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8010" activeTab="2"/>
  </bookViews>
  <sheets>
    <sheet name="Help" sheetId="24" r:id="rId1"/>
    <sheet name="Master" sheetId="1" r:id="rId2"/>
    <sheet name="Class-9" sheetId="15" r:id="rId3"/>
    <sheet name="Result Sheet 9" sheetId="19" r:id="rId4"/>
    <sheet name="Statics" sheetId="21" r:id="rId5"/>
    <sheet name="Mark Sheets 2 in 1" sheetId="22" r:id="rId6"/>
    <sheet name="Mark Sheets 1 in 1" sheetId="23" r:id="rId7"/>
    <sheet name="Cat.Wise Result" sheetId="25" r:id="rId8"/>
  </sheets>
  <definedNames>
    <definedName name="_xlnm.Print_Area" localSheetId="7">'Cat.Wise Result'!$A$1:$AD$38</definedName>
    <definedName name="_xlnm.Print_Area" localSheetId="2">'Class-9'!#REF!</definedName>
    <definedName name="_xlnm.Print_Area" localSheetId="3">'Result Sheet 9'!$B$2:$ES$111</definedName>
    <definedName name="_xlnm.Print_Area" localSheetId="4">Statics!$B$1:$AS$17</definedName>
    <definedName name="_xlnm.Print_Titles" localSheetId="3">'Result Sheet 9'!$F:$H,'Result Sheet 9'!$2:$6</definedName>
  </definedNames>
  <calcPr calcId="125725" concurrentCalc="0"/>
</workbook>
</file>

<file path=xl/calcChain.xml><?xml version="1.0" encoding="utf-8"?>
<calcChain xmlns="http://schemas.openxmlformats.org/spreadsheetml/2006/main">
  <c r="AP9" i="21"/>
  <c r="CT39" i="25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T85"/>
  <c r="CT86"/>
  <c r="CT87"/>
  <c r="CT88"/>
  <c r="CT89"/>
  <c r="CT90"/>
  <c r="CT91"/>
  <c r="CT92"/>
  <c r="CT93"/>
  <c r="CT94"/>
  <c r="CT95"/>
  <c r="CT96"/>
  <c r="CT97"/>
  <c r="CT98"/>
  <c r="CT99"/>
  <c r="CT100"/>
  <c r="CT101"/>
  <c r="CT102"/>
  <c r="CT110"/>
  <c r="K37"/>
  <c r="O37"/>
  <c r="S37"/>
  <c r="W37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10"/>
  <c r="G37"/>
  <c r="CO39"/>
  <c r="CO40"/>
  <c r="CO41"/>
  <c r="CO42"/>
  <c r="CO43"/>
  <c r="CO44"/>
  <c r="CO45"/>
  <c r="CO46"/>
  <c r="CO47"/>
  <c r="CO48"/>
  <c r="CO49"/>
  <c r="CO50"/>
  <c r="CO51"/>
  <c r="CO52"/>
  <c r="CO53"/>
  <c r="CO54"/>
  <c r="CO55"/>
  <c r="CO56"/>
  <c r="CO57"/>
  <c r="CO58"/>
  <c r="CO59"/>
  <c r="CO60"/>
  <c r="CO61"/>
  <c r="CO62"/>
  <c r="CO63"/>
  <c r="CO64"/>
  <c r="CO65"/>
  <c r="CO66"/>
  <c r="CO67"/>
  <c r="CO68"/>
  <c r="CO69"/>
  <c r="CO70"/>
  <c r="CO71"/>
  <c r="CO72"/>
  <c r="CO73"/>
  <c r="CO74"/>
  <c r="CO75"/>
  <c r="CO76"/>
  <c r="CO77"/>
  <c r="CO78"/>
  <c r="CO79"/>
  <c r="CO80"/>
  <c r="CO81"/>
  <c r="CO82"/>
  <c r="CO83"/>
  <c r="CO84"/>
  <c r="CO85"/>
  <c r="CO86"/>
  <c r="CO87"/>
  <c r="CO88"/>
  <c r="CO89"/>
  <c r="CO90"/>
  <c r="CO91"/>
  <c r="CO92"/>
  <c r="CO93"/>
  <c r="CO94"/>
  <c r="CO95"/>
  <c r="CO96"/>
  <c r="CO97"/>
  <c r="CO98"/>
  <c r="CO99"/>
  <c r="CO100"/>
  <c r="CO101"/>
  <c r="CO102"/>
  <c r="CO110"/>
  <c r="C37"/>
  <c r="CO106"/>
  <c r="C34"/>
  <c r="CP106"/>
  <c r="G34"/>
  <c r="CQ39"/>
  <c r="CQ40"/>
  <c r="CQ41"/>
  <c r="CQ42"/>
  <c r="CQ43"/>
  <c r="CQ44"/>
  <c r="CQ45"/>
  <c r="CQ46"/>
  <c r="CQ47"/>
  <c r="CQ48"/>
  <c r="CQ49"/>
  <c r="CQ50"/>
  <c r="CQ51"/>
  <c r="CQ52"/>
  <c r="CQ53"/>
  <c r="CQ54"/>
  <c r="CQ55"/>
  <c r="CQ56"/>
  <c r="CQ57"/>
  <c r="CQ58"/>
  <c r="CQ59"/>
  <c r="CQ60"/>
  <c r="CQ61"/>
  <c r="CQ62"/>
  <c r="CQ63"/>
  <c r="CQ64"/>
  <c r="CQ65"/>
  <c r="CQ66"/>
  <c r="CQ67"/>
  <c r="CQ68"/>
  <c r="CQ69"/>
  <c r="CQ70"/>
  <c r="CQ71"/>
  <c r="CQ72"/>
  <c r="CQ73"/>
  <c r="CQ74"/>
  <c r="CQ75"/>
  <c r="CQ76"/>
  <c r="CQ77"/>
  <c r="CQ78"/>
  <c r="CQ79"/>
  <c r="CQ80"/>
  <c r="CQ81"/>
  <c r="CQ82"/>
  <c r="CQ83"/>
  <c r="CQ84"/>
  <c r="CQ85"/>
  <c r="CQ86"/>
  <c r="CQ87"/>
  <c r="CQ88"/>
  <c r="CQ89"/>
  <c r="CQ90"/>
  <c r="CQ91"/>
  <c r="CQ92"/>
  <c r="CQ93"/>
  <c r="CQ94"/>
  <c r="CQ95"/>
  <c r="CQ96"/>
  <c r="CQ97"/>
  <c r="CQ98"/>
  <c r="CQ99"/>
  <c r="CQ100"/>
  <c r="CQ101"/>
  <c r="CQ102"/>
  <c r="CQ106"/>
  <c r="K34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R85"/>
  <c r="CR86"/>
  <c r="CR87"/>
  <c r="CR88"/>
  <c r="CR89"/>
  <c r="CR90"/>
  <c r="CR91"/>
  <c r="CR92"/>
  <c r="CR93"/>
  <c r="CR94"/>
  <c r="CR95"/>
  <c r="CR96"/>
  <c r="CR97"/>
  <c r="CR98"/>
  <c r="CR99"/>
  <c r="CR100"/>
  <c r="CR101"/>
  <c r="CR102"/>
  <c r="CR106"/>
  <c r="O34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S85"/>
  <c r="CS86"/>
  <c r="CS87"/>
  <c r="CS88"/>
  <c r="CS89"/>
  <c r="CS90"/>
  <c r="CS91"/>
  <c r="CS92"/>
  <c r="CS93"/>
  <c r="CS94"/>
  <c r="CS95"/>
  <c r="CS96"/>
  <c r="CS97"/>
  <c r="CS98"/>
  <c r="CS99"/>
  <c r="CS100"/>
  <c r="CS101"/>
  <c r="CS102"/>
  <c r="CS106"/>
  <c r="S34"/>
  <c r="CT106"/>
  <c r="W34"/>
  <c r="CO107"/>
  <c r="C35"/>
  <c r="CP107"/>
  <c r="G35"/>
  <c r="CQ107"/>
  <c r="K35"/>
  <c r="CR107"/>
  <c r="O35"/>
  <c r="CS107"/>
  <c r="S35"/>
  <c r="CT107"/>
  <c r="W35"/>
  <c r="CO108"/>
  <c r="C36"/>
  <c r="CP108"/>
  <c r="G36"/>
  <c r="CQ108"/>
  <c r="K36"/>
  <c r="CR108"/>
  <c r="O36"/>
  <c r="CS108"/>
  <c r="S36"/>
  <c r="CT108"/>
  <c r="W36"/>
  <c r="CT105"/>
  <c r="W33"/>
  <c r="CS105"/>
  <c r="S33"/>
  <c r="CR105"/>
  <c r="O33"/>
  <c r="CQ105"/>
  <c r="K33"/>
  <c r="CP105"/>
  <c r="G33"/>
  <c r="CO105"/>
  <c r="C33"/>
  <c r="CT104"/>
  <c r="W32"/>
  <c r="CS104"/>
  <c r="S32"/>
  <c r="CR104"/>
  <c r="O32"/>
  <c r="CQ104"/>
  <c r="K32"/>
  <c r="CP104"/>
  <c r="G32"/>
  <c r="CO104"/>
  <c r="C32"/>
  <c r="C38"/>
  <c r="G38"/>
  <c r="K38"/>
  <c r="O38"/>
  <c r="S38"/>
  <c r="W38"/>
  <c r="AA38"/>
  <c r="AA37"/>
  <c r="AA36"/>
  <c r="AA35"/>
  <c r="AA34"/>
  <c r="AA33"/>
  <c r="AA32"/>
  <c r="W29"/>
  <c r="S29"/>
  <c r="O29"/>
  <c r="K29"/>
  <c r="G29"/>
  <c r="A28"/>
  <c r="CH110"/>
  <c r="V25"/>
  <c r="CG110"/>
  <c r="U25"/>
  <c r="CF110"/>
  <c r="T25"/>
  <c r="CE110"/>
  <c r="S25"/>
  <c r="CD110"/>
  <c r="R25"/>
  <c r="CC110"/>
  <c r="Q25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94"/>
  <c r="CH95"/>
  <c r="CH96"/>
  <c r="CH97"/>
  <c r="CH98"/>
  <c r="CH99"/>
  <c r="CH100"/>
  <c r="CH101"/>
  <c r="CH102"/>
  <c r="CH108"/>
  <c r="V24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8"/>
  <c r="U24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01"/>
  <c r="CF102"/>
  <c r="CF108"/>
  <c r="T24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8"/>
  <c r="S24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8"/>
  <c r="R24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8"/>
  <c r="Q24"/>
  <c r="CH107"/>
  <c r="V23"/>
  <c r="CG107"/>
  <c r="U23"/>
  <c r="CF107"/>
  <c r="T23"/>
  <c r="CE107"/>
  <c r="S23"/>
  <c r="CD107"/>
  <c r="R23"/>
  <c r="CC107"/>
  <c r="Q23"/>
  <c r="CH106"/>
  <c r="V22"/>
  <c r="CG106"/>
  <c r="U22"/>
  <c r="CF106"/>
  <c r="T22"/>
  <c r="CE106"/>
  <c r="S22"/>
  <c r="CD106"/>
  <c r="R22"/>
  <c r="CC106"/>
  <c r="Q22"/>
  <c r="CH105"/>
  <c r="V21"/>
  <c r="CG105"/>
  <c r="U21"/>
  <c r="CF105"/>
  <c r="T21"/>
  <c r="CE105"/>
  <c r="S21"/>
  <c r="CD105"/>
  <c r="R21"/>
  <c r="CC105"/>
  <c r="Q21"/>
  <c r="CH104"/>
  <c r="V20"/>
  <c r="CG104"/>
  <c r="U20"/>
  <c r="CF104"/>
  <c r="T20"/>
  <c r="CE104"/>
  <c r="S20"/>
  <c r="CD104"/>
  <c r="R20"/>
  <c r="CC104"/>
  <c r="Q20"/>
  <c r="CH103"/>
  <c r="V19"/>
  <c r="CG103"/>
  <c r="U19"/>
  <c r="CF103"/>
  <c r="T19"/>
  <c r="CE103"/>
  <c r="S19"/>
  <c r="CD103"/>
  <c r="R19"/>
  <c r="CC103"/>
  <c r="Q19"/>
  <c r="CB110"/>
  <c r="O25"/>
  <c r="CA110"/>
  <c r="N25"/>
  <c r="BZ110"/>
  <c r="M25"/>
  <c r="BY110"/>
  <c r="L25"/>
  <c r="BX110"/>
  <c r="K25"/>
  <c r="BW110"/>
  <c r="J25"/>
  <c r="CB39"/>
  <c r="CB40"/>
  <c r="CB41"/>
  <c r="CB42"/>
  <c r="CB43"/>
  <c r="CB44"/>
  <c r="CB45"/>
  <c r="CB46"/>
  <c r="CB47"/>
  <c r="CB48"/>
  <c r="CB49"/>
  <c r="CB50"/>
  <c r="CB51"/>
  <c r="CB52"/>
  <c r="CB53"/>
  <c r="CB54"/>
  <c r="CB55"/>
  <c r="CB56"/>
  <c r="CB57"/>
  <c r="CB58"/>
  <c r="CB59"/>
  <c r="CB60"/>
  <c r="CB61"/>
  <c r="CB62"/>
  <c r="CB63"/>
  <c r="CB64"/>
  <c r="CB65"/>
  <c r="CB66"/>
  <c r="CB67"/>
  <c r="CB68"/>
  <c r="CB69"/>
  <c r="CB70"/>
  <c r="CB71"/>
  <c r="CB72"/>
  <c r="CB73"/>
  <c r="CB74"/>
  <c r="CB75"/>
  <c r="CB76"/>
  <c r="CB77"/>
  <c r="CB78"/>
  <c r="CB79"/>
  <c r="CB80"/>
  <c r="CB81"/>
  <c r="CB82"/>
  <c r="CB83"/>
  <c r="CB84"/>
  <c r="CB85"/>
  <c r="CB86"/>
  <c r="CB87"/>
  <c r="CB88"/>
  <c r="CB89"/>
  <c r="CB90"/>
  <c r="CB91"/>
  <c r="CB92"/>
  <c r="CB93"/>
  <c r="CB94"/>
  <c r="CB95"/>
  <c r="CB96"/>
  <c r="CB97"/>
  <c r="CB98"/>
  <c r="CB99"/>
  <c r="CB100"/>
  <c r="CB101"/>
  <c r="CB102"/>
  <c r="CB108"/>
  <c r="O24"/>
  <c r="CA39"/>
  <c r="CA40"/>
  <c r="CA41"/>
  <c r="CA42"/>
  <c r="CA43"/>
  <c r="CA44"/>
  <c r="CA45"/>
  <c r="CA46"/>
  <c r="CA47"/>
  <c r="CA48"/>
  <c r="CA49"/>
  <c r="CA50"/>
  <c r="CA51"/>
  <c r="CA52"/>
  <c r="CA53"/>
  <c r="CA54"/>
  <c r="CA55"/>
  <c r="CA56"/>
  <c r="CA57"/>
  <c r="CA58"/>
  <c r="CA59"/>
  <c r="CA60"/>
  <c r="CA61"/>
  <c r="CA62"/>
  <c r="CA63"/>
  <c r="CA64"/>
  <c r="CA65"/>
  <c r="CA66"/>
  <c r="CA67"/>
  <c r="CA68"/>
  <c r="CA69"/>
  <c r="CA70"/>
  <c r="CA71"/>
  <c r="CA72"/>
  <c r="CA73"/>
  <c r="CA74"/>
  <c r="CA75"/>
  <c r="CA76"/>
  <c r="CA77"/>
  <c r="CA78"/>
  <c r="CA79"/>
  <c r="CA80"/>
  <c r="CA81"/>
  <c r="CA82"/>
  <c r="CA83"/>
  <c r="CA84"/>
  <c r="CA85"/>
  <c r="CA86"/>
  <c r="CA87"/>
  <c r="CA88"/>
  <c r="CA89"/>
  <c r="CA90"/>
  <c r="CA91"/>
  <c r="CA92"/>
  <c r="CA93"/>
  <c r="CA94"/>
  <c r="CA95"/>
  <c r="CA96"/>
  <c r="CA97"/>
  <c r="CA98"/>
  <c r="CA99"/>
  <c r="CA100"/>
  <c r="CA101"/>
  <c r="CA102"/>
  <c r="CA108"/>
  <c r="N24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Z85"/>
  <c r="BZ86"/>
  <c r="BZ87"/>
  <c r="BZ88"/>
  <c r="BZ89"/>
  <c r="BZ90"/>
  <c r="BZ91"/>
  <c r="BZ92"/>
  <c r="BZ93"/>
  <c r="BZ94"/>
  <c r="BZ95"/>
  <c r="BZ96"/>
  <c r="BZ97"/>
  <c r="BZ98"/>
  <c r="BZ99"/>
  <c r="BZ100"/>
  <c r="BZ101"/>
  <c r="BZ102"/>
  <c r="BZ108"/>
  <c r="M24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Y85"/>
  <c r="BY86"/>
  <c r="BY87"/>
  <c r="BY88"/>
  <c r="BY89"/>
  <c r="BY90"/>
  <c r="BY91"/>
  <c r="BY92"/>
  <c r="BY93"/>
  <c r="BY94"/>
  <c r="BY95"/>
  <c r="BY96"/>
  <c r="BY97"/>
  <c r="BY98"/>
  <c r="BY99"/>
  <c r="BY100"/>
  <c r="BY101"/>
  <c r="BY102"/>
  <c r="BY108"/>
  <c r="L24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8"/>
  <c r="K24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100"/>
  <c r="BW101"/>
  <c r="BW102"/>
  <c r="BW108"/>
  <c r="J24"/>
  <c r="CB107"/>
  <c r="O23"/>
  <c r="CA107"/>
  <c r="N23"/>
  <c r="BZ107"/>
  <c r="M23"/>
  <c r="BY107"/>
  <c r="L23"/>
  <c r="BX107"/>
  <c r="K23"/>
  <c r="BW107"/>
  <c r="J23"/>
  <c r="CB106"/>
  <c r="O22"/>
  <c r="CA106"/>
  <c r="N22"/>
  <c r="BZ106"/>
  <c r="M22"/>
  <c r="BY106"/>
  <c r="L22"/>
  <c r="BX106"/>
  <c r="K22"/>
  <c r="BW106"/>
  <c r="J22"/>
  <c r="CB105"/>
  <c r="O21"/>
  <c r="CA105"/>
  <c r="N21"/>
  <c r="BZ105"/>
  <c r="M21"/>
  <c r="BY105"/>
  <c r="L21"/>
  <c r="BX105"/>
  <c r="K21"/>
  <c r="BW105"/>
  <c r="J21"/>
  <c r="CB104"/>
  <c r="O20"/>
  <c r="CA104"/>
  <c r="N20"/>
  <c r="BZ104"/>
  <c r="M20"/>
  <c r="BY104"/>
  <c r="L20"/>
  <c r="BX104"/>
  <c r="K20"/>
  <c r="BW104"/>
  <c r="J20"/>
  <c r="CB103"/>
  <c r="O19"/>
  <c r="CA103"/>
  <c r="N19"/>
  <c r="BZ103"/>
  <c r="M19"/>
  <c r="BY103"/>
  <c r="L19"/>
  <c r="BX103"/>
  <c r="K19"/>
  <c r="BW103"/>
  <c r="J19"/>
  <c r="BV110"/>
  <c r="H25"/>
  <c r="BU110"/>
  <c r="G25"/>
  <c r="BT110"/>
  <c r="F25"/>
  <c r="BS110"/>
  <c r="E25"/>
  <c r="BR110"/>
  <c r="D25"/>
  <c r="BQ110"/>
  <c r="C25"/>
  <c r="BV39"/>
  <c r="BV40"/>
  <c r="BV41"/>
  <c r="BV42"/>
  <c r="BV43"/>
  <c r="BV44"/>
  <c r="BV45"/>
  <c r="BV46"/>
  <c r="BV47"/>
  <c r="BV48"/>
  <c r="BV49"/>
  <c r="BV50"/>
  <c r="BV51"/>
  <c r="BV52"/>
  <c r="BV53"/>
  <c r="BV54"/>
  <c r="BV55"/>
  <c r="BV56"/>
  <c r="BV57"/>
  <c r="BV58"/>
  <c r="BV59"/>
  <c r="BV60"/>
  <c r="BV61"/>
  <c r="BV62"/>
  <c r="BV63"/>
  <c r="BV64"/>
  <c r="BV65"/>
  <c r="BV66"/>
  <c r="BV67"/>
  <c r="BV68"/>
  <c r="BV69"/>
  <c r="BV70"/>
  <c r="BV71"/>
  <c r="BV72"/>
  <c r="BV73"/>
  <c r="BV74"/>
  <c r="BV75"/>
  <c r="BV76"/>
  <c r="BV77"/>
  <c r="BV78"/>
  <c r="BV79"/>
  <c r="BV80"/>
  <c r="BV81"/>
  <c r="BV82"/>
  <c r="BV83"/>
  <c r="BV84"/>
  <c r="BV85"/>
  <c r="BV86"/>
  <c r="BV87"/>
  <c r="BV88"/>
  <c r="BV89"/>
  <c r="BV90"/>
  <c r="BV91"/>
  <c r="BV92"/>
  <c r="BV93"/>
  <c r="BV94"/>
  <c r="BV95"/>
  <c r="BV96"/>
  <c r="BV97"/>
  <c r="BV98"/>
  <c r="BV99"/>
  <c r="BV100"/>
  <c r="BV101"/>
  <c r="BV102"/>
  <c r="BV108"/>
  <c r="H24"/>
  <c r="BU39"/>
  <c r="BU40"/>
  <c r="BU41"/>
  <c r="BU42"/>
  <c r="BU43"/>
  <c r="BU44"/>
  <c r="BU45"/>
  <c r="BU46"/>
  <c r="BU47"/>
  <c r="BU48"/>
  <c r="BU49"/>
  <c r="BU50"/>
  <c r="BU51"/>
  <c r="BU52"/>
  <c r="BU53"/>
  <c r="BU54"/>
  <c r="BU55"/>
  <c r="BU56"/>
  <c r="BU57"/>
  <c r="BU58"/>
  <c r="BU59"/>
  <c r="BU60"/>
  <c r="BU61"/>
  <c r="BU62"/>
  <c r="BU63"/>
  <c r="BU64"/>
  <c r="BU65"/>
  <c r="BU66"/>
  <c r="BU67"/>
  <c r="BU68"/>
  <c r="BU69"/>
  <c r="BU70"/>
  <c r="BU71"/>
  <c r="BU72"/>
  <c r="BU73"/>
  <c r="BU74"/>
  <c r="BU75"/>
  <c r="BU76"/>
  <c r="BU77"/>
  <c r="BU78"/>
  <c r="BU79"/>
  <c r="BU80"/>
  <c r="BU81"/>
  <c r="BU82"/>
  <c r="BU83"/>
  <c r="BU84"/>
  <c r="BU85"/>
  <c r="BU86"/>
  <c r="BU87"/>
  <c r="BU88"/>
  <c r="BU89"/>
  <c r="BU90"/>
  <c r="BU91"/>
  <c r="BU92"/>
  <c r="BU93"/>
  <c r="BU94"/>
  <c r="BU95"/>
  <c r="BU96"/>
  <c r="BU97"/>
  <c r="BU98"/>
  <c r="BU99"/>
  <c r="BU100"/>
  <c r="BU101"/>
  <c r="BU102"/>
  <c r="BU108"/>
  <c r="G24"/>
  <c r="BT39"/>
  <c r="BT40"/>
  <c r="BT41"/>
  <c r="BT42"/>
  <c r="BT43"/>
  <c r="BT44"/>
  <c r="BT45"/>
  <c r="BT46"/>
  <c r="BT47"/>
  <c r="BT48"/>
  <c r="BT49"/>
  <c r="BT50"/>
  <c r="BT51"/>
  <c r="BT52"/>
  <c r="BT53"/>
  <c r="BT54"/>
  <c r="BT55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94"/>
  <c r="BT95"/>
  <c r="BT96"/>
  <c r="BT97"/>
  <c r="BT98"/>
  <c r="BT99"/>
  <c r="BT100"/>
  <c r="BT101"/>
  <c r="BT102"/>
  <c r="BT108"/>
  <c r="F24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85"/>
  <c r="BS86"/>
  <c r="BS87"/>
  <c r="BS88"/>
  <c r="BS89"/>
  <c r="BS90"/>
  <c r="BS91"/>
  <c r="BS92"/>
  <c r="BS93"/>
  <c r="BS94"/>
  <c r="BS95"/>
  <c r="BS96"/>
  <c r="BS97"/>
  <c r="BS98"/>
  <c r="BS99"/>
  <c r="BS100"/>
  <c r="BS101"/>
  <c r="BS102"/>
  <c r="BS108"/>
  <c r="E24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85"/>
  <c r="BR86"/>
  <c r="BR87"/>
  <c r="BR88"/>
  <c r="BR89"/>
  <c r="BR90"/>
  <c r="BR91"/>
  <c r="BR92"/>
  <c r="BR93"/>
  <c r="BR94"/>
  <c r="BR95"/>
  <c r="BR96"/>
  <c r="BR97"/>
  <c r="BR98"/>
  <c r="BR99"/>
  <c r="BR100"/>
  <c r="BR101"/>
  <c r="BR102"/>
  <c r="BR108"/>
  <c r="D24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85"/>
  <c r="BQ86"/>
  <c r="BQ87"/>
  <c r="BQ88"/>
  <c r="BQ89"/>
  <c r="BQ90"/>
  <c r="BQ91"/>
  <c r="BQ92"/>
  <c r="BQ93"/>
  <c r="BQ94"/>
  <c r="BQ95"/>
  <c r="BQ96"/>
  <c r="BQ97"/>
  <c r="BQ98"/>
  <c r="BQ99"/>
  <c r="BQ100"/>
  <c r="BQ101"/>
  <c r="BQ102"/>
  <c r="BQ108"/>
  <c r="C24"/>
  <c r="BV107"/>
  <c r="H23"/>
  <c r="BU107"/>
  <c r="G23"/>
  <c r="BT107"/>
  <c r="F23"/>
  <c r="BS107"/>
  <c r="E23"/>
  <c r="BR107"/>
  <c r="D23"/>
  <c r="BQ107"/>
  <c r="C23"/>
  <c r="BV106"/>
  <c r="H22"/>
  <c r="BU106"/>
  <c r="G22"/>
  <c r="BT106"/>
  <c r="F22"/>
  <c r="BS106"/>
  <c r="E22"/>
  <c r="BR106"/>
  <c r="D22"/>
  <c r="BQ106"/>
  <c r="C22"/>
  <c r="BV105"/>
  <c r="H21"/>
  <c r="BU105"/>
  <c r="G21"/>
  <c r="BT105"/>
  <c r="F21"/>
  <c r="BS105"/>
  <c r="E21"/>
  <c r="BR105"/>
  <c r="D21"/>
  <c r="BQ105"/>
  <c r="C21"/>
  <c r="BV104"/>
  <c r="H20"/>
  <c r="BU104"/>
  <c r="G20"/>
  <c r="BT104"/>
  <c r="F20"/>
  <c r="BS104"/>
  <c r="E20"/>
  <c r="BR104"/>
  <c r="D20"/>
  <c r="BQ104"/>
  <c r="C20"/>
  <c r="BV103"/>
  <c r="H19"/>
  <c r="BU103"/>
  <c r="G19"/>
  <c r="BT103"/>
  <c r="F19"/>
  <c r="BS103"/>
  <c r="E19"/>
  <c r="BR103"/>
  <c r="D19"/>
  <c r="BQ103"/>
  <c r="C19"/>
  <c r="Q16"/>
  <c r="J16"/>
  <c r="C16"/>
  <c r="W19"/>
  <c r="W20"/>
  <c r="W21"/>
  <c r="W22"/>
  <c r="W23"/>
  <c r="W24"/>
  <c r="W25"/>
  <c r="W26"/>
  <c r="V26"/>
  <c r="U26"/>
  <c r="T26"/>
  <c r="S26"/>
  <c r="R26"/>
  <c r="Q26"/>
  <c r="P19"/>
  <c r="P20"/>
  <c r="P21"/>
  <c r="P22"/>
  <c r="P23"/>
  <c r="P24"/>
  <c r="P25"/>
  <c r="P26"/>
  <c r="O26"/>
  <c r="N26"/>
  <c r="M26"/>
  <c r="L26"/>
  <c r="K26"/>
  <c r="J26"/>
  <c r="I19"/>
  <c r="I20"/>
  <c r="I21"/>
  <c r="I22"/>
  <c r="I23"/>
  <c r="I24"/>
  <c r="I25"/>
  <c r="I26"/>
  <c r="H26"/>
  <c r="G26"/>
  <c r="F26"/>
  <c r="E26"/>
  <c r="D26"/>
  <c r="C26"/>
  <c r="V17"/>
  <c r="U17"/>
  <c r="T17"/>
  <c r="S17"/>
  <c r="R17"/>
  <c r="Q17"/>
  <c r="O17"/>
  <c r="N17"/>
  <c r="M17"/>
  <c r="L17"/>
  <c r="K17"/>
  <c r="J17"/>
  <c r="H17"/>
  <c r="G17"/>
  <c r="F17"/>
  <c r="E17"/>
  <c r="D17"/>
  <c r="C17"/>
  <c r="AK13"/>
  <c r="BE13"/>
  <c r="AY13"/>
  <c r="AS13"/>
  <c r="BK1"/>
  <c r="X4"/>
  <c r="BQ1"/>
  <c r="BW1"/>
  <c r="X5"/>
  <c r="Y5"/>
  <c r="Z5"/>
  <c r="AA5"/>
  <c r="AB5"/>
  <c r="AC5"/>
  <c r="AK3"/>
  <c r="BK3"/>
  <c r="AK4"/>
  <c r="BK4"/>
  <c r="AK5"/>
  <c r="BK5"/>
  <c r="AK6"/>
  <c r="BK6"/>
  <c r="AK7"/>
  <c r="BK7"/>
  <c r="AK8"/>
  <c r="BK8"/>
  <c r="AK9"/>
  <c r="BK9"/>
  <c r="AK10"/>
  <c r="BK10"/>
  <c r="AK11"/>
  <c r="BK11"/>
  <c r="AK12"/>
  <c r="BK12"/>
  <c r="BK13"/>
  <c r="AK14"/>
  <c r="BK14"/>
  <c r="AK15"/>
  <c r="BK15"/>
  <c r="AK16"/>
  <c r="BK16"/>
  <c r="AK17"/>
  <c r="BK17"/>
  <c r="AK18"/>
  <c r="BK18"/>
  <c r="AK19"/>
  <c r="BK19"/>
  <c r="AK20"/>
  <c r="BK20"/>
  <c r="AK21"/>
  <c r="BK21"/>
  <c r="AK22"/>
  <c r="BK22"/>
  <c r="AK23"/>
  <c r="BK23"/>
  <c r="AK24"/>
  <c r="BK24"/>
  <c r="AK25"/>
  <c r="BK25"/>
  <c r="AK26"/>
  <c r="BK26"/>
  <c r="AK27"/>
  <c r="BK27"/>
  <c r="AK28"/>
  <c r="BK28"/>
  <c r="AK29"/>
  <c r="BK29"/>
  <c r="AK30"/>
  <c r="BK30"/>
  <c r="AK31"/>
  <c r="BK31"/>
  <c r="AK32"/>
  <c r="BK32"/>
  <c r="AK33"/>
  <c r="BK33"/>
  <c r="AK34"/>
  <c r="BK34"/>
  <c r="AK35"/>
  <c r="BK35"/>
  <c r="AK36"/>
  <c r="BK36"/>
  <c r="AK37"/>
  <c r="BK37"/>
  <c r="AK38"/>
  <c r="BK38"/>
  <c r="AK39"/>
  <c r="BK39"/>
  <c r="AK40"/>
  <c r="BK40"/>
  <c r="AK41"/>
  <c r="BK41"/>
  <c r="AK42"/>
  <c r="BK42"/>
  <c r="AK43"/>
  <c r="BK43"/>
  <c r="AK44"/>
  <c r="BK44"/>
  <c r="AK45"/>
  <c r="BK45"/>
  <c r="AK46"/>
  <c r="BK46"/>
  <c r="AK47"/>
  <c r="BK47"/>
  <c r="AK48"/>
  <c r="BK48"/>
  <c r="AK49"/>
  <c r="BK49"/>
  <c r="AK50"/>
  <c r="BK50"/>
  <c r="AK51"/>
  <c r="BK51"/>
  <c r="AK52"/>
  <c r="BK52"/>
  <c r="AK53"/>
  <c r="BK53"/>
  <c r="AK54"/>
  <c r="BK54"/>
  <c r="AK55"/>
  <c r="BK55"/>
  <c r="AK56"/>
  <c r="BK56"/>
  <c r="AK57"/>
  <c r="BK57"/>
  <c r="AK58"/>
  <c r="BK58"/>
  <c r="AK59"/>
  <c r="BK59"/>
  <c r="AK60"/>
  <c r="BK60"/>
  <c r="AK61"/>
  <c r="BK61"/>
  <c r="AK62"/>
  <c r="BK62"/>
  <c r="AK63"/>
  <c r="BK63"/>
  <c r="AK64"/>
  <c r="BK64"/>
  <c r="AK65"/>
  <c r="BK65"/>
  <c r="AK66"/>
  <c r="BK66"/>
  <c r="AK67"/>
  <c r="BK67"/>
  <c r="AK68"/>
  <c r="BK68"/>
  <c r="AK69"/>
  <c r="BK69"/>
  <c r="AK70"/>
  <c r="BK70"/>
  <c r="AK71"/>
  <c r="BK71"/>
  <c r="AK72"/>
  <c r="BK72"/>
  <c r="AK73"/>
  <c r="BK73"/>
  <c r="AK74"/>
  <c r="BK74"/>
  <c r="AK75"/>
  <c r="BK75"/>
  <c r="AK76"/>
  <c r="BK76"/>
  <c r="AK77"/>
  <c r="BK77"/>
  <c r="AK78"/>
  <c r="BK78"/>
  <c r="AK79"/>
  <c r="BK79"/>
  <c r="AK80"/>
  <c r="BK80"/>
  <c r="AK81"/>
  <c r="BK81"/>
  <c r="AK82"/>
  <c r="BK82"/>
  <c r="AK83"/>
  <c r="BK83"/>
  <c r="AK84"/>
  <c r="BK84"/>
  <c r="AK85"/>
  <c r="BK85"/>
  <c r="AK86"/>
  <c r="BK86"/>
  <c r="AK87"/>
  <c r="BK87"/>
  <c r="AK88"/>
  <c r="BK88"/>
  <c r="AK89"/>
  <c r="BK89"/>
  <c r="AK90"/>
  <c r="BK90"/>
  <c r="AK91"/>
  <c r="BK91"/>
  <c r="AK92"/>
  <c r="BK92"/>
  <c r="AK93"/>
  <c r="BK93"/>
  <c r="AK94"/>
  <c r="BK94"/>
  <c r="AK95"/>
  <c r="BK95"/>
  <c r="AK96"/>
  <c r="BK96"/>
  <c r="AK97"/>
  <c r="BK97"/>
  <c r="AK98"/>
  <c r="BK98"/>
  <c r="AK99"/>
  <c r="BK99"/>
  <c r="AK100"/>
  <c r="BK100"/>
  <c r="AK101"/>
  <c r="BK101"/>
  <c r="AK102"/>
  <c r="BK102"/>
  <c r="BK103"/>
  <c r="X7"/>
  <c r="BL3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Y7"/>
  <c r="AO3"/>
  <c r="BM3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M99"/>
  <c r="BM100"/>
  <c r="BM101"/>
  <c r="BM102"/>
  <c r="BM103"/>
  <c r="Z7"/>
  <c r="BN3"/>
  <c r="AO4"/>
  <c r="BN4"/>
  <c r="BN5"/>
  <c r="BN6"/>
  <c r="BN7"/>
  <c r="BN8"/>
  <c r="BN9"/>
  <c r="BN10"/>
  <c r="BN11"/>
  <c r="BN12"/>
  <c r="BN13"/>
  <c r="BN14"/>
  <c r="BN15"/>
  <c r="BN16"/>
  <c r="BN17"/>
  <c r="BN18"/>
  <c r="BN19"/>
  <c r="BN20"/>
  <c r="BN21"/>
  <c r="BN22"/>
  <c r="BN23"/>
  <c r="BN24"/>
  <c r="BN25"/>
  <c r="BN26"/>
  <c r="BN27"/>
  <c r="BN28"/>
  <c r="BN29"/>
  <c r="BN30"/>
  <c r="BN31"/>
  <c r="BN32"/>
  <c r="BN33"/>
  <c r="BN34"/>
  <c r="BN35"/>
  <c r="BN36"/>
  <c r="BN37"/>
  <c r="BN38"/>
  <c r="BN39"/>
  <c r="BN40"/>
  <c r="BN41"/>
  <c r="BN42"/>
  <c r="BN43"/>
  <c r="BN44"/>
  <c r="BN45"/>
  <c r="BN46"/>
  <c r="BN47"/>
  <c r="BN48"/>
  <c r="BN49"/>
  <c r="BN50"/>
  <c r="BN51"/>
  <c r="BN52"/>
  <c r="BN53"/>
  <c r="BN54"/>
  <c r="BN55"/>
  <c r="BN56"/>
  <c r="BN57"/>
  <c r="BN58"/>
  <c r="BN59"/>
  <c r="BN60"/>
  <c r="BN61"/>
  <c r="BN62"/>
  <c r="BN63"/>
  <c r="BN64"/>
  <c r="BN65"/>
  <c r="BN66"/>
  <c r="BN67"/>
  <c r="BN68"/>
  <c r="BN69"/>
  <c r="BN70"/>
  <c r="BN71"/>
  <c r="BN72"/>
  <c r="BN73"/>
  <c r="BN74"/>
  <c r="BN75"/>
  <c r="BN76"/>
  <c r="BN77"/>
  <c r="BN78"/>
  <c r="BN79"/>
  <c r="BN80"/>
  <c r="BN81"/>
  <c r="BN82"/>
  <c r="BN83"/>
  <c r="BN84"/>
  <c r="BN85"/>
  <c r="BN86"/>
  <c r="BN87"/>
  <c r="BN88"/>
  <c r="BN89"/>
  <c r="BN90"/>
  <c r="BN91"/>
  <c r="BN92"/>
  <c r="BN93"/>
  <c r="BN94"/>
  <c r="BN95"/>
  <c r="BN96"/>
  <c r="BN97"/>
  <c r="BN98"/>
  <c r="BN99"/>
  <c r="BN100"/>
  <c r="BN101"/>
  <c r="BN102"/>
  <c r="BN103"/>
  <c r="AA7"/>
  <c r="BO3"/>
  <c r="BO4"/>
  <c r="BO5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AB7"/>
  <c r="BP3"/>
  <c r="BP4"/>
  <c r="BP5"/>
  <c r="BP6"/>
  <c r="BP7"/>
  <c r="BP8"/>
  <c r="BP9"/>
  <c r="BP10"/>
  <c r="BP11"/>
  <c r="BP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85"/>
  <c r="BP86"/>
  <c r="BP87"/>
  <c r="BP88"/>
  <c r="BP89"/>
  <c r="BP90"/>
  <c r="BP91"/>
  <c r="BP92"/>
  <c r="BP93"/>
  <c r="BP94"/>
  <c r="BP95"/>
  <c r="BP96"/>
  <c r="BP97"/>
  <c r="BP98"/>
  <c r="BP99"/>
  <c r="BP100"/>
  <c r="BP101"/>
  <c r="BP102"/>
  <c r="BP103"/>
  <c r="AC7"/>
  <c r="AD7"/>
  <c r="BQ3"/>
  <c r="BQ4"/>
  <c r="BQ5"/>
  <c r="BQ6"/>
  <c r="BQ7"/>
  <c r="BQ8"/>
  <c r="BQ9"/>
  <c r="BQ10"/>
  <c r="BQ11"/>
  <c r="BQ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R3"/>
  <c r="BR4"/>
  <c r="BR5"/>
  <c r="BR6"/>
  <c r="BR7"/>
  <c r="BR8"/>
  <c r="BR9"/>
  <c r="BR10"/>
  <c r="BR11"/>
  <c r="BR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AP3"/>
  <c r="BS3"/>
  <c r="BS4"/>
  <c r="BS5"/>
  <c r="BS6"/>
  <c r="BS7"/>
  <c r="BS8"/>
  <c r="BS9"/>
  <c r="BS10"/>
  <c r="BS11"/>
  <c r="BS12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T3"/>
  <c r="AP4"/>
  <c r="BT4"/>
  <c r="BT5"/>
  <c r="BT6"/>
  <c r="BT7"/>
  <c r="BT8"/>
  <c r="BT9"/>
  <c r="BT10"/>
  <c r="BT11"/>
  <c r="BT12"/>
  <c r="BT13"/>
  <c r="BT14"/>
  <c r="BT15"/>
  <c r="BT16"/>
  <c r="BT17"/>
  <c r="BT18"/>
  <c r="BT19"/>
  <c r="BT20"/>
  <c r="BT21"/>
  <c r="BT22"/>
  <c r="BT23"/>
  <c r="BT24"/>
  <c r="BT25"/>
  <c r="BT26"/>
  <c r="BT27"/>
  <c r="BT28"/>
  <c r="BT29"/>
  <c r="BT30"/>
  <c r="BT31"/>
  <c r="BT32"/>
  <c r="BT33"/>
  <c r="BT34"/>
  <c r="BT35"/>
  <c r="BT36"/>
  <c r="BT37"/>
  <c r="BT38"/>
  <c r="BU3"/>
  <c r="BU4"/>
  <c r="BU5"/>
  <c r="BU6"/>
  <c r="BU7"/>
  <c r="BU8"/>
  <c r="BU9"/>
  <c r="BU10"/>
  <c r="BU11"/>
  <c r="BU12"/>
  <c r="BU13"/>
  <c r="BU14"/>
  <c r="BU15"/>
  <c r="BU16"/>
  <c r="BU17"/>
  <c r="BU18"/>
  <c r="BU19"/>
  <c r="BU20"/>
  <c r="BU21"/>
  <c r="BU22"/>
  <c r="BU23"/>
  <c r="BU24"/>
  <c r="BU25"/>
  <c r="BU26"/>
  <c r="BU27"/>
  <c r="BU28"/>
  <c r="BU29"/>
  <c r="BU30"/>
  <c r="BU31"/>
  <c r="BU32"/>
  <c r="BU33"/>
  <c r="BU34"/>
  <c r="BU35"/>
  <c r="BU36"/>
  <c r="BU37"/>
  <c r="BU38"/>
  <c r="BV3"/>
  <c r="BV4"/>
  <c r="BV5"/>
  <c r="BV6"/>
  <c r="BV7"/>
  <c r="BV8"/>
  <c r="BV9"/>
  <c r="BV10"/>
  <c r="BV11"/>
  <c r="BV12"/>
  <c r="BV13"/>
  <c r="BV14"/>
  <c r="BV15"/>
  <c r="BV16"/>
  <c r="BV17"/>
  <c r="BV18"/>
  <c r="BV19"/>
  <c r="BV20"/>
  <c r="BV21"/>
  <c r="BV22"/>
  <c r="BV23"/>
  <c r="BV24"/>
  <c r="BV25"/>
  <c r="BV26"/>
  <c r="BV27"/>
  <c r="BV28"/>
  <c r="BV29"/>
  <c r="BV30"/>
  <c r="BV31"/>
  <c r="BV32"/>
  <c r="BV33"/>
  <c r="BV34"/>
  <c r="BV35"/>
  <c r="BV36"/>
  <c r="BV37"/>
  <c r="BV38"/>
  <c r="BW3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X3"/>
  <c r="BX4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AQ3"/>
  <c r="BY3"/>
  <c r="BY4"/>
  <c r="BY5"/>
  <c r="BY6"/>
  <c r="BY7"/>
  <c r="BY8"/>
  <c r="BY9"/>
  <c r="BY10"/>
  <c r="BY11"/>
  <c r="BY12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Z3"/>
  <c r="AQ4"/>
  <c r="BZ4"/>
  <c r="BZ5"/>
  <c r="BZ6"/>
  <c r="BZ7"/>
  <c r="BZ8"/>
  <c r="BZ9"/>
  <c r="BZ10"/>
  <c r="BZ11"/>
  <c r="BZ12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CA3"/>
  <c r="CA4"/>
  <c r="CA5"/>
  <c r="CA6"/>
  <c r="CA7"/>
  <c r="CA8"/>
  <c r="CA9"/>
  <c r="CA10"/>
  <c r="CA11"/>
  <c r="CA12"/>
  <c r="CA13"/>
  <c r="CA14"/>
  <c r="CA15"/>
  <c r="CA16"/>
  <c r="CA17"/>
  <c r="CA18"/>
  <c r="CA19"/>
  <c r="CA20"/>
  <c r="CA21"/>
  <c r="CA22"/>
  <c r="CA23"/>
  <c r="CA24"/>
  <c r="CA25"/>
  <c r="CA26"/>
  <c r="CA27"/>
  <c r="CA28"/>
  <c r="CA29"/>
  <c r="CA30"/>
  <c r="CA31"/>
  <c r="CA32"/>
  <c r="CA33"/>
  <c r="CA34"/>
  <c r="CA35"/>
  <c r="CA36"/>
  <c r="CA37"/>
  <c r="CA38"/>
  <c r="CB3"/>
  <c r="CB4"/>
  <c r="CB5"/>
  <c r="CB6"/>
  <c r="CB7"/>
  <c r="CB8"/>
  <c r="CB9"/>
  <c r="CB10"/>
  <c r="CB11"/>
  <c r="CB12"/>
  <c r="CB13"/>
  <c r="CB14"/>
  <c r="CB15"/>
  <c r="CB16"/>
  <c r="CB17"/>
  <c r="CB18"/>
  <c r="CB19"/>
  <c r="CB20"/>
  <c r="CB21"/>
  <c r="CB22"/>
  <c r="CB23"/>
  <c r="CB24"/>
  <c r="CB25"/>
  <c r="CB26"/>
  <c r="CB27"/>
  <c r="CB28"/>
  <c r="CB29"/>
  <c r="CB30"/>
  <c r="CB31"/>
  <c r="CB32"/>
  <c r="CB33"/>
  <c r="CB34"/>
  <c r="CB35"/>
  <c r="CB36"/>
  <c r="CB37"/>
  <c r="CB38"/>
  <c r="BK104"/>
  <c r="X8"/>
  <c r="BL104"/>
  <c r="Y8"/>
  <c r="BM104"/>
  <c r="Z8"/>
  <c r="BN104"/>
  <c r="AA8"/>
  <c r="BO104"/>
  <c r="AB8"/>
  <c r="BP104"/>
  <c r="AC8"/>
  <c r="AD8"/>
  <c r="BK105"/>
  <c r="X9"/>
  <c r="BL105"/>
  <c r="Y9"/>
  <c r="BM105"/>
  <c r="Z9"/>
  <c r="BN105"/>
  <c r="AA9"/>
  <c r="BO105"/>
  <c r="AB9"/>
  <c r="BP105"/>
  <c r="AC9"/>
  <c r="AD9"/>
  <c r="BK106"/>
  <c r="X10"/>
  <c r="BL106"/>
  <c r="Y10"/>
  <c r="BM106"/>
  <c r="Z10"/>
  <c r="BN106"/>
  <c r="AA10"/>
  <c r="BO106"/>
  <c r="AB10"/>
  <c r="BP106"/>
  <c r="AC10"/>
  <c r="AD10"/>
  <c r="BK107"/>
  <c r="X11"/>
  <c r="BL107"/>
  <c r="Y11"/>
  <c r="BM107"/>
  <c r="Z11"/>
  <c r="BN107"/>
  <c r="AA11"/>
  <c r="BO107"/>
  <c r="AB11"/>
  <c r="BP107"/>
  <c r="AC11"/>
  <c r="AD11"/>
  <c r="BK108"/>
  <c r="X12"/>
  <c r="BL108"/>
  <c r="Y12"/>
  <c r="BM108"/>
  <c r="Z12"/>
  <c r="BN108"/>
  <c r="AA12"/>
  <c r="BO108"/>
  <c r="AB12"/>
  <c r="BP108"/>
  <c r="AC12"/>
  <c r="AD12"/>
  <c r="BK110"/>
  <c r="X13"/>
  <c r="BL110"/>
  <c r="Y13"/>
  <c r="BM110"/>
  <c r="Z13"/>
  <c r="BN110"/>
  <c r="AA13"/>
  <c r="BO110"/>
  <c r="AB13"/>
  <c r="BP110"/>
  <c r="AC13"/>
  <c r="AD13"/>
  <c r="X14"/>
  <c r="Y14"/>
  <c r="Z14"/>
  <c r="AA14"/>
  <c r="AB14"/>
  <c r="AC14"/>
  <c r="AD14"/>
  <c r="CC3"/>
  <c r="CC4"/>
  <c r="CC5"/>
  <c r="CC6"/>
  <c r="CC7"/>
  <c r="CC8"/>
  <c r="CC9"/>
  <c r="CC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109"/>
  <c r="CC111"/>
  <c r="CD3"/>
  <c r="CD4"/>
  <c r="CD5"/>
  <c r="CD6"/>
  <c r="CD7"/>
  <c r="CD8"/>
  <c r="CD9"/>
  <c r="CD10"/>
  <c r="CD11"/>
  <c r="CD12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109"/>
  <c r="CD111"/>
  <c r="AR3"/>
  <c r="CE3"/>
  <c r="CE4"/>
  <c r="CE5"/>
  <c r="CE6"/>
  <c r="CE7"/>
  <c r="CE8"/>
  <c r="CE9"/>
  <c r="CE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109"/>
  <c r="CE111"/>
  <c r="CF3"/>
  <c r="AR4"/>
  <c r="CF4"/>
  <c r="CF5"/>
  <c r="CF6"/>
  <c r="CF7"/>
  <c r="CF8"/>
  <c r="CF9"/>
  <c r="CF10"/>
  <c r="CF11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109"/>
  <c r="CF111"/>
  <c r="CG3"/>
  <c r="CG4"/>
  <c r="CG5"/>
  <c r="CG6"/>
  <c r="CG7"/>
  <c r="CG8"/>
  <c r="CG9"/>
  <c r="CG10"/>
  <c r="CG11"/>
  <c r="CG12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109"/>
  <c r="CG111"/>
  <c r="CH3"/>
  <c r="CH4"/>
  <c r="CH5"/>
  <c r="CH6"/>
  <c r="CH7"/>
  <c r="CH8"/>
  <c r="CH9"/>
  <c r="CH10"/>
  <c r="CH11"/>
  <c r="CH12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37"/>
  <c r="CH38"/>
  <c r="CH109"/>
  <c r="CH111"/>
  <c r="CC112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CC1"/>
  <c r="BE1"/>
  <c r="AY1"/>
  <c r="AS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CT4"/>
  <c r="CT5"/>
  <c r="CT6"/>
  <c r="CT7"/>
  <c r="CT8"/>
  <c r="CT9"/>
  <c r="CT10"/>
  <c r="CT11"/>
  <c r="CT12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"/>
  <c r="CS4"/>
  <c r="CS5"/>
  <c r="CS6"/>
  <c r="CS7"/>
  <c r="CS8"/>
  <c r="CS9"/>
  <c r="CS10"/>
  <c r="CS11"/>
  <c r="CS12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"/>
  <c r="CR4"/>
  <c r="CR5"/>
  <c r="CR6"/>
  <c r="CR7"/>
  <c r="CR8"/>
  <c r="CR9"/>
  <c r="CR10"/>
  <c r="CR11"/>
  <c r="CR12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"/>
  <c r="CQ4"/>
  <c r="CQ5"/>
  <c r="CQ6"/>
  <c r="CQ7"/>
  <c r="CQ8"/>
  <c r="CQ9"/>
  <c r="CQ10"/>
  <c r="CQ11"/>
  <c r="CQ12"/>
  <c r="CQ13"/>
  <c r="CQ14"/>
  <c r="CQ15"/>
  <c r="CQ16"/>
  <c r="CQ17"/>
  <c r="CQ18"/>
  <c r="CQ19"/>
  <c r="CQ20"/>
  <c r="CQ21"/>
  <c r="CQ22"/>
  <c r="CQ23"/>
  <c r="CQ24"/>
  <c r="CQ25"/>
  <c r="CQ26"/>
  <c r="CQ27"/>
  <c r="CQ28"/>
  <c r="CQ29"/>
  <c r="CQ30"/>
  <c r="CQ31"/>
  <c r="CQ32"/>
  <c r="CQ33"/>
  <c r="CQ34"/>
  <c r="CQ35"/>
  <c r="CQ36"/>
  <c r="CQ37"/>
  <c r="CQ38"/>
  <c r="CQ3"/>
  <c r="CP4"/>
  <c r="CP5"/>
  <c r="CP6"/>
  <c r="CP7"/>
  <c r="CP8"/>
  <c r="CP9"/>
  <c r="CP10"/>
  <c r="CP11"/>
  <c r="CP12"/>
  <c r="CP13"/>
  <c r="CP14"/>
  <c r="CP15"/>
  <c r="CP16"/>
  <c r="CP17"/>
  <c r="CP18"/>
  <c r="CP19"/>
  <c r="CP20"/>
  <c r="CP21"/>
  <c r="CP22"/>
  <c r="CP23"/>
  <c r="CP24"/>
  <c r="CP25"/>
  <c r="CP26"/>
  <c r="CP27"/>
  <c r="CP28"/>
  <c r="CP29"/>
  <c r="CP30"/>
  <c r="CP31"/>
  <c r="CP32"/>
  <c r="CP33"/>
  <c r="CP34"/>
  <c r="CP35"/>
  <c r="CP36"/>
  <c r="CP37"/>
  <c r="CP38"/>
  <c r="CP3"/>
  <c r="CO4"/>
  <c r="CO5"/>
  <c r="CO6"/>
  <c r="CO7"/>
  <c r="CO8"/>
  <c r="CO9"/>
  <c r="CO10"/>
  <c r="CO11"/>
  <c r="CO12"/>
  <c r="CO13"/>
  <c r="CO14"/>
  <c r="CO15"/>
  <c r="CO16"/>
  <c r="CO17"/>
  <c r="CO18"/>
  <c r="CO19"/>
  <c r="CO20"/>
  <c r="CO21"/>
  <c r="CO22"/>
  <c r="CO23"/>
  <c r="CO24"/>
  <c r="CO25"/>
  <c r="CO26"/>
  <c r="CO27"/>
  <c r="CO28"/>
  <c r="CO29"/>
  <c r="CO30"/>
  <c r="CO31"/>
  <c r="CO32"/>
  <c r="CO33"/>
  <c r="CO34"/>
  <c r="CO35"/>
  <c r="CO36"/>
  <c r="CO37"/>
  <c r="CO38"/>
  <c r="CO3"/>
  <c r="CN4"/>
  <c r="CN5"/>
  <c r="CN6"/>
  <c r="CN7"/>
  <c r="CN8"/>
  <c r="CN9"/>
  <c r="CN10"/>
  <c r="CN11"/>
  <c r="CN12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N85"/>
  <c r="CN86"/>
  <c r="CN87"/>
  <c r="CN88"/>
  <c r="CN89"/>
  <c r="CN90"/>
  <c r="CN91"/>
  <c r="CN92"/>
  <c r="CN93"/>
  <c r="CN94"/>
  <c r="CN95"/>
  <c r="CN96"/>
  <c r="CN97"/>
  <c r="CN98"/>
  <c r="CN99"/>
  <c r="CN100"/>
  <c r="CN101"/>
  <c r="CN102"/>
  <c r="CM4"/>
  <c r="CM5"/>
  <c r="CM6"/>
  <c r="CM7"/>
  <c r="CM8"/>
  <c r="CM9"/>
  <c r="CM10"/>
  <c r="CM11"/>
  <c r="CM12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M85"/>
  <c r="CM86"/>
  <c r="CM87"/>
  <c r="CM88"/>
  <c r="CM89"/>
  <c r="CM90"/>
  <c r="CM91"/>
  <c r="CM92"/>
  <c r="CM93"/>
  <c r="CM94"/>
  <c r="CM95"/>
  <c r="CM96"/>
  <c r="CM97"/>
  <c r="CM98"/>
  <c r="CM99"/>
  <c r="CM100"/>
  <c r="CM101"/>
  <c r="CM102"/>
  <c r="CL4"/>
  <c r="CL5"/>
  <c r="CL6"/>
  <c r="CL7"/>
  <c r="CL8"/>
  <c r="CL9"/>
  <c r="CL10"/>
  <c r="CL11"/>
  <c r="CL12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L85"/>
  <c r="CL86"/>
  <c r="CL87"/>
  <c r="CL88"/>
  <c r="CL89"/>
  <c r="CL90"/>
  <c r="CL91"/>
  <c r="CL92"/>
  <c r="CL93"/>
  <c r="CL94"/>
  <c r="CL95"/>
  <c r="CL96"/>
  <c r="CL97"/>
  <c r="CL98"/>
  <c r="CL99"/>
  <c r="CL100"/>
  <c r="CL101"/>
  <c r="CL102"/>
  <c r="CK4"/>
  <c r="CK5"/>
  <c r="CK6"/>
  <c r="CK7"/>
  <c r="CK8"/>
  <c r="CK9"/>
  <c r="CK10"/>
  <c r="CK11"/>
  <c r="CK12"/>
  <c r="CK13"/>
  <c r="CK14"/>
  <c r="CK15"/>
  <c r="CK16"/>
  <c r="CK17"/>
  <c r="CK18"/>
  <c r="CK19"/>
  <c r="CK20"/>
  <c r="CK21"/>
  <c r="CK22"/>
  <c r="CK23"/>
  <c r="CK24"/>
  <c r="CK25"/>
  <c r="CK26"/>
  <c r="CK27"/>
  <c r="CK28"/>
  <c r="CK29"/>
  <c r="CK30"/>
  <c r="CK31"/>
  <c r="CK32"/>
  <c r="CK33"/>
  <c r="CK34"/>
  <c r="CK35"/>
  <c r="CK36"/>
  <c r="CK37"/>
  <c r="CK38"/>
  <c r="CK39"/>
  <c r="CK40"/>
  <c r="CK41"/>
  <c r="CK42"/>
  <c r="CK43"/>
  <c r="CK44"/>
  <c r="CK45"/>
  <c r="CK46"/>
  <c r="CK47"/>
  <c r="CK48"/>
  <c r="CK49"/>
  <c r="CK50"/>
  <c r="CK51"/>
  <c r="CK52"/>
  <c r="CK53"/>
  <c r="CK54"/>
  <c r="CK55"/>
  <c r="CK56"/>
  <c r="CK57"/>
  <c r="CK58"/>
  <c r="CK59"/>
  <c r="CK60"/>
  <c r="CK61"/>
  <c r="CK62"/>
  <c r="CK63"/>
  <c r="CK64"/>
  <c r="CK65"/>
  <c r="CK66"/>
  <c r="CK67"/>
  <c r="CK68"/>
  <c r="CK69"/>
  <c r="CK70"/>
  <c r="CK71"/>
  <c r="CK72"/>
  <c r="CK73"/>
  <c r="CK74"/>
  <c r="CK75"/>
  <c r="CK76"/>
  <c r="CK77"/>
  <c r="CK78"/>
  <c r="CK79"/>
  <c r="CK80"/>
  <c r="CK81"/>
  <c r="CK82"/>
  <c r="CK83"/>
  <c r="CK84"/>
  <c r="CK85"/>
  <c r="CK86"/>
  <c r="CK87"/>
  <c r="CK88"/>
  <c r="CK89"/>
  <c r="CK90"/>
  <c r="CK91"/>
  <c r="CK92"/>
  <c r="CK93"/>
  <c r="CK94"/>
  <c r="CK95"/>
  <c r="CK96"/>
  <c r="CK97"/>
  <c r="CK98"/>
  <c r="CK99"/>
  <c r="CK100"/>
  <c r="CK101"/>
  <c r="CK102"/>
  <c r="CJ4"/>
  <c r="CJ5"/>
  <c r="CJ6"/>
  <c r="CJ7"/>
  <c r="CJ8"/>
  <c r="CJ9"/>
  <c r="CJ10"/>
  <c r="CJ11"/>
  <c r="CJ12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CJ91"/>
  <c r="CJ92"/>
  <c r="CJ93"/>
  <c r="CJ94"/>
  <c r="CJ95"/>
  <c r="CJ96"/>
  <c r="CJ97"/>
  <c r="CJ98"/>
  <c r="CJ99"/>
  <c r="CJ100"/>
  <c r="CJ101"/>
  <c r="CJ102"/>
  <c r="CI4"/>
  <c r="CI5"/>
  <c r="CI6"/>
  <c r="CI7"/>
  <c r="CI8"/>
  <c r="CI9"/>
  <c r="CI10"/>
  <c r="CI11"/>
  <c r="CI12"/>
  <c r="CI13"/>
  <c r="CI14"/>
  <c r="CI15"/>
  <c r="CI16"/>
  <c r="CI17"/>
  <c r="CI18"/>
  <c r="CI19"/>
  <c r="CI20"/>
  <c r="CI21"/>
  <c r="CI22"/>
  <c r="CI23"/>
  <c r="CI24"/>
  <c r="CI25"/>
  <c r="CI26"/>
  <c r="CI27"/>
  <c r="CI28"/>
  <c r="CI29"/>
  <c r="CI30"/>
  <c r="CI31"/>
  <c r="CI32"/>
  <c r="CI33"/>
  <c r="CI34"/>
  <c r="CI35"/>
  <c r="CI36"/>
  <c r="CI37"/>
  <c r="CI38"/>
  <c r="CI39"/>
  <c r="CI40"/>
  <c r="CI41"/>
  <c r="CI42"/>
  <c r="CI43"/>
  <c r="CI44"/>
  <c r="CI45"/>
  <c r="CI46"/>
  <c r="CI47"/>
  <c r="CI48"/>
  <c r="CI49"/>
  <c r="CI50"/>
  <c r="CI51"/>
  <c r="CI52"/>
  <c r="CI53"/>
  <c r="CI54"/>
  <c r="CI55"/>
  <c r="CI56"/>
  <c r="CI57"/>
  <c r="CI58"/>
  <c r="CI59"/>
  <c r="CI60"/>
  <c r="CI61"/>
  <c r="CI62"/>
  <c r="CI63"/>
  <c r="CI64"/>
  <c r="CI65"/>
  <c r="CI66"/>
  <c r="CI67"/>
  <c r="CI68"/>
  <c r="CI69"/>
  <c r="CI70"/>
  <c r="CI71"/>
  <c r="CI72"/>
  <c r="CI73"/>
  <c r="CI74"/>
  <c r="CI75"/>
  <c r="CI76"/>
  <c r="CI77"/>
  <c r="CI78"/>
  <c r="CI79"/>
  <c r="CI80"/>
  <c r="CI81"/>
  <c r="CI82"/>
  <c r="CI83"/>
  <c r="CI84"/>
  <c r="CI85"/>
  <c r="CI86"/>
  <c r="CI87"/>
  <c r="CI88"/>
  <c r="CI89"/>
  <c r="CI90"/>
  <c r="CI91"/>
  <c r="CI92"/>
  <c r="CI93"/>
  <c r="CI94"/>
  <c r="CI95"/>
  <c r="CI96"/>
  <c r="CI97"/>
  <c r="CI98"/>
  <c r="CI99"/>
  <c r="CI100"/>
  <c r="CI101"/>
  <c r="CI102"/>
  <c r="CN3"/>
  <c r="CM3"/>
  <c r="CL3"/>
  <c r="CK3"/>
  <c r="CJ3"/>
  <c r="CI3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N4"/>
  <c r="AN5"/>
  <c r="AN6"/>
  <c r="AN7"/>
  <c r="AN8"/>
  <c r="AN9"/>
  <c r="AN10"/>
  <c r="AN11"/>
  <c r="AN12"/>
  <c r="AN13"/>
  <c r="AN14"/>
  <c r="AN15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M4"/>
  <c r="AM5"/>
  <c r="AM6"/>
  <c r="AM7"/>
  <c r="AM8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L4"/>
  <c r="AL5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N3"/>
  <c r="AM3"/>
  <c r="AL3"/>
  <c r="A1"/>
  <c r="A3"/>
  <c r="CO111"/>
  <c r="CP111"/>
  <c r="CQ110"/>
  <c r="CQ111"/>
  <c r="CR110"/>
  <c r="CR111"/>
  <c r="CS110"/>
  <c r="CS111"/>
  <c r="CT111"/>
  <c r="CO112"/>
  <c r="BW109"/>
  <c r="BW111"/>
  <c r="BX109"/>
  <c r="BX111"/>
  <c r="BY109"/>
  <c r="BY111"/>
  <c r="BZ109"/>
  <c r="BZ111"/>
  <c r="CA109"/>
  <c r="CA111"/>
  <c r="CB109"/>
  <c r="CB111"/>
  <c r="BW112"/>
  <c r="BQ109"/>
  <c r="BQ111"/>
  <c r="BR109"/>
  <c r="BR111"/>
  <c r="BS109"/>
  <c r="BS111"/>
  <c r="BT109"/>
  <c r="BT111"/>
  <c r="BU109"/>
  <c r="BU111"/>
  <c r="BV109"/>
  <c r="BV111"/>
  <c r="BQ112"/>
  <c r="BK109"/>
  <c r="BK111"/>
  <c r="BL109"/>
  <c r="BL111"/>
  <c r="BM109"/>
  <c r="BM111"/>
  <c r="BN109"/>
  <c r="BN111"/>
  <c r="BO109"/>
  <c r="BO111"/>
  <c r="BP109"/>
  <c r="BP111"/>
  <c r="BK112"/>
  <c r="BE3"/>
  <c r="BE4"/>
  <c r="BE5"/>
  <c r="BE6"/>
  <c r="BE7"/>
  <c r="BE8"/>
  <c r="BE9"/>
  <c r="BE10"/>
  <c r="BE11"/>
  <c r="BE12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85"/>
  <c r="BE86"/>
  <c r="BE87"/>
  <c r="BE88"/>
  <c r="BE89"/>
  <c r="BE90"/>
  <c r="BE91"/>
  <c r="BE92"/>
  <c r="BE93"/>
  <c r="BE94"/>
  <c r="BE95"/>
  <c r="BE96"/>
  <c r="BE97"/>
  <c r="BE98"/>
  <c r="BE99"/>
  <c r="BE100"/>
  <c r="BE101"/>
  <c r="BE102"/>
  <c r="BE103"/>
  <c r="BE104"/>
  <c r="BE105"/>
  <c r="BE106"/>
  <c r="BE107"/>
  <c r="BE108"/>
  <c r="BE109"/>
  <c r="BE110"/>
  <c r="BE111"/>
  <c r="BF3"/>
  <c r="BF4"/>
  <c r="BF5"/>
  <c r="BF6"/>
  <c r="BF7"/>
  <c r="BF8"/>
  <c r="BF9"/>
  <c r="BF10"/>
  <c r="BF11"/>
  <c r="BF12"/>
  <c r="BF13"/>
  <c r="BF14"/>
  <c r="BF15"/>
  <c r="BF16"/>
  <c r="BF17"/>
  <c r="BF18"/>
  <c r="BF19"/>
  <c r="BF20"/>
  <c r="BF21"/>
  <c r="BF22"/>
  <c r="BF23"/>
  <c r="BF24"/>
  <c r="BF25"/>
  <c r="BF26"/>
  <c r="BF27"/>
  <c r="BF28"/>
  <c r="BF29"/>
  <c r="BF30"/>
  <c r="BF31"/>
  <c r="BF32"/>
  <c r="BF33"/>
  <c r="BF34"/>
  <c r="BF35"/>
  <c r="BF36"/>
  <c r="BF37"/>
  <c r="BF38"/>
  <c r="BF39"/>
  <c r="BF40"/>
  <c r="BF41"/>
  <c r="BF42"/>
  <c r="BF43"/>
  <c r="BF44"/>
  <c r="BF45"/>
  <c r="BF46"/>
  <c r="BF47"/>
  <c r="BF48"/>
  <c r="BF49"/>
  <c r="BF50"/>
  <c r="BF51"/>
  <c r="BF52"/>
  <c r="BF53"/>
  <c r="BF54"/>
  <c r="BF55"/>
  <c r="BF56"/>
  <c r="BF57"/>
  <c r="BF58"/>
  <c r="BF59"/>
  <c r="BF60"/>
  <c r="BF61"/>
  <c r="BF62"/>
  <c r="BF63"/>
  <c r="BF64"/>
  <c r="BF65"/>
  <c r="BF66"/>
  <c r="BF67"/>
  <c r="BF68"/>
  <c r="BF69"/>
  <c r="BF70"/>
  <c r="BF71"/>
  <c r="BF72"/>
  <c r="BF73"/>
  <c r="BF74"/>
  <c r="BF75"/>
  <c r="BF76"/>
  <c r="BF77"/>
  <c r="BF78"/>
  <c r="BF79"/>
  <c r="BF80"/>
  <c r="BF81"/>
  <c r="BF82"/>
  <c r="BF83"/>
  <c r="BF84"/>
  <c r="BF85"/>
  <c r="BF86"/>
  <c r="BF87"/>
  <c r="BF88"/>
  <c r="BF89"/>
  <c r="BF90"/>
  <c r="BF91"/>
  <c r="BF92"/>
  <c r="BF93"/>
  <c r="BF94"/>
  <c r="BF95"/>
  <c r="BF96"/>
  <c r="BF97"/>
  <c r="BF98"/>
  <c r="BF99"/>
  <c r="BF100"/>
  <c r="BF101"/>
  <c r="BF102"/>
  <c r="BF103"/>
  <c r="BF104"/>
  <c r="BF105"/>
  <c r="BF106"/>
  <c r="BF107"/>
  <c r="BF108"/>
  <c r="BF109"/>
  <c r="BF110"/>
  <c r="BF111"/>
  <c r="BG3"/>
  <c r="BG4"/>
  <c r="BG5"/>
  <c r="BG6"/>
  <c r="BG7"/>
  <c r="BG8"/>
  <c r="BG9"/>
  <c r="BG10"/>
  <c r="BG11"/>
  <c r="BG12"/>
  <c r="BG13"/>
  <c r="BG14"/>
  <c r="BG15"/>
  <c r="BG16"/>
  <c r="BG17"/>
  <c r="BG18"/>
  <c r="BG19"/>
  <c r="BG20"/>
  <c r="BG21"/>
  <c r="BG22"/>
  <c r="BG23"/>
  <c r="BG24"/>
  <c r="BG25"/>
  <c r="BG26"/>
  <c r="BG27"/>
  <c r="BG28"/>
  <c r="BG29"/>
  <c r="BG30"/>
  <c r="BG31"/>
  <c r="BG32"/>
  <c r="BG33"/>
  <c r="BG34"/>
  <c r="BG35"/>
  <c r="BG36"/>
  <c r="BG37"/>
  <c r="BG38"/>
  <c r="BG39"/>
  <c r="BG40"/>
  <c r="BG41"/>
  <c r="BG42"/>
  <c r="BG43"/>
  <c r="BG44"/>
  <c r="BG45"/>
  <c r="BG46"/>
  <c r="BG47"/>
  <c r="BG48"/>
  <c r="BG49"/>
  <c r="BG50"/>
  <c r="BG51"/>
  <c r="BG52"/>
  <c r="BG53"/>
  <c r="BG54"/>
  <c r="BG55"/>
  <c r="BG56"/>
  <c r="BG57"/>
  <c r="BG58"/>
  <c r="BG59"/>
  <c r="BG60"/>
  <c r="BG61"/>
  <c r="BG62"/>
  <c r="BG63"/>
  <c r="BG64"/>
  <c r="BG65"/>
  <c r="BG66"/>
  <c r="BG67"/>
  <c r="BG68"/>
  <c r="BG69"/>
  <c r="BG70"/>
  <c r="BG71"/>
  <c r="BG72"/>
  <c r="BG73"/>
  <c r="BG74"/>
  <c r="BG75"/>
  <c r="BG76"/>
  <c r="BG77"/>
  <c r="BG78"/>
  <c r="BG79"/>
  <c r="BG80"/>
  <c r="BG81"/>
  <c r="BG82"/>
  <c r="BG83"/>
  <c r="BG84"/>
  <c r="BG85"/>
  <c r="BG86"/>
  <c r="BG87"/>
  <c r="BG88"/>
  <c r="BG89"/>
  <c r="BG90"/>
  <c r="BG91"/>
  <c r="BG92"/>
  <c r="BG93"/>
  <c r="BG94"/>
  <c r="BG95"/>
  <c r="BG96"/>
  <c r="BG97"/>
  <c r="BG98"/>
  <c r="BG99"/>
  <c r="BG100"/>
  <c r="BG101"/>
  <c r="BG102"/>
  <c r="BG103"/>
  <c r="BG104"/>
  <c r="BG105"/>
  <c r="BG106"/>
  <c r="BG107"/>
  <c r="BG108"/>
  <c r="BG109"/>
  <c r="BG110"/>
  <c r="BG111"/>
  <c r="BH3"/>
  <c r="BH4"/>
  <c r="BH5"/>
  <c r="BH6"/>
  <c r="BH7"/>
  <c r="BH8"/>
  <c r="BH9"/>
  <c r="BH10"/>
  <c r="BH11"/>
  <c r="BH12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H85"/>
  <c r="BH86"/>
  <c r="BH87"/>
  <c r="BH88"/>
  <c r="BH89"/>
  <c r="BH90"/>
  <c r="BH91"/>
  <c r="BH92"/>
  <c r="BH93"/>
  <c r="BH94"/>
  <c r="BH95"/>
  <c r="BH96"/>
  <c r="BH97"/>
  <c r="BH98"/>
  <c r="BH99"/>
  <c r="BH100"/>
  <c r="BH101"/>
  <c r="BH102"/>
  <c r="BH103"/>
  <c r="BH104"/>
  <c r="BH105"/>
  <c r="BH106"/>
  <c r="BH107"/>
  <c r="BH108"/>
  <c r="BH109"/>
  <c r="BH110"/>
  <c r="BH111"/>
  <c r="BI3"/>
  <c r="BI4"/>
  <c r="BI5"/>
  <c r="BI6"/>
  <c r="BI7"/>
  <c r="BI8"/>
  <c r="BI9"/>
  <c r="BI10"/>
  <c r="BI11"/>
  <c r="BI12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BI85"/>
  <c r="BI86"/>
  <c r="BI87"/>
  <c r="BI88"/>
  <c r="BI89"/>
  <c r="BI90"/>
  <c r="BI91"/>
  <c r="BI92"/>
  <c r="BI93"/>
  <c r="BI94"/>
  <c r="BI95"/>
  <c r="BI96"/>
  <c r="BI97"/>
  <c r="BI98"/>
  <c r="BI99"/>
  <c r="BI100"/>
  <c r="BI101"/>
  <c r="BI102"/>
  <c r="BI103"/>
  <c r="BI104"/>
  <c r="BI105"/>
  <c r="BI106"/>
  <c r="BI107"/>
  <c r="BI108"/>
  <c r="BI109"/>
  <c r="BI110"/>
  <c r="BI111"/>
  <c r="BJ3"/>
  <c r="BJ4"/>
  <c r="BJ5"/>
  <c r="BJ6"/>
  <c r="BJ7"/>
  <c r="BJ8"/>
  <c r="BJ9"/>
  <c r="BJ10"/>
  <c r="BJ11"/>
  <c r="BJ12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85"/>
  <c r="BJ86"/>
  <c r="BJ87"/>
  <c r="BJ88"/>
  <c r="BJ89"/>
  <c r="BJ90"/>
  <c r="BJ91"/>
  <c r="BJ92"/>
  <c r="BJ93"/>
  <c r="BJ94"/>
  <c r="BJ95"/>
  <c r="BJ96"/>
  <c r="BJ97"/>
  <c r="BJ98"/>
  <c r="BJ99"/>
  <c r="BJ100"/>
  <c r="BJ101"/>
  <c r="BJ102"/>
  <c r="BJ103"/>
  <c r="BJ104"/>
  <c r="BJ105"/>
  <c r="BJ106"/>
  <c r="BJ107"/>
  <c r="BJ108"/>
  <c r="BJ109"/>
  <c r="BJ110"/>
  <c r="BJ111"/>
  <c r="BE112"/>
  <c r="AY3"/>
  <c r="AY4"/>
  <c r="AY5"/>
  <c r="AY6"/>
  <c r="AY7"/>
  <c r="AY8"/>
  <c r="AY9"/>
  <c r="AY10"/>
  <c r="AY11"/>
  <c r="AY12"/>
  <c r="AY14"/>
  <c r="AY15"/>
  <c r="AY16"/>
  <c r="AY17"/>
  <c r="AY18"/>
  <c r="AY19"/>
  <c r="AY20"/>
  <c r="AY21"/>
  <c r="AY22"/>
  <c r="AY23"/>
  <c r="AY24"/>
  <c r="AY25"/>
  <c r="AY26"/>
  <c r="AY27"/>
  <c r="AY28"/>
  <c r="AY29"/>
  <c r="AY30"/>
  <c r="AY31"/>
  <c r="AY32"/>
  <c r="AY33"/>
  <c r="AY34"/>
  <c r="AY35"/>
  <c r="AY36"/>
  <c r="AY37"/>
  <c r="AY38"/>
  <c r="AY39"/>
  <c r="AY40"/>
  <c r="AY41"/>
  <c r="AY42"/>
  <c r="AY43"/>
  <c r="AY44"/>
  <c r="AY45"/>
  <c r="AY46"/>
  <c r="AY47"/>
  <c r="AY48"/>
  <c r="AY49"/>
  <c r="AY50"/>
  <c r="AY51"/>
  <c r="AY52"/>
  <c r="AY53"/>
  <c r="AY54"/>
  <c r="AY55"/>
  <c r="AY56"/>
  <c r="AY57"/>
  <c r="AY58"/>
  <c r="AY59"/>
  <c r="AY60"/>
  <c r="AY61"/>
  <c r="AY62"/>
  <c r="AY63"/>
  <c r="AY64"/>
  <c r="AY65"/>
  <c r="AY66"/>
  <c r="AY67"/>
  <c r="AY68"/>
  <c r="AY69"/>
  <c r="AY70"/>
  <c r="AY71"/>
  <c r="AY72"/>
  <c r="AY73"/>
  <c r="AY74"/>
  <c r="AY75"/>
  <c r="AY76"/>
  <c r="AY77"/>
  <c r="AY78"/>
  <c r="AY79"/>
  <c r="AY80"/>
  <c r="AY81"/>
  <c r="AY82"/>
  <c r="AY83"/>
  <c r="AY84"/>
  <c r="AY85"/>
  <c r="AY86"/>
  <c r="AY87"/>
  <c r="AY88"/>
  <c r="AY89"/>
  <c r="AY90"/>
  <c r="AY91"/>
  <c r="AY92"/>
  <c r="AY93"/>
  <c r="AY94"/>
  <c r="AY95"/>
  <c r="AY96"/>
  <c r="AY97"/>
  <c r="AY98"/>
  <c r="AY99"/>
  <c r="AY100"/>
  <c r="AY101"/>
  <c r="AY102"/>
  <c r="AY103"/>
  <c r="AY104"/>
  <c r="AY105"/>
  <c r="AY106"/>
  <c r="AY107"/>
  <c r="AY108"/>
  <c r="AY109"/>
  <c r="AY110"/>
  <c r="AY111"/>
  <c r="AZ3"/>
  <c r="AZ4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BA3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99"/>
  <c r="BA100"/>
  <c r="BA101"/>
  <c r="BA102"/>
  <c r="BA103"/>
  <c r="BA104"/>
  <c r="BA105"/>
  <c r="BA106"/>
  <c r="BA107"/>
  <c r="BA108"/>
  <c r="BA109"/>
  <c r="BA110"/>
  <c r="BA111"/>
  <c r="BB3"/>
  <c r="BB4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C3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99"/>
  <c r="BC100"/>
  <c r="BC101"/>
  <c r="BC102"/>
  <c r="BC103"/>
  <c r="BC104"/>
  <c r="BC105"/>
  <c r="BC106"/>
  <c r="BC107"/>
  <c r="BC108"/>
  <c r="BC109"/>
  <c r="BC110"/>
  <c r="BC111"/>
  <c r="BD3"/>
  <c r="BD4"/>
  <c r="BD5"/>
  <c r="BD6"/>
  <c r="BD7"/>
  <c r="BD8"/>
  <c r="BD9"/>
  <c r="BD10"/>
  <c r="BD11"/>
  <c r="BD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85"/>
  <c r="BD86"/>
  <c r="BD87"/>
  <c r="BD88"/>
  <c r="BD89"/>
  <c r="BD90"/>
  <c r="BD91"/>
  <c r="BD92"/>
  <c r="BD93"/>
  <c r="BD94"/>
  <c r="BD95"/>
  <c r="BD96"/>
  <c r="BD97"/>
  <c r="BD98"/>
  <c r="BD99"/>
  <c r="BD100"/>
  <c r="BD101"/>
  <c r="BD102"/>
  <c r="BD103"/>
  <c r="BD104"/>
  <c r="BD105"/>
  <c r="BD106"/>
  <c r="BD107"/>
  <c r="BD108"/>
  <c r="BD109"/>
  <c r="BD110"/>
  <c r="BD111"/>
  <c r="AY112"/>
  <c r="AS3"/>
  <c r="AS4"/>
  <c r="AS5"/>
  <c r="AS6"/>
  <c r="AS7"/>
  <c r="AS8"/>
  <c r="AS9"/>
  <c r="AS10"/>
  <c r="AS11"/>
  <c r="AS12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T3"/>
  <c r="AT4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U3"/>
  <c r="AU4"/>
  <c r="AU5"/>
  <c r="AU6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V3"/>
  <c r="AV4"/>
  <c r="AV5"/>
  <c r="AV6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W3"/>
  <c r="AW4"/>
  <c r="AW5"/>
  <c r="AW6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X3"/>
  <c r="AX4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S112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Q7"/>
  <c r="R7"/>
  <c r="S7"/>
  <c r="T7"/>
  <c r="U7"/>
  <c r="V7"/>
  <c r="W7"/>
  <c r="Q8"/>
  <c r="R8"/>
  <c r="S8"/>
  <c r="T8"/>
  <c r="U8"/>
  <c r="V8"/>
  <c r="W8"/>
  <c r="Q9"/>
  <c r="R9"/>
  <c r="S9"/>
  <c r="T9"/>
  <c r="U9"/>
  <c r="V9"/>
  <c r="W9"/>
  <c r="Q10"/>
  <c r="R10"/>
  <c r="S10"/>
  <c r="T10"/>
  <c r="U10"/>
  <c r="V10"/>
  <c r="W10"/>
  <c r="Q11"/>
  <c r="R11"/>
  <c r="S11"/>
  <c r="T11"/>
  <c r="U11"/>
  <c r="V11"/>
  <c r="W11"/>
  <c r="Q12"/>
  <c r="R12"/>
  <c r="S12"/>
  <c r="T12"/>
  <c r="U12"/>
  <c r="V12"/>
  <c r="W12"/>
  <c r="Q13"/>
  <c r="R13"/>
  <c r="S13"/>
  <c r="T13"/>
  <c r="U13"/>
  <c r="V13"/>
  <c r="W13"/>
  <c r="W14"/>
  <c r="V14"/>
  <c r="U14"/>
  <c r="T14"/>
  <c r="S14"/>
  <c r="R14"/>
  <c r="Q14"/>
  <c r="J7"/>
  <c r="K7"/>
  <c r="L7"/>
  <c r="M7"/>
  <c r="N7"/>
  <c r="O7"/>
  <c r="P7"/>
  <c r="J8"/>
  <c r="K8"/>
  <c r="L8"/>
  <c r="M8"/>
  <c r="N8"/>
  <c r="O8"/>
  <c r="P8"/>
  <c r="J9"/>
  <c r="K9"/>
  <c r="L9"/>
  <c r="M9"/>
  <c r="N9"/>
  <c r="O9"/>
  <c r="P9"/>
  <c r="J10"/>
  <c r="K10"/>
  <c r="L10"/>
  <c r="M10"/>
  <c r="N10"/>
  <c r="O10"/>
  <c r="P10"/>
  <c r="J11"/>
  <c r="K11"/>
  <c r="L11"/>
  <c r="M11"/>
  <c r="N11"/>
  <c r="O11"/>
  <c r="P11"/>
  <c r="J12"/>
  <c r="K12"/>
  <c r="L12"/>
  <c r="M12"/>
  <c r="N12"/>
  <c r="O12"/>
  <c r="P12"/>
  <c r="J13"/>
  <c r="K13"/>
  <c r="L13"/>
  <c r="M13"/>
  <c r="N13"/>
  <c r="O13"/>
  <c r="P13"/>
  <c r="P14"/>
  <c r="O14"/>
  <c r="N14"/>
  <c r="M14"/>
  <c r="L14"/>
  <c r="K14"/>
  <c r="J14"/>
  <c r="C7"/>
  <c r="D7"/>
  <c r="E7"/>
  <c r="F7"/>
  <c r="G7"/>
  <c r="H7"/>
  <c r="I7"/>
  <c r="C8"/>
  <c r="D8"/>
  <c r="E8"/>
  <c r="F8"/>
  <c r="G8"/>
  <c r="H8"/>
  <c r="I8"/>
  <c r="C9"/>
  <c r="D9"/>
  <c r="E9"/>
  <c r="F9"/>
  <c r="G9"/>
  <c r="H9"/>
  <c r="I9"/>
  <c r="C10"/>
  <c r="D10"/>
  <c r="E10"/>
  <c r="F10"/>
  <c r="G10"/>
  <c r="H10"/>
  <c r="I10"/>
  <c r="C11"/>
  <c r="D11"/>
  <c r="E11"/>
  <c r="F11"/>
  <c r="G11"/>
  <c r="H11"/>
  <c r="I11"/>
  <c r="C12"/>
  <c r="D12"/>
  <c r="E12"/>
  <c r="F12"/>
  <c r="G12"/>
  <c r="H12"/>
  <c r="I12"/>
  <c r="C13"/>
  <c r="D13"/>
  <c r="E13"/>
  <c r="F13"/>
  <c r="G13"/>
  <c r="H13"/>
  <c r="I13"/>
  <c r="I14"/>
  <c r="H14"/>
  <c r="G14"/>
  <c r="F14"/>
  <c r="E14"/>
  <c r="D14"/>
  <c r="C14"/>
  <c r="AJ13"/>
  <c r="AJ12"/>
  <c r="AJ11"/>
  <c r="AJ10"/>
  <c r="AJ9"/>
  <c r="AJ8"/>
  <c r="AJ7"/>
  <c r="AJ6"/>
  <c r="AJ5"/>
  <c r="V5"/>
  <c r="U5"/>
  <c r="T5"/>
  <c r="S5"/>
  <c r="R5"/>
  <c r="Q5"/>
  <c r="O5"/>
  <c r="N5"/>
  <c r="M5"/>
  <c r="L5"/>
  <c r="K5"/>
  <c r="J5"/>
  <c r="H5"/>
  <c r="G5"/>
  <c r="F5"/>
  <c r="E5"/>
  <c r="D5"/>
  <c r="C5"/>
  <c r="AJ3"/>
  <c r="AJ4"/>
  <c r="Q4"/>
  <c r="J4"/>
  <c r="C4"/>
  <c r="A41" i="23"/>
  <c r="A81"/>
  <c r="A121"/>
  <c r="A161"/>
  <c r="A201"/>
  <c r="A241"/>
  <c r="A281"/>
  <c r="A321"/>
  <c r="A361"/>
  <c r="A401"/>
  <c r="A441"/>
  <c r="A481"/>
  <c r="A521"/>
  <c r="A561"/>
  <c r="A601"/>
  <c r="A641"/>
  <c r="A681"/>
  <c r="A721"/>
  <c r="A761"/>
  <c r="A801"/>
  <c r="A841"/>
  <c r="A881"/>
  <c r="A921"/>
  <c r="A961"/>
  <c r="A1001"/>
  <c r="A1041"/>
  <c r="A1081"/>
  <c r="A1121"/>
  <c r="A1161"/>
  <c r="A1201"/>
  <c r="A1241"/>
  <c r="A1281"/>
  <c r="A1321"/>
  <c r="A1361"/>
  <c r="A1401"/>
  <c r="A1441"/>
  <c r="A1481"/>
  <c r="A1521"/>
  <c r="A1561"/>
  <c r="A1601"/>
  <c r="A1641"/>
  <c r="A1681"/>
  <c r="A1721"/>
  <c r="A1761"/>
  <c r="A1801"/>
  <c r="A1841"/>
  <c r="A1881"/>
  <c r="A1921"/>
  <c r="A1961"/>
  <c r="A2001"/>
  <c r="A2041"/>
  <c r="A2081"/>
  <c r="A2121"/>
  <c r="A2161"/>
  <c r="A2201"/>
  <c r="A2241"/>
  <c r="A2281"/>
  <c r="A2321"/>
  <c r="A2361"/>
  <c r="A2401"/>
  <c r="A2441"/>
  <c r="A2481"/>
  <c r="A2521"/>
  <c r="A2561"/>
  <c r="A2601"/>
  <c r="A2641"/>
  <c r="A2681"/>
  <c r="A2721"/>
  <c r="A2760"/>
  <c r="A2800"/>
  <c r="A2840"/>
  <c r="A2880"/>
  <c r="A2920"/>
  <c r="A2960"/>
  <c r="A3000"/>
  <c r="A3040"/>
  <c r="A3080"/>
  <c r="A3120"/>
  <c r="A3160"/>
  <c r="A3200"/>
  <c r="A3240"/>
  <c r="A3280"/>
  <c r="A3320"/>
  <c r="A3360"/>
  <c r="A3400"/>
  <c r="A3440"/>
  <c r="A3480"/>
  <c r="A3520"/>
  <c r="A3560"/>
  <c r="A3600"/>
  <c r="A3640"/>
  <c r="A3680"/>
  <c r="A3720"/>
  <c r="A3760"/>
  <c r="A3800"/>
  <c r="A3840"/>
  <c r="A3881"/>
  <c r="A3921"/>
  <c r="A3961"/>
  <c r="J3964"/>
  <c r="ER108" i="15"/>
  <c r="EU108"/>
  <c r="EW108"/>
  <c r="EX108"/>
  <c r="EY108"/>
  <c r="ER7"/>
  <c r="EU7"/>
  <c r="EX7"/>
  <c r="EY7"/>
  <c r="EZ108"/>
  <c r="FA108"/>
  <c r="H3993" i="23"/>
  <c r="GQ108" i="15"/>
  <c r="GS108"/>
  <c r="GT108"/>
  <c r="F3993" i="23"/>
  <c r="C3993"/>
  <c r="EM108" i="15"/>
  <c r="EM7"/>
  <c r="EN108"/>
  <c r="EO108"/>
  <c r="H3992" i="23"/>
  <c r="GM108" i="15"/>
  <c r="GO108"/>
  <c r="GP108"/>
  <c r="F3992" i="23"/>
  <c r="C3992"/>
  <c r="EG108" i="15"/>
  <c r="EG7"/>
  <c r="EH108"/>
  <c r="EI108"/>
  <c r="H3991" i="23"/>
  <c r="GI108" i="15"/>
  <c r="GK108"/>
  <c r="GL108"/>
  <c r="F3991" i="23"/>
  <c r="C3991"/>
  <c r="DT108" i="15"/>
  <c r="DW108"/>
  <c r="DY108"/>
  <c r="DZ108"/>
  <c r="EA108"/>
  <c r="DT7"/>
  <c r="DW7"/>
  <c r="DZ7"/>
  <c r="EA7"/>
  <c r="EB108"/>
  <c r="EC108"/>
  <c r="H3990" i="23"/>
  <c r="GE108" i="15"/>
  <c r="GG108"/>
  <c r="GH108"/>
  <c r="F3990" i="23"/>
  <c r="C3990"/>
  <c r="T2" i="15"/>
  <c r="L3989" i="23"/>
  <c r="DH108" i="15"/>
  <c r="DK108"/>
  <c r="DM108"/>
  <c r="DN108"/>
  <c r="DO108"/>
  <c r="DH7"/>
  <c r="DK7"/>
  <c r="DN7"/>
  <c r="DO7"/>
  <c r="DP108"/>
  <c r="DQ108"/>
  <c r="H3989" i="23"/>
  <c r="GA108" i="15"/>
  <c r="GC108"/>
  <c r="GD108"/>
  <c r="F3989" i="23"/>
  <c r="C3989"/>
  <c r="FE108" i="15"/>
  <c r="FG108"/>
  <c r="FL108"/>
  <c r="L3988" i="23"/>
  <c r="FD108" i="15"/>
  <c r="M3987" i="23"/>
  <c r="L3987"/>
  <c r="L3986"/>
  <c r="FI108" i="15"/>
  <c r="FJ108"/>
  <c r="FK108"/>
  <c r="O3985" i="23"/>
  <c r="M3985"/>
  <c r="FH108" i="15"/>
  <c r="L3985" i="23"/>
  <c r="J3985"/>
  <c r="N108" i="15"/>
  <c r="Q108"/>
  <c r="S108"/>
  <c r="T108"/>
  <c r="U108"/>
  <c r="AB108"/>
  <c r="AE108"/>
  <c r="AG108"/>
  <c r="AH108"/>
  <c r="AI108"/>
  <c r="AP108"/>
  <c r="AS108"/>
  <c r="AU108"/>
  <c r="AV108"/>
  <c r="AW108"/>
  <c r="BD108"/>
  <c r="BG108"/>
  <c r="BI108"/>
  <c r="BJ108"/>
  <c r="BK108"/>
  <c r="BR108"/>
  <c r="BU108"/>
  <c r="BW108"/>
  <c r="BX108"/>
  <c r="BY108"/>
  <c r="CF108"/>
  <c r="CI108"/>
  <c r="CK108"/>
  <c r="CL108"/>
  <c r="CM108"/>
  <c r="CT108"/>
  <c r="CW108"/>
  <c r="CY108"/>
  <c r="CZ108"/>
  <c r="DA108"/>
  <c r="FF108"/>
  <c r="H3985" i="23"/>
  <c r="F3985"/>
  <c r="DD108" i="15"/>
  <c r="DE108"/>
  <c r="O3983" i="23"/>
  <c r="E3983"/>
  <c r="F3983"/>
  <c r="G3983"/>
  <c r="H3983"/>
  <c r="I3983"/>
  <c r="J3983"/>
  <c r="K3983"/>
  <c r="L3983"/>
  <c r="M3983"/>
  <c r="N3983"/>
  <c r="C3983"/>
  <c r="CP108" i="15"/>
  <c r="CQ108"/>
  <c r="O3982" i="23"/>
  <c r="E3982"/>
  <c r="F3982"/>
  <c r="G3982"/>
  <c r="H3982"/>
  <c r="I3982"/>
  <c r="J3982"/>
  <c r="K3982"/>
  <c r="L3982"/>
  <c r="M3982"/>
  <c r="N3982"/>
  <c r="C3982"/>
  <c r="CB108" i="15"/>
  <c r="CC108"/>
  <c r="O3981" i="23"/>
  <c r="E3981"/>
  <c r="F3981"/>
  <c r="G3981"/>
  <c r="H3981"/>
  <c r="I3981"/>
  <c r="J3981"/>
  <c r="K3981"/>
  <c r="L3981"/>
  <c r="M3981"/>
  <c r="N3981"/>
  <c r="C3981"/>
  <c r="BN108" i="15"/>
  <c r="BO108"/>
  <c r="O3980" i="23"/>
  <c r="E3980"/>
  <c r="F3980"/>
  <c r="G3980"/>
  <c r="H3980"/>
  <c r="I3980"/>
  <c r="J3980"/>
  <c r="K3980"/>
  <c r="L3980"/>
  <c r="M3980"/>
  <c r="N3980"/>
  <c r="C3980"/>
  <c r="AZ108" i="15"/>
  <c r="BA108"/>
  <c r="O3979" i="23"/>
  <c r="E3979"/>
  <c r="F3979"/>
  <c r="G3979"/>
  <c r="H3979"/>
  <c r="I3979"/>
  <c r="J3979"/>
  <c r="K3979"/>
  <c r="L3979"/>
  <c r="M3979"/>
  <c r="N3979"/>
  <c r="C3979"/>
  <c r="E3978"/>
  <c r="F3978"/>
  <c r="G3978"/>
  <c r="H3978"/>
  <c r="I3978"/>
  <c r="J3978"/>
  <c r="K3978"/>
  <c r="L3978"/>
  <c r="M3978"/>
  <c r="N3978"/>
  <c r="AL108" i="15"/>
  <c r="AM108"/>
  <c r="O3977" i="23"/>
  <c r="E3977"/>
  <c r="F3977"/>
  <c r="G3977"/>
  <c r="H3977"/>
  <c r="I3977"/>
  <c r="J3977"/>
  <c r="K3977"/>
  <c r="L3977"/>
  <c r="M3977"/>
  <c r="N3977"/>
  <c r="C3977"/>
  <c r="X108" i="15"/>
  <c r="Y108"/>
  <c r="O3976" i="23"/>
  <c r="E3976"/>
  <c r="F3976"/>
  <c r="G3976"/>
  <c r="H3976"/>
  <c r="I3976"/>
  <c r="J3976"/>
  <c r="K3976"/>
  <c r="L3976"/>
  <c r="M3976"/>
  <c r="N3976"/>
  <c r="C3976"/>
  <c r="E3975"/>
  <c r="F3975"/>
  <c r="G3975"/>
  <c r="H3975"/>
  <c r="I3975"/>
  <c r="J3975"/>
  <c r="K3975"/>
  <c r="L3975"/>
  <c r="M3975"/>
  <c r="N3975"/>
  <c r="H3972"/>
  <c r="H3971"/>
  <c r="H3970"/>
  <c r="H3969"/>
  <c r="H3968"/>
  <c r="H3967"/>
  <c r="N3966"/>
  <c r="N3964"/>
  <c r="D3963"/>
  <c r="D3962"/>
  <c r="J3924"/>
  <c r="ER107" i="15"/>
  <c r="EU107"/>
  <c r="EW107"/>
  <c r="EX107"/>
  <c r="EY107"/>
  <c r="EZ107"/>
  <c r="FA107"/>
  <c r="H3953" i="23"/>
  <c r="GQ107" i="15"/>
  <c r="GS107"/>
  <c r="GT107"/>
  <c r="F3953" i="23"/>
  <c r="C3953"/>
  <c r="EM107" i="15"/>
  <c r="EN107"/>
  <c r="EO107"/>
  <c r="H3952" i="23"/>
  <c r="GM107" i="15"/>
  <c r="GO107"/>
  <c r="GP107"/>
  <c r="F3952" i="23"/>
  <c r="C3952"/>
  <c r="EG107" i="15"/>
  <c r="EH107"/>
  <c r="EI107"/>
  <c r="H3951" i="23"/>
  <c r="GI107" i="15"/>
  <c r="GK107"/>
  <c r="GL107"/>
  <c r="F3951" i="23"/>
  <c r="C3951"/>
  <c r="DT107" i="15"/>
  <c r="DW107"/>
  <c r="DY107"/>
  <c r="DZ107"/>
  <c r="EA107"/>
  <c r="EB107"/>
  <c r="EC107"/>
  <c r="H3950" i="23"/>
  <c r="GE107" i="15"/>
  <c r="GG107"/>
  <c r="GH107"/>
  <c r="F3950" i="23"/>
  <c r="C3950"/>
  <c r="L3949"/>
  <c r="DH107" i="15"/>
  <c r="DK107"/>
  <c r="DM107"/>
  <c r="DN107"/>
  <c r="DO107"/>
  <c r="DP107"/>
  <c r="DQ107"/>
  <c r="H3949" i="23"/>
  <c r="GA107" i="15"/>
  <c r="GC107"/>
  <c r="GD107"/>
  <c r="F3949" i="23"/>
  <c r="C3949"/>
  <c r="FE107" i="15"/>
  <c r="FG107"/>
  <c r="FL107"/>
  <c r="L3948" i="23"/>
  <c r="FD107" i="15"/>
  <c r="M3947" i="23"/>
  <c r="L3947"/>
  <c r="L3946"/>
  <c r="FI107" i="15"/>
  <c r="FJ107"/>
  <c r="FK107"/>
  <c r="O3945" i="23"/>
  <c r="M3945"/>
  <c r="FH107" i="15"/>
  <c r="L3945" i="23"/>
  <c r="J3945"/>
  <c r="N107" i="15"/>
  <c r="Q107"/>
  <c r="S107"/>
  <c r="T107"/>
  <c r="U107"/>
  <c r="AB107"/>
  <c r="AE107"/>
  <c r="AG107"/>
  <c r="AH107"/>
  <c r="AI107"/>
  <c r="AP107"/>
  <c r="AS107"/>
  <c r="AU107"/>
  <c r="AV107"/>
  <c r="AW107"/>
  <c r="BD107"/>
  <c r="BG107"/>
  <c r="BI107"/>
  <c r="BJ107"/>
  <c r="BK107"/>
  <c r="BR107"/>
  <c r="BU107"/>
  <c r="BW107"/>
  <c r="BX107"/>
  <c r="BY107"/>
  <c r="CF107"/>
  <c r="CI107"/>
  <c r="CK107"/>
  <c r="CL107"/>
  <c r="CM107"/>
  <c r="CT107"/>
  <c r="CW107"/>
  <c r="CY107"/>
  <c r="CZ107"/>
  <c r="DA107"/>
  <c r="FF107"/>
  <c r="H3945" i="23"/>
  <c r="F3945"/>
  <c r="DD107" i="15"/>
  <c r="DE107"/>
  <c r="O3943" i="23"/>
  <c r="E3943"/>
  <c r="F3943"/>
  <c r="G3943"/>
  <c r="H3943"/>
  <c r="I3943"/>
  <c r="J3943"/>
  <c r="K3943"/>
  <c r="L3943"/>
  <c r="M3943"/>
  <c r="N3943"/>
  <c r="C3943"/>
  <c r="CP107" i="15"/>
  <c r="CQ107"/>
  <c r="O3942" i="23"/>
  <c r="E3942"/>
  <c r="F3942"/>
  <c r="G3942"/>
  <c r="H3942"/>
  <c r="I3942"/>
  <c r="J3942"/>
  <c r="K3942"/>
  <c r="L3942"/>
  <c r="M3942"/>
  <c r="N3942"/>
  <c r="C3942"/>
  <c r="CB107" i="15"/>
  <c r="CC107"/>
  <c r="O3941" i="23"/>
  <c r="E3941"/>
  <c r="F3941"/>
  <c r="G3941"/>
  <c r="H3941"/>
  <c r="I3941"/>
  <c r="J3941"/>
  <c r="K3941"/>
  <c r="L3941"/>
  <c r="M3941"/>
  <c r="N3941"/>
  <c r="C3941"/>
  <c r="BN107" i="15"/>
  <c r="BO107"/>
  <c r="O3940" i="23"/>
  <c r="E3940"/>
  <c r="F3940"/>
  <c r="G3940"/>
  <c r="H3940"/>
  <c r="I3940"/>
  <c r="J3940"/>
  <c r="K3940"/>
  <c r="L3940"/>
  <c r="M3940"/>
  <c r="N3940"/>
  <c r="C3940"/>
  <c r="AZ107" i="15"/>
  <c r="BA107"/>
  <c r="O3939" i="23"/>
  <c r="E3939"/>
  <c r="F3939"/>
  <c r="G3939"/>
  <c r="H3939"/>
  <c r="I3939"/>
  <c r="J3939"/>
  <c r="K3939"/>
  <c r="L3939"/>
  <c r="M3939"/>
  <c r="N3939"/>
  <c r="C3939"/>
  <c r="E3938"/>
  <c r="F3938"/>
  <c r="G3938"/>
  <c r="H3938"/>
  <c r="I3938"/>
  <c r="J3938"/>
  <c r="K3938"/>
  <c r="L3938"/>
  <c r="M3938"/>
  <c r="N3938"/>
  <c r="AL107" i="15"/>
  <c r="AM107"/>
  <c r="O3937" i="23"/>
  <c r="E3937"/>
  <c r="F3937"/>
  <c r="G3937"/>
  <c r="H3937"/>
  <c r="I3937"/>
  <c r="J3937"/>
  <c r="K3937"/>
  <c r="L3937"/>
  <c r="M3937"/>
  <c r="N3937"/>
  <c r="C3937"/>
  <c r="X107" i="15"/>
  <c r="Y107"/>
  <c r="O3936" i="23"/>
  <c r="E3936"/>
  <c r="F3936"/>
  <c r="G3936"/>
  <c r="H3936"/>
  <c r="I3936"/>
  <c r="J3936"/>
  <c r="K3936"/>
  <c r="L3936"/>
  <c r="M3936"/>
  <c r="N3936"/>
  <c r="C3936"/>
  <c r="E3935"/>
  <c r="F3935"/>
  <c r="G3935"/>
  <c r="H3935"/>
  <c r="I3935"/>
  <c r="J3935"/>
  <c r="K3935"/>
  <c r="L3935"/>
  <c r="M3935"/>
  <c r="N3935"/>
  <c r="H3932"/>
  <c r="H3931"/>
  <c r="H3930"/>
  <c r="H3929"/>
  <c r="H3928"/>
  <c r="H3927"/>
  <c r="N3926"/>
  <c r="N3924"/>
  <c r="D3923"/>
  <c r="D3922"/>
  <c r="J3884"/>
  <c r="ER106" i="15"/>
  <c r="EU106"/>
  <c r="EW106"/>
  <c r="EX106"/>
  <c r="EY106"/>
  <c r="EZ106"/>
  <c r="FA106"/>
  <c r="H3913" i="23"/>
  <c r="GQ106" i="15"/>
  <c r="GS106"/>
  <c r="GT106"/>
  <c r="F3913" i="23"/>
  <c r="C3913"/>
  <c r="EM106" i="15"/>
  <c r="EN106"/>
  <c r="EO106"/>
  <c r="H3912" i="23"/>
  <c r="GM106" i="15"/>
  <c r="GO106"/>
  <c r="GP106"/>
  <c r="F3912" i="23"/>
  <c r="C3912"/>
  <c r="EG106" i="15"/>
  <c r="EH106"/>
  <c r="EI106"/>
  <c r="H3911" i="23"/>
  <c r="GI106" i="15"/>
  <c r="GK106"/>
  <c r="GL106"/>
  <c r="F3911" i="23"/>
  <c r="C3911"/>
  <c r="DT106" i="15"/>
  <c r="DW106"/>
  <c r="DY106"/>
  <c r="DZ106"/>
  <c r="EA106"/>
  <c r="EB106"/>
  <c r="EC106"/>
  <c r="H3910" i="23"/>
  <c r="GE106" i="15"/>
  <c r="GG106"/>
  <c r="GH106"/>
  <c r="F3910" i="23"/>
  <c r="C3910"/>
  <c r="L3909"/>
  <c r="DH106" i="15"/>
  <c r="DK106"/>
  <c r="DM106"/>
  <c r="DN106"/>
  <c r="DO106"/>
  <c r="DP106"/>
  <c r="DQ106"/>
  <c r="H3909" i="23"/>
  <c r="GA106" i="15"/>
  <c r="GC106"/>
  <c r="GD106"/>
  <c r="F3909" i="23"/>
  <c r="C3909"/>
  <c r="FE106" i="15"/>
  <c r="FG106"/>
  <c r="FL106"/>
  <c r="L3908" i="23"/>
  <c r="FD106" i="15"/>
  <c r="M3907" i="23"/>
  <c r="L3907"/>
  <c r="L3906"/>
  <c r="FI106" i="15"/>
  <c r="FJ106"/>
  <c r="FK106"/>
  <c r="O3905" i="23"/>
  <c r="M3905"/>
  <c r="FH106" i="15"/>
  <c r="L3905" i="23"/>
  <c r="J3905"/>
  <c r="N106" i="15"/>
  <c r="Q106"/>
  <c r="S106"/>
  <c r="T106"/>
  <c r="U106"/>
  <c r="AB106"/>
  <c r="AE106"/>
  <c r="AG106"/>
  <c r="AH106"/>
  <c r="AI106"/>
  <c r="AP106"/>
  <c r="AS106"/>
  <c r="AU106"/>
  <c r="AV106"/>
  <c r="AW106"/>
  <c r="BD106"/>
  <c r="BG106"/>
  <c r="BI106"/>
  <c r="BJ106"/>
  <c r="BK106"/>
  <c r="BR106"/>
  <c r="BU106"/>
  <c r="BW106"/>
  <c r="BX106"/>
  <c r="BY106"/>
  <c r="CF106"/>
  <c r="CI106"/>
  <c r="CK106"/>
  <c r="CL106"/>
  <c r="CM106"/>
  <c r="CT106"/>
  <c r="CW106"/>
  <c r="CY106"/>
  <c r="CZ106"/>
  <c r="DA106"/>
  <c r="FF106"/>
  <c r="H3905" i="23"/>
  <c r="F3905"/>
  <c r="DD106" i="15"/>
  <c r="DE106"/>
  <c r="O3903" i="23"/>
  <c r="E3903"/>
  <c r="F3903"/>
  <c r="G3903"/>
  <c r="H3903"/>
  <c r="I3903"/>
  <c r="J3903"/>
  <c r="K3903"/>
  <c r="L3903"/>
  <c r="M3903"/>
  <c r="N3903"/>
  <c r="C3903"/>
  <c r="CP106" i="15"/>
  <c r="CQ106"/>
  <c r="O3902" i="23"/>
  <c r="E3902"/>
  <c r="F3902"/>
  <c r="G3902"/>
  <c r="H3902"/>
  <c r="I3902"/>
  <c r="J3902"/>
  <c r="K3902"/>
  <c r="L3902"/>
  <c r="M3902"/>
  <c r="N3902"/>
  <c r="C3902"/>
  <c r="CB106" i="15"/>
  <c r="CC106"/>
  <c r="O3901" i="23"/>
  <c r="E3901"/>
  <c r="F3901"/>
  <c r="G3901"/>
  <c r="H3901"/>
  <c r="I3901"/>
  <c r="J3901"/>
  <c r="K3901"/>
  <c r="L3901"/>
  <c r="M3901"/>
  <c r="N3901"/>
  <c r="C3901"/>
  <c r="BN106" i="15"/>
  <c r="BO106"/>
  <c r="O3900" i="23"/>
  <c r="E3900"/>
  <c r="F3900"/>
  <c r="G3900"/>
  <c r="H3900"/>
  <c r="I3900"/>
  <c r="J3900"/>
  <c r="K3900"/>
  <c r="L3900"/>
  <c r="M3900"/>
  <c r="N3900"/>
  <c r="C3900"/>
  <c r="AZ106" i="15"/>
  <c r="BA106"/>
  <c r="O3899" i="23"/>
  <c r="E3899"/>
  <c r="F3899"/>
  <c r="G3899"/>
  <c r="H3899"/>
  <c r="I3899"/>
  <c r="J3899"/>
  <c r="K3899"/>
  <c r="L3899"/>
  <c r="M3899"/>
  <c r="N3899"/>
  <c r="C3899"/>
  <c r="E3898"/>
  <c r="F3898"/>
  <c r="G3898"/>
  <c r="H3898"/>
  <c r="I3898"/>
  <c r="J3898"/>
  <c r="K3898"/>
  <c r="L3898"/>
  <c r="M3898"/>
  <c r="N3898"/>
  <c r="AL106" i="15"/>
  <c r="AM106"/>
  <c r="O3897" i="23"/>
  <c r="E3897"/>
  <c r="F3897"/>
  <c r="G3897"/>
  <c r="H3897"/>
  <c r="I3897"/>
  <c r="J3897"/>
  <c r="K3897"/>
  <c r="L3897"/>
  <c r="M3897"/>
  <c r="N3897"/>
  <c r="C3897"/>
  <c r="X106" i="15"/>
  <c r="Y106"/>
  <c r="O3896" i="23"/>
  <c r="E3896"/>
  <c r="F3896"/>
  <c r="G3896"/>
  <c r="H3896"/>
  <c r="I3896"/>
  <c r="J3896"/>
  <c r="K3896"/>
  <c r="L3896"/>
  <c r="M3896"/>
  <c r="N3896"/>
  <c r="C3896"/>
  <c r="E3895"/>
  <c r="F3895"/>
  <c r="G3895"/>
  <c r="H3895"/>
  <c r="I3895"/>
  <c r="J3895"/>
  <c r="K3895"/>
  <c r="L3895"/>
  <c r="M3895"/>
  <c r="N3895"/>
  <c r="H3892"/>
  <c r="H3891"/>
  <c r="H3890"/>
  <c r="H3889"/>
  <c r="H3888"/>
  <c r="H3887"/>
  <c r="N3886"/>
  <c r="N3884"/>
  <c r="D3883"/>
  <c r="D3882"/>
  <c r="J3843"/>
  <c r="ER105" i="15"/>
  <c r="EU105"/>
  <c r="EW105"/>
  <c r="EX105"/>
  <c r="EY105"/>
  <c r="EZ105"/>
  <c r="FA105"/>
  <c r="H3872" i="23"/>
  <c r="GQ105" i="15"/>
  <c r="GS105"/>
  <c r="GT105"/>
  <c r="F3872" i="23"/>
  <c r="C3872"/>
  <c r="EM105" i="15"/>
  <c r="EN105"/>
  <c r="EO105"/>
  <c r="H3871" i="23"/>
  <c r="GM105" i="15"/>
  <c r="GO105"/>
  <c r="GP105"/>
  <c r="F3871" i="23"/>
  <c r="C3871"/>
  <c r="EG105" i="15"/>
  <c r="EH105"/>
  <c r="EI105"/>
  <c r="H3870" i="23"/>
  <c r="GI105" i="15"/>
  <c r="GK105"/>
  <c r="GL105"/>
  <c r="F3870" i="23"/>
  <c r="C3870"/>
  <c r="DT105" i="15"/>
  <c r="DW105"/>
  <c r="DY105"/>
  <c r="DZ105"/>
  <c r="EA105"/>
  <c r="EB105"/>
  <c r="EC105"/>
  <c r="H3869" i="23"/>
  <c r="GE105" i="15"/>
  <c r="GG105"/>
  <c r="GH105"/>
  <c r="F3869" i="23"/>
  <c r="C3869"/>
  <c r="L3868"/>
  <c r="DH105" i="15"/>
  <c r="DK105"/>
  <c r="DM105"/>
  <c r="DN105"/>
  <c r="DO105"/>
  <c r="DP105"/>
  <c r="DQ105"/>
  <c r="H3868" i="23"/>
  <c r="GA105" i="15"/>
  <c r="GC105"/>
  <c r="GD105"/>
  <c r="F3868" i="23"/>
  <c r="C3868"/>
  <c r="FE105" i="15"/>
  <c r="FG105"/>
  <c r="FL105"/>
  <c r="L3867" i="23"/>
  <c r="FD105" i="15"/>
  <c r="M3866" i="23"/>
  <c r="L3866"/>
  <c r="L3865"/>
  <c r="FI105" i="15"/>
  <c r="FJ105"/>
  <c r="FK105"/>
  <c r="O3864" i="23"/>
  <c r="M3864"/>
  <c r="FH105" i="15"/>
  <c r="L3864" i="23"/>
  <c r="J3864"/>
  <c r="N105" i="15"/>
  <c r="Q105"/>
  <c r="S105"/>
  <c r="T105"/>
  <c r="U105"/>
  <c r="AB105"/>
  <c r="AE105"/>
  <c r="AG105"/>
  <c r="AH105"/>
  <c r="AI105"/>
  <c r="AP105"/>
  <c r="AS105"/>
  <c r="AU105"/>
  <c r="AV105"/>
  <c r="AW105"/>
  <c r="BD105"/>
  <c r="BG105"/>
  <c r="BI105"/>
  <c r="BJ105"/>
  <c r="BK105"/>
  <c r="BR105"/>
  <c r="BU105"/>
  <c r="BW105"/>
  <c r="BX105"/>
  <c r="BY105"/>
  <c r="CF105"/>
  <c r="CI105"/>
  <c r="CK105"/>
  <c r="CL105"/>
  <c r="CM105"/>
  <c r="CT105"/>
  <c r="CW105"/>
  <c r="CY105"/>
  <c r="CZ105"/>
  <c r="DA105"/>
  <c r="FF105"/>
  <c r="H3864" i="23"/>
  <c r="F3864"/>
  <c r="DD105" i="15"/>
  <c r="DE105"/>
  <c r="O3862" i="23"/>
  <c r="E3862"/>
  <c r="F3862"/>
  <c r="G3862"/>
  <c r="H3862"/>
  <c r="I3862"/>
  <c r="J3862"/>
  <c r="K3862"/>
  <c r="L3862"/>
  <c r="M3862"/>
  <c r="N3862"/>
  <c r="C3862"/>
  <c r="CP105" i="15"/>
  <c r="CQ105"/>
  <c r="O3861" i="23"/>
  <c r="E3861"/>
  <c r="F3861"/>
  <c r="G3861"/>
  <c r="H3861"/>
  <c r="I3861"/>
  <c r="J3861"/>
  <c r="K3861"/>
  <c r="L3861"/>
  <c r="M3861"/>
  <c r="N3861"/>
  <c r="C3861"/>
  <c r="CB105" i="15"/>
  <c r="CC105"/>
  <c r="O3860" i="23"/>
  <c r="E3860"/>
  <c r="F3860"/>
  <c r="G3860"/>
  <c r="H3860"/>
  <c r="I3860"/>
  <c r="J3860"/>
  <c r="K3860"/>
  <c r="L3860"/>
  <c r="M3860"/>
  <c r="N3860"/>
  <c r="C3860"/>
  <c r="BN105" i="15"/>
  <c r="BO105"/>
  <c r="O3859" i="23"/>
  <c r="E3859"/>
  <c r="F3859"/>
  <c r="G3859"/>
  <c r="H3859"/>
  <c r="I3859"/>
  <c r="J3859"/>
  <c r="K3859"/>
  <c r="L3859"/>
  <c r="M3859"/>
  <c r="N3859"/>
  <c r="C3859"/>
  <c r="AZ105" i="15"/>
  <c r="BA105"/>
  <c r="O3858" i="23"/>
  <c r="E3858"/>
  <c r="F3858"/>
  <c r="G3858"/>
  <c r="H3858"/>
  <c r="I3858"/>
  <c r="J3858"/>
  <c r="K3858"/>
  <c r="L3858"/>
  <c r="M3858"/>
  <c r="N3858"/>
  <c r="C3858"/>
  <c r="E3857"/>
  <c r="F3857"/>
  <c r="G3857"/>
  <c r="H3857"/>
  <c r="I3857"/>
  <c r="J3857"/>
  <c r="K3857"/>
  <c r="L3857"/>
  <c r="M3857"/>
  <c r="N3857"/>
  <c r="AL105" i="15"/>
  <c r="AM105"/>
  <c r="O3856" i="23"/>
  <c r="E3856"/>
  <c r="F3856"/>
  <c r="G3856"/>
  <c r="H3856"/>
  <c r="I3856"/>
  <c r="J3856"/>
  <c r="K3856"/>
  <c r="L3856"/>
  <c r="M3856"/>
  <c r="N3856"/>
  <c r="C3856"/>
  <c r="X105" i="15"/>
  <c r="Y105"/>
  <c r="O3855" i="23"/>
  <c r="E3855"/>
  <c r="F3855"/>
  <c r="G3855"/>
  <c r="H3855"/>
  <c r="I3855"/>
  <c r="J3855"/>
  <c r="K3855"/>
  <c r="L3855"/>
  <c r="M3855"/>
  <c r="N3855"/>
  <c r="C3855"/>
  <c r="E3854"/>
  <c r="F3854"/>
  <c r="G3854"/>
  <c r="H3854"/>
  <c r="I3854"/>
  <c r="J3854"/>
  <c r="K3854"/>
  <c r="L3854"/>
  <c r="M3854"/>
  <c r="N3854"/>
  <c r="H3851"/>
  <c r="H3850"/>
  <c r="H3849"/>
  <c r="H3848"/>
  <c r="H3847"/>
  <c r="H3846"/>
  <c r="N3845"/>
  <c r="N3843"/>
  <c r="D3842"/>
  <c r="D3841"/>
  <c r="J3803"/>
  <c r="ER104" i="15"/>
  <c r="EU104"/>
  <c r="EW104"/>
  <c r="EX104"/>
  <c r="EY104"/>
  <c r="EZ104"/>
  <c r="FA104"/>
  <c r="H3832" i="23"/>
  <c r="GQ104" i="15"/>
  <c r="GS104"/>
  <c r="GT104"/>
  <c r="F3832" i="23"/>
  <c r="C3832"/>
  <c r="EM104" i="15"/>
  <c r="EN104"/>
  <c r="EO104"/>
  <c r="H3831" i="23"/>
  <c r="GM104" i="15"/>
  <c r="GO104"/>
  <c r="GP104"/>
  <c r="F3831" i="23"/>
  <c r="C3831"/>
  <c r="EG104" i="15"/>
  <c r="EH104"/>
  <c r="EI104"/>
  <c r="H3830" i="23"/>
  <c r="GI104" i="15"/>
  <c r="GK104"/>
  <c r="GL104"/>
  <c r="F3830" i="23"/>
  <c r="C3830"/>
  <c r="DT104" i="15"/>
  <c r="DW104"/>
  <c r="DY104"/>
  <c r="DZ104"/>
  <c r="EA104"/>
  <c r="EB104"/>
  <c r="EC104"/>
  <c r="H3829" i="23"/>
  <c r="GE104" i="15"/>
  <c r="GG104"/>
  <c r="GH104"/>
  <c r="F3829" i="23"/>
  <c r="C3829"/>
  <c r="L3828"/>
  <c r="DH104" i="15"/>
  <c r="DK104"/>
  <c r="DM104"/>
  <c r="DN104"/>
  <c r="DO104"/>
  <c r="DP104"/>
  <c r="DQ104"/>
  <c r="H3828" i="23"/>
  <c r="GA104" i="15"/>
  <c r="GC104"/>
  <c r="GD104"/>
  <c r="F3828" i="23"/>
  <c r="C3828"/>
  <c r="FE104" i="15"/>
  <c r="FG104"/>
  <c r="FL104"/>
  <c r="L3827" i="23"/>
  <c r="FD104" i="15"/>
  <c r="M3826" i="23"/>
  <c r="L3826"/>
  <c r="L3825"/>
  <c r="FI104" i="15"/>
  <c r="FJ104"/>
  <c r="FK104"/>
  <c r="O3824" i="23"/>
  <c r="M3824"/>
  <c r="FH104" i="15"/>
  <c r="L3824" i="23"/>
  <c r="J3824"/>
  <c r="N104" i="15"/>
  <c r="Q104"/>
  <c r="S104"/>
  <c r="T104"/>
  <c r="U104"/>
  <c r="AB104"/>
  <c r="AE104"/>
  <c r="AG104"/>
  <c r="AH104"/>
  <c r="AI104"/>
  <c r="AP104"/>
  <c r="AS104"/>
  <c r="AU104"/>
  <c r="AV104"/>
  <c r="AW104"/>
  <c r="BD104"/>
  <c r="BG104"/>
  <c r="BI104"/>
  <c r="BJ104"/>
  <c r="BK104"/>
  <c r="BR104"/>
  <c r="BU104"/>
  <c r="BW104"/>
  <c r="BX104"/>
  <c r="BY104"/>
  <c r="CF104"/>
  <c r="CI104"/>
  <c r="CK104"/>
  <c r="CL104"/>
  <c r="CM104"/>
  <c r="CT104"/>
  <c r="CW104"/>
  <c r="CY104"/>
  <c r="CZ104"/>
  <c r="DA104"/>
  <c r="FF104"/>
  <c r="H3824" i="23"/>
  <c r="F3824"/>
  <c r="DD104" i="15"/>
  <c r="DE104"/>
  <c r="O3822" i="23"/>
  <c r="E3822"/>
  <c r="F3822"/>
  <c r="G3822"/>
  <c r="H3822"/>
  <c r="I3822"/>
  <c r="J3822"/>
  <c r="K3822"/>
  <c r="L3822"/>
  <c r="M3822"/>
  <c r="N3822"/>
  <c r="C3822"/>
  <c r="CP104" i="15"/>
  <c r="CQ104"/>
  <c r="O3821" i="23"/>
  <c r="E3821"/>
  <c r="F3821"/>
  <c r="G3821"/>
  <c r="H3821"/>
  <c r="I3821"/>
  <c r="J3821"/>
  <c r="K3821"/>
  <c r="L3821"/>
  <c r="M3821"/>
  <c r="N3821"/>
  <c r="C3821"/>
  <c r="CB104" i="15"/>
  <c r="CC104"/>
  <c r="O3820" i="23"/>
  <c r="E3820"/>
  <c r="F3820"/>
  <c r="G3820"/>
  <c r="H3820"/>
  <c r="I3820"/>
  <c r="J3820"/>
  <c r="K3820"/>
  <c r="L3820"/>
  <c r="M3820"/>
  <c r="N3820"/>
  <c r="C3820"/>
  <c r="BN104" i="15"/>
  <c r="BO104"/>
  <c r="O3819" i="23"/>
  <c r="E3819"/>
  <c r="F3819"/>
  <c r="G3819"/>
  <c r="H3819"/>
  <c r="I3819"/>
  <c r="J3819"/>
  <c r="K3819"/>
  <c r="L3819"/>
  <c r="M3819"/>
  <c r="N3819"/>
  <c r="C3819"/>
  <c r="AZ104" i="15"/>
  <c r="BA104"/>
  <c r="O3818" i="23"/>
  <c r="E3818"/>
  <c r="F3818"/>
  <c r="G3818"/>
  <c r="H3818"/>
  <c r="I3818"/>
  <c r="J3818"/>
  <c r="K3818"/>
  <c r="L3818"/>
  <c r="M3818"/>
  <c r="N3818"/>
  <c r="C3818"/>
  <c r="E3817"/>
  <c r="F3817"/>
  <c r="G3817"/>
  <c r="H3817"/>
  <c r="I3817"/>
  <c r="J3817"/>
  <c r="K3817"/>
  <c r="L3817"/>
  <c r="M3817"/>
  <c r="N3817"/>
  <c r="AL104" i="15"/>
  <c r="AM104"/>
  <c r="O3816" i="23"/>
  <c r="E3816"/>
  <c r="F3816"/>
  <c r="G3816"/>
  <c r="H3816"/>
  <c r="I3816"/>
  <c r="J3816"/>
  <c r="K3816"/>
  <c r="L3816"/>
  <c r="M3816"/>
  <c r="N3816"/>
  <c r="C3816"/>
  <c r="X104" i="15"/>
  <c r="Y104"/>
  <c r="O3815" i="23"/>
  <c r="E3815"/>
  <c r="F3815"/>
  <c r="G3815"/>
  <c r="H3815"/>
  <c r="I3815"/>
  <c r="J3815"/>
  <c r="K3815"/>
  <c r="L3815"/>
  <c r="M3815"/>
  <c r="N3815"/>
  <c r="C3815"/>
  <c r="E3814"/>
  <c r="F3814"/>
  <c r="G3814"/>
  <c r="H3814"/>
  <c r="I3814"/>
  <c r="J3814"/>
  <c r="K3814"/>
  <c r="L3814"/>
  <c r="M3814"/>
  <c r="N3814"/>
  <c r="H3811"/>
  <c r="H3810"/>
  <c r="H3809"/>
  <c r="H3808"/>
  <c r="H3807"/>
  <c r="H3806"/>
  <c r="N3805"/>
  <c r="N3803"/>
  <c r="D3802"/>
  <c r="D3801"/>
  <c r="J3763"/>
  <c r="ER103" i="15"/>
  <c r="EU103"/>
  <c r="EW103"/>
  <c r="EX103"/>
  <c r="EY103"/>
  <c r="EZ103"/>
  <c r="FA103"/>
  <c r="H3792" i="23"/>
  <c r="GQ103" i="15"/>
  <c r="GS103"/>
  <c r="GT103"/>
  <c r="F3792" i="23"/>
  <c r="C3792"/>
  <c r="EM103" i="15"/>
  <c r="EN103"/>
  <c r="EO103"/>
  <c r="H3791" i="23"/>
  <c r="GM103" i="15"/>
  <c r="GO103"/>
  <c r="GP103"/>
  <c r="F3791" i="23"/>
  <c r="C3791"/>
  <c r="EG103" i="15"/>
  <c r="EH103"/>
  <c r="EI103"/>
  <c r="H3790" i="23"/>
  <c r="GI103" i="15"/>
  <c r="GK103"/>
  <c r="GL103"/>
  <c r="F3790" i="23"/>
  <c r="C3790"/>
  <c r="DT103" i="15"/>
  <c r="DW103"/>
  <c r="DY103"/>
  <c r="DZ103"/>
  <c r="EA103"/>
  <c r="EB103"/>
  <c r="EC103"/>
  <c r="H3789" i="23"/>
  <c r="GE103" i="15"/>
  <c r="GG103"/>
  <c r="GH103"/>
  <c r="F3789" i="23"/>
  <c r="C3789"/>
  <c r="L3788"/>
  <c r="DH103" i="15"/>
  <c r="DK103"/>
  <c r="DM103"/>
  <c r="DN103"/>
  <c r="DO103"/>
  <c r="DP103"/>
  <c r="DQ103"/>
  <c r="H3788" i="23"/>
  <c r="GA103" i="15"/>
  <c r="GC103"/>
  <c r="GD103"/>
  <c r="F3788" i="23"/>
  <c r="C3788"/>
  <c r="FE103" i="15"/>
  <c r="FG103"/>
  <c r="FL103"/>
  <c r="L3787" i="23"/>
  <c r="FD103" i="15"/>
  <c r="M3786" i="23"/>
  <c r="L3786"/>
  <c r="L3785"/>
  <c r="FI103" i="15"/>
  <c r="FJ103"/>
  <c r="FK103"/>
  <c r="O3784" i="23"/>
  <c r="M3784"/>
  <c r="FH103" i="15"/>
  <c r="L3784" i="23"/>
  <c r="J3784"/>
  <c r="N103" i="15"/>
  <c r="Q103"/>
  <c r="S103"/>
  <c r="T103"/>
  <c r="U103"/>
  <c r="AB103"/>
  <c r="AE103"/>
  <c r="AG103"/>
  <c r="AH103"/>
  <c r="AI103"/>
  <c r="AP103"/>
  <c r="AS103"/>
  <c r="AU103"/>
  <c r="AV103"/>
  <c r="AW103"/>
  <c r="BD103"/>
  <c r="BG103"/>
  <c r="BI103"/>
  <c r="BJ103"/>
  <c r="BK103"/>
  <c r="BR103"/>
  <c r="BU103"/>
  <c r="BW103"/>
  <c r="BX103"/>
  <c r="BY103"/>
  <c r="CF103"/>
  <c r="CI103"/>
  <c r="CK103"/>
  <c r="CL103"/>
  <c r="CM103"/>
  <c r="CT103"/>
  <c r="CW103"/>
  <c r="CY103"/>
  <c r="CZ103"/>
  <c r="DA103"/>
  <c r="FF103"/>
  <c r="H3784" i="23"/>
  <c r="F3784"/>
  <c r="DD103" i="15"/>
  <c r="DE103"/>
  <c r="O3782" i="23"/>
  <c r="E3782"/>
  <c r="F3782"/>
  <c r="G3782"/>
  <c r="H3782"/>
  <c r="I3782"/>
  <c r="J3782"/>
  <c r="K3782"/>
  <c r="L3782"/>
  <c r="M3782"/>
  <c r="N3782"/>
  <c r="C3782"/>
  <c r="CP103" i="15"/>
  <c r="CQ103"/>
  <c r="O3781" i="23"/>
  <c r="E3781"/>
  <c r="F3781"/>
  <c r="G3781"/>
  <c r="H3781"/>
  <c r="I3781"/>
  <c r="J3781"/>
  <c r="K3781"/>
  <c r="L3781"/>
  <c r="M3781"/>
  <c r="N3781"/>
  <c r="C3781"/>
  <c r="CB103" i="15"/>
  <c r="CC103"/>
  <c r="O3780" i="23"/>
  <c r="E3780"/>
  <c r="F3780"/>
  <c r="G3780"/>
  <c r="H3780"/>
  <c r="I3780"/>
  <c r="J3780"/>
  <c r="K3780"/>
  <c r="L3780"/>
  <c r="M3780"/>
  <c r="N3780"/>
  <c r="C3780"/>
  <c r="BN103" i="15"/>
  <c r="BO103"/>
  <c r="O3779" i="23"/>
  <c r="E3779"/>
  <c r="F3779"/>
  <c r="G3779"/>
  <c r="H3779"/>
  <c r="I3779"/>
  <c r="J3779"/>
  <c r="K3779"/>
  <c r="L3779"/>
  <c r="M3779"/>
  <c r="N3779"/>
  <c r="C3779"/>
  <c r="AZ103" i="15"/>
  <c r="BA103"/>
  <c r="O3778" i="23"/>
  <c r="E3778"/>
  <c r="F3778"/>
  <c r="G3778"/>
  <c r="H3778"/>
  <c r="I3778"/>
  <c r="J3778"/>
  <c r="K3778"/>
  <c r="L3778"/>
  <c r="M3778"/>
  <c r="N3778"/>
  <c r="C3778"/>
  <c r="E3777"/>
  <c r="F3777"/>
  <c r="G3777"/>
  <c r="H3777"/>
  <c r="I3777"/>
  <c r="J3777"/>
  <c r="K3777"/>
  <c r="L3777"/>
  <c r="M3777"/>
  <c r="N3777"/>
  <c r="AL103" i="15"/>
  <c r="AM103"/>
  <c r="O3776" i="23"/>
  <c r="E3776"/>
  <c r="F3776"/>
  <c r="G3776"/>
  <c r="H3776"/>
  <c r="I3776"/>
  <c r="J3776"/>
  <c r="K3776"/>
  <c r="L3776"/>
  <c r="M3776"/>
  <c r="N3776"/>
  <c r="C3776"/>
  <c r="X103" i="15"/>
  <c r="Y103"/>
  <c r="O3775" i="23"/>
  <c r="E3775"/>
  <c r="F3775"/>
  <c r="G3775"/>
  <c r="H3775"/>
  <c r="I3775"/>
  <c r="J3775"/>
  <c r="K3775"/>
  <c r="L3775"/>
  <c r="M3775"/>
  <c r="N3775"/>
  <c r="C3775"/>
  <c r="E3774"/>
  <c r="F3774"/>
  <c r="G3774"/>
  <c r="H3774"/>
  <c r="I3774"/>
  <c r="J3774"/>
  <c r="K3774"/>
  <c r="L3774"/>
  <c r="M3774"/>
  <c r="N3774"/>
  <c r="H3771"/>
  <c r="H3770"/>
  <c r="H3769"/>
  <c r="H3768"/>
  <c r="H3767"/>
  <c r="H3766"/>
  <c r="N3765"/>
  <c r="N3763"/>
  <c r="D3762"/>
  <c r="D3761"/>
  <c r="J3723"/>
  <c r="ER102" i="15"/>
  <c r="EU102"/>
  <c r="EW102"/>
  <c r="EX102"/>
  <c r="EY102"/>
  <c r="EZ102"/>
  <c r="FA102"/>
  <c r="H3752" i="23"/>
  <c r="GQ102" i="15"/>
  <c r="GS102"/>
  <c r="GT102"/>
  <c r="F3752" i="23"/>
  <c r="C3752"/>
  <c r="EM102" i="15"/>
  <c r="EN102"/>
  <c r="EO102"/>
  <c r="H3751" i="23"/>
  <c r="GM102" i="15"/>
  <c r="GO102"/>
  <c r="GP102"/>
  <c r="F3751" i="23"/>
  <c r="C3751"/>
  <c r="EG102" i="15"/>
  <c r="EH102"/>
  <c r="EI102"/>
  <c r="H3750" i="23"/>
  <c r="GI102" i="15"/>
  <c r="GK102"/>
  <c r="GL102"/>
  <c r="F3750" i="23"/>
  <c r="C3750"/>
  <c r="DT102" i="15"/>
  <c r="DW102"/>
  <c r="DY102"/>
  <c r="DZ102"/>
  <c r="EA102"/>
  <c r="EB102"/>
  <c r="EC102"/>
  <c r="H3749" i="23"/>
  <c r="GE102" i="15"/>
  <c r="GG102"/>
  <c r="GH102"/>
  <c r="F3749" i="23"/>
  <c r="C3749"/>
  <c r="L3748"/>
  <c r="DH102" i="15"/>
  <c r="DK102"/>
  <c r="DM102"/>
  <c r="DN102"/>
  <c r="DO102"/>
  <c r="DP102"/>
  <c r="DQ102"/>
  <c r="H3748" i="23"/>
  <c r="GA102" i="15"/>
  <c r="GC102"/>
  <c r="GD102"/>
  <c r="F3748" i="23"/>
  <c r="C3748"/>
  <c r="FE102" i="15"/>
  <c r="FG102"/>
  <c r="FL102"/>
  <c r="L3747" i="23"/>
  <c r="FD102" i="15"/>
  <c r="M3746" i="23"/>
  <c r="L3746"/>
  <c r="L3745"/>
  <c r="FI102" i="15"/>
  <c r="FJ102"/>
  <c r="FK102"/>
  <c r="O3744" i="23"/>
  <c r="M3744"/>
  <c r="FH102" i="15"/>
  <c r="L3744" i="23"/>
  <c r="J3744"/>
  <c r="N102" i="15"/>
  <c r="Q102"/>
  <c r="S102"/>
  <c r="T102"/>
  <c r="U102"/>
  <c r="AB102"/>
  <c r="AE102"/>
  <c r="AG102"/>
  <c r="AH102"/>
  <c r="AI102"/>
  <c r="AP102"/>
  <c r="AS102"/>
  <c r="AU102"/>
  <c r="AV102"/>
  <c r="AW102"/>
  <c r="BD102"/>
  <c r="BG102"/>
  <c r="BI102"/>
  <c r="BJ102"/>
  <c r="BK102"/>
  <c r="BR102"/>
  <c r="BU102"/>
  <c r="BW102"/>
  <c r="BX102"/>
  <c r="BY102"/>
  <c r="CF102"/>
  <c r="CI102"/>
  <c r="CK102"/>
  <c r="CL102"/>
  <c r="CM102"/>
  <c r="CT102"/>
  <c r="CW102"/>
  <c r="CY102"/>
  <c r="CZ102"/>
  <c r="DA102"/>
  <c r="FF102"/>
  <c r="H3744" i="23"/>
  <c r="F3744"/>
  <c r="DD102" i="15"/>
  <c r="DE102"/>
  <c r="O3742" i="23"/>
  <c r="E3742"/>
  <c r="F3742"/>
  <c r="G3742"/>
  <c r="H3742"/>
  <c r="I3742"/>
  <c r="J3742"/>
  <c r="K3742"/>
  <c r="L3742"/>
  <c r="M3742"/>
  <c r="N3742"/>
  <c r="C3742"/>
  <c r="CP102" i="15"/>
  <c r="CQ102"/>
  <c r="O3741" i="23"/>
  <c r="E3741"/>
  <c r="F3741"/>
  <c r="G3741"/>
  <c r="H3741"/>
  <c r="I3741"/>
  <c r="J3741"/>
  <c r="K3741"/>
  <c r="L3741"/>
  <c r="M3741"/>
  <c r="N3741"/>
  <c r="C3741"/>
  <c r="CB102" i="15"/>
  <c r="CC102"/>
  <c r="O3740" i="23"/>
  <c r="E3740"/>
  <c r="F3740"/>
  <c r="G3740"/>
  <c r="H3740"/>
  <c r="I3740"/>
  <c r="J3740"/>
  <c r="K3740"/>
  <c r="L3740"/>
  <c r="M3740"/>
  <c r="N3740"/>
  <c r="C3740"/>
  <c r="BN102" i="15"/>
  <c r="BO102"/>
  <c r="O3739" i="23"/>
  <c r="E3739"/>
  <c r="F3739"/>
  <c r="G3739"/>
  <c r="H3739"/>
  <c r="I3739"/>
  <c r="J3739"/>
  <c r="K3739"/>
  <c r="L3739"/>
  <c r="M3739"/>
  <c r="N3739"/>
  <c r="C3739"/>
  <c r="AZ102" i="15"/>
  <c r="BA102"/>
  <c r="O3738" i="23"/>
  <c r="E3738"/>
  <c r="F3738"/>
  <c r="G3738"/>
  <c r="H3738"/>
  <c r="I3738"/>
  <c r="J3738"/>
  <c r="K3738"/>
  <c r="L3738"/>
  <c r="M3738"/>
  <c r="N3738"/>
  <c r="C3738"/>
  <c r="E3737"/>
  <c r="F3737"/>
  <c r="G3737"/>
  <c r="H3737"/>
  <c r="I3737"/>
  <c r="J3737"/>
  <c r="K3737"/>
  <c r="L3737"/>
  <c r="M3737"/>
  <c r="N3737"/>
  <c r="AL102" i="15"/>
  <c r="AM102"/>
  <c r="O3736" i="23"/>
  <c r="E3736"/>
  <c r="F3736"/>
  <c r="G3736"/>
  <c r="H3736"/>
  <c r="I3736"/>
  <c r="J3736"/>
  <c r="K3736"/>
  <c r="L3736"/>
  <c r="M3736"/>
  <c r="N3736"/>
  <c r="C3736"/>
  <c r="X102" i="15"/>
  <c r="Y102"/>
  <c r="O3735" i="23"/>
  <c r="E3735"/>
  <c r="F3735"/>
  <c r="G3735"/>
  <c r="H3735"/>
  <c r="I3735"/>
  <c r="J3735"/>
  <c r="K3735"/>
  <c r="L3735"/>
  <c r="M3735"/>
  <c r="N3735"/>
  <c r="C3735"/>
  <c r="E3734"/>
  <c r="F3734"/>
  <c r="G3734"/>
  <c r="H3734"/>
  <c r="I3734"/>
  <c r="J3734"/>
  <c r="K3734"/>
  <c r="L3734"/>
  <c r="M3734"/>
  <c r="N3734"/>
  <c r="H3731"/>
  <c r="H3730"/>
  <c r="H3729"/>
  <c r="H3728"/>
  <c r="H3727"/>
  <c r="H3726"/>
  <c r="N3725"/>
  <c r="N3723"/>
  <c r="D3722"/>
  <c r="D3721"/>
  <c r="J3683"/>
  <c r="ER101" i="15"/>
  <c r="EU101"/>
  <c r="EW101"/>
  <c r="EX101"/>
  <c r="EY101"/>
  <c r="EZ101"/>
  <c r="FA101"/>
  <c r="H3712" i="23"/>
  <c r="GQ101" i="15"/>
  <c r="GS101"/>
  <c r="GT101"/>
  <c r="F3712" i="23"/>
  <c r="C3712"/>
  <c r="EM101" i="15"/>
  <c r="EN101"/>
  <c r="EO101"/>
  <c r="H3711" i="23"/>
  <c r="GM101" i="15"/>
  <c r="GO101"/>
  <c r="GP101"/>
  <c r="F3711" i="23"/>
  <c r="C3711"/>
  <c r="EG101" i="15"/>
  <c r="EH101"/>
  <c r="EI101"/>
  <c r="H3710" i="23"/>
  <c r="GI101" i="15"/>
  <c r="GK101"/>
  <c r="GL101"/>
  <c r="F3710" i="23"/>
  <c r="C3710"/>
  <c r="DT101" i="15"/>
  <c r="DW101"/>
  <c r="DY101"/>
  <c r="DZ101"/>
  <c r="EA101"/>
  <c r="EB101"/>
  <c r="EC101"/>
  <c r="H3709" i="23"/>
  <c r="GE101" i="15"/>
  <c r="GG101"/>
  <c r="GH101"/>
  <c r="F3709" i="23"/>
  <c r="C3709"/>
  <c r="L3708"/>
  <c r="DH101" i="15"/>
  <c r="DK101"/>
  <c r="DM101"/>
  <c r="DN101"/>
  <c r="DO101"/>
  <c r="DP101"/>
  <c r="DQ101"/>
  <c r="H3708" i="23"/>
  <c r="GA101" i="15"/>
  <c r="GC101"/>
  <c r="GD101"/>
  <c r="F3708" i="23"/>
  <c r="C3708"/>
  <c r="FE101" i="15"/>
  <c r="FG101"/>
  <c r="FL101"/>
  <c r="L3707" i="23"/>
  <c r="FD101" i="15"/>
  <c r="M3706" i="23"/>
  <c r="L3706"/>
  <c r="L3705"/>
  <c r="FI101" i="15"/>
  <c r="FJ101"/>
  <c r="FK101"/>
  <c r="O3704" i="23"/>
  <c r="M3704"/>
  <c r="FH101" i="15"/>
  <c r="L3704" i="23"/>
  <c r="J3704"/>
  <c r="N101" i="15"/>
  <c r="Q101"/>
  <c r="S101"/>
  <c r="T101"/>
  <c r="U101"/>
  <c r="AB101"/>
  <c r="AE101"/>
  <c r="AG101"/>
  <c r="AH101"/>
  <c r="AI101"/>
  <c r="AP101"/>
  <c r="AS101"/>
  <c r="AU101"/>
  <c r="AV101"/>
  <c r="AW101"/>
  <c r="BD101"/>
  <c r="BG101"/>
  <c r="BI101"/>
  <c r="BJ101"/>
  <c r="BK101"/>
  <c r="BR101"/>
  <c r="BU101"/>
  <c r="BW101"/>
  <c r="BX101"/>
  <c r="BY101"/>
  <c r="CF101"/>
  <c r="CI101"/>
  <c r="CK101"/>
  <c r="CL101"/>
  <c r="CM101"/>
  <c r="CT101"/>
  <c r="CW101"/>
  <c r="CY101"/>
  <c r="CZ101"/>
  <c r="DA101"/>
  <c r="FF101"/>
  <c r="H3704" i="23"/>
  <c r="F3704"/>
  <c r="DD101" i="15"/>
  <c r="DE101"/>
  <c r="O3702" i="23"/>
  <c r="E3702"/>
  <c r="F3702"/>
  <c r="G3702"/>
  <c r="H3702"/>
  <c r="I3702"/>
  <c r="J3702"/>
  <c r="K3702"/>
  <c r="L3702"/>
  <c r="M3702"/>
  <c r="N3702"/>
  <c r="C3702"/>
  <c r="CP101" i="15"/>
  <c r="CQ101"/>
  <c r="O3701" i="23"/>
  <c r="E3701"/>
  <c r="F3701"/>
  <c r="G3701"/>
  <c r="H3701"/>
  <c r="I3701"/>
  <c r="J3701"/>
  <c r="K3701"/>
  <c r="L3701"/>
  <c r="M3701"/>
  <c r="N3701"/>
  <c r="C3701"/>
  <c r="CB101" i="15"/>
  <c r="CC101"/>
  <c r="O3700" i="23"/>
  <c r="E3700"/>
  <c r="F3700"/>
  <c r="G3700"/>
  <c r="H3700"/>
  <c r="I3700"/>
  <c r="J3700"/>
  <c r="K3700"/>
  <c r="L3700"/>
  <c r="M3700"/>
  <c r="N3700"/>
  <c r="C3700"/>
  <c r="BN101" i="15"/>
  <c r="BO101"/>
  <c r="O3699" i="23"/>
  <c r="E3699"/>
  <c r="F3699"/>
  <c r="G3699"/>
  <c r="H3699"/>
  <c r="I3699"/>
  <c r="J3699"/>
  <c r="K3699"/>
  <c r="L3699"/>
  <c r="M3699"/>
  <c r="N3699"/>
  <c r="C3699"/>
  <c r="AZ101" i="15"/>
  <c r="BA101"/>
  <c r="O3698" i="23"/>
  <c r="E3698"/>
  <c r="F3698"/>
  <c r="G3698"/>
  <c r="H3698"/>
  <c r="I3698"/>
  <c r="J3698"/>
  <c r="K3698"/>
  <c r="L3698"/>
  <c r="M3698"/>
  <c r="N3698"/>
  <c r="C3698"/>
  <c r="E3697"/>
  <c r="F3697"/>
  <c r="G3697"/>
  <c r="H3697"/>
  <c r="I3697"/>
  <c r="J3697"/>
  <c r="K3697"/>
  <c r="L3697"/>
  <c r="M3697"/>
  <c r="N3697"/>
  <c r="AL101" i="15"/>
  <c r="AM101"/>
  <c r="O3696" i="23"/>
  <c r="E3696"/>
  <c r="F3696"/>
  <c r="G3696"/>
  <c r="H3696"/>
  <c r="I3696"/>
  <c r="J3696"/>
  <c r="K3696"/>
  <c r="L3696"/>
  <c r="M3696"/>
  <c r="N3696"/>
  <c r="C3696"/>
  <c r="X101" i="15"/>
  <c r="Y101"/>
  <c r="O3695" i="23"/>
  <c r="E3695"/>
  <c r="F3695"/>
  <c r="G3695"/>
  <c r="H3695"/>
  <c r="I3695"/>
  <c r="J3695"/>
  <c r="K3695"/>
  <c r="L3695"/>
  <c r="M3695"/>
  <c r="N3695"/>
  <c r="C3695"/>
  <c r="E3694"/>
  <c r="F3694"/>
  <c r="G3694"/>
  <c r="H3694"/>
  <c r="I3694"/>
  <c r="J3694"/>
  <c r="K3694"/>
  <c r="L3694"/>
  <c r="M3694"/>
  <c r="N3694"/>
  <c r="H3691"/>
  <c r="H3690"/>
  <c r="H3689"/>
  <c r="H3688"/>
  <c r="H3687"/>
  <c r="H3686"/>
  <c r="N3685"/>
  <c r="N3683"/>
  <c r="D3682"/>
  <c r="D3681"/>
  <c r="J3643"/>
  <c r="ER100" i="15"/>
  <c r="EU100"/>
  <c r="EW100"/>
  <c r="EX100"/>
  <c r="EY100"/>
  <c r="EZ100"/>
  <c r="FA100"/>
  <c r="H3672" i="23"/>
  <c r="GQ100" i="15"/>
  <c r="GS100"/>
  <c r="GT100"/>
  <c r="F3672" i="23"/>
  <c r="C3672"/>
  <c r="EM100" i="15"/>
  <c r="EN100"/>
  <c r="EO100"/>
  <c r="H3671" i="23"/>
  <c r="GM100" i="15"/>
  <c r="GO100"/>
  <c r="GP100"/>
  <c r="F3671" i="23"/>
  <c r="C3671"/>
  <c r="EG100" i="15"/>
  <c r="EH100"/>
  <c r="EI100"/>
  <c r="H3670" i="23"/>
  <c r="GI100" i="15"/>
  <c r="GK100"/>
  <c r="GL100"/>
  <c r="F3670" i="23"/>
  <c r="C3670"/>
  <c r="DT100" i="15"/>
  <c r="DW100"/>
  <c r="DY100"/>
  <c r="DZ100"/>
  <c r="EA100"/>
  <c r="EB100"/>
  <c r="EC100"/>
  <c r="H3669" i="23"/>
  <c r="GE100" i="15"/>
  <c r="GG100"/>
  <c r="GH100"/>
  <c r="F3669" i="23"/>
  <c r="C3669"/>
  <c r="L3668"/>
  <c r="DH100" i="15"/>
  <c r="DK100"/>
  <c r="DM100"/>
  <c r="DN100"/>
  <c r="DO100"/>
  <c r="DP100"/>
  <c r="DQ100"/>
  <c r="H3668" i="23"/>
  <c r="GA100" i="15"/>
  <c r="GC100"/>
  <c r="GD100"/>
  <c r="F3668" i="23"/>
  <c r="C3668"/>
  <c r="FE100" i="15"/>
  <c r="FG100"/>
  <c r="FL100"/>
  <c r="L3667" i="23"/>
  <c r="FD100" i="15"/>
  <c r="M3666" i="23"/>
  <c r="L3666"/>
  <c r="L3665"/>
  <c r="FI100" i="15"/>
  <c r="FJ100"/>
  <c r="FK100"/>
  <c r="O3664" i="23"/>
  <c r="M3664"/>
  <c r="FH100" i="15"/>
  <c r="L3664" i="23"/>
  <c r="J3664"/>
  <c r="N100" i="15"/>
  <c r="Q100"/>
  <c r="S100"/>
  <c r="T100"/>
  <c r="U100"/>
  <c r="AB100"/>
  <c r="AE100"/>
  <c r="AG100"/>
  <c r="AH100"/>
  <c r="AI100"/>
  <c r="AP100"/>
  <c r="AS100"/>
  <c r="AU100"/>
  <c r="AV100"/>
  <c r="AW100"/>
  <c r="BD100"/>
  <c r="BG100"/>
  <c r="BI100"/>
  <c r="BJ100"/>
  <c r="BK100"/>
  <c r="BR100"/>
  <c r="BU100"/>
  <c r="BW100"/>
  <c r="BX100"/>
  <c r="BY100"/>
  <c r="CF100"/>
  <c r="CI100"/>
  <c r="CK100"/>
  <c r="CL100"/>
  <c r="CM100"/>
  <c r="CT100"/>
  <c r="CW100"/>
  <c r="CY100"/>
  <c r="CZ100"/>
  <c r="DA100"/>
  <c r="FF100"/>
  <c r="H3664" i="23"/>
  <c r="F3664"/>
  <c r="DD100" i="15"/>
  <c r="DE100"/>
  <c r="O3662" i="23"/>
  <c r="E3662"/>
  <c r="F3662"/>
  <c r="G3662"/>
  <c r="H3662"/>
  <c r="I3662"/>
  <c r="J3662"/>
  <c r="K3662"/>
  <c r="L3662"/>
  <c r="M3662"/>
  <c r="N3662"/>
  <c r="C3662"/>
  <c r="CP100" i="15"/>
  <c r="CQ100"/>
  <c r="O3661" i="23"/>
  <c r="E3661"/>
  <c r="F3661"/>
  <c r="G3661"/>
  <c r="H3661"/>
  <c r="I3661"/>
  <c r="J3661"/>
  <c r="K3661"/>
  <c r="L3661"/>
  <c r="M3661"/>
  <c r="N3661"/>
  <c r="C3661"/>
  <c r="CB100" i="15"/>
  <c r="CC100"/>
  <c r="O3660" i="23"/>
  <c r="E3660"/>
  <c r="F3660"/>
  <c r="G3660"/>
  <c r="H3660"/>
  <c r="I3660"/>
  <c r="J3660"/>
  <c r="K3660"/>
  <c r="L3660"/>
  <c r="M3660"/>
  <c r="N3660"/>
  <c r="C3660"/>
  <c r="BN100" i="15"/>
  <c r="BO100"/>
  <c r="O3659" i="23"/>
  <c r="E3659"/>
  <c r="F3659"/>
  <c r="G3659"/>
  <c r="H3659"/>
  <c r="I3659"/>
  <c r="J3659"/>
  <c r="K3659"/>
  <c r="L3659"/>
  <c r="M3659"/>
  <c r="N3659"/>
  <c r="C3659"/>
  <c r="AZ100" i="15"/>
  <c r="BA100"/>
  <c r="O3658" i="23"/>
  <c r="E3658"/>
  <c r="F3658"/>
  <c r="G3658"/>
  <c r="H3658"/>
  <c r="I3658"/>
  <c r="J3658"/>
  <c r="K3658"/>
  <c r="L3658"/>
  <c r="M3658"/>
  <c r="N3658"/>
  <c r="C3658"/>
  <c r="E3657"/>
  <c r="F3657"/>
  <c r="G3657"/>
  <c r="H3657"/>
  <c r="I3657"/>
  <c r="J3657"/>
  <c r="K3657"/>
  <c r="L3657"/>
  <c r="M3657"/>
  <c r="N3657"/>
  <c r="AL100" i="15"/>
  <c r="AM100"/>
  <c r="O3656" i="23"/>
  <c r="E3656"/>
  <c r="F3656"/>
  <c r="G3656"/>
  <c r="H3656"/>
  <c r="I3656"/>
  <c r="J3656"/>
  <c r="K3656"/>
  <c r="L3656"/>
  <c r="M3656"/>
  <c r="N3656"/>
  <c r="C3656"/>
  <c r="X100" i="15"/>
  <c r="Y100"/>
  <c r="O3655" i="23"/>
  <c r="E3655"/>
  <c r="F3655"/>
  <c r="G3655"/>
  <c r="H3655"/>
  <c r="I3655"/>
  <c r="J3655"/>
  <c r="K3655"/>
  <c r="L3655"/>
  <c r="M3655"/>
  <c r="N3655"/>
  <c r="C3655"/>
  <c r="E3654"/>
  <c r="F3654"/>
  <c r="G3654"/>
  <c r="H3654"/>
  <c r="I3654"/>
  <c r="J3654"/>
  <c r="K3654"/>
  <c r="L3654"/>
  <c r="M3654"/>
  <c r="N3654"/>
  <c r="H3651"/>
  <c r="H3650"/>
  <c r="H3649"/>
  <c r="H3648"/>
  <c r="H3647"/>
  <c r="H3646"/>
  <c r="N3645"/>
  <c r="N3643"/>
  <c r="D3642"/>
  <c r="D3641"/>
  <c r="J3603"/>
  <c r="ER99" i="15"/>
  <c r="EU99"/>
  <c r="EW99"/>
  <c r="EX99"/>
  <c r="EY99"/>
  <c r="EZ99"/>
  <c r="FA99"/>
  <c r="H3632" i="23"/>
  <c r="GQ99" i="15"/>
  <c r="GS99"/>
  <c r="GT99"/>
  <c r="F3632" i="23"/>
  <c r="C3632"/>
  <c r="EM99" i="15"/>
  <c r="EN99"/>
  <c r="EO99"/>
  <c r="H3631" i="23"/>
  <c r="GM99" i="15"/>
  <c r="GO99"/>
  <c r="GP99"/>
  <c r="F3631" i="23"/>
  <c r="C3631"/>
  <c r="EG99" i="15"/>
  <c r="EH99"/>
  <c r="EI99"/>
  <c r="H3630" i="23"/>
  <c r="GI99" i="15"/>
  <c r="GK99"/>
  <c r="GL99"/>
  <c r="F3630" i="23"/>
  <c r="C3630"/>
  <c r="DT99" i="15"/>
  <c r="DW99"/>
  <c r="DY99"/>
  <c r="DZ99"/>
  <c r="EA99"/>
  <c r="EB99"/>
  <c r="EC99"/>
  <c r="H3629" i="23"/>
  <c r="GE99" i="15"/>
  <c r="GG99"/>
  <c r="GH99"/>
  <c r="F3629" i="23"/>
  <c r="C3629"/>
  <c r="L3628"/>
  <c r="DH99" i="15"/>
  <c r="DK99"/>
  <c r="DM99"/>
  <c r="DN99"/>
  <c r="DO99"/>
  <c r="DP99"/>
  <c r="DQ99"/>
  <c r="H3628" i="23"/>
  <c r="GA99" i="15"/>
  <c r="GC99"/>
  <c r="GD99"/>
  <c r="F3628" i="23"/>
  <c r="C3628"/>
  <c r="FE99" i="15"/>
  <c r="FG99"/>
  <c r="FL99"/>
  <c r="L3627" i="23"/>
  <c r="FD99" i="15"/>
  <c r="M3626" i="23"/>
  <c r="L3626"/>
  <c r="L3625"/>
  <c r="FI99" i="15"/>
  <c r="FJ99"/>
  <c r="FK99"/>
  <c r="O3624" i="23"/>
  <c r="M3624"/>
  <c r="FH99" i="15"/>
  <c r="L3624" i="23"/>
  <c r="J3624"/>
  <c r="N99" i="15"/>
  <c r="Q99"/>
  <c r="S99"/>
  <c r="T99"/>
  <c r="U99"/>
  <c r="AB99"/>
  <c r="AE99"/>
  <c r="AG99"/>
  <c r="AH99"/>
  <c r="AI99"/>
  <c r="AP99"/>
  <c r="AS99"/>
  <c r="AU99"/>
  <c r="AV99"/>
  <c r="AW99"/>
  <c r="BD99"/>
  <c r="BG99"/>
  <c r="BI99"/>
  <c r="BJ99"/>
  <c r="BK99"/>
  <c r="BR99"/>
  <c r="BU99"/>
  <c r="BW99"/>
  <c r="BX99"/>
  <c r="BY99"/>
  <c r="CF99"/>
  <c r="CI99"/>
  <c r="CK99"/>
  <c r="CL99"/>
  <c r="CM99"/>
  <c r="CT99"/>
  <c r="CW99"/>
  <c r="CY99"/>
  <c r="CZ99"/>
  <c r="DA99"/>
  <c r="FF99"/>
  <c r="H3624" i="23"/>
  <c r="F3624"/>
  <c r="DD99" i="15"/>
  <c r="DE99"/>
  <c r="O3622" i="23"/>
  <c r="E3622"/>
  <c r="F3622"/>
  <c r="G3622"/>
  <c r="H3622"/>
  <c r="I3622"/>
  <c r="J3622"/>
  <c r="K3622"/>
  <c r="L3622"/>
  <c r="M3622"/>
  <c r="N3622"/>
  <c r="C3622"/>
  <c r="CP99" i="15"/>
  <c r="CQ99"/>
  <c r="O3621" i="23"/>
  <c r="E3621"/>
  <c r="F3621"/>
  <c r="G3621"/>
  <c r="H3621"/>
  <c r="I3621"/>
  <c r="J3621"/>
  <c r="K3621"/>
  <c r="L3621"/>
  <c r="M3621"/>
  <c r="N3621"/>
  <c r="C3621"/>
  <c r="CB99" i="15"/>
  <c r="CC99"/>
  <c r="O3620" i="23"/>
  <c r="E3620"/>
  <c r="F3620"/>
  <c r="G3620"/>
  <c r="H3620"/>
  <c r="I3620"/>
  <c r="J3620"/>
  <c r="K3620"/>
  <c r="L3620"/>
  <c r="M3620"/>
  <c r="N3620"/>
  <c r="C3620"/>
  <c r="BN99" i="15"/>
  <c r="BO99"/>
  <c r="O3619" i="23"/>
  <c r="E3619"/>
  <c r="F3619"/>
  <c r="G3619"/>
  <c r="H3619"/>
  <c r="I3619"/>
  <c r="J3619"/>
  <c r="K3619"/>
  <c r="L3619"/>
  <c r="M3619"/>
  <c r="N3619"/>
  <c r="C3619"/>
  <c r="AZ99" i="15"/>
  <c r="BA99"/>
  <c r="O3618" i="23"/>
  <c r="E3618"/>
  <c r="F3618"/>
  <c r="G3618"/>
  <c r="H3618"/>
  <c r="I3618"/>
  <c r="J3618"/>
  <c r="K3618"/>
  <c r="L3618"/>
  <c r="M3618"/>
  <c r="N3618"/>
  <c r="C3618"/>
  <c r="E3617"/>
  <c r="F3617"/>
  <c r="G3617"/>
  <c r="H3617"/>
  <c r="I3617"/>
  <c r="J3617"/>
  <c r="K3617"/>
  <c r="L3617"/>
  <c r="M3617"/>
  <c r="N3617"/>
  <c r="AL99" i="15"/>
  <c r="AM99"/>
  <c r="O3616" i="23"/>
  <c r="E3616"/>
  <c r="F3616"/>
  <c r="G3616"/>
  <c r="H3616"/>
  <c r="I3616"/>
  <c r="J3616"/>
  <c r="K3616"/>
  <c r="L3616"/>
  <c r="M3616"/>
  <c r="N3616"/>
  <c r="C3616"/>
  <c r="X99" i="15"/>
  <c r="Y99"/>
  <c r="O3615" i="23"/>
  <c r="E3615"/>
  <c r="F3615"/>
  <c r="G3615"/>
  <c r="H3615"/>
  <c r="I3615"/>
  <c r="J3615"/>
  <c r="K3615"/>
  <c r="L3615"/>
  <c r="M3615"/>
  <c r="N3615"/>
  <c r="C3615"/>
  <c r="E3614"/>
  <c r="F3614"/>
  <c r="G3614"/>
  <c r="H3614"/>
  <c r="I3614"/>
  <c r="J3614"/>
  <c r="K3614"/>
  <c r="L3614"/>
  <c r="M3614"/>
  <c r="N3614"/>
  <c r="H3611"/>
  <c r="H3610"/>
  <c r="H3609"/>
  <c r="H3608"/>
  <c r="H3607"/>
  <c r="H3606"/>
  <c r="N3605"/>
  <c r="N3603"/>
  <c r="D3602"/>
  <c r="D3601"/>
  <c r="J3563"/>
  <c r="ER98" i="15"/>
  <c r="EU98"/>
  <c r="EW98"/>
  <c r="EX98"/>
  <c r="EY98"/>
  <c r="EZ98"/>
  <c r="FA98"/>
  <c r="H3592" i="23"/>
  <c r="GQ98" i="15"/>
  <c r="GS98"/>
  <c r="GT98"/>
  <c r="F3592" i="23"/>
  <c r="C3592"/>
  <c r="EM98" i="15"/>
  <c r="EN98"/>
  <c r="EO98"/>
  <c r="H3591" i="23"/>
  <c r="GM98" i="15"/>
  <c r="GO98"/>
  <c r="GP98"/>
  <c r="F3591" i="23"/>
  <c r="C3591"/>
  <c r="EG98" i="15"/>
  <c r="EH98"/>
  <c r="EI98"/>
  <c r="H3590" i="23"/>
  <c r="GI98" i="15"/>
  <c r="GK98"/>
  <c r="GL98"/>
  <c r="F3590" i="23"/>
  <c r="C3590"/>
  <c r="DT98" i="15"/>
  <c r="DW98"/>
  <c r="DY98"/>
  <c r="DZ98"/>
  <c r="EA98"/>
  <c r="EB98"/>
  <c r="EC98"/>
  <c r="H3589" i="23"/>
  <c r="GE98" i="15"/>
  <c r="GG98"/>
  <c r="GH98"/>
  <c r="F3589" i="23"/>
  <c r="C3589"/>
  <c r="L3588"/>
  <c r="DH98" i="15"/>
  <c r="DK98"/>
  <c r="DM98"/>
  <c r="DN98"/>
  <c r="DO98"/>
  <c r="DP98"/>
  <c r="DQ98"/>
  <c r="H3588" i="23"/>
  <c r="GA98" i="15"/>
  <c r="GC98"/>
  <c r="GD98"/>
  <c r="F3588" i="23"/>
  <c r="C3588"/>
  <c r="FE98" i="15"/>
  <c r="FG98"/>
  <c r="FL98"/>
  <c r="L3587" i="23"/>
  <c r="FD98" i="15"/>
  <c r="M3586" i="23"/>
  <c r="L3586"/>
  <c r="L3585"/>
  <c r="FI98" i="15"/>
  <c r="FJ98"/>
  <c r="FK98"/>
  <c r="O3584" i="23"/>
  <c r="M3584"/>
  <c r="FH98" i="15"/>
  <c r="L3584" i="23"/>
  <c r="J3584"/>
  <c r="N98" i="15"/>
  <c r="Q98"/>
  <c r="S98"/>
  <c r="T98"/>
  <c r="U98"/>
  <c r="AB98"/>
  <c r="AE98"/>
  <c r="AG98"/>
  <c r="AH98"/>
  <c r="AI98"/>
  <c r="AP98"/>
  <c r="AS98"/>
  <c r="AU98"/>
  <c r="AV98"/>
  <c r="AW98"/>
  <c r="BD98"/>
  <c r="BG98"/>
  <c r="BI98"/>
  <c r="BJ98"/>
  <c r="BK98"/>
  <c r="BR98"/>
  <c r="BU98"/>
  <c r="BW98"/>
  <c r="BX98"/>
  <c r="BY98"/>
  <c r="CF98"/>
  <c r="CI98"/>
  <c r="CK98"/>
  <c r="CL98"/>
  <c r="CM98"/>
  <c r="CT98"/>
  <c r="CW98"/>
  <c r="CY98"/>
  <c r="CZ98"/>
  <c r="DA98"/>
  <c r="FF98"/>
  <c r="H3584" i="23"/>
  <c r="F3584"/>
  <c r="DD98" i="15"/>
  <c r="DE98"/>
  <c r="O3582" i="23"/>
  <c r="E3582"/>
  <c r="F3582"/>
  <c r="G3582"/>
  <c r="H3582"/>
  <c r="I3582"/>
  <c r="J3582"/>
  <c r="K3582"/>
  <c r="L3582"/>
  <c r="M3582"/>
  <c r="N3582"/>
  <c r="C3582"/>
  <c r="CP98" i="15"/>
  <c r="CQ98"/>
  <c r="O3581" i="23"/>
  <c r="E3581"/>
  <c r="F3581"/>
  <c r="G3581"/>
  <c r="H3581"/>
  <c r="I3581"/>
  <c r="J3581"/>
  <c r="K3581"/>
  <c r="L3581"/>
  <c r="M3581"/>
  <c r="N3581"/>
  <c r="C3581"/>
  <c r="CB98" i="15"/>
  <c r="CC98"/>
  <c r="O3580" i="23"/>
  <c r="E3580"/>
  <c r="F3580"/>
  <c r="G3580"/>
  <c r="H3580"/>
  <c r="I3580"/>
  <c r="J3580"/>
  <c r="K3580"/>
  <c r="L3580"/>
  <c r="M3580"/>
  <c r="N3580"/>
  <c r="C3580"/>
  <c r="BN98" i="15"/>
  <c r="BO98"/>
  <c r="O3579" i="23"/>
  <c r="E3579"/>
  <c r="F3579"/>
  <c r="G3579"/>
  <c r="H3579"/>
  <c r="I3579"/>
  <c r="J3579"/>
  <c r="K3579"/>
  <c r="L3579"/>
  <c r="M3579"/>
  <c r="N3579"/>
  <c r="C3579"/>
  <c r="AZ98" i="15"/>
  <c r="BA98"/>
  <c r="O3578" i="23"/>
  <c r="E3578"/>
  <c r="F3578"/>
  <c r="G3578"/>
  <c r="H3578"/>
  <c r="I3578"/>
  <c r="J3578"/>
  <c r="K3578"/>
  <c r="L3578"/>
  <c r="M3578"/>
  <c r="N3578"/>
  <c r="C3578"/>
  <c r="E3577"/>
  <c r="F3577"/>
  <c r="G3577"/>
  <c r="H3577"/>
  <c r="I3577"/>
  <c r="J3577"/>
  <c r="K3577"/>
  <c r="L3577"/>
  <c r="M3577"/>
  <c r="N3577"/>
  <c r="AL98" i="15"/>
  <c r="AM98"/>
  <c r="O3576" i="23"/>
  <c r="E3576"/>
  <c r="F3576"/>
  <c r="G3576"/>
  <c r="H3576"/>
  <c r="I3576"/>
  <c r="J3576"/>
  <c r="K3576"/>
  <c r="L3576"/>
  <c r="M3576"/>
  <c r="N3576"/>
  <c r="C3576"/>
  <c r="X98" i="15"/>
  <c r="Y98"/>
  <c r="O3575" i="23"/>
  <c r="E3575"/>
  <c r="F3575"/>
  <c r="G3575"/>
  <c r="H3575"/>
  <c r="I3575"/>
  <c r="J3575"/>
  <c r="K3575"/>
  <c r="L3575"/>
  <c r="M3575"/>
  <c r="N3575"/>
  <c r="C3575"/>
  <c r="E3574"/>
  <c r="F3574"/>
  <c r="G3574"/>
  <c r="H3574"/>
  <c r="I3574"/>
  <c r="J3574"/>
  <c r="K3574"/>
  <c r="L3574"/>
  <c r="M3574"/>
  <c r="N3574"/>
  <c r="H3571"/>
  <c r="H3570"/>
  <c r="H3569"/>
  <c r="H3568"/>
  <c r="H3567"/>
  <c r="H3566"/>
  <c r="N3565"/>
  <c r="N3563"/>
  <c r="D3562"/>
  <c r="D3561"/>
  <c r="J3523"/>
  <c r="ER97" i="15"/>
  <c r="EU97"/>
  <c r="EW97"/>
  <c r="EX97"/>
  <c r="EY97"/>
  <c r="EZ97"/>
  <c r="FA97"/>
  <c r="H3552" i="23"/>
  <c r="GQ97" i="15"/>
  <c r="GS97"/>
  <c r="GT97"/>
  <c r="F3552" i="23"/>
  <c r="C3552"/>
  <c r="EM97" i="15"/>
  <c r="EN97"/>
  <c r="EO97"/>
  <c r="H3551" i="23"/>
  <c r="GM97" i="15"/>
  <c r="GO97"/>
  <c r="GP97"/>
  <c r="F3551" i="23"/>
  <c r="C3551"/>
  <c r="EG97" i="15"/>
  <c r="EH97"/>
  <c r="EI97"/>
  <c r="H3550" i="23"/>
  <c r="GI97" i="15"/>
  <c r="GK97"/>
  <c r="GL97"/>
  <c r="F3550" i="23"/>
  <c r="C3550"/>
  <c r="DT97" i="15"/>
  <c r="DW97"/>
  <c r="DY97"/>
  <c r="DZ97"/>
  <c r="EA97"/>
  <c r="EB97"/>
  <c r="EC97"/>
  <c r="H3549" i="23"/>
  <c r="GE97" i="15"/>
  <c r="GG97"/>
  <c r="GH97"/>
  <c r="F3549" i="23"/>
  <c r="C3549"/>
  <c r="L3548"/>
  <c r="DH97" i="15"/>
  <c r="DK97"/>
  <c r="DM97"/>
  <c r="DN97"/>
  <c r="DO97"/>
  <c r="DP97"/>
  <c r="DQ97"/>
  <c r="H3548" i="23"/>
  <c r="GA97" i="15"/>
  <c r="GC97"/>
  <c r="GD97"/>
  <c r="F3548" i="23"/>
  <c r="C3548"/>
  <c r="FE97" i="15"/>
  <c r="FG97"/>
  <c r="FL97"/>
  <c r="L3547" i="23"/>
  <c r="FD97" i="15"/>
  <c r="M3546" i="23"/>
  <c r="L3546"/>
  <c r="L3545"/>
  <c r="FI97" i="15"/>
  <c r="FJ97"/>
  <c r="FK97"/>
  <c r="O3544" i="23"/>
  <c r="M3544"/>
  <c r="FH97" i="15"/>
  <c r="L3544" i="23"/>
  <c r="J3544"/>
  <c r="N97" i="15"/>
  <c r="Q97"/>
  <c r="S97"/>
  <c r="T97"/>
  <c r="U97"/>
  <c r="AB97"/>
  <c r="AE97"/>
  <c r="AG97"/>
  <c r="AH97"/>
  <c r="AI97"/>
  <c r="AP97"/>
  <c r="AS97"/>
  <c r="AU97"/>
  <c r="AV97"/>
  <c r="AW97"/>
  <c r="BD97"/>
  <c r="BG97"/>
  <c r="BI97"/>
  <c r="BJ97"/>
  <c r="BK97"/>
  <c r="BR97"/>
  <c r="BU97"/>
  <c r="BW97"/>
  <c r="BX97"/>
  <c r="BY97"/>
  <c r="CF97"/>
  <c r="CI97"/>
  <c r="CK97"/>
  <c r="CL97"/>
  <c r="CM97"/>
  <c r="CT97"/>
  <c r="CW97"/>
  <c r="CY97"/>
  <c r="CZ97"/>
  <c r="DA97"/>
  <c r="FF97"/>
  <c r="H3544" i="23"/>
  <c r="F3544"/>
  <c r="DD97" i="15"/>
  <c r="DE97"/>
  <c r="O3542" i="23"/>
  <c r="E3542"/>
  <c r="F3542"/>
  <c r="G3542"/>
  <c r="H3542"/>
  <c r="I3542"/>
  <c r="J3542"/>
  <c r="K3542"/>
  <c r="L3542"/>
  <c r="M3542"/>
  <c r="N3542"/>
  <c r="C3542"/>
  <c r="CP97" i="15"/>
  <c r="CQ97"/>
  <c r="O3541" i="23"/>
  <c r="E3541"/>
  <c r="F3541"/>
  <c r="G3541"/>
  <c r="H3541"/>
  <c r="I3541"/>
  <c r="J3541"/>
  <c r="K3541"/>
  <c r="L3541"/>
  <c r="M3541"/>
  <c r="N3541"/>
  <c r="C3541"/>
  <c r="CB97" i="15"/>
  <c r="CC97"/>
  <c r="O3540" i="23"/>
  <c r="E3540"/>
  <c r="F3540"/>
  <c r="G3540"/>
  <c r="H3540"/>
  <c r="I3540"/>
  <c r="J3540"/>
  <c r="K3540"/>
  <c r="L3540"/>
  <c r="M3540"/>
  <c r="N3540"/>
  <c r="C3540"/>
  <c r="BN97" i="15"/>
  <c r="BO97"/>
  <c r="O3539" i="23"/>
  <c r="E3539"/>
  <c r="F3539"/>
  <c r="G3539"/>
  <c r="H3539"/>
  <c r="I3539"/>
  <c r="J3539"/>
  <c r="K3539"/>
  <c r="L3539"/>
  <c r="M3539"/>
  <c r="N3539"/>
  <c r="C3539"/>
  <c r="AZ97" i="15"/>
  <c r="BA97"/>
  <c r="O3538" i="23"/>
  <c r="E3538"/>
  <c r="F3538"/>
  <c r="G3538"/>
  <c r="H3538"/>
  <c r="I3538"/>
  <c r="J3538"/>
  <c r="K3538"/>
  <c r="L3538"/>
  <c r="M3538"/>
  <c r="N3538"/>
  <c r="C3538"/>
  <c r="E3537"/>
  <c r="F3537"/>
  <c r="G3537"/>
  <c r="H3537"/>
  <c r="I3537"/>
  <c r="J3537"/>
  <c r="K3537"/>
  <c r="L3537"/>
  <c r="M3537"/>
  <c r="N3537"/>
  <c r="AL97" i="15"/>
  <c r="AM97"/>
  <c r="O3536" i="23"/>
  <c r="E3536"/>
  <c r="F3536"/>
  <c r="G3536"/>
  <c r="H3536"/>
  <c r="I3536"/>
  <c r="J3536"/>
  <c r="K3536"/>
  <c r="L3536"/>
  <c r="M3536"/>
  <c r="N3536"/>
  <c r="C3536"/>
  <c r="X97" i="15"/>
  <c r="Y97"/>
  <c r="O3535" i="23"/>
  <c r="E3535"/>
  <c r="F3535"/>
  <c r="G3535"/>
  <c r="H3535"/>
  <c r="I3535"/>
  <c r="J3535"/>
  <c r="K3535"/>
  <c r="L3535"/>
  <c r="M3535"/>
  <c r="N3535"/>
  <c r="C3535"/>
  <c r="E3534"/>
  <c r="F3534"/>
  <c r="G3534"/>
  <c r="H3534"/>
  <c r="I3534"/>
  <c r="J3534"/>
  <c r="K3534"/>
  <c r="L3534"/>
  <c r="M3534"/>
  <c r="N3534"/>
  <c r="H3531"/>
  <c r="H3530"/>
  <c r="H3529"/>
  <c r="H3528"/>
  <c r="H3527"/>
  <c r="H3526"/>
  <c r="N3525"/>
  <c r="N3523"/>
  <c r="D3522"/>
  <c r="D3521"/>
  <c r="J3483"/>
  <c r="ER96" i="15"/>
  <c r="EU96"/>
  <c r="EW96"/>
  <c r="EX96"/>
  <c r="EY96"/>
  <c r="EZ96"/>
  <c r="FA96"/>
  <c r="H3512" i="23"/>
  <c r="GQ96" i="15"/>
  <c r="GS96"/>
  <c r="GT96"/>
  <c r="F3512" i="23"/>
  <c r="C3512"/>
  <c r="EM96" i="15"/>
  <c r="EN96"/>
  <c r="EO96"/>
  <c r="H3511" i="23"/>
  <c r="GM96" i="15"/>
  <c r="GO96"/>
  <c r="GP96"/>
  <c r="F3511" i="23"/>
  <c r="C3511"/>
  <c r="EG96" i="15"/>
  <c r="EH96"/>
  <c r="EI96"/>
  <c r="H3510" i="23"/>
  <c r="GI96" i="15"/>
  <c r="GK96"/>
  <c r="GL96"/>
  <c r="F3510" i="23"/>
  <c r="C3510"/>
  <c r="DT96" i="15"/>
  <c r="DW96"/>
  <c r="DY96"/>
  <c r="DZ96"/>
  <c r="EA96"/>
  <c r="EB96"/>
  <c r="EC96"/>
  <c r="H3509" i="23"/>
  <c r="GE96" i="15"/>
  <c r="GG96"/>
  <c r="GH96"/>
  <c r="F3509" i="23"/>
  <c r="C3509"/>
  <c r="L3508"/>
  <c r="DH96" i="15"/>
  <c r="DK96"/>
  <c r="DM96"/>
  <c r="DN96"/>
  <c r="DO96"/>
  <c r="DP96"/>
  <c r="DQ96"/>
  <c r="H3508" i="23"/>
  <c r="GA96" i="15"/>
  <c r="GC96"/>
  <c r="GD96"/>
  <c r="F3508" i="23"/>
  <c r="C3508"/>
  <c r="FE96" i="15"/>
  <c r="FG96"/>
  <c r="FL96"/>
  <c r="L3507" i="23"/>
  <c r="FD96" i="15"/>
  <c r="M3506" i="23"/>
  <c r="L3506"/>
  <c r="L3505"/>
  <c r="FI96" i="15"/>
  <c r="FJ96"/>
  <c r="FK96"/>
  <c r="O3504" i="23"/>
  <c r="M3504"/>
  <c r="FH96" i="15"/>
  <c r="L3504" i="23"/>
  <c r="J3504"/>
  <c r="N96" i="15"/>
  <c r="Q96"/>
  <c r="S96"/>
  <c r="T96"/>
  <c r="U96"/>
  <c r="AB96"/>
  <c r="AE96"/>
  <c r="AG96"/>
  <c r="AH96"/>
  <c r="AI96"/>
  <c r="AP96"/>
  <c r="AS96"/>
  <c r="AU96"/>
  <c r="AV96"/>
  <c r="AW96"/>
  <c r="BD96"/>
  <c r="BG96"/>
  <c r="BI96"/>
  <c r="BJ96"/>
  <c r="BK96"/>
  <c r="BR96"/>
  <c r="BU96"/>
  <c r="BW96"/>
  <c r="BX96"/>
  <c r="BY96"/>
  <c r="CF96"/>
  <c r="CI96"/>
  <c r="CK96"/>
  <c r="CL96"/>
  <c r="CM96"/>
  <c r="CT96"/>
  <c r="CW96"/>
  <c r="CY96"/>
  <c r="CZ96"/>
  <c r="DA96"/>
  <c r="FF96"/>
  <c r="H3504" i="23"/>
  <c r="F3504"/>
  <c r="DD96" i="15"/>
  <c r="DE96"/>
  <c r="O3502" i="23"/>
  <c r="E3502"/>
  <c r="F3502"/>
  <c r="G3502"/>
  <c r="H3502"/>
  <c r="I3502"/>
  <c r="J3502"/>
  <c r="K3502"/>
  <c r="L3502"/>
  <c r="M3502"/>
  <c r="N3502"/>
  <c r="C3502"/>
  <c r="CP96" i="15"/>
  <c r="CQ96"/>
  <c r="O3501" i="23"/>
  <c r="E3501"/>
  <c r="F3501"/>
  <c r="G3501"/>
  <c r="H3501"/>
  <c r="I3501"/>
  <c r="J3501"/>
  <c r="K3501"/>
  <c r="L3501"/>
  <c r="M3501"/>
  <c r="N3501"/>
  <c r="C3501"/>
  <c r="CB96" i="15"/>
  <c r="CC96"/>
  <c r="O3500" i="23"/>
  <c r="E3500"/>
  <c r="F3500"/>
  <c r="G3500"/>
  <c r="H3500"/>
  <c r="I3500"/>
  <c r="J3500"/>
  <c r="K3500"/>
  <c r="L3500"/>
  <c r="M3500"/>
  <c r="N3500"/>
  <c r="C3500"/>
  <c r="BN96" i="15"/>
  <c r="BO96"/>
  <c r="O3499" i="23"/>
  <c r="E3499"/>
  <c r="F3499"/>
  <c r="G3499"/>
  <c r="H3499"/>
  <c r="I3499"/>
  <c r="J3499"/>
  <c r="K3499"/>
  <c r="L3499"/>
  <c r="M3499"/>
  <c r="N3499"/>
  <c r="C3499"/>
  <c r="AZ96" i="15"/>
  <c r="BA96"/>
  <c r="O3498" i="23"/>
  <c r="E3498"/>
  <c r="F3498"/>
  <c r="G3498"/>
  <c r="H3498"/>
  <c r="I3498"/>
  <c r="J3498"/>
  <c r="K3498"/>
  <c r="L3498"/>
  <c r="M3498"/>
  <c r="N3498"/>
  <c r="C3498"/>
  <c r="E3497"/>
  <c r="F3497"/>
  <c r="G3497"/>
  <c r="H3497"/>
  <c r="I3497"/>
  <c r="J3497"/>
  <c r="K3497"/>
  <c r="L3497"/>
  <c r="M3497"/>
  <c r="N3497"/>
  <c r="AL96" i="15"/>
  <c r="AM96"/>
  <c r="O3496" i="23"/>
  <c r="E3496"/>
  <c r="F3496"/>
  <c r="G3496"/>
  <c r="H3496"/>
  <c r="I3496"/>
  <c r="J3496"/>
  <c r="K3496"/>
  <c r="L3496"/>
  <c r="M3496"/>
  <c r="N3496"/>
  <c r="C3496"/>
  <c r="X96" i="15"/>
  <c r="Y96"/>
  <c r="O3495" i="23"/>
  <c r="E3495"/>
  <c r="F3495"/>
  <c r="G3495"/>
  <c r="H3495"/>
  <c r="I3495"/>
  <c r="J3495"/>
  <c r="K3495"/>
  <c r="L3495"/>
  <c r="M3495"/>
  <c r="N3495"/>
  <c r="C3495"/>
  <c r="E3494"/>
  <c r="F3494"/>
  <c r="G3494"/>
  <c r="H3494"/>
  <c r="I3494"/>
  <c r="J3494"/>
  <c r="K3494"/>
  <c r="L3494"/>
  <c r="M3494"/>
  <c r="N3494"/>
  <c r="H3491"/>
  <c r="H3490"/>
  <c r="H3489"/>
  <c r="H3488"/>
  <c r="H3487"/>
  <c r="H3486"/>
  <c r="N3485"/>
  <c r="N3483"/>
  <c r="D3482"/>
  <c r="D3481"/>
  <c r="J3443"/>
  <c r="ER95" i="15"/>
  <c r="EU95"/>
  <c r="EW95"/>
  <c r="EX95"/>
  <c r="EY95"/>
  <c r="EZ95"/>
  <c r="FA95"/>
  <c r="H3472" i="23"/>
  <c r="GQ95" i="15"/>
  <c r="GS95"/>
  <c r="GT95"/>
  <c r="F3472" i="23"/>
  <c r="C3472"/>
  <c r="EM95" i="15"/>
  <c r="EN95"/>
  <c r="EO95"/>
  <c r="H3471" i="23"/>
  <c r="GM95" i="15"/>
  <c r="GO95"/>
  <c r="GP95"/>
  <c r="F3471" i="23"/>
  <c r="C3471"/>
  <c r="EG95" i="15"/>
  <c r="EH95"/>
  <c r="EI95"/>
  <c r="H3470" i="23"/>
  <c r="GI95" i="15"/>
  <c r="GK95"/>
  <c r="GL95"/>
  <c r="F3470" i="23"/>
  <c r="C3470"/>
  <c r="DT95" i="15"/>
  <c r="DW95"/>
  <c r="DY95"/>
  <c r="DZ95"/>
  <c r="EA95"/>
  <c r="EB95"/>
  <c r="EC95"/>
  <c r="H3469" i="23"/>
  <c r="GE95" i="15"/>
  <c r="GG95"/>
  <c r="GH95"/>
  <c r="F3469" i="23"/>
  <c r="C3469"/>
  <c r="L3468"/>
  <c r="DH95" i="15"/>
  <c r="DK95"/>
  <c r="DM95"/>
  <c r="DN95"/>
  <c r="DO95"/>
  <c r="DP95"/>
  <c r="DQ95"/>
  <c r="H3468" i="23"/>
  <c r="GA95" i="15"/>
  <c r="GC95"/>
  <c r="GD95"/>
  <c r="F3468" i="23"/>
  <c r="C3468"/>
  <c r="FE95" i="15"/>
  <c r="FG95"/>
  <c r="FL95"/>
  <c r="L3467" i="23"/>
  <c r="FD95" i="15"/>
  <c r="M3466" i="23"/>
  <c r="L3466"/>
  <c r="L3465"/>
  <c r="FI95" i="15"/>
  <c r="FJ95"/>
  <c r="FK95"/>
  <c r="O3464" i="23"/>
  <c r="M3464"/>
  <c r="FH95" i="15"/>
  <c r="L3464" i="23"/>
  <c r="J3464"/>
  <c r="N95" i="15"/>
  <c r="Q95"/>
  <c r="S95"/>
  <c r="T95"/>
  <c r="U95"/>
  <c r="AB95"/>
  <c r="AE95"/>
  <c r="AG95"/>
  <c r="AH95"/>
  <c r="AI95"/>
  <c r="AP95"/>
  <c r="AS95"/>
  <c r="AU95"/>
  <c r="AV95"/>
  <c r="AW95"/>
  <c r="BD95"/>
  <c r="BG95"/>
  <c r="BI95"/>
  <c r="BJ95"/>
  <c r="BK95"/>
  <c r="BR95"/>
  <c r="BU95"/>
  <c r="BW95"/>
  <c r="BX95"/>
  <c r="BY95"/>
  <c r="CF95"/>
  <c r="CI95"/>
  <c r="CK95"/>
  <c r="CL95"/>
  <c r="CM95"/>
  <c r="CT95"/>
  <c r="CW95"/>
  <c r="CY95"/>
  <c r="CZ95"/>
  <c r="DA95"/>
  <c r="FF95"/>
  <c r="H3464" i="23"/>
  <c r="F3464"/>
  <c r="DD95" i="15"/>
  <c r="DE95"/>
  <c r="O3462" i="23"/>
  <c r="E3462"/>
  <c r="F3462"/>
  <c r="G3462"/>
  <c r="H3462"/>
  <c r="I3462"/>
  <c r="J3462"/>
  <c r="K3462"/>
  <c r="L3462"/>
  <c r="M3462"/>
  <c r="N3462"/>
  <c r="C3462"/>
  <c r="CP95" i="15"/>
  <c r="CQ95"/>
  <c r="O3461" i="23"/>
  <c r="E3461"/>
  <c r="F3461"/>
  <c r="G3461"/>
  <c r="H3461"/>
  <c r="I3461"/>
  <c r="J3461"/>
  <c r="K3461"/>
  <c r="L3461"/>
  <c r="M3461"/>
  <c r="N3461"/>
  <c r="C3461"/>
  <c r="CB95" i="15"/>
  <c r="CC95"/>
  <c r="O3460" i="23"/>
  <c r="E3460"/>
  <c r="F3460"/>
  <c r="G3460"/>
  <c r="H3460"/>
  <c r="I3460"/>
  <c r="J3460"/>
  <c r="K3460"/>
  <c r="L3460"/>
  <c r="M3460"/>
  <c r="N3460"/>
  <c r="C3460"/>
  <c r="BN95" i="15"/>
  <c r="BO95"/>
  <c r="O3459" i="23"/>
  <c r="E3459"/>
  <c r="F3459"/>
  <c r="G3459"/>
  <c r="H3459"/>
  <c r="I3459"/>
  <c r="J3459"/>
  <c r="K3459"/>
  <c r="L3459"/>
  <c r="M3459"/>
  <c r="N3459"/>
  <c r="C3459"/>
  <c r="AZ95" i="15"/>
  <c r="BA95"/>
  <c r="O3458" i="23"/>
  <c r="E3458"/>
  <c r="F3458"/>
  <c r="G3458"/>
  <c r="H3458"/>
  <c r="I3458"/>
  <c r="J3458"/>
  <c r="K3458"/>
  <c r="L3458"/>
  <c r="M3458"/>
  <c r="N3458"/>
  <c r="C3458"/>
  <c r="E3457"/>
  <c r="F3457"/>
  <c r="G3457"/>
  <c r="H3457"/>
  <c r="I3457"/>
  <c r="J3457"/>
  <c r="K3457"/>
  <c r="L3457"/>
  <c r="M3457"/>
  <c r="N3457"/>
  <c r="AL95" i="15"/>
  <c r="AM95"/>
  <c r="O3456" i="23"/>
  <c r="E3456"/>
  <c r="F3456"/>
  <c r="G3456"/>
  <c r="H3456"/>
  <c r="I3456"/>
  <c r="J3456"/>
  <c r="K3456"/>
  <c r="L3456"/>
  <c r="M3456"/>
  <c r="N3456"/>
  <c r="C3456"/>
  <c r="X95" i="15"/>
  <c r="Y95"/>
  <c r="O3455" i="23"/>
  <c r="E3455"/>
  <c r="F3455"/>
  <c r="G3455"/>
  <c r="H3455"/>
  <c r="I3455"/>
  <c r="J3455"/>
  <c r="K3455"/>
  <c r="L3455"/>
  <c r="M3455"/>
  <c r="N3455"/>
  <c r="C3455"/>
  <c r="E3454"/>
  <c r="F3454"/>
  <c r="G3454"/>
  <c r="H3454"/>
  <c r="I3454"/>
  <c r="J3454"/>
  <c r="K3454"/>
  <c r="L3454"/>
  <c r="M3454"/>
  <c r="N3454"/>
  <c r="H3451"/>
  <c r="H3450"/>
  <c r="H3449"/>
  <c r="H3448"/>
  <c r="H3447"/>
  <c r="H3446"/>
  <c r="N3445"/>
  <c r="N3443"/>
  <c r="D3442"/>
  <c r="D3441"/>
  <c r="J3403"/>
  <c r="ER94" i="15"/>
  <c r="EU94"/>
  <c r="EW94"/>
  <c r="EX94"/>
  <c r="EY94"/>
  <c r="EZ94"/>
  <c r="FA94"/>
  <c r="H3432" i="23"/>
  <c r="GQ94" i="15"/>
  <c r="GS94"/>
  <c r="GT94"/>
  <c r="F3432" i="23"/>
  <c r="C3432"/>
  <c r="EM94" i="15"/>
  <c r="EN94"/>
  <c r="EO94"/>
  <c r="H3431" i="23"/>
  <c r="GM94" i="15"/>
  <c r="GO94"/>
  <c r="GP94"/>
  <c r="F3431" i="23"/>
  <c r="C3431"/>
  <c r="EG94" i="15"/>
  <c r="EH94"/>
  <c r="EI94"/>
  <c r="H3430" i="23"/>
  <c r="GI94" i="15"/>
  <c r="GK94"/>
  <c r="GL94"/>
  <c r="F3430" i="23"/>
  <c r="C3430"/>
  <c r="DT94" i="15"/>
  <c r="DW94"/>
  <c r="DY94"/>
  <c r="DZ94"/>
  <c r="EA94"/>
  <c r="EB94"/>
  <c r="EC94"/>
  <c r="H3429" i="23"/>
  <c r="GE94" i="15"/>
  <c r="GG94"/>
  <c r="GH94"/>
  <c r="F3429" i="23"/>
  <c r="C3429"/>
  <c r="L3428"/>
  <c r="DH94" i="15"/>
  <c r="DK94"/>
  <c r="DM94"/>
  <c r="DN94"/>
  <c r="DO94"/>
  <c r="DP94"/>
  <c r="DQ94"/>
  <c r="H3428" i="23"/>
  <c r="GA94" i="15"/>
  <c r="GC94"/>
  <c r="GD94"/>
  <c r="F3428" i="23"/>
  <c r="C3428"/>
  <c r="FE94" i="15"/>
  <c r="FG94"/>
  <c r="FL94"/>
  <c r="L3427" i="23"/>
  <c r="FD94" i="15"/>
  <c r="M3426" i="23"/>
  <c r="L3426"/>
  <c r="L3425"/>
  <c r="FI94" i="15"/>
  <c r="FJ94"/>
  <c r="FK94"/>
  <c r="O3424" i="23"/>
  <c r="M3424"/>
  <c r="FH94" i="15"/>
  <c r="L3424" i="23"/>
  <c r="J3424"/>
  <c r="N94" i="15"/>
  <c r="Q94"/>
  <c r="S94"/>
  <c r="T94"/>
  <c r="U94"/>
  <c r="AB94"/>
  <c r="AE94"/>
  <c r="AG94"/>
  <c r="AH94"/>
  <c r="AI94"/>
  <c r="AP94"/>
  <c r="AS94"/>
  <c r="AU94"/>
  <c r="AV94"/>
  <c r="AW94"/>
  <c r="BD94"/>
  <c r="BG94"/>
  <c r="BI94"/>
  <c r="BJ94"/>
  <c r="BK94"/>
  <c r="BR94"/>
  <c r="BU94"/>
  <c r="BW94"/>
  <c r="BX94"/>
  <c r="BY94"/>
  <c r="CF94"/>
  <c r="CI94"/>
  <c r="CK94"/>
  <c r="CL94"/>
  <c r="CM94"/>
  <c r="CT94"/>
  <c r="CW94"/>
  <c r="CY94"/>
  <c r="CZ94"/>
  <c r="DA94"/>
  <c r="FF94"/>
  <c r="H3424" i="23"/>
  <c r="F3424"/>
  <c r="DD94" i="15"/>
  <c r="DE94"/>
  <c r="O3422" i="23"/>
  <c r="E3422"/>
  <c r="F3422"/>
  <c r="G3422"/>
  <c r="H3422"/>
  <c r="I3422"/>
  <c r="J3422"/>
  <c r="K3422"/>
  <c r="L3422"/>
  <c r="M3422"/>
  <c r="N3422"/>
  <c r="C3422"/>
  <c r="CP94" i="15"/>
  <c r="CQ94"/>
  <c r="O3421" i="23"/>
  <c r="E3421"/>
  <c r="F3421"/>
  <c r="G3421"/>
  <c r="H3421"/>
  <c r="I3421"/>
  <c r="J3421"/>
  <c r="K3421"/>
  <c r="L3421"/>
  <c r="M3421"/>
  <c r="N3421"/>
  <c r="C3421"/>
  <c r="CB94" i="15"/>
  <c r="CC94"/>
  <c r="O3420" i="23"/>
  <c r="E3420"/>
  <c r="F3420"/>
  <c r="G3420"/>
  <c r="H3420"/>
  <c r="I3420"/>
  <c r="J3420"/>
  <c r="K3420"/>
  <c r="L3420"/>
  <c r="M3420"/>
  <c r="N3420"/>
  <c r="C3420"/>
  <c r="BN94" i="15"/>
  <c r="BO94"/>
  <c r="O3419" i="23"/>
  <c r="E3419"/>
  <c r="F3419"/>
  <c r="G3419"/>
  <c r="H3419"/>
  <c r="I3419"/>
  <c r="J3419"/>
  <c r="K3419"/>
  <c r="L3419"/>
  <c r="M3419"/>
  <c r="N3419"/>
  <c r="C3419"/>
  <c r="AZ94" i="15"/>
  <c r="BA94"/>
  <c r="O3418" i="23"/>
  <c r="E3418"/>
  <c r="F3418"/>
  <c r="G3418"/>
  <c r="H3418"/>
  <c r="I3418"/>
  <c r="J3418"/>
  <c r="K3418"/>
  <c r="L3418"/>
  <c r="M3418"/>
  <c r="N3418"/>
  <c r="C3418"/>
  <c r="E3417"/>
  <c r="F3417"/>
  <c r="G3417"/>
  <c r="H3417"/>
  <c r="I3417"/>
  <c r="J3417"/>
  <c r="K3417"/>
  <c r="L3417"/>
  <c r="M3417"/>
  <c r="N3417"/>
  <c r="AL94" i="15"/>
  <c r="AM94"/>
  <c r="O3416" i="23"/>
  <c r="E3416"/>
  <c r="F3416"/>
  <c r="G3416"/>
  <c r="H3416"/>
  <c r="I3416"/>
  <c r="J3416"/>
  <c r="K3416"/>
  <c r="L3416"/>
  <c r="M3416"/>
  <c r="N3416"/>
  <c r="C3416"/>
  <c r="X94" i="15"/>
  <c r="Y94"/>
  <c r="O3415" i="23"/>
  <c r="E3415"/>
  <c r="F3415"/>
  <c r="G3415"/>
  <c r="H3415"/>
  <c r="I3415"/>
  <c r="J3415"/>
  <c r="K3415"/>
  <c r="L3415"/>
  <c r="M3415"/>
  <c r="N3415"/>
  <c r="C3415"/>
  <c r="E3414"/>
  <c r="F3414"/>
  <c r="G3414"/>
  <c r="H3414"/>
  <c r="I3414"/>
  <c r="J3414"/>
  <c r="K3414"/>
  <c r="L3414"/>
  <c r="M3414"/>
  <c r="N3414"/>
  <c r="H3411"/>
  <c r="H3410"/>
  <c r="H3409"/>
  <c r="H3408"/>
  <c r="H3407"/>
  <c r="H3406"/>
  <c r="N3405"/>
  <c r="N3403"/>
  <c r="D3402"/>
  <c r="D3401"/>
  <c r="J3363"/>
  <c r="ER93" i="15"/>
  <c r="EU93"/>
  <c r="EW93"/>
  <c r="EX93"/>
  <c r="EY93"/>
  <c r="EZ93"/>
  <c r="FA93"/>
  <c r="H3392" i="23"/>
  <c r="GQ93" i="15"/>
  <c r="GS93"/>
  <c r="GT93"/>
  <c r="F3392" i="23"/>
  <c r="C3392"/>
  <c r="EM93" i="15"/>
  <c r="EN93"/>
  <c r="EO93"/>
  <c r="H3391" i="23"/>
  <c r="GM93" i="15"/>
  <c r="GO93"/>
  <c r="GP93"/>
  <c r="F3391" i="23"/>
  <c r="C3391"/>
  <c r="EG93" i="15"/>
  <c r="EH93"/>
  <c r="EI93"/>
  <c r="H3390" i="23"/>
  <c r="GI93" i="15"/>
  <c r="GK93"/>
  <c r="GL93"/>
  <c r="F3390" i="23"/>
  <c r="C3390"/>
  <c r="DT93" i="15"/>
  <c r="DW93"/>
  <c r="DY93"/>
  <c r="DZ93"/>
  <c r="EA93"/>
  <c r="EB93"/>
  <c r="EC93"/>
  <c r="H3389" i="23"/>
  <c r="GE93" i="15"/>
  <c r="GG93"/>
  <c r="GH93"/>
  <c r="F3389" i="23"/>
  <c r="C3389"/>
  <c r="L3388"/>
  <c r="DH93" i="15"/>
  <c r="DK93"/>
  <c r="DM93"/>
  <c r="DN93"/>
  <c r="DO93"/>
  <c r="DP93"/>
  <c r="DQ93"/>
  <c r="H3388" i="23"/>
  <c r="GA93" i="15"/>
  <c r="GC93"/>
  <c r="GD93"/>
  <c r="F3388" i="23"/>
  <c r="C3388"/>
  <c r="FE93" i="15"/>
  <c r="FG93"/>
  <c r="FL93"/>
  <c r="L3387" i="23"/>
  <c r="FD93" i="15"/>
  <c r="M3386" i="23"/>
  <c r="L3386"/>
  <c r="L3385"/>
  <c r="FI93" i="15"/>
  <c r="FJ93"/>
  <c r="FK93"/>
  <c r="O3384" i="23"/>
  <c r="M3384"/>
  <c r="FH93" i="15"/>
  <c r="L3384" i="23"/>
  <c r="J3384"/>
  <c r="N93" i="15"/>
  <c r="Q93"/>
  <c r="S93"/>
  <c r="T93"/>
  <c r="U93"/>
  <c r="AB93"/>
  <c r="AE93"/>
  <c r="AG93"/>
  <c r="AH93"/>
  <c r="AI93"/>
  <c r="AP93"/>
  <c r="AS93"/>
  <c r="AU93"/>
  <c r="AV93"/>
  <c r="AW93"/>
  <c r="BD93"/>
  <c r="BG93"/>
  <c r="BI93"/>
  <c r="BJ93"/>
  <c r="BK93"/>
  <c r="BR93"/>
  <c r="BU93"/>
  <c r="BW93"/>
  <c r="BX93"/>
  <c r="BY93"/>
  <c r="CF93"/>
  <c r="CI93"/>
  <c r="CK93"/>
  <c r="CL93"/>
  <c r="CM93"/>
  <c r="CT93"/>
  <c r="CW93"/>
  <c r="CY93"/>
  <c r="CZ93"/>
  <c r="DA93"/>
  <c r="FF93"/>
  <c r="H3384" i="23"/>
  <c r="F3384"/>
  <c r="DD93" i="15"/>
  <c r="DE93"/>
  <c r="O3382" i="23"/>
  <c r="E3382"/>
  <c r="F3382"/>
  <c r="G3382"/>
  <c r="H3382"/>
  <c r="I3382"/>
  <c r="J3382"/>
  <c r="K3382"/>
  <c r="L3382"/>
  <c r="M3382"/>
  <c r="N3382"/>
  <c r="C3382"/>
  <c r="CP93" i="15"/>
  <c r="CQ93"/>
  <c r="O3381" i="23"/>
  <c r="E3381"/>
  <c r="F3381"/>
  <c r="G3381"/>
  <c r="H3381"/>
  <c r="I3381"/>
  <c r="J3381"/>
  <c r="K3381"/>
  <c r="L3381"/>
  <c r="M3381"/>
  <c r="N3381"/>
  <c r="C3381"/>
  <c r="CB93" i="15"/>
  <c r="CC93"/>
  <c r="O3380" i="23"/>
  <c r="E3380"/>
  <c r="F3380"/>
  <c r="G3380"/>
  <c r="H3380"/>
  <c r="I3380"/>
  <c r="J3380"/>
  <c r="K3380"/>
  <c r="L3380"/>
  <c r="M3380"/>
  <c r="N3380"/>
  <c r="C3380"/>
  <c r="BN93" i="15"/>
  <c r="BO93"/>
  <c r="O3379" i="23"/>
  <c r="E3379"/>
  <c r="F3379"/>
  <c r="G3379"/>
  <c r="H3379"/>
  <c r="I3379"/>
  <c r="J3379"/>
  <c r="K3379"/>
  <c r="L3379"/>
  <c r="M3379"/>
  <c r="N3379"/>
  <c r="C3379"/>
  <c r="AZ93" i="15"/>
  <c r="BA93"/>
  <c r="O3378" i="23"/>
  <c r="E3378"/>
  <c r="F3378"/>
  <c r="G3378"/>
  <c r="H3378"/>
  <c r="I3378"/>
  <c r="J3378"/>
  <c r="K3378"/>
  <c r="L3378"/>
  <c r="M3378"/>
  <c r="N3378"/>
  <c r="C3378"/>
  <c r="E3377"/>
  <c r="F3377"/>
  <c r="G3377"/>
  <c r="H3377"/>
  <c r="I3377"/>
  <c r="J3377"/>
  <c r="K3377"/>
  <c r="L3377"/>
  <c r="M3377"/>
  <c r="N3377"/>
  <c r="AL93" i="15"/>
  <c r="AM93"/>
  <c r="O3376" i="23"/>
  <c r="E3376"/>
  <c r="F3376"/>
  <c r="G3376"/>
  <c r="H3376"/>
  <c r="I3376"/>
  <c r="J3376"/>
  <c r="K3376"/>
  <c r="L3376"/>
  <c r="M3376"/>
  <c r="N3376"/>
  <c r="C3376"/>
  <c r="X93" i="15"/>
  <c r="Y93"/>
  <c r="O3375" i="23"/>
  <c r="E3375"/>
  <c r="F3375"/>
  <c r="G3375"/>
  <c r="H3375"/>
  <c r="I3375"/>
  <c r="J3375"/>
  <c r="K3375"/>
  <c r="L3375"/>
  <c r="M3375"/>
  <c r="N3375"/>
  <c r="C3375"/>
  <c r="E3374"/>
  <c r="F3374"/>
  <c r="G3374"/>
  <c r="H3374"/>
  <c r="I3374"/>
  <c r="J3374"/>
  <c r="K3374"/>
  <c r="L3374"/>
  <c r="M3374"/>
  <c r="N3374"/>
  <c r="H3371"/>
  <c r="H3370"/>
  <c r="H3369"/>
  <c r="H3368"/>
  <c r="H3367"/>
  <c r="H3366"/>
  <c r="N3365"/>
  <c r="N3363"/>
  <c r="D3362"/>
  <c r="D3361"/>
  <c r="J3323"/>
  <c r="ER92" i="15"/>
  <c r="EU92"/>
  <c r="EW92"/>
  <c r="EX92"/>
  <c r="EY92"/>
  <c r="EZ92"/>
  <c r="FA92"/>
  <c r="H3352" i="23"/>
  <c r="GQ92" i="15"/>
  <c r="GS92"/>
  <c r="GT92"/>
  <c r="F3352" i="23"/>
  <c r="C3352"/>
  <c r="EM92" i="15"/>
  <c r="EN92"/>
  <c r="EO92"/>
  <c r="H3351" i="23"/>
  <c r="GM92" i="15"/>
  <c r="GO92"/>
  <c r="GP92"/>
  <c r="F3351" i="23"/>
  <c r="C3351"/>
  <c r="EG92" i="15"/>
  <c r="EH92"/>
  <c r="EI92"/>
  <c r="H3350" i="23"/>
  <c r="GI92" i="15"/>
  <c r="GK92"/>
  <c r="GL92"/>
  <c r="F3350" i="23"/>
  <c r="C3350"/>
  <c r="DT92" i="15"/>
  <c r="DW92"/>
  <c r="DY92"/>
  <c r="DZ92"/>
  <c r="EA92"/>
  <c r="EB92"/>
  <c r="EC92"/>
  <c r="H3349" i="23"/>
  <c r="GE92" i="15"/>
  <c r="GG92"/>
  <c r="GH92"/>
  <c r="F3349" i="23"/>
  <c r="C3349"/>
  <c r="L3348"/>
  <c r="DH92" i="15"/>
  <c r="DK92"/>
  <c r="DM92"/>
  <c r="DN92"/>
  <c r="DO92"/>
  <c r="DP92"/>
  <c r="DQ92"/>
  <c r="H3348" i="23"/>
  <c r="GA92" i="15"/>
  <c r="GC92"/>
  <c r="GD92"/>
  <c r="F3348" i="23"/>
  <c r="C3348"/>
  <c r="FE92" i="15"/>
  <c r="FG92"/>
  <c r="FL92"/>
  <c r="L3347" i="23"/>
  <c r="FD92" i="15"/>
  <c r="M3346" i="23"/>
  <c r="L3346"/>
  <c r="L3345"/>
  <c r="FI92" i="15"/>
  <c r="FJ92"/>
  <c r="FK92"/>
  <c r="O3344" i="23"/>
  <c r="M3344"/>
  <c r="FH92" i="15"/>
  <c r="L3344" i="23"/>
  <c r="J3344"/>
  <c r="N92" i="15"/>
  <c r="Q92"/>
  <c r="S92"/>
  <c r="T92"/>
  <c r="U92"/>
  <c r="AB92"/>
  <c r="AE92"/>
  <c r="AG92"/>
  <c r="AH92"/>
  <c r="AI92"/>
  <c r="AP92"/>
  <c r="AS92"/>
  <c r="AU92"/>
  <c r="AV92"/>
  <c r="AW92"/>
  <c r="BD92"/>
  <c r="BG92"/>
  <c r="BI92"/>
  <c r="BJ92"/>
  <c r="BK92"/>
  <c r="BR92"/>
  <c r="BU92"/>
  <c r="BW92"/>
  <c r="BX92"/>
  <c r="BY92"/>
  <c r="CF92"/>
  <c r="CI92"/>
  <c r="CK92"/>
  <c r="CL92"/>
  <c r="CM92"/>
  <c r="CT92"/>
  <c r="CW92"/>
  <c r="CY92"/>
  <c r="CZ92"/>
  <c r="DA92"/>
  <c r="FF92"/>
  <c r="H3344" i="23"/>
  <c r="F3344"/>
  <c r="DD92" i="15"/>
  <c r="DE92"/>
  <c r="O3342" i="23"/>
  <c r="E3342"/>
  <c r="F3342"/>
  <c r="G3342"/>
  <c r="H3342"/>
  <c r="I3342"/>
  <c r="J3342"/>
  <c r="K3342"/>
  <c r="L3342"/>
  <c r="M3342"/>
  <c r="N3342"/>
  <c r="C3342"/>
  <c r="CP92" i="15"/>
  <c r="CQ92"/>
  <c r="O3341" i="23"/>
  <c r="E3341"/>
  <c r="F3341"/>
  <c r="G3341"/>
  <c r="H3341"/>
  <c r="I3341"/>
  <c r="J3341"/>
  <c r="K3341"/>
  <c r="L3341"/>
  <c r="M3341"/>
  <c r="N3341"/>
  <c r="C3341"/>
  <c r="CB92" i="15"/>
  <c r="CC92"/>
  <c r="O3340" i="23"/>
  <c r="E3340"/>
  <c r="F3340"/>
  <c r="G3340"/>
  <c r="H3340"/>
  <c r="I3340"/>
  <c r="J3340"/>
  <c r="K3340"/>
  <c r="L3340"/>
  <c r="M3340"/>
  <c r="N3340"/>
  <c r="C3340"/>
  <c r="BN92" i="15"/>
  <c r="BO92"/>
  <c r="O3339" i="23"/>
  <c r="E3339"/>
  <c r="F3339"/>
  <c r="G3339"/>
  <c r="H3339"/>
  <c r="I3339"/>
  <c r="J3339"/>
  <c r="K3339"/>
  <c r="L3339"/>
  <c r="M3339"/>
  <c r="N3339"/>
  <c r="C3339"/>
  <c r="AZ92" i="15"/>
  <c r="BA92"/>
  <c r="O3338" i="23"/>
  <c r="E3338"/>
  <c r="F3338"/>
  <c r="G3338"/>
  <c r="H3338"/>
  <c r="I3338"/>
  <c r="J3338"/>
  <c r="K3338"/>
  <c r="L3338"/>
  <c r="M3338"/>
  <c r="N3338"/>
  <c r="C3338"/>
  <c r="E3337"/>
  <c r="F3337"/>
  <c r="G3337"/>
  <c r="H3337"/>
  <c r="I3337"/>
  <c r="J3337"/>
  <c r="K3337"/>
  <c r="L3337"/>
  <c r="M3337"/>
  <c r="N3337"/>
  <c r="AL92" i="15"/>
  <c r="AM92"/>
  <c r="O3336" i="23"/>
  <c r="E3336"/>
  <c r="F3336"/>
  <c r="G3336"/>
  <c r="H3336"/>
  <c r="I3336"/>
  <c r="J3336"/>
  <c r="K3336"/>
  <c r="L3336"/>
  <c r="M3336"/>
  <c r="N3336"/>
  <c r="C3336"/>
  <c r="X92" i="15"/>
  <c r="Y92"/>
  <c r="O3335" i="23"/>
  <c r="E3335"/>
  <c r="F3335"/>
  <c r="G3335"/>
  <c r="H3335"/>
  <c r="I3335"/>
  <c r="J3335"/>
  <c r="K3335"/>
  <c r="L3335"/>
  <c r="M3335"/>
  <c r="N3335"/>
  <c r="C3335"/>
  <c r="E3334"/>
  <c r="F3334"/>
  <c r="G3334"/>
  <c r="H3334"/>
  <c r="I3334"/>
  <c r="J3334"/>
  <c r="K3334"/>
  <c r="L3334"/>
  <c r="M3334"/>
  <c r="N3334"/>
  <c r="H3331"/>
  <c r="H3330"/>
  <c r="H3329"/>
  <c r="H3328"/>
  <c r="H3327"/>
  <c r="H3326"/>
  <c r="N3325"/>
  <c r="N3323"/>
  <c r="D3322"/>
  <c r="D3321"/>
  <c r="J3283"/>
  <c r="ER91" i="15"/>
  <c r="EU91"/>
  <c r="EW91"/>
  <c r="EX91"/>
  <c r="EY91"/>
  <c r="EZ91"/>
  <c r="FA91"/>
  <c r="H3312" i="23"/>
  <c r="GQ91" i="15"/>
  <c r="GS91"/>
  <c r="GT91"/>
  <c r="F3312" i="23"/>
  <c r="C3312"/>
  <c r="EM91" i="15"/>
  <c r="EN91"/>
  <c r="EO91"/>
  <c r="H3311" i="23"/>
  <c r="GM91" i="15"/>
  <c r="GO91"/>
  <c r="GP91"/>
  <c r="F3311" i="23"/>
  <c r="C3311"/>
  <c r="EG91" i="15"/>
  <c r="EH91"/>
  <c r="EI91"/>
  <c r="H3310" i="23"/>
  <c r="GI91" i="15"/>
  <c r="GK91"/>
  <c r="GL91"/>
  <c r="F3310" i="23"/>
  <c r="C3310"/>
  <c r="DT91" i="15"/>
  <c r="DW91"/>
  <c r="DY91"/>
  <c r="DZ91"/>
  <c r="EA91"/>
  <c r="EB91"/>
  <c r="EC91"/>
  <c r="H3309" i="23"/>
  <c r="GE91" i="15"/>
  <c r="GG91"/>
  <c r="GH91"/>
  <c r="F3309" i="23"/>
  <c r="C3309"/>
  <c r="L3308"/>
  <c r="DH91" i="15"/>
  <c r="DK91"/>
  <c r="DM91"/>
  <c r="DN91"/>
  <c r="DO91"/>
  <c r="DP91"/>
  <c r="DQ91"/>
  <c r="H3308" i="23"/>
  <c r="GA91" i="15"/>
  <c r="GC91"/>
  <c r="GD91"/>
  <c r="F3308" i="23"/>
  <c r="C3308"/>
  <c r="FE91" i="15"/>
  <c r="FG91"/>
  <c r="FL91"/>
  <c r="L3307" i="23"/>
  <c r="FD91" i="15"/>
  <c r="M3306" i="23"/>
  <c r="L3306"/>
  <c r="L3305"/>
  <c r="FI91" i="15"/>
  <c r="FJ91"/>
  <c r="FK91"/>
  <c r="O3304" i="23"/>
  <c r="M3304"/>
  <c r="FH91" i="15"/>
  <c r="L3304" i="23"/>
  <c r="J3304"/>
  <c r="N91" i="15"/>
  <c r="Q91"/>
  <c r="S91"/>
  <c r="T91"/>
  <c r="U91"/>
  <c r="AB91"/>
  <c r="AE91"/>
  <c r="AG91"/>
  <c r="AH91"/>
  <c r="AI91"/>
  <c r="AP91"/>
  <c r="AS91"/>
  <c r="AU91"/>
  <c r="AV91"/>
  <c r="AW91"/>
  <c r="BD91"/>
  <c r="BG91"/>
  <c r="BI91"/>
  <c r="BJ91"/>
  <c r="BK91"/>
  <c r="BR91"/>
  <c r="BU91"/>
  <c r="BW91"/>
  <c r="BX91"/>
  <c r="BY91"/>
  <c r="CF91"/>
  <c r="CI91"/>
  <c r="CK91"/>
  <c r="CL91"/>
  <c r="CM91"/>
  <c r="CT91"/>
  <c r="CW91"/>
  <c r="CY91"/>
  <c r="CZ91"/>
  <c r="DA91"/>
  <c r="FF91"/>
  <c r="H3304" i="23"/>
  <c r="F3304"/>
  <c r="DD91" i="15"/>
  <c r="DE91"/>
  <c r="O3302" i="23"/>
  <c r="E3302"/>
  <c r="F3302"/>
  <c r="G3302"/>
  <c r="H3302"/>
  <c r="I3302"/>
  <c r="J3302"/>
  <c r="K3302"/>
  <c r="L3302"/>
  <c r="M3302"/>
  <c r="N3302"/>
  <c r="C3302"/>
  <c r="CP91" i="15"/>
  <c r="CQ91"/>
  <c r="O3301" i="23"/>
  <c r="E3301"/>
  <c r="F3301"/>
  <c r="G3301"/>
  <c r="H3301"/>
  <c r="I3301"/>
  <c r="J3301"/>
  <c r="K3301"/>
  <c r="L3301"/>
  <c r="M3301"/>
  <c r="N3301"/>
  <c r="C3301"/>
  <c r="CB91" i="15"/>
  <c r="CC91"/>
  <c r="O3300" i="23"/>
  <c r="E3300"/>
  <c r="F3300"/>
  <c r="G3300"/>
  <c r="H3300"/>
  <c r="I3300"/>
  <c r="J3300"/>
  <c r="K3300"/>
  <c r="L3300"/>
  <c r="M3300"/>
  <c r="N3300"/>
  <c r="C3300"/>
  <c r="BN91" i="15"/>
  <c r="BO91"/>
  <c r="O3299" i="23"/>
  <c r="E3299"/>
  <c r="F3299"/>
  <c r="G3299"/>
  <c r="H3299"/>
  <c r="I3299"/>
  <c r="J3299"/>
  <c r="K3299"/>
  <c r="L3299"/>
  <c r="M3299"/>
  <c r="N3299"/>
  <c r="C3299"/>
  <c r="AZ91" i="15"/>
  <c r="BA91"/>
  <c r="O3298" i="23"/>
  <c r="E3298"/>
  <c r="F3298"/>
  <c r="G3298"/>
  <c r="H3298"/>
  <c r="I3298"/>
  <c r="J3298"/>
  <c r="K3298"/>
  <c r="L3298"/>
  <c r="M3298"/>
  <c r="N3298"/>
  <c r="C3298"/>
  <c r="E3297"/>
  <c r="F3297"/>
  <c r="G3297"/>
  <c r="H3297"/>
  <c r="I3297"/>
  <c r="J3297"/>
  <c r="K3297"/>
  <c r="L3297"/>
  <c r="M3297"/>
  <c r="N3297"/>
  <c r="AL91" i="15"/>
  <c r="AM91"/>
  <c r="O3296" i="23"/>
  <c r="E3296"/>
  <c r="F3296"/>
  <c r="G3296"/>
  <c r="H3296"/>
  <c r="I3296"/>
  <c r="J3296"/>
  <c r="K3296"/>
  <c r="L3296"/>
  <c r="M3296"/>
  <c r="N3296"/>
  <c r="C3296"/>
  <c r="X91" i="15"/>
  <c r="Y91"/>
  <c r="O3295" i="23"/>
  <c r="E3295"/>
  <c r="F3295"/>
  <c r="G3295"/>
  <c r="H3295"/>
  <c r="I3295"/>
  <c r="J3295"/>
  <c r="K3295"/>
  <c r="L3295"/>
  <c r="M3295"/>
  <c r="N3295"/>
  <c r="C3295"/>
  <c r="E3294"/>
  <c r="F3294"/>
  <c r="G3294"/>
  <c r="H3294"/>
  <c r="I3294"/>
  <c r="J3294"/>
  <c r="K3294"/>
  <c r="L3294"/>
  <c r="M3294"/>
  <c r="N3294"/>
  <c r="H3291"/>
  <c r="H3290"/>
  <c r="H3289"/>
  <c r="H3288"/>
  <c r="H3287"/>
  <c r="H3286"/>
  <c r="N3285"/>
  <c r="N3283"/>
  <c r="D3282"/>
  <c r="D3281"/>
  <c r="J3243"/>
  <c r="ER90" i="15"/>
  <c r="EU90"/>
  <c r="EW90"/>
  <c r="EX90"/>
  <c r="EY90"/>
  <c r="EZ90"/>
  <c r="FA90"/>
  <c r="H3272" i="23"/>
  <c r="GQ90" i="15"/>
  <c r="GS90"/>
  <c r="GT90"/>
  <c r="F3272" i="23"/>
  <c r="C3272"/>
  <c r="EM90" i="15"/>
  <c r="EN90"/>
  <c r="EO90"/>
  <c r="H3271" i="23"/>
  <c r="GM90" i="15"/>
  <c r="GO90"/>
  <c r="GP90"/>
  <c r="F3271" i="23"/>
  <c r="C3271"/>
  <c r="EG90" i="15"/>
  <c r="EH90"/>
  <c r="EI90"/>
  <c r="H3270" i="23"/>
  <c r="GI90" i="15"/>
  <c r="GK90"/>
  <c r="GL90"/>
  <c r="F3270" i="23"/>
  <c r="C3270"/>
  <c r="DT90" i="15"/>
  <c r="DW90"/>
  <c r="DY90"/>
  <c r="DZ90"/>
  <c r="EA90"/>
  <c r="EB90"/>
  <c r="EC90"/>
  <c r="H3269" i="23"/>
  <c r="GE90" i="15"/>
  <c r="GG90"/>
  <c r="GH90"/>
  <c r="F3269" i="23"/>
  <c r="C3269"/>
  <c r="L3268"/>
  <c r="DH90" i="15"/>
  <c r="DK90"/>
  <c r="DM90"/>
  <c r="DN90"/>
  <c r="DO90"/>
  <c r="DP90"/>
  <c r="DQ90"/>
  <c r="H3268" i="23"/>
  <c r="GA90" i="15"/>
  <c r="GC90"/>
  <c r="GD90"/>
  <c r="F3268" i="23"/>
  <c r="C3268"/>
  <c r="FE90" i="15"/>
  <c r="FG90"/>
  <c r="FL90"/>
  <c r="L3267" i="23"/>
  <c r="FD90" i="15"/>
  <c r="M3266" i="23"/>
  <c r="L3266"/>
  <c r="L3265"/>
  <c r="FI90" i="15"/>
  <c r="FJ90"/>
  <c r="FK90"/>
  <c r="O3264" i="23"/>
  <c r="M3264"/>
  <c r="FH90" i="15"/>
  <c r="L3264" i="23"/>
  <c r="J3264"/>
  <c r="N90" i="15"/>
  <c r="Q90"/>
  <c r="S90"/>
  <c r="T90"/>
  <c r="U90"/>
  <c r="AB90"/>
  <c r="AE90"/>
  <c r="AG90"/>
  <c r="AH90"/>
  <c r="AI90"/>
  <c r="AP90"/>
  <c r="AS90"/>
  <c r="AU90"/>
  <c r="AV90"/>
  <c r="AW90"/>
  <c r="BD90"/>
  <c r="BG90"/>
  <c r="BI90"/>
  <c r="BJ90"/>
  <c r="BK90"/>
  <c r="BR90"/>
  <c r="BU90"/>
  <c r="BW90"/>
  <c r="BX90"/>
  <c r="BY90"/>
  <c r="CF90"/>
  <c r="CI90"/>
  <c r="CK90"/>
  <c r="CL90"/>
  <c r="CM90"/>
  <c r="CT90"/>
  <c r="CW90"/>
  <c r="CY90"/>
  <c r="CZ90"/>
  <c r="DA90"/>
  <c r="FF90"/>
  <c r="H3264" i="23"/>
  <c r="F3264"/>
  <c r="DD90" i="15"/>
  <c r="DE90"/>
  <c r="O3262" i="23"/>
  <c r="E3262"/>
  <c r="F3262"/>
  <c r="G3262"/>
  <c r="H3262"/>
  <c r="I3262"/>
  <c r="J3262"/>
  <c r="K3262"/>
  <c r="L3262"/>
  <c r="M3262"/>
  <c r="N3262"/>
  <c r="C3262"/>
  <c r="CP90" i="15"/>
  <c r="CQ90"/>
  <c r="O3261" i="23"/>
  <c r="E3261"/>
  <c r="F3261"/>
  <c r="G3261"/>
  <c r="H3261"/>
  <c r="I3261"/>
  <c r="J3261"/>
  <c r="K3261"/>
  <c r="L3261"/>
  <c r="M3261"/>
  <c r="N3261"/>
  <c r="C3261"/>
  <c r="CB90" i="15"/>
  <c r="CC90"/>
  <c r="O3260" i="23"/>
  <c r="E3260"/>
  <c r="F3260"/>
  <c r="G3260"/>
  <c r="H3260"/>
  <c r="I3260"/>
  <c r="J3260"/>
  <c r="K3260"/>
  <c r="L3260"/>
  <c r="M3260"/>
  <c r="N3260"/>
  <c r="C3260"/>
  <c r="BN90" i="15"/>
  <c r="BO90"/>
  <c r="O3259" i="23"/>
  <c r="E3259"/>
  <c r="F3259"/>
  <c r="G3259"/>
  <c r="H3259"/>
  <c r="I3259"/>
  <c r="J3259"/>
  <c r="K3259"/>
  <c r="L3259"/>
  <c r="M3259"/>
  <c r="N3259"/>
  <c r="C3259"/>
  <c r="AZ90" i="15"/>
  <c r="BA90"/>
  <c r="O3258" i="23"/>
  <c r="E3258"/>
  <c r="F3258"/>
  <c r="G3258"/>
  <c r="H3258"/>
  <c r="I3258"/>
  <c r="J3258"/>
  <c r="K3258"/>
  <c r="L3258"/>
  <c r="M3258"/>
  <c r="N3258"/>
  <c r="C3258"/>
  <c r="E3257"/>
  <c r="F3257"/>
  <c r="G3257"/>
  <c r="H3257"/>
  <c r="I3257"/>
  <c r="J3257"/>
  <c r="K3257"/>
  <c r="L3257"/>
  <c r="M3257"/>
  <c r="N3257"/>
  <c r="AL90" i="15"/>
  <c r="AM90"/>
  <c r="O3256" i="23"/>
  <c r="E3256"/>
  <c r="F3256"/>
  <c r="G3256"/>
  <c r="H3256"/>
  <c r="I3256"/>
  <c r="J3256"/>
  <c r="K3256"/>
  <c r="L3256"/>
  <c r="M3256"/>
  <c r="N3256"/>
  <c r="C3256"/>
  <c r="X90" i="15"/>
  <c r="Y90"/>
  <c r="O3255" i="23"/>
  <c r="E3255"/>
  <c r="F3255"/>
  <c r="G3255"/>
  <c r="H3255"/>
  <c r="I3255"/>
  <c r="J3255"/>
  <c r="K3255"/>
  <c r="L3255"/>
  <c r="M3255"/>
  <c r="N3255"/>
  <c r="C3255"/>
  <c r="E3254"/>
  <c r="F3254"/>
  <c r="G3254"/>
  <c r="H3254"/>
  <c r="I3254"/>
  <c r="J3254"/>
  <c r="K3254"/>
  <c r="L3254"/>
  <c r="M3254"/>
  <c r="N3254"/>
  <c r="H3251"/>
  <c r="H3250"/>
  <c r="H3249"/>
  <c r="H3248"/>
  <c r="H3247"/>
  <c r="H3246"/>
  <c r="N3245"/>
  <c r="N3243"/>
  <c r="D3242"/>
  <c r="D3241"/>
  <c r="J3203"/>
  <c r="ER89" i="15"/>
  <c r="EU89"/>
  <c r="EW89"/>
  <c r="EX89"/>
  <c r="EY89"/>
  <c r="EZ89"/>
  <c r="FA89"/>
  <c r="H3232" i="23"/>
  <c r="GQ89" i="15"/>
  <c r="GS89"/>
  <c r="GT89"/>
  <c r="F3232" i="23"/>
  <c r="C3232"/>
  <c r="EM89" i="15"/>
  <c r="EN89"/>
  <c r="EO89"/>
  <c r="H3231" i="23"/>
  <c r="GM89" i="15"/>
  <c r="GO89"/>
  <c r="GP89"/>
  <c r="F3231" i="23"/>
  <c r="C3231"/>
  <c r="EG89" i="15"/>
  <c r="EH89"/>
  <c r="EI89"/>
  <c r="H3230" i="23"/>
  <c r="GI89" i="15"/>
  <c r="GK89"/>
  <c r="GL89"/>
  <c r="F3230" i="23"/>
  <c r="C3230"/>
  <c r="DT89" i="15"/>
  <c r="DW89"/>
  <c r="DY89"/>
  <c r="DZ89"/>
  <c r="EA89"/>
  <c r="EB89"/>
  <c r="EC89"/>
  <c r="H3229" i="23"/>
  <c r="GE89" i="15"/>
  <c r="GG89"/>
  <c r="GH89"/>
  <c r="F3229" i="23"/>
  <c r="C3229"/>
  <c r="L3228"/>
  <c r="DH89" i="15"/>
  <c r="DK89"/>
  <c r="DM89"/>
  <c r="DN89"/>
  <c r="DO89"/>
  <c r="DP89"/>
  <c r="DQ89"/>
  <c r="H3228" i="23"/>
  <c r="GA89" i="15"/>
  <c r="GC89"/>
  <c r="GD89"/>
  <c r="F3228" i="23"/>
  <c r="C3228"/>
  <c r="FE89" i="15"/>
  <c r="FG89"/>
  <c r="FL89"/>
  <c r="L3227" i="23"/>
  <c r="FD89" i="15"/>
  <c r="M3226" i="23"/>
  <c r="L3226"/>
  <c r="L3225"/>
  <c r="FI89" i="15"/>
  <c r="FJ89"/>
  <c r="FK89"/>
  <c r="O3224" i="23"/>
  <c r="M3224"/>
  <c r="FH89" i="15"/>
  <c r="L3224" i="23"/>
  <c r="J3224"/>
  <c r="N89" i="15"/>
  <c r="Q89"/>
  <c r="S89"/>
  <c r="T89"/>
  <c r="U89"/>
  <c r="AB89"/>
  <c r="AE89"/>
  <c r="AG89"/>
  <c r="AH89"/>
  <c r="AI89"/>
  <c r="AP89"/>
  <c r="AS89"/>
  <c r="AU89"/>
  <c r="AV89"/>
  <c r="AW89"/>
  <c r="BD89"/>
  <c r="BG89"/>
  <c r="BI89"/>
  <c r="BJ89"/>
  <c r="BK89"/>
  <c r="BR89"/>
  <c r="BU89"/>
  <c r="BW89"/>
  <c r="BX89"/>
  <c r="BY89"/>
  <c r="CF89"/>
  <c r="CI89"/>
  <c r="CK89"/>
  <c r="CL89"/>
  <c r="CM89"/>
  <c r="CT89"/>
  <c r="CW89"/>
  <c r="CY89"/>
  <c r="CZ89"/>
  <c r="DA89"/>
  <c r="FF89"/>
  <c r="H3224" i="23"/>
  <c r="F3224"/>
  <c r="DD89" i="15"/>
  <c r="DE89"/>
  <c r="O3222" i="23"/>
  <c r="E3222"/>
  <c r="F3222"/>
  <c r="G3222"/>
  <c r="H3222"/>
  <c r="I3222"/>
  <c r="J3222"/>
  <c r="K3222"/>
  <c r="L3222"/>
  <c r="M3222"/>
  <c r="N3222"/>
  <c r="C3222"/>
  <c r="CP89" i="15"/>
  <c r="CQ89"/>
  <c r="O3221" i="23"/>
  <c r="E3221"/>
  <c r="F3221"/>
  <c r="G3221"/>
  <c r="H3221"/>
  <c r="I3221"/>
  <c r="J3221"/>
  <c r="K3221"/>
  <c r="L3221"/>
  <c r="M3221"/>
  <c r="N3221"/>
  <c r="C3221"/>
  <c r="CB89" i="15"/>
  <c r="CC89"/>
  <c r="O3220" i="23"/>
  <c r="E3220"/>
  <c r="F3220"/>
  <c r="G3220"/>
  <c r="H3220"/>
  <c r="I3220"/>
  <c r="J3220"/>
  <c r="K3220"/>
  <c r="L3220"/>
  <c r="M3220"/>
  <c r="N3220"/>
  <c r="C3220"/>
  <c r="BN89" i="15"/>
  <c r="BO89"/>
  <c r="O3219" i="23"/>
  <c r="E3219"/>
  <c r="F3219"/>
  <c r="G3219"/>
  <c r="H3219"/>
  <c r="I3219"/>
  <c r="J3219"/>
  <c r="K3219"/>
  <c r="L3219"/>
  <c r="M3219"/>
  <c r="N3219"/>
  <c r="C3219"/>
  <c r="AZ89" i="15"/>
  <c r="BA89"/>
  <c r="O3218" i="23"/>
  <c r="E3218"/>
  <c r="F3218"/>
  <c r="G3218"/>
  <c r="H3218"/>
  <c r="I3218"/>
  <c r="J3218"/>
  <c r="K3218"/>
  <c r="L3218"/>
  <c r="M3218"/>
  <c r="N3218"/>
  <c r="C3218"/>
  <c r="E3217"/>
  <c r="F3217"/>
  <c r="G3217"/>
  <c r="H3217"/>
  <c r="I3217"/>
  <c r="J3217"/>
  <c r="K3217"/>
  <c r="L3217"/>
  <c r="M3217"/>
  <c r="N3217"/>
  <c r="AL89" i="15"/>
  <c r="AM89"/>
  <c r="O3216" i="23"/>
  <c r="E3216"/>
  <c r="F3216"/>
  <c r="G3216"/>
  <c r="H3216"/>
  <c r="I3216"/>
  <c r="J3216"/>
  <c r="K3216"/>
  <c r="L3216"/>
  <c r="M3216"/>
  <c r="N3216"/>
  <c r="C3216"/>
  <c r="X89" i="15"/>
  <c r="Y89"/>
  <c r="O3215" i="23"/>
  <c r="E3215"/>
  <c r="F3215"/>
  <c r="G3215"/>
  <c r="H3215"/>
  <c r="I3215"/>
  <c r="J3215"/>
  <c r="K3215"/>
  <c r="L3215"/>
  <c r="M3215"/>
  <c r="N3215"/>
  <c r="C3215"/>
  <c r="E3214"/>
  <c r="F3214"/>
  <c r="G3214"/>
  <c r="H3214"/>
  <c r="I3214"/>
  <c r="J3214"/>
  <c r="K3214"/>
  <c r="L3214"/>
  <c r="M3214"/>
  <c r="N3214"/>
  <c r="H3211"/>
  <c r="H3210"/>
  <c r="H3209"/>
  <c r="H3208"/>
  <c r="H3207"/>
  <c r="H3206"/>
  <c r="N3205"/>
  <c r="N3203"/>
  <c r="D3202"/>
  <c r="D3201"/>
  <c r="J3163"/>
  <c r="ER88" i="15"/>
  <c r="EU88"/>
  <c r="EW88"/>
  <c r="EX88"/>
  <c r="EY88"/>
  <c r="EZ88"/>
  <c r="FA88"/>
  <c r="H3192" i="23"/>
  <c r="GQ88" i="15"/>
  <c r="GS88"/>
  <c r="GT88"/>
  <c r="F3192" i="23"/>
  <c r="C3192"/>
  <c r="EM88" i="15"/>
  <c r="EN88"/>
  <c r="EO88"/>
  <c r="H3191" i="23"/>
  <c r="GM88" i="15"/>
  <c r="GO88"/>
  <c r="GP88"/>
  <c r="F3191" i="23"/>
  <c r="C3191"/>
  <c r="EG88" i="15"/>
  <c r="EH88"/>
  <c r="EI88"/>
  <c r="H3190" i="23"/>
  <c r="GI88" i="15"/>
  <c r="GK88"/>
  <c r="GL88"/>
  <c r="F3190" i="23"/>
  <c r="C3190"/>
  <c r="DT88" i="15"/>
  <c r="DW88"/>
  <c r="DY88"/>
  <c r="DZ88"/>
  <c r="EA88"/>
  <c r="EB88"/>
  <c r="EC88"/>
  <c r="H3189" i="23"/>
  <c r="GE88" i="15"/>
  <c r="GG88"/>
  <c r="GH88"/>
  <c r="F3189" i="23"/>
  <c r="C3189"/>
  <c r="L3188"/>
  <c r="DH88" i="15"/>
  <c r="DK88"/>
  <c r="DM88"/>
  <c r="DN88"/>
  <c r="DO88"/>
  <c r="DP88"/>
  <c r="DQ88"/>
  <c r="H3188" i="23"/>
  <c r="GA88" i="15"/>
  <c r="GC88"/>
  <c r="GD88"/>
  <c r="F3188" i="23"/>
  <c r="C3188"/>
  <c r="FE88" i="15"/>
  <c r="FG88"/>
  <c r="FL88"/>
  <c r="L3187" i="23"/>
  <c r="FD88" i="15"/>
  <c r="M3186" i="23"/>
  <c r="L3186"/>
  <c r="L3185"/>
  <c r="FI88" i="15"/>
  <c r="FJ88"/>
  <c r="FK88"/>
  <c r="O3184" i="23"/>
  <c r="M3184"/>
  <c r="FH88" i="15"/>
  <c r="L3184" i="23"/>
  <c r="J3184"/>
  <c r="N88" i="15"/>
  <c r="Q88"/>
  <c r="S88"/>
  <c r="T88"/>
  <c r="U88"/>
  <c r="AB88"/>
  <c r="AE88"/>
  <c r="AG88"/>
  <c r="AH88"/>
  <c r="AI88"/>
  <c r="AP88"/>
  <c r="AS88"/>
  <c r="AU88"/>
  <c r="AV88"/>
  <c r="AW88"/>
  <c r="BD88"/>
  <c r="BG88"/>
  <c r="BI88"/>
  <c r="BJ88"/>
  <c r="BK88"/>
  <c r="BR88"/>
  <c r="BU88"/>
  <c r="BW88"/>
  <c r="BX88"/>
  <c r="BY88"/>
  <c r="CF88"/>
  <c r="CI88"/>
  <c r="CK88"/>
  <c r="CL88"/>
  <c r="CM88"/>
  <c r="CT88"/>
  <c r="CW88"/>
  <c r="CY88"/>
  <c r="CZ88"/>
  <c r="DA88"/>
  <c r="FF88"/>
  <c r="H3184" i="23"/>
  <c r="F3184"/>
  <c r="DD88" i="15"/>
  <c r="DE88"/>
  <c r="O3182" i="23"/>
  <c r="E3182"/>
  <c r="F3182"/>
  <c r="G3182"/>
  <c r="H3182"/>
  <c r="I3182"/>
  <c r="J3182"/>
  <c r="K3182"/>
  <c r="L3182"/>
  <c r="M3182"/>
  <c r="N3182"/>
  <c r="C3182"/>
  <c r="CP88" i="15"/>
  <c r="CQ88"/>
  <c r="O3181" i="23"/>
  <c r="E3181"/>
  <c r="F3181"/>
  <c r="G3181"/>
  <c r="H3181"/>
  <c r="I3181"/>
  <c r="J3181"/>
  <c r="K3181"/>
  <c r="L3181"/>
  <c r="M3181"/>
  <c r="N3181"/>
  <c r="C3181"/>
  <c r="CB88" i="15"/>
  <c r="CC88"/>
  <c r="O3180" i="23"/>
  <c r="E3180"/>
  <c r="F3180"/>
  <c r="G3180"/>
  <c r="H3180"/>
  <c r="I3180"/>
  <c r="J3180"/>
  <c r="K3180"/>
  <c r="L3180"/>
  <c r="M3180"/>
  <c r="N3180"/>
  <c r="C3180"/>
  <c r="BN88" i="15"/>
  <c r="BO88"/>
  <c r="O3179" i="23"/>
  <c r="E3179"/>
  <c r="F3179"/>
  <c r="G3179"/>
  <c r="H3179"/>
  <c r="I3179"/>
  <c r="J3179"/>
  <c r="K3179"/>
  <c r="L3179"/>
  <c r="M3179"/>
  <c r="N3179"/>
  <c r="C3179"/>
  <c r="AZ88" i="15"/>
  <c r="BA88"/>
  <c r="O3178" i="23"/>
  <c r="E3178"/>
  <c r="F3178"/>
  <c r="G3178"/>
  <c r="H3178"/>
  <c r="I3178"/>
  <c r="J3178"/>
  <c r="K3178"/>
  <c r="L3178"/>
  <c r="M3178"/>
  <c r="N3178"/>
  <c r="C3178"/>
  <c r="E3177"/>
  <c r="F3177"/>
  <c r="G3177"/>
  <c r="H3177"/>
  <c r="I3177"/>
  <c r="J3177"/>
  <c r="K3177"/>
  <c r="L3177"/>
  <c r="M3177"/>
  <c r="N3177"/>
  <c r="AL88" i="15"/>
  <c r="AM88"/>
  <c r="O3176" i="23"/>
  <c r="E3176"/>
  <c r="F3176"/>
  <c r="G3176"/>
  <c r="H3176"/>
  <c r="I3176"/>
  <c r="J3176"/>
  <c r="K3176"/>
  <c r="L3176"/>
  <c r="M3176"/>
  <c r="N3176"/>
  <c r="C3176"/>
  <c r="X88" i="15"/>
  <c r="Y88"/>
  <c r="O3175" i="23"/>
  <c r="E3175"/>
  <c r="F3175"/>
  <c r="G3175"/>
  <c r="H3175"/>
  <c r="I3175"/>
  <c r="J3175"/>
  <c r="K3175"/>
  <c r="L3175"/>
  <c r="M3175"/>
  <c r="N3175"/>
  <c r="C3175"/>
  <c r="E3174"/>
  <c r="F3174"/>
  <c r="G3174"/>
  <c r="H3174"/>
  <c r="I3174"/>
  <c r="J3174"/>
  <c r="K3174"/>
  <c r="L3174"/>
  <c r="M3174"/>
  <c r="N3174"/>
  <c r="H3171"/>
  <c r="H3170"/>
  <c r="H3169"/>
  <c r="H3168"/>
  <c r="H3167"/>
  <c r="H3166"/>
  <c r="N3165"/>
  <c r="N3163"/>
  <c r="D3162"/>
  <c r="D3161"/>
  <c r="J3123"/>
  <c r="ER87" i="15"/>
  <c r="EU87"/>
  <c r="EW87"/>
  <c r="EX87"/>
  <c r="EY87"/>
  <c r="EZ87"/>
  <c r="FA87"/>
  <c r="H3152" i="23"/>
  <c r="GQ87" i="15"/>
  <c r="GS87"/>
  <c r="GT87"/>
  <c r="F3152" i="23"/>
  <c r="C3152"/>
  <c r="EM87" i="15"/>
  <c r="EN87"/>
  <c r="EO87"/>
  <c r="H3151" i="23"/>
  <c r="GM87" i="15"/>
  <c r="GO87"/>
  <c r="GP87"/>
  <c r="F3151" i="23"/>
  <c r="C3151"/>
  <c r="EG87" i="15"/>
  <c r="EH87"/>
  <c r="EI87"/>
  <c r="H3150" i="23"/>
  <c r="GI87" i="15"/>
  <c r="GK87"/>
  <c r="GL87"/>
  <c r="F3150" i="23"/>
  <c r="C3150"/>
  <c r="DT87" i="15"/>
  <c r="DW87"/>
  <c r="DY87"/>
  <c r="DZ87"/>
  <c r="EA87"/>
  <c r="EB87"/>
  <c r="EC87"/>
  <c r="H3149" i="23"/>
  <c r="GE87" i="15"/>
  <c r="GG87"/>
  <c r="GH87"/>
  <c r="F3149" i="23"/>
  <c r="C3149"/>
  <c r="L3148"/>
  <c r="DH87" i="15"/>
  <c r="DK87"/>
  <c r="DM87"/>
  <c r="DN87"/>
  <c r="DO87"/>
  <c r="DP87"/>
  <c r="DQ87"/>
  <c r="H3148" i="23"/>
  <c r="GA87" i="15"/>
  <c r="GC87"/>
  <c r="GD87"/>
  <c r="F3148" i="23"/>
  <c r="C3148"/>
  <c r="FE87" i="15"/>
  <c r="FG87"/>
  <c r="FL87"/>
  <c r="L3147" i="23"/>
  <c r="FD87" i="15"/>
  <c r="M3146" i="23"/>
  <c r="L3146"/>
  <c r="L3145"/>
  <c r="FI87" i="15"/>
  <c r="FJ87"/>
  <c r="FK87"/>
  <c r="O3144" i="23"/>
  <c r="M3144"/>
  <c r="FH87" i="15"/>
  <c r="L3144" i="23"/>
  <c r="J3144"/>
  <c r="N87" i="15"/>
  <c r="Q87"/>
  <c r="S87"/>
  <c r="T87"/>
  <c r="U87"/>
  <c r="AB87"/>
  <c r="AE87"/>
  <c r="AG87"/>
  <c r="AH87"/>
  <c r="AI87"/>
  <c r="AP87"/>
  <c r="AS87"/>
  <c r="AU87"/>
  <c r="AV87"/>
  <c r="AW87"/>
  <c r="BD87"/>
  <c r="BG87"/>
  <c r="BI87"/>
  <c r="BJ87"/>
  <c r="BK87"/>
  <c r="BR87"/>
  <c r="BU87"/>
  <c r="BW87"/>
  <c r="BX87"/>
  <c r="BY87"/>
  <c r="CF87"/>
  <c r="CI87"/>
  <c r="CK87"/>
  <c r="CL87"/>
  <c r="CM87"/>
  <c r="CT87"/>
  <c r="CW87"/>
  <c r="CY87"/>
  <c r="CZ87"/>
  <c r="DA87"/>
  <c r="FF87"/>
  <c r="H3144" i="23"/>
  <c r="F3144"/>
  <c r="DD87" i="15"/>
  <c r="DE87"/>
  <c r="O3142" i="23"/>
  <c r="E3142"/>
  <c r="F3142"/>
  <c r="G3142"/>
  <c r="H3142"/>
  <c r="I3142"/>
  <c r="J3142"/>
  <c r="K3142"/>
  <c r="L3142"/>
  <c r="M3142"/>
  <c r="N3142"/>
  <c r="C3142"/>
  <c r="CP87" i="15"/>
  <c r="CQ87"/>
  <c r="O3141" i="23"/>
  <c r="E3141"/>
  <c r="F3141"/>
  <c r="G3141"/>
  <c r="H3141"/>
  <c r="I3141"/>
  <c r="J3141"/>
  <c r="K3141"/>
  <c r="L3141"/>
  <c r="M3141"/>
  <c r="N3141"/>
  <c r="C3141"/>
  <c r="CB87" i="15"/>
  <c r="CC87"/>
  <c r="O3140" i="23"/>
  <c r="E3140"/>
  <c r="F3140"/>
  <c r="G3140"/>
  <c r="H3140"/>
  <c r="I3140"/>
  <c r="J3140"/>
  <c r="K3140"/>
  <c r="L3140"/>
  <c r="M3140"/>
  <c r="N3140"/>
  <c r="C3140"/>
  <c r="BN87" i="15"/>
  <c r="BO87"/>
  <c r="O3139" i="23"/>
  <c r="E3139"/>
  <c r="F3139"/>
  <c r="G3139"/>
  <c r="H3139"/>
  <c r="I3139"/>
  <c r="J3139"/>
  <c r="K3139"/>
  <c r="L3139"/>
  <c r="M3139"/>
  <c r="N3139"/>
  <c r="C3139"/>
  <c r="AZ87" i="15"/>
  <c r="BA87"/>
  <c r="O3138" i="23"/>
  <c r="E3138"/>
  <c r="F3138"/>
  <c r="G3138"/>
  <c r="H3138"/>
  <c r="I3138"/>
  <c r="J3138"/>
  <c r="K3138"/>
  <c r="L3138"/>
  <c r="M3138"/>
  <c r="N3138"/>
  <c r="C3138"/>
  <c r="E3137"/>
  <c r="F3137"/>
  <c r="G3137"/>
  <c r="H3137"/>
  <c r="I3137"/>
  <c r="J3137"/>
  <c r="K3137"/>
  <c r="L3137"/>
  <c r="M3137"/>
  <c r="N3137"/>
  <c r="AL87" i="15"/>
  <c r="AM87"/>
  <c r="O3136" i="23"/>
  <c r="E3136"/>
  <c r="F3136"/>
  <c r="G3136"/>
  <c r="H3136"/>
  <c r="I3136"/>
  <c r="J3136"/>
  <c r="K3136"/>
  <c r="L3136"/>
  <c r="M3136"/>
  <c r="N3136"/>
  <c r="C3136"/>
  <c r="X87" i="15"/>
  <c r="Y87"/>
  <c r="O3135" i="23"/>
  <c r="E3135"/>
  <c r="F3135"/>
  <c r="G3135"/>
  <c r="H3135"/>
  <c r="I3135"/>
  <c r="J3135"/>
  <c r="K3135"/>
  <c r="L3135"/>
  <c r="M3135"/>
  <c r="N3135"/>
  <c r="C3135"/>
  <c r="E3134"/>
  <c r="F3134"/>
  <c r="G3134"/>
  <c r="H3134"/>
  <c r="I3134"/>
  <c r="J3134"/>
  <c r="K3134"/>
  <c r="L3134"/>
  <c r="M3134"/>
  <c r="N3134"/>
  <c r="H3131"/>
  <c r="H3130"/>
  <c r="H3129"/>
  <c r="H3128"/>
  <c r="H3127"/>
  <c r="H3126"/>
  <c r="N3125"/>
  <c r="N3123"/>
  <c r="D3122"/>
  <c r="D3121"/>
  <c r="J3083"/>
  <c r="ER86" i="15"/>
  <c r="EU86"/>
  <c r="EW86"/>
  <c r="EX86"/>
  <c r="EY86"/>
  <c r="EZ86"/>
  <c r="FA86"/>
  <c r="H3112" i="23"/>
  <c r="GQ86" i="15"/>
  <c r="GS86"/>
  <c r="GT86"/>
  <c r="F3112" i="23"/>
  <c r="C3112"/>
  <c r="EM86" i="15"/>
  <c r="EN86"/>
  <c r="EO86"/>
  <c r="H3111" i="23"/>
  <c r="GM86" i="15"/>
  <c r="GO86"/>
  <c r="GP86"/>
  <c r="F3111" i="23"/>
  <c r="C3111"/>
  <c r="EG86" i="15"/>
  <c r="EH86"/>
  <c r="EI86"/>
  <c r="H3110" i="23"/>
  <c r="GI86" i="15"/>
  <c r="GK86"/>
  <c r="GL86"/>
  <c r="F3110" i="23"/>
  <c r="C3110"/>
  <c r="DT86" i="15"/>
  <c r="DW86"/>
  <c r="DY86"/>
  <c r="DZ86"/>
  <c r="EA86"/>
  <c r="EB86"/>
  <c r="EC86"/>
  <c r="H3109" i="23"/>
  <c r="GE86" i="15"/>
  <c r="GG86"/>
  <c r="GH86"/>
  <c r="F3109" i="23"/>
  <c r="C3109"/>
  <c r="L3108"/>
  <c r="DH86" i="15"/>
  <c r="DK86"/>
  <c r="DM86"/>
  <c r="DN86"/>
  <c r="DO86"/>
  <c r="DP86"/>
  <c r="DQ86"/>
  <c r="H3108" i="23"/>
  <c r="GA86" i="15"/>
  <c r="GC86"/>
  <c r="GD86"/>
  <c r="F3108" i="23"/>
  <c r="C3108"/>
  <c r="FE86" i="15"/>
  <c r="FG86"/>
  <c r="FL86"/>
  <c r="L3107" i="23"/>
  <c r="FD86" i="15"/>
  <c r="M3106" i="23"/>
  <c r="L3106"/>
  <c r="L3105"/>
  <c r="FI86" i="15"/>
  <c r="FJ86"/>
  <c r="FK86"/>
  <c r="O3104" i="23"/>
  <c r="M3104"/>
  <c r="FH86" i="15"/>
  <c r="L3104" i="23"/>
  <c r="J3104"/>
  <c r="N86" i="15"/>
  <c r="Q86"/>
  <c r="S86"/>
  <c r="T86"/>
  <c r="U86"/>
  <c r="AB86"/>
  <c r="AE86"/>
  <c r="AG86"/>
  <c r="AH86"/>
  <c r="AI86"/>
  <c r="AP86"/>
  <c r="AS86"/>
  <c r="AU86"/>
  <c r="AV86"/>
  <c r="AW86"/>
  <c r="BD86"/>
  <c r="BG86"/>
  <c r="BI86"/>
  <c r="BJ86"/>
  <c r="BK86"/>
  <c r="BR86"/>
  <c r="BU86"/>
  <c r="BW86"/>
  <c r="BX86"/>
  <c r="BY86"/>
  <c r="CF86"/>
  <c r="CI86"/>
  <c r="CK86"/>
  <c r="CL86"/>
  <c r="CM86"/>
  <c r="CT86"/>
  <c r="CW86"/>
  <c r="CY86"/>
  <c r="CZ86"/>
  <c r="DA86"/>
  <c r="FF86"/>
  <c r="H3104" i="23"/>
  <c r="F3104"/>
  <c r="DD86" i="15"/>
  <c r="DE86"/>
  <c r="O3102" i="23"/>
  <c r="E3102"/>
  <c r="F3102"/>
  <c r="G3102"/>
  <c r="H3102"/>
  <c r="I3102"/>
  <c r="J3102"/>
  <c r="K3102"/>
  <c r="L3102"/>
  <c r="M3102"/>
  <c r="N3102"/>
  <c r="C3102"/>
  <c r="CP86" i="15"/>
  <c r="CQ86"/>
  <c r="O3101" i="23"/>
  <c r="E3101"/>
  <c r="F3101"/>
  <c r="G3101"/>
  <c r="H3101"/>
  <c r="I3101"/>
  <c r="J3101"/>
  <c r="K3101"/>
  <c r="L3101"/>
  <c r="M3101"/>
  <c r="N3101"/>
  <c r="C3101"/>
  <c r="CB86" i="15"/>
  <c r="CC86"/>
  <c r="O3100" i="23"/>
  <c r="E3100"/>
  <c r="F3100"/>
  <c r="G3100"/>
  <c r="H3100"/>
  <c r="I3100"/>
  <c r="J3100"/>
  <c r="K3100"/>
  <c r="L3100"/>
  <c r="M3100"/>
  <c r="N3100"/>
  <c r="C3100"/>
  <c r="BN86" i="15"/>
  <c r="BO86"/>
  <c r="O3099" i="23"/>
  <c r="E3099"/>
  <c r="F3099"/>
  <c r="G3099"/>
  <c r="H3099"/>
  <c r="I3099"/>
  <c r="J3099"/>
  <c r="K3099"/>
  <c r="L3099"/>
  <c r="M3099"/>
  <c r="N3099"/>
  <c r="C3099"/>
  <c r="AZ86" i="15"/>
  <c r="BA86"/>
  <c r="O3098" i="23"/>
  <c r="E3098"/>
  <c r="F3098"/>
  <c r="G3098"/>
  <c r="H3098"/>
  <c r="I3098"/>
  <c r="J3098"/>
  <c r="K3098"/>
  <c r="L3098"/>
  <c r="M3098"/>
  <c r="N3098"/>
  <c r="C3098"/>
  <c r="E3097"/>
  <c r="F3097"/>
  <c r="G3097"/>
  <c r="H3097"/>
  <c r="I3097"/>
  <c r="J3097"/>
  <c r="K3097"/>
  <c r="L3097"/>
  <c r="M3097"/>
  <c r="N3097"/>
  <c r="AL86" i="15"/>
  <c r="AM86"/>
  <c r="O3096" i="23"/>
  <c r="E3096"/>
  <c r="F3096"/>
  <c r="G3096"/>
  <c r="H3096"/>
  <c r="I3096"/>
  <c r="J3096"/>
  <c r="K3096"/>
  <c r="L3096"/>
  <c r="M3096"/>
  <c r="N3096"/>
  <c r="C3096"/>
  <c r="X86" i="15"/>
  <c r="Y86"/>
  <c r="O3095" i="23"/>
  <c r="E3095"/>
  <c r="F3095"/>
  <c r="G3095"/>
  <c r="H3095"/>
  <c r="I3095"/>
  <c r="J3095"/>
  <c r="K3095"/>
  <c r="L3095"/>
  <c r="M3095"/>
  <c r="N3095"/>
  <c r="C3095"/>
  <c r="E3094"/>
  <c r="F3094"/>
  <c r="G3094"/>
  <c r="H3094"/>
  <c r="I3094"/>
  <c r="J3094"/>
  <c r="K3094"/>
  <c r="L3094"/>
  <c r="M3094"/>
  <c r="N3094"/>
  <c r="H3091"/>
  <c r="H3090"/>
  <c r="H3089"/>
  <c r="H3088"/>
  <c r="H3087"/>
  <c r="H3086"/>
  <c r="N3085"/>
  <c r="N3083"/>
  <c r="D3082"/>
  <c r="D3081"/>
  <c r="J3043"/>
  <c r="ER85" i="15"/>
  <c r="EU85"/>
  <c r="EW85"/>
  <c r="EX85"/>
  <c r="EY85"/>
  <c r="EZ85"/>
  <c r="FA85"/>
  <c r="H3072" i="23"/>
  <c r="GQ85" i="15"/>
  <c r="GS85"/>
  <c r="GT85"/>
  <c r="F3072" i="23"/>
  <c r="C3072"/>
  <c r="EM85" i="15"/>
  <c r="EN85"/>
  <c r="EO85"/>
  <c r="H3071" i="23"/>
  <c r="GM85" i="15"/>
  <c r="GO85"/>
  <c r="GP85"/>
  <c r="F3071" i="23"/>
  <c r="C3071"/>
  <c r="EG85" i="15"/>
  <c r="EH85"/>
  <c r="EI85"/>
  <c r="H3070" i="23"/>
  <c r="GI85" i="15"/>
  <c r="GK85"/>
  <c r="GL85"/>
  <c r="F3070" i="23"/>
  <c r="C3070"/>
  <c r="DT85" i="15"/>
  <c r="DW85"/>
  <c r="DY85"/>
  <c r="DZ85"/>
  <c r="EA85"/>
  <c r="EB85"/>
  <c r="EC85"/>
  <c r="H3069" i="23"/>
  <c r="GE85" i="15"/>
  <c r="GG85"/>
  <c r="GH85"/>
  <c r="F3069" i="23"/>
  <c r="C3069"/>
  <c r="L3068"/>
  <c r="DH85" i="15"/>
  <c r="DK85"/>
  <c r="DM85"/>
  <c r="DN85"/>
  <c r="DO85"/>
  <c r="DP85"/>
  <c r="DQ85"/>
  <c r="H3068" i="23"/>
  <c r="GA85" i="15"/>
  <c r="GC85"/>
  <c r="GD85"/>
  <c r="F3068" i="23"/>
  <c r="C3068"/>
  <c r="FE85" i="15"/>
  <c r="FG85"/>
  <c r="FL85"/>
  <c r="L3067" i="23"/>
  <c r="FD85" i="15"/>
  <c r="M3066" i="23"/>
  <c r="L3066"/>
  <c r="L3065"/>
  <c r="FI85" i="15"/>
  <c r="FJ85"/>
  <c r="FK85"/>
  <c r="O3064" i="23"/>
  <c r="M3064"/>
  <c r="FH85" i="15"/>
  <c r="L3064" i="23"/>
  <c r="J3064"/>
  <c r="N85" i="15"/>
  <c r="Q85"/>
  <c r="S85"/>
  <c r="T85"/>
  <c r="U85"/>
  <c r="AB85"/>
  <c r="AE85"/>
  <c r="AG85"/>
  <c r="AH85"/>
  <c r="AI85"/>
  <c r="AP85"/>
  <c r="AS85"/>
  <c r="AU85"/>
  <c r="AV85"/>
  <c r="AW85"/>
  <c r="BD85"/>
  <c r="BG85"/>
  <c r="BI85"/>
  <c r="BJ85"/>
  <c r="BK85"/>
  <c r="BR85"/>
  <c r="BU85"/>
  <c r="BW85"/>
  <c r="BX85"/>
  <c r="BY85"/>
  <c r="CF85"/>
  <c r="CI85"/>
  <c r="CK85"/>
  <c r="CL85"/>
  <c r="CM85"/>
  <c r="CT85"/>
  <c r="CW85"/>
  <c r="CY85"/>
  <c r="CZ85"/>
  <c r="DA85"/>
  <c r="FF85"/>
  <c r="H3064" i="23"/>
  <c r="F3064"/>
  <c r="DD85" i="15"/>
  <c r="DE85"/>
  <c r="O3062" i="23"/>
  <c r="E3062"/>
  <c r="F3062"/>
  <c r="G3062"/>
  <c r="H3062"/>
  <c r="I3062"/>
  <c r="J3062"/>
  <c r="K3062"/>
  <c r="L3062"/>
  <c r="M3062"/>
  <c r="N3062"/>
  <c r="C3062"/>
  <c r="CP85" i="15"/>
  <c r="CQ85"/>
  <c r="O3061" i="23"/>
  <c r="E3061"/>
  <c r="F3061"/>
  <c r="G3061"/>
  <c r="H3061"/>
  <c r="I3061"/>
  <c r="J3061"/>
  <c r="K3061"/>
  <c r="L3061"/>
  <c r="M3061"/>
  <c r="N3061"/>
  <c r="C3061"/>
  <c r="CB85" i="15"/>
  <c r="CC85"/>
  <c r="O3060" i="23"/>
  <c r="E3060"/>
  <c r="F3060"/>
  <c r="G3060"/>
  <c r="H3060"/>
  <c r="I3060"/>
  <c r="J3060"/>
  <c r="K3060"/>
  <c r="L3060"/>
  <c r="M3060"/>
  <c r="N3060"/>
  <c r="C3060"/>
  <c r="BN85" i="15"/>
  <c r="BO85"/>
  <c r="O3059" i="23"/>
  <c r="E3059"/>
  <c r="F3059"/>
  <c r="G3059"/>
  <c r="H3059"/>
  <c r="I3059"/>
  <c r="J3059"/>
  <c r="K3059"/>
  <c r="L3059"/>
  <c r="M3059"/>
  <c r="N3059"/>
  <c r="C3059"/>
  <c r="AZ85" i="15"/>
  <c r="BA85"/>
  <c r="O3058" i="23"/>
  <c r="E3058"/>
  <c r="F3058"/>
  <c r="G3058"/>
  <c r="H3058"/>
  <c r="I3058"/>
  <c r="J3058"/>
  <c r="K3058"/>
  <c r="L3058"/>
  <c r="M3058"/>
  <c r="N3058"/>
  <c r="C3058"/>
  <c r="E3057"/>
  <c r="F3057"/>
  <c r="G3057"/>
  <c r="H3057"/>
  <c r="I3057"/>
  <c r="J3057"/>
  <c r="K3057"/>
  <c r="L3057"/>
  <c r="M3057"/>
  <c r="N3057"/>
  <c r="AL85" i="15"/>
  <c r="AM85"/>
  <c r="O3056" i="23"/>
  <c r="E3056"/>
  <c r="F3056"/>
  <c r="G3056"/>
  <c r="H3056"/>
  <c r="I3056"/>
  <c r="J3056"/>
  <c r="K3056"/>
  <c r="L3056"/>
  <c r="M3056"/>
  <c r="N3056"/>
  <c r="C3056"/>
  <c r="X85" i="15"/>
  <c r="Y85"/>
  <c r="O3055" i="23"/>
  <c r="E3055"/>
  <c r="F3055"/>
  <c r="G3055"/>
  <c r="H3055"/>
  <c r="I3055"/>
  <c r="J3055"/>
  <c r="K3055"/>
  <c r="L3055"/>
  <c r="M3055"/>
  <c r="N3055"/>
  <c r="C3055"/>
  <c r="E3054"/>
  <c r="F3054"/>
  <c r="G3054"/>
  <c r="H3054"/>
  <c r="I3054"/>
  <c r="J3054"/>
  <c r="K3054"/>
  <c r="L3054"/>
  <c r="M3054"/>
  <c r="N3054"/>
  <c r="H3051"/>
  <c r="H3050"/>
  <c r="H3049"/>
  <c r="H3048"/>
  <c r="H3047"/>
  <c r="H3046"/>
  <c r="N3045"/>
  <c r="N3043"/>
  <c r="D3042"/>
  <c r="D3041"/>
  <c r="J3003"/>
  <c r="ER84" i="15"/>
  <c r="EU84"/>
  <c r="EW84"/>
  <c r="EX84"/>
  <c r="EY84"/>
  <c r="EZ84"/>
  <c r="FA84"/>
  <c r="H3032" i="23"/>
  <c r="GQ84" i="15"/>
  <c r="GS84"/>
  <c r="GT84"/>
  <c r="F3032" i="23"/>
  <c r="C3032"/>
  <c r="EM84" i="15"/>
  <c r="EN84"/>
  <c r="EO84"/>
  <c r="H3031" i="23"/>
  <c r="GM84" i="15"/>
  <c r="GO84"/>
  <c r="GP84"/>
  <c r="F3031" i="23"/>
  <c r="C3031"/>
  <c r="EG84" i="15"/>
  <c r="EH84"/>
  <c r="EI84"/>
  <c r="H3030" i="23"/>
  <c r="GI84" i="15"/>
  <c r="GK84"/>
  <c r="GL84"/>
  <c r="F3030" i="23"/>
  <c r="C3030"/>
  <c r="DT84" i="15"/>
  <c r="DW84"/>
  <c r="DY84"/>
  <c r="DZ84"/>
  <c r="EA84"/>
  <c r="EB84"/>
  <c r="EC84"/>
  <c r="H3029" i="23"/>
  <c r="GE84" i="15"/>
  <c r="GG84"/>
  <c r="GH84"/>
  <c r="F3029" i="23"/>
  <c r="C3029"/>
  <c r="L3028"/>
  <c r="DH84" i="15"/>
  <c r="DK84"/>
  <c r="DM84"/>
  <c r="DN84"/>
  <c r="DO84"/>
  <c r="DP84"/>
  <c r="DQ84"/>
  <c r="H3028" i="23"/>
  <c r="GA84" i="15"/>
  <c r="GC84"/>
  <c r="GD84"/>
  <c r="F3028" i="23"/>
  <c r="C3028"/>
  <c r="FE84" i="15"/>
  <c r="FG84"/>
  <c r="FL84"/>
  <c r="L3027" i="23"/>
  <c r="FD84" i="15"/>
  <c r="M3026" i="23"/>
  <c r="L3026"/>
  <c r="L3025"/>
  <c r="FI84" i="15"/>
  <c r="FJ84"/>
  <c r="FK84"/>
  <c r="O3024" i="23"/>
  <c r="M3024"/>
  <c r="FH84" i="15"/>
  <c r="L3024" i="23"/>
  <c r="J3024"/>
  <c r="N84" i="15"/>
  <c r="Q84"/>
  <c r="S84"/>
  <c r="T84"/>
  <c r="U84"/>
  <c r="AB84"/>
  <c r="AE84"/>
  <c r="AG84"/>
  <c r="AH84"/>
  <c r="AI84"/>
  <c r="AP84"/>
  <c r="AS84"/>
  <c r="AU84"/>
  <c r="AV84"/>
  <c r="AW84"/>
  <c r="BD84"/>
  <c r="BG84"/>
  <c r="BI84"/>
  <c r="BJ84"/>
  <c r="BK84"/>
  <c r="BR84"/>
  <c r="BU84"/>
  <c r="BW84"/>
  <c r="BX84"/>
  <c r="BY84"/>
  <c r="CF84"/>
  <c r="CI84"/>
  <c r="CK84"/>
  <c r="CL84"/>
  <c r="CM84"/>
  <c r="CT84"/>
  <c r="CW84"/>
  <c r="CY84"/>
  <c r="CZ84"/>
  <c r="DA84"/>
  <c r="FF84"/>
  <c r="H3024" i="23"/>
  <c r="F3024"/>
  <c r="DD84" i="15"/>
  <c r="DE84"/>
  <c r="O3022" i="23"/>
  <c r="E3022"/>
  <c r="F3022"/>
  <c r="G3022"/>
  <c r="H3022"/>
  <c r="I3022"/>
  <c r="J3022"/>
  <c r="K3022"/>
  <c r="L3022"/>
  <c r="M3022"/>
  <c r="N3022"/>
  <c r="C3022"/>
  <c r="CP84" i="15"/>
  <c r="CQ84"/>
  <c r="O3021" i="23"/>
  <c r="E3021"/>
  <c r="F3021"/>
  <c r="G3021"/>
  <c r="H3021"/>
  <c r="I3021"/>
  <c r="J3021"/>
  <c r="K3021"/>
  <c r="L3021"/>
  <c r="M3021"/>
  <c r="N3021"/>
  <c r="C3021"/>
  <c r="CB84" i="15"/>
  <c r="CC84"/>
  <c r="O3020" i="23"/>
  <c r="E3020"/>
  <c r="F3020"/>
  <c r="G3020"/>
  <c r="H3020"/>
  <c r="I3020"/>
  <c r="J3020"/>
  <c r="K3020"/>
  <c r="L3020"/>
  <c r="M3020"/>
  <c r="N3020"/>
  <c r="C3020"/>
  <c r="BN84" i="15"/>
  <c r="BO84"/>
  <c r="O3019" i="23"/>
  <c r="E3019"/>
  <c r="F3019"/>
  <c r="G3019"/>
  <c r="H3019"/>
  <c r="I3019"/>
  <c r="J3019"/>
  <c r="K3019"/>
  <c r="L3019"/>
  <c r="M3019"/>
  <c r="N3019"/>
  <c r="C3019"/>
  <c r="AZ84" i="15"/>
  <c r="BA84"/>
  <c r="O3018" i="23"/>
  <c r="E3018"/>
  <c r="F3018"/>
  <c r="G3018"/>
  <c r="H3018"/>
  <c r="I3018"/>
  <c r="J3018"/>
  <c r="K3018"/>
  <c r="L3018"/>
  <c r="M3018"/>
  <c r="N3018"/>
  <c r="C3018"/>
  <c r="E3017"/>
  <c r="F3017"/>
  <c r="G3017"/>
  <c r="H3017"/>
  <c r="I3017"/>
  <c r="J3017"/>
  <c r="K3017"/>
  <c r="L3017"/>
  <c r="M3017"/>
  <c r="N3017"/>
  <c r="AL84" i="15"/>
  <c r="AM84"/>
  <c r="O3016" i="23"/>
  <c r="E3016"/>
  <c r="F3016"/>
  <c r="G3016"/>
  <c r="H3016"/>
  <c r="I3016"/>
  <c r="J3016"/>
  <c r="K3016"/>
  <c r="L3016"/>
  <c r="M3016"/>
  <c r="N3016"/>
  <c r="C3016"/>
  <c r="X84" i="15"/>
  <c r="Y84"/>
  <c r="O3015" i="23"/>
  <c r="E3015"/>
  <c r="F3015"/>
  <c r="G3015"/>
  <c r="H3015"/>
  <c r="I3015"/>
  <c r="J3015"/>
  <c r="K3015"/>
  <c r="L3015"/>
  <c r="M3015"/>
  <c r="N3015"/>
  <c r="C3015"/>
  <c r="E3014"/>
  <c r="F3014"/>
  <c r="G3014"/>
  <c r="H3014"/>
  <c r="I3014"/>
  <c r="J3014"/>
  <c r="K3014"/>
  <c r="L3014"/>
  <c r="M3014"/>
  <c r="N3014"/>
  <c r="H3011"/>
  <c r="H3010"/>
  <c r="H3009"/>
  <c r="H3008"/>
  <c r="H3007"/>
  <c r="H3006"/>
  <c r="N3005"/>
  <c r="N3003"/>
  <c r="D3002"/>
  <c r="D3001"/>
  <c r="J2963"/>
  <c r="ER83" i="15"/>
  <c r="EU83"/>
  <c r="EW83"/>
  <c r="EX83"/>
  <c r="EY83"/>
  <c r="EZ83"/>
  <c r="FA83"/>
  <c r="H2992" i="23"/>
  <c r="GQ83" i="15"/>
  <c r="GS83"/>
  <c r="GT83"/>
  <c r="F2992" i="23"/>
  <c r="C2992"/>
  <c r="EM83" i="15"/>
  <c r="EN83"/>
  <c r="EO83"/>
  <c r="H2991" i="23"/>
  <c r="GM83" i="15"/>
  <c r="GO83"/>
  <c r="GP83"/>
  <c r="F2991" i="23"/>
  <c r="C2991"/>
  <c r="EG83" i="15"/>
  <c r="EH83"/>
  <c r="EI83"/>
  <c r="H2990" i="23"/>
  <c r="GI83" i="15"/>
  <c r="GK83"/>
  <c r="GL83"/>
  <c r="F2990" i="23"/>
  <c r="C2990"/>
  <c r="DT83" i="15"/>
  <c r="DW83"/>
  <c r="DY83"/>
  <c r="DZ83"/>
  <c r="EA83"/>
  <c r="EB83"/>
  <c r="EC83"/>
  <c r="H2989" i="23"/>
  <c r="GE83" i="15"/>
  <c r="GG83"/>
  <c r="GH83"/>
  <c r="F2989" i="23"/>
  <c r="C2989"/>
  <c r="L2988"/>
  <c r="DH83" i="15"/>
  <c r="DK83"/>
  <c r="DM83"/>
  <c r="DN83"/>
  <c r="DO83"/>
  <c r="DP83"/>
  <c r="DQ83"/>
  <c r="H2988" i="23"/>
  <c r="GA83" i="15"/>
  <c r="GC83"/>
  <c r="GD83"/>
  <c r="F2988" i="23"/>
  <c r="C2988"/>
  <c r="FE83" i="15"/>
  <c r="FG83"/>
  <c r="FL83"/>
  <c r="L2987" i="23"/>
  <c r="FD83" i="15"/>
  <c r="M2986" i="23"/>
  <c r="L2986"/>
  <c r="L2985"/>
  <c r="FI83" i="15"/>
  <c r="FJ83"/>
  <c r="FK83"/>
  <c r="O2984" i="23"/>
  <c r="M2984"/>
  <c r="FH83" i="15"/>
  <c r="L2984" i="23"/>
  <c r="J2984"/>
  <c r="N83" i="15"/>
  <c r="Q83"/>
  <c r="S83"/>
  <c r="T83"/>
  <c r="U83"/>
  <c r="AB83"/>
  <c r="AE83"/>
  <c r="AG83"/>
  <c r="AH83"/>
  <c r="AI83"/>
  <c r="AP83"/>
  <c r="AS83"/>
  <c r="AU83"/>
  <c r="AV83"/>
  <c r="AW83"/>
  <c r="BD83"/>
  <c r="BG83"/>
  <c r="BI83"/>
  <c r="BJ83"/>
  <c r="BK83"/>
  <c r="BR83"/>
  <c r="BU83"/>
  <c r="BW83"/>
  <c r="BX83"/>
  <c r="BY83"/>
  <c r="CF83"/>
  <c r="CI83"/>
  <c r="CK83"/>
  <c r="CL83"/>
  <c r="CM83"/>
  <c r="CT83"/>
  <c r="CW83"/>
  <c r="CY83"/>
  <c r="CZ83"/>
  <c r="DA83"/>
  <c r="FF83"/>
  <c r="H2984" i="23"/>
  <c r="F2984"/>
  <c r="DD83" i="15"/>
  <c r="DE83"/>
  <c r="O2982" i="23"/>
  <c r="E2982"/>
  <c r="F2982"/>
  <c r="G2982"/>
  <c r="H2982"/>
  <c r="I2982"/>
  <c r="J2982"/>
  <c r="K2982"/>
  <c r="L2982"/>
  <c r="M2982"/>
  <c r="N2982"/>
  <c r="C2982"/>
  <c r="CP83" i="15"/>
  <c r="CQ83"/>
  <c r="O2981" i="23"/>
  <c r="E2981"/>
  <c r="F2981"/>
  <c r="G2981"/>
  <c r="H2981"/>
  <c r="I2981"/>
  <c r="J2981"/>
  <c r="K2981"/>
  <c r="L2981"/>
  <c r="M2981"/>
  <c r="N2981"/>
  <c r="C2981"/>
  <c r="CB83" i="15"/>
  <c r="CC83"/>
  <c r="O2980" i="23"/>
  <c r="E2980"/>
  <c r="F2980"/>
  <c r="G2980"/>
  <c r="H2980"/>
  <c r="I2980"/>
  <c r="J2980"/>
  <c r="K2980"/>
  <c r="L2980"/>
  <c r="M2980"/>
  <c r="N2980"/>
  <c r="C2980"/>
  <c r="BN83" i="15"/>
  <c r="BO83"/>
  <c r="O2979" i="23"/>
  <c r="E2979"/>
  <c r="F2979"/>
  <c r="G2979"/>
  <c r="H2979"/>
  <c r="I2979"/>
  <c r="J2979"/>
  <c r="K2979"/>
  <c r="L2979"/>
  <c r="M2979"/>
  <c r="N2979"/>
  <c r="C2979"/>
  <c r="AZ83" i="15"/>
  <c r="BA83"/>
  <c r="O2978" i="23"/>
  <c r="E2978"/>
  <c r="F2978"/>
  <c r="G2978"/>
  <c r="H2978"/>
  <c r="I2978"/>
  <c r="J2978"/>
  <c r="K2978"/>
  <c r="L2978"/>
  <c r="M2978"/>
  <c r="N2978"/>
  <c r="C2978"/>
  <c r="E2977"/>
  <c r="F2977"/>
  <c r="G2977"/>
  <c r="H2977"/>
  <c r="I2977"/>
  <c r="J2977"/>
  <c r="K2977"/>
  <c r="L2977"/>
  <c r="M2977"/>
  <c r="N2977"/>
  <c r="AL83" i="15"/>
  <c r="AM83"/>
  <c r="O2976" i="23"/>
  <c r="E2976"/>
  <c r="F2976"/>
  <c r="G2976"/>
  <c r="H2976"/>
  <c r="I2976"/>
  <c r="J2976"/>
  <c r="K2976"/>
  <c r="L2976"/>
  <c r="M2976"/>
  <c r="N2976"/>
  <c r="C2976"/>
  <c r="X83" i="15"/>
  <c r="Y83"/>
  <c r="O2975" i="23"/>
  <c r="E2975"/>
  <c r="F2975"/>
  <c r="G2975"/>
  <c r="H2975"/>
  <c r="I2975"/>
  <c r="J2975"/>
  <c r="K2975"/>
  <c r="L2975"/>
  <c r="M2975"/>
  <c r="N2975"/>
  <c r="C2975"/>
  <c r="E2974"/>
  <c r="F2974"/>
  <c r="G2974"/>
  <c r="H2974"/>
  <c r="I2974"/>
  <c r="J2974"/>
  <c r="K2974"/>
  <c r="L2974"/>
  <c r="M2974"/>
  <c r="N2974"/>
  <c r="H2971"/>
  <c r="H2970"/>
  <c r="H2969"/>
  <c r="H2968"/>
  <c r="H2967"/>
  <c r="H2966"/>
  <c r="N2965"/>
  <c r="N2963"/>
  <c r="D2962"/>
  <c r="D2961"/>
  <c r="J2923"/>
  <c r="ER82" i="15"/>
  <c r="EU82"/>
  <c r="EW82"/>
  <c r="EX82"/>
  <c r="EY82"/>
  <c r="EZ82"/>
  <c r="FA82"/>
  <c r="H2952" i="23"/>
  <c r="GQ82" i="15"/>
  <c r="GS82"/>
  <c r="GT82"/>
  <c r="F2952" i="23"/>
  <c r="C2952"/>
  <c r="EM82" i="15"/>
  <c r="EN82"/>
  <c r="EO82"/>
  <c r="H2951" i="23"/>
  <c r="GM82" i="15"/>
  <c r="GO82"/>
  <c r="GP82"/>
  <c r="F2951" i="23"/>
  <c r="C2951"/>
  <c r="EG82" i="15"/>
  <c r="EH82"/>
  <c r="EI82"/>
  <c r="H2950" i="23"/>
  <c r="GI82" i="15"/>
  <c r="GK82"/>
  <c r="GL82"/>
  <c r="F2950" i="23"/>
  <c r="C2950"/>
  <c r="DT82" i="15"/>
  <c r="DW82"/>
  <c r="DY82"/>
  <c r="DZ82"/>
  <c r="EA82"/>
  <c r="EB82"/>
  <c r="EC82"/>
  <c r="H2949" i="23"/>
  <c r="GE82" i="15"/>
  <c r="GG82"/>
  <c r="GH82"/>
  <c r="F2949" i="23"/>
  <c r="C2949"/>
  <c r="L2948"/>
  <c r="DH82" i="15"/>
  <c r="DK82"/>
  <c r="DM82"/>
  <c r="DN82"/>
  <c r="DO82"/>
  <c r="DP82"/>
  <c r="DQ82"/>
  <c r="H2948" i="23"/>
  <c r="GA82" i="15"/>
  <c r="GC82"/>
  <c r="GD82"/>
  <c r="F2948" i="23"/>
  <c r="C2948"/>
  <c r="FE82" i="15"/>
  <c r="FG82"/>
  <c r="FL82"/>
  <c r="L2947" i="23"/>
  <c r="FD82" i="15"/>
  <c r="M2946" i="23"/>
  <c r="L2946"/>
  <c r="L2945"/>
  <c r="FI82" i="15"/>
  <c r="FJ82"/>
  <c r="FK82"/>
  <c r="O2944" i="23"/>
  <c r="M2944"/>
  <c r="FH82" i="15"/>
  <c r="L2944" i="23"/>
  <c r="J2944"/>
  <c r="N82" i="15"/>
  <c r="Q82"/>
  <c r="S82"/>
  <c r="T82"/>
  <c r="U82"/>
  <c r="AB82"/>
  <c r="AE82"/>
  <c r="AG82"/>
  <c r="AH82"/>
  <c r="AI82"/>
  <c r="AP82"/>
  <c r="AS82"/>
  <c r="AU82"/>
  <c r="AV82"/>
  <c r="AW82"/>
  <c r="BD82"/>
  <c r="BG82"/>
  <c r="BI82"/>
  <c r="BJ82"/>
  <c r="BK82"/>
  <c r="BR82"/>
  <c r="BU82"/>
  <c r="BW82"/>
  <c r="BX82"/>
  <c r="BY82"/>
  <c r="CF82"/>
  <c r="CI82"/>
  <c r="CK82"/>
  <c r="CL82"/>
  <c r="CM82"/>
  <c r="CT82"/>
  <c r="CW82"/>
  <c r="CY82"/>
  <c r="CZ82"/>
  <c r="DA82"/>
  <c r="FF82"/>
  <c r="H2944" i="23"/>
  <c r="F2944"/>
  <c r="DD82" i="15"/>
  <c r="DE82"/>
  <c r="O2942" i="23"/>
  <c r="E2942"/>
  <c r="F2942"/>
  <c r="G2942"/>
  <c r="H2942"/>
  <c r="I2942"/>
  <c r="J2942"/>
  <c r="K2942"/>
  <c r="L2942"/>
  <c r="M2942"/>
  <c r="N2942"/>
  <c r="C2942"/>
  <c r="CP82" i="15"/>
  <c r="CQ82"/>
  <c r="O2941" i="23"/>
  <c r="E2941"/>
  <c r="F2941"/>
  <c r="G2941"/>
  <c r="H2941"/>
  <c r="I2941"/>
  <c r="J2941"/>
  <c r="K2941"/>
  <c r="L2941"/>
  <c r="M2941"/>
  <c r="N2941"/>
  <c r="C2941"/>
  <c r="CB82" i="15"/>
  <c r="CC82"/>
  <c r="O2940" i="23"/>
  <c r="E2940"/>
  <c r="F2940"/>
  <c r="G2940"/>
  <c r="H2940"/>
  <c r="I2940"/>
  <c r="J2940"/>
  <c r="K2940"/>
  <c r="L2940"/>
  <c r="M2940"/>
  <c r="N2940"/>
  <c r="C2940"/>
  <c r="BN82" i="15"/>
  <c r="BO82"/>
  <c r="O2939" i="23"/>
  <c r="E2939"/>
  <c r="F2939"/>
  <c r="G2939"/>
  <c r="H2939"/>
  <c r="I2939"/>
  <c r="J2939"/>
  <c r="K2939"/>
  <c r="L2939"/>
  <c r="M2939"/>
  <c r="N2939"/>
  <c r="C2939"/>
  <c r="AZ82" i="15"/>
  <c r="BA82"/>
  <c r="O2938" i="23"/>
  <c r="E2938"/>
  <c r="F2938"/>
  <c r="G2938"/>
  <c r="H2938"/>
  <c r="I2938"/>
  <c r="J2938"/>
  <c r="K2938"/>
  <c r="L2938"/>
  <c r="M2938"/>
  <c r="N2938"/>
  <c r="C2938"/>
  <c r="E2937"/>
  <c r="F2937"/>
  <c r="G2937"/>
  <c r="H2937"/>
  <c r="I2937"/>
  <c r="J2937"/>
  <c r="K2937"/>
  <c r="L2937"/>
  <c r="M2937"/>
  <c r="N2937"/>
  <c r="AL82" i="15"/>
  <c r="AM82"/>
  <c r="O2936" i="23"/>
  <c r="E2936"/>
  <c r="F2936"/>
  <c r="G2936"/>
  <c r="H2936"/>
  <c r="I2936"/>
  <c r="J2936"/>
  <c r="K2936"/>
  <c r="L2936"/>
  <c r="M2936"/>
  <c r="N2936"/>
  <c r="C2936"/>
  <c r="X82" i="15"/>
  <c r="Y82"/>
  <c r="O2935" i="23"/>
  <c r="E2935"/>
  <c r="F2935"/>
  <c r="G2935"/>
  <c r="H2935"/>
  <c r="I2935"/>
  <c r="J2935"/>
  <c r="K2935"/>
  <c r="L2935"/>
  <c r="M2935"/>
  <c r="N2935"/>
  <c r="C2935"/>
  <c r="E2934"/>
  <c r="F2934"/>
  <c r="G2934"/>
  <c r="H2934"/>
  <c r="I2934"/>
  <c r="J2934"/>
  <c r="K2934"/>
  <c r="L2934"/>
  <c r="M2934"/>
  <c r="N2934"/>
  <c r="H2931"/>
  <c r="H2930"/>
  <c r="H2929"/>
  <c r="H2928"/>
  <c r="H2927"/>
  <c r="H2926"/>
  <c r="N2925"/>
  <c r="N2923"/>
  <c r="D2922"/>
  <c r="D2921"/>
  <c r="J2883"/>
  <c r="ER81" i="15"/>
  <c r="EU81"/>
  <c r="EW81"/>
  <c r="EX81"/>
  <c r="EY81"/>
  <c r="EZ81"/>
  <c r="FA81"/>
  <c r="H2912" i="23"/>
  <c r="GQ81" i="15"/>
  <c r="GS81"/>
  <c r="GT81"/>
  <c r="F2912" i="23"/>
  <c r="C2912"/>
  <c r="EM81" i="15"/>
  <c r="EN81"/>
  <c r="EO81"/>
  <c r="H2911" i="23"/>
  <c r="GM81" i="15"/>
  <c r="GO81"/>
  <c r="GP81"/>
  <c r="F2911" i="23"/>
  <c r="C2911"/>
  <c r="EG81" i="15"/>
  <c r="EH81"/>
  <c r="EI81"/>
  <c r="H2910" i="23"/>
  <c r="GI81" i="15"/>
  <c r="GK81"/>
  <c r="GL81"/>
  <c r="F2910" i="23"/>
  <c r="C2910"/>
  <c r="DT81" i="15"/>
  <c r="DW81"/>
  <c r="DY81"/>
  <c r="DZ81"/>
  <c r="EA81"/>
  <c r="EB81"/>
  <c r="EC81"/>
  <c r="H2909" i="23"/>
  <c r="GE81" i="15"/>
  <c r="GG81"/>
  <c r="GH81"/>
  <c r="F2909" i="23"/>
  <c r="C2909"/>
  <c r="L2908"/>
  <c r="DH81" i="15"/>
  <c r="DK81"/>
  <c r="DM81"/>
  <c r="DN81"/>
  <c r="DO81"/>
  <c r="DP81"/>
  <c r="DQ81"/>
  <c r="H2908" i="23"/>
  <c r="GA81" i="15"/>
  <c r="GC81"/>
  <c r="GD81"/>
  <c r="F2908" i="23"/>
  <c r="C2908"/>
  <c r="FE81" i="15"/>
  <c r="FG81"/>
  <c r="FL81"/>
  <c r="L2907" i="23"/>
  <c r="FD81" i="15"/>
  <c r="M2906" i="23"/>
  <c r="L2906"/>
  <c r="L2905"/>
  <c r="FI81" i="15"/>
  <c r="FJ81"/>
  <c r="FK81"/>
  <c r="O2904" i="23"/>
  <c r="M2904"/>
  <c r="FH81" i="15"/>
  <c r="L2904" i="23"/>
  <c r="J2904"/>
  <c r="N81" i="15"/>
  <c r="Q81"/>
  <c r="S81"/>
  <c r="T81"/>
  <c r="U81"/>
  <c r="AB81"/>
  <c r="AE81"/>
  <c r="AG81"/>
  <c r="AH81"/>
  <c r="AI81"/>
  <c r="AP81"/>
  <c r="AS81"/>
  <c r="AU81"/>
  <c r="AV81"/>
  <c r="AW81"/>
  <c r="BD81"/>
  <c r="BG81"/>
  <c r="BI81"/>
  <c r="BJ81"/>
  <c r="BK81"/>
  <c r="BR81"/>
  <c r="BU81"/>
  <c r="BW81"/>
  <c r="BX81"/>
  <c r="BY81"/>
  <c r="CF81"/>
  <c r="CI81"/>
  <c r="CK81"/>
  <c r="CL81"/>
  <c r="CM81"/>
  <c r="CT81"/>
  <c r="CW81"/>
  <c r="CY81"/>
  <c r="CZ81"/>
  <c r="DA81"/>
  <c r="FF81"/>
  <c r="H2904" i="23"/>
  <c r="F2904"/>
  <c r="DD81" i="15"/>
  <c r="DE81"/>
  <c r="O2902" i="23"/>
  <c r="E2902"/>
  <c r="F2902"/>
  <c r="G2902"/>
  <c r="H2902"/>
  <c r="I2902"/>
  <c r="J2902"/>
  <c r="K2902"/>
  <c r="L2902"/>
  <c r="M2902"/>
  <c r="N2902"/>
  <c r="C2902"/>
  <c r="CP81" i="15"/>
  <c r="CQ81"/>
  <c r="O2901" i="23"/>
  <c r="E2901"/>
  <c r="F2901"/>
  <c r="G2901"/>
  <c r="H2901"/>
  <c r="I2901"/>
  <c r="J2901"/>
  <c r="K2901"/>
  <c r="L2901"/>
  <c r="M2901"/>
  <c r="N2901"/>
  <c r="C2901"/>
  <c r="CB81" i="15"/>
  <c r="CC81"/>
  <c r="O2900" i="23"/>
  <c r="E2900"/>
  <c r="F2900"/>
  <c r="G2900"/>
  <c r="H2900"/>
  <c r="I2900"/>
  <c r="J2900"/>
  <c r="K2900"/>
  <c r="L2900"/>
  <c r="M2900"/>
  <c r="N2900"/>
  <c r="C2900"/>
  <c r="BN81" i="15"/>
  <c r="BO81"/>
  <c r="O2899" i="23"/>
  <c r="E2899"/>
  <c r="F2899"/>
  <c r="G2899"/>
  <c r="H2899"/>
  <c r="I2899"/>
  <c r="J2899"/>
  <c r="K2899"/>
  <c r="L2899"/>
  <c r="M2899"/>
  <c r="N2899"/>
  <c r="C2899"/>
  <c r="AZ81" i="15"/>
  <c r="BA81"/>
  <c r="O2898" i="23"/>
  <c r="E2898"/>
  <c r="F2898"/>
  <c r="G2898"/>
  <c r="H2898"/>
  <c r="I2898"/>
  <c r="J2898"/>
  <c r="K2898"/>
  <c r="L2898"/>
  <c r="M2898"/>
  <c r="N2898"/>
  <c r="C2898"/>
  <c r="E2897"/>
  <c r="F2897"/>
  <c r="G2897"/>
  <c r="H2897"/>
  <c r="I2897"/>
  <c r="J2897"/>
  <c r="K2897"/>
  <c r="L2897"/>
  <c r="M2897"/>
  <c r="N2897"/>
  <c r="AL81" i="15"/>
  <c r="AM81"/>
  <c r="O2896" i="23"/>
  <c r="E2896"/>
  <c r="F2896"/>
  <c r="G2896"/>
  <c r="H2896"/>
  <c r="I2896"/>
  <c r="J2896"/>
  <c r="K2896"/>
  <c r="L2896"/>
  <c r="M2896"/>
  <c r="N2896"/>
  <c r="C2896"/>
  <c r="X81" i="15"/>
  <c r="Y81"/>
  <c r="O2895" i="23"/>
  <c r="E2895"/>
  <c r="F2895"/>
  <c r="G2895"/>
  <c r="H2895"/>
  <c r="I2895"/>
  <c r="J2895"/>
  <c r="K2895"/>
  <c r="L2895"/>
  <c r="M2895"/>
  <c r="N2895"/>
  <c r="C2895"/>
  <c r="E2894"/>
  <c r="F2894"/>
  <c r="G2894"/>
  <c r="H2894"/>
  <c r="I2894"/>
  <c r="J2894"/>
  <c r="K2894"/>
  <c r="L2894"/>
  <c r="M2894"/>
  <c r="N2894"/>
  <c r="H2891"/>
  <c r="H2890"/>
  <c r="H2889"/>
  <c r="H2888"/>
  <c r="H2887"/>
  <c r="H2886"/>
  <c r="N2885"/>
  <c r="N2883"/>
  <c r="D2882"/>
  <c r="D2881"/>
  <c r="J2843"/>
  <c r="ER80" i="15"/>
  <c r="EU80"/>
  <c r="EW80"/>
  <c r="EX80"/>
  <c r="EY80"/>
  <c r="EZ80"/>
  <c r="FA80"/>
  <c r="H2872" i="23"/>
  <c r="GQ80" i="15"/>
  <c r="GS80"/>
  <c r="GT80"/>
  <c r="F2872" i="23"/>
  <c r="C2872"/>
  <c r="EM80" i="15"/>
  <c r="EN80"/>
  <c r="EO80"/>
  <c r="H2871" i="23"/>
  <c r="GM80" i="15"/>
  <c r="GO80"/>
  <c r="GP80"/>
  <c r="F2871" i="23"/>
  <c r="C2871"/>
  <c r="EG80" i="15"/>
  <c r="EH80"/>
  <c r="EI80"/>
  <c r="H2870" i="23"/>
  <c r="GI80" i="15"/>
  <c r="GK80"/>
  <c r="GL80"/>
  <c r="F2870" i="23"/>
  <c r="C2870"/>
  <c r="DT80" i="15"/>
  <c r="DW80"/>
  <c r="DY80"/>
  <c r="DZ80"/>
  <c r="EA80"/>
  <c r="EB80"/>
  <c r="EC80"/>
  <c r="H2869" i="23"/>
  <c r="GE80" i="15"/>
  <c r="GG80"/>
  <c r="GH80"/>
  <c r="F2869" i="23"/>
  <c r="C2869"/>
  <c r="L2868"/>
  <c r="DH80" i="15"/>
  <c r="DK80"/>
  <c r="DM80"/>
  <c r="DN80"/>
  <c r="DO80"/>
  <c r="DP80"/>
  <c r="DQ80"/>
  <c r="H2868" i="23"/>
  <c r="GA80" i="15"/>
  <c r="GC80"/>
  <c r="GD80"/>
  <c r="F2868" i="23"/>
  <c r="C2868"/>
  <c r="FE80" i="15"/>
  <c r="FG80"/>
  <c r="FL80"/>
  <c r="L2867" i="23"/>
  <c r="FD80" i="15"/>
  <c r="M2866" i="23"/>
  <c r="L2866"/>
  <c r="L2865"/>
  <c r="FI80" i="15"/>
  <c r="FJ80"/>
  <c r="FK80"/>
  <c r="O2864" i="23"/>
  <c r="M2864"/>
  <c r="FH80" i="15"/>
  <c r="L2864" i="23"/>
  <c r="J2864"/>
  <c r="N80" i="15"/>
  <c r="Q80"/>
  <c r="S80"/>
  <c r="T80"/>
  <c r="U80"/>
  <c r="AB80"/>
  <c r="AE80"/>
  <c r="AG80"/>
  <c r="AH80"/>
  <c r="AI80"/>
  <c r="AP80"/>
  <c r="AS80"/>
  <c r="AU80"/>
  <c r="AV80"/>
  <c r="AW80"/>
  <c r="BD80"/>
  <c r="BG80"/>
  <c r="BI80"/>
  <c r="BJ80"/>
  <c r="BK80"/>
  <c r="BR80"/>
  <c r="BU80"/>
  <c r="BW80"/>
  <c r="BX80"/>
  <c r="BY80"/>
  <c r="CF80"/>
  <c r="CI80"/>
  <c r="CK80"/>
  <c r="CL80"/>
  <c r="CM80"/>
  <c r="CT80"/>
  <c r="CW80"/>
  <c r="CY80"/>
  <c r="CZ80"/>
  <c r="DA80"/>
  <c r="FF80"/>
  <c r="H2864" i="23"/>
  <c r="F2864"/>
  <c r="DD80" i="15"/>
  <c r="DE80"/>
  <c r="O2862" i="23"/>
  <c r="E2862"/>
  <c r="F2862"/>
  <c r="G2862"/>
  <c r="H2862"/>
  <c r="I2862"/>
  <c r="J2862"/>
  <c r="K2862"/>
  <c r="L2862"/>
  <c r="M2862"/>
  <c r="N2862"/>
  <c r="C2862"/>
  <c r="CP80" i="15"/>
  <c r="CQ80"/>
  <c r="O2861" i="23"/>
  <c r="E2861"/>
  <c r="F2861"/>
  <c r="G2861"/>
  <c r="H2861"/>
  <c r="I2861"/>
  <c r="J2861"/>
  <c r="K2861"/>
  <c r="L2861"/>
  <c r="M2861"/>
  <c r="N2861"/>
  <c r="C2861"/>
  <c r="CB80" i="15"/>
  <c r="CC80"/>
  <c r="O2860" i="23"/>
  <c r="E2860"/>
  <c r="F2860"/>
  <c r="G2860"/>
  <c r="H2860"/>
  <c r="I2860"/>
  <c r="J2860"/>
  <c r="K2860"/>
  <c r="L2860"/>
  <c r="M2860"/>
  <c r="N2860"/>
  <c r="C2860"/>
  <c r="BN80" i="15"/>
  <c r="BO80"/>
  <c r="O2859" i="23"/>
  <c r="E2859"/>
  <c r="F2859"/>
  <c r="G2859"/>
  <c r="H2859"/>
  <c r="I2859"/>
  <c r="J2859"/>
  <c r="K2859"/>
  <c r="L2859"/>
  <c r="M2859"/>
  <c r="N2859"/>
  <c r="C2859"/>
  <c r="AZ80" i="15"/>
  <c r="BA80"/>
  <c r="O2858" i="23"/>
  <c r="E2858"/>
  <c r="F2858"/>
  <c r="G2858"/>
  <c r="H2858"/>
  <c r="I2858"/>
  <c r="J2858"/>
  <c r="K2858"/>
  <c r="L2858"/>
  <c r="M2858"/>
  <c r="N2858"/>
  <c r="C2858"/>
  <c r="E2857"/>
  <c r="F2857"/>
  <c r="G2857"/>
  <c r="H2857"/>
  <c r="I2857"/>
  <c r="J2857"/>
  <c r="K2857"/>
  <c r="L2857"/>
  <c r="M2857"/>
  <c r="N2857"/>
  <c r="AL80" i="15"/>
  <c r="AM80"/>
  <c r="O2856" i="23"/>
  <c r="E2856"/>
  <c r="F2856"/>
  <c r="G2856"/>
  <c r="H2856"/>
  <c r="I2856"/>
  <c r="J2856"/>
  <c r="K2856"/>
  <c r="L2856"/>
  <c r="M2856"/>
  <c r="N2856"/>
  <c r="C2856"/>
  <c r="X80" i="15"/>
  <c r="Y80"/>
  <c r="O2855" i="23"/>
  <c r="E2855"/>
  <c r="F2855"/>
  <c r="G2855"/>
  <c r="H2855"/>
  <c r="I2855"/>
  <c r="J2855"/>
  <c r="K2855"/>
  <c r="L2855"/>
  <c r="M2855"/>
  <c r="N2855"/>
  <c r="C2855"/>
  <c r="E2854"/>
  <c r="F2854"/>
  <c r="G2854"/>
  <c r="H2854"/>
  <c r="I2854"/>
  <c r="J2854"/>
  <c r="K2854"/>
  <c r="L2854"/>
  <c r="M2854"/>
  <c r="N2854"/>
  <c r="H2851"/>
  <c r="H2850"/>
  <c r="H2849"/>
  <c r="H2848"/>
  <c r="H2847"/>
  <c r="H2846"/>
  <c r="N2845"/>
  <c r="N2843"/>
  <c r="D2842"/>
  <c r="D2841"/>
  <c r="J2803"/>
  <c r="ER79" i="15"/>
  <c r="EU79"/>
  <c r="EW79"/>
  <c r="EX79"/>
  <c r="EY79"/>
  <c r="EZ79"/>
  <c r="FA79"/>
  <c r="H2832" i="23"/>
  <c r="GQ79" i="15"/>
  <c r="GS79"/>
  <c r="GT79"/>
  <c r="F2832" i="23"/>
  <c r="C2832"/>
  <c r="EM79" i="15"/>
  <c r="EN79"/>
  <c r="EO79"/>
  <c r="H2831" i="23"/>
  <c r="GM79" i="15"/>
  <c r="GO79"/>
  <c r="GP79"/>
  <c r="F2831" i="23"/>
  <c r="C2831"/>
  <c r="EG79" i="15"/>
  <c r="EH79"/>
  <c r="EI79"/>
  <c r="H2830" i="23"/>
  <c r="GI79" i="15"/>
  <c r="GK79"/>
  <c r="GL79"/>
  <c r="F2830" i="23"/>
  <c r="C2830"/>
  <c r="DT79" i="15"/>
  <c r="DW79"/>
  <c r="DY79"/>
  <c r="DZ79"/>
  <c r="EA79"/>
  <c r="EB79"/>
  <c r="EC79"/>
  <c r="H2829" i="23"/>
  <c r="GE79" i="15"/>
  <c r="GG79"/>
  <c r="GH79"/>
  <c r="F2829" i="23"/>
  <c r="C2829"/>
  <c r="L2828"/>
  <c r="DH79" i="15"/>
  <c r="DK79"/>
  <c r="DM79"/>
  <c r="DN79"/>
  <c r="DO79"/>
  <c r="DP79"/>
  <c r="DQ79"/>
  <c r="H2828" i="23"/>
  <c r="GA79" i="15"/>
  <c r="GC79"/>
  <c r="GD79"/>
  <c r="F2828" i="23"/>
  <c r="C2828"/>
  <c r="FE79" i="15"/>
  <c r="FG79"/>
  <c r="FL79"/>
  <c r="L2827" i="23"/>
  <c r="FD79" i="15"/>
  <c r="M2826" i="23"/>
  <c r="L2826"/>
  <c r="L2825"/>
  <c r="FI79" i="15"/>
  <c r="FJ79"/>
  <c r="FK79"/>
  <c r="O2824" i="23"/>
  <c r="M2824"/>
  <c r="FH79" i="15"/>
  <c r="L2824" i="23"/>
  <c r="J2824"/>
  <c r="N79" i="15"/>
  <c r="Q79"/>
  <c r="S79"/>
  <c r="T79"/>
  <c r="U79"/>
  <c r="AB79"/>
  <c r="AE79"/>
  <c r="AG79"/>
  <c r="AH79"/>
  <c r="AI79"/>
  <c r="AP79"/>
  <c r="AS79"/>
  <c r="AU79"/>
  <c r="AV79"/>
  <c r="AW79"/>
  <c r="BD79"/>
  <c r="BG79"/>
  <c r="BI79"/>
  <c r="BJ79"/>
  <c r="BK79"/>
  <c r="BR79"/>
  <c r="BU79"/>
  <c r="BW79"/>
  <c r="BX79"/>
  <c r="BY79"/>
  <c r="CF79"/>
  <c r="CI79"/>
  <c r="CK79"/>
  <c r="CL79"/>
  <c r="CM79"/>
  <c r="CT79"/>
  <c r="CW79"/>
  <c r="CY79"/>
  <c r="CZ79"/>
  <c r="DA79"/>
  <c r="FF79"/>
  <c r="H2824" i="23"/>
  <c r="F2824"/>
  <c r="DD79" i="15"/>
  <c r="DE79"/>
  <c r="O2822" i="23"/>
  <c r="E2822"/>
  <c r="F2822"/>
  <c r="G2822"/>
  <c r="H2822"/>
  <c r="I2822"/>
  <c r="J2822"/>
  <c r="K2822"/>
  <c r="L2822"/>
  <c r="M2822"/>
  <c r="N2822"/>
  <c r="C2822"/>
  <c r="CP79" i="15"/>
  <c r="CQ79"/>
  <c r="O2821" i="23"/>
  <c r="E2821"/>
  <c r="F2821"/>
  <c r="G2821"/>
  <c r="H2821"/>
  <c r="I2821"/>
  <c r="J2821"/>
  <c r="K2821"/>
  <c r="L2821"/>
  <c r="M2821"/>
  <c r="N2821"/>
  <c r="C2821"/>
  <c r="CB79" i="15"/>
  <c r="CC79"/>
  <c r="O2820" i="23"/>
  <c r="E2820"/>
  <c r="F2820"/>
  <c r="G2820"/>
  <c r="H2820"/>
  <c r="I2820"/>
  <c r="J2820"/>
  <c r="K2820"/>
  <c r="L2820"/>
  <c r="M2820"/>
  <c r="N2820"/>
  <c r="C2820"/>
  <c r="BN79" i="15"/>
  <c r="BO79"/>
  <c r="O2819" i="23"/>
  <c r="E2819"/>
  <c r="F2819"/>
  <c r="G2819"/>
  <c r="H2819"/>
  <c r="I2819"/>
  <c r="J2819"/>
  <c r="K2819"/>
  <c r="L2819"/>
  <c r="M2819"/>
  <c r="N2819"/>
  <c r="C2819"/>
  <c r="AZ79" i="15"/>
  <c r="BA79"/>
  <c r="O2818" i="23"/>
  <c r="E2818"/>
  <c r="F2818"/>
  <c r="G2818"/>
  <c r="H2818"/>
  <c r="I2818"/>
  <c r="J2818"/>
  <c r="K2818"/>
  <c r="L2818"/>
  <c r="M2818"/>
  <c r="N2818"/>
  <c r="C2818"/>
  <c r="E2817"/>
  <c r="F2817"/>
  <c r="G2817"/>
  <c r="H2817"/>
  <c r="I2817"/>
  <c r="J2817"/>
  <c r="K2817"/>
  <c r="L2817"/>
  <c r="M2817"/>
  <c r="N2817"/>
  <c r="AL79" i="15"/>
  <c r="AM79"/>
  <c r="O2816" i="23"/>
  <c r="E2816"/>
  <c r="F2816"/>
  <c r="G2816"/>
  <c r="H2816"/>
  <c r="I2816"/>
  <c r="J2816"/>
  <c r="K2816"/>
  <c r="L2816"/>
  <c r="M2816"/>
  <c r="N2816"/>
  <c r="C2816"/>
  <c r="X79" i="15"/>
  <c r="Y79"/>
  <c r="O2815" i="23"/>
  <c r="E2815"/>
  <c r="F2815"/>
  <c r="G2815"/>
  <c r="H2815"/>
  <c r="I2815"/>
  <c r="J2815"/>
  <c r="K2815"/>
  <c r="L2815"/>
  <c r="M2815"/>
  <c r="N2815"/>
  <c r="C2815"/>
  <c r="E2814"/>
  <c r="F2814"/>
  <c r="G2814"/>
  <c r="H2814"/>
  <c r="I2814"/>
  <c r="J2814"/>
  <c r="K2814"/>
  <c r="L2814"/>
  <c r="M2814"/>
  <c r="N2814"/>
  <c r="H2811"/>
  <c r="H2810"/>
  <c r="H2809"/>
  <c r="H2808"/>
  <c r="H2807"/>
  <c r="H2806"/>
  <c r="N2805"/>
  <c r="N2803"/>
  <c r="D2802"/>
  <c r="D2801"/>
  <c r="J2763"/>
  <c r="ER78" i="15"/>
  <c r="EU78"/>
  <c r="EW78"/>
  <c r="EX78"/>
  <c r="EY78"/>
  <c r="EZ78"/>
  <c r="FA78"/>
  <c r="H2792" i="23"/>
  <c r="GQ78" i="15"/>
  <c r="GS78"/>
  <c r="GT78"/>
  <c r="F2792" i="23"/>
  <c r="C2792"/>
  <c r="EM78" i="15"/>
  <c r="EN78"/>
  <c r="EO78"/>
  <c r="H2791" i="23"/>
  <c r="GM78" i="15"/>
  <c r="GO78"/>
  <c r="GP78"/>
  <c r="F2791" i="23"/>
  <c r="C2791"/>
  <c r="EG78" i="15"/>
  <c r="EH78"/>
  <c r="EI78"/>
  <c r="H2790" i="23"/>
  <c r="GI78" i="15"/>
  <c r="GK78"/>
  <c r="GL78"/>
  <c r="F2790" i="23"/>
  <c r="C2790"/>
  <c r="DT78" i="15"/>
  <c r="DW78"/>
  <c r="DY78"/>
  <c r="DZ78"/>
  <c r="EA78"/>
  <c r="EB78"/>
  <c r="EC78"/>
  <c r="H2789" i="23"/>
  <c r="GE78" i="15"/>
  <c r="GG78"/>
  <c r="GH78"/>
  <c r="F2789" i="23"/>
  <c r="C2789"/>
  <c r="L2788"/>
  <c r="DH78" i="15"/>
  <c r="DK78"/>
  <c r="DM78"/>
  <c r="DN78"/>
  <c r="DO78"/>
  <c r="DP78"/>
  <c r="DQ78"/>
  <c r="H2788" i="23"/>
  <c r="GA78" i="15"/>
  <c r="GC78"/>
  <c r="GD78"/>
  <c r="F2788" i="23"/>
  <c r="C2788"/>
  <c r="FE78" i="15"/>
  <c r="FG78"/>
  <c r="FL78"/>
  <c r="L2787" i="23"/>
  <c r="FD78" i="15"/>
  <c r="M2786" i="23"/>
  <c r="L2786"/>
  <c r="L2785"/>
  <c r="FI78" i="15"/>
  <c r="FJ78"/>
  <c r="FK78"/>
  <c r="O2784" i="23"/>
  <c r="M2784"/>
  <c r="FH78" i="15"/>
  <c r="L2784" i="23"/>
  <c r="J2784"/>
  <c r="N78" i="15"/>
  <c r="Q78"/>
  <c r="S78"/>
  <c r="T78"/>
  <c r="U78"/>
  <c r="AB78"/>
  <c r="AE78"/>
  <c r="AG78"/>
  <c r="AH78"/>
  <c r="AI78"/>
  <c r="AP78"/>
  <c r="AS78"/>
  <c r="AU78"/>
  <c r="AV78"/>
  <c r="AW78"/>
  <c r="BD78"/>
  <c r="BG78"/>
  <c r="BI78"/>
  <c r="BJ78"/>
  <c r="BK78"/>
  <c r="BR78"/>
  <c r="BU78"/>
  <c r="BW78"/>
  <c r="BX78"/>
  <c r="BY78"/>
  <c r="CF78"/>
  <c r="CI78"/>
  <c r="CK78"/>
  <c r="CL78"/>
  <c r="CM78"/>
  <c r="CT78"/>
  <c r="CW78"/>
  <c r="CY78"/>
  <c r="CZ78"/>
  <c r="DA78"/>
  <c r="FF78"/>
  <c r="H2784" i="23"/>
  <c r="F2784"/>
  <c r="DD78" i="15"/>
  <c r="DE78"/>
  <c r="O2782" i="23"/>
  <c r="E2782"/>
  <c r="F2782"/>
  <c r="G2782"/>
  <c r="H2782"/>
  <c r="I2782"/>
  <c r="J2782"/>
  <c r="K2782"/>
  <c r="L2782"/>
  <c r="M2782"/>
  <c r="N2782"/>
  <c r="C2782"/>
  <c r="CP78" i="15"/>
  <c r="CQ78"/>
  <c r="O2781" i="23"/>
  <c r="E2781"/>
  <c r="F2781"/>
  <c r="G2781"/>
  <c r="H2781"/>
  <c r="I2781"/>
  <c r="J2781"/>
  <c r="K2781"/>
  <c r="L2781"/>
  <c r="M2781"/>
  <c r="N2781"/>
  <c r="C2781"/>
  <c r="CB78" i="15"/>
  <c r="CC78"/>
  <c r="O2780" i="23"/>
  <c r="E2780"/>
  <c r="F2780"/>
  <c r="G2780"/>
  <c r="H2780"/>
  <c r="I2780"/>
  <c r="J2780"/>
  <c r="K2780"/>
  <c r="L2780"/>
  <c r="M2780"/>
  <c r="N2780"/>
  <c r="C2780"/>
  <c r="BN78" i="15"/>
  <c r="BO78"/>
  <c r="O2779" i="23"/>
  <c r="E2779"/>
  <c r="F2779"/>
  <c r="G2779"/>
  <c r="H2779"/>
  <c r="I2779"/>
  <c r="J2779"/>
  <c r="K2779"/>
  <c r="L2779"/>
  <c r="M2779"/>
  <c r="N2779"/>
  <c r="C2779"/>
  <c r="AZ78" i="15"/>
  <c r="BA78"/>
  <c r="O2778" i="23"/>
  <c r="E2778"/>
  <c r="F2778"/>
  <c r="G2778"/>
  <c r="H2778"/>
  <c r="I2778"/>
  <c r="J2778"/>
  <c r="K2778"/>
  <c r="L2778"/>
  <c r="M2778"/>
  <c r="N2778"/>
  <c r="C2778"/>
  <c r="E2777"/>
  <c r="F2777"/>
  <c r="G2777"/>
  <c r="H2777"/>
  <c r="I2777"/>
  <c r="J2777"/>
  <c r="K2777"/>
  <c r="L2777"/>
  <c r="M2777"/>
  <c r="N2777"/>
  <c r="AL78" i="15"/>
  <c r="AM78"/>
  <c r="O2776" i="23"/>
  <c r="E2776"/>
  <c r="F2776"/>
  <c r="G2776"/>
  <c r="H2776"/>
  <c r="I2776"/>
  <c r="J2776"/>
  <c r="K2776"/>
  <c r="L2776"/>
  <c r="M2776"/>
  <c r="N2776"/>
  <c r="C2776"/>
  <c r="X78" i="15"/>
  <c r="Y78"/>
  <c r="O2775" i="23"/>
  <c r="E2775"/>
  <c r="F2775"/>
  <c r="G2775"/>
  <c r="H2775"/>
  <c r="I2775"/>
  <c r="J2775"/>
  <c r="K2775"/>
  <c r="L2775"/>
  <c r="M2775"/>
  <c r="N2775"/>
  <c r="C2775"/>
  <c r="E2774"/>
  <c r="F2774"/>
  <c r="G2774"/>
  <c r="H2774"/>
  <c r="I2774"/>
  <c r="J2774"/>
  <c r="K2774"/>
  <c r="L2774"/>
  <c r="M2774"/>
  <c r="N2774"/>
  <c r="H2771"/>
  <c r="H2770"/>
  <c r="H2769"/>
  <c r="H2768"/>
  <c r="H2767"/>
  <c r="H2766"/>
  <c r="N2765"/>
  <c r="N2763"/>
  <c r="D2762"/>
  <c r="D2761"/>
  <c r="J2724"/>
  <c r="ER77" i="15"/>
  <c r="EU77"/>
  <c r="EW77"/>
  <c r="EX77"/>
  <c r="EY77"/>
  <c r="EZ77"/>
  <c r="FA77"/>
  <c r="H2753" i="23"/>
  <c r="GQ77" i="15"/>
  <c r="GS77"/>
  <c r="GT77"/>
  <c r="F2753" i="23"/>
  <c r="C2753"/>
  <c r="EM77" i="15"/>
  <c r="EN77"/>
  <c r="EO77"/>
  <c r="H2752" i="23"/>
  <c r="GM77" i="15"/>
  <c r="GO77"/>
  <c r="GP77"/>
  <c r="F2752" i="23"/>
  <c r="C2752"/>
  <c r="EG77" i="15"/>
  <c r="EH77"/>
  <c r="EI77"/>
  <c r="H2751" i="23"/>
  <c r="GI77" i="15"/>
  <c r="GK77"/>
  <c r="GL77"/>
  <c r="F2751" i="23"/>
  <c r="C2751"/>
  <c r="DT77" i="15"/>
  <c r="DW77"/>
  <c r="DY77"/>
  <c r="DZ77"/>
  <c r="EA77"/>
  <c r="EB77"/>
  <c r="EC77"/>
  <c r="H2750" i="23"/>
  <c r="GE77" i="15"/>
  <c r="GG77"/>
  <c r="GH77"/>
  <c r="F2750" i="23"/>
  <c r="C2750"/>
  <c r="L2749"/>
  <c r="DH77" i="15"/>
  <c r="DK77"/>
  <c r="DM77"/>
  <c r="DN77"/>
  <c r="DO77"/>
  <c r="DP77"/>
  <c r="DQ77"/>
  <c r="H2749" i="23"/>
  <c r="GA77" i="15"/>
  <c r="GC77"/>
  <c r="GD77"/>
  <c r="F2749" i="23"/>
  <c r="C2749"/>
  <c r="FE77" i="15"/>
  <c r="FG77"/>
  <c r="FL77"/>
  <c r="L2748" i="23"/>
  <c r="FD77" i="15"/>
  <c r="M2747" i="23"/>
  <c r="L2747"/>
  <c r="L2746"/>
  <c r="FI77" i="15"/>
  <c r="FJ77"/>
  <c r="FK77"/>
  <c r="O2745" i="23"/>
  <c r="M2745"/>
  <c r="FH77" i="15"/>
  <c r="L2745" i="23"/>
  <c r="J2745"/>
  <c r="N77" i="15"/>
  <c r="Q77"/>
  <c r="S77"/>
  <c r="T77"/>
  <c r="U77"/>
  <c r="AB77"/>
  <c r="AE77"/>
  <c r="AG77"/>
  <c r="AH77"/>
  <c r="AI77"/>
  <c r="AP77"/>
  <c r="AS77"/>
  <c r="AU77"/>
  <c r="AV77"/>
  <c r="AW77"/>
  <c r="BD77"/>
  <c r="BG77"/>
  <c r="BI77"/>
  <c r="BJ77"/>
  <c r="BK77"/>
  <c r="BR77"/>
  <c r="BU77"/>
  <c r="BW77"/>
  <c r="BX77"/>
  <c r="BY77"/>
  <c r="CF77"/>
  <c r="CI77"/>
  <c r="CK77"/>
  <c r="CL77"/>
  <c r="CM77"/>
  <c r="CT77"/>
  <c r="CW77"/>
  <c r="CY77"/>
  <c r="CZ77"/>
  <c r="DA77"/>
  <c r="FF77"/>
  <c r="H2745" i="23"/>
  <c r="F2745"/>
  <c r="DD77" i="15"/>
  <c r="DE77"/>
  <c r="O2743" i="23"/>
  <c r="E2743"/>
  <c r="F2743"/>
  <c r="G2743"/>
  <c r="H2743"/>
  <c r="I2743"/>
  <c r="J2743"/>
  <c r="K2743"/>
  <c r="L2743"/>
  <c r="M2743"/>
  <c r="N2743"/>
  <c r="C2743"/>
  <c r="CP77" i="15"/>
  <c r="CQ77"/>
  <c r="O2742" i="23"/>
  <c r="E2742"/>
  <c r="F2742"/>
  <c r="G2742"/>
  <c r="H2742"/>
  <c r="I2742"/>
  <c r="J2742"/>
  <c r="K2742"/>
  <c r="L2742"/>
  <c r="M2742"/>
  <c r="N2742"/>
  <c r="C2742"/>
  <c r="CB77" i="15"/>
  <c r="CC77"/>
  <c r="O2741" i="23"/>
  <c r="E2741"/>
  <c r="F2741"/>
  <c r="G2741"/>
  <c r="H2741"/>
  <c r="I2741"/>
  <c r="J2741"/>
  <c r="K2741"/>
  <c r="L2741"/>
  <c r="M2741"/>
  <c r="N2741"/>
  <c r="C2741"/>
  <c r="BN77" i="15"/>
  <c r="BO77"/>
  <c r="O2740" i="23"/>
  <c r="E2740"/>
  <c r="F2740"/>
  <c r="G2740"/>
  <c r="H2740"/>
  <c r="I2740"/>
  <c r="J2740"/>
  <c r="K2740"/>
  <c r="L2740"/>
  <c r="M2740"/>
  <c r="N2740"/>
  <c r="C2740"/>
  <c r="AZ77" i="15"/>
  <c r="BA77"/>
  <c r="O2739" i="23"/>
  <c r="E2739"/>
  <c r="F2739"/>
  <c r="G2739"/>
  <c r="H2739"/>
  <c r="I2739"/>
  <c r="J2739"/>
  <c r="K2739"/>
  <c r="L2739"/>
  <c r="M2739"/>
  <c r="N2739"/>
  <c r="C2739"/>
  <c r="E2738"/>
  <c r="F2738"/>
  <c r="G2738"/>
  <c r="H2738"/>
  <c r="I2738"/>
  <c r="J2738"/>
  <c r="K2738"/>
  <c r="L2738"/>
  <c r="M2738"/>
  <c r="N2738"/>
  <c r="AL77" i="15"/>
  <c r="AM77"/>
  <c r="O2737" i="23"/>
  <c r="E2737"/>
  <c r="F2737"/>
  <c r="G2737"/>
  <c r="H2737"/>
  <c r="I2737"/>
  <c r="J2737"/>
  <c r="K2737"/>
  <c r="L2737"/>
  <c r="M2737"/>
  <c r="N2737"/>
  <c r="C2737"/>
  <c r="X77" i="15"/>
  <c r="Y77"/>
  <c r="O2736" i="23"/>
  <c r="E2736"/>
  <c r="F2736"/>
  <c r="G2736"/>
  <c r="H2736"/>
  <c r="I2736"/>
  <c r="J2736"/>
  <c r="K2736"/>
  <c r="L2736"/>
  <c r="M2736"/>
  <c r="N2736"/>
  <c r="C2736"/>
  <c r="E2735"/>
  <c r="F2735"/>
  <c r="G2735"/>
  <c r="H2735"/>
  <c r="I2735"/>
  <c r="J2735"/>
  <c r="K2735"/>
  <c r="L2735"/>
  <c r="M2735"/>
  <c r="N2735"/>
  <c r="H2732"/>
  <c r="H2731"/>
  <c r="H2730"/>
  <c r="H2729"/>
  <c r="H2728"/>
  <c r="H2727"/>
  <c r="N2726"/>
  <c r="N2724"/>
  <c r="D2723"/>
  <c r="D2722"/>
  <c r="J2684"/>
  <c r="ER76" i="15"/>
  <c r="EU76"/>
  <c r="EW76"/>
  <c r="EX76"/>
  <c r="EY76"/>
  <c r="EZ76"/>
  <c r="FA76"/>
  <c r="H2713" i="23"/>
  <c r="GQ76" i="15"/>
  <c r="GS76"/>
  <c r="GT76"/>
  <c r="F2713" i="23"/>
  <c r="C2713"/>
  <c r="EM76" i="15"/>
  <c r="EN76"/>
  <c r="EO76"/>
  <c r="H2712" i="23"/>
  <c r="GM76" i="15"/>
  <c r="GO76"/>
  <c r="GP76"/>
  <c r="F2712" i="23"/>
  <c r="C2712"/>
  <c r="EG76" i="15"/>
  <c r="EH76"/>
  <c r="EI76"/>
  <c r="H2711" i="23"/>
  <c r="GI76" i="15"/>
  <c r="GK76"/>
  <c r="GL76"/>
  <c r="F2711" i="23"/>
  <c r="C2711"/>
  <c r="DT76" i="15"/>
  <c r="DW76"/>
  <c r="DY76"/>
  <c r="DZ76"/>
  <c r="EA76"/>
  <c r="EB76"/>
  <c r="EC76"/>
  <c r="H2710" i="23"/>
  <c r="GE76" i="15"/>
  <c r="GG76"/>
  <c r="GH76"/>
  <c r="F2710" i="23"/>
  <c r="C2710"/>
  <c r="L2709"/>
  <c r="DH76" i="15"/>
  <c r="DK76"/>
  <c r="DM76"/>
  <c r="DN76"/>
  <c r="DO76"/>
  <c r="DP76"/>
  <c r="DQ76"/>
  <c r="H2709" i="23"/>
  <c r="GA76" i="15"/>
  <c r="GC76"/>
  <c r="GD76"/>
  <c r="F2709" i="23"/>
  <c r="C2709"/>
  <c r="FE76" i="15"/>
  <c r="FG76"/>
  <c r="FL76"/>
  <c r="L2708" i="23"/>
  <c r="FD76" i="15"/>
  <c r="M2707" i="23"/>
  <c r="L2707"/>
  <c r="L2706"/>
  <c r="FI76" i="15"/>
  <c r="FJ76"/>
  <c r="FK76"/>
  <c r="O2705" i="23"/>
  <c r="M2705"/>
  <c r="FH76" i="15"/>
  <c r="L2705" i="23"/>
  <c r="J2705"/>
  <c r="N76" i="15"/>
  <c r="Q76"/>
  <c r="S76"/>
  <c r="T76"/>
  <c r="U76"/>
  <c r="AB76"/>
  <c r="AE76"/>
  <c r="AG76"/>
  <c r="AH76"/>
  <c r="AI76"/>
  <c r="AP76"/>
  <c r="AS76"/>
  <c r="AU76"/>
  <c r="AV76"/>
  <c r="AW76"/>
  <c r="BD76"/>
  <c r="BG76"/>
  <c r="BI76"/>
  <c r="BJ76"/>
  <c r="BK76"/>
  <c r="BR76"/>
  <c r="BU76"/>
  <c r="BW76"/>
  <c r="BX76"/>
  <c r="BY76"/>
  <c r="CF76"/>
  <c r="CI76"/>
  <c r="CK76"/>
  <c r="CL76"/>
  <c r="CM76"/>
  <c r="CT76"/>
  <c r="CW76"/>
  <c r="CY76"/>
  <c r="CZ76"/>
  <c r="DA76"/>
  <c r="FF76"/>
  <c r="H2705" i="23"/>
  <c r="F2705"/>
  <c r="DD76" i="15"/>
  <c r="DE76"/>
  <c r="O2703" i="23"/>
  <c r="E2703"/>
  <c r="F2703"/>
  <c r="G2703"/>
  <c r="H2703"/>
  <c r="I2703"/>
  <c r="J2703"/>
  <c r="K2703"/>
  <c r="L2703"/>
  <c r="M2703"/>
  <c r="N2703"/>
  <c r="C2703"/>
  <c r="CP76" i="15"/>
  <c r="CQ76"/>
  <c r="O2702" i="23"/>
  <c r="E2702"/>
  <c r="F2702"/>
  <c r="G2702"/>
  <c r="H2702"/>
  <c r="I2702"/>
  <c r="J2702"/>
  <c r="K2702"/>
  <c r="L2702"/>
  <c r="M2702"/>
  <c r="N2702"/>
  <c r="C2702"/>
  <c r="CB76" i="15"/>
  <c r="CC76"/>
  <c r="O2701" i="23"/>
  <c r="E2701"/>
  <c r="F2701"/>
  <c r="G2701"/>
  <c r="H2701"/>
  <c r="I2701"/>
  <c r="J2701"/>
  <c r="K2701"/>
  <c r="L2701"/>
  <c r="M2701"/>
  <c r="N2701"/>
  <c r="C2701"/>
  <c r="BN76" i="15"/>
  <c r="BO76"/>
  <c r="O2700" i="23"/>
  <c r="E2700"/>
  <c r="F2700"/>
  <c r="G2700"/>
  <c r="H2700"/>
  <c r="I2700"/>
  <c r="J2700"/>
  <c r="K2700"/>
  <c r="L2700"/>
  <c r="M2700"/>
  <c r="N2700"/>
  <c r="C2700"/>
  <c r="AZ76" i="15"/>
  <c r="BA76"/>
  <c r="O2699" i="23"/>
  <c r="E2699"/>
  <c r="F2699"/>
  <c r="G2699"/>
  <c r="H2699"/>
  <c r="I2699"/>
  <c r="J2699"/>
  <c r="K2699"/>
  <c r="L2699"/>
  <c r="M2699"/>
  <c r="N2699"/>
  <c r="C2699"/>
  <c r="E2698"/>
  <c r="F2698"/>
  <c r="G2698"/>
  <c r="H2698"/>
  <c r="I2698"/>
  <c r="J2698"/>
  <c r="K2698"/>
  <c r="L2698"/>
  <c r="M2698"/>
  <c r="N2698"/>
  <c r="AL76" i="15"/>
  <c r="AM76"/>
  <c r="O2697" i="23"/>
  <c r="E2697"/>
  <c r="F2697"/>
  <c r="G2697"/>
  <c r="H2697"/>
  <c r="I2697"/>
  <c r="J2697"/>
  <c r="K2697"/>
  <c r="L2697"/>
  <c r="M2697"/>
  <c r="N2697"/>
  <c r="C2697"/>
  <c r="X76" i="15"/>
  <c r="Y76"/>
  <c r="O2696" i="23"/>
  <c r="E2696"/>
  <c r="F2696"/>
  <c r="G2696"/>
  <c r="H2696"/>
  <c r="I2696"/>
  <c r="J2696"/>
  <c r="K2696"/>
  <c r="L2696"/>
  <c r="M2696"/>
  <c r="N2696"/>
  <c r="C2696"/>
  <c r="E2695"/>
  <c r="F2695"/>
  <c r="G2695"/>
  <c r="H2695"/>
  <c r="I2695"/>
  <c r="J2695"/>
  <c r="K2695"/>
  <c r="L2695"/>
  <c r="M2695"/>
  <c r="N2695"/>
  <c r="H2692"/>
  <c r="H2691"/>
  <c r="H2690"/>
  <c r="H2689"/>
  <c r="H2688"/>
  <c r="H2687"/>
  <c r="N2686"/>
  <c r="N2684"/>
  <c r="D2683"/>
  <c r="D2682"/>
  <c r="J2644"/>
  <c r="ER75" i="15"/>
  <c r="EU75"/>
  <c r="EW75"/>
  <c r="EX75"/>
  <c r="EY75"/>
  <c r="EZ75"/>
  <c r="FA75"/>
  <c r="H2673" i="23"/>
  <c r="GQ75" i="15"/>
  <c r="GS75"/>
  <c r="GT75"/>
  <c r="F2673" i="23"/>
  <c r="C2673"/>
  <c r="EM75" i="15"/>
  <c r="EN75"/>
  <c r="EO75"/>
  <c r="H2672" i="23"/>
  <c r="GM75" i="15"/>
  <c r="GO75"/>
  <c r="GP75"/>
  <c r="F2672" i="23"/>
  <c r="C2672"/>
  <c r="EG75" i="15"/>
  <c r="EH75"/>
  <c r="EI75"/>
  <c r="H2671" i="23"/>
  <c r="GI75" i="15"/>
  <c r="GK75"/>
  <c r="GL75"/>
  <c r="F2671" i="23"/>
  <c r="C2671"/>
  <c r="DT75" i="15"/>
  <c r="DW75"/>
  <c r="DY75"/>
  <c r="DZ75"/>
  <c r="EA75"/>
  <c r="EB75"/>
  <c r="EC75"/>
  <c r="H2670" i="23"/>
  <c r="GE75" i="15"/>
  <c r="GG75"/>
  <c r="GH75"/>
  <c r="F2670" i="23"/>
  <c r="C2670"/>
  <c r="L2669"/>
  <c r="DH75" i="15"/>
  <c r="DK75"/>
  <c r="DM75"/>
  <c r="DN75"/>
  <c r="DO75"/>
  <c r="DP75"/>
  <c r="DQ75"/>
  <c r="H2669" i="23"/>
  <c r="GA75" i="15"/>
  <c r="GC75"/>
  <c r="GD75"/>
  <c r="F2669" i="23"/>
  <c r="C2669"/>
  <c r="FE75" i="15"/>
  <c r="FG75"/>
  <c r="FL75"/>
  <c r="L2668" i="23"/>
  <c r="FD75" i="15"/>
  <c r="M2667" i="23"/>
  <c r="L2667"/>
  <c r="L2666"/>
  <c r="FI75" i="15"/>
  <c r="FJ75"/>
  <c r="FK75"/>
  <c r="O2665" i="23"/>
  <c r="M2665"/>
  <c r="FH75" i="15"/>
  <c r="L2665" i="23"/>
  <c r="J2665"/>
  <c r="N75" i="15"/>
  <c r="Q75"/>
  <c r="S75"/>
  <c r="T75"/>
  <c r="U75"/>
  <c r="AB75"/>
  <c r="AE75"/>
  <c r="AG75"/>
  <c r="AH75"/>
  <c r="AI75"/>
  <c r="AP75"/>
  <c r="AS75"/>
  <c r="AU75"/>
  <c r="AV75"/>
  <c r="AW75"/>
  <c r="BD75"/>
  <c r="BG75"/>
  <c r="BI75"/>
  <c r="BJ75"/>
  <c r="BK75"/>
  <c r="BR75"/>
  <c r="BU75"/>
  <c r="BW75"/>
  <c r="BX75"/>
  <c r="BY75"/>
  <c r="CF75"/>
  <c r="CI75"/>
  <c r="CK75"/>
  <c r="CL75"/>
  <c r="CM75"/>
  <c r="CT75"/>
  <c r="CW75"/>
  <c r="CY75"/>
  <c r="CZ75"/>
  <c r="DA75"/>
  <c r="FF75"/>
  <c r="H2665" i="23"/>
  <c r="F2665"/>
  <c r="DD75" i="15"/>
  <c r="DE75"/>
  <c r="O2663" i="23"/>
  <c r="E2663"/>
  <c r="F2663"/>
  <c r="G2663"/>
  <c r="H2663"/>
  <c r="I2663"/>
  <c r="J2663"/>
  <c r="K2663"/>
  <c r="L2663"/>
  <c r="M2663"/>
  <c r="N2663"/>
  <c r="C2663"/>
  <c r="CP75" i="15"/>
  <c r="CQ75"/>
  <c r="O2662" i="23"/>
  <c r="E2662"/>
  <c r="F2662"/>
  <c r="G2662"/>
  <c r="H2662"/>
  <c r="I2662"/>
  <c r="J2662"/>
  <c r="K2662"/>
  <c r="L2662"/>
  <c r="M2662"/>
  <c r="N2662"/>
  <c r="C2662"/>
  <c r="CB75" i="15"/>
  <c r="CC75"/>
  <c r="O2661" i="23"/>
  <c r="E2661"/>
  <c r="F2661"/>
  <c r="G2661"/>
  <c r="H2661"/>
  <c r="I2661"/>
  <c r="J2661"/>
  <c r="K2661"/>
  <c r="L2661"/>
  <c r="M2661"/>
  <c r="N2661"/>
  <c r="C2661"/>
  <c r="BN75" i="15"/>
  <c r="BO75"/>
  <c r="O2660" i="23"/>
  <c r="E2660"/>
  <c r="F2660"/>
  <c r="G2660"/>
  <c r="H2660"/>
  <c r="I2660"/>
  <c r="J2660"/>
  <c r="K2660"/>
  <c r="L2660"/>
  <c r="M2660"/>
  <c r="N2660"/>
  <c r="C2660"/>
  <c r="AZ75" i="15"/>
  <c r="BA75"/>
  <c r="O2659" i="23"/>
  <c r="E2659"/>
  <c r="F2659"/>
  <c r="G2659"/>
  <c r="H2659"/>
  <c r="I2659"/>
  <c r="J2659"/>
  <c r="K2659"/>
  <c r="L2659"/>
  <c r="M2659"/>
  <c r="N2659"/>
  <c r="C2659"/>
  <c r="E2658"/>
  <c r="F2658"/>
  <c r="G2658"/>
  <c r="H2658"/>
  <c r="I2658"/>
  <c r="J2658"/>
  <c r="K2658"/>
  <c r="L2658"/>
  <c r="M2658"/>
  <c r="N2658"/>
  <c r="AL75" i="15"/>
  <c r="AM75"/>
  <c r="O2657" i="23"/>
  <c r="E2657"/>
  <c r="F2657"/>
  <c r="G2657"/>
  <c r="H2657"/>
  <c r="I2657"/>
  <c r="J2657"/>
  <c r="K2657"/>
  <c r="L2657"/>
  <c r="M2657"/>
  <c r="N2657"/>
  <c r="C2657"/>
  <c r="X75" i="15"/>
  <c r="Y75"/>
  <c r="O2656" i="23"/>
  <c r="E2656"/>
  <c r="F2656"/>
  <c r="G2656"/>
  <c r="H2656"/>
  <c r="I2656"/>
  <c r="J2656"/>
  <c r="K2656"/>
  <c r="L2656"/>
  <c r="M2656"/>
  <c r="N2656"/>
  <c r="C2656"/>
  <c r="E2655"/>
  <c r="F2655"/>
  <c r="G2655"/>
  <c r="H2655"/>
  <c r="I2655"/>
  <c r="J2655"/>
  <c r="K2655"/>
  <c r="L2655"/>
  <c r="M2655"/>
  <c r="N2655"/>
  <c r="H2652"/>
  <c r="H2651"/>
  <c r="H2650"/>
  <c r="H2649"/>
  <c r="H2648"/>
  <c r="H2647"/>
  <c r="N2646"/>
  <c r="N2644"/>
  <c r="D2643"/>
  <c r="D2642"/>
  <c r="J2604"/>
  <c r="ER74" i="15"/>
  <c r="EU74"/>
  <c r="EW74"/>
  <c r="EX74"/>
  <c r="EY74"/>
  <c r="EZ74"/>
  <c r="FA74"/>
  <c r="H2633" i="23"/>
  <c r="GQ74" i="15"/>
  <c r="GS74"/>
  <c r="GT74"/>
  <c r="F2633" i="23"/>
  <c r="C2633"/>
  <c r="EM74" i="15"/>
  <c r="EN74"/>
  <c r="EO74"/>
  <c r="H2632" i="23"/>
  <c r="GM74" i="15"/>
  <c r="GO74"/>
  <c r="GP74"/>
  <c r="F2632" i="23"/>
  <c r="C2632"/>
  <c r="EG74" i="15"/>
  <c r="EH74"/>
  <c r="EI74"/>
  <c r="H2631" i="23"/>
  <c r="GI74" i="15"/>
  <c r="GK74"/>
  <c r="GL74"/>
  <c r="F2631" i="23"/>
  <c r="C2631"/>
  <c r="DT74" i="15"/>
  <c r="DW74"/>
  <c r="DY74"/>
  <c r="DZ74"/>
  <c r="EA74"/>
  <c r="EB74"/>
  <c r="EC74"/>
  <c r="H2630" i="23"/>
  <c r="GE74" i="15"/>
  <c r="GG74"/>
  <c r="GH74"/>
  <c r="F2630" i="23"/>
  <c r="C2630"/>
  <c r="L2629"/>
  <c r="DH74" i="15"/>
  <c r="DK74"/>
  <c r="DM74"/>
  <c r="DN74"/>
  <c r="DO74"/>
  <c r="DP74"/>
  <c r="DQ74"/>
  <c r="H2629" i="23"/>
  <c r="GA74" i="15"/>
  <c r="GC74"/>
  <c r="GD74"/>
  <c r="F2629" i="23"/>
  <c r="C2629"/>
  <c r="FE74" i="15"/>
  <c r="FG74"/>
  <c r="FL74"/>
  <c r="L2628" i="23"/>
  <c r="FD74" i="15"/>
  <c r="M2627" i="23"/>
  <c r="L2627"/>
  <c r="L2626"/>
  <c r="FI74" i="15"/>
  <c r="FJ74"/>
  <c r="FK74"/>
  <c r="O2625" i="23"/>
  <c r="M2625"/>
  <c r="FH74" i="15"/>
  <c r="L2625" i="23"/>
  <c r="J2625"/>
  <c r="N74" i="15"/>
  <c r="Q74"/>
  <c r="S74"/>
  <c r="T74"/>
  <c r="U74"/>
  <c r="AB74"/>
  <c r="AE74"/>
  <c r="AG74"/>
  <c r="AH74"/>
  <c r="AI74"/>
  <c r="AP74"/>
  <c r="AS74"/>
  <c r="AU74"/>
  <c r="AV74"/>
  <c r="AW74"/>
  <c r="BD74"/>
  <c r="BG74"/>
  <c r="BI74"/>
  <c r="BJ74"/>
  <c r="BK74"/>
  <c r="BR74"/>
  <c r="BU74"/>
  <c r="BW74"/>
  <c r="BX74"/>
  <c r="BY74"/>
  <c r="CF74"/>
  <c r="CI74"/>
  <c r="CK74"/>
  <c r="CL74"/>
  <c r="CM74"/>
  <c r="CT74"/>
  <c r="CW74"/>
  <c r="CY74"/>
  <c r="CZ74"/>
  <c r="DA74"/>
  <c r="FF74"/>
  <c r="H2625" i="23"/>
  <c r="F2625"/>
  <c r="DD74" i="15"/>
  <c r="DE74"/>
  <c r="O2623" i="23"/>
  <c r="E2623"/>
  <c r="F2623"/>
  <c r="G2623"/>
  <c r="H2623"/>
  <c r="I2623"/>
  <c r="J2623"/>
  <c r="K2623"/>
  <c r="L2623"/>
  <c r="M2623"/>
  <c r="N2623"/>
  <c r="C2623"/>
  <c r="CP74" i="15"/>
  <c r="CQ74"/>
  <c r="O2622" i="23"/>
  <c r="E2622"/>
  <c r="F2622"/>
  <c r="G2622"/>
  <c r="H2622"/>
  <c r="I2622"/>
  <c r="J2622"/>
  <c r="K2622"/>
  <c r="L2622"/>
  <c r="M2622"/>
  <c r="N2622"/>
  <c r="C2622"/>
  <c r="CB74" i="15"/>
  <c r="CC74"/>
  <c r="O2621" i="23"/>
  <c r="E2621"/>
  <c r="F2621"/>
  <c r="G2621"/>
  <c r="H2621"/>
  <c r="I2621"/>
  <c r="J2621"/>
  <c r="K2621"/>
  <c r="L2621"/>
  <c r="M2621"/>
  <c r="N2621"/>
  <c r="C2621"/>
  <c r="BN74" i="15"/>
  <c r="BO74"/>
  <c r="O2620" i="23"/>
  <c r="E2620"/>
  <c r="F2620"/>
  <c r="G2620"/>
  <c r="H2620"/>
  <c r="I2620"/>
  <c r="J2620"/>
  <c r="K2620"/>
  <c r="L2620"/>
  <c r="M2620"/>
  <c r="N2620"/>
  <c r="C2620"/>
  <c r="AZ74" i="15"/>
  <c r="BA74"/>
  <c r="O2619" i="23"/>
  <c r="E2619"/>
  <c r="F2619"/>
  <c r="G2619"/>
  <c r="H2619"/>
  <c r="I2619"/>
  <c r="J2619"/>
  <c r="K2619"/>
  <c r="L2619"/>
  <c r="M2619"/>
  <c r="N2619"/>
  <c r="C2619"/>
  <c r="E2618"/>
  <c r="F2618"/>
  <c r="G2618"/>
  <c r="H2618"/>
  <c r="I2618"/>
  <c r="J2618"/>
  <c r="K2618"/>
  <c r="L2618"/>
  <c r="M2618"/>
  <c r="N2618"/>
  <c r="AL74" i="15"/>
  <c r="AM74"/>
  <c r="O2617" i="23"/>
  <c r="E2617"/>
  <c r="F2617"/>
  <c r="G2617"/>
  <c r="H2617"/>
  <c r="I2617"/>
  <c r="J2617"/>
  <c r="K2617"/>
  <c r="L2617"/>
  <c r="M2617"/>
  <c r="N2617"/>
  <c r="C2617"/>
  <c r="X74" i="15"/>
  <c r="Y74"/>
  <c r="O2616" i="23"/>
  <c r="E2616"/>
  <c r="F2616"/>
  <c r="G2616"/>
  <c r="H2616"/>
  <c r="I2616"/>
  <c r="J2616"/>
  <c r="K2616"/>
  <c r="L2616"/>
  <c r="M2616"/>
  <c r="N2616"/>
  <c r="C2616"/>
  <c r="E2615"/>
  <c r="F2615"/>
  <c r="G2615"/>
  <c r="H2615"/>
  <c r="I2615"/>
  <c r="J2615"/>
  <c r="K2615"/>
  <c r="L2615"/>
  <c r="M2615"/>
  <c r="N2615"/>
  <c r="H2612"/>
  <c r="H2611"/>
  <c r="H2610"/>
  <c r="H2609"/>
  <c r="H2608"/>
  <c r="H2607"/>
  <c r="N2606"/>
  <c r="N2604"/>
  <c r="D2603"/>
  <c r="D2602"/>
  <c r="J2564"/>
  <c r="ER73" i="15"/>
  <c r="EU73"/>
  <c r="EW73"/>
  <c r="EX73"/>
  <c r="EY73"/>
  <c r="EZ73"/>
  <c r="FA73"/>
  <c r="H2593" i="23"/>
  <c r="GQ73" i="15"/>
  <c r="GS73"/>
  <c r="GT73"/>
  <c r="F2593" i="23"/>
  <c r="C2593"/>
  <c r="EM73" i="15"/>
  <c r="EN73"/>
  <c r="EO73"/>
  <c r="H2592" i="23"/>
  <c r="GM73" i="15"/>
  <c r="GO73"/>
  <c r="GP73"/>
  <c r="F2592" i="23"/>
  <c r="C2592"/>
  <c r="EG73" i="15"/>
  <c r="EH73"/>
  <c r="EI73"/>
  <c r="H2591" i="23"/>
  <c r="GI73" i="15"/>
  <c r="GK73"/>
  <c r="GL73"/>
  <c r="F2591" i="23"/>
  <c r="C2591"/>
  <c r="DT73" i="15"/>
  <c r="DW73"/>
  <c r="DY73"/>
  <c r="DZ73"/>
  <c r="EA73"/>
  <c r="EB73"/>
  <c r="EC73"/>
  <c r="H2590" i="23"/>
  <c r="GE73" i="15"/>
  <c r="GG73"/>
  <c r="GH73"/>
  <c r="F2590" i="23"/>
  <c r="C2590"/>
  <c r="L2589"/>
  <c r="DH73" i="15"/>
  <c r="DK73"/>
  <c r="DM73"/>
  <c r="DN73"/>
  <c r="DO73"/>
  <c r="DP73"/>
  <c r="DQ73"/>
  <c r="H2589" i="23"/>
  <c r="GA73" i="15"/>
  <c r="GC73"/>
  <c r="GD73"/>
  <c r="F2589" i="23"/>
  <c r="C2589"/>
  <c r="FE73" i="15"/>
  <c r="FG73"/>
  <c r="FL73"/>
  <c r="L2588" i="23"/>
  <c r="FD73" i="15"/>
  <c r="M2587" i="23"/>
  <c r="L2587"/>
  <c r="L2586"/>
  <c r="FI73" i="15"/>
  <c r="FJ73"/>
  <c r="FK73"/>
  <c r="O2585" i="23"/>
  <c r="M2585"/>
  <c r="FH73" i="15"/>
  <c r="L2585" i="23"/>
  <c r="J2585"/>
  <c r="N73" i="15"/>
  <c r="Q73"/>
  <c r="S73"/>
  <c r="T73"/>
  <c r="U73"/>
  <c r="AB73"/>
  <c r="AE73"/>
  <c r="AG73"/>
  <c r="AH73"/>
  <c r="AI73"/>
  <c r="AP73"/>
  <c r="AS73"/>
  <c r="AU73"/>
  <c r="AV73"/>
  <c r="AW73"/>
  <c r="BD73"/>
  <c r="BG73"/>
  <c r="BI73"/>
  <c r="BJ73"/>
  <c r="BK73"/>
  <c r="BR73"/>
  <c r="BU73"/>
  <c r="BW73"/>
  <c r="BX73"/>
  <c r="BY73"/>
  <c r="CF73"/>
  <c r="CI73"/>
  <c r="CK73"/>
  <c r="CL73"/>
  <c r="CM73"/>
  <c r="CT73"/>
  <c r="CW73"/>
  <c r="CY73"/>
  <c r="CZ73"/>
  <c r="DA73"/>
  <c r="FF73"/>
  <c r="H2585" i="23"/>
  <c r="F2585"/>
  <c r="DD73" i="15"/>
  <c r="DE73"/>
  <c r="O2583" i="23"/>
  <c r="E2583"/>
  <c r="F2583"/>
  <c r="G2583"/>
  <c r="H2583"/>
  <c r="I2583"/>
  <c r="J2583"/>
  <c r="K2583"/>
  <c r="L2583"/>
  <c r="M2583"/>
  <c r="N2583"/>
  <c r="C2583"/>
  <c r="CP73" i="15"/>
  <c r="CQ73"/>
  <c r="O2582" i="23"/>
  <c r="E2582"/>
  <c r="F2582"/>
  <c r="G2582"/>
  <c r="H2582"/>
  <c r="I2582"/>
  <c r="J2582"/>
  <c r="K2582"/>
  <c r="L2582"/>
  <c r="M2582"/>
  <c r="N2582"/>
  <c r="C2582"/>
  <c r="CB73" i="15"/>
  <c r="CC73"/>
  <c r="O2581" i="23"/>
  <c r="E2581"/>
  <c r="F2581"/>
  <c r="G2581"/>
  <c r="H2581"/>
  <c r="I2581"/>
  <c r="J2581"/>
  <c r="K2581"/>
  <c r="L2581"/>
  <c r="M2581"/>
  <c r="N2581"/>
  <c r="C2581"/>
  <c r="BN73" i="15"/>
  <c r="BO73"/>
  <c r="O2580" i="23"/>
  <c r="E2580"/>
  <c r="F2580"/>
  <c r="G2580"/>
  <c r="H2580"/>
  <c r="I2580"/>
  <c r="J2580"/>
  <c r="K2580"/>
  <c r="L2580"/>
  <c r="M2580"/>
  <c r="N2580"/>
  <c r="C2580"/>
  <c r="AZ73" i="15"/>
  <c r="BA73"/>
  <c r="O2579" i="23"/>
  <c r="E2579"/>
  <c r="F2579"/>
  <c r="G2579"/>
  <c r="H2579"/>
  <c r="I2579"/>
  <c r="J2579"/>
  <c r="K2579"/>
  <c r="L2579"/>
  <c r="M2579"/>
  <c r="N2579"/>
  <c r="C2579"/>
  <c r="E2578"/>
  <c r="F2578"/>
  <c r="G2578"/>
  <c r="H2578"/>
  <c r="I2578"/>
  <c r="J2578"/>
  <c r="K2578"/>
  <c r="L2578"/>
  <c r="M2578"/>
  <c r="N2578"/>
  <c r="AL73" i="15"/>
  <c r="AM73"/>
  <c r="O2577" i="23"/>
  <c r="E2577"/>
  <c r="F2577"/>
  <c r="G2577"/>
  <c r="H2577"/>
  <c r="I2577"/>
  <c r="J2577"/>
  <c r="K2577"/>
  <c r="L2577"/>
  <c r="M2577"/>
  <c r="N2577"/>
  <c r="C2577"/>
  <c r="X73" i="15"/>
  <c r="Y73"/>
  <c r="O2576" i="23"/>
  <c r="E2576"/>
  <c r="F2576"/>
  <c r="G2576"/>
  <c r="H2576"/>
  <c r="I2576"/>
  <c r="J2576"/>
  <c r="K2576"/>
  <c r="L2576"/>
  <c r="M2576"/>
  <c r="N2576"/>
  <c r="C2576"/>
  <c r="E2575"/>
  <c r="F2575"/>
  <c r="G2575"/>
  <c r="H2575"/>
  <c r="I2575"/>
  <c r="J2575"/>
  <c r="K2575"/>
  <c r="L2575"/>
  <c r="M2575"/>
  <c r="N2575"/>
  <c r="H2572"/>
  <c r="H2571"/>
  <c r="H2570"/>
  <c r="H2569"/>
  <c r="H2568"/>
  <c r="H2567"/>
  <c r="N2566"/>
  <c r="N2564"/>
  <c r="D2563"/>
  <c r="D2562"/>
  <c r="J2524"/>
  <c r="ER72" i="15"/>
  <c r="EU72"/>
  <c r="EW72"/>
  <c r="EX72"/>
  <c r="EY72"/>
  <c r="EZ72"/>
  <c r="FA72"/>
  <c r="H2553" i="23"/>
  <c r="GQ72" i="15"/>
  <c r="GS72"/>
  <c r="GT72"/>
  <c r="F2553" i="23"/>
  <c r="C2553"/>
  <c r="EM72" i="15"/>
  <c r="EN72"/>
  <c r="EO72"/>
  <c r="H2552" i="23"/>
  <c r="GM72" i="15"/>
  <c r="GO72"/>
  <c r="GP72"/>
  <c r="F2552" i="23"/>
  <c r="C2552"/>
  <c r="EG72" i="15"/>
  <c r="EH72"/>
  <c r="EI72"/>
  <c r="H2551" i="23"/>
  <c r="GI72" i="15"/>
  <c r="GK72"/>
  <c r="GL72"/>
  <c r="F2551" i="23"/>
  <c r="C2551"/>
  <c r="DT72" i="15"/>
  <c r="DW72"/>
  <c r="DY72"/>
  <c r="DZ72"/>
  <c r="EA72"/>
  <c r="EB72"/>
  <c r="EC72"/>
  <c r="H2550" i="23"/>
  <c r="GE72" i="15"/>
  <c r="GG72"/>
  <c r="GH72"/>
  <c r="F2550" i="23"/>
  <c r="C2550"/>
  <c r="L2549"/>
  <c r="DH72" i="15"/>
  <c r="DK72"/>
  <c r="DM72"/>
  <c r="DN72"/>
  <c r="DO72"/>
  <c r="DP72"/>
  <c r="DQ72"/>
  <c r="H2549" i="23"/>
  <c r="GA72" i="15"/>
  <c r="GC72"/>
  <c r="GD72"/>
  <c r="F2549" i="23"/>
  <c r="C2549"/>
  <c r="FE72" i="15"/>
  <c r="FG72"/>
  <c r="FL72"/>
  <c r="L2548" i="23"/>
  <c r="FD72" i="15"/>
  <c r="M2547" i="23"/>
  <c r="L2547"/>
  <c r="L2546"/>
  <c r="FI72" i="15"/>
  <c r="FJ72"/>
  <c r="FK72"/>
  <c r="O2545" i="23"/>
  <c r="M2545"/>
  <c r="FH72" i="15"/>
  <c r="L2545" i="23"/>
  <c r="J2545"/>
  <c r="N72" i="15"/>
  <c r="Q72"/>
  <c r="S72"/>
  <c r="T72"/>
  <c r="U72"/>
  <c r="AB72"/>
  <c r="AE72"/>
  <c r="AG72"/>
  <c r="AH72"/>
  <c r="AI72"/>
  <c r="AP72"/>
  <c r="AS72"/>
  <c r="AU72"/>
  <c r="AV72"/>
  <c r="AW72"/>
  <c r="BD72"/>
  <c r="BG72"/>
  <c r="BI72"/>
  <c r="BJ72"/>
  <c r="BK72"/>
  <c r="BR72"/>
  <c r="BU72"/>
  <c r="BW72"/>
  <c r="BX72"/>
  <c r="BY72"/>
  <c r="CF72"/>
  <c r="CI72"/>
  <c r="CK72"/>
  <c r="CL72"/>
  <c r="CM72"/>
  <c r="CT72"/>
  <c r="CW72"/>
  <c r="CY72"/>
  <c r="CZ72"/>
  <c r="DA72"/>
  <c r="FF72"/>
  <c r="H2545" i="23"/>
  <c r="F2545"/>
  <c r="DD72" i="15"/>
  <c r="DE72"/>
  <c r="O2543" i="23"/>
  <c r="E2543"/>
  <c r="F2543"/>
  <c r="G2543"/>
  <c r="H2543"/>
  <c r="I2543"/>
  <c r="J2543"/>
  <c r="K2543"/>
  <c r="L2543"/>
  <c r="M2543"/>
  <c r="N2543"/>
  <c r="C2543"/>
  <c r="CP72" i="15"/>
  <c r="CQ72"/>
  <c r="O2542" i="23"/>
  <c r="E2542"/>
  <c r="F2542"/>
  <c r="G2542"/>
  <c r="H2542"/>
  <c r="I2542"/>
  <c r="J2542"/>
  <c r="K2542"/>
  <c r="L2542"/>
  <c r="M2542"/>
  <c r="N2542"/>
  <c r="C2542"/>
  <c r="CB72" i="15"/>
  <c r="CC72"/>
  <c r="O2541" i="23"/>
  <c r="E2541"/>
  <c r="F2541"/>
  <c r="G2541"/>
  <c r="H2541"/>
  <c r="I2541"/>
  <c r="J2541"/>
  <c r="K2541"/>
  <c r="L2541"/>
  <c r="M2541"/>
  <c r="N2541"/>
  <c r="C2541"/>
  <c r="BN72" i="15"/>
  <c r="BO72"/>
  <c r="O2540" i="23"/>
  <c r="E2540"/>
  <c r="F2540"/>
  <c r="G2540"/>
  <c r="H2540"/>
  <c r="I2540"/>
  <c r="J2540"/>
  <c r="K2540"/>
  <c r="L2540"/>
  <c r="M2540"/>
  <c r="N2540"/>
  <c r="C2540"/>
  <c r="AZ72" i="15"/>
  <c r="BA72"/>
  <c r="O2539" i="23"/>
  <c r="E2539"/>
  <c r="F2539"/>
  <c r="G2539"/>
  <c r="H2539"/>
  <c r="I2539"/>
  <c r="J2539"/>
  <c r="K2539"/>
  <c r="L2539"/>
  <c r="M2539"/>
  <c r="N2539"/>
  <c r="C2539"/>
  <c r="E2538"/>
  <c r="F2538"/>
  <c r="G2538"/>
  <c r="H2538"/>
  <c r="I2538"/>
  <c r="J2538"/>
  <c r="K2538"/>
  <c r="L2538"/>
  <c r="M2538"/>
  <c r="N2538"/>
  <c r="AL72" i="15"/>
  <c r="AM72"/>
  <c r="O2537" i="23"/>
  <c r="E2537"/>
  <c r="F2537"/>
  <c r="G2537"/>
  <c r="H2537"/>
  <c r="I2537"/>
  <c r="J2537"/>
  <c r="K2537"/>
  <c r="L2537"/>
  <c r="M2537"/>
  <c r="N2537"/>
  <c r="C2537"/>
  <c r="X72" i="15"/>
  <c r="Y72"/>
  <c r="O2536" i="23"/>
  <c r="E2536"/>
  <c r="F2536"/>
  <c r="G2536"/>
  <c r="H2536"/>
  <c r="I2536"/>
  <c r="J2536"/>
  <c r="K2536"/>
  <c r="L2536"/>
  <c r="M2536"/>
  <c r="N2536"/>
  <c r="C2536"/>
  <c r="E2535"/>
  <c r="F2535"/>
  <c r="G2535"/>
  <c r="H2535"/>
  <c r="I2535"/>
  <c r="J2535"/>
  <c r="K2535"/>
  <c r="L2535"/>
  <c r="M2535"/>
  <c r="N2535"/>
  <c r="H2532"/>
  <c r="H2531"/>
  <c r="H2530"/>
  <c r="H2529"/>
  <c r="H2528"/>
  <c r="H2527"/>
  <c r="N2526"/>
  <c r="N2524"/>
  <c r="D2523"/>
  <c r="D2522"/>
  <c r="J2484"/>
  <c r="ER71" i="15"/>
  <c r="EU71"/>
  <c r="EW71"/>
  <c r="EX71"/>
  <c r="EY71"/>
  <c r="EZ71"/>
  <c r="FA71"/>
  <c r="H2513" i="23"/>
  <c r="GQ71" i="15"/>
  <c r="GS71"/>
  <c r="GT71"/>
  <c r="F2513" i="23"/>
  <c r="C2513"/>
  <c r="EM71" i="15"/>
  <c r="EN71"/>
  <c r="EO71"/>
  <c r="H2512" i="23"/>
  <c r="GM71" i="15"/>
  <c r="GO71"/>
  <c r="GP71"/>
  <c r="F2512" i="23"/>
  <c r="C2512"/>
  <c r="EG71" i="15"/>
  <c r="EH71"/>
  <c r="EI71"/>
  <c r="H2511" i="23"/>
  <c r="GI71" i="15"/>
  <c r="GK71"/>
  <c r="GL71"/>
  <c r="F2511" i="23"/>
  <c r="C2511"/>
  <c r="DT71" i="15"/>
  <c r="DW71"/>
  <c r="DY71"/>
  <c r="DZ71"/>
  <c r="EA71"/>
  <c r="EB71"/>
  <c r="EC71"/>
  <c r="H2510" i="23"/>
  <c r="GE71" i="15"/>
  <c r="GG71"/>
  <c r="GH71"/>
  <c r="F2510" i="23"/>
  <c r="C2510"/>
  <c r="L2509"/>
  <c r="DH71" i="15"/>
  <c r="DK71"/>
  <c r="DM71"/>
  <c r="DN71"/>
  <c r="DO71"/>
  <c r="DP71"/>
  <c r="DQ71"/>
  <c r="H2509" i="23"/>
  <c r="GA71" i="15"/>
  <c r="GC71"/>
  <c r="GD71"/>
  <c r="F2509" i="23"/>
  <c r="C2509"/>
  <c r="FE71" i="15"/>
  <c r="FG71"/>
  <c r="FL71"/>
  <c r="L2508" i="23"/>
  <c r="FD71" i="15"/>
  <c r="M2507" i="23"/>
  <c r="L2507"/>
  <c r="L2506"/>
  <c r="FI71" i="15"/>
  <c r="FJ71"/>
  <c r="FK71"/>
  <c r="O2505" i="23"/>
  <c r="M2505"/>
  <c r="FH71" i="15"/>
  <c r="L2505" i="23"/>
  <c r="J2505"/>
  <c r="N71" i="15"/>
  <c r="Q71"/>
  <c r="S71"/>
  <c r="T71"/>
  <c r="U71"/>
  <c r="AB71"/>
  <c r="AE71"/>
  <c r="AG71"/>
  <c r="AH71"/>
  <c r="AI71"/>
  <c r="AP71"/>
  <c r="AS71"/>
  <c r="AU71"/>
  <c r="AV71"/>
  <c r="AW71"/>
  <c r="BD71"/>
  <c r="BG71"/>
  <c r="BI71"/>
  <c r="BJ71"/>
  <c r="BK71"/>
  <c r="BR71"/>
  <c r="BU71"/>
  <c r="BW71"/>
  <c r="BX71"/>
  <c r="BY71"/>
  <c r="CF71"/>
  <c r="CI71"/>
  <c r="CK71"/>
  <c r="CL71"/>
  <c r="CM71"/>
  <c r="CT71"/>
  <c r="CW71"/>
  <c r="CY71"/>
  <c r="CZ71"/>
  <c r="DA71"/>
  <c r="FF71"/>
  <c r="H2505" i="23"/>
  <c r="F2505"/>
  <c r="DD71" i="15"/>
  <c r="DE71"/>
  <c r="O2503" i="23"/>
  <c r="E2503"/>
  <c r="F2503"/>
  <c r="G2503"/>
  <c r="H2503"/>
  <c r="I2503"/>
  <c r="J2503"/>
  <c r="K2503"/>
  <c r="L2503"/>
  <c r="M2503"/>
  <c r="N2503"/>
  <c r="C2503"/>
  <c r="CP71" i="15"/>
  <c r="CQ71"/>
  <c r="O2502" i="23"/>
  <c r="E2502"/>
  <c r="F2502"/>
  <c r="G2502"/>
  <c r="H2502"/>
  <c r="I2502"/>
  <c r="J2502"/>
  <c r="K2502"/>
  <c r="L2502"/>
  <c r="M2502"/>
  <c r="N2502"/>
  <c r="C2502"/>
  <c r="CB71" i="15"/>
  <c r="CC71"/>
  <c r="O2501" i="23"/>
  <c r="E2501"/>
  <c r="F2501"/>
  <c r="G2501"/>
  <c r="H2501"/>
  <c r="I2501"/>
  <c r="J2501"/>
  <c r="K2501"/>
  <c r="L2501"/>
  <c r="M2501"/>
  <c r="N2501"/>
  <c r="C2501"/>
  <c r="BN71" i="15"/>
  <c r="BO71"/>
  <c r="O2500" i="23"/>
  <c r="E2500"/>
  <c r="F2500"/>
  <c r="G2500"/>
  <c r="H2500"/>
  <c r="I2500"/>
  <c r="J2500"/>
  <c r="K2500"/>
  <c r="L2500"/>
  <c r="M2500"/>
  <c r="N2500"/>
  <c r="C2500"/>
  <c r="AZ71" i="15"/>
  <c r="BA71"/>
  <c r="O2499" i="23"/>
  <c r="E2499"/>
  <c r="F2499"/>
  <c r="G2499"/>
  <c r="H2499"/>
  <c r="I2499"/>
  <c r="J2499"/>
  <c r="K2499"/>
  <c r="L2499"/>
  <c r="M2499"/>
  <c r="N2499"/>
  <c r="C2499"/>
  <c r="E2498"/>
  <c r="F2498"/>
  <c r="G2498"/>
  <c r="H2498"/>
  <c r="I2498"/>
  <c r="J2498"/>
  <c r="K2498"/>
  <c r="L2498"/>
  <c r="M2498"/>
  <c r="N2498"/>
  <c r="AL71" i="15"/>
  <c r="AM71"/>
  <c r="O2497" i="23"/>
  <c r="E2497"/>
  <c r="F2497"/>
  <c r="G2497"/>
  <c r="H2497"/>
  <c r="I2497"/>
  <c r="J2497"/>
  <c r="K2497"/>
  <c r="L2497"/>
  <c r="M2497"/>
  <c r="N2497"/>
  <c r="C2497"/>
  <c r="X71" i="15"/>
  <c r="Y71"/>
  <c r="O2496" i="23"/>
  <c r="E2496"/>
  <c r="F2496"/>
  <c r="G2496"/>
  <c r="H2496"/>
  <c r="I2496"/>
  <c r="J2496"/>
  <c r="K2496"/>
  <c r="L2496"/>
  <c r="M2496"/>
  <c r="N2496"/>
  <c r="C2496"/>
  <c r="E2495"/>
  <c r="F2495"/>
  <c r="G2495"/>
  <c r="H2495"/>
  <c r="I2495"/>
  <c r="J2495"/>
  <c r="K2495"/>
  <c r="L2495"/>
  <c r="M2495"/>
  <c r="N2495"/>
  <c r="H2492"/>
  <c r="H2491"/>
  <c r="H2490"/>
  <c r="H2489"/>
  <c r="H2488"/>
  <c r="H2487"/>
  <c r="N2486"/>
  <c r="N2484"/>
  <c r="D2483"/>
  <c r="D2482"/>
  <c r="J2444"/>
  <c r="ER70" i="15"/>
  <c r="EU70"/>
  <c r="EW70"/>
  <c r="EX70"/>
  <c r="EY70"/>
  <c r="EZ70"/>
  <c r="FA70"/>
  <c r="H2473" i="23"/>
  <c r="GQ70" i="15"/>
  <c r="GS70"/>
  <c r="GT70"/>
  <c r="F2473" i="23"/>
  <c r="C2473"/>
  <c r="EM70" i="15"/>
  <c r="EN70"/>
  <c r="EO70"/>
  <c r="H2472" i="23"/>
  <c r="GM70" i="15"/>
  <c r="GO70"/>
  <c r="GP70"/>
  <c r="F2472" i="23"/>
  <c r="C2472"/>
  <c r="EG70" i="15"/>
  <c r="EH70"/>
  <c r="EI70"/>
  <c r="H2471" i="23"/>
  <c r="GI70" i="15"/>
  <c r="GK70"/>
  <c r="GL70"/>
  <c r="F2471" i="23"/>
  <c r="C2471"/>
  <c r="DT70" i="15"/>
  <c r="DW70"/>
  <c r="DY70"/>
  <c r="DZ70"/>
  <c r="EA70"/>
  <c r="EB70"/>
  <c r="EC70"/>
  <c r="H2470" i="23"/>
  <c r="GE70" i="15"/>
  <c r="GG70"/>
  <c r="GH70"/>
  <c r="F2470" i="23"/>
  <c r="C2470"/>
  <c r="L2469"/>
  <c r="DH70" i="15"/>
  <c r="DK70"/>
  <c r="DM70"/>
  <c r="DN70"/>
  <c r="DO70"/>
  <c r="DP70"/>
  <c r="DQ70"/>
  <c r="H2469" i="23"/>
  <c r="GA70" i="15"/>
  <c r="GC70"/>
  <c r="GD70"/>
  <c r="F2469" i="23"/>
  <c r="C2469"/>
  <c r="FE70" i="15"/>
  <c r="FG70"/>
  <c r="FL70"/>
  <c r="L2468" i="23"/>
  <c r="FD70" i="15"/>
  <c r="M2467" i="23"/>
  <c r="L2467"/>
  <c r="L2466"/>
  <c r="FI70" i="15"/>
  <c r="FJ70"/>
  <c r="FK70"/>
  <c r="O2465" i="23"/>
  <c r="M2465"/>
  <c r="FH70" i="15"/>
  <c r="L2465" i="23"/>
  <c r="J2465"/>
  <c r="N70" i="15"/>
  <c r="Q70"/>
  <c r="S70"/>
  <c r="T70"/>
  <c r="U70"/>
  <c r="AB70"/>
  <c r="AE70"/>
  <c r="AG70"/>
  <c r="AH70"/>
  <c r="AI70"/>
  <c r="AP70"/>
  <c r="AS70"/>
  <c r="AU70"/>
  <c r="AV70"/>
  <c r="AW70"/>
  <c r="BD70"/>
  <c r="BG70"/>
  <c r="BI70"/>
  <c r="BJ70"/>
  <c r="BK70"/>
  <c r="BR70"/>
  <c r="BU70"/>
  <c r="BW70"/>
  <c r="BX70"/>
  <c r="BY70"/>
  <c r="CF70"/>
  <c r="CI70"/>
  <c r="CK70"/>
  <c r="CL70"/>
  <c r="CM70"/>
  <c r="CT70"/>
  <c r="CW70"/>
  <c r="CY70"/>
  <c r="CZ70"/>
  <c r="DA70"/>
  <c r="FF70"/>
  <c r="H2465" i="23"/>
  <c r="F2465"/>
  <c r="DD70" i="15"/>
  <c r="DE70"/>
  <c r="O2463" i="23"/>
  <c r="E2463"/>
  <c r="F2463"/>
  <c r="G2463"/>
  <c r="H2463"/>
  <c r="I2463"/>
  <c r="J2463"/>
  <c r="K2463"/>
  <c r="L2463"/>
  <c r="M2463"/>
  <c r="N2463"/>
  <c r="C2463"/>
  <c r="CP70" i="15"/>
  <c r="CQ70"/>
  <c r="O2462" i="23"/>
  <c r="E2462"/>
  <c r="F2462"/>
  <c r="G2462"/>
  <c r="H2462"/>
  <c r="I2462"/>
  <c r="J2462"/>
  <c r="K2462"/>
  <c r="L2462"/>
  <c r="M2462"/>
  <c r="N2462"/>
  <c r="C2462"/>
  <c r="CB70" i="15"/>
  <c r="CC70"/>
  <c r="O2461" i="23"/>
  <c r="E2461"/>
  <c r="F2461"/>
  <c r="G2461"/>
  <c r="H2461"/>
  <c r="I2461"/>
  <c r="J2461"/>
  <c r="K2461"/>
  <c r="L2461"/>
  <c r="M2461"/>
  <c r="N2461"/>
  <c r="C2461"/>
  <c r="BN70" i="15"/>
  <c r="BO70"/>
  <c r="O2460" i="23"/>
  <c r="E2460"/>
  <c r="F2460"/>
  <c r="G2460"/>
  <c r="H2460"/>
  <c r="I2460"/>
  <c r="J2460"/>
  <c r="K2460"/>
  <c r="L2460"/>
  <c r="M2460"/>
  <c r="N2460"/>
  <c r="C2460"/>
  <c r="AZ70" i="15"/>
  <c r="BA70"/>
  <c r="O2459" i="23"/>
  <c r="E2459"/>
  <c r="F2459"/>
  <c r="G2459"/>
  <c r="H2459"/>
  <c r="I2459"/>
  <c r="J2459"/>
  <c r="K2459"/>
  <c r="L2459"/>
  <c r="M2459"/>
  <c r="N2459"/>
  <c r="C2459"/>
  <c r="E2458"/>
  <c r="F2458"/>
  <c r="G2458"/>
  <c r="H2458"/>
  <c r="I2458"/>
  <c r="J2458"/>
  <c r="K2458"/>
  <c r="L2458"/>
  <c r="M2458"/>
  <c r="N2458"/>
  <c r="AL70" i="15"/>
  <c r="AM70"/>
  <c r="O2457" i="23"/>
  <c r="E2457"/>
  <c r="F2457"/>
  <c r="G2457"/>
  <c r="H2457"/>
  <c r="I2457"/>
  <c r="J2457"/>
  <c r="K2457"/>
  <c r="L2457"/>
  <c r="M2457"/>
  <c r="N2457"/>
  <c r="C2457"/>
  <c r="X70" i="15"/>
  <c r="Y70"/>
  <c r="O2456" i="23"/>
  <c r="E2456"/>
  <c r="F2456"/>
  <c r="G2456"/>
  <c r="H2456"/>
  <c r="I2456"/>
  <c r="J2456"/>
  <c r="K2456"/>
  <c r="L2456"/>
  <c r="M2456"/>
  <c r="N2456"/>
  <c r="C2456"/>
  <c r="E2455"/>
  <c r="F2455"/>
  <c r="G2455"/>
  <c r="H2455"/>
  <c r="I2455"/>
  <c r="J2455"/>
  <c r="K2455"/>
  <c r="L2455"/>
  <c r="M2455"/>
  <c r="N2455"/>
  <c r="H2452"/>
  <c r="H2451"/>
  <c r="H2450"/>
  <c r="H2449"/>
  <c r="H2448"/>
  <c r="H2447"/>
  <c r="N2446"/>
  <c r="N2444"/>
  <c r="D2443"/>
  <c r="D2442"/>
  <c r="J2404"/>
  <c r="ER69" i="15"/>
  <c r="EU69"/>
  <c r="EW69"/>
  <c r="EX69"/>
  <c r="EY69"/>
  <c r="EZ69"/>
  <c r="FA69"/>
  <c r="H2433" i="23"/>
  <c r="GQ69" i="15"/>
  <c r="GS69"/>
  <c r="GT69"/>
  <c r="F2433" i="23"/>
  <c r="C2433"/>
  <c r="EM69" i="15"/>
  <c r="EN69"/>
  <c r="EO69"/>
  <c r="H2432" i="23"/>
  <c r="GM69" i="15"/>
  <c r="GO69"/>
  <c r="GP69"/>
  <c r="F2432" i="23"/>
  <c r="C2432"/>
  <c r="EG69" i="15"/>
  <c r="EH69"/>
  <c r="EI69"/>
  <c r="H2431" i="23"/>
  <c r="GI69" i="15"/>
  <c r="GK69"/>
  <c r="GL69"/>
  <c r="F2431" i="23"/>
  <c r="C2431"/>
  <c r="DT69" i="15"/>
  <c r="DW69"/>
  <c r="DY69"/>
  <c r="DZ69"/>
  <c r="EA69"/>
  <c r="EB69"/>
  <c r="EC69"/>
  <c r="H2430" i="23"/>
  <c r="GE69" i="15"/>
  <c r="GG69"/>
  <c r="GH69"/>
  <c r="F2430" i="23"/>
  <c r="C2430"/>
  <c r="L2429"/>
  <c r="DH69" i="15"/>
  <c r="DK69"/>
  <c r="DM69"/>
  <c r="DN69"/>
  <c r="DO69"/>
  <c r="DP69"/>
  <c r="DQ69"/>
  <c r="H2429" i="23"/>
  <c r="GA69" i="15"/>
  <c r="GC69"/>
  <c r="GD69"/>
  <c r="F2429" i="23"/>
  <c r="C2429"/>
  <c r="FE69" i="15"/>
  <c r="FG69"/>
  <c r="FL69"/>
  <c r="L2428" i="23"/>
  <c r="FD69" i="15"/>
  <c r="M2427" i="23"/>
  <c r="L2427"/>
  <c r="L2426"/>
  <c r="FI69" i="15"/>
  <c r="FJ69"/>
  <c r="FK69"/>
  <c r="O2425" i="23"/>
  <c r="M2425"/>
  <c r="FH69" i="15"/>
  <c r="L2425" i="23"/>
  <c r="J2425"/>
  <c r="N69" i="15"/>
  <c r="Q69"/>
  <c r="S69"/>
  <c r="T69"/>
  <c r="U69"/>
  <c r="AB69"/>
  <c r="AE69"/>
  <c r="AG69"/>
  <c r="AH69"/>
  <c r="AI69"/>
  <c r="AP69"/>
  <c r="AS69"/>
  <c r="AU69"/>
  <c r="AV69"/>
  <c r="AW69"/>
  <c r="BD69"/>
  <c r="BG69"/>
  <c r="BI69"/>
  <c r="BJ69"/>
  <c r="BK69"/>
  <c r="BR69"/>
  <c r="BU69"/>
  <c r="BW69"/>
  <c r="BX69"/>
  <c r="BY69"/>
  <c r="CF69"/>
  <c r="CI69"/>
  <c r="CK69"/>
  <c r="CL69"/>
  <c r="CM69"/>
  <c r="CT69"/>
  <c r="CW69"/>
  <c r="CY69"/>
  <c r="CZ69"/>
  <c r="DA69"/>
  <c r="FF69"/>
  <c r="H2425" i="23"/>
  <c r="F2425"/>
  <c r="DD69" i="15"/>
  <c r="DE69"/>
  <c r="O2423" i="23"/>
  <c r="E2423"/>
  <c r="F2423"/>
  <c r="G2423"/>
  <c r="H2423"/>
  <c r="I2423"/>
  <c r="J2423"/>
  <c r="K2423"/>
  <c r="L2423"/>
  <c r="M2423"/>
  <c r="N2423"/>
  <c r="C2423"/>
  <c r="CP69" i="15"/>
  <c r="CQ69"/>
  <c r="O2422" i="23"/>
  <c r="E2422"/>
  <c r="F2422"/>
  <c r="G2422"/>
  <c r="H2422"/>
  <c r="I2422"/>
  <c r="J2422"/>
  <c r="K2422"/>
  <c r="L2422"/>
  <c r="M2422"/>
  <c r="N2422"/>
  <c r="C2422"/>
  <c r="CB69" i="15"/>
  <c r="CC69"/>
  <c r="O2421" i="23"/>
  <c r="E2421"/>
  <c r="F2421"/>
  <c r="G2421"/>
  <c r="H2421"/>
  <c r="I2421"/>
  <c r="J2421"/>
  <c r="K2421"/>
  <c r="L2421"/>
  <c r="M2421"/>
  <c r="N2421"/>
  <c r="C2421"/>
  <c r="BN69" i="15"/>
  <c r="BO69"/>
  <c r="O2420" i="23"/>
  <c r="E2420"/>
  <c r="F2420"/>
  <c r="G2420"/>
  <c r="H2420"/>
  <c r="I2420"/>
  <c r="J2420"/>
  <c r="K2420"/>
  <c r="L2420"/>
  <c r="M2420"/>
  <c r="N2420"/>
  <c r="C2420"/>
  <c r="AZ69" i="15"/>
  <c r="BA69"/>
  <c r="O2419" i="23"/>
  <c r="E2419"/>
  <c r="F2419"/>
  <c r="G2419"/>
  <c r="H2419"/>
  <c r="I2419"/>
  <c r="J2419"/>
  <c r="K2419"/>
  <c r="L2419"/>
  <c r="M2419"/>
  <c r="N2419"/>
  <c r="C2419"/>
  <c r="E2418"/>
  <c r="F2418"/>
  <c r="G2418"/>
  <c r="H2418"/>
  <c r="I2418"/>
  <c r="J2418"/>
  <c r="K2418"/>
  <c r="L2418"/>
  <c r="M2418"/>
  <c r="N2418"/>
  <c r="AL69" i="15"/>
  <c r="AM69"/>
  <c r="O2417" i="23"/>
  <c r="E2417"/>
  <c r="F2417"/>
  <c r="G2417"/>
  <c r="H2417"/>
  <c r="I2417"/>
  <c r="J2417"/>
  <c r="K2417"/>
  <c r="L2417"/>
  <c r="M2417"/>
  <c r="N2417"/>
  <c r="C2417"/>
  <c r="X69" i="15"/>
  <c r="Y69"/>
  <c r="O2416" i="23"/>
  <c r="E2416"/>
  <c r="F2416"/>
  <c r="G2416"/>
  <c r="H2416"/>
  <c r="I2416"/>
  <c r="J2416"/>
  <c r="K2416"/>
  <c r="L2416"/>
  <c r="M2416"/>
  <c r="N2416"/>
  <c r="C2416"/>
  <c r="E2415"/>
  <c r="F2415"/>
  <c r="G2415"/>
  <c r="H2415"/>
  <c r="I2415"/>
  <c r="J2415"/>
  <c r="K2415"/>
  <c r="L2415"/>
  <c r="M2415"/>
  <c r="N2415"/>
  <c r="H2412"/>
  <c r="H2411"/>
  <c r="H2410"/>
  <c r="H2409"/>
  <c r="H2408"/>
  <c r="H2407"/>
  <c r="N2406"/>
  <c r="N2404"/>
  <c r="D2403"/>
  <c r="D2402"/>
  <c r="J2364"/>
  <c r="ER68" i="15"/>
  <c r="EU68"/>
  <c r="EW68"/>
  <c r="EX68"/>
  <c r="EY68"/>
  <c r="EZ68"/>
  <c r="FA68"/>
  <c r="H2393" i="23"/>
  <c r="GQ68" i="15"/>
  <c r="GS68"/>
  <c r="GT68"/>
  <c r="F2393" i="23"/>
  <c r="C2393"/>
  <c r="EM68" i="15"/>
  <c r="EN68"/>
  <c r="EO68"/>
  <c r="H2392" i="23"/>
  <c r="GM68" i="15"/>
  <c r="GO68"/>
  <c r="GP68"/>
  <c r="F2392" i="23"/>
  <c r="C2392"/>
  <c r="EG68" i="15"/>
  <c r="EH68"/>
  <c r="EI68"/>
  <c r="H2391" i="23"/>
  <c r="GI68" i="15"/>
  <c r="GK68"/>
  <c r="GL68"/>
  <c r="F2391" i="23"/>
  <c r="C2391"/>
  <c r="DT68" i="15"/>
  <c r="DW68"/>
  <c r="DY68"/>
  <c r="DZ68"/>
  <c r="EA68"/>
  <c r="EB68"/>
  <c r="EC68"/>
  <c r="H2390" i="23"/>
  <c r="GE68" i="15"/>
  <c r="GG68"/>
  <c r="GH68"/>
  <c r="F2390" i="23"/>
  <c r="C2390"/>
  <c r="L2389"/>
  <c r="DH68" i="15"/>
  <c r="DK68"/>
  <c r="DM68"/>
  <c r="DN68"/>
  <c r="DO68"/>
  <c r="DP68"/>
  <c r="DQ68"/>
  <c r="H2389" i="23"/>
  <c r="GA68" i="15"/>
  <c r="GC68"/>
  <c r="GD68"/>
  <c r="F2389" i="23"/>
  <c r="C2389"/>
  <c r="FE68" i="15"/>
  <c r="FG68"/>
  <c r="FL68"/>
  <c r="L2388" i="23"/>
  <c r="FD68" i="15"/>
  <c r="M2387" i="23"/>
  <c r="L2387"/>
  <c r="L2386"/>
  <c r="FI68" i="15"/>
  <c r="FJ68"/>
  <c r="FK68"/>
  <c r="O2385" i="23"/>
  <c r="M2385"/>
  <c r="FH68" i="15"/>
  <c r="L2385" i="23"/>
  <c r="J2385"/>
  <c r="N68" i="15"/>
  <c r="Q68"/>
  <c r="S68"/>
  <c r="T68"/>
  <c r="U68"/>
  <c r="AB68"/>
  <c r="AE68"/>
  <c r="AG68"/>
  <c r="AH68"/>
  <c r="AI68"/>
  <c r="AP68"/>
  <c r="AS68"/>
  <c r="AU68"/>
  <c r="AV68"/>
  <c r="AW68"/>
  <c r="BD68"/>
  <c r="BG68"/>
  <c r="BI68"/>
  <c r="BJ68"/>
  <c r="BK68"/>
  <c r="BR68"/>
  <c r="BU68"/>
  <c r="BW68"/>
  <c r="BX68"/>
  <c r="BY68"/>
  <c r="CF68"/>
  <c r="CI68"/>
  <c r="CK68"/>
  <c r="CL68"/>
  <c r="CM68"/>
  <c r="CT68"/>
  <c r="CW68"/>
  <c r="CY68"/>
  <c r="CZ68"/>
  <c r="DA68"/>
  <c r="FF68"/>
  <c r="H2385" i="23"/>
  <c r="F2385"/>
  <c r="DD68" i="15"/>
  <c r="DE68"/>
  <c r="O2383" i="23"/>
  <c r="E2383"/>
  <c r="F2383"/>
  <c r="G2383"/>
  <c r="H2383"/>
  <c r="I2383"/>
  <c r="J2383"/>
  <c r="K2383"/>
  <c r="L2383"/>
  <c r="M2383"/>
  <c r="N2383"/>
  <c r="C2383"/>
  <c r="CP68" i="15"/>
  <c r="CQ68"/>
  <c r="O2382" i="23"/>
  <c r="E2382"/>
  <c r="F2382"/>
  <c r="G2382"/>
  <c r="H2382"/>
  <c r="I2382"/>
  <c r="J2382"/>
  <c r="K2382"/>
  <c r="L2382"/>
  <c r="M2382"/>
  <c r="N2382"/>
  <c r="C2382"/>
  <c r="CB68" i="15"/>
  <c r="CC68"/>
  <c r="O2381" i="23"/>
  <c r="E2381"/>
  <c r="F2381"/>
  <c r="G2381"/>
  <c r="H2381"/>
  <c r="I2381"/>
  <c r="J2381"/>
  <c r="K2381"/>
  <c r="L2381"/>
  <c r="M2381"/>
  <c r="N2381"/>
  <c r="C2381"/>
  <c r="BN68" i="15"/>
  <c r="BO68"/>
  <c r="O2380" i="23"/>
  <c r="E2380"/>
  <c r="F2380"/>
  <c r="G2380"/>
  <c r="H2380"/>
  <c r="I2380"/>
  <c r="J2380"/>
  <c r="K2380"/>
  <c r="L2380"/>
  <c r="M2380"/>
  <c r="N2380"/>
  <c r="C2380"/>
  <c r="AZ68" i="15"/>
  <c r="BA68"/>
  <c r="O2379" i="23"/>
  <c r="E2379"/>
  <c r="F2379"/>
  <c r="G2379"/>
  <c r="H2379"/>
  <c r="I2379"/>
  <c r="J2379"/>
  <c r="K2379"/>
  <c r="L2379"/>
  <c r="M2379"/>
  <c r="N2379"/>
  <c r="C2379"/>
  <c r="E2378"/>
  <c r="F2378"/>
  <c r="G2378"/>
  <c r="H2378"/>
  <c r="I2378"/>
  <c r="J2378"/>
  <c r="K2378"/>
  <c r="L2378"/>
  <c r="M2378"/>
  <c r="N2378"/>
  <c r="AL68" i="15"/>
  <c r="AM68"/>
  <c r="O2377" i="23"/>
  <c r="E2377"/>
  <c r="F2377"/>
  <c r="G2377"/>
  <c r="H2377"/>
  <c r="I2377"/>
  <c r="J2377"/>
  <c r="K2377"/>
  <c r="L2377"/>
  <c r="M2377"/>
  <c r="N2377"/>
  <c r="C2377"/>
  <c r="X68" i="15"/>
  <c r="Y68"/>
  <c r="O2376" i="23"/>
  <c r="E2376"/>
  <c r="F2376"/>
  <c r="G2376"/>
  <c r="H2376"/>
  <c r="I2376"/>
  <c r="J2376"/>
  <c r="K2376"/>
  <c r="L2376"/>
  <c r="M2376"/>
  <c r="N2376"/>
  <c r="C2376"/>
  <c r="E2375"/>
  <c r="F2375"/>
  <c r="G2375"/>
  <c r="H2375"/>
  <c r="I2375"/>
  <c r="J2375"/>
  <c r="K2375"/>
  <c r="L2375"/>
  <c r="M2375"/>
  <c r="N2375"/>
  <c r="H2372"/>
  <c r="H2371"/>
  <c r="H2370"/>
  <c r="H2369"/>
  <c r="H2368"/>
  <c r="H2367"/>
  <c r="N2366"/>
  <c r="N2364"/>
  <c r="D2363"/>
  <c r="D2362"/>
  <c r="J2324"/>
  <c r="ER67" i="15"/>
  <c r="EU67"/>
  <c r="EW67"/>
  <c r="EX67"/>
  <c r="EY67"/>
  <c r="EZ67"/>
  <c r="FA67"/>
  <c r="H2353" i="23"/>
  <c r="GQ67" i="15"/>
  <c r="GS67"/>
  <c r="GT67"/>
  <c r="F2353" i="23"/>
  <c r="C2353"/>
  <c r="EM67" i="15"/>
  <c r="EN67"/>
  <c r="EO67"/>
  <c r="H2352" i="23"/>
  <c r="GM67" i="15"/>
  <c r="GO67"/>
  <c r="GP67"/>
  <c r="F2352" i="23"/>
  <c r="C2352"/>
  <c r="EG67" i="15"/>
  <c r="EH67"/>
  <c r="EI67"/>
  <c r="H2351" i="23"/>
  <c r="GI67" i="15"/>
  <c r="GK67"/>
  <c r="GL67"/>
  <c r="F2351" i="23"/>
  <c r="C2351"/>
  <c r="DT67" i="15"/>
  <c r="DW67"/>
  <c r="DY67"/>
  <c r="DZ67"/>
  <c r="EA67"/>
  <c r="EB67"/>
  <c r="EC67"/>
  <c r="H2350" i="23"/>
  <c r="GE67" i="15"/>
  <c r="GG67"/>
  <c r="GH67"/>
  <c r="F2350" i="23"/>
  <c r="C2350"/>
  <c r="L2349"/>
  <c r="DH67" i="15"/>
  <c r="DK67"/>
  <c r="DM67"/>
  <c r="DN67"/>
  <c r="DO67"/>
  <c r="DP67"/>
  <c r="DQ67"/>
  <c r="H2349" i="23"/>
  <c r="GA67" i="15"/>
  <c r="GC67"/>
  <c r="GD67"/>
  <c r="F2349" i="23"/>
  <c r="C2349"/>
  <c r="FE67" i="15"/>
  <c r="FG67"/>
  <c r="FL67"/>
  <c r="L2348" i="23"/>
  <c r="FD67" i="15"/>
  <c r="M2347" i="23"/>
  <c r="L2347"/>
  <c r="L2346"/>
  <c r="FI67" i="15"/>
  <c r="FJ67"/>
  <c r="FK67"/>
  <c r="O2345" i="23"/>
  <c r="M2345"/>
  <c r="FH67" i="15"/>
  <c r="L2345" i="23"/>
  <c r="J2345"/>
  <c r="N67" i="15"/>
  <c r="Q67"/>
  <c r="S67"/>
  <c r="T67"/>
  <c r="U67"/>
  <c r="AB67"/>
  <c r="AE67"/>
  <c r="AG67"/>
  <c r="AH67"/>
  <c r="AI67"/>
  <c r="AP67"/>
  <c r="AS67"/>
  <c r="AU67"/>
  <c r="AV67"/>
  <c r="AW67"/>
  <c r="BD67"/>
  <c r="BG67"/>
  <c r="BI67"/>
  <c r="BJ67"/>
  <c r="BK67"/>
  <c r="BR67"/>
  <c r="BU67"/>
  <c r="BW67"/>
  <c r="BX67"/>
  <c r="BY67"/>
  <c r="CF67"/>
  <c r="CI67"/>
  <c r="CK67"/>
  <c r="CL67"/>
  <c r="CM67"/>
  <c r="CT67"/>
  <c r="CW67"/>
  <c r="CY67"/>
  <c r="CZ67"/>
  <c r="DA67"/>
  <c r="FF67"/>
  <c r="H2345" i="23"/>
  <c r="F2345"/>
  <c r="DD67" i="15"/>
  <c r="DE67"/>
  <c r="O2343" i="23"/>
  <c r="E2343"/>
  <c r="F2343"/>
  <c r="G2343"/>
  <c r="H2343"/>
  <c r="I2343"/>
  <c r="J2343"/>
  <c r="K2343"/>
  <c r="L2343"/>
  <c r="M2343"/>
  <c r="N2343"/>
  <c r="C2343"/>
  <c r="CP67" i="15"/>
  <c r="CQ67"/>
  <c r="O2342" i="23"/>
  <c r="E2342"/>
  <c r="F2342"/>
  <c r="G2342"/>
  <c r="H2342"/>
  <c r="I2342"/>
  <c r="J2342"/>
  <c r="K2342"/>
  <c r="L2342"/>
  <c r="M2342"/>
  <c r="N2342"/>
  <c r="C2342"/>
  <c r="CB67" i="15"/>
  <c r="CC67"/>
  <c r="O2341" i="23"/>
  <c r="E2341"/>
  <c r="F2341"/>
  <c r="G2341"/>
  <c r="H2341"/>
  <c r="I2341"/>
  <c r="J2341"/>
  <c r="K2341"/>
  <c r="L2341"/>
  <c r="M2341"/>
  <c r="N2341"/>
  <c r="C2341"/>
  <c r="BN67" i="15"/>
  <c r="BO67"/>
  <c r="O2340" i="23"/>
  <c r="E2340"/>
  <c r="F2340"/>
  <c r="G2340"/>
  <c r="H2340"/>
  <c r="I2340"/>
  <c r="J2340"/>
  <c r="K2340"/>
  <c r="L2340"/>
  <c r="M2340"/>
  <c r="N2340"/>
  <c r="C2340"/>
  <c r="AZ67" i="15"/>
  <c r="BA67"/>
  <c r="O2339" i="23"/>
  <c r="E2339"/>
  <c r="F2339"/>
  <c r="G2339"/>
  <c r="H2339"/>
  <c r="I2339"/>
  <c r="J2339"/>
  <c r="K2339"/>
  <c r="L2339"/>
  <c r="M2339"/>
  <c r="N2339"/>
  <c r="C2339"/>
  <c r="E2338"/>
  <c r="F2338"/>
  <c r="G2338"/>
  <c r="H2338"/>
  <c r="I2338"/>
  <c r="J2338"/>
  <c r="K2338"/>
  <c r="L2338"/>
  <c r="M2338"/>
  <c r="N2338"/>
  <c r="AL67" i="15"/>
  <c r="AM67"/>
  <c r="O2337" i="23"/>
  <c r="E2337"/>
  <c r="F2337"/>
  <c r="G2337"/>
  <c r="H2337"/>
  <c r="I2337"/>
  <c r="J2337"/>
  <c r="K2337"/>
  <c r="L2337"/>
  <c r="M2337"/>
  <c r="N2337"/>
  <c r="C2337"/>
  <c r="X67" i="15"/>
  <c r="Y67"/>
  <c r="O2336" i="23"/>
  <c r="E2336"/>
  <c r="F2336"/>
  <c r="G2336"/>
  <c r="H2336"/>
  <c r="I2336"/>
  <c r="J2336"/>
  <c r="K2336"/>
  <c r="L2336"/>
  <c r="M2336"/>
  <c r="N2336"/>
  <c r="C2336"/>
  <c r="E2335"/>
  <c r="F2335"/>
  <c r="G2335"/>
  <c r="H2335"/>
  <c r="I2335"/>
  <c r="J2335"/>
  <c r="K2335"/>
  <c r="L2335"/>
  <c r="M2335"/>
  <c r="N2335"/>
  <c r="H2332"/>
  <c r="H2331"/>
  <c r="H2330"/>
  <c r="H2329"/>
  <c r="H2328"/>
  <c r="H2327"/>
  <c r="N2326"/>
  <c r="N2324"/>
  <c r="D2323"/>
  <c r="D2322"/>
  <c r="J2284"/>
  <c r="ER66" i="15"/>
  <c r="EU66"/>
  <c r="EW66"/>
  <c r="EX66"/>
  <c r="EY66"/>
  <c r="EZ66"/>
  <c r="FA66"/>
  <c r="H2313" i="23"/>
  <c r="GQ66" i="15"/>
  <c r="GS66"/>
  <c r="GT66"/>
  <c r="F2313" i="23"/>
  <c r="C2313"/>
  <c r="EM66" i="15"/>
  <c r="EN66"/>
  <c r="EO66"/>
  <c r="H2312" i="23"/>
  <c r="GM66" i="15"/>
  <c r="GO66"/>
  <c r="GP66"/>
  <c r="F2312" i="23"/>
  <c r="C2312"/>
  <c r="EG66" i="15"/>
  <c r="EH66"/>
  <c r="EI66"/>
  <c r="H2311" i="23"/>
  <c r="GI66" i="15"/>
  <c r="GK66"/>
  <c r="GL66"/>
  <c r="F2311" i="23"/>
  <c r="C2311"/>
  <c r="DT66" i="15"/>
  <c r="DW66"/>
  <c r="DY66"/>
  <c r="DZ66"/>
  <c r="EA66"/>
  <c r="EB66"/>
  <c r="EC66"/>
  <c r="H2310" i="23"/>
  <c r="GE66" i="15"/>
  <c r="GG66"/>
  <c r="GH66"/>
  <c r="F2310" i="23"/>
  <c r="C2310"/>
  <c r="L2309"/>
  <c r="DH66" i="15"/>
  <c r="DK66"/>
  <c r="DM66"/>
  <c r="DN66"/>
  <c r="DO66"/>
  <c r="DP66"/>
  <c r="DQ66"/>
  <c r="H2309" i="23"/>
  <c r="GA66" i="15"/>
  <c r="GC66"/>
  <c r="GD66"/>
  <c r="F2309" i="23"/>
  <c r="C2309"/>
  <c r="FE66" i="15"/>
  <c r="FG66"/>
  <c r="FL66"/>
  <c r="L2308" i="23"/>
  <c r="FD66" i="15"/>
  <c r="M2307" i="23"/>
  <c r="L2307"/>
  <c r="L2306"/>
  <c r="FI66" i="15"/>
  <c r="FJ66"/>
  <c r="FK66"/>
  <c r="O2305" i="23"/>
  <c r="M2305"/>
  <c r="FH66" i="15"/>
  <c r="L2305" i="23"/>
  <c r="J2305"/>
  <c r="N66" i="15"/>
  <c r="Q66"/>
  <c r="S66"/>
  <c r="T66"/>
  <c r="U66"/>
  <c r="AB66"/>
  <c r="AE66"/>
  <c r="AG66"/>
  <c r="AH66"/>
  <c r="AI66"/>
  <c r="AP66"/>
  <c r="AS66"/>
  <c r="AU66"/>
  <c r="AV66"/>
  <c r="AW66"/>
  <c r="BD66"/>
  <c r="BG66"/>
  <c r="BI66"/>
  <c r="BJ66"/>
  <c r="BK66"/>
  <c r="BR66"/>
  <c r="BU66"/>
  <c r="BW66"/>
  <c r="BX66"/>
  <c r="BY66"/>
  <c r="CF66"/>
  <c r="CI66"/>
  <c r="CK66"/>
  <c r="CL66"/>
  <c r="CM66"/>
  <c r="CT66"/>
  <c r="CW66"/>
  <c r="CY66"/>
  <c r="CZ66"/>
  <c r="DA66"/>
  <c r="FF66"/>
  <c r="H2305" i="23"/>
  <c r="F2305"/>
  <c r="DD66" i="15"/>
  <c r="DE66"/>
  <c r="O2303" i="23"/>
  <c r="E2303"/>
  <c r="F2303"/>
  <c r="G2303"/>
  <c r="H2303"/>
  <c r="I2303"/>
  <c r="J2303"/>
  <c r="K2303"/>
  <c r="L2303"/>
  <c r="M2303"/>
  <c r="N2303"/>
  <c r="C2303"/>
  <c r="CP66" i="15"/>
  <c r="CQ66"/>
  <c r="O2302" i="23"/>
  <c r="E2302"/>
  <c r="F2302"/>
  <c r="G2302"/>
  <c r="H2302"/>
  <c r="I2302"/>
  <c r="J2302"/>
  <c r="K2302"/>
  <c r="L2302"/>
  <c r="M2302"/>
  <c r="N2302"/>
  <c r="C2302"/>
  <c r="CB66" i="15"/>
  <c r="CC66"/>
  <c r="O2301" i="23"/>
  <c r="E2301"/>
  <c r="F2301"/>
  <c r="G2301"/>
  <c r="H2301"/>
  <c r="I2301"/>
  <c r="J2301"/>
  <c r="K2301"/>
  <c r="L2301"/>
  <c r="M2301"/>
  <c r="N2301"/>
  <c r="C2301"/>
  <c r="BN66" i="15"/>
  <c r="BO66"/>
  <c r="O2300" i="23"/>
  <c r="E2300"/>
  <c r="F2300"/>
  <c r="G2300"/>
  <c r="H2300"/>
  <c r="I2300"/>
  <c r="J2300"/>
  <c r="K2300"/>
  <c r="L2300"/>
  <c r="M2300"/>
  <c r="N2300"/>
  <c r="C2300"/>
  <c r="AZ66" i="15"/>
  <c r="BA66"/>
  <c r="O2299" i="23"/>
  <c r="E2299"/>
  <c r="F2299"/>
  <c r="G2299"/>
  <c r="H2299"/>
  <c r="I2299"/>
  <c r="J2299"/>
  <c r="K2299"/>
  <c r="L2299"/>
  <c r="M2299"/>
  <c r="N2299"/>
  <c r="C2299"/>
  <c r="E2298"/>
  <c r="F2298"/>
  <c r="G2298"/>
  <c r="H2298"/>
  <c r="I2298"/>
  <c r="J2298"/>
  <c r="K2298"/>
  <c r="L2298"/>
  <c r="M2298"/>
  <c r="N2298"/>
  <c r="AL66" i="15"/>
  <c r="AM66"/>
  <c r="O2297" i="23"/>
  <c r="E2297"/>
  <c r="F2297"/>
  <c r="G2297"/>
  <c r="H2297"/>
  <c r="I2297"/>
  <c r="J2297"/>
  <c r="K2297"/>
  <c r="L2297"/>
  <c r="M2297"/>
  <c r="N2297"/>
  <c r="C2297"/>
  <c r="X66" i="15"/>
  <c r="Y66"/>
  <c r="O2296" i="23"/>
  <c r="E2296"/>
  <c r="F2296"/>
  <c r="G2296"/>
  <c r="H2296"/>
  <c r="I2296"/>
  <c r="J2296"/>
  <c r="K2296"/>
  <c r="L2296"/>
  <c r="M2296"/>
  <c r="N2296"/>
  <c r="C2296"/>
  <c r="E2295"/>
  <c r="F2295"/>
  <c r="G2295"/>
  <c r="H2295"/>
  <c r="I2295"/>
  <c r="J2295"/>
  <c r="K2295"/>
  <c r="L2295"/>
  <c r="M2295"/>
  <c r="N2295"/>
  <c r="H2292"/>
  <c r="H2291"/>
  <c r="H2290"/>
  <c r="H2289"/>
  <c r="H2288"/>
  <c r="H2287"/>
  <c r="N2286"/>
  <c r="N2284"/>
  <c r="D2283"/>
  <c r="D2282"/>
  <c r="J2244"/>
  <c r="ER65" i="15"/>
  <c r="EU65"/>
  <c r="EW65"/>
  <c r="EX65"/>
  <c r="EY65"/>
  <c r="EZ65"/>
  <c r="FA65"/>
  <c r="H2273" i="23"/>
  <c r="GQ65" i="15"/>
  <c r="GS65"/>
  <c r="GT65"/>
  <c r="F2273" i="23"/>
  <c r="C2273"/>
  <c r="EM65" i="15"/>
  <c r="EN65"/>
  <c r="EO65"/>
  <c r="H2272" i="23"/>
  <c r="GM65" i="15"/>
  <c r="GO65"/>
  <c r="GP65"/>
  <c r="F2272" i="23"/>
  <c r="C2272"/>
  <c r="EG65" i="15"/>
  <c r="EH65"/>
  <c r="EI65"/>
  <c r="H2271" i="23"/>
  <c r="GI65" i="15"/>
  <c r="GK65"/>
  <c r="GL65"/>
  <c r="F2271" i="23"/>
  <c r="C2271"/>
  <c r="DT65" i="15"/>
  <c r="DW65"/>
  <c r="DY65"/>
  <c r="DZ65"/>
  <c r="EA65"/>
  <c r="EB65"/>
  <c r="EC65"/>
  <c r="H2270" i="23"/>
  <c r="GE65" i="15"/>
  <c r="GG65"/>
  <c r="GH65"/>
  <c r="F2270" i="23"/>
  <c r="C2270"/>
  <c r="L2269"/>
  <c r="DH65" i="15"/>
  <c r="DK65"/>
  <c r="DM65"/>
  <c r="DN65"/>
  <c r="DO65"/>
  <c r="DP65"/>
  <c r="DQ65"/>
  <c r="H2269" i="23"/>
  <c r="GA65" i="15"/>
  <c r="GC65"/>
  <c r="GD65"/>
  <c r="F2269" i="23"/>
  <c r="C2269"/>
  <c r="FE65" i="15"/>
  <c r="FG65"/>
  <c r="FL65"/>
  <c r="L2268" i="23"/>
  <c r="FD65" i="15"/>
  <c r="M2267" i="23"/>
  <c r="L2267"/>
  <c r="L2266"/>
  <c r="FI65" i="15"/>
  <c r="FJ65"/>
  <c r="FK65"/>
  <c r="O2265" i="23"/>
  <c r="M2265"/>
  <c r="FH65" i="15"/>
  <c r="L2265" i="23"/>
  <c r="J2265"/>
  <c r="N65" i="15"/>
  <c r="Q65"/>
  <c r="S65"/>
  <c r="T65"/>
  <c r="U65"/>
  <c r="AB65"/>
  <c r="AE65"/>
  <c r="AG65"/>
  <c r="AH65"/>
  <c r="AI65"/>
  <c r="AP65"/>
  <c r="AS65"/>
  <c r="AU65"/>
  <c r="AV65"/>
  <c r="AW65"/>
  <c r="BD65"/>
  <c r="BG65"/>
  <c r="BI65"/>
  <c r="BJ65"/>
  <c r="BK65"/>
  <c r="BR65"/>
  <c r="BU65"/>
  <c r="BW65"/>
  <c r="BX65"/>
  <c r="BY65"/>
  <c r="CF65"/>
  <c r="CI65"/>
  <c r="CK65"/>
  <c r="CL65"/>
  <c r="CM65"/>
  <c r="CT65"/>
  <c r="CW65"/>
  <c r="CY65"/>
  <c r="CZ65"/>
  <c r="DA65"/>
  <c r="FF65"/>
  <c r="H2265" i="23"/>
  <c r="F2265"/>
  <c r="DD65" i="15"/>
  <c r="DE65"/>
  <c r="O2263" i="23"/>
  <c r="E2263"/>
  <c r="F2263"/>
  <c r="G2263"/>
  <c r="H2263"/>
  <c r="I2263"/>
  <c r="J2263"/>
  <c r="K2263"/>
  <c r="L2263"/>
  <c r="M2263"/>
  <c r="N2263"/>
  <c r="C2263"/>
  <c r="CP65" i="15"/>
  <c r="CQ65"/>
  <c r="O2262" i="23"/>
  <c r="E2262"/>
  <c r="F2262"/>
  <c r="G2262"/>
  <c r="H2262"/>
  <c r="I2262"/>
  <c r="J2262"/>
  <c r="K2262"/>
  <c r="L2262"/>
  <c r="M2262"/>
  <c r="N2262"/>
  <c r="C2262"/>
  <c r="CB65" i="15"/>
  <c r="CC65"/>
  <c r="O2261" i="23"/>
  <c r="E2261"/>
  <c r="F2261"/>
  <c r="G2261"/>
  <c r="H2261"/>
  <c r="I2261"/>
  <c r="J2261"/>
  <c r="K2261"/>
  <c r="L2261"/>
  <c r="M2261"/>
  <c r="N2261"/>
  <c r="C2261"/>
  <c r="BN65" i="15"/>
  <c r="BO65"/>
  <c r="O2260" i="23"/>
  <c r="E2260"/>
  <c r="F2260"/>
  <c r="G2260"/>
  <c r="H2260"/>
  <c r="I2260"/>
  <c r="J2260"/>
  <c r="K2260"/>
  <c r="L2260"/>
  <c r="M2260"/>
  <c r="N2260"/>
  <c r="C2260"/>
  <c r="AZ65" i="15"/>
  <c r="BA65"/>
  <c r="O2259" i="23"/>
  <c r="E2259"/>
  <c r="F2259"/>
  <c r="G2259"/>
  <c r="H2259"/>
  <c r="I2259"/>
  <c r="J2259"/>
  <c r="K2259"/>
  <c r="L2259"/>
  <c r="M2259"/>
  <c r="N2259"/>
  <c r="C2259"/>
  <c r="E2258"/>
  <c r="F2258"/>
  <c r="G2258"/>
  <c r="H2258"/>
  <c r="I2258"/>
  <c r="J2258"/>
  <c r="K2258"/>
  <c r="L2258"/>
  <c r="M2258"/>
  <c r="N2258"/>
  <c r="AL65" i="15"/>
  <c r="AM65"/>
  <c r="O2257" i="23"/>
  <c r="E2257"/>
  <c r="F2257"/>
  <c r="G2257"/>
  <c r="H2257"/>
  <c r="I2257"/>
  <c r="J2257"/>
  <c r="K2257"/>
  <c r="L2257"/>
  <c r="M2257"/>
  <c r="N2257"/>
  <c r="C2257"/>
  <c r="X65" i="15"/>
  <c r="Y65"/>
  <c r="O2256" i="23"/>
  <c r="E2256"/>
  <c r="F2256"/>
  <c r="G2256"/>
  <c r="H2256"/>
  <c r="I2256"/>
  <c r="J2256"/>
  <c r="K2256"/>
  <c r="L2256"/>
  <c r="M2256"/>
  <c r="N2256"/>
  <c r="C2256"/>
  <c r="E2255"/>
  <c r="F2255"/>
  <c r="G2255"/>
  <c r="H2255"/>
  <c r="I2255"/>
  <c r="J2255"/>
  <c r="K2255"/>
  <c r="L2255"/>
  <c r="M2255"/>
  <c r="N2255"/>
  <c r="H2252"/>
  <c r="H2251"/>
  <c r="H2250"/>
  <c r="H2249"/>
  <c r="H2248"/>
  <c r="H2247"/>
  <c r="N2246"/>
  <c r="N2244"/>
  <c r="D2243"/>
  <c r="D2242"/>
  <c r="J2204"/>
  <c r="ER64" i="15"/>
  <c r="EU64"/>
  <c r="EW64"/>
  <c r="EX64"/>
  <c r="EY64"/>
  <c r="EZ64"/>
  <c r="FA64"/>
  <c r="H2233" i="23"/>
  <c r="GQ64" i="15"/>
  <c r="GS64"/>
  <c r="GT64"/>
  <c r="F2233" i="23"/>
  <c r="C2233"/>
  <c r="EM64" i="15"/>
  <c r="EN64"/>
  <c r="EO64"/>
  <c r="H2232" i="23"/>
  <c r="GM64" i="15"/>
  <c r="GO64"/>
  <c r="GP64"/>
  <c r="F2232" i="23"/>
  <c r="C2232"/>
  <c r="EG64" i="15"/>
  <c r="EH64"/>
  <c r="EI64"/>
  <c r="H2231" i="23"/>
  <c r="GI64" i="15"/>
  <c r="GK64"/>
  <c r="GL64"/>
  <c r="F2231" i="23"/>
  <c r="C2231"/>
  <c r="DT64" i="15"/>
  <c r="DW64"/>
  <c r="DY64"/>
  <c r="DZ64"/>
  <c r="EA64"/>
  <c r="EB64"/>
  <c r="EC64"/>
  <c r="H2230" i="23"/>
  <c r="GE64" i="15"/>
  <c r="GG64"/>
  <c r="GH64"/>
  <c r="F2230" i="23"/>
  <c r="C2230"/>
  <c r="L2229"/>
  <c r="DH64" i="15"/>
  <c r="DK64"/>
  <c r="DM64"/>
  <c r="DN64"/>
  <c r="DO64"/>
  <c r="DP64"/>
  <c r="DQ64"/>
  <c r="H2229" i="23"/>
  <c r="GA64" i="15"/>
  <c r="GC64"/>
  <c r="GD64"/>
  <c r="F2229" i="23"/>
  <c r="C2229"/>
  <c r="FE64" i="15"/>
  <c r="FG64"/>
  <c r="FL64"/>
  <c r="L2228" i="23"/>
  <c r="FD64" i="15"/>
  <c r="M2227" i="23"/>
  <c r="L2227"/>
  <c r="L2226"/>
  <c r="FI64" i="15"/>
  <c r="FJ64"/>
  <c r="FK64"/>
  <c r="O2225" i="23"/>
  <c r="M2225"/>
  <c r="FH64" i="15"/>
  <c r="L2225" i="23"/>
  <c r="J2225"/>
  <c r="N64" i="15"/>
  <c r="Q64"/>
  <c r="S64"/>
  <c r="T64"/>
  <c r="U64"/>
  <c r="AB64"/>
  <c r="AE64"/>
  <c r="AG64"/>
  <c r="AH64"/>
  <c r="AI64"/>
  <c r="AP64"/>
  <c r="AS64"/>
  <c r="AU64"/>
  <c r="AV64"/>
  <c r="AW64"/>
  <c r="BD64"/>
  <c r="BG64"/>
  <c r="BI64"/>
  <c r="BJ64"/>
  <c r="BK64"/>
  <c r="BR64"/>
  <c r="BU64"/>
  <c r="BW64"/>
  <c r="BX64"/>
  <c r="BY64"/>
  <c r="CF64"/>
  <c r="CI64"/>
  <c r="CK64"/>
  <c r="CL64"/>
  <c r="CM64"/>
  <c r="CT64"/>
  <c r="CW64"/>
  <c r="CY64"/>
  <c r="CZ64"/>
  <c r="DA64"/>
  <c r="FF64"/>
  <c r="H2225" i="23"/>
  <c r="F2225"/>
  <c r="DD64" i="15"/>
  <c r="DE64"/>
  <c r="O2223" i="23"/>
  <c r="E2223"/>
  <c r="F2223"/>
  <c r="G2223"/>
  <c r="H2223"/>
  <c r="I2223"/>
  <c r="J2223"/>
  <c r="K2223"/>
  <c r="L2223"/>
  <c r="M2223"/>
  <c r="N2223"/>
  <c r="C2223"/>
  <c r="CP64" i="15"/>
  <c r="CQ64"/>
  <c r="O2222" i="23"/>
  <c r="E2222"/>
  <c r="F2222"/>
  <c r="G2222"/>
  <c r="H2222"/>
  <c r="I2222"/>
  <c r="J2222"/>
  <c r="K2222"/>
  <c r="L2222"/>
  <c r="M2222"/>
  <c r="N2222"/>
  <c r="C2222"/>
  <c r="CB64" i="15"/>
  <c r="CC64"/>
  <c r="O2221" i="23"/>
  <c r="E2221"/>
  <c r="F2221"/>
  <c r="G2221"/>
  <c r="H2221"/>
  <c r="I2221"/>
  <c r="J2221"/>
  <c r="K2221"/>
  <c r="L2221"/>
  <c r="M2221"/>
  <c r="N2221"/>
  <c r="C2221"/>
  <c r="BN64" i="15"/>
  <c r="BO64"/>
  <c r="O2220" i="23"/>
  <c r="E2220"/>
  <c r="F2220"/>
  <c r="G2220"/>
  <c r="H2220"/>
  <c r="I2220"/>
  <c r="J2220"/>
  <c r="K2220"/>
  <c r="L2220"/>
  <c r="M2220"/>
  <c r="N2220"/>
  <c r="C2220"/>
  <c r="AZ64" i="15"/>
  <c r="BA64"/>
  <c r="O2219" i="23"/>
  <c r="E2219"/>
  <c r="F2219"/>
  <c r="G2219"/>
  <c r="H2219"/>
  <c r="I2219"/>
  <c r="J2219"/>
  <c r="K2219"/>
  <c r="L2219"/>
  <c r="M2219"/>
  <c r="N2219"/>
  <c r="C2219"/>
  <c r="E2218"/>
  <c r="F2218"/>
  <c r="G2218"/>
  <c r="H2218"/>
  <c r="I2218"/>
  <c r="J2218"/>
  <c r="K2218"/>
  <c r="L2218"/>
  <c r="M2218"/>
  <c r="N2218"/>
  <c r="AL64" i="15"/>
  <c r="AM64"/>
  <c r="O2217" i="23"/>
  <c r="E2217"/>
  <c r="F2217"/>
  <c r="G2217"/>
  <c r="H2217"/>
  <c r="I2217"/>
  <c r="J2217"/>
  <c r="K2217"/>
  <c r="L2217"/>
  <c r="M2217"/>
  <c r="N2217"/>
  <c r="C2217"/>
  <c r="X64" i="15"/>
  <c r="Y64"/>
  <c r="O2216" i="23"/>
  <c r="E2216"/>
  <c r="F2216"/>
  <c r="G2216"/>
  <c r="H2216"/>
  <c r="I2216"/>
  <c r="J2216"/>
  <c r="K2216"/>
  <c r="L2216"/>
  <c r="M2216"/>
  <c r="N2216"/>
  <c r="C2216"/>
  <c r="E2215"/>
  <c r="F2215"/>
  <c r="G2215"/>
  <c r="H2215"/>
  <c r="I2215"/>
  <c r="J2215"/>
  <c r="K2215"/>
  <c r="L2215"/>
  <c r="M2215"/>
  <c r="N2215"/>
  <c r="H2212"/>
  <c r="H2211"/>
  <c r="H2210"/>
  <c r="H2209"/>
  <c r="H2208"/>
  <c r="H2207"/>
  <c r="N2206"/>
  <c r="N2204"/>
  <c r="D2203"/>
  <c r="D2202"/>
  <c r="J2164"/>
  <c r="ER63" i="15"/>
  <c r="EU63"/>
  <c r="EW63"/>
  <c r="EX63"/>
  <c r="EY63"/>
  <c r="EZ63"/>
  <c r="FA63"/>
  <c r="H2193" i="23"/>
  <c r="GQ63" i="15"/>
  <c r="GS63"/>
  <c r="GT63"/>
  <c r="F2193" i="23"/>
  <c r="C2193"/>
  <c r="EM63" i="15"/>
  <c r="EN63"/>
  <c r="EO63"/>
  <c r="H2192" i="23"/>
  <c r="GM63" i="15"/>
  <c r="GO63"/>
  <c r="GP63"/>
  <c r="F2192" i="23"/>
  <c r="C2192"/>
  <c r="EG63" i="15"/>
  <c r="EH63"/>
  <c r="EI63"/>
  <c r="H2191" i="23"/>
  <c r="GI63" i="15"/>
  <c r="GK63"/>
  <c r="GL63"/>
  <c r="F2191" i="23"/>
  <c r="C2191"/>
  <c r="DT63" i="15"/>
  <c r="DW63"/>
  <c r="DY63"/>
  <c r="DZ63"/>
  <c r="EA63"/>
  <c r="EB63"/>
  <c r="EC63"/>
  <c r="H2190" i="23"/>
  <c r="GE63" i="15"/>
  <c r="GG63"/>
  <c r="GH63"/>
  <c r="F2190" i="23"/>
  <c r="C2190"/>
  <c r="L2189"/>
  <c r="DH63" i="15"/>
  <c r="DK63"/>
  <c r="DM63"/>
  <c r="DN63"/>
  <c r="DO63"/>
  <c r="DP63"/>
  <c r="DQ63"/>
  <c r="H2189" i="23"/>
  <c r="GA63" i="15"/>
  <c r="GC63"/>
  <c r="GD63"/>
  <c r="F2189" i="23"/>
  <c r="C2189"/>
  <c r="FE63" i="15"/>
  <c r="FG63"/>
  <c r="FL63"/>
  <c r="L2188" i="23"/>
  <c r="FD63" i="15"/>
  <c r="M2187" i="23"/>
  <c r="L2187"/>
  <c r="L2186"/>
  <c r="FI63" i="15"/>
  <c r="FJ63"/>
  <c r="FK63"/>
  <c r="O2185" i="23"/>
  <c r="M2185"/>
  <c r="FH63" i="15"/>
  <c r="L2185" i="23"/>
  <c r="J2185"/>
  <c r="N63" i="15"/>
  <c r="Q63"/>
  <c r="S63"/>
  <c r="T63"/>
  <c r="U63"/>
  <c r="AB63"/>
  <c r="AE63"/>
  <c r="AG63"/>
  <c r="AH63"/>
  <c r="AI63"/>
  <c r="AP63"/>
  <c r="AS63"/>
  <c r="AU63"/>
  <c r="AV63"/>
  <c r="AW63"/>
  <c r="BD63"/>
  <c r="BG63"/>
  <c r="BI63"/>
  <c r="BJ63"/>
  <c r="BK63"/>
  <c r="BR63"/>
  <c r="BU63"/>
  <c r="BW63"/>
  <c r="BX63"/>
  <c r="BY63"/>
  <c r="CF63"/>
  <c r="CI63"/>
  <c r="CK63"/>
  <c r="CL63"/>
  <c r="CM63"/>
  <c r="CT63"/>
  <c r="CW63"/>
  <c r="CY63"/>
  <c r="CZ63"/>
  <c r="DA63"/>
  <c r="FF63"/>
  <c r="H2185" i="23"/>
  <c r="F2185"/>
  <c r="DD63" i="15"/>
  <c r="DE63"/>
  <c r="O2183" i="23"/>
  <c r="E2183"/>
  <c r="F2183"/>
  <c r="G2183"/>
  <c r="H2183"/>
  <c r="I2183"/>
  <c r="J2183"/>
  <c r="K2183"/>
  <c r="L2183"/>
  <c r="M2183"/>
  <c r="N2183"/>
  <c r="C2183"/>
  <c r="CP63" i="15"/>
  <c r="CQ63"/>
  <c r="O2182" i="23"/>
  <c r="E2182"/>
  <c r="F2182"/>
  <c r="G2182"/>
  <c r="H2182"/>
  <c r="I2182"/>
  <c r="J2182"/>
  <c r="K2182"/>
  <c r="L2182"/>
  <c r="M2182"/>
  <c r="N2182"/>
  <c r="C2182"/>
  <c r="CB63" i="15"/>
  <c r="CC63"/>
  <c r="O2181" i="23"/>
  <c r="E2181"/>
  <c r="F2181"/>
  <c r="G2181"/>
  <c r="H2181"/>
  <c r="I2181"/>
  <c r="J2181"/>
  <c r="K2181"/>
  <c r="L2181"/>
  <c r="M2181"/>
  <c r="N2181"/>
  <c r="C2181"/>
  <c r="BN63" i="15"/>
  <c r="BO63"/>
  <c r="O2180" i="23"/>
  <c r="E2180"/>
  <c r="F2180"/>
  <c r="G2180"/>
  <c r="H2180"/>
  <c r="I2180"/>
  <c r="J2180"/>
  <c r="K2180"/>
  <c r="L2180"/>
  <c r="M2180"/>
  <c r="N2180"/>
  <c r="C2180"/>
  <c r="AZ63" i="15"/>
  <c r="BA63"/>
  <c r="O2179" i="23"/>
  <c r="E2179"/>
  <c r="F2179"/>
  <c r="G2179"/>
  <c r="H2179"/>
  <c r="I2179"/>
  <c r="J2179"/>
  <c r="K2179"/>
  <c r="L2179"/>
  <c r="M2179"/>
  <c r="N2179"/>
  <c r="C2179"/>
  <c r="E2178"/>
  <c r="F2178"/>
  <c r="G2178"/>
  <c r="H2178"/>
  <c r="I2178"/>
  <c r="J2178"/>
  <c r="K2178"/>
  <c r="L2178"/>
  <c r="M2178"/>
  <c r="N2178"/>
  <c r="AL63" i="15"/>
  <c r="AM63"/>
  <c r="O2177" i="23"/>
  <c r="E2177"/>
  <c r="F2177"/>
  <c r="G2177"/>
  <c r="H2177"/>
  <c r="I2177"/>
  <c r="J2177"/>
  <c r="K2177"/>
  <c r="L2177"/>
  <c r="M2177"/>
  <c r="N2177"/>
  <c r="C2177"/>
  <c r="X63" i="15"/>
  <c r="Y63"/>
  <c r="O2176" i="23"/>
  <c r="E2176"/>
  <c r="F2176"/>
  <c r="G2176"/>
  <c r="H2176"/>
  <c r="I2176"/>
  <c r="J2176"/>
  <c r="K2176"/>
  <c r="L2176"/>
  <c r="M2176"/>
  <c r="N2176"/>
  <c r="C2176"/>
  <c r="E2175"/>
  <c r="F2175"/>
  <c r="G2175"/>
  <c r="H2175"/>
  <c r="I2175"/>
  <c r="J2175"/>
  <c r="K2175"/>
  <c r="L2175"/>
  <c r="M2175"/>
  <c r="N2175"/>
  <c r="H2172"/>
  <c r="H2171"/>
  <c r="H2170"/>
  <c r="H2169"/>
  <c r="H2168"/>
  <c r="H2167"/>
  <c r="N2166"/>
  <c r="N2164"/>
  <c r="D2163"/>
  <c r="D2162"/>
  <c r="J2124"/>
  <c r="ER62" i="15"/>
  <c r="EU62"/>
  <c r="EW62"/>
  <c r="EX62"/>
  <c r="EY62"/>
  <c r="EZ62"/>
  <c r="FA62"/>
  <c r="H2153" i="23"/>
  <c r="GQ62" i="15"/>
  <c r="GS62"/>
  <c r="GT62"/>
  <c r="F2153" i="23"/>
  <c r="C2153"/>
  <c r="EM62" i="15"/>
  <c r="EN62"/>
  <c r="EO62"/>
  <c r="H2152" i="23"/>
  <c r="GM62" i="15"/>
  <c r="GO62"/>
  <c r="GP62"/>
  <c r="F2152" i="23"/>
  <c r="C2152"/>
  <c r="EG62" i="15"/>
  <c r="EH62"/>
  <c r="EI62"/>
  <c r="H2151" i="23"/>
  <c r="GI62" i="15"/>
  <c r="GK62"/>
  <c r="GL62"/>
  <c r="F2151" i="23"/>
  <c r="C2151"/>
  <c r="DT62" i="15"/>
  <c r="DW62"/>
  <c r="DY62"/>
  <c r="DZ62"/>
  <c r="EA62"/>
  <c r="EB62"/>
  <c r="EC62"/>
  <c r="H2150" i="23"/>
  <c r="GE62" i="15"/>
  <c r="GG62"/>
  <c r="GH62"/>
  <c r="F2150" i="23"/>
  <c r="C2150"/>
  <c r="L2149"/>
  <c r="DH62" i="15"/>
  <c r="DK62"/>
  <c r="DM62"/>
  <c r="DN62"/>
  <c r="DO62"/>
  <c r="DP62"/>
  <c r="DQ62"/>
  <c r="H2149" i="23"/>
  <c r="GA62" i="15"/>
  <c r="GC62"/>
  <c r="GD62"/>
  <c r="F2149" i="23"/>
  <c r="C2149"/>
  <c r="FE62" i="15"/>
  <c r="FG62"/>
  <c r="FL62"/>
  <c r="L2148" i="23"/>
  <c r="FD62" i="15"/>
  <c r="M2147" i="23"/>
  <c r="L2147"/>
  <c r="L2146"/>
  <c r="FI62" i="15"/>
  <c r="FJ62"/>
  <c r="FK62"/>
  <c r="O2145" i="23"/>
  <c r="M2145"/>
  <c r="FH62" i="15"/>
  <c r="L2145" i="23"/>
  <c r="J2145"/>
  <c r="N62" i="15"/>
  <c r="Q62"/>
  <c r="S62"/>
  <c r="T62"/>
  <c r="U62"/>
  <c r="AB62"/>
  <c r="AE62"/>
  <c r="AG62"/>
  <c r="AH62"/>
  <c r="AI62"/>
  <c r="AP62"/>
  <c r="AS62"/>
  <c r="AU62"/>
  <c r="AV62"/>
  <c r="AW62"/>
  <c r="BD62"/>
  <c r="BG62"/>
  <c r="BI62"/>
  <c r="BJ62"/>
  <c r="BK62"/>
  <c r="BR62"/>
  <c r="BU62"/>
  <c r="BW62"/>
  <c r="BX62"/>
  <c r="BY62"/>
  <c r="CF62"/>
  <c r="CI62"/>
  <c r="CK62"/>
  <c r="CL62"/>
  <c r="CM62"/>
  <c r="CT62"/>
  <c r="CW62"/>
  <c r="CY62"/>
  <c r="CZ62"/>
  <c r="DA62"/>
  <c r="FF62"/>
  <c r="H2145" i="23"/>
  <c r="F2145"/>
  <c r="DD62" i="15"/>
  <c r="DE62"/>
  <c r="O2143" i="23"/>
  <c r="E2143"/>
  <c r="F2143"/>
  <c r="G2143"/>
  <c r="H2143"/>
  <c r="I2143"/>
  <c r="J2143"/>
  <c r="K2143"/>
  <c r="L2143"/>
  <c r="M2143"/>
  <c r="N2143"/>
  <c r="C2143"/>
  <c r="CP62" i="15"/>
  <c r="CQ62"/>
  <c r="O2142" i="23"/>
  <c r="E2142"/>
  <c r="F2142"/>
  <c r="G2142"/>
  <c r="H2142"/>
  <c r="I2142"/>
  <c r="J2142"/>
  <c r="K2142"/>
  <c r="L2142"/>
  <c r="M2142"/>
  <c r="N2142"/>
  <c r="C2142"/>
  <c r="CB62" i="15"/>
  <c r="CC62"/>
  <c r="O2141" i="23"/>
  <c r="E2141"/>
  <c r="F2141"/>
  <c r="G2141"/>
  <c r="H2141"/>
  <c r="I2141"/>
  <c r="J2141"/>
  <c r="K2141"/>
  <c r="L2141"/>
  <c r="M2141"/>
  <c r="N2141"/>
  <c r="C2141"/>
  <c r="BN62" i="15"/>
  <c r="BO62"/>
  <c r="O2140" i="23"/>
  <c r="E2140"/>
  <c r="F2140"/>
  <c r="G2140"/>
  <c r="H2140"/>
  <c r="I2140"/>
  <c r="J2140"/>
  <c r="K2140"/>
  <c r="L2140"/>
  <c r="M2140"/>
  <c r="N2140"/>
  <c r="C2140"/>
  <c r="AZ62" i="15"/>
  <c r="BA62"/>
  <c r="O2139" i="23"/>
  <c r="E2139"/>
  <c r="F2139"/>
  <c r="G2139"/>
  <c r="H2139"/>
  <c r="I2139"/>
  <c r="J2139"/>
  <c r="K2139"/>
  <c r="L2139"/>
  <c r="M2139"/>
  <c r="N2139"/>
  <c r="C2139"/>
  <c r="E2138"/>
  <c r="F2138"/>
  <c r="G2138"/>
  <c r="H2138"/>
  <c r="I2138"/>
  <c r="J2138"/>
  <c r="K2138"/>
  <c r="L2138"/>
  <c r="M2138"/>
  <c r="N2138"/>
  <c r="AL62" i="15"/>
  <c r="AM62"/>
  <c r="O2137" i="23"/>
  <c r="E2137"/>
  <c r="F2137"/>
  <c r="G2137"/>
  <c r="H2137"/>
  <c r="I2137"/>
  <c r="J2137"/>
  <c r="K2137"/>
  <c r="L2137"/>
  <c r="M2137"/>
  <c r="N2137"/>
  <c r="C2137"/>
  <c r="X62" i="15"/>
  <c r="Y62"/>
  <c r="O2136" i="23"/>
  <c r="E2136"/>
  <c r="F2136"/>
  <c r="G2136"/>
  <c r="H2136"/>
  <c r="I2136"/>
  <c r="J2136"/>
  <c r="K2136"/>
  <c r="L2136"/>
  <c r="M2136"/>
  <c r="N2136"/>
  <c r="C2136"/>
  <c r="E2135"/>
  <c r="F2135"/>
  <c r="G2135"/>
  <c r="H2135"/>
  <c r="I2135"/>
  <c r="J2135"/>
  <c r="K2135"/>
  <c r="L2135"/>
  <c r="M2135"/>
  <c r="N2135"/>
  <c r="H2132"/>
  <c r="H2131"/>
  <c r="H2130"/>
  <c r="H2129"/>
  <c r="H2128"/>
  <c r="H2127"/>
  <c r="N2126"/>
  <c r="N2124"/>
  <c r="D2123"/>
  <c r="D2122"/>
  <c r="J2084"/>
  <c r="ER61" i="15"/>
  <c r="EU61"/>
  <c r="EW61"/>
  <c r="EX61"/>
  <c r="EY61"/>
  <c r="EZ61"/>
  <c r="FA61"/>
  <c r="H2113" i="23"/>
  <c r="GQ61" i="15"/>
  <c r="GS61"/>
  <c r="GT61"/>
  <c r="F2113" i="23"/>
  <c r="C2113"/>
  <c r="EM61" i="15"/>
  <c r="EN61"/>
  <c r="EO61"/>
  <c r="H2112" i="23"/>
  <c r="GM61" i="15"/>
  <c r="GO61"/>
  <c r="GP61"/>
  <c r="F2112" i="23"/>
  <c r="C2112"/>
  <c r="EG61" i="15"/>
  <c r="EH61"/>
  <c r="EI61"/>
  <c r="H2111" i="23"/>
  <c r="GI61" i="15"/>
  <c r="GK61"/>
  <c r="GL61"/>
  <c r="F2111" i="23"/>
  <c r="C2111"/>
  <c r="DT61" i="15"/>
  <c r="DW61"/>
  <c r="DY61"/>
  <c r="DZ61"/>
  <c r="EA61"/>
  <c r="EB61"/>
  <c r="EC61"/>
  <c r="H2110" i="23"/>
  <c r="GE61" i="15"/>
  <c r="GG61"/>
  <c r="GH61"/>
  <c r="F2110" i="23"/>
  <c r="C2110"/>
  <c r="L2109"/>
  <c r="DH61" i="15"/>
  <c r="DK61"/>
  <c r="DM61"/>
  <c r="DN61"/>
  <c r="DO61"/>
  <c r="DP61"/>
  <c r="DQ61"/>
  <c r="H2109" i="23"/>
  <c r="GA61" i="15"/>
  <c r="GC61"/>
  <c r="GD61"/>
  <c r="F2109" i="23"/>
  <c r="C2109"/>
  <c r="FE61" i="15"/>
  <c r="FG61"/>
  <c r="FL61"/>
  <c r="L2108" i="23"/>
  <c r="FD61" i="15"/>
  <c r="M2107" i="23"/>
  <c r="L2107"/>
  <c r="L2106"/>
  <c r="FI61" i="15"/>
  <c r="FJ61"/>
  <c r="FK61"/>
  <c r="O2105" i="23"/>
  <c r="M2105"/>
  <c r="FH61" i="15"/>
  <c r="L2105" i="23"/>
  <c r="J2105"/>
  <c r="N61" i="15"/>
  <c r="Q61"/>
  <c r="S61"/>
  <c r="T61"/>
  <c r="U61"/>
  <c r="AB61"/>
  <c r="AE61"/>
  <c r="AG61"/>
  <c r="AH61"/>
  <c r="AI61"/>
  <c r="AP61"/>
  <c r="AS61"/>
  <c r="AU61"/>
  <c r="AV61"/>
  <c r="AW61"/>
  <c r="BD61"/>
  <c r="BG61"/>
  <c r="BI61"/>
  <c r="BJ61"/>
  <c r="BK61"/>
  <c r="BR61"/>
  <c r="BU61"/>
  <c r="BW61"/>
  <c r="BX61"/>
  <c r="BY61"/>
  <c r="CF61"/>
  <c r="CI61"/>
  <c r="CK61"/>
  <c r="CL61"/>
  <c r="CM61"/>
  <c r="CT61"/>
  <c r="CW61"/>
  <c r="CY61"/>
  <c r="CZ61"/>
  <c r="DA61"/>
  <c r="FF61"/>
  <c r="H2105" i="23"/>
  <c r="F2105"/>
  <c r="DD61" i="15"/>
  <c r="DE61"/>
  <c r="O2103" i="23"/>
  <c r="E2103"/>
  <c r="F2103"/>
  <c r="G2103"/>
  <c r="H2103"/>
  <c r="I2103"/>
  <c r="J2103"/>
  <c r="K2103"/>
  <c r="L2103"/>
  <c r="M2103"/>
  <c r="N2103"/>
  <c r="C2103"/>
  <c r="CP61" i="15"/>
  <c r="CQ61"/>
  <c r="O2102" i="23"/>
  <c r="E2102"/>
  <c r="F2102"/>
  <c r="G2102"/>
  <c r="H2102"/>
  <c r="I2102"/>
  <c r="J2102"/>
  <c r="K2102"/>
  <c r="L2102"/>
  <c r="M2102"/>
  <c r="N2102"/>
  <c r="C2102"/>
  <c r="CB61" i="15"/>
  <c r="CC61"/>
  <c r="O2101" i="23"/>
  <c r="E2101"/>
  <c r="F2101"/>
  <c r="G2101"/>
  <c r="H2101"/>
  <c r="I2101"/>
  <c r="J2101"/>
  <c r="K2101"/>
  <c r="L2101"/>
  <c r="M2101"/>
  <c r="N2101"/>
  <c r="C2101"/>
  <c r="BN61" i="15"/>
  <c r="BO61"/>
  <c r="O2100" i="23"/>
  <c r="E2100"/>
  <c r="F2100"/>
  <c r="G2100"/>
  <c r="H2100"/>
  <c r="I2100"/>
  <c r="J2100"/>
  <c r="K2100"/>
  <c r="L2100"/>
  <c r="M2100"/>
  <c r="N2100"/>
  <c r="C2100"/>
  <c r="AZ61" i="15"/>
  <c r="BA61"/>
  <c r="O2099" i="23"/>
  <c r="E2099"/>
  <c r="F2099"/>
  <c r="G2099"/>
  <c r="H2099"/>
  <c r="I2099"/>
  <c r="J2099"/>
  <c r="K2099"/>
  <c r="L2099"/>
  <c r="M2099"/>
  <c r="N2099"/>
  <c r="C2099"/>
  <c r="E2098"/>
  <c r="F2098"/>
  <c r="G2098"/>
  <c r="H2098"/>
  <c r="I2098"/>
  <c r="J2098"/>
  <c r="K2098"/>
  <c r="L2098"/>
  <c r="M2098"/>
  <c r="N2098"/>
  <c r="AL61" i="15"/>
  <c r="AM61"/>
  <c r="O2097" i="23"/>
  <c r="E2097"/>
  <c r="F2097"/>
  <c r="G2097"/>
  <c r="H2097"/>
  <c r="I2097"/>
  <c r="J2097"/>
  <c r="K2097"/>
  <c r="L2097"/>
  <c r="M2097"/>
  <c r="N2097"/>
  <c r="C2097"/>
  <c r="X61" i="15"/>
  <c r="Y61"/>
  <c r="O2096" i="23"/>
  <c r="E2096"/>
  <c r="F2096"/>
  <c r="G2096"/>
  <c r="H2096"/>
  <c r="I2096"/>
  <c r="J2096"/>
  <c r="K2096"/>
  <c r="L2096"/>
  <c r="M2096"/>
  <c r="N2096"/>
  <c r="C2096"/>
  <c r="E2095"/>
  <c r="F2095"/>
  <c r="G2095"/>
  <c r="H2095"/>
  <c r="I2095"/>
  <c r="J2095"/>
  <c r="K2095"/>
  <c r="L2095"/>
  <c r="M2095"/>
  <c r="N2095"/>
  <c r="H2092"/>
  <c r="H2091"/>
  <c r="H2090"/>
  <c r="H2089"/>
  <c r="H2088"/>
  <c r="H2087"/>
  <c r="N2086"/>
  <c r="N2084"/>
  <c r="D2083"/>
  <c r="D2082"/>
  <c r="J2044"/>
  <c r="ER60" i="15"/>
  <c r="EU60"/>
  <c r="EW60"/>
  <c r="EX60"/>
  <c r="EY60"/>
  <c r="EZ60"/>
  <c r="FA60"/>
  <c r="H2073" i="23"/>
  <c r="GQ60" i="15"/>
  <c r="GS60"/>
  <c r="GT60"/>
  <c r="F2073" i="23"/>
  <c r="C2073"/>
  <c r="EM60" i="15"/>
  <c r="EN60"/>
  <c r="EO60"/>
  <c r="H2072" i="23"/>
  <c r="GM60" i="15"/>
  <c r="GO60"/>
  <c r="GP60"/>
  <c r="F2072" i="23"/>
  <c r="C2072"/>
  <c r="EG60" i="15"/>
  <c r="EH60"/>
  <c r="EI60"/>
  <c r="H2071" i="23"/>
  <c r="GI60" i="15"/>
  <c r="GK60"/>
  <c r="GL60"/>
  <c r="F2071" i="23"/>
  <c r="C2071"/>
  <c r="DT60" i="15"/>
  <c r="DW60"/>
  <c r="DY60"/>
  <c r="DZ60"/>
  <c r="EA60"/>
  <c r="EB60"/>
  <c r="EC60"/>
  <c r="H2070" i="23"/>
  <c r="GE60" i="15"/>
  <c r="GG60"/>
  <c r="GH60"/>
  <c r="F2070" i="23"/>
  <c r="C2070"/>
  <c r="L2069"/>
  <c r="DH60" i="15"/>
  <c r="DK60"/>
  <c r="DM60"/>
  <c r="DN60"/>
  <c r="DO60"/>
  <c r="DP60"/>
  <c r="DQ60"/>
  <c r="H2069" i="23"/>
  <c r="GA60" i="15"/>
  <c r="GC60"/>
  <c r="GD60"/>
  <c r="F2069" i="23"/>
  <c r="C2069"/>
  <c r="FE60" i="15"/>
  <c r="FG60"/>
  <c r="FL60"/>
  <c r="L2068" i="23"/>
  <c r="FD60" i="15"/>
  <c r="M2067" i="23"/>
  <c r="L2067"/>
  <c r="L2066"/>
  <c r="FI60" i="15"/>
  <c r="FJ60"/>
  <c r="FK60"/>
  <c r="O2065" i="23"/>
  <c r="M2065"/>
  <c r="FH60" i="15"/>
  <c r="L2065" i="23"/>
  <c r="J2065"/>
  <c r="N60" i="15"/>
  <c r="Q60"/>
  <c r="S60"/>
  <c r="T60"/>
  <c r="U60"/>
  <c r="AB60"/>
  <c r="AE60"/>
  <c r="AG60"/>
  <c r="AH60"/>
  <c r="AI60"/>
  <c r="AP60"/>
  <c r="AS60"/>
  <c r="AU60"/>
  <c r="AV60"/>
  <c r="AW60"/>
  <c r="BD60"/>
  <c r="BG60"/>
  <c r="BI60"/>
  <c r="BJ60"/>
  <c r="BK60"/>
  <c r="BR60"/>
  <c r="BU60"/>
  <c r="BW60"/>
  <c r="BX60"/>
  <c r="BY60"/>
  <c r="CF60"/>
  <c r="CI60"/>
  <c r="CK60"/>
  <c r="CL60"/>
  <c r="CM60"/>
  <c r="CT60"/>
  <c r="CW60"/>
  <c r="CY60"/>
  <c r="CZ60"/>
  <c r="DA60"/>
  <c r="FF60"/>
  <c r="H2065" i="23"/>
  <c r="F2065"/>
  <c r="DD60" i="15"/>
  <c r="DE60"/>
  <c r="O2063" i="23"/>
  <c r="E2063"/>
  <c r="F2063"/>
  <c r="G2063"/>
  <c r="H2063"/>
  <c r="I2063"/>
  <c r="J2063"/>
  <c r="K2063"/>
  <c r="L2063"/>
  <c r="M2063"/>
  <c r="N2063"/>
  <c r="C2063"/>
  <c r="CP60" i="15"/>
  <c r="CQ60"/>
  <c r="O2062" i="23"/>
  <c r="E2062"/>
  <c r="F2062"/>
  <c r="G2062"/>
  <c r="H2062"/>
  <c r="I2062"/>
  <c r="J2062"/>
  <c r="K2062"/>
  <c r="L2062"/>
  <c r="M2062"/>
  <c r="N2062"/>
  <c r="C2062"/>
  <c r="CB60" i="15"/>
  <c r="CC60"/>
  <c r="O2061" i="23"/>
  <c r="E2061"/>
  <c r="F2061"/>
  <c r="G2061"/>
  <c r="H2061"/>
  <c r="I2061"/>
  <c r="J2061"/>
  <c r="K2061"/>
  <c r="L2061"/>
  <c r="M2061"/>
  <c r="N2061"/>
  <c r="C2061"/>
  <c r="BN60" i="15"/>
  <c r="BO60"/>
  <c r="O2060" i="23"/>
  <c r="E2060"/>
  <c r="F2060"/>
  <c r="G2060"/>
  <c r="H2060"/>
  <c r="I2060"/>
  <c r="J2060"/>
  <c r="K2060"/>
  <c r="L2060"/>
  <c r="M2060"/>
  <c r="N2060"/>
  <c r="C2060"/>
  <c r="AZ60" i="15"/>
  <c r="BA60"/>
  <c r="O2059" i="23"/>
  <c r="E2059"/>
  <c r="F2059"/>
  <c r="G2059"/>
  <c r="H2059"/>
  <c r="I2059"/>
  <c r="J2059"/>
  <c r="K2059"/>
  <c r="L2059"/>
  <c r="M2059"/>
  <c r="N2059"/>
  <c r="C2059"/>
  <c r="E2058"/>
  <c r="F2058"/>
  <c r="G2058"/>
  <c r="H2058"/>
  <c r="I2058"/>
  <c r="J2058"/>
  <c r="K2058"/>
  <c r="L2058"/>
  <c r="M2058"/>
  <c r="N2058"/>
  <c r="AL60" i="15"/>
  <c r="AM60"/>
  <c r="O2057" i="23"/>
  <c r="E2057"/>
  <c r="F2057"/>
  <c r="G2057"/>
  <c r="H2057"/>
  <c r="I2057"/>
  <c r="J2057"/>
  <c r="K2057"/>
  <c r="L2057"/>
  <c r="M2057"/>
  <c r="N2057"/>
  <c r="C2057"/>
  <c r="X60" i="15"/>
  <c r="Y60"/>
  <c r="O2056" i="23"/>
  <c r="E2056"/>
  <c r="F2056"/>
  <c r="G2056"/>
  <c r="H2056"/>
  <c r="I2056"/>
  <c r="J2056"/>
  <c r="K2056"/>
  <c r="L2056"/>
  <c r="M2056"/>
  <c r="N2056"/>
  <c r="C2056"/>
  <c r="E2055"/>
  <c r="F2055"/>
  <c r="G2055"/>
  <c r="H2055"/>
  <c r="I2055"/>
  <c r="J2055"/>
  <c r="K2055"/>
  <c r="L2055"/>
  <c r="M2055"/>
  <c r="N2055"/>
  <c r="H2052"/>
  <c r="H2051"/>
  <c r="H2050"/>
  <c r="H2049"/>
  <c r="H2048"/>
  <c r="H2047"/>
  <c r="N2046"/>
  <c r="N2044"/>
  <c r="D2043"/>
  <c r="D2042"/>
  <c r="J2004"/>
  <c r="ER59" i="15"/>
  <c r="EU59"/>
  <c r="EW59"/>
  <c r="EX59"/>
  <c r="EY59"/>
  <c r="EZ59"/>
  <c r="FA59"/>
  <c r="H2033" i="23"/>
  <c r="GQ59" i="15"/>
  <c r="GS59"/>
  <c r="GT59"/>
  <c r="F2033" i="23"/>
  <c r="C2033"/>
  <c r="EM59" i="15"/>
  <c r="EN59"/>
  <c r="EO59"/>
  <c r="H2032" i="23"/>
  <c r="GM59" i="15"/>
  <c r="GO59"/>
  <c r="GP59"/>
  <c r="F2032" i="23"/>
  <c r="C2032"/>
  <c r="EG59" i="15"/>
  <c r="EH59"/>
  <c r="EI59"/>
  <c r="H2031" i="23"/>
  <c r="GI59" i="15"/>
  <c r="GK59"/>
  <c r="GL59"/>
  <c r="F2031" i="23"/>
  <c r="C2031"/>
  <c r="DT59" i="15"/>
  <c r="DW59"/>
  <c r="DY59"/>
  <c r="DZ59"/>
  <c r="EA59"/>
  <c r="EB59"/>
  <c r="EC59"/>
  <c r="H2030" i="23"/>
  <c r="GE59" i="15"/>
  <c r="GG59"/>
  <c r="GH59"/>
  <c r="F2030" i="23"/>
  <c r="C2030"/>
  <c r="L2029"/>
  <c r="DH59" i="15"/>
  <c r="DK59"/>
  <c r="DM59"/>
  <c r="DN59"/>
  <c r="DO59"/>
  <c r="DP59"/>
  <c r="DQ59"/>
  <c r="H2029" i="23"/>
  <c r="GA59" i="15"/>
  <c r="GC59"/>
  <c r="GD59"/>
  <c r="F2029" i="23"/>
  <c r="C2029"/>
  <c r="FE59" i="15"/>
  <c r="FG59"/>
  <c r="FL59"/>
  <c r="L2028" i="23"/>
  <c r="FD59" i="15"/>
  <c r="M2027" i="23"/>
  <c r="L2027"/>
  <c r="L2026"/>
  <c r="FI59" i="15"/>
  <c r="FJ59"/>
  <c r="FK59"/>
  <c r="O2025" i="23"/>
  <c r="M2025"/>
  <c r="FH59" i="15"/>
  <c r="L2025" i="23"/>
  <c r="J2025"/>
  <c r="N59" i="15"/>
  <c r="Q59"/>
  <c r="S59"/>
  <c r="T59"/>
  <c r="U59"/>
  <c r="AB59"/>
  <c r="AE59"/>
  <c r="AG59"/>
  <c r="AH59"/>
  <c r="AI59"/>
  <c r="AP59"/>
  <c r="AS59"/>
  <c r="AU59"/>
  <c r="AV59"/>
  <c r="AW59"/>
  <c r="BD59"/>
  <c r="BG59"/>
  <c r="BI59"/>
  <c r="BJ59"/>
  <c r="BK59"/>
  <c r="BR59"/>
  <c r="BU59"/>
  <c r="BW59"/>
  <c r="BX59"/>
  <c r="BY59"/>
  <c r="CF59"/>
  <c r="CI59"/>
  <c r="CK59"/>
  <c r="CL59"/>
  <c r="CM59"/>
  <c r="CT59"/>
  <c r="CW59"/>
  <c r="CY59"/>
  <c r="CZ59"/>
  <c r="DA59"/>
  <c r="FF59"/>
  <c r="H2025" i="23"/>
  <c r="F2025"/>
  <c r="DD59" i="15"/>
  <c r="DE59"/>
  <c r="O2023" i="23"/>
  <c r="E2023"/>
  <c r="F2023"/>
  <c r="G2023"/>
  <c r="H2023"/>
  <c r="I2023"/>
  <c r="J2023"/>
  <c r="K2023"/>
  <c r="L2023"/>
  <c r="M2023"/>
  <c r="N2023"/>
  <c r="C2023"/>
  <c r="CP59" i="15"/>
  <c r="CQ59"/>
  <c r="O2022" i="23"/>
  <c r="E2022"/>
  <c r="F2022"/>
  <c r="G2022"/>
  <c r="H2022"/>
  <c r="I2022"/>
  <c r="J2022"/>
  <c r="K2022"/>
  <c r="L2022"/>
  <c r="M2022"/>
  <c r="N2022"/>
  <c r="C2022"/>
  <c r="CB59" i="15"/>
  <c r="CC59"/>
  <c r="O2021" i="23"/>
  <c r="E2021"/>
  <c r="F2021"/>
  <c r="G2021"/>
  <c r="H2021"/>
  <c r="I2021"/>
  <c r="J2021"/>
  <c r="K2021"/>
  <c r="L2021"/>
  <c r="M2021"/>
  <c r="N2021"/>
  <c r="C2021"/>
  <c r="BN59" i="15"/>
  <c r="BO59"/>
  <c r="O2020" i="23"/>
  <c r="E2020"/>
  <c r="F2020"/>
  <c r="G2020"/>
  <c r="H2020"/>
  <c r="I2020"/>
  <c r="J2020"/>
  <c r="K2020"/>
  <c r="L2020"/>
  <c r="M2020"/>
  <c r="N2020"/>
  <c r="C2020"/>
  <c r="AZ59" i="15"/>
  <c r="BA59"/>
  <c r="O2019" i="23"/>
  <c r="E2019"/>
  <c r="F2019"/>
  <c r="G2019"/>
  <c r="H2019"/>
  <c r="I2019"/>
  <c r="J2019"/>
  <c r="K2019"/>
  <c r="L2019"/>
  <c r="M2019"/>
  <c r="N2019"/>
  <c r="C2019"/>
  <c r="E2018"/>
  <c r="F2018"/>
  <c r="G2018"/>
  <c r="H2018"/>
  <c r="I2018"/>
  <c r="J2018"/>
  <c r="K2018"/>
  <c r="L2018"/>
  <c r="M2018"/>
  <c r="N2018"/>
  <c r="AL59" i="15"/>
  <c r="AM59"/>
  <c r="O2017" i="23"/>
  <c r="E2017"/>
  <c r="F2017"/>
  <c r="G2017"/>
  <c r="H2017"/>
  <c r="I2017"/>
  <c r="J2017"/>
  <c r="K2017"/>
  <c r="L2017"/>
  <c r="M2017"/>
  <c r="N2017"/>
  <c r="C2017"/>
  <c r="X59" i="15"/>
  <c r="Y59"/>
  <c r="O2016" i="23"/>
  <c r="E2016"/>
  <c r="F2016"/>
  <c r="G2016"/>
  <c r="H2016"/>
  <c r="I2016"/>
  <c r="J2016"/>
  <c r="K2016"/>
  <c r="L2016"/>
  <c r="M2016"/>
  <c r="N2016"/>
  <c r="C2016"/>
  <c r="E2015"/>
  <c r="F2015"/>
  <c r="G2015"/>
  <c r="H2015"/>
  <c r="I2015"/>
  <c r="J2015"/>
  <c r="K2015"/>
  <c r="L2015"/>
  <c r="M2015"/>
  <c r="N2015"/>
  <c r="H2012"/>
  <c r="H2011"/>
  <c r="H2010"/>
  <c r="H2009"/>
  <c r="H2008"/>
  <c r="H2007"/>
  <c r="N2006"/>
  <c r="N2004"/>
  <c r="D2003"/>
  <c r="D2002"/>
  <c r="J1964"/>
  <c r="ER58" i="15"/>
  <c r="EU58"/>
  <c r="EW58"/>
  <c r="EX58"/>
  <c r="EY58"/>
  <c r="EZ58"/>
  <c r="FA58"/>
  <c r="H1993" i="23"/>
  <c r="GQ58" i="15"/>
  <c r="GS58"/>
  <c r="GT58"/>
  <c r="F1993" i="23"/>
  <c r="C1993"/>
  <c r="EM58" i="15"/>
  <c r="EN58"/>
  <c r="EO58"/>
  <c r="H1992" i="23"/>
  <c r="GM58" i="15"/>
  <c r="GO58"/>
  <c r="GP58"/>
  <c r="F1992" i="23"/>
  <c r="C1992"/>
  <c r="EG58" i="15"/>
  <c r="EH58"/>
  <c r="EI58"/>
  <c r="H1991" i="23"/>
  <c r="GI58" i="15"/>
  <c r="GK58"/>
  <c r="GL58"/>
  <c r="F1991" i="23"/>
  <c r="C1991"/>
  <c r="DT58" i="15"/>
  <c r="DW58"/>
  <c r="DY58"/>
  <c r="DZ58"/>
  <c r="EA58"/>
  <c r="EB58"/>
  <c r="EC58"/>
  <c r="H1990" i="23"/>
  <c r="GE58" i="15"/>
  <c r="GG58"/>
  <c r="GH58"/>
  <c r="F1990" i="23"/>
  <c r="C1990"/>
  <c r="L1989"/>
  <c r="DH58" i="15"/>
  <c r="DK58"/>
  <c r="DM58"/>
  <c r="DN58"/>
  <c r="DO58"/>
  <c r="DP58"/>
  <c r="DQ58"/>
  <c r="H1989" i="23"/>
  <c r="GA58" i="15"/>
  <c r="GC58"/>
  <c r="GD58"/>
  <c r="F1989" i="23"/>
  <c r="C1989"/>
  <c r="FE58" i="15"/>
  <c r="FG58"/>
  <c r="FL58"/>
  <c r="L1988" i="23"/>
  <c r="FD58" i="15"/>
  <c r="M1987" i="23"/>
  <c r="L1987"/>
  <c r="L1986"/>
  <c r="FI58" i="15"/>
  <c r="FJ58"/>
  <c r="FK58"/>
  <c r="O1985" i="23"/>
  <c r="M1985"/>
  <c r="FH58" i="15"/>
  <c r="L1985" i="23"/>
  <c r="J1985"/>
  <c r="N58" i="15"/>
  <c r="Q58"/>
  <c r="S58"/>
  <c r="T58"/>
  <c r="U58"/>
  <c r="AB58"/>
  <c r="AE58"/>
  <c r="AG58"/>
  <c r="AH58"/>
  <c r="AI58"/>
  <c r="AP58"/>
  <c r="AS58"/>
  <c r="AU58"/>
  <c r="AV58"/>
  <c r="AW58"/>
  <c r="BD58"/>
  <c r="BG58"/>
  <c r="BI58"/>
  <c r="BJ58"/>
  <c r="BK58"/>
  <c r="BR58"/>
  <c r="BU58"/>
  <c r="BW58"/>
  <c r="BX58"/>
  <c r="BY58"/>
  <c r="CF58"/>
  <c r="CI58"/>
  <c r="CK58"/>
  <c r="CL58"/>
  <c r="CM58"/>
  <c r="CT58"/>
  <c r="CW58"/>
  <c r="CY58"/>
  <c r="CZ58"/>
  <c r="DA58"/>
  <c r="FF58"/>
  <c r="H1985" i="23"/>
  <c r="F1985"/>
  <c r="DD58" i="15"/>
  <c r="DE58"/>
  <c r="O1983" i="23"/>
  <c r="E1983"/>
  <c r="F1983"/>
  <c r="G1983"/>
  <c r="H1983"/>
  <c r="I1983"/>
  <c r="J1983"/>
  <c r="K1983"/>
  <c r="L1983"/>
  <c r="M1983"/>
  <c r="N1983"/>
  <c r="C1983"/>
  <c r="CP58" i="15"/>
  <c r="CQ58"/>
  <c r="O1982" i="23"/>
  <c r="E1982"/>
  <c r="F1982"/>
  <c r="G1982"/>
  <c r="H1982"/>
  <c r="I1982"/>
  <c r="J1982"/>
  <c r="K1982"/>
  <c r="L1982"/>
  <c r="M1982"/>
  <c r="N1982"/>
  <c r="C1982"/>
  <c r="CB58" i="15"/>
  <c r="CC58"/>
  <c r="O1981" i="23"/>
  <c r="E1981"/>
  <c r="F1981"/>
  <c r="G1981"/>
  <c r="H1981"/>
  <c r="I1981"/>
  <c r="J1981"/>
  <c r="K1981"/>
  <c r="L1981"/>
  <c r="M1981"/>
  <c r="N1981"/>
  <c r="C1981"/>
  <c r="BN58" i="15"/>
  <c r="BO58"/>
  <c r="O1980" i="23"/>
  <c r="E1980"/>
  <c r="F1980"/>
  <c r="G1980"/>
  <c r="H1980"/>
  <c r="I1980"/>
  <c r="J1980"/>
  <c r="K1980"/>
  <c r="L1980"/>
  <c r="M1980"/>
  <c r="N1980"/>
  <c r="C1980"/>
  <c r="AZ58" i="15"/>
  <c r="BA58"/>
  <c r="O1979" i="23"/>
  <c r="E1979"/>
  <c r="F1979"/>
  <c r="G1979"/>
  <c r="H1979"/>
  <c r="I1979"/>
  <c r="J1979"/>
  <c r="K1979"/>
  <c r="L1979"/>
  <c r="M1979"/>
  <c r="N1979"/>
  <c r="C1979"/>
  <c r="E1978"/>
  <c r="F1978"/>
  <c r="G1978"/>
  <c r="H1978"/>
  <c r="I1978"/>
  <c r="J1978"/>
  <c r="K1978"/>
  <c r="L1978"/>
  <c r="M1978"/>
  <c r="N1978"/>
  <c r="AL58" i="15"/>
  <c r="AM58"/>
  <c r="O1977" i="23"/>
  <c r="E1977"/>
  <c r="F1977"/>
  <c r="G1977"/>
  <c r="H1977"/>
  <c r="I1977"/>
  <c r="J1977"/>
  <c r="K1977"/>
  <c r="L1977"/>
  <c r="M1977"/>
  <c r="N1977"/>
  <c r="C1977"/>
  <c r="X58" i="15"/>
  <c r="Y58"/>
  <c r="O1976" i="23"/>
  <c r="E1976"/>
  <c r="F1976"/>
  <c r="G1976"/>
  <c r="H1976"/>
  <c r="I1976"/>
  <c r="J1976"/>
  <c r="K1976"/>
  <c r="L1976"/>
  <c r="M1976"/>
  <c r="N1976"/>
  <c r="C1976"/>
  <c r="E1975"/>
  <c r="F1975"/>
  <c r="G1975"/>
  <c r="H1975"/>
  <c r="I1975"/>
  <c r="J1975"/>
  <c r="K1975"/>
  <c r="L1975"/>
  <c r="M1975"/>
  <c r="N1975"/>
  <c r="H1972"/>
  <c r="H1971"/>
  <c r="H1970"/>
  <c r="H1969"/>
  <c r="H1968"/>
  <c r="H1967"/>
  <c r="N1966"/>
  <c r="N1964"/>
  <c r="D1963"/>
  <c r="D1962"/>
  <c r="J1924"/>
  <c r="ER57" i="15"/>
  <c r="EU57"/>
  <c r="EW57"/>
  <c r="EX57"/>
  <c r="EY57"/>
  <c r="EZ57"/>
  <c r="FA57"/>
  <c r="H1953" i="23"/>
  <c r="GQ57" i="15"/>
  <c r="GS57"/>
  <c r="GT57"/>
  <c r="F1953" i="23"/>
  <c r="C1953"/>
  <c r="EM57" i="15"/>
  <c r="EN57"/>
  <c r="EO57"/>
  <c r="H1952" i="23"/>
  <c r="GM57" i="15"/>
  <c r="GO57"/>
  <c r="GP57"/>
  <c r="F1952" i="23"/>
  <c r="C1952"/>
  <c r="EG57" i="15"/>
  <c r="EH57"/>
  <c r="EI57"/>
  <c r="H1951" i="23"/>
  <c r="GI57" i="15"/>
  <c r="GK57"/>
  <c r="GL57"/>
  <c r="F1951" i="23"/>
  <c r="C1951"/>
  <c r="DT57" i="15"/>
  <c r="DW57"/>
  <c r="DY57"/>
  <c r="DZ57"/>
  <c r="EA57"/>
  <c r="EB57"/>
  <c r="EC57"/>
  <c r="H1950" i="23"/>
  <c r="GE57" i="15"/>
  <c r="GG57"/>
  <c r="GH57"/>
  <c r="F1950" i="23"/>
  <c r="C1950"/>
  <c r="L1949"/>
  <c r="DH57" i="15"/>
  <c r="DK57"/>
  <c r="DM57"/>
  <c r="DN57"/>
  <c r="DO57"/>
  <c r="DP57"/>
  <c r="DQ57"/>
  <c r="H1949" i="23"/>
  <c r="GA57" i="15"/>
  <c r="GC57"/>
  <c r="GD57"/>
  <c r="F1949" i="23"/>
  <c r="C1949"/>
  <c r="FE57" i="15"/>
  <c r="FG57"/>
  <c r="FL57"/>
  <c r="L1948" i="23"/>
  <c r="FD57" i="15"/>
  <c r="M1947" i="23"/>
  <c r="L1947"/>
  <c r="L1946"/>
  <c r="FI57" i="15"/>
  <c r="FJ57"/>
  <c r="FK57"/>
  <c r="O1945" i="23"/>
  <c r="M1945"/>
  <c r="FH57" i="15"/>
  <c r="L1945" i="23"/>
  <c r="J1945"/>
  <c r="N57" i="15"/>
  <c r="Q57"/>
  <c r="S57"/>
  <c r="T57"/>
  <c r="U57"/>
  <c r="AB57"/>
  <c r="AE57"/>
  <c r="AG57"/>
  <c r="AH57"/>
  <c r="AI57"/>
  <c r="AP57"/>
  <c r="AS57"/>
  <c r="AU57"/>
  <c r="AV57"/>
  <c r="AW57"/>
  <c r="BD57"/>
  <c r="BG57"/>
  <c r="BI57"/>
  <c r="BJ57"/>
  <c r="BK57"/>
  <c r="BR57"/>
  <c r="BU57"/>
  <c r="BW57"/>
  <c r="BX57"/>
  <c r="BY57"/>
  <c r="CF57"/>
  <c r="CI57"/>
  <c r="CK57"/>
  <c r="CL57"/>
  <c r="CM57"/>
  <c r="CT57"/>
  <c r="CW57"/>
  <c r="CY57"/>
  <c r="CZ57"/>
  <c r="DA57"/>
  <c r="FF57"/>
  <c r="H1945" i="23"/>
  <c r="F1945"/>
  <c r="DD57" i="15"/>
  <c r="DE57"/>
  <c r="O1943" i="23"/>
  <c r="E1943"/>
  <c r="F1943"/>
  <c r="G1943"/>
  <c r="H1943"/>
  <c r="I1943"/>
  <c r="J1943"/>
  <c r="K1943"/>
  <c r="L1943"/>
  <c r="M1943"/>
  <c r="N1943"/>
  <c r="C1943"/>
  <c r="CP57" i="15"/>
  <c r="CQ57"/>
  <c r="O1942" i="23"/>
  <c r="E1942"/>
  <c r="F1942"/>
  <c r="G1942"/>
  <c r="H1942"/>
  <c r="I1942"/>
  <c r="J1942"/>
  <c r="K1942"/>
  <c r="L1942"/>
  <c r="M1942"/>
  <c r="N1942"/>
  <c r="C1942"/>
  <c r="CB57" i="15"/>
  <c r="CC57"/>
  <c r="O1941" i="23"/>
  <c r="E1941"/>
  <c r="F1941"/>
  <c r="G1941"/>
  <c r="H1941"/>
  <c r="I1941"/>
  <c r="J1941"/>
  <c r="K1941"/>
  <c r="L1941"/>
  <c r="M1941"/>
  <c r="N1941"/>
  <c r="C1941"/>
  <c r="BN57" i="15"/>
  <c r="BO57"/>
  <c r="O1940" i="23"/>
  <c r="E1940"/>
  <c r="F1940"/>
  <c r="G1940"/>
  <c r="H1940"/>
  <c r="I1940"/>
  <c r="J1940"/>
  <c r="K1940"/>
  <c r="L1940"/>
  <c r="M1940"/>
  <c r="N1940"/>
  <c r="C1940"/>
  <c r="AZ57" i="15"/>
  <c r="BA57"/>
  <c r="O1939" i="23"/>
  <c r="E1939"/>
  <c r="F1939"/>
  <c r="G1939"/>
  <c r="H1939"/>
  <c r="I1939"/>
  <c r="J1939"/>
  <c r="K1939"/>
  <c r="L1939"/>
  <c r="M1939"/>
  <c r="N1939"/>
  <c r="C1939"/>
  <c r="E1938"/>
  <c r="F1938"/>
  <c r="G1938"/>
  <c r="H1938"/>
  <c r="I1938"/>
  <c r="J1938"/>
  <c r="K1938"/>
  <c r="L1938"/>
  <c r="M1938"/>
  <c r="N1938"/>
  <c r="AL57" i="15"/>
  <c r="AM57"/>
  <c r="O1937" i="23"/>
  <c r="E1937"/>
  <c r="F1937"/>
  <c r="G1937"/>
  <c r="H1937"/>
  <c r="I1937"/>
  <c r="J1937"/>
  <c r="K1937"/>
  <c r="L1937"/>
  <c r="M1937"/>
  <c r="N1937"/>
  <c r="C1937"/>
  <c r="X57" i="15"/>
  <c r="Y57"/>
  <c r="O1936" i="23"/>
  <c r="E1936"/>
  <c r="F1936"/>
  <c r="G1936"/>
  <c r="H1936"/>
  <c r="I1936"/>
  <c r="J1936"/>
  <c r="K1936"/>
  <c r="L1936"/>
  <c r="M1936"/>
  <c r="N1936"/>
  <c r="C1936"/>
  <c r="E1935"/>
  <c r="F1935"/>
  <c r="G1935"/>
  <c r="H1935"/>
  <c r="I1935"/>
  <c r="J1935"/>
  <c r="K1935"/>
  <c r="L1935"/>
  <c r="M1935"/>
  <c r="N1935"/>
  <c r="H1932"/>
  <c r="H1931"/>
  <c r="H1930"/>
  <c r="H1929"/>
  <c r="H1928"/>
  <c r="H1927"/>
  <c r="N1926"/>
  <c r="N1924"/>
  <c r="D1923"/>
  <c r="D1922"/>
  <c r="J1884"/>
  <c r="ER56" i="15"/>
  <c r="EU56"/>
  <c r="EW56"/>
  <c r="EX56"/>
  <c r="EY56"/>
  <c r="EZ56"/>
  <c r="FA56"/>
  <c r="H1913" i="23"/>
  <c r="GQ56" i="15"/>
  <c r="GS56"/>
  <c r="GT56"/>
  <c r="F1913" i="23"/>
  <c r="C1913"/>
  <c r="EM56" i="15"/>
  <c r="EN56"/>
  <c r="EO56"/>
  <c r="H1912" i="23"/>
  <c r="GM56" i="15"/>
  <c r="GO56"/>
  <c r="GP56"/>
  <c r="F1912" i="23"/>
  <c r="C1912"/>
  <c r="EG56" i="15"/>
  <c r="EH56"/>
  <c r="EI56"/>
  <c r="H1911" i="23"/>
  <c r="GI56" i="15"/>
  <c r="GK56"/>
  <c r="GL56"/>
  <c r="F1911" i="23"/>
  <c r="C1911"/>
  <c r="DT56" i="15"/>
  <c r="DW56"/>
  <c r="DY56"/>
  <c r="DZ56"/>
  <c r="EA56"/>
  <c r="EB56"/>
  <c r="EC56"/>
  <c r="H1910" i="23"/>
  <c r="GE56" i="15"/>
  <c r="GG56"/>
  <c r="GH56"/>
  <c r="F1910" i="23"/>
  <c r="C1910"/>
  <c r="L1909"/>
  <c r="DH56" i="15"/>
  <c r="DK56"/>
  <c r="DM56"/>
  <c r="DN56"/>
  <c r="DO56"/>
  <c r="DP56"/>
  <c r="DQ56"/>
  <c r="H1909" i="23"/>
  <c r="GA56" i="15"/>
  <c r="GC56"/>
  <c r="GD56"/>
  <c r="F1909" i="23"/>
  <c r="C1909"/>
  <c r="FE56" i="15"/>
  <c r="FG56"/>
  <c r="FL56"/>
  <c r="L1908" i="23"/>
  <c r="FD56" i="15"/>
  <c r="M1907" i="23"/>
  <c r="L1907"/>
  <c r="L1906"/>
  <c r="FI56" i="15"/>
  <c r="FJ56"/>
  <c r="FK56"/>
  <c r="O1905" i="23"/>
  <c r="M1905"/>
  <c r="FH56" i="15"/>
  <c r="L1905" i="23"/>
  <c r="J1905"/>
  <c r="N56" i="15"/>
  <c r="Q56"/>
  <c r="S56"/>
  <c r="T56"/>
  <c r="U56"/>
  <c r="AB56"/>
  <c r="AE56"/>
  <c r="AG56"/>
  <c r="AH56"/>
  <c r="AI56"/>
  <c r="AP56"/>
  <c r="AS56"/>
  <c r="AU56"/>
  <c r="AV56"/>
  <c r="AW56"/>
  <c r="BD56"/>
  <c r="BG56"/>
  <c r="BI56"/>
  <c r="BJ56"/>
  <c r="BK56"/>
  <c r="BR56"/>
  <c r="BU56"/>
  <c r="BW56"/>
  <c r="BX56"/>
  <c r="BY56"/>
  <c r="CF56"/>
  <c r="CI56"/>
  <c r="CK56"/>
  <c r="CL56"/>
  <c r="CM56"/>
  <c r="CT56"/>
  <c r="CW56"/>
  <c r="CY56"/>
  <c r="CZ56"/>
  <c r="DA56"/>
  <c r="FF56"/>
  <c r="H1905" i="23"/>
  <c r="F1905"/>
  <c r="DD56" i="15"/>
  <c r="DE56"/>
  <c r="O1903" i="23"/>
  <c r="E1903"/>
  <c r="F1903"/>
  <c r="G1903"/>
  <c r="H1903"/>
  <c r="I1903"/>
  <c r="J1903"/>
  <c r="K1903"/>
  <c r="L1903"/>
  <c r="M1903"/>
  <c r="N1903"/>
  <c r="C1903"/>
  <c r="CP56" i="15"/>
  <c r="CQ56"/>
  <c r="O1902" i="23"/>
  <c r="E1902"/>
  <c r="F1902"/>
  <c r="G1902"/>
  <c r="H1902"/>
  <c r="I1902"/>
  <c r="J1902"/>
  <c r="K1902"/>
  <c r="L1902"/>
  <c r="M1902"/>
  <c r="N1902"/>
  <c r="C1902"/>
  <c r="CB56" i="15"/>
  <c r="CC56"/>
  <c r="O1901" i="23"/>
  <c r="E1901"/>
  <c r="F1901"/>
  <c r="G1901"/>
  <c r="H1901"/>
  <c r="I1901"/>
  <c r="J1901"/>
  <c r="K1901"/>
  <c r="L1901"/>
  <c r="M1901"/>
  <c r="N1901"/>
  <c r="C1901"/>
  <c r="BN56" i="15"/>
  <c r="BO56"/>
  <c r="O1900" i="23"/>
  <c r="E1900"/>
  <c r="F1900"/>
  <c r="G1900"/>
  <c r="H1900"/>
  <c r="I1900"/>
  <c r="J1900"/>
  <c r="K1900"/>
  <c r="L1900"/>
  <c r="M1900"/>
  <c r="N1900"/>
  <c r="C1900"/>
  <c r="AZ56" i="15"/>
  <c r="BA56"/>
  <c r="O1899" i="23"/>
  <c r="E1899"/>
  <c r="F1899"/>
  <c r="G1899"/>
  <c r="H1899"/>
  <c r="I1899"/>
  <c r="J1899"/>
  <c r="K1899"/>
  <c r="L1899"/>
  <c r="M1899"/>
  <c r="N1899"/>
  <c r="C1899"/>
  <c r="E1898"/>
  <c r="F1898"/>
  <c r="G1898"/>
  <c r="H1898"/>
  <c r="I1898"/>
  <c r="J1898"/>
  <c r="K1898"/>
  <c r="L1898"/>
  <c r="M1898"/>
  <c r="N1898"/>
  <c r="AL56" i="15"/>
  <c r="AM56"/>
  <c r="O1897" i="23"/>
  <c r="E1897"/>
  <c r="F1897"/>
  <c r="G1897"/>
  <c r="H1897"/>
  <c r="I1897"/>
  <c r="J1897"/>
  <c r="K1897"/>
  <c r="L1897"/>
  <c r="M1897"/>
  <c r="N1897"/>
  <c r="C1897"/>
  <c r="X56" i="15"/>
  <c r="Y56"/>
  <c r="O1896" i="23"/>
  <c r="E1896"/>
  <c r="F1896"/>
  <c r="G1896"/>
  <c r="H1896"/>
  <c r="I1896"/>
  <c r="J1896"/>
  <c r="K1896"/>
  <c r="L1896"/>
  <c r="M1896"/>
  <c r="N1896"/>
  <c r="C1896"/>
  <c r="E1895"/>
  <c r="F1895"/>
  <c r="G1895"/>
  <c r="H1895"/>
  <c r="I1895"/>
  <c r="J1895"/>
  <c r="K1895"/>
  <c r="L1895"/>
  <c r="M1895"/>
  <c r="N1895"/>
  <c r="H1892"/>
  <c r="H1891"/>
  <c r="H1890"/>
  <c r="H1889"/>
  <c r="H1888"/>
  <c r="H1887"/>
  <c r="N1886"/>
  <c r="N1884"/>
  <c r="D1883"/>
  <c r="D1882"/>
  <c r="J1844"/>
  <c r="ER55" i="15"/>
  <c r="EU55"/>
  <c r="EW55"/>
  <c r="EX55"/>
  <c r="EY55"/>
  <c r="EZ55"/>
  <c r="FA55"/>
  <c r="H1873" i="23"/>
  <c r="GQ55" i="15"/>
  <c r="GS55"/>
  <c r="GT55"/>
  <c r="F1873" i="23"/>
  <c r="C1873"/>
  <c r="EM55" i="15"/>
  <c r="EN55"/>
  <c r="EO55"/>
  <c r="H1872" i="23"/>
  <c r="GM55" i="15"/>
  <c r="GO55"/>
  <c r="GP55"/>
  <c r="F1872" i="23"/>
  <c r="C1872"/>
  <c r="EG55" i="15"/>
  <c r="EH55"/>
  <c r="EI55"/>
  <c r="H1871" i="23"/>
  <c r="GI55" i="15"/>
  <c r="GK55"/>
  <c r="GL55"/>
  <c r="F1871" i="23"/>
  <c r="C1871"/>
  <c r="DT55" i="15"/>
  <c r="DW55"/>
  <c r="DY55"/>
  <c r="DZ55"/>
  <c r="EA55"/>
  <c r="EB55"/>
  <c r="EC55"/>
  <c r="H1870" i="23"/>
  <c r="GE55" i="15"/>
  <c r="GG55"/>
  <c r="GH55"/>
  <c r="F1870" i="23"/>
  <c r="C1870"/>
  <c r="L1869"/>
  <c r="DH55" i="15"/>
  <c r="DK55"/>
  <c r="DM55"/>
  <c r="DN55"/>
  <c r="DO55"/>
  <c r="DP55"/>
  <c r="DQ55"/>
  <c r="H1869" i="23"/>
  <c r="GA55" i="15"/>
  <c r="GC55"/>
  <c r="GD55"/>
  <c r="F1869" i="23"/>
  <c r="C1869"/>
  <c r="FE55" i="15"/>
  <c r="FG55"/>
  <c r="FL55"/>
  <c r="L1868" i="23"/>
  <c r="FD55" i="15"/>
  <c r="M1867" i="23"/>
  <c r="L1867"/>
  <c r="L1866"/>
  <c r="FI55" i="15"/>
  <c r="FJ55"/>
  <c r="FK55"/>
  <c r="O1865" i="23"/>
  <c r="M1865"/>
  <c r="FH55" i="15"/>
  <c r="L1865" i="23"/>
  <c r="J1865"/>
  <c r="N55" i="15"/>
  <c r="Q55"/>
  <c r="S55"/>
  <c r="T55"/>
  <c r="U55"/>
  <c r="AB55"/>
  <c r="AE55"/>
  <c r="AG55"/>
  <c r="AH55"/>
  <c r="AI55"/>
  <c r="AP55"/>
  <c r="AS55"/>
  <c r="AU55"/>
  <c r="AV55"/>
  <c r="AW55"/>
  <c r="BD55"/>
  <c r="BG55"/>
  <c r="BI55"/>
  <c r="BJ55"/>
  <c r="BK55"/>
  <c r="BR55"/>
  <c r="BU55"/>
  <c r="BW55"/>
  <c r="BX55"/>
  <c r="BY55"/>
  <c r="CF55"/>
  <c r="CI55"/>
  <c r="CK55"/>
  <c r="CL55"/>
  <c r="CM55"/>
  <c r="CT55"/>
  <c r="CW55"/>
  <c r="CY55"/>
  <c r="CZ55"/>
  <c r="DA55"/>
  <c r="FF55"/>
  <c r="H1865" i="23"/>
  <c r="F1865"/>
  <c r="DD55" i="15"/>
  <c r="DE55"/>
  <c r="O1863" i="23"/>
  <c r="E1863"/>
  <c r="F1863"/>
  <c r="G1863"/>
  <c r="H1863"/>
  <c r="I1863"/>
  <c r="J1863"/>
  <c r="K1863"/>
  <c r="L1863"/>
  <c r="M1863"/>
  <c r="N1863"/>
  <c r="C1863"/>
  <c r="CP55" i="15"/>
  <c r="CQ55"/>
  <c r="O1862" i="23"/>
  <c r="E1862"/>
  <c r="F1862"/>
  <c r="G1862"/>
  <c r="H1862"/>
  <c r="I1862"/>
  <c r="J1862"/>
  <c r="K1862"/>
  <c r="L1862"/>
  <c r="M1862"/>
  <c r="N1862"/>
  <c r="C1862"/>
  <c r="CB55" i="15"/>
  <c r="CC55"/>
  <c r="O1861" i="23"/>
  <c r="E1861"/>
  <c r="F1861"/>
  <c r="G1861"/>
  <c r="H1861"/>
  <c r="I1861"/>
  <c r="J1861"/>
  <c r="K1861"/>
  <c r="L1861"/>
  <c r="M1861"/>
  <c r="N1861"/>
  <c r="C1861"/>
  <c r="BN55" i="15"/>
  <c r="BO55"/>
  <c r="O1860" i="23"/>
  <c r="E1860"/>
  <c r="F1860"/>
  <c r="G1860"/>
  <c r="H1860"/>
  <c r="I1860"/>
  <c r="J1860"/>
  <c r="K1860"/>
  <c r="L1860"/>
  <c r="M1860"/>
  <c r="N1860"/>
  <c r="C1860"/>
  <c r="AZ55" i="15"/>
  <c r="BA55"/>
  <c r="O1859" i="23"/>
  <c r="E1859"/>
  <c r="F1859"/>
  <c r="G1859"/>
  <c r="H1859"/>
  <c r="I1859"/>
  <c r="J1859"/>
  <c r="K1859"/>
  <c r="L1859"/>
  <c r="M1859"/>
  <c r="N1859"/>
  <c r="C1859"/>
  <c r="E1858"/>
  <c r="F1858"/>
  <c r="G1858"/>
  <c r="H1858"/>
  <c r="I1858"/>
  <c r="J1858"/>
  <c r="K1858"/>
  <c r="L1858"/>
  <c r="M1858"/>
  <c r="N1858"/>
  <c r="AL55" i="15"/>
  <c r="AM55"/>
  <c r="O1857" i="23"/>
  <c r="E1857"/>
  <c r="F1857"/>
  <c r="G1857"/>
  <c r="H1857"/>
  <c r="I1857"/>
  <c r="J1857"/>
  <c r="K1857"/>
  <c r="L1857"/>
  <c r="M1857"/>
  <c r="N1857"/>
  <c r="C1857"/>
  <c r="X55" i="15"/>
  <c r="Y55"/>
  <c r="O1856" i="23"/>
  <c r="E1856"/>
  <c r="F1856"/>
  <c r="G1856"/>
  <c r="H1856"/>
  <c r="I1856"/>
  <c r="J1856"/>
  <c r="K1856"/>
  <c r="L1856"/>
  <c r="M1856"/>
  <c r="N1856"/>
  <c r="C1856"/>
  <c r="E1855"/>
  <c r="F1855"/>
  <c r="G1855"/>
  <c r="H1855"/>
  <c r="I1855"/>
  <c r="J1855"/>
  <c r="K1855"/>
  <c r="L1855"/>
  <c r="M1855"/>
  <c r="N1855"/>
  <c r="H1852"/>
  <c r="H1851"/>
  <c r="H1850"/>
  <c r="H1849"/>
  <c r="H1848"/>
  <c r="H1847"/>
  <c r="N1846"/>
  <c r="N1844"/>
  <c r="D1843"/>
  <c r="D1842"/>
  <c r="J1804"/>
  <c r="ER54" i="15"/>
  <c r="EU54"/>
  <c r="EW54"/>
  <c r="EX54"/>
  <c r="EY54"/>
  <c r="EZ54"/>
  <c r="FA54"/>
  <c r="H1833" i="23"/>
  <c r="GQ54" i="15"/>
  <c r="GS54"/>
  <c r="GT54"/>
  <c r="F1833" i="23"/>
  <c r="C1833"/>
  <c r="EM54" i="15"/>
  <c r="EN54"/>
  <c r="EO54"/>
  <c r="H1832" i="23"/>
  <c r="GM54" i="15"/>
  <c r="GO54"/>
  <c r="GP54"/>
  <c r="F1832" i="23"/>
  <c r="C1832"/>
  <c r="EG54" i="15"/>
  <c r="EH54"/>
  <c r="EI54"/>
  <c r="H1831" i="23"/>
  <c r="GI54" i="15"/>
  <c r="GK54"/>
  <c r="GL54"/>
  <c r="F1831" i="23"/>
  <c r="C1831"/>
  <c r="DT54" i="15"/>
  <c r="DW54"/>
  <c r="DY54"/>
  <c r="DZ54"/>
  <c r="EA54"/>
  <c r="EB54"/>
  <c r="EC54"/>
  <c r="H1830" i="23"/>
  <c r="GE54" i="15"/>
  <c r="GG54"/>
  <c r="GH54"/>
  <c r="F1830" i="23"/>
  <c r="C1830"/>
  <c r="L1829"/>
  <c r="DH54" i="15"/>
  <c r="DK54"/>
  <c r="DM54"/>
  <c r="DN54"/>
  <c r="DO54"/>
  <c r="DP54"/>
  <c r="DQ54"/>
  <c r="H1829" i="23"/>
  <c r="GA54" i="15"/>
  <c r="GC54"/>
  <c r="GD54"/>
  <c r="F1829" i="23"/>
  <c r="C1829"/>
  <c r="FE54" i="15"/>
  <c r="FG54"/>
  <c r="FL54"/>
  <c r="L1828" i="23"/>
  <c r="FD54" i="15"/>
  <c r="M1827" i="23"/>
  <c r="L1827"/>
  <c r="L1826"/>
  <c r="FI54" i="15"/>
  <c r="FJ54"/>
  <c r="FK54"/>
  <c r="O1825" i="23"/>
  <c r="M1825"/>
  <c r="FH54" i="15"/>
  <c r="L1825" i="23"/>
  <c r="J1825"/>
  <c r="N54" i="15"/>
  <c r="Q54"/>
  <c r="S54"/>
  <c r="T54"/>
  <c r="U54"/>
  <c r="AB54"/>
  <c r="AE54"/>
  <c r="AG54"/>
  <c r="AH54"/>
  <c r="AI54"/>
  <c r="AP54"/>
  <c r="AS54"/>
  <c r="AU54"/>
  <c r="AV54"/>
  <c r="AW54"/>
  <c r="BD54"/>
  <c r="BG54"/>
  <c r="BI54"/>
  <c r="BJ54"/>
  <c r="BK54"/>
  <c r="BR54"/>
  <c r="BU54"/>
  <c r="BW54"/>
  <c r="BX54"/>
  <c r="BY54"/>
  <c r="CF54"/>
  <c r="CI54"/>
  <c r="CK54"/>
  <c r="CL54"/>
  <c r="CM54"/>
  <c r="CT54"/>
  <c r="CW54"/>
  <c r="CY54"/>
  <c r="CZ54"/>
  <c r="DA54"/>
  <c r="FF54"/>
  <c r="H1825" i="23"/>
  <c r="F1825"/>
  <c r="DD54" i="15"/>
  <c r="DE54"/>
  <c r="O1823" i="23"/>
  <c r="E1823"/>
  <c r="F1823"/>
  <c r="G1823"/>
  <c r="H1823"/>
  <c r="I1823"/>
  <c r="J1823"/>
  <c r="K1823"/>
  <c r="L1823"/>
  <c r="M1823"/>
  <c r="N1823"/>
  <c r="C1823"/>
  <c r="CP54" i="15"/>
  <c r="CQ54"/>
  <c r="O1822" i="23"/>
  <c r="E1822"/>
  <c r="F1822"/>
  <c r="G1822"/>
  <c r="H1822"/>
  <c r="I1822"/>
  <c r="J1822"/>
  <c r="K1822"/>
  <c r="L1822"/>
  <c r="M1822"/>
  <c r="N1822"/>
  <c r="C1822"/>
  <c r="CB54" i="15"/>
  <c r="CC54"/>
  <c r="O1821" i="23"/>
  <c r="E1821"/>
  <c r="F1821"/>
  <c r="G1821"/>
  <c r="H1821"/>
  <c r="I1821"/>
  <c r="J1821"/>
  <c r="K1821"/>
  <c r="L1821"/>
  <c r="M1821"/>
  <c r="N1821"/>
  <c r="C1821"/>
  <c r="BN54" i="15"/>
  <c r="BO54"/>
  <c r="O1820" i="23"/>
  <c r="E1820"/>
  <c r="F1820"/>
  <c r="G1820"/>
  <c r="H1820"/>
  <c r="I1820"/>
  <c r="J1820"/>
  <c r="K1820"/>
  <c r="L1820"/>
  <c r="M1820"/>
  <c r="N1820"/>
  <c r="C1820"/>
  <c r="AZ54" i="15"/>
  <c r="BA54"/>
  <c r="O1819" i="23"/>
  <c r="E1819"/>
  <c r="F1819"/>
  <c r="G1819"/>
  <c r="H1819"/>
  <c r="I1819"/>
  <c r="J1819"/>
  <c r="K1819"/>
  <c r="L1819"/>
  <c r="M1819"/>
  <c r="N1819"/>
  <c r="C1819"/>
  <c r="E1818"/>
  <c r="F1818"/>
  <c r="G1818"/>
  <c r="H1818"/>
  <c r="I1818"/>
  <c r="J1818"/>
  <c r="K1818"/>
  <c r="L1818"/>
  <c r="M1818"/>
  <c r="N1818"/>
  <c r="AL54" i="15"/>
  <c r="AM54"/>
  <c r="O1817" i="23"/>
  <c r="E1817"/>
  <c r="F1817"/>
  <c r="G1817"/>
  <c r="H1817"/>
  <c r="I1817"/>
  <c r="J1817"/>
  <c r="K1817"/>
  <c r="L1817"/>
  <c r="M1817"/>
  <c r="N1817"/>
  <c r="C1817"/>
  <c r="X54" i="15"/>
  <c r="Y54"/>
  <c r="O1816" i="23"/>
  <c r="E1816"/>
  <c r="F1816"/>
  <c r="G1816"/>
  <c r="H1816"/>
  <c r="I1816"/>
  <c r="J1816"/>
  <c r="K1816"/>
  <c r="L1816"/>
  <c r="M1816"/>
  <c r="N1816"/>
  <c r="C1816"/>
  <c r="E1815"/>
  <c r="F1815"/>
  <c r="G1815"/>
  <c r="H1815"/>
  <c r="I1815"/>
  <c r="J1815"/>
  <c r="K1815"/>
  <c r="L1815"/>
  <c r="M1815"/>
  <c r="N1815"/>
  <c r="H1812"/>
  <c r="H1811"/>
  <c r="H1810"/>
  <c r="H1809"/>
  <c r="H1808"/>
  <c r="H1807"/>
  <c r="N1806"/>
  <c r="N1804"/>
  <c r="D1803"/>
  <c r="D1802"/>
  <c r="J1764"/>
  <c r="ER53" i="15"/>
  <c r="EU53"/>
  <c r="EW53"/>
  <c r="EX53"/>
  <c r="EY53"/>
  <c r="EZ53"/>
  <c r="FA53"/>
  <c r="H1793" i="23"/>
  <c r="GQ53" i="15"/>
  <c r="GS53"/>
  <c r="GT53"/>
  <c r="F1793" i="23"/>
  <c r="C1793"/>
  <c r="EM53" i="15"/>
  <c r="EN53"/>
  <c r="EO53"/>
  <c r="H1792" i="23"/>
  <c r="GM53" i="15"/>
  <c r="GO53"/>
  <c r="GP53"/>
  <c r="F1792" i="23"/>
  <c r="C1792"/>
  <c r="EG53" i="15"/>
  <c r="EH53"/>
  <c r="EI53"/>
  <c r="H1791" i="23"/>
  <c r="GI53" i="15"/>
  <c r="GK53"/>
  <c r="GL53"/>
  <c r="F1791" i="23"/>
  <c r="C1791"/>
  <c r="DT53" i="15"/>
  <c r="DW53"/>
  <c r="DY53"/>
  <c r="DZ53"/>
  <c r="EA53"/>
  <c r="EB53"/>
  <c r="EC53"/>
  <c r="H1790" i="23"/>
  <c r="GE53" i="15"/>
  <c r="GG53"/>
  <c r="GH53"/>
  <c r="F1790" i="23"/>
  <c r="C1790"/>
  <c r="L1789"/>
  <c r="DH53" i="15"/>
  <c r="DK53"/>
  <c r="DM53"/>
  <c r="DN53"/>
  <c r="DO53"/>
  <c r="DP53"/>
  <c r="DQ53"/>
  <c r="H1789" i="23"/>
  <c r="GA53" i="15"/>
  <c r="GC53"/>
  <c r="GD53"/>
  <c r="F1789" i="23"/>
  <c r="C1789"/>
  <c r="FE53" i="15"/>
  <c r="FG53"/>
  <c r="FL53"/>
  <c r="L1788" i="23"/>
  <c r="FD53" i="15"/>
  <c r="M1787" i="23"/>
  <c r="L1787"/>
  <c r="L1786"/>
  <c r="FI53" i="15"/>
  <c r="FJ53"/>
  <c r="FK53"/>
  <c r="O1785" i="23"/>
  <c r="M1785"/>
  <c r="FH53" i="15"/>
  <c r="L1785" i="23"/>
  <c r="J1785"/>
  <c r="N53" i="15"/>
  <c r="Q53"/>
  <c r="S53"/>
  <c r="T53"/>
  <c r="U53"/>
  <c r="AB53"/>
  <c r="AE53"/>
  <c r="AG53"/>
  <c r="AH53"/>
  <c r="AI53"/>
  <c r="AP53"/>
  <c r="AS53"/>
  <c r="AU53"/>
  <c r="AV53"/>
  <c r="AW53"/>
  <c r="BD53"/>
  <c r="BG53"/>
  <c r="BI53"/>
  <c r="BJ53"/>
  <c r="BK53"/>
  <c r="BR53"/>
  <c r="BU53"/>
  <c r="BW53"/>
  <c r="BX53"/>
  <c r="BY53"/>
  <c r="CF53"/>
  <c r="CI53"/>
  <c r="CK53"/>
  <c r="CL53"/>
  <c r="CM53"/>
  <c r="CT53"/>
  <c r="CW53"/>
  <c r="CY53"/>
  <c r="CZ53"/>
  <c r="DA53"/>
  <c r="FF53"/>
  <c r="H1785" i="23"/>
  <c r="F1785"/>
  <c r="DD53" i="15"/>
  <c r="DE53"/>
  <c r="O1783" i="23"/>
  <c r="E1783"/>
  <c r="F1783"/>
  <c r="G1783"/>
  <c r="H1783"/>
  <c r="I1783"/>
  <c r="J1783"/>
  <c r="K1783"/>
  <c r="L1783"/>
  <c r="M1783"/>
  <c r="N1783"/>
  <c r="C1783"/>
  <c r="CP53" i="15"/>
  <c r="CQ53"/>
  <c r="O1782" i="23"/>
  <c r="E1782"/>
  <c r="F1782"/>
  <c r="G1782"/>
  <c r="H1782"/>
  <c r="I1782"/>
  <c r="J1782"/>
  <c r="K1782"/>
  <c r="L1782"/>
  <c r="M1782"/>
  <c r="N1782"/>
  <c r="C1782"/>
  <c r="CB53" i="15"/>
  <c r="CC53"/>
  <c r="O1781" i="23"/>
  <c r="E1781"/>
  <c r="F1781"/>
  <c r="G1781"/>
  <c r="H1781"/>
  <c r="I1781"/>
  <c r="J1781"/>
  <c r="K1781"/>
  <c r="L1781"/>
  <c r="M1781"/>
  <c r="N1781"/>
  <c r="C1781"/>
  <c r="BN53" i="15"/>
  <c r="BO53"/>
  <c r="O1780" i="23"/>
  <c r="E1780"/>
  <c r="F1780"/>
  <c r="G1780"/>
  <c r="H1780"/>
  <c r="I1780"/>
  <c r="J1780"/>
  <c r="K1780"/>
  <c r="L1780"/>
  <c r="M1780"/>
  <c r="N1780"/>
  <c r="C1780"/>
  <c r="AZ53" i="15"/>
  <c r="BA53"/>
  <c r="O1779" i="23"/>
  <c r="E1779"/>
  <c r="F1779"/>
  <c r="G1779"/>
  <c r="H1779"/>
  <c r="I1779"/>
  <c r="J1779"/>
  <c r="K1779"/>
  <c r="L1779"/>
  <c r="M1779"/>
  <c r="N1779"/>
  <c r="C1779"/>
  <c r="E1778"/>
  <c r="F1778"/>
  <c r="G1778"/>
  <c r="H1778"/>
  <c r="I1778"/>
  <c r="J1778"/>
  <c r="K1778"/>
  <c r="L1778"/>
  <c r="M1778"/>
  <c r="N1778"/>
  <c r="AL53" i="15"/>
  <c r="AM53"/>
  <c r="O1777" i="23"/>
  <c r="E1777"/>
  <c r="F1777"/>
  <c r="G1777"/>
  <c r="H1777"/>
  <c r="I1777"/>
  <c r="J1777"/>
  <c r="K1777"/>
  <c r="L1777"/>
  <c r="M1777"/>
  <c r="N1777"/>
  <c r="C1777"/>
  <c r="X53" i="15"/>
  <c r="Y53"/>
  <c r="O1776" i="23"/>
  <c r="E1776"/>
  <c r="F1776"/>
  <c r="G1776"/>
  <c r="H1776"/>
  <c r="I1776"/>
  <c r="J1776"/>
  <c r="K1776"/>
  <c r="L1776"/>
  <c r="M1776"/>
  <c r="N1776"/>
  <c r="C1776"/>
  <c r="E1775"/>
  <c r="F1775"/>
  <c r="G1775"/>
  <c r="H1775"/>
  <c r="I1775"/>
  <c r="J1775"/>
  <c r="K1775"/>
  <c r="L1775"/>
  <c r="M1775"/>
  <c r="N1775"/>
  <c r="H1772"/>
  <c r="H1771"/>
  <c r="H1770"/>
  <c r="H1769"/>
  <c r="H1768"/>
  <c r="H1767"/>
  <c r="N1766"/>
  <c r="N1764"/>
  <c r="D1763"/>
  <c r="D1762"/>
  <c r="J1724"/>
  <c r="ER52" i="15"/>
  <c r="EU52"/>
  <c r="EW52"/>
  <c r="EX52"/>
  <c r="EY52"/>
  <c r="EZ52"/>
  <c r="FA52"/>
  <c r="H1753" i="23"/>
  <c r="GQ52" i="15"/>
  <c r="GS52"/>
  <c r="GT52"/>
  <c r="F1753" i="23"/>
  <c r="C1753"/>
  <c r="EM52" i="15"/>
  <c r="EN52"/>
  <c r="EO52"/>
  <c r="H1752" i="23"/>
  <c r="GM52" i="15"/>
  <c r="GO52"/>
  <c r="GP52"/>
  <c r="F1752" i="23"/>
  <c r="C1752"/>
  <c r="EG52" i="15"/>
  <c r="EH52"/>
  <c r="EI52"/>
  <c r="H1751" i="23"/>
  <c r="GI52" i="15"/>
  <c r="GK52"/>
  <c r="GL52"/>
  <c r="F1751" i="23"/>
  <c r="C1751"/>
  <c r="DT52" i="15"/>
  <c r="DW52"/>
  <c r="DY52"/>
  <c r="DZ52"/>
  <c r="EA52"/>
  <c r="EB52"/>
  <c r="EC52"/>
  <c r="H1750" i="23"/>
  <c r="GE52" i="15"/>
  <c r="GG52"/>
  <c r="GH52"/>
  <c r="F1750" i="23"/>
  <c r="C1750"/>
  <c r="L1749"/>
  <c r="DH52" i="15"/>
  <c r="DK52"/>
  <c r="DM52"/>
  <c r="DN52"/>
  <c r="DO52"/>
  <c r="DP52"/>
  <c r="DQ52"/>
  <c r="H1749" i="23"/>
  <c r="GA52" i="15"/>
  <c r="GC52"/>
  <c r="GD52"/>
  <c r="F1749" i="23"/>
  <c r="C1749"/>
  <c r="FE52" i="15"/>
  <c r="FG52"/>
  <c r="FL52"/>
  <c r="L1748" i="23"/>
  <c r="FD52" i="15"/>
  <c r="M1747" i="23"/>
  <c r="L1747"/>
  <c r="L1746"/>
  <c r="FI52" i="15"/>
  <c r="FJ52"/>
  <c r="FK52"/>
  <c r="O1745" i="23"/>
  <c r="M1745"/>
  <c r="FH52" i="15"/>
  <c r="L1745" i="23"/>
  <c r="J1745"/>
  <c r="N52" i="15"/>
  <c r="Q52"/>
  <c r="S52"/>
  <c r="T52"/>
  <c r="U52"/>
  <c r="AB52"/>
  <c r="AE52"/>
  <c r="AG52"/>
  <c r="AH52"/>
  <c r="AI52"/>
  <c r="AP52"/>
  <c r="AS52"/>
  <c r="AU52"/>
  <c r="AV52"/>
  <c r="AW52"/>
  <c r="BD52"/>
  <c r="BG52"/>
  <c r="BI52"/>
  <c r="BJ52"/>
  <c r="BK52"/>
  <c r="BR52"/>
  <c r="BU52"/>
  <c r="BW52"/>
  <c r="BX52"/>
  <c r="BY52"/>
  <c r="CF52"/>
  <c r="CI52"/>
  <c r="CK52"/>
  <c r="CL52"/>
  <c r="CM52"/>
  <c r="CT52"/>
  <c r="CW52"/>
  <c r="CY52"/>
  <c r="CZ52"/>
  <c r="DA52"/>
  <c r="FF52"/>
  <c r="H1745" i="23"/>
  <c r="F1745"/>
  <c r="DD52" i="15"/>
  <c r="DE52"/>
  <c r="O1743" i="23"/>
  <c r="E1743"/>
  <c r="F1743"/>
  <c r="G1743"/>
  <c r="H1743"/>
  <c r="I1743"/>
  <c r="J1743"/>
  <c r="K1743"/>
  <c r="L1743"/>
  <c r="M1743"/>
  <c r="N1743"/>
  <c r="C1743"/>
  <c r="CP52" i="15"/>
  <c r="CQ52"/>
  <c r="O1742" i="23"/>
  <c r="E1742"/>
  <c r="F1742"/>
  <c r="G1742"/>
  <c r="H1742"/>
  <c r="I1742"/>
  <c r="J1742"/>
  <c r="K1742"/>
  <c r="L1742"/>
  <c r="M1742"/>
  <c r="N1742"/>
  <c r="C1742"/>
  <c r="CB52" i="15"/>
  <c r="CC52"/>
  <c r="O1741" i="23"/>
  <c r="E1741"/>
  <c r="F1741"/>
  <c r="G1741"/>
  <c r="H1741"/>
  <c r="I1741"/>
  <c r="J1741"/>
  <c r="K1741"/>
  <c r="L1741"/>
  <c r="M1741"/>
  <c r="N1741"/>
  <c r="C1741"/>
  <c r="BN52" i="15"/>
  <c r="BO52"/>
  <c r="O1740" i="23"/>
  <c r="E1740"/>
  <c r="F1740"/>
  <c r="G1740"/>
  <c r="H1740"/>
  <c r="I1740"/>
  <c r="J1740"/>
  <c r="K1740"/>
  <c r="L1740"/>
  <c r="M1740"/>
  <c r="N1740"/>
  <c r="C1740"/>
  <c r="AZ52" i="15"/>
  <c r="BA52"/>
  <c r="O1739" i="23"/>
  <c r="E1739"/>
  <c r="F1739"/>
  <c r="G1739"/>
  <c r="H1739"/>
  <c r="I1739"/>
  <c r="J1739"/>
  <c r="K1739"/>
  <c r="L1739"/>
  <c r="M1739"/>
  <c r="N1739"/>
  <c r="C1739"/>
  <c r="E1738"/>
  <c r="F1738"/>
  <c r="G1738"/>
  <c r="H1738"/>
  <c r="I1738"/>
  <c r="J1738"/>
  <c r="K1738"/>
  <c r="L1738"/>
  <c r="M1738"/>
  <c r="N1738"/>
  <c r="AL52" i="15"/>
  <c r="AM52"/>
  <c r="O1737" i="23"/>
  <c r="E1737"/>
  <c r="F1737"/>
  <c r="G1737"/>
  <c r="H1737"/>
  <c r="I1737"/>
  <c r="J1737"/>
  <c r="K1737"/>
  <c r="L1737"/>
  <c r="M1737"/>
  <c r="N1737"/>
  <c r="C1737"/>
  <c r="X52" i="15"/>
  <c r="Y52"/>
  <c r="O1736" i="23"/>
  <c r="E1736"/>
  <c r="F1736"/>
  <c r="G1736"/>
  <c r="H1736"/>
  <c r="I1736"/>
  <c r="J1736"/>
  <c r="K1736"/>
  <c r="L1736"/>
  <c r="M1736"/>
  <c r="N1736"/>
  <c r="C1736"/>
  <c r="E1735"/>
  <c r="F1735"/>
  <c r="G1735"/>
  <c r="H1735"/>
  <c r="I1735"/>
  <c r="J1735"/>
  <c r="K1735"/>
  <c r="L1735"/>
  <c r="M1735"/>
  <c r="N1735"/>
  <c r="H1732"/>
  <c r="H1731"/>
  <c r="H1730"/>
  <c r="H1729"/>
  <c r="H1728"/>
  <c r="H1727"/>
  <c r="N1726"/>
  <c r="N1724"/>
  <c r="D1723"/>
  <c r="D1722"/>
  <c r="J1684"/>
  <c r="ER51" i="15"/>
  <c r="EU51"/>
  <c r="EW51"/>
  <c r="EX51"/>
  <c r="EY51"/>
  <c r="EZ51"/>
  <c r="FA51"/>
  <c r="H1713" i="23"/>
  <c r="GQ51" i="15"/>
  <c r="GS51"/>
  <c r="GT51"/>
  <c r="F1713" i="23"/>
  <c r="C1713"/>
  <c r="EM51" i="15"/>
  <c r="EN51"/>
  <c r="EO51"/>
  <c r="H1712" i="23"/>
  <c r="GM51" i="15"/>
  <c r="GO51"/>
  <c r="GP51"/>
  <c r="F1712" i="23"/>
  <c r="C1712"/>
  <c r="EG51" i="15"/>
  <c r="EH51"/>
  <c r="EI51"/>
  <c r="H1711" i="23"/>
  <c r="GI51" i="15"/>
  <c r="GK51"/>
  <c r="GL51"/>
  <c r="F1711" i="23"/>
  <c r="C1711"/>
  <c r="DT51" i="15"/>
  <c r="DW51"/>
  <c r="DY51"/>
  <c r="DZ51"/>
  <c r="EA51"/>
  <c r="EB51"/>
  <c r="EC51"/>
  <c r="H1710" i="23"/>
  <c r="GE51" i="15"/>
  <c r="GG51"/>
  <c r="GH51"/>
  <c r="F1710" i="23"/>
  <c r="C1710"/>
  <c r="L1709"/>
  <c r="DH51" i="15"/>
  <c r="DK51"/>
  <c r="DM51"/>
  <c r="DN51"/>
  <c r="DO51"/>
  <c r="DP51"/>
  <c r="DQ51"/>
  <c r="H1709" i="23"/>
  <c r="GA51" i="15"/>
  <c r="GC51"/>
  <c r="GD51"/>
  <c r="F1709" i="23"/>
  <c r="C1709"/>
  <c r="FE51" i="15"/>
  <c r="FG51"/>
  <c r="FL51"/>
  <c r="L1708" i="23"/>
  <c r="FD51" i="15"/>
  <c r="M1707" i="23"/>
  <c r="L1707"/>
  <c r="L1706"/>
  <c r="FI51" i="15"/>
  <c r="FJ51"/>
  <c r="FK51"/>
  <c r="O1705" i="23"/>
  <c r="M1705"/>
  <c r="FH51" i="15"/>
  <c r="L1705" i="23"/>
  <c r="J1705"/>
  <c r="N51" i="15"/>
  <c r="Q51"/>
  <c r="S51"/>
  <c r="T51"/>
  <c r="U51"/>
  <c r="AB51"/>
  <c r="AE51"/>
  <c r="AG51"/>
  <c r="AH51"/>
  <c r="AI51"/>
  <c r="AP51"/>
  <c r="AS51"/>
  <c r="AU51"/>
  <c r="AV51"/>
  <c r="AW51"/>
  <c r="BD51"/>
  <c r="BG51"/>
  <c r="BI51"/>
  <c r="BJ51"/>
  <c r="BK51"/>
  <c r="BR51"/>
  <c r="BU51"/>
  <c r="BW51"/>
  <c r="BX51"/>
  <c r="BY51"/>
  <c r="CF51"/>
  <c r="CI51"/>
  <c r="CK51"/>
  <c r="CL51"/>
  <c r="CM51"/>
  <c r="CT51"/>
  <c r="CW51"/>
  <c r="CY51"/>
  <c r="CZ51"/>
  <c r="DA51"/>
  <c r="FF51"/>
  <c r="H1705" i="23"/>
  <c r="F1705"/>
  <c r="DD51" i="15"/>
  <c r="DE51"/>
  <c r="O1703" i="23"/>
  <c r="E1703"/>
  <c r="F1703"/>
  <c r="G1703"/>
  <c r="H1703"/>
  <c r="I1703"/>
  <c r="J1703"/>
  <c r="K1703"/>
  <c r="L1703"/>
  <c r="M1703"/>
  <c r="N1703"/>
  <c r="C1703"/>
  <c r="CP51" i="15"/>
  <c r="CQ51"/>
  <c r="O1702" i="23"/>
  <c r="E1702"/>
  <c r="F1702"/>
  <c r="G1702"/>
  <c r="H1702"/>
  <c r="I1702"/>
  <c r="J1702"/>
  <c r="K1702"/>
  <c r="L1702"/>
  <c r="M1702"/>
  <c r="N1702"/>
  <c r="C1702"/>
  <c r="CB51" i="15"/>
  <c r="CC51"/>
  <c r="O1701" i="23"/>
  <c r="E1701"/>
  <c r="F1701"/>
  <c r="G1701"/>
  <c r="H1701"/>
  <c r="I1701"/>
  <c r="J1701"/>
  <c r="K1701"/>
  <c r="L1701"/>
  <c r="M1701"/>
  <c r="N1701"/>
  <c r="C1701"/>
  <c r="BN51" i="15"/>
  <c r="BO51"/>
  <c r="O1700" i="23"/>
  <c r="E1700"/>
  <c r="F1700"/>
  <c r="G1700"/>
  <c r="H1700"/>
  <c r="I1700"/>
  <c r="J1700"/>
  <c r="K1700"/>
  <c r="L1700"/>
  <c r="M1700"/>
  <c r="N1700"/>
  <c r="C1700"/>
  <c r="AZ51" i="15"/>
  <c r="BA51"/>
  <c r="O1699" i="23"/>
  <c r="E1699"/>
  <c r="F1699"/>
  <c r="G1699"/>
  <c r="H1699"/>
  <c r="I1699"/>
  <c r="J1699"/>
  <c r="K1699"/>
  <c r="L1699"/>
  <c r="M1699"/>
  <c r="N1699"/>
  <c r="C1699"/>
  <c r="E1698"/>
  <c r="F1698"/>
  <c r="G1698"/>
  <c r="H1698"/>
  <c r="I1698"/>
  <c r="J1698"/>
  <c r="K1698"/>
  <c r="L1698"/>
  <c r="M1698"/>
  <c r="N1698"/>
  <c r="AL51" i="15"/>
  <c r="AM51"/>
  <c r="O1697" i="23"/>
  <c r="E1697"/>
  <c r="F1697"/>
  <c r="G1697"/>
  <c r="H1697"/>
  <c r="I1697"/>
  <c r="J1697"/>
  <c r="K1697"/>
  <c r="L1697"/>
  <c r="M1697"/>
  <c r="N1697"/>
  <c r="C1697"/>
  <c r="X51" i="15"/>
  <c r="Y51"/>
  <c r="O1696" i="23"/>
  <c r="E1696"/>
  <c r="F1696"/>
  <c r="G1696"/>
  <c r="H1696"/>
  <c r="I1696"/>
  <c r="J1696"/>
  <c r="K1696"/>
  <c r="L1696"/>
  <c r="M1696"/>
  <c r="N1696"/>
  <c r="C1696"/>
  <c r="E1695"/>
  <c r="F1695"/>
  <c r="G1695"/>
  <c r="H1695"/>
  <c r="I1695"/>
  <c r="J1695"/>
  <c r="K1695"/>
  <c r="L1695"/>
  <c r="M1695"/>
  <c r="N1695"/>
  <c r="H1692"/>
  <c r="H1691"/>
  <c r="H1690"/>
  <c r="H1689"/>
  <c r="H1688"/>
  <c r="H1687"/>
  <c r="N1686"/>
  <c r="N1684"/>
  <c r="D1683"/>
  <c r="D1682"/>
  <c r="J1644"/>
  <c r="ER50" i="15"/>
  <c r="EU50"/>
  <c r="EW50"/>
  <c r="EX50"/>
  <c r="EY50"/>
  <c r="EZ50"/>
  <c r="FA50"/>
  <c r="H1673" i="23"/>
  <c r="GQ50" i="15"/>
  <c r="GS50"/>
  <c r="GT50"/>
  <c r="F1673" i="23"/>
  <c r="C1673"/>
  <c r="EM50" i="15"/>
  <c r="EN50"/>
  <c r="EO50"/>
  <c r="H1672" i="23"/>
  <c r="GM50" i="15"/>
  <c r="GO50"/>
  <c r="GP50"/>
  <c r="F1672" i="23"/>
  <c r="C1672"/>
  <c r="EG50" i="15"/>
  <c r="EH50"/>
  <c r="EI50"/>
  <c r="H1671" i="23"/>
  <c r="GI50" i="15"/>
  <c r="GK50"/>
  <c r="GL50"/>
  <c r="F1671" i="23"/>
  <c r="C1671"/>
  <c r="DT50" i="15"/>
  <c r="DW50"/>
  <c r="DY50"/>
  <c r="DZ50"/>
  <c r="EA50"/>
  <c r="EB50"/>
  <c r="EC50"/>
  <c r="H1670" i="23"/>
  <c r="GE50" i="15"/>
  <c r="GG50"/>
  <c r="GH50"/>
  <c r="F1670" i="23"/>
  <c r="C1670"/>
  <c r="L1669"/>
  <c r="DH50" i="15"/>
  <c r="DK50"/>
  <c r="DM50"/>
  <c r="DN50"/>
  <c r="DO50"/>
  <c r="DP50"/>
  <c r="DQ50"/>
  <c r="H1669" i="23"/>
  <c r="GA50" i="15"/>
  <c r="GC50"/>
  <c r="GD50"/>
  <c r="F1669" i="23"/>
  <c r="C1669"/>
  <c r="FE50" i="15"/>
  <c r="FG50"/>
  <c r="FL50"/>
  <c r="L1668" i="23"/>
  <c r="FD50" i="15"/>
  <c r="M1667" i="23"/>
  <c r="L1667"/>
  <c r="L1666"/>
  <c r="FI50" i="15"/>
  <c r="FJ50"/>
  <c r="FK50"/>
  <c r="O1665" i="23"/>
  <c r="M1665"/>
  <c r="FH50" i="15"/>
  <c r="L1665" i="23"/>
  <c r="J1665"/>
  <c r="N50" i="15"/>
  <c r="Q50"/>
  <c r="S50"/>
  <c r="T50"/>
  <c r="U50"/>
  <c r="AB50"/>
  <c r="AE50"/>
  <c r="AG50"/>
  <c r="AH50"/>
  <c r="AI50"/>
  <c r="AP50"/>
  <c r="AS50"/>
  <c r="AU50"/>
  <c r="AV50"/>
  <c r="AW50"/>
  <c r="BD50"/>
  <c r="BG50"/>
  <c r="BI50"/>
  <c r="BJ50"/>
  <c r="BK50"/>
  <c r="BR50"/>
  <c r="BU50"/>
  <c r="BW50"/>
  <c r="BX50"/>
  <c r="BY50"/>
  <c r="CF50"/>
  <c r="CI50"/>
  <c r="CK50"/>
  <c r="CL50"/>
  <c r="CM50"/>
  <c r="CT50"/>
  <c r="CW50"/>
  <c r="CY50"/>
  <c r="CZ50"/>
  <c r="DA50"/>
  <c r="FF50"/>
  <c r="H1665" i="23"/>
  <c r="F1665"/>
  <c r="DD50" i="15"/>
  <c r="DE50"/>
  <c r="O1663" i="23"/>
  <c r="E1663"/>
  <c r="F1663"/>
  <c r="G1663"/>
  <c r="H1663"/>
  <c r="I1663"/>
  <c r="J1663"/>
  <c r="K1663"/>
  <c r="L1663"/>
  <c r="M1663"/>
  <c r="N1663"/>
  <c r="C1663"/>
  <c r="CP50" i="15"/>
  <c r="CQ50"/>
  <c r="O1662" i="23"/>
  <c r="E1662"/>
  <c r="F1662"/>
  <c r="G1662"/>
  <c r="H1662"/>
  <c r="I1662"/>
  <c r="J1662"/>
  <c r="K1662"/>
  <c r="L1662"/>
  <c r="M1662"/>
  <c r="N1662"/>
  <c r="C1662"/>
  <c r="CB50" i="15"/>
  <c r="CC50"/>
  <c r="O1661" i="23"/>
  <c r="E1661"/>
  <c r="F1661"/>
  <c r="G1661"/>
  <c r="H1661"/>
  <c r="I1661"/>
  <c r="J1661"/>
  <c r="K1661"/>
  <c r="L1661"/>
  <c r="M1661"/>
  <c r="N1661"/>
  <c r="C1661"/>
  <c r="BN50" i="15"/>
  <c r="BO50"/>
  <c r="O1660" i="23"/>
  <c r="E1660"/>
  <c r="F1660"/>
  <c r="G1660"/>
  <c r="H1660"/>
  <c r="I1660"/>
  <c r="J1660"/>
  <c r="K1660"/>
  <c r="L1660"/>
  <c r="M1660"/>
  <c r="N1660"/>
  <c r="C1660"/>
  <c r="AZ50" i="15"/>
  <c r="BA50"/>
  <c r="O1659" i="23"/>
  <c r="E1659"/>
  <c r="F1659"/>
  <c r="G1659"/>
  <c r="H1659"/>
  <c r="I1659"/>
  <c r="J1659"/>
  <c r="K1659"/>
  <c r="L1659"/>
  <c r="M1659"/>
  <c r="N1659"/>
  <c r="C1659"/>
  <c r="E1658"/>
  <c r="F1658"/>
  <c r="G1658"/>
  <c r="H1658"/>
  <c r="I1658"/>
  <c r="J1658"/>
  <c r="K1658"/>
  <c r="L1658"/>
  <c r="M1658"/>
  <c r="N1658"/>
  <c r="AL50" i="15"/>
  <c r="AM50"/>
  <c r="O1657" i="23"/>
  <c r="E1657"/>
  <c r="F1657"/>
  <c r="G1657"/>
  <c r="H1657"/>
  <c r="I1657"/>
  <c r="J1657"/>
  <c r="K1657"/>
  <c r="L1657"/>
  <c r="M1657"/>
  <c r="N1657"/>
  <c r="C1657"/>
  <c r="X50" i="15"/>
  <c r="Y50"/>
  <c r="O1656" i="23"/>
  <c r="E1656"/>
  <c r="F1656"/>
  <c r="G1656"/>
  <c r="H1656"/>
  <c r="I1656"/>
  <c r="J1656"/>
  <c r="K1656"/>
  <c r="L1656"/>
  <c r="M1656"/>
  <c r="N1656"/>
  <c r="C1656"/>
  <c r="E1655"/>
  <c r="F1655"/>
  <c r="G1655"/>
  <c r="H1655"/>
  <c r="I1655"/>
  <c r="J1655"/>
  <c r="K1655"/>
  <c r="L1655"/>
  <c r="M1655"/>
  <c r="N1655"/>
  <c r="H1652"/>
  <c r="H1651"/>
  <c r="H1650"/>
  <c r="H1649"/>
  <c r="H1648"/>
  <c r="H1647"/>
  <c r="N1646"/>
  <c r="N1644"/>
  <c r="D1643"/>
  <c r="D1642"/>
  <c r="J1604"/>
  <c r="ER49" i="15"/>
  <c r="EU49"/>
  <c r="EW49"/>
  <c r="EX49"/>
  <c r="EY49"/>
  <c r="EZ49"/>
  <c r="FA49"/>
  <c r="H1633" i="23"/>
  <c r="GQ49" i="15"/>
  <c r="GS49"/>
  <c r="GT49"/>
  <c r="F1633" i="23"/>
  <c r="C1633"/>
  <c r="EM49" i="15"/>
  <c r="EN49"/>
  <c r="EO49"/>
  <c r="H1632" i="23"/>
  <c r="GM49" i="15"/>
  <c r="GO49"/>
  <c r="GP49"/>
  <c r="F1632" i="23"/>
  <c r="C1632"/>
  <c r="EG49" i="15"/>
  <c r="EH49"/>
  <c r="EI49"/>
  <c r="H1631" i="23"/>
  <c r="GI49" i="15"/>
  <c r="GK49"/>
  <c r="GL49"/>
  <c r="F1631" i="23"/>
  <c r="C1631"/>
  <c r="DT49" i="15"/>
  <c r="DW49"/>
  <c r="DY49"/>
  <c r="DZ49"/>
  <c r="EA49"/>
  <c r="EB49"/>
  <c r="EC49"/>
  <c r="H1630" i="23"/>
  <c r="GE49" i="15"/>
  <c r="GG49"/>
  <c r="GH49"/>
  <c r="F1630" i="23"/>
  <c r="C1630"/>
  <c r="L1629"/>
  <c r="DH49" i="15"/>
  <c r="DK49"/>
  <c r="DM49"/>
  <c r="DN49"/>
  <c r="DO49"/>
  <c r="DP49"/>
  <c r="DQ49"/>
  <c r="H1629" i="23"/>
  <c r="GA49" i="15"/>
  <c r="GC49"/>
  <c r="GD49"/>
  <c r="F1629" i="23"/>
  <c r="C1629"/>
  <c r="FE49" i="15"/>
  <c r="FG49"/>
  <c r="FL49"/>
  <c r="L1628" i="23"/>
  <c r="FD49" i="15"/>
  <c r="M1627" i="23"/>
  <c r="L1627"/>
  <c r="L1626"/>
  <c r="FI49" i="15"/>
  <c r="FJ49"/>
  <c r="FK49"/>
  <c r="O1625" i="23"/>
  <c r="M1625"/>
  <c r="FH49" i="15"/>
  <c r="L1625" i="23"/>
  <c r="J1625"/>
  <c r="N49" i="15"/>
  <c r="Q49"/>
  <c r="S49"/>
  <c r="T49"/>
  <c r="U49"/>
  <c r="AB49"/>
  <c r="AE49"/>
  <c r="AG49"/>
  <c r="AH49"/>
  <c r="AI49"/>
  <c r="AP49"/>
  <c r="AS49"/>
  <c r="AU49"/>
  <c r="AV49"/>
  <c r="AW49"/>
  <c r="BD49"/>
  <c r="BG49"/>
  <c r="BI49"/>
  <c r="BJ49"/>
  <c r="BK49"/>
  <c r="BR49"/>
  <c r="BU49"/>
  <c r="BW49"/>
  <c r="BX49"/>
  <c r="BY49"/>
  <c r="CF49"/>
  <c r="CI49"/>
  <c r="CK49"/>
  <c r="CL49"/>
  <c r="CM49"/>
  <c r="CT49"/>
  <c r="CW49"/>
  <c r="CY49"/>
  <c r="CZ49"/>
  <c r="DA49"/>
  <c r="FF49"/>
  <c r="H1625" i="23"/>
  <c r="F1625"/>
  <c r="DD49" i="15"/>
  <c r="DE49"/>
  <c r="O1623" i="23"/>
  <c r="E1623"/>
  <c r="F1623"/>
  <c r="G1623"/>
  <c r="H1623"/>
  <c r="I1623"/>
  <c r="J1623"/>
  <c r="K1623"/>
  <c r="L1623"/>
  <c r="M1623"/>
  <c r="N1623"/>
  <c r="C1623"/>
  <c r="CP49" i="15"/>
  <c r="CQ49"/>
  <c r="O1622" i="23"/>
  <c r="E1622"/>
  <c r="F1622"/>
  <c r="G1622"/>
  <c r="H1622"/>
  <c r="I1622"/>
  <c r="J1622"/>
  <c r="K1622"/>
  <c r="L1622"/>
  <c r="M1622"/>
  <c r="N1622"/>
  <c r="C1622"/>
  <c r="CB49" i="15"/>
  <c r="CC49"/>
  <c r="O1621" i="23"/>
  <c r="E1621"/>
  <c r="F1621"/>
  <c r="G1621"/>
  <c r="H1621"/>
  <c r="I1621"/>
  <c r="J1621"/>
  <c r="K1621"/>
  <c r="L1621"/>
  <c r="M1621"/>
  <c r="N1621"/>
  <c r="C1621"/>
  <c r="BN49" i="15"/>
  <c r="BO49"/>
  <c r="O1620" i="23"/>
  <c r="E1620"/>
  <c r="F1620"/>
  <c r="G1620"/>
  <c r="H1620"/>
  <c r="I1620"/>
  <c r="J1620"/>
  <c r="K1620"/>
  <c r="L1620"/>
  <c r="M1620"/>
  <c r="N1620"/>
  <c r="C1620"/>
  <c r="AZ49" i="15"/>
  <c r="BA49"/>
  <c r="O1619" i="23"/>
  <c r="E1619"/>
  <c r="F1619"/>
  <c r="G1619"/>
  <c r="H1619"/>
  <c r="I1619"/>
  <c r="J1619"/>
  <c r="K1619"/>
  <c r="L1619"/>
  <c r="M1619"/>
  <c r="N1619"/>
  <c r="C1619"/>
  <c r="E1618"/>
  <c r="F1618"/>
  <c r="G1618"/>
  <c r="H1618"/>
  <c r="I1618"/>
  <c r="J1618"/>
  <c r="K1618"/>
  <c r="L1618"/>
  <c r="M1618"/>
  <c r="N1618"/>
  <c r="AL49" i="15"/>
  <c r="AM49"/>
  <c r="O1617" i="23"/>
  <c r="E1617"/>
  <c r="F1617"/>
  <c r="G1617"/>
  <c r="H1617"/>
  <c r="I1617"/>
  <c r="J1617"/>
  <c r="K1617"/>
  <c r="L1617"/>
  <c r="M1617"/>
  <c r="N1617"/>
  <c r="C1617"/>
  <c r="X49" i="15"/>
  <c r="Y49"/>
  <c r="O1616" i="23"/>
  <c r="E1616"/>
  <c r="F1616"/>
  <c r="G1616"/>
  <c r="H1616"/>
  <c r="I1616"/>
  <c r="J1616"/>
  <c r="K1616"/>
  <c r="L1616"/>
  <c r="M1616"/>
  <c r="N1616"/>
  <c r="C1616"/>
  <c r="E1615"/>
  <c r="F1615"/>
  <c r="G1615"/>
  <c r="H1615"/>
  <c r="I1615"/>
  <c r="J1615"/>
  <c r="K1615"/>
  <c r="L1615"/>
  <c r="M1615"/>
  <c r="N1615"/>
  <c r="H1612"/>
  <c r="H1611"/>
  <c r="H1610"/>
  <c r="H1609"/>
  <c r="H1608"/>
  <c r="H1607"/>
  <c r="N1606"/>
  <c r="N1604"/>
  <c r="D1603"/>
  <c r="D1602"/>
  <c r="J1564"/>
  <c r="ER48" i="15"/>
  <c r="EU48"/>
  <c r="EW48"/>
  <c r="EX48"/>
  <c r="EY48"/>
  <c r="EZ48"/>
  <c r="FA48"/>
  <c r="H1593" i="23"/>
  <c r="GQ48" i="15"/>
  <c r="GS48"/>
  <c r="GT48"/>
  <c r="F1593" i="23"/>
  <c r="C1593"/>
  <c r="EM48" i="15"/>
  <c r="EN48"/>
  <c r="EO48"/>
  <c r="H1592" i="23"/>
  <c r="GM48" i="15"/>
  <c r="GO48"/>
  <c r="GP48"/>
  <c r="F1592" i="23"/>
  <c r="C1592"/>
  <c r="EG48" i="15"/>
  <c r="EH48"/>
  <c r="EI48"/>
  <c r="H1591" i="23"/>
  <c r="GI48" i="15"/>
  <c r="GK48"/>
  <c r="GL48"/>
  <c r="F1591" i="23"/>
  <c r="C1591"/>
  <c r="DT48" i="15"/>
  <c r="DW48"/>
  <c r="DY48"/>
  <c r="DZ48"/>
  <c r="EA48"/>
  <c r="EB48"/>
  <c r="EC48"/>
  <c r="H1590" i="23"/>
  <c r="GE48" i="15"/>
  <c r="GG48"/>
  <c r="GH48"/>
  <c r="F1590" i="23"/>
  <c r="C1590"/>
  <c r="L1589"/>
  <c r="DH48" i="15"/>
  <c r="DK48"/>
  <c r="DM48"/>
  <c r="DN48"/>
  <c r="DO48"/>
  <c r="DP48"/>
  <c r="DQ48"/>
  <c r="H1589" i="23"/>
  <c r="GA48" i="15"/>
  <c r="GC48"/>
  <c r="GD48"/>
  <c r="F1589" i="23"/>
  <c r="C1589"/>
  <c r="FE48" i="15"/>
  <c r="FG48"/>
  <c r="FL48"/>
  <c r="L1588" i="23"/>
  <c r="FD48" i="15"/>
  <c r="M1587" i="23"/>
  <c r="L1587"/>
  <c r="L1586"/>
  <c r="FI48" i="15"/>
  <c r="FJ48"/>
  <c r="FK48"/>
  <c r="O1585" i="23"/>
  <c r="M1585"/>
  <c r="FH48" i="15"/>
  <c r="L1585" i="23"/>
  <c r="J1585"/>
  <c r="N48" i="15"/>
  <c r="Q48"/>
  <c r="S48"/>
  <c r="T48"/>
  <c r="U48"/>
  <c r="AB48"/>
  <c r="AE48"/>
  <c r="AG48"/>
  <c r="AH48"/>
  <c r="AI48"/>
  <c r="AP48"/>
  <c r="AS48"/>
  <c r="AU48"/>
  <c r="AV48"/>
  <c r="AW48"/>
  <c r="BD48"/>
  <c r="BG48"/>
  <c r="BI48"/>
  <c r="BJ48"/>
  <c r="BK48"/>
  <c r="BR48"/>
  <c r="BU48"/>
  <c r="BW48"/>
  <c r="BX48"/>
  <c r="BY48"/>
  <c r="CF48"/>
  <c r="CI48"/>
  <c r="CK48"/>
  <c r="CL48"/>
  <c r="CM48"/>
  <c r="CT48"/>
  <c r="CW48"/>
  <c r="CY48"/>
  <c r="CZ48"/>
  <c r="DA48"/>
  <c r="FF48"/>
  <c r="H1585" i="23"/>
  <c r="F1585"/>
  <c r="DD48" i="15"/>
  <c r="DE48"/>
  <c r="O1583" i="23"/>
  <c r="E1583"/>
  <c r="F1583"/>
  <c r="G1583"/>
  <c r="H1583"/>
  <c r="I1583"/>
  <c r="J1583"/>
  <c r="K1583"/>
  <c r="L1583"/>
  <c r="M1583"/>
  <c r="N1583"/>
  <c r="C1583"/>
  <c r="CP48" i="15"/>
  <c r="CQ48"/>
  <c r="O1582" i="23"/>
  <c r="E1582"/>
  <c r="F1582"/>
  <c r="G1582"/>
  <c r="H1582"/>
  <c r="I1582"/>
  <c r="J1582"/>
  <c r="K1582"/>
  <c r="L1582"/>
  <c r="M1582"/>
  <c r="N1582"/>
  <c r="C1582"/>
  <c r="CB48" i="15"/>
  <c r="CC48"/>
  <c r="O1581" i="23"/>
  <c r="E1581"/>
  <c r="F1581"/>
  <c r="G1581"/>
  <c r="H1581"/>
  <c r="I1581"/>
  <c r="J1581"/>
  <c r="K1581"/>
  <c r="L1581"/>
  <c r="M1581"/>
  <c r="N1581"/>
  <c r="C1581"/>
  <c r="BN48" i="15"/>
  <c r="BO48"/>
  <c r="O1580" i="23"/>
  <c r="E1580"/>
  <c r="F1580"/>
  <c r="G1580"/>
  <c r="H1580"/>
  <c r="I1580"/>
  <c r="J1580"/>
  <c r="K1580"/>
  <c r="L1580"/>
  <c r="M1580"/>
  <c r="N1580"/>
  <c r="C1580"/>
  <c r="AZ48" i="15"/>
  <c r="BA48"/>
  <c r="O1579" i="23"/>
  <c r="E1579"/>
  <c r="F1579"/>
  <c r="G1579"/>
  <c r="H1579"/>
  <c r="I1579"/>
  <c r="J1579"/>
  <c r="K1579"/>
  <c r="L1579"/>
  <c r="M1579"/>
  <c r="N1579"/>
  <c r="C1579"/>
  <c r="E1578"/>
  <c r="F1578"/>
  <c r="G1578"/>
  <c r="H1578"/>
  <c r="I1578"/>
  <c r="J1578"/>
  <c r="K1578"/>
  <c r="L1578"/>
  <c r="M1578"/>
  <c r="N1578"/>
  <c r="AL48" i="15"/>
  <c r="AM48"/>
  <c r="O1577" i="23"/>
  <c r="E1577"/>
  <c r="F1577"/>
  <c r="G1577"/>
  <c r="H1577"/>
  <c r="I1577"/>
  <c r="J1577"/>
  <c r="K1577"/>
  <c r="L1577"/>
  <c r="M1577"/>
  <c r="N1577"/>
  <c r="C1577"/>
  <c r="X48" i="15"/>
  <c r="Y48"/>
  <c r="O1576" i="23"/>
  <c r="E1576"/>
  <c r="F1576"/>
  <c r="G1576"/>
  <c r="H1576"/>
  <c r="I1576"/>
  <c r="J1576"/>
  <c r="K1576"/>
  <c r="L1576"/>
  <c r="M1576"/>
  <c r="N1576"/>
  <c r="C1576"/>
  <c r="E1575"/>
  <c r="F1575"/>
  <c r="G1575"/>
  <c r="H1575"/>
  <c r="I1575"/>
  <c r="J1575"/>
  <c r="K1575"/>
  <c r="L1575"/>
  <c r="M1575"/>
  <c r="N1575"/>
  <c r="H1572"/>
  <c r="H1571"/>
  <c r="H1570"/>
  <c r="H1569"/>
  <c r="H1568"/>
  <c r="H1567"/>
  <c r="N1566"/>
  <c r="N1564"/>
  <c r="D1563"/>
  <c r="D1562"/>
  <c r="J1524"/>
  <c r="ER47" i="15"/>
  <c r="EU47"/>
  <c r="EW47"/>
  <c r="EX47"/>
  <c r="EY47"/>
  <c r="EZ47"/>
  <c r="FA47"/>
  <c r="H1553" i="23"/>
  <c r="GQ47" i="15"/>
  <c r="GS47"/>
  <c r="GT47"/>
  <c r="F1553" i="23"/>
  <c r="C1553"/>
  <c r="EM47" i="15"/>
  <c r="EN47"/>
  <c r="EO47"/>
  <c r="H1552" i="23"/>
  <c r="GM47" i="15"/>
  <c r="GO47"/>
  <c r="GP47"/>
  <c r="F1552" i="23"/>
  <c r="C1552"/>
  <c r="EG47" i="15"/>
  <c r="EH47"/>
  <c r="EI47"/>
  <c r="H1551" i="23"/>
  <c r="GI47" i="15"/>
  <c r="GK47"/>
  <c r="GL47"/>
  <c r="F1551" i="23"/>
  <c r="C1551"/>
  <c r="DT47" i="15"/>
  <c r="DW47"/>
  <c r="DY47"/>
  <c r="DZ47"/>
  <c r="EA47"/>
  <c r="EB47"/>
  <c r="EC47"/>
  <c r="H1550" i="23"/>
  <c r="GE47" i="15"/>
  <c r="GG47"/>
  <c r="GH47"/>
  <c r="F1550" i="23"/>
  <c r="C1550"/>
  <c r="L1549"/>
  <c r="DH47" i="15"/>
  <c r="DK47"/>
  <c r="DM47"/>
  <c r="DN47"/>
  <c r="DO47"/>
  <c r="DP47"/>
  <c r="DQ47"/>
  <c r="H1549" i="23"/>
  <c r="GA47" i="15"/>
  <c r="GC47"/>
  <c r="GD47"/>
  <c r="F1549" i="23"/>
  <c r="C1549"/>
  <c r="FE47" i="15"/>
  <c r="FG47"/>
  <c r="FL47"/>
  <c r="L1548" i="23"/>
  <c r="FD47" i="15"/>
  <c r="M1547" i="23"/>
  <c r="L1547"/>
  <c r="L1546"/>
  <c r="FI47" i="15"/>
  <c r="FJ47"/>
  <c r="FK47"/>
  <c r="O1545" i="23"/>
  <c r="M1545"/>
  <c r="FH47" i="15"/>
  <c r="L1545" i="23"/>
  <c r="J1545"/>
  <c r="N47" i="15"/>
  <c r="Q47"/>
  <c r="S47"/>
  <c r="T47"/>
  <c r="U47"/>
  <c r="AB47"/>
  <c r="AE47"/>
  <c r="AG47"/>
  <c r="AH47"/>
  <c r="AI47"/>
  <c r="AP47"/>
  <c r="AS47"/>
  <c r="AU47"/>
  <c r="AV47"/>
  <c r="AW47"/>
  <c r="BD47"/>
  <c r="BG47"/>
  <c r="BI47"/>
  <c r="BJ47"/>
  <c r="BK47"/>
  <c r="BR47"/>
  <c r="BU47"/>
  <c r="BW47"/>
  <c r="BX47"/>
  <c r="BY47"/>
  <c r="CF47"/>
  <c r="CI47"/>
  <c r="CK47"/>
  <c r="CL47"/>
  <c r="CM47"/>
  <c r="CT47"/>
  <c r="CW47"/>
  <c r="CY47"/>
  <c r="CZ47"/>
  <c r="DA47"/>
  <c r="FF47"/>
  <c r="H1545" i="23"/>
  <c r="F1545"/>
  <c r="DD47" i="15"/>
  <c r="DE47"/>
  <c r="O1543" i="23"/>
  <c r="E1543"/>
  <c r="F1543"/>
  <c r="G1543"/>
  <c r="H1543"/>
  <c r="I1543"/>
  <c r="J1543"/>
  <c r="K1543"/>
  <c r="L1543"/>
  <c r="M1543"/>
  <c r="N1543"/>
  <c r="C1543"/>
  <c r="CP47" i="15"/>
  <c r="CQ47"/>
  <c r="O1542" i="23"/>
  <c r="E1542"/>
  <c r="F1542"/>
  <c r="G1542"/>
  <c r="H1542"/>
  <c r="I1542"/>
  <c r="J1542"/>
  <c r="K1542"/>
  <c r="L1542"/>
  <c r="M1542"/>
  <c r="N1542"/>
  <c r="C1542"/>
  <c r="CB47" i="15"/>
  <c r="CC47"/>
  <c r="O1541" i="23"/>
  <c r="E1541"/>
  <c r="F1541"/>
  <c r="G1541"/>
  <c r="H1541"/>
  <c r="I1541"/>
  <c r="J1541"/>
  <c r="K1541"/>
  <c r="L1541"/>
  <c r="M1541"/>
  <c r="N1541"/>
  <c r="C1541"/>
  <c r="BN47" i="15"/>
  <c r="BO47"/>
  <c r="O1540" i="23"/>
  <c r="E1540"/>
  <c r="F1540"/>
  <c r="G1540"/>
  <c r="H1540"/>
  <c r="I1540"/>
  <c r="J1540"/>
  <c r="K1540"/>
  <c r="L1540"/>
  <c r="M1540"/>
  <c r="N1540"/>
  <c r="C1540"/>
  <c r="AZ47" i="15"/>
  <c r="BA47"/>
  <c r="O1539" i="23"/>
  <c r="E1539"/>
  <c r="F1539"/>
  <c r="G1539"/>
  <c r="H1539"/>
  <c r="I1539"/>
  <c r="J1539"/>
  <c r="K1539"/>
  <c r="L1539"/>
  <c r="M1539"/>
  <c r="N1539"/>
  <c r="C1539"/>
  <c r="E1538"/>
  <c r="F1538"/>
  <c r="G1538"/>
  <c r="H1538"/>
  <c r="I1538"/>
  <c r="J1538"/>
  <c r="K1538"/>
  <c r="L1538"/>
  <c r="M1538"/>
  <c r="N1538"/>
  <c r="AL47" i="15"/>
  <c r="AM47"/>
  <c r="O1537" i="23"/>
  <c r="E1537"/>
  <c r="F1537"/>
  <c r="G1537"/>
  <c r="H1537"/>
  <c r="I1537"/>
  <c r="J1537"/>
  <c r="K1537"/>
  <c r="L1537"/>
  <c r="M1537"/>
  <c r="N1537"/>
  <c r="C1537"/>
  <c r="X47" i="15"/>
  <c r="Y47"/>
  <c r="O1536" i="23"/>
  <c r="E1536"/>
  <c r="F1536"/>
  <c r="G1536"/>
  <c r="H1536"/>
  <c r="I1536"/>
  <c r="J1536"/>
  <c r="K1536"/>
  <c r="L1536"/>
  <c r="M1536"/>
  <c r="N1536"/>
  <c r="C1536"/>
  <c r="E1535"/>
  <c r="F1535"/>
  <c r="G1535"/>
  <c r="H1535"/>
  <c r="I1535"/>
  <c r="J1535"/>
  <c r="K1535"/>
  <c r="L1535"/>
  <c r="M1535"/>
  <c r="N1535"/>
  <c r="H1532"/>
  <c r="H1531"/>
  <c r="H1530"/>
  <c r="H1529"/>
  <c r="H1528"/>
  <c r="H1527"/>
  <c r="N1526"/>
  <c r="N1524"/>
  <c r="D1523"/>
  <c r="D1522"/>
  <c r="J1484"/>
  <c r="ER46" i="15"/>
  <c r="EU46"/>
  <c r="EW46"/>
  <c r="EX46"/>
  <c r="EY46"/>
  <c r="EZ46"/>
  <c r="FA46"/>
  <c r="H1513" i="23"/>
  <c r="GQ46" i="15"/>
  <c r="GS46"/>
  <c r="GT46"/>
  <c r="F1513" i="23"/>
  <c r="C1513"/>
  <c r="EM46" i="15"/>
  <c r="EN46"/>
  <c r="EO46"/>
  <c r="H1512" i="23"/>
  <c r="GM46" i="15"/>
  <c r="GO46"/>
  <c r="GP46"/>
  <c r="F1512" i="23"/>
  <c r="C1512"/>
  <c r="EG46" i="15"/>
  <c r="EH46"/>
  <c r="EI46"/>
  <c r="H1511" i="23"/>
  <c r="GI46" i="15"/>
  <c r="GK46"/>
  <c r="GL46"/>
  <c r="F1511" i="23"/>
  <c r="C1511"/>
  <c r="DT46" i="15"/>
  <c r="DW46"/>
  <c r="DY46"/>
  <c r="DZ46"/>
  <c r="EA46"/>
  <c r="EB46"/>
  <c r="EC46"/>
  <c r="H1510" i="23"/>
  <c r="GE46" i="15"/>
  <c r="GG46"/>
  <c r="GH46"/>
  <c r="F1510" i="23"/>
  <c r="C1510"/>
  <c r="L1509"/>
  <c r="DH46" i="15"/>
  <c r="DK46"/>
  <c r="DM46"/>
  <c r="DN46"/>
  <c r="DO46"/>
  <c r="DP46"/>
  <c r="DQ46"/>
  <c r="H1509" i="23"/>
  <c r="GA46" i="15"/>
  <c r="GC46"/>
  <c r="GD46"/>
  <c r="F1509" i="23"/>
  <c r="C1509"/>
  <c r="FE46" i="15"/>
  <c r="FG46"/>
  <c r="FL46"/>
  <c r="L1508" i="23"/>
  <c r="FD46" i="15"/>
  <c r="M1507" i="23"/>
  <c r="L1507"/>
  <c r="L1506"/>
  <c r="FI46" i="15"/>
  <c r="FJ46"/>
  <c r="FK46"/>
  <c r="O1505" i="23"/>
  <c r="M1505"/>
  <c r="FH46" i="15"/>
  <c r="L1505" i="23"/>
  <c r="J1505"/>
  <c r="N46" i="15"/>
  <c r="Q46"/>
  <c r="S46"/>
  <c r="T46"/>
  <c r="U46"/>
  <c r="AB46"/>
  <c r="AE46"/>
  <c r="AG46"/>
  <c r="AH46"/>
  <c r="AI46"/>
  <c r="AP46"/>
  <c r="AS46"/>
  <c r="AU46"/>
  <c r="AV46"/>
  <c r="AW46"/>
  <c r="BD46"/>
  <c r="BG46"/>
  <c r="BI46"/>
  <c r="BJ46"/>
  <c r="BK46"/>
  <c r="BR46"/>
  <c r="BU46"/>
  <c r="BW46"/>
  <c r="BX46"/>
  <c r="BY46"/>
  <c r="CF46"/>
  <c r="CI46"/>
  <c r="CK46"/>
  <c r="CL46"/>
  <c r="CM46"/>
  <c r="CT46"/>
  <c r="CW46"/>
  <c r="CY46"/>
  <c r="CZ46"/>
  <c r="DA46"/>
  <c r="FF46"/>
  <c r="H1505" i="23"/>
  <c r="F1505"/>
  <c r="DD46" i="15"/>
  <c r="DE46"/>
  <c r="O1503" i="23"/>
  <c r="E1503"/>
  <c r="F1503"/>
  <c r="G1503"/>
  <c r="H1503"/>
  <c r="I1503"/>
  <c r="J1503"/>
  <c r="K1503"/>
  <c r="L1503"/>
  <c r="M1503"/>
  <c r="N1503"/>
  <c r="C1503"/>
  <c r="CP46" i="15"/>
  <c r="CQ46"/>
  <c r="O1502" i="23"/>
  <c r="E1502"/>
  <c r="F1502"/>
  <c r="G1502"/>
  <c r="H1502"/>
  <c r="I1502"/>
  <c r="J1502"/>
  <c r="K1502"/>
  <c r="L1502"/>
  <c r="M1502"/>
  <c r="N1502"/>
  <c r="C1502"/>
  <c r="CB46" i="15"/>
  <c r="CC46"/>
  <c r="O1501" i="23"/>
  <c r="E1501"/>
  <c r="F1501"/>
  <c r="G1501"/>
  <c r="H1501"/>
  <c r="I1501"/>
  <c r="J1501"/>
  <c r="K1501"/>
  <c r="L1501"/>
  <c r="M1501"/>
  <c r="N1501"/>
  <c r="C1501"/>
  <c r="BN46" i="15"/>
  <c r="BO46"/>
  <c r="O1500" i="23"/>
  <c r="E1500"/>
  <c r="F1500"/>
  <c r="G1500"/>
  <c r="H1500"/>
  <c r="I1500"/>
  <c r="J1500"/>
  <c r="K1500"/>
  <c r="L1500"/>
  <c r="M1500"/>
  <c r="N1500"/>
  <c r="C1500"/>
  <c r="AZ46" i="15"/>
  <c r="BA46"/>
  <c r="O1499" i="23"/>
  <c r="E1499"/>
  <c r="F1499"/>
  <c r="G1499"/>
  <c r="H1499"/>
  <c r="I1499"/>
  <c r="J1499"/>
  <c r="K1499"/>
  <c r="L1499"/>
  <c r="M1499"/>
  <c r="N1499"/>
  <c r="C1499"/>
  <c r="E1498"/>
  <c r="F1498"/>
  <c r="G1498"/>
  <c r="H1498"/>
  <c r="I1498"/>
  <c r="J1498"/>
  <c r="K1498"/>
  <c r="L1498"/>
  <c r="M1498"/>
  <c r="N1498"/>
  <c r="AL46" i="15"/>
  <c r="AM46"/>
  <c r="O1497" i="23"/>
  <c r="E1497"/>
  <c r="F1497"/>
  <c r="G1497"/>
  <c r="H1497"/>
  <c r="I1497"/>
  <c r="J1497"/>
  <c r="K1497"/>
  <c r="L1497"/>
  <c r="M1497"/>
  <c r="N1497"/>
  <c r="C1497"/>
  <c r="X46" i="15"/>
  <c r="Y46"/>
  <c r="O1496" i="23"/>
  <c r="E1496"/>
  <c r="F1496"/>
  <c r="G1496"/>
  <c r="H1496"/>
  <c r="I1496"/>
  <c r="J1496"/>
  <c r="K1496"/>
  <c r="L1496"/>
  <c r="M1496"/>
  <c r="N1496"/>
  <c r="C1496"/>
  <c r="E1495"/>
  <c r="F1495"/>
  <c r="G1495"/>
  <c r="H1495"/>
  <c r="I1495"/>
  <c r="J1495"/>
  <c r="K1495"/>
  <c r="L1495"/>
  <c r="M1495"/>
  <c r="N1495"/>
  <c r="H1492"/>
  <c r="H1491"/>
  <c r="H1490"/>
  <c r="H1489"/>
  <c r="H1488"/>
  <c r="H1487"/>
  <c r="N1486"/>
  <c r="N1484"/>
  <c r="D1483"/>
  <c r="D1482"/>
  <c r="J1444"/>
  <c r="ER45" i="15"/>
  <c r="EU45"/>
  <c r="EW45"/>
  <c r="EX45"/>
  <c r="EY45"/>
  <c r="EZ45"/>
  <c r="FA45"/>
  <c r="H1473" i="23"/>
  <c r="GQ45" i="15"/>
  <c r="GS45"/>
  <c r="GT45"/>
  <c r="F1473" i="23"/>
  <c r="C1473"/>
  <c r="EM45" i="15"/>
  <c r="EN45"/>
  <c r="EO45"/>
  <c r="H1472" i="23"/>
  <c r="GM45" i="15"/>
  <c r="GO45"/>
  <c r="GP45"/>
  <c r="F1472" i="23"/>
  <c r="C1472"/>
  <c r="EG45" i="15"/>
  <c r="EH45"/>
  <c r="EI45"/>
  <c r="H1471" i="23"/>
  <c r="GI45" i="15"/>
  <c r="GK45"/>
  <c r="GL45"/>
  <c r="F1471" i="23"/>
  <c r="C1471"/>
  <c r="DT45" i="15"/>
  <c r="DW45"/>
  <c r="DY45"/>
  <c r="DZ45"/>
  <c r="EA45"/>
  <c r="EB45"/>
  <c r="EC45"/>
  <c r="H1470" i="23"/>
  <c r="GE45" i="15"/>
  <c r="GG45"/>
  <c r="GH45"/>
  <c r="F1470" i="23"/>
  <c r="C1470"/>
  <c r="L1469"/>
  <c r="DH45" i="15"/>
  <c r="DK45"/>
  <c r="DM45"/>
  <c r="DN45"/>
  <c r="DO45"/>
  <c r="DP45"/>
  <c r="DQ45"/>
  <c r="H1469" i="23"/>
  <c r="GA45" i="15"/>
  <c r="GC45"/>
  <c r="GD45"/>
  <c r="F1469" i="23"/>
  <c r="C1469"/>
  <c r="FE45" i="15"/>
  <c r="FG45"/>
  <c r="FL45"/>
  <c r="L1468" i="23"/>
  <c r="FD45" i="15"/>
  <c r="M1467" i="23"/>
  <c r="L1467"/>
  <c r="L1466"/>
  <c r="FI45" i="15"/>
  <c r="FJ45"/>
  <c r="FK45"/>
  <c r="O1465" i="23"/>
  <c r="M1465"/>
  <c r="FH45" i="15"/>
  <c r="L1465" i="23"/>
  <c r="J1465"/>
  <c r="N45" i="15"/>
  <c r="Q45"/>
  <c r="S45"/>
  <c r="T45"/>
  <c r="U45"/>
  <c r="AB45"/>
  <c r="AE45"/>
  <c r="AG45"/>
  <c r="AH45"/>
  <c r="AI45"/>
  <c r="AP45"/>
  <c r="AS45"/>
  <c r="AU45"/>
  <c r="AV45"/>
  <c r="AW45"/>
  <c r="BD45"/>
  <c r="BG45"/>
  <c r="BI45"/>
  <c r="BJ45"/>
  <c r="BK45"/>
  <c r="BR45"/>
  <c r="BU45"/>
  <c r="BW45"/>
  <c r="BX45"/>
  <c r="BY45"/>
  <c r="CF45"/>
  <c r="CI45"/>
  <c r="CK45"/>
  <c r="CL45"/>
  <c r="CM45"/>
  <c r="CT45"/>
  <c r="CW45"/>
  <c r="CY45"/>
  <c r="CZ45"/>
  <c r="DA45"/>
  <c r="FF45"/>
  <c r="H1465" i="23"/>
  <c r="F1465"/>
  <c r="DD45" i="15"/>
  <c r="DE45"/>
  <c r="O1463" i="23"/>
  <c r="E1463"/>
  <c r="F1463"/>
  <c r="G1463"/>
  <c r="H1463"/>
  <c r="I1463"/>
  <c r="J1463"/>
  <c r="K1463"/>
  <c r="L1463"/>
  <c r="M1463"/>
  <c r="N1463"/>
  <c r="C1463"/>
  <c r="CP45" i="15"/>
  <c r="CQ45"/>
  <c r="O1462" i="23"/>
  <c r="E1462"/>
  <c r="F1462"/>
  <c r="G1462"/>
  <c r="H1462"/>
  <c r="I1462"/>
  <c r="J1462"/>
  <c r="K1462"/>
  <c r="L1462"/>
  <c r="M1462"/>
  <c r="N1462"/>
  <c r="C1462"/>
  <c r="CB45" i="15"/>
  <c r="CC45"/>
  <c r="O1461" i="23"/>
  <c r="E1461"/>
  <c r="F1461"/>
  <c r="G1461"/>
  <c r="H1461"/>
  <c r="I1461"/>
  <c r="J1461"/>
  <c r="K1461"/>
  <c r="L1461"/>
  <c r="M1461"/>
  <c r="N1461"/>
  <c r="C1461"/>
  <c r="BN45" i="15"/>
  <c r="BO45"/>
  <c r="O1460" i="23"/>
  <c r="E1460"/>
  <c r="F1460"/>
  <c r="G1460"/>
  <c r="H1460"/>
  <c r="I1460"/>
  <c r="J1460"/>
  <c r="K1460"/>
  <c r="L1460"/>
  <c r="M1460"/>
  <c r="N1460"/>
  <c r="C1460"/>
  <c r="AZ45" i="15"/>
  <c r="BA45"/>
  <c r="O1459" i="23"/>
  <c r="E1459"/>
  <c r="F1459"/>
  <c r="G1459"/>
  <c r="H1459"/>
  <c r="I1459"/>
  <c r="J1459"/>
  <c r="K1459"/>
  <c r="L1459"/>
  <c r="M1459"/>
  <c r="N1459"/>
  <c r="C1459"/>
  <c r="E1458"/>
  <c r="F1458"/>
  <c r="G1458"/>
  <c r="H1458"/>
  <c r="I1458"/>
  <c r="J1458"/>
  <c r="K1458"/>
  <c r="L1458"/>
  <c r="M1458"/>
  <c r="N1458"/>
  <c r="AL45" i="15"/>
  <c r="AM45"/>
  <c r="O1457" i="23"/>
  <c r="E1457"/>
  <c r="F1457"/>
  <c r="G1457"/>
  <c r="H1457"/>
  <c r="I1457"/>
  <c r="J1457"/>
  <c r="K1457"/>
  <c r="L1457"/>
  <c r="M1457"/>
  <c r="N1457"/>
  <c r="C1457"/>
  <c r="X45" i="15"/>
  <c r="Y45"/>
  <c r="O1456" i="23"/>
  <c r="E1456"/>
  <c r="F1456"/>
  <c r="G1456"/>
  <c r="H1456"/>
  <c r="I1456"/>
  <c r="J1456"/>
  <c r="K1456"/>
  <c r="L1456"/>
  <c r="M1456"/>
  <c r="N1456"/>
  <c r="C1456"/>
  <c r="E1455"/>
  <c r="F1455"/>
  <c r="G1455"/>
  <c r="H1455"/>
  <c r="I1455"/>
  <c r="J1455"/>
  <c r="K1455"/>
  <c r="L1455"/>
  <c r="M1455"/>
  <c r="N1455"/>
  <c r="H1452"/>
  <c r="H1451"/>
  <c r="H1450"/>
  <c r="H1449"/>
  <c r="H1448"/>
  <c r="H1447"/>
  <c r="N1446"/>
  <c r="N1444"/>
  <c r="D1443"/>
  <c r="D1442"/>
  <c r="J1404"/>
  <c r="ER44" i="15"/>
  <c r="EU44"/>
  <c r="EW44"/>
  <c r="EX44"/>
  <c r="EY44"/>
  <c r="EZ44"/>
  <c r="FA44"/>
  <c r="H1433" i="23"/>
  <c r="GQ44" i="15"/>
  <c r="GS44"/>
  <c r="GT44"/>
  <c r="F1433" i="23"/>
  <c r="C1433"/>
  <c r="EM44" i="15"/>
  <c r="EN44"/>
  <c r="EO44"/>
  <c r="H1432" i="23"/>
  <c r="GM44" i="15"/>
  <c r="GO44"/>
  <c r="GP44"/>
  <c r="F1432" i="23"/>
  <c r="C1432"/>
  <c r="EG44" i="15"/>
  <c r="EH44"/>
  <c r="EI44"/>
  <c r="H1431" i="23"/>
  <c r="GI44" i="15"/>
  <c r="GK44"/>
  <c r="GL44"/>
  <c r="F1431" i="23"/>
  <c r="C1431"/>
  <c r="DT44" i="15"/>
  <c r="DW44"/>
  <c r="DY44"/>
  <c r="DZ44"/>
  <c r="EA44"/>
  <c r="EB44"/>
  <c r="EC44"/>
  <c r="H1430" i="23"/>
  <c r="GE44" i="15"/>
  <c r="GG44"/>
  <c r="GH44"/>
  <c r="F1430" i="23"/>
  <c r="C1430"/>
  <c r="L1429"/>
  <c r="DH44" i="15"/>
  <c r="DK44"/>
  <c r="DM44"/>
  <c r="DN44"/>
  <c r="DO44"/>
  <c r="DP44"/>
  <c r="DQ44"/>
  <c r="H1429" i="23"/>
  <c r="GA44" i="15"/>
  <c r="GC44"/>
  <c r="GD44"/>
  <c r="F1429" i="23"/>
  <c r="C1429"/>
  <c r="FE44" i="15"/>
  <c r="FG44"/>
  <c r="FL44"/>
  <c r="L1428" i="23"/>
  <c r="FD44" i="15"/>
  <c r="M1427" i="23"/>
  <c r="L1427"/>
  <c r="L1426"/>
  <c r="FI44" i="15"/>
  <c r="FJ44"/>
  <c r="FK44"/>
  <c r="O1425" i="23"/>
  <c r="M1425"/>
  <c r="FH44" i="15"/>
  <c r="L1425" i="23"/>
  <c r="J1425"/>
  <c r="N44" i="15"/>
  <c r="Q44"/>
  <c r="S44"/>
  <c r="T44"/>
  <c r="U44"/>
  <c r="AB44"/>
  <c r="AE44"/>
  <c r="AG44"/>
  <c r="AH44"/>
  <c r="AI44"/>
  <c r="AP44"/>
  <c r="AS44"/>
  <c r="AU44"/>
  <c r="AV44"/>
  <c r="AW44"/>
  <c r="BD44"/>
  <c r="BG44"/>
  <c r="BI44"/>
  <c r="BJ44"/>
  <c r="BK44"/>
  <c r="BR44"/>
  <c r="BU44"/>
  <c r="BW44"/>
  <c r="BX44"/>
  <c r="BY44"/>
  <c r="CF44"/>
  <c r="CI44"/>
  <c r="CK44"/>
  <c r="CL44"/>
  <c r="CM44"/>
  <c r="CT44"/>
  <c r="CW44"/>
  <c r="CY44"/>
  <c r="CZ44"/>
  <c r="DA44"/>
  <c r="FF44"/>
  <c r="H1425" i="23"/>
  <c r="F1425"/>
  <c r="DD44" i="15"/>
  <c r="DE44"/>
  <c r="O1423" i="23"/>
  <c r="E1423"/>
  <c r="F1423"/>
  <c r="G1423"/>
  <c r="H1423"/>
  <c r="I1423"/>
  <c r="J1423"/>
  <c r="K1423"/>
  <c r="L1423"/>
  <c r="M1423"/>
  <c r="N1423"/>
  <c r="C1423"/>
  <c r="CP44" i="15"/>
  <c r="CQ44"/>
  <c r="O1422" i="23"/>
  <c r="E1422"/>
  <c r="F1422"/>
  <c r="G1422"/>
  <c r="H1422"/>
  <c r="I1422"/>
  <c r="J1422"/>
  <c r="K1422"/>
  <c r="L1422"/>
  <c r="M1422"/>
  <c r="N1422"/>
  <c r="C1422"/>
  <c r="CB44" i="15"/>
  <c r="CC44"/>
  <c r="O1421" i="23"/>
  <c r="E1421"/>
  <c r="F1421"/>
  <c r="G1421"/>
  <c r="H1421"/>
  <c r="I1421"/>
  <c r="J1421"/>
  <c r="K1421"/>
  <c r="L1421"/>
  <c r="M1421"/>
  <c r="N1421"/>
  <c r="C1421"/>
  <c r="BN44" i="15"/>
  <c r="BO44"/>
  <c r="O1420" i="23"/>
  <c r="E1420"/>
  <c r="F1420"/>
  <c r="G1420"/>
  <c r="H1420"/>
  <c r="I1420"/>
  <c r="J1420"/>
  <c r="K1420"/>
  <c r="L1420"/>
  <c r="M1420"/>
  <c r="N1420"/>
  <c r="C1420"/>
  <c r="AZ44" i="15"/>
  <c r="BA44"/>
  <c r="O1419" i="23"/>
  <c r="E1419"/>
  <c r="F1419"/>
  <c r="G1419"/>
  <c r="H1419"/>
  <c r="I1419"/>
  <c r="J1419"/>
  <c r="K1419"/>
  <c r="L1419"/>
  <c r="M1419"/>
  <c r="N1419"/>
  <c r="C1419"/>
  <c r="E1418"/>
  <c r="F1418"/>
  <c r="G1418"/>
  <c r="H1418"/>
  <c r="I1418"/>
  <c r="J1418"/>
  <c r="K1418"/>
  <c r="L1418"/>
  <c r="M1418"/>
  <c r="N1418"/>
  <c r="AL44" i="15"/>
  <c r="AM44"/>
  <c r="O1417" i="23"/>
  <c r="E1417"/>
  <c r="F1417"/>
  <c r="G1417"/>
  <c r="H1417"/>
  <c r="I1417"/>
  <c r="J1417"/>
  <c r="K1417"/>
  <c r="L1417"/>
  <c r="M1417"/>
  <c r="N1417"/>
  <c r="C1417"/>
  <c r="X44" i="15"/>
  <c r="Y44"/>
  <c r="O1416" i="23"/>
  <c r="E1416"/>
  <c r="F1416"/>
  <c r="G1416"/>
  <c r="H1416"/>
  <c r="I1416"/>
  <c r="J1416"/>
  <c r="K1416"/>
  <c r="L1416"/>
  <c r="M1416"/>
  <c r="N1416"/>
  <c r="C1416"/>
  <c r="E1415"/>
  <c r="F1415"/>
  <c r="G1415"/>
  <c r="H1415"/>
  <c r="I1415"/>
  <c r="J1415"/>
  <c r="K1415"/>
  <c r="L1415"/>
  <c r="M1415"/>
  <c r="N1415"/>
  <c r="H1412"/>
  <c r="H1411"/>
  <c r="H1410"/>
  <c r="H1409"/>
  <c r="H1408"/>
  <c r="H1407"/>
  <c r="N1406"/>
  <c r="N1404"/>
  <c r="D1403"/>
  <c r="D1402"/>
  <c r="J1364"/>
  <c r="ER43" i="15"/>
  <c r="EU43"/>
  <c r="EW43"/>
  <c r="EX43"/>
  <c r="EY43"/>
  <c r="EZ43"/>
  <c r="FA43"/>
  <c r="H1393" i="23"/>
  <c r="GQ43" i="15"/>
  <c r="GS43"/>
  <c r="GT43"/>
  <c r="F1393" i="23"/>
  <c r="C1393"/>
  <c r="EM43" i="15"/>
  <c r="EN43"/>
  <c r="EO43"/>
  <c r="H1392" i="23"/>
  <c r="GM43" i="15"/>
  <c r="GO43"/>
  <c r="GP43"/>
  <c r="F1392" i="23"/>
  <c r="C1392"/>
  <c r="EG43" i="15"/>
  <c r="EH43"/>
  <c r="EI43"/>
  <c r="H1391" i="23"/>
  <c r="GI43" i="15"/>
  <c r="GK43"/>
  <c r="GL43"/>
  <c r="F1391" i="23"/>
  <c r="C1391"/>
  <c r="DT43" i="15"/>
  <c r="DW43"/>
  <c r="DY43"/>
  <c r="DZ43"/>
  <c r="EA43"/>
  <c r="EB43"/>
  <c r="EC43"/>
  <c r="H1390" i="23"/>
  <c r="GE43" i="15"/>
  <c r="GG43"/>
  <c r="GH43"/>
  <c r="F1390" i="23"/>
  <c r="C1390"/>
  <c r="L1389"/>
  <c r="DH43" i="15"/>
  <c r="DK43"/>
  <c r="DM43"/>
  <c r="DN43"/>
  <c r="DO43"/>
  <c r="DP43"/>
  <c r="DQ43"/>
  <c r="H1389" i="23"/>
  <c r="GA43" i="15"/>
  <c r="GC43"/>
  <c r="GD43"/>
  <c r="F1389" i="23"/>
  <c r="C1389"/>
  <c r="FE43" i="15"/>
  <c r="FG43"/>
  <c r="FL43"/>
  <c r="L1388" i="23"/>
  <c r="FD43" i="15"/>
  <c r="M1387" i="23"/>
  <c r="L1387"/>
  <c r="L1386"/>
  <c r="FI43" i="15"/>
  <c r="FJ43"/>
  <c r="FK43"/>
  <c r="O1385" i="23"/>
  <c r="M1385"/>
  <c r="FH43" i="15"/>
  <c r="L1385" i="23"/>
  <c r="J1385"/>
  <c r="N43" i="15"/>
  <c r="Q43"/>
  <c r="S43"/>
  <c r="T43"/>
  <c r="U43"/>
  <c r="AB43"/>
  <c r="AE43"/>
  <c r="AG43"/>
  <c r="AH43"/>
  <c r="AI43"/>
  <c r="AP43"/>
  <c r="AS43"/>
  <c r="AU43"/>
  <c r="AV43"/>
  <c r="AW43"/>
  <c r="BD43"/>
  <c r="BG43"/>
  <c r="BI43"/>
  <c r="BJ43"/>
  <c r="BK43"/>
  <c r="BR43"/>
  <c r="BU43"/>
  <c r="BW43"/>
  <c r="BX43"/>
  <c r="BY43"/>
  <c r="CF43"/>
  <c r="CI43"/>
  <c r="CK43"/>
  <c r="CL43"/>
  <c r="CM43"/>
  <c r="CT43"/>
  <c r="CW43"/>
  <c r="CY43"/>
  <c r="CZ43"/>
  <c r="DA43"/>
  <c r="FF43"/>
  <c r="H1385" i="23"/>
  <c r="F1385"/>
  <c r="DD43" i="15"/>
  <c r="DE43"/>
  <c r="O1383" i="23"/>
  <c r="E1383"/>
  <c r="F1383"/>
  <c r="G1383"/>
  <c r="H1383"/>
  <c r="I1383"/>
  <c r="J1383"/>
  <c r="K1383"/>
  <c r="L1383"/>
  <c r="M1383"/>
  <c r="N1383"/>
  <c r="C1383"/>
  <c r="CP43" i="15"/>
  <c r="CQ43"/>
  <c r="O1382" i="23"/>
  <c r="E1382"/>
  <c r="F1382"/>
  <c r="G1382"/>
  <c r="H1382"/>
  <c r="I1382"/>
  <c r="J1382"/>
  <c r="K1382"/>
  <c r="L1382"/>
  <c r="M1382"/>
  <c r="N1382"/>
  <c r="C1382"/>
  <c r="CB43" i="15"/>
  <c r="CC43"/>
  <c r="O1381" i="23"/>
  <c r="E1381"/>
  <c r="F1381"/>
  <c r="G1381"/>
  <c r="H1381"/>
  <c r="I1381"/>
  <c r="J1381"/>
  <c r="K1381"/>
  <c r="L1381"/>
  <c r="M1381"/>
  <c r="N1381"/>
  <c r="C1381"/>
  <c r="BN43" i="15"/>
  <c r="BO43"/>
  <c r="O1380" i="23"/>
  <c r="E1380"/>
  <c r="F1380"/>
  <c r="G1380"/>
  <c r="H1380"/>
  <c r="I1380"/>
  <c r="J1380"/>
  <c r="K1380"/>
  <c r="L1380"/>
  <c r="M1380"/>
  <c r="N1380"/>
  <c r="C1380"/>
  <c r="AZ43" i="15"/>
  <c r="BA43"/>
  <c r="O1379" i="23"/>
  <c r="E1379"/>
  <c r="F1379"/>
  <c r="G1379"/>
  <c r="H1379"/>
  <c r="I1379"/>
  <c r="J1379"/>
  <c r="K1379"/>
  <c r="L1379"/>
  <c r="M1379"/>
  <c r="N1379"/>
  <c r="C1379"/>
  <c r="E1378"/>
  <c r="F1378"/>
  <c r="G1378"/>
  <c r="H1378"/>
  <c r="I1378"/>
  <c r="J1378"/>
  <c r="K1378"/>
  <c r="L1378"/>
  <c r="M1378"/>
  <c r="N1378"/>
  <c r="AL43" i="15"/>
  <c r="AM43"/>
  <c r="O1377" i="23"/>
  <c r="E1377"/>
  <c r="F1377"/>
  <c r="G1377"/>
  <c r="H1377"/>
  <c r="I1377"/>
  <c r="J1377"/>
  <c r="K1377"/>
  <c r="L1377"/>
  <c r="M1377"/>
  <c r="N1377"/>
  <c r="C1377"/>
  <c r="X43" i="15"/>
  <c r="Y43"/>
  <c r="O1376" i="23"/>
  <c r="E1376"/>
  <c r="F1376"/>
  <c r="G1376"/>
  <c r="H1376"/>
  <c r="I1376"/>
  <c r="J1376"/>
  <c r="K1376"/>
  <c r="L1376"/>
  <c r="M1376"/>
  <c r="N1376"/>
  <c r="C1376"/>
  <c r="E1375"/>
  <c r="F1375"/>
  <c r="G1375"/>
  <c r="H1375"/>
  <c r="I1375"/>
  <c r="J1375"/>
  <c r="K1375"/>
  <c r="L1375"/>
  <c r="M1375"/>
  <c r="N1375"/>
  <c r="H1372"/>
  <c r="H1371"/>
  <c r="H1370"/>
  <c r="H1369"/>
  <c r="H1368"/>
  <c r="H1367"/>
  <c r="N1366"/>
  <c r="N1364"/>
  <c r="D1363"/>
  <c r="D1362"/>
  <c r="J1324"/>
  <c r="ER42" i="15"/>
  <c r="EU42"/>
  <c r="EW42"/>
  <c r="EX42"/>
  <c r="EY42"/>
  <c r="EZ42"/>
  <c r="FA42"/>
  <c r="H1353" i="23"/>
  <c r="GQ42" i="15"/>
  <c r="GS42"/>
  <c r="GT42"/>
  <c r="F1353" i="23"/>
  <c r="C1353"/>
  <c r="EM42" i="15"/>
  <c r="EN42"/>
  <c r="EO42"/>
  <c r="H1352" i="23"/>
  <c r="GM42" i="15"/>
  <c r="GO42"/>
  <c r="GP42"/>
  <c r="F1352" i="23"/>
  <c r="C1352"/>
  <c r="EG42" i="15"/>
  <c r="EH42"/>
  <c r="EI42"/>
  <c r="H1351" i="23"/>
  <c r="GI42" i="15"/>
  <c r="GK42"/>
  <c r="GL42"/>
  <c r="F1351" i="23"/>
  <c r="C1351"/>
  <c r="DT42" i="15"/>
  <c r="DW42"/>
  <c r="DY42"/>
  <c r="DZ42"/>
  <c r="EA42"/>
  <c r="EB42"/>
  <c r="EC42"/>
  <c r="H1350" i="23"/>
  <c r="GE42" i="15"/>
  <c r="GG42"/>
  <c r="GH42"/>
  <c r="F1350" i="23"/>
  <c r="C1350"/>
  <c r="L1349"/>
  <c r="DH42" i="15"/>
  <c r="DK42"/>
  <c r="DM42"/>
  <c r="DN42"/>
  <c r="DO42"/>
  <c r="DP42"/>
  <c r="DQ42"/>
  <c r="H1349" i="23"/>
  <c r="GA42" i="15"/>
  <c r="GC42"/>
  <c r="GD42"/>
  <c r="F1349" i="23"/>
  <c r="C1349"/>
  <c r="FE42" i="15"/>
  <c r="FG42"/>
  <c r="FL42"/>
  <c r="L1348" i="23"/>
  <c r="FD42" i="15"/>
  <c r="M1347" i="23"/>
  <c r="L1347"/>
  <c r="L1346"/>
  <c r="FI42" i="15"/>
  <c r="FJ42"/>
  <c r="FK42"/>
  <c r="O1345" i="23"/>
  <c r="M1345"/>
  <c r="FH42" i="15"/>
  <c r="L1345" i="23"/>
  <c r="J1345"/>
  <c r="N42" i="15"/>
  <c r="Q42"/>
  <c r="S42"/>
  <c r="T42"/>
  <c r="U42"/>
  <c r="AB42"/>
  <c r="AE42"/>
  <c r="AG42"/>
  <c r="AH42"/>
  <c r="AI42"/>
  <c r="AP42"/>
  <c r="AS42"/>
  <c r="AU42"/>
  <c r="AV42"/>
  <c r="AW42"/>
  <c r="BD42"/>
  <c r="BG42"/>
  <c r="BI42"/>
  <c r="BJ42"/>
  <c r="BK42"/>
  <c r="BR42"/>
  <c r="BU42"/>
  <c r="BW42"/>
  <c r="BX42"/>
  <c r="BY42"/>
  <c r="CF42"/>
  <c r="CI42"/>
  <c r="CK42"/>
  <c r="CL42"/>
  <c r="CM42"/>
  <c r="CT42"/>
  <c r="CW42"/>
  <c r="CY42"/>
  <c r="CZ42"/>
  <c r="DA42"/>
  <c r="FF42"/>
  <c r="H1345" i="23"/>
  <c r="F1345"/>
  <c r="DD42" i="15"/>
  <c r="DE42"/>
  <c r="O1343" i="23"/>
  <c r="E1343"/>
  <c r="F1343"/>
  <c r="G1343"/>
  <c r="H1343"/>
  <c r="I1343"/>
  <c r="J1343"/>
  <c r="K1343"/>
  <c r="L1343"/>
  <c r="M1343"/>
  <c r="N1343"/>
  <c r="C1343"/>
  <c r="CP42" i="15"/>
  <c r="CQ42"/>
  <c r="O1342" i="23"/>
  <c r="E1342"/>
  <c r="F1342"/>
  <c r="G1342"/>
  <c r="H1342"/>
  <c r="I1342"/>
  <c r="J1342"/>
  <c r="K1342"/>
  <c r="L1342"/>
  <c r="M1342"/>
  <c r="N1342"/>
  <c r="C1342"/>
  <c r="CB42" i="15"/>
  <c r="CC42"/>
  <c r="O1341" i="23"/>
  <c r="E1341"/>
  <c r="F1341"/>
  <c r="G1341"/>
  <c r="H1341"/>
  <c r="I1341"/>
  <c r="J1341"/>
  <c r="K1341"/>
  <c r="L1341"/>
  <c r="M1341"/>
  <c r="N1341"/>
  <c r="C1341"/>
  <c r="BN42" i="15"/>
  <c r="BO42"/>
  <c r="O1340" i="23"/>
  <c r="E1340"/>
  <c r="F1340"/>
  <c r="G1340"/>
  <c r="H1340"/>
  <c r="I1340"/>
  <c r="J1340"/>
  <c r="K1340"/>
  <c r="L1340"/>
  <c r="M1340"/>
  <c r="N1340"/>
  <c r="C1340"/>
  <c r="AZ42" i="15"/>
  <c r="BA42"/>
  <c r="O1339" i="23"/>
  <c r="E1339"/>
  <c r="F1339"/>
  <c r="G1339"/>
  <c r="H1339"/>
  <c r="I1339"/>
  <c r="J1339"/>
  <c r="K1339"/>
  <c r="L1339"/>
  <c r="M1339"/>
  <c r="N1339"/>
  <c r="C1339"/>
  <c r="E1338"/>
  <c r="F1338"/>
  <c r="G1338"/>
  <c r="H1338"/>
  <c r="I1338"/>
  <c r="J1338"/>
  <c r="K1338"/>
  <c r="L1338"/>
  <c r="M1338"/>
  <c r="N1338"/>
  <c r="AL42" i="15"/>
  <c r="AM42"/>
  <c r="O1337" i="23"/>
  <c r="E1337"/>
  <c r="F1337"/>
  <c r="G1337"/>
  <c r="H1337"/>
  <c r="I1337"/>
  <c r="J1337"/>
  <c r="K1337"/>
  <c r="L1337"/>
  <c r="M1337"/>
  <c r="N1337"/>
  <c r="C1337"/>
  <c r="X42" i="15"/>
  <c r="Y42"/>
  <c r="O1336" i="23"/>
  <c r="E1336"/>
  <c r="F1336"/>
  <c r="G1336"/>
  <c r="H1336"/>
  <c r="I1336"/>
  <c r="J1336"/>
  <c r="K1336"/>
  <c r="L1336"/>
  <c r="M1336"/>
  <c r="N1336"/>
  <c r="C1336"/>
  <c r="E1335"/>
  <c r="F1335"/>
  <c r="G1335"/>
  <c r="H1335"/>
  <c r="I1335"/>
  <c r="J1335"/>
  <c r="K1335"/>
  <c r="L1335"/>
  <c r="M1335"/>
  <c r="N1335"/>
  <c r="H1332"/>
  <c r="H1331"/>
  <c r="H1330"/>
  <c r="H1329"/>
  <c r="H1328"/>
  <c r="H1327"/>
  <c r="N1326"/>
  <c r="N1324"/>
  <c r="D1323"/>
  <c r="D1322"/>
  <c r="J1284"/>
  <c r="ER41" i="15"/>
  <c r="EU41"/>
  <c r="EW41"/>
  <c r="EX41"/>
  <c r="EY41"/>
  <c r="EZ41"/>
  <c r="FA41"/>
  <c r="H1313" i="23"/>
  <c r="GQ41" i="15"/>
  <c r="GS41"/>
  <c r="GT41"/>
  <c r="F1313" i="23"/>
  <c r="C1313"/>
  <c r="EM41" i="15"/>
  <c r="EN41"/>
  <c r="EO41"/>
  <c r="H1312" i="23"/>
  <c r="GM41" i="15"/>
  <c r="GO41"/>
  <c r="GP41"/>
  <c r="F1312" i="23"/>
  <c r="C1312"/>
  <c r="EG41" i="15"/>
  <c r="EH41"/>
  <c r="EI41"/>
  <c r="H1311" i="23"/>
  <c r="GI41" i="15"/>
  <c r="GK41"/>
  <c r="GL41"/>
  <c r="F1311" i="23"/>
  <c r="C1311"/>
  <c r="DT41" i="15"/>
  <c r="DW41"/>
  <c r="DY41"/>
  <c r="DZ41"/>
  <c r="EA41"/>
  <c r="EB41"/>
  <c r="EC41"/>
  <c r="H1310" i="23"/>
  <c r="GE41" i="15"/>
  <c r="GG41"/>
  <c r="GH41"/>
  <c r="F1310" i="23"/>
  <c r="C1310"/>
  <c r="L1309"/>
  <c r="DH41" i="15"/>
  <c r="DK41"/>
  <c r="DM41"/>
  <c r="DN41"/>
  <c r="DO41"/>
  <c r="DP41"/>
  <c r="DQ41"/>
  <c r="H1309" i="23"/>
  <c r="GA41" i="15"/>
  <c r="GC41"/>
  <c r="GD41"/>
  <c r="F1309" i="23"/>
  <c r="C1309"/>
  <c r="FE41" i="15"/>
  <c r="FG41"/>
  <c r="FL41"/>
  <c r="L1308" i="23"/>
  <c r="FD41" i="15"/>
  <c r="M1307" i="23"/>
  <c r="L1307"/>
  <c r="L1306"/>
  <c r="FI41" i="15"/>
  <c r="FJ41"/>
  <c r="FK41"/>
  <c r="O1305" i="23"/>
  <c r="M1305"/>
  <c r="FH41" i="15"/>
  <c r="L1305" i="23"/>
  <c r="J1305"/>
  <c r="N41" i="15"/>
  <c r="Q41"/>
  <c r="S41"/>
  <c r="T41"/>
  <c r="U41"/>
  <c r="AB41"/>
  <c r="AE41"/>
  <c r="AG41"/>
  <c r="AH41"/>
  <c r="AI41"/>
  <c r="AP41"/>
  <c r="AS41"/>
  <c r="AU41"/>
  <c r="AV41"/>
  <c r="AW41"/>
  <c r="BD41"/>
  <c r="BG41"/>
  <c r="BI41"/>
  <c r="BJ41"/>
  <c r="BK41"/>
  <c r="BR41"/>
  <c r="BU41"/>
  <c r="BW41"/>
  <c r="BX41"/>
  <c r="BY41"/>
  <c r="CF41"/>
  <c r="CI41"/>
  <c r="CK41"/>
  <c r="CL41"/>
  <c r="CM41"/>
  <c r="CT41"/>
  <c r="CW41"/>
  <c r="CY41"/>
  <c r="CZ41"/>
  <c r="DA41"/>
  <c r="FF41"/>
  <c r="H1305" i="23"/>
  <c r="F1305"/>
  <c r="DD41" i="15"/>
  <c r="DE41"/>
  <c r="O1303" i="23"/>
  <c r="E1303"/>
  <c r="F1303"/>
  <c r="G1303"/>
  <c r="H1303"/>
  <c r="I1303"/>
  <c r="J1303"/>
  <c r="K1303"/>
  <c r="L1303"/>
  <c r="M1303"/>
  <c r="N1303"/>
  <c r="C1303"/>
  <c r="CP41" i="15"/>
  <c r="CQ41"/>
  <c r="O1302" i="23"/>
  <c r="E1302"/>
  <c r="F1302"/>
  <c r="G1302"/>
  <c r="H1302"/>
  <c r="I1302"/>
  <c r="J1302"/>
  <c r="K1302"/>
  <c r="L1302"/>
  <c r="M1302"/>
  <c r="N1302"/>
  <c r="C1302"/>
  <c r="CB41" i="15"/>
  <c r="CC41"/>
  <c r="O1301" i="23"/>
  <c r="E1301"/>
  <c r="F1301"/>
  <c r="G1301"/>
  <c r="H1301"/>
  <c r="I1301"/>
  <c r="J1301"/>
  <c r="K1301"/>
  <c r="L1301"/>
  <c r="M1301"/>
  <c r="N1301"/>
  <c r="C1301"/>
  <c r="BN41" i="15"/>
  <c r="BO41"/>
  <c r="O1300" i="23"/>
  <c r="E1300"/>
  <c r="F1300"/>
  <c r="G1300"/>
  <c r="H1300"/>
  <c r="I1300"/>
  <c r="J1300"/>
  <c r="K1300"/>
  <c r="L1300"/>
  <c r="M1300"/>
  <c r="N1300"/>
  <c r="C1300"/>
  <c r="AZ41" i="15"/>
  <c r="BA41"/>
  <c r="O1299" i="23"/>
  <c r="E1299"/>
  <c r="F1299"/>
  <c r="G1299"/>
  <c r="H1299"/>
  <c r="I1299"/>
  <c r="J1299"/>
  <c r="K1299"/>
  <c r="L1299"/>
  <c r="M1299"/>
  <c r="N1299"/>
  <c r="C1299"/>
  <c r="E1298"/>
  <c r="F1298"/>
  <c r="G1298"/>
  <c r="H1298"/>
  <c r="I1298"/>
  <c r="J1298"/>
  <c r="K1298"/>
  <c r="L1298"/>
  <c r="M1298"/>
  <c r="N1298"/>
  <c r="AL41" i="15"/>
  <c r="AM41"/>
  <c r="O1297" i="23"/>
  <c r="E1297"/>
  <c r="F1297"/>
  <c r="G1297"/>
  <c r="H1297"/>
  <c r="I1297"/>
  <c r="J1297"/>
  <c r="K1297"/>
  <c r="L1297"/>
  <c r="M1297"/>
  <c r="N1297"/>
  <c r="C1297"/>
  <c r="X41" i="15"/>
  <c r="Y41"/>
  <c r="O1296" i="23"/>
  <c r="E1296"/>
  <c r="F1296"/>
  <c r="G1296"/>
  <c r="H1296"/>
  <c r="I1296"/>
  <c r="J1296"/>
  <c r="K1296"/>
  <c r="L1296"/>
  <c r="M1296"/>
  <c r="N1296"/>
  <c r="C1296"/>
  <c r="E1295"/>
  <c r="F1295"/>
  <c r="G1295"/>
  <c r="H1295"/>
  <c r="I1295"/>
  <c r="J1295"/>
  <c r="K1295"/>
  <c r="L1295"/>
  <c r="M1295"/>
  <c r="N1295"/>
  <c r="H1292"/>
  <c r="H1291"/>
  <c r="H1290"/>
  <c r="H1289"/>
  <c r="H1288"/>
  <c r="H1287"/>
  <c r="N1286"/>
  <c r="N1284"/>
  <c r="D1283"/>
  <c r="D1282"/>
  <c r="J1244"/>
  <c r="ER40" i="15"/>
  <c r="EU40"/>
  <c r="EW40"/>
  <c r="EX40"/>
  <c r="EY40"/>
  <c r="EZ40"/>
  <c r="FA40"/>
  <c r="H1273" i="23"/>
  <c r="GQ40" i="15"/>
  <c r="GS40"/>
  <c r="GT40"/>
  <c r="F1273" i="23"/>
  <c r="C1273"/>
  <c r="EM40" i="15"/>
  <c r="EN40"/>
  <c r="EO40"/>
  <c r="H1272" i="23"/>
  <c r="GM40" i="15"/>
  <c r="GO40"/>
  <c r="GP40"/>
  <c r="F1272" i="23"/>
  <c r="C1272"/>
  <c r="EG40" i="15"/>
  <c r="EH40"/>
  <c r="EI40"/>
  <c r="H1271" i="23"/>
  <c r="GI40" i="15"/>
  <c r="GK40"/>
  <c r="GL40"/>
  <c r="F1271" i="23"/>
  <c r="C1271"/>
  <c r="DT40" i="15"/>
  <c r="DW40"/>
  <c r="DY40"/>
  <c r="DZ40"/>
  <c r="EA40"/>
  <c r="EB40"/>
  <c r="EC40"/>
  <c r="H1270" i="23"/>
  <c r="GE40" i="15"/>
  <c r="GG40"/>
  <c r="GH40"/>
  <c r="F1270" i="23"/>
  <c r="C1270"/>
  <c r="L1269"/>
  <c r="DH40" i="15"/>
  <c r="DK40"/>
  <c r="DM40"/>
  <c r="DN40"/>
  <c r="DO40"/>
  <c r="DP40"/>
  <c r="DQ40"/>
  <c r="H1269" i="23"/>
  <c r="GA40" i="15"/>
  <c r="GC40"/>
  <c r="GD40"/>
  <c r="F1269" i="23"/>
  <c r="C1269"/>
  <c r="FE40" i="15"/>
  <c r="FG40"/>
  <c r="FL40"/>
  <c r="L1268" i="23"/>
  <c r="FD40" i="15"/>
  <c r="M1267" i="23"/>
  <c r="L1267"/>
  <c r="L1266"/>
  <c r="FI40" i="15"/>
  <c r="FJ40"/>
  <c r="FK40"/>
  <c r="O1265" i="23"/>
  <c r="M1265"/>
  <c r="FH40" i="15"/>
  <c r="L1265" i="23"/>
  <c r="J1265"/>
  <c r="N40" i="15"/>
  <c r="Q40"/>
  <c r="S40"/>
  <c r="T40"/>
  <c r="U40"/>
  <c r="AB40"/>
  <c r="AE40"/>
  <c r="AG40"/>
  <c r="AH40"/>
  <c r="AI40"/>
  <c r="AP40"/>
  <c r="AS40"/>
  <c r="AU40"/>
  <c r="AV40"/>
  <c r="AW40"/>
  <c r="BD40"/>
  <c r="BG40"/>
  <c r="BI40"/>
  <c r="BJ40"/>
  <c r="BK40"/>
  <c r="BR40"/>
  <c r="BU40"/>
  <c r="BW40"/>
  <c r="BX40"/>
  <c r="BY40"/>
  <c r="CF40"/>
  <c r="CI40"/>
  <c r="CK40"/>
  <c r="CL40"/>
  <c r="CM40"/>
  <c r="CT40"/>
  <c r="CW40"/>
  <c r="CY40"/>
  <c r="CZ40"/>
  <c r="DA40"/>
  <c r="FF40"/>
  <c r="H1265" i="23"/>
  <c r="F1265"/>
  <c r="DD40" i="15"/>
  <c r="DE40"/>
  <c r="O1263" i="23"/>
  <c r="E1263"/>
  <c r="F1263"/>
  <c r="G1263"/>
  <c r="H1263"/>
  <c r="I1263"/>
  <c r="J1263"/>
  <c r="K1263"/>
  <c r="L1263"/>
  <c r="M1263"/>
  <c r="N1263"/>
  <c r="C1263"/>
  <c r="CP40" i="15"/>
  <c r="CQ40"/>
  <c r="O1262" i="23"/>
  <c r="E1262"/>
  <c r="F1262"/>
  <c r="G1262"/>
  <c r="H1262"/>
  <c r="I1262"/>
  <c r="J1262"/>
  <c r="K1262"/>
  <c r="L1262"/>
  <c r="M1262"/>
  <c r="N1262"/>
  <c r="C1262"/>
  <c r="CB40" i="15"/>
  <c r="CC40"/>
  <c r="O1261" i="23"/>
  <c r="E1261"/>
  <c r="F1261"/>
  <c r="G1261"/>
  <c r="H1261"/>
  <c r="I1261"/>
  <c r="J1261"/>
  <c r="K1261"/>
  <c r="L1261"/>
  <c r="M1261"/>
  <c r="N1261"/>
  <c r="C1261"/>
  <c r="BN40" i="15"/>
  <c r="BO40"/>
  <c r="O1260" i="23"/>
  <c r="E1260"/>
  <c r="F1260"/>
  <c r="G1260"/>
  <c r="H1260"/>
  <c r="I1260"/>
  <c r="J1260"/>
  <c r="K1260"/>
  <c r="L1260"/>
  <c r="M1260"/>
  <c r="N1260"/>
  <c r="C1260"/>
  <c r="AZ40" i="15"/>
  <c r="BA40"/>
  <c r="O1259" i="23"/>
  <c r="E1259"/>
  <c r="F1259"/>
  <c r="G1259"/>
  <c r="H1259"/>
  <c r="I1259"/>
  <c r="J1259"/>
  <c r="K1259"/>
  <c r="L1259"/>
  <c r="M1259"/>
  <c r="N1259"/>
  <c r="C1259"/>
  <c r="E1258"/>
  <c r="F1258"/>
  <c r="G1258"/>
  <c r="H1258"/>
  <c r="I1258"/>
  <c r="J1258"/>
  <c r="K1258"/>
  <c r="L1258"/>
  <c r="M1258"/>
  <c r="N1258"/>
  <c r="AL40" i="15"/>
  <c r="AM40"/>
  <c r="O1257" i="23"/>
  <c r="E1257"/>
  <c r="F1257"/>
  <c r="G1257"/>
  <c r="H1257"/>
  <c r="I1257"/>
  <c r="J1257"/>
  <c r="K1257"/>
  <c r="L1257"/>
  <c r="M1257"/>
  <c r="N1257"/>
  <c r="C1257"/>
  <c r="X40" i="15"/>
  <c r="Y40"/>
  <c r="O1256" i="23"/>
  <c r="E1256"/>
  <c r="F1256"/>
  <c r="G1256"/>
  <c r="H1256"/>
  <c r="I1256"/>
  <c r="J1256"/>
  <c r="K1256"/>
  <c r="L1256"/>
  <c r="M1256"/>
  <c r="N1256"/>
  <c r="C1256"/>
  <c r="E1255"/>
  <c r="F1255"/>
  <c r="G1255"/>
  <c r="H1255"/>
  <c r="I1255"/>
  <c r="J1255"/>
  <c r="K1255"/>
  <c r="L1255"/>
  <c r="M1255"/>
  <c r="N1255"/>
  <c r="H1252"/>
  <c r="H1251"/>
  <c r="H1250"/>
  <c r="H1249"/>
  <c r="H1248"/>
  <c r="H1247"/>
  <c r="N1246"/>
  <c r="N1244"/>
  <c r="D1243"/>
  <c r="D1242"/>
  <c r="J1204"/>
  <c r="ER39" i="15"/>
  <c r="EU39"/>
  <c r="EW39"/>
  <c r="EX39"/>
  <c r="EY39"/>
  <c r="EZ39"/>
  <c r="FA39"/>
  <c r="H1233" i="23"/>
  <c r="GQ39" i="15"/>
  <c r="GS39"/>
  <c r="GT39"/>
  <c r="F1233" i="23"/>
  <c r="C1233"/>
  <c r="EM39" i="15"/>
  <c r="EN39"/>
  <c r="EO39"/>
  <c r="H1232" i="23"/>
  <c r="GM39" i="15"/>
  <c r="GO39"/>
  <c r="GP39"/>
  <c r="F1232" i="23"/>
  <c r="C1232"/>
  <c r="EG39" i="15"/>
  <c r="EH39"/>
  <c r="EI39"/>
  <c r="H1231" i="23"/>
  <c r="GI39" i="15"/>
  <c r="GK39"/>
  <c r="GL39"/>
  <c r="F1231" i="23"/>
  <c r="C1231"/>
  <c r="DT39" i="15"/>
  <c r="DW39"/>
  <c r="DY39"/>
  <c r="DZ39"/>
  <c r="EA39"/>
  <c r="EB39"/>
  <c r="EC39"/>
  <c r="H1230" i="23"/>
  <c r="GE39" i="15"/>
  <c r="GG39"/>
  <c r="GH39"/>
  <c r="F1230" i="23"/>
  <c r="C1230"/>
  <c r="L1229"/>
  <c r="DH39" i="15"/>
  <c r="DK39"/>
  <c r="DM39"/>
  <c r="DN39"/>
  <c r="DO39"/>
  <c r="DP39"/>
  <c r="DQ39"/>
  <c r="H1229" i="23"/>
  <c r="GA39" i="15"/>
  <c r="GC39"/>
  <c r="GD39"/>
  <c r="F1229" i="23"/>
  <c r="C1229"/>
  <c r="FE39" i="15"/>
  <c r="FG39"/>
  <c r="FL39"/>
  <c r="L1228" i="23"/>
  <c r="FD39" i="15"/>
  <c r="M1227" i="23"/>
  <c r="L1227"/>
  <c r="L1226"/>
  <c r="FI39" i="15"/>
  <c r="FJ39"/>
  <c r="FK39"/>
  <c r="O1225" i="23"/>
  <c r="M1225"/>
  <c r="FH39" i="15"/>
  <c r="L1225" i="23"/>
  <c r="J1225"/>
  <c r="N39" i="15"/>
  <c r="Q39"/>
  <c r="S39"/>
  <c r="T39"/>
  <c r="U39"/>
  <c r="AB39"/>
  <c r="AE39"/>
  <c r="AG39"/>
  <c r="AH39"/>
  <c r="AI39"/>
  <c r="AP39"/>
  <c r="AS39"/>
  <c r="AU39"/>
  <c r="AV39"/>
  <c r="AW39"/>
  <c r="BD39"/>
  <c r="BG39"/>
  <c r="BI39"/>
  <c r="BJ39"/>
  <c r="BK39"/>
  <c r="BR39"/>
  <c r="BU39"/>
  <c r="BW39"/>
  <c r="BX39"/>
  <c r="BY39"/>
  <c r="CF39"/>
  <c r="CI39"/>
  <c r="CK39"/>
  <c r="CL39"/>
  <c r="CM39"/>
  <c r="CT39"/>
  <c r="CW39"/>
  <c r="CY39"/>
  <c r="CZ39"/>
  <c r="DA39"/>
  <c r="FF39"/>
  <c r="H1225" i="23"/>
  <c r="F1225"/>
  <c r="DD39" i="15"/>
  <c r="DE39"/>
  <c r="O1223" i="23"/>
  <c r="E1223"/>
  <c r="F1223"/>
  <c r="G1223"/>
  <c r="H1223"/>
  <c r="I1223"/>
  <c r="J1223"/>
  <c r="K1223"/>
  <c r="L1223"/>
  <c r="M1223"/>
  <c r="N1223"/>
  <c r="C1223"/>
  <c r="CP39" i="15"/>
  <c r="CQ39"/>
  <c r="O1222" i="23"/>
  <c r="E1222"/>
  <c r="F1222"/>
  <c r="G1222"/>
  <c r="H1222"/>
  <c r="I1222"/>
  <c r="J1222"/>
  <c r="K1222"/>
  <c r="L1222"/>
  <c r="M1222"/>
  <c r="N1222"/>
  <c r="C1222"/>
  <c r="CB39" i="15"/>
  <c r="CC39"/>
  <c r="O1221" i="23"/>
  <c r="E1221"/>
  <c r="F1221"/>
  <c r="G1221"/>
  <c r="H1221"/>
  <c r="I1221"/>
  <c r="J1221"/>
  <c r="K1221"/>
  <c r="L1221"/>
  <c r="M1221"/>
  <c r="N1221"/>
  <c r="C1221"/>
  <c r="BN39" i="15"/>
  <c r="BO39"/>
  <c r="O1220" i="23"/>
  <c r="E1220"/>
  <c r="F1220"/>
  <c r="G1220"/>
  <c r="H1220"/>
  <c r="I1220"/>
  <c r="J1220"/>
  <c r="K1220"/>
  <c r="L1220"/>
  <c r="M1220"/>
  <c r="N1220"/>
  <c r="C1220"/>
  <c r="AZ39" i="15"/>
  <c r="BA39"/>
  <c r="O1219" i="23"/>
  <c r="E1219"/>
  <c r="F1219"/>
  <c r="G1219"/>
  <c r="H1219"/>
  <c r="I1219"/>
  <c r="J1219"/>
  <c r="K1219"/>
  <c r="L1219"/>
  <c r="M1219"/>
  <c r="N1219"/>
  <c r="C1219"/>
  <c r="E1218"/>
  <c r="F1218"/>
  <c r="G1218"/>
  <c r="H1218"/>
  <c r="I1218"/>
  <c r="J1218"/>
  <c r="K1218"/>
  <c r="L1218"/>
  <c r="M1218"/>
  <c r="N1218"/>
  <c r="AL39" i="15"/>
  <c r="AM39"/>
  <c r="O1217" i="23"/>
  <c r="E1217"/>
  <c r="F1217"/>
  <c r="G1217"/>
  <c r="H1217"/>
  <c r="I1217"/>
  <c r="J1217"/>
  <c r="K1217"/>
  <c r="L1217"/>
  <c r="M1217"/>
  <c r="N1217"/>
  <c r="C1217"/>
  <c r="X39" i="15"/>
  <c r="Y39"/>
  <c r="O1216" i="23"/>
  <c r="E1216"/>
  <c r="F1216"/>
  <c r="G1216"/>
  <c r="H1216"/>
  <c r="I1216"/>
  <c r="J1216"/>
  <c r="K1216"/>
  <c r="L1216"/>
  <c r="M1216"/>
  <c r="N1216"/>
  <c r="C1216"/>
  <c r="E1215"/>
  <c r="F1215"/>
  <c r="G1215"/>
  <c r="H1215"/>
  <c r="I1215"/>
  <c r="J1215"/>
  <c r="K1215"/>
  <c r="L1215"/>
  <c r="M1215"/>
  <c r="N1215"/>
  <c r="H1212"/>
  <c r="H1211"/>
  <c r="H1210"/>
  <c r="H1209"/>
  <c r="H1208"/>
  <c r="H1207"/>
  <c r="N1206"/>
  <c r="N1204"/>
  <c r="D1203"/>
  <c r="D1202"/>
  <c r="J1164"/>
  <c r="ER38" i="15"/>
  <c r="EU38"/>
  <c r="EW38"/>
  <c r="EX38"/>
  <c r="EY38"/>
  <c r="EZ38"/>
  <c r="FA38"/>
  <c r="H1193" i="23"/>
  <c r="GQ38" i="15"/>
  <c r="GS38"/>
  <c r="GT38"/>
  <c r="F1193" i="23"/>
  <c r="C1193"/>
  <c r="EM38" i="15"/>
  <c r="EN38"/>
  <c r="EO38"/>
  <c r="H1192" i="23"/>
  <c r="GM38" i="15"/>
  <c r="GO38"/>
  <c r="GP38"/>
  <c r="F1192" i="23"/>
  <c r="C1192"/>
  <c r="EG38" i="15"/>
  <c r="EH38"/>
  <c r="EI38"/>
  <c r="H1191" i="23"/>
  <c r="GI38" i="15"/>
  <c r="GK38"/>
  <c r="GL38"/>
  <c r="F1191" i="23"/>
  <c r="C1191"/>
  <c r="DT38" i="15"/>
  <c r="DW38"/>
  <c r="DY38"/>
  <c r="DZ38"/>
  <c r="EA38"/>
  <c r="EB38"/>
  <c r="EC38"/>
  <c r="H1190" i="23"/>
  <c r="GE38" i="15"/>
  <c r="GG38"/>
  <c r="GH38"/>
  <c r="F1190" i="23"/>
  <c r="C1190"/>
  <c r="L1189"/>
  <c r="DH38" i="15"/>
  <c r="DK38"/>
  <c r="DM38"/>
  <c r="DN38"/>
  <c r="DO38"/>
  <c r="DP38"/>
  <c r="DQ38"/>
  <c r="H1189" i="23"/>
  <c r="GA38" i="15"/>
  <c r="GC38"/>
  <c r="GD38"/>
  <c r="F1189" i="23"/>
  <c r="C1189"/>
  <c r="FE38" i="15"/>
  <c r="FG38"/>
  <c r="FL38"/>
  <c r="L1188" i="23"/>
  <c r="FD38" i="15"/>
  <c r="M1187" i="23"/>
  <c r="L1187"/>
  <c r="L1186"/>
  <c r="FI38" i="15"/>
  <c r="FJ38"/>
  <c r="FK38"/>
  <c r="O1185" i="23"/>
  <c r="M1185"/>
  <c r="FH38" i="15"/>
  <c r="L1185" i="23"/>
  <c r="J1185"/>
  <c r="N38" i="15"/>
  <c r="Q38"/>
  <c r="S38"/>
  <c r="T38"/>
  <c r="U38"/>
  <c r="AB38"/>
  <c r="AE38"/>
  <c r="AG38"/>
  <c r="AH38"/>
  <c r="AI38"/>
  <c r="AP38"/>
  <c r="AS38"/>
  <c r="AU38"/>
  <c r="AV38"/>
  <c r="AW38"/>
  <c r="BD38"/>
  <c r="BG38"/>
  <c r="BI38"/>
  <c r="BJ38"/>
  <c r="BK38"/>
  <c r="BR38"/>
  <c r="BU38"/>
  <c r="BW38"/>
  <c r="BX38"/>
  <c r="BY38"/>
  <c r="CF38"/>
  <c r="CI38"/>
  <c r="CK38"/>
  <c r="CL38"/>
  <c r="CM38"/>
  <c r="CT38"/>
  <c r="CW38"/>
  <c r="CY38"/>
  <c r="CZ38"/>
  <c r="DA38"/>
  <c r="FF38"/>
  <c r="H1185" i="23"/>
  <c r="F1185"/>
  <c r="DD38" i="15"/>
  <c r="DE38"/>
  <c r="O1183" i="23"/>
  <c r="E1183"/>
  <c r="F1183"/>
  <c r="G1183"/>
  <c r="H1183"/>
  <c r="I1183"/>
  <c r="J1183"/>
  <c r="K1183"/>
  <c r="L1183"/>
  <c r="M1183"/>
  <c r="N1183"/>
  <c r="C1183"/>
  <c r="CP38" i="15"/>
  <c r="CQ38"/>
  <c r="O1182" i="23"/>
  <c r="E1182"/>
  <c r="F1182"/>
  <c r="G1182"/>
  <c r="H1182"/>
  <c r="I1182"/>
  <c r="J1182"/>
  <c r="K1182"/>
  <c r="L1182"/>
  <c r="M1182"/>
  <c r="N1182"/>
  <c r="C1182"/>
  <c r="CB38" i="15"/>
  <c r="CC38"/>
  <c r="O1181" i="23"/>
  <c r="E1181"/>
  <c r="F1181"/>
  <c r="G1181"/>
  <c r="H1181"/>
  <c r="I1181"/>
  <c r="J1181"/>
  <c r="K1181"/>
  <c r="L1181"/>
  <c r="M1181"/>
  <c r="N1181"/>
  <c r="C1181"/>
  <c r="BN38" i="15"/>
  <c r="BO38"/>
  <c r="O1180" i="23"/>
  <c r="E1180"/>
  <c r="F1180"/>
  <c r="G1180"/>
  <c r="H1180"/>
  <c r="I1180"/>
  <c r="J1180"/>
  <c r="K1180"/>
  <c r="L1180"/>
  <c r="M1180"/>
  <c r="N1180"/>
  <c r="C1180"/>
  <c r="AZ38" i="15"/>
  <c r="BA38"/>
  <c r="O1179" i="23"/>
  <c r="E1179"/>
  <c r="F1179"/>
  <c r="G1179"/>
  <c r="H1179"/>
  <c r="I1179"/>
  <c r="J1179"/>
  <c r="K1179"/>
  <c r="L1179"/>
  <c r="M1179"/>
  <c r="N1179"/>
  <c r="C1179"/>
  <c r="E1178"/>
  <c r="F1178"/>
  <c r="G1178"/>
  <c r="H1178"/>
  <c r="I1178"/>
  <c r="J1178"/>
  <c r="K1178"/>
  <c r="L1178"/>
  <c r="M1178"/>
  <c r="N1178"/>
  <c r="AL38" i="15"/>
  <c r="AM38"/>
  <c r="O1177" i="23"/>
  <c r="E1177"/>
  <c r="F1177"/>
  <c r="G1177"/>
  <c r="H1177"/>
  <c r="I1177"/>
  <c r="J1177"/>
  <c r="K1177"/>
  <c r="L1177"/>
  <c r="M1177"/>
  <c r="N1177"/>
  <c r="C1177"/>
  <c r="X38" i="15"/>
  <c r="Y38"/>
  <c r="O1176" i="23"/>
  <c r="E1176"/>
  <c r="F1176"/>
  <c r="G1176"/>
  <c r="H1176"/>
  <c r="I1176"/>
  <c r="J1176"/>
  <c r="K1176"/>
  <c r="L1176"/>
  <c r="M1176"/>
  <c r="N1176"/>
  <c r="C1176"/>
  <c r="E1175"/>
  <c r="F1175"/>
  <c r="G1175"/>
  <c r="H1175"/>
  <c r="I1175"/>
  <c r="J1175"/>
  <c r="K1175"/>
  <c r="L1175"/>
  <c r="M1175"/>
  <c r="N1175"/>
  <c r="H1172"/>
  <c r="H1171"/>
  <c r="H1170"/>
  <c r="H1169"/>
  <c r="H1168"/>
  <c r="H1167"/>
  <c r="N1166"/>
  <c r="N1164"/>
  <c r="D1163"/>
  <c r="D1162"/>
  <c r="J1124"/>
  <c r="ER37" i="15"/>
  <c r="EU37"/>
  <c r="EW37"/>
  <c r="EX37"/>
  <c r="EY37"/>
  <c r="EZ37"/>
  <c r="FA37"/>
  <c r="H1153" i="23"/>
  <c r="GQ37" i="15"/>
  <c r="GS37"/>
  <c r="GT37"/>
  <c r="F1153" i="23"/>
  <c r="C1153"/>
  <c r="EM37" i="15"/>
  <c r="EN37"/>
  <c r="EO37"/>
  <c r="H1152" i="23"/>
  <c r="GM37" i="15"/>
  <c r="GO37"/>
  <c r="GP37"/>
  <c r="F1152" i="23"/>
  <c r="C1152"/>
  <c r="EG37" i="15"/>
  <c r="EH37"/>
  <c r="EI37"/>
  <c r="H1151" i="23"/>
  <c r="GI37" i="15"/>
  <c r="GK37"/>
  <c r="GL37"/>
  <c r="F1151" i="23"/>
  <c r="C1151"/>
  <c r="DT37" i="15"/>
  <c r="DW37"/>
  <c r="DY37"/>
  <c r="DZ37"/>
  <c r="EA37"/>
  <c r="EB37"/>
  <c r="EC37"/>
  <c r="H1150" i="23"/>
  <c r="GE37" i="15"/>
  <c r="GG37"/>
  <c r="GH37"/>
  <c r="F1150" i="23"/>
  <c r="C1150"/>
  <c r="L1149"/>
  <c r="DH37" i="15"/>
  <c r="DK37"/>
  <c r="DM37"/>
  <c r="DN37"/>
  <c r="DO37"/>
  <c r="DP37"/>
  <c r="DQ37"/>
  <c r="H1149" i="23"/>
  <c r="GA37" i="15"/>
  <c r="GC37"/>
  <c r="GD37"/>
  <c r="F1149" i="23"/>
  <c r="C1149"/>
  <c r="FE37" i="15"/>
  <c r="FG37"/>
  <c r="FL37"/>
  <c r="L1148" i="23"/>
  <c r="FD37" i="15"/>
  <c r="M1147" i="23"/>
  <c r="L1147"/>
  <c r="L1146"/>
  <c r="FI37" i="15"/>
  <c r="FJ37"/>
  <c r="FK37"/>
  <c r="O1145" i="23"/>
  <c r="M1145"/>
  <c r="FH37" i="15"/>
  <c r="L1145" i="23"/>
  <c r="J1145"/>
  <c r="N37" i="15"/>
  <c r="Q37"/>
  <c r="S37"/>
  <c r="T37"/>
  <c r="U37"/>
  <c r="AB37"/>
  <c r="AE37"/>
  <c r="AG37"/>
  <c r="AH37"/>
  <c r="AI37"/>
  <c r="AP37"/>
  <c r="AS37"/>
  <c r="AU37"/>
  <c r="AV37"/>
  <c r="AW37"/>
  <c r="BD37"/>
  <c r="BG37"/>
  <c r="BI37"/>
  <c r="BJ37"/>
  <c r="BK37"/>
  <c r="BR37"/>
  <c r="BU37"/>
  <c r="BW37"/>
  <c r="BX37"/>
  <c r="BY37"/>
  <c r="CF37"/>
  <c r="CI37"/>
  <c r="CK37"/>
  <c r="CL37"/>
  <c r="CM37"/>
  <c r="CT37"/>
  <c r="CW37"/>
  <c r="CY37"/>
  <c r="CZ37"/>
  <c r="DA37"/>
  <c r="FF37"/>
  <c r="H1145" i="23"/>
  <c r="F1145"/>
  <c r="DD37" i="15"/>
  <c r="DE37"/>
  <c r="O1143" i="23"/>
  <c r="E1143"/>
  <c r="F1143"/>
  <c r="G1143"/>
  <c r="H1143"/>
  <c r="I1143"/>
  <c r="J1143"/>
  <c r="K1143"/>
  <c r="L1143"/>
  <c r="M1143"/>
  <c r="N1143"/>
  <c r="C1143"/>
  <c r="CP37" i="15"/>
  <c r="CQ37"/>
  <c r="O1142" i="23"/>
  <c r="E1142"/>
  <c r="F1142"/>
  <c r="G1142"/>
  <c r="H1142"/>
  <c r="I1142"/>
  <c r="J1142"/>
  <c r="K1142"/>
  <c r="L1142"/>
  <c r="M1142"/>
  <c r="N1142"/>
  <c r="C1142"/>
  <c r="CB37" i="15"/>
  <c r="CC37"/>
  <c r="O1141" i="23"/>
  <c r="E1141"/>
  <c r="F1141"/>
  <c r="G1141"/>
  <c r="H1141"/>
  <c r="I1141"/>
  <c r="J1141"/>
  <c r="K1141"/>
  <c r="L1141"/>
  <c r="M1141"/>
  <c r="N1141"/>
  <c r="C1141"/>
  <c r="BN37" i="15"/>
  <c r="BO37"/>
  <c r="O1140" i="23"/>
  <c r="E1140"/>
  <c r="F1140"/>
  <c r="G1140"/>
  <c r="H1140"/>
  <c r="I1140"/>
  <c r="J1140"/>
  <c r="K1140"/>
  <c r="L1140"/>
  <c r="M1140"/>
  <c r="N1140"/>
  <c r="C1140"/>
  <c r="AZ37" i="15"/>
  <c r="BA37"/>
  <c r="O1139" i="23"/>
  <c r="E1139"/>
  <c r="F1139"/>
  <c r="G1139"/>
  <c r="H1139"/>
  <c r="I1139"/>
  <c r="J1139"/>
  <c r="K1139"/>
  <c r="L1139"/>
  <c r="M1139"/>
  <c r="N1139"/>
  <c r="C1139"/>
  <c r="E1138"/>
  <c r="F1138"/>
  <c r="G1138"/>
  <c r="H1138"/>
  <c r="I1138"/>
  <c r="J1138"/>
  <c r="K1138"/>
  <c r="L1138"/>
  <c r="M1138"/>
  <c r="N1138"/>
  <c r="AL37" i="15"/>
  <c r="AM37"/>
  <c r="O1137" i="23"/>
  <c r="E1137"/>
  <c r="F1137"/>
  <c r="G1137"/>
  <c r="H1137"/>
  <c r="I1137"/>
  <c r="J1137"/>
  <c r="K1137"/>
  <c r="L1137"/>
  <c r="M1137"/>
  <c r="N1137"/>
  <c r="C1137"/>
  <c r="X37" i="15"/>
  <c r="Y37"/>
  <c r="O1136" i="23"/>
  <c r="E1136"/>
  <c r="F1136"/>
  <c r="G1136"/>
  <c r="H1136"/>
  <c r="I1136"/>
  <c r="J1136"/>
  <c r="K1136"/>
  <c r="L1136"/>
  <c r="M1136"/>
  <c r="N1136"/>
  <c r="C1136"/>
  <c r="E1135"/>
  <c r="F1135"/>
  <c r="G1135"/>
  <c r="H1135"/>
  <c r="I1135"/>
  <c r="J1135"/>
  <c r="K1135"/>
  <c r="L1135"/>
  <c r="M1135"/>
  <c r="N1135"/>
  <c r="H1132"/>
  <c r="H1131"/>
  <c r="H1130"/>
  <c r="H1129"/>
  <c r="H1128"/>
  <c r="H1127"/>
  <c r="N1126"/>
  <c r="N1124"/>
  <c r="D1123"/>
  <c r="D1122"/>
  <c r="J1084"/>
  <c r="ER36" i="15"/>
  <c r="EU36"/>
  <c r="EW36"/>
  <c r="EX36"/>
  <c r="EY36"/>
  <c r="EZ36"/>
  <c r="FA36"/>
  <c r="H1113" i="23"/>
  <c r="GQ36" i="15"/>
  <c r="GS36"/>
  <c r="GT36"/>
  <c r="F1113" i="23"/>
  <c r="C1113"/>
  <c r="EM36" i="15"/>
  <c r="EN36"/>
  <c r="EO36"/>
  <c r="H1112" i="23"/>
  <c r="GM36" i="15"/>
  <c r="GO36"/>
  <c r="GP36"/>
  <c r="F1112" i="23"/>
  <c r="C1112"/>
  <c r="EG36" i="15"/>
  <c r="EH36"/>
  <c r="EI36"/>
  <c r="H1111" i="23"/>
  <c r="GI36" i="15"/>
  <c r="GK36"/>
  <c r="GL36"/>
  <c r="F1111" i="23"/>
  <c r="C1111"/>
  <c r="DT36" i="15"/>
  <c r="DW36"/>
  <c r="DY36"/>
  <c r="DZ36"/>
  <c r="EA36"/>
  <c r="EB36"/>
  <c r="EC36"/>
  <c r="H1110" i="23"/>
  <c r="GE36" i="15"/>
  <c r="GG36"/>
  <c r="GH36"/>
  <c r="F1110" i="23"/>
  <c r="C1110"/>
  <c r="L1109"/>
  <c r="DH36" i="15"/>
  <c r="DK36"/>
  <c r="DM36"/>
  <c r="DN36"/>
  <c r="DO36"/>
  <c r="DP36"/>
  <c r="DQ36"/>
  <c r="H1109" i="23"/>
  <c r="GA36" i="15"/>
  <c r="GC36"/>
  <c r="GD36"/>
  <c r="F1109" i="23"/>
  <c r="C1109"/>
  <c r="FE36" i="15"/>
  <c r="FG36"/>
  <c r="FL36"/>
  <c r="L1108" i="23"/>
  <c r="FD36" i="15"/>
  <c r="M1107" i="23"/>
  <c r="L1107"/>
  <c r="L1106"/>
  <c r="FI36" i="15"/>
  <c r="FJ36"/>
  <c r="FK36"/>
  <c r="O1105" i="23"/>
  <c r="M1105"/>
  <c r="FH36" i="15"/>
  <c r="L1105" i="23"/>
  <c r="J1105"/>
  <c r="N36" i="15"/>
  <c r="Q36"/>
  <c r="S36"/>
  <c r="T36"/>
  <c r="U36"/>
  <c r="AB36"/>
  <c r="AE36"/>
  <c r="AG36"/>
  <c r="AH36"/>
  <c r="AI36"/>
  <c r="AP36"/>
  <c r="AS36"/>
  <c r="AU36"/>
  <c r="AV36"/>
  <c r="AW36"/>
  <c r="BD36"/>
  <c r="BG36"/>
  <c r="BI36"/>
  <c r="BJ36"/>
  <c r="BK36"/>
  <c r="BR36"/>
  <c r="BU36"/>
  <c r="BW36"/>
  <c r="BX36"/>
  <c r="BY36"/>
  <c r="CF36"/>
  <c r="CI36"/>
  <c r="CK36"/>
  <c r="CL36"/>
  <c r="CM36"/>
  <c r="CT36"/>
  <c r="CW36"/>
  <c r="CY36"/>
  <c r="CZ36"/>
  <c r="DA36"/>
  <c r="FF36"/>
  <c r="H1105" i="23"/>
  <c r="F1105"/>
  <c r="DD36" i="15"/>
  <c r="DE36"/>
  <c r="O1103" i="23"/>
  <c r="E1103"/>
  <c r="F1103"/>
  <c r="G1103"/>
  <c r="H1103"/>
  <c r="I1103"/>
  <c r="J1103"/>
  <c r="K1103"/>
  <c r="L1103"/>
  <c r="M1103"/>
  <c r="N1103"/>
  <c r="C1103"/>
  <c r="CP36" i="15"/>
  <c r="CQ36"/>
  <c r="O1102" i="23"/>
  <c r="E1102"/>
  <c r="F1102"/>
  <c r="G1102"/>
  <c r="H1102"/>
  <c r="I1102"/>
  <c r="J1102"/>
  <c r="K1102"/>
  <c r="L1102"/>
  <c r="M1102"/>
  <c r="N1102"/>
  <c r="C1102"/>
  <c r="CB36" i="15"/>
  <c r="CC36"/>
  <c r="O1101" i="23"/>
  <c r="E1101"/>
  <c r="F1101"/>
  <c r="G1101"/>
  <c r="H1101"/>
  <c r="I1101"/>
  <c r="J1101"/>
  <c r="K1101"/>
  <c r="L1101"/>
  <c r="M1101"/>
  <c r="N1101"/>
  <c r="C1101"/>
  <c r="BN36" i="15"/>
  <c r="BO36"/>
  <c r="O1100" i="23"/>
  <c r="E1100"/>
  <c r="F1100"/>
  <c r="G1100"/>
  <c r="H1100"/>
  <c r="I1100"/>
  <c r="J1100"/>
  <c r="K1100"/>
  <c r="L1100"/>
  <c r="M1100"/>
  <c r="N1100"/>
  <c r="C1100"/>
  <c r="AZ36" i="15"/>
  <c r="BA36"/>
  <c r="O1099" i="23"/>
  <c r="E1099"/>
  <c r="F1099"/>
  <c r="G1099"/>
  <c r="H1099"/>
  <c r="I1099"/>
  <c r="J1099"/>
  <c r="K1099"/>
  <c r="L1099"/>
  <c r="M1099"/>
  <c r="N1099"/>
  <c r="C1099"/>
  <c r="E1098"/>
  <c r="F1098"/>
  <c r="G1098"/>
  <c r="H1098"/>
  <c r="I1098"/>
  <c r="J1098"/>
  <c r="K1098"/>
  <c r="L1098"/>
  <c r="M1098"/>
  <c r="N1098"/>
  <c r="AL36" i="15"/>
  <c r="AM36"/>
  <c r="O1097" i="23"/>
  <c r="E1097"/>
  <c r="F1097"/>
  <c r="G1097"/>
  <c r="H1097"/>
  <c r="I1097"/>
  <c r="J1097"/>
  <c r="K1097"/>
  <c r="L1097"/>
  <c r="M1097"/>
  <c r="N1097"/>
  <c r="C1097"/>
  <c r="X36" i="15"/>
  <c r="Y36"/>
  <c r="O1096" i="23"/>
  <c r="E1096"/>
  <c r="F1096"/>
  <c r="G1096"/>
  <c r="H1096"/>
  <c r="I1096"/>
  <c r="J1096"/>
  <c r="K1096"/>
  <c r="L1096"/>
  <c r="M1096"/>
  <c r="N1096"/>
  <c r="C1096"/>
  <c r="E1095"/>
  <c r="F1095"/>
  <c r="G1095"/>
  <c r="H1095"/>
  <c r="I1095"/>
  <c r="J1095"/>
  <c r="K1095"/>
  <c r="L1095"/>
  <c r="M1095"/>
  <c r="N1095"/>
  <c r="H1092"/>
  <c r="H1091"/>
  <c r="H1090"/>
  <c r="H1089"/>
  <c r="H1088"/>
  <c r="H1087"/>
  <c r="N1086"/>
  <c r="N1084"/>
  <c r="D1083"/>
  <c r="D1082"/>
  <c r="J1044"/>
  <c r="ER35" i="15"/>
  <c r="EU35"/>
  <c r="EW35"/>
  <c r="EX35"/>
  <c r="EY35"/>
  <c r="EZ35"/>
  <c r="FA35"/>
  <c r="H1073" i="23"/>
  <c r="GQ35" i="15"/>
  <c r="GS35"/>
  <c r="GT35"/>
  <c r="F1073" i="23"/>
  <c r="C1073"/>
  <c r="EM35" i="15"/>
  <c r="EN35"/>
  <c r="EO35"/>
  <c r="H1072" i="23"/>
  <c r="GM35" i="15"/>
  <c r="GO35"/>
  <c r="GP35"/>
  <c r="F1072" i="23"/>
  <c r="C1072"/>
  <c r="EG35" i="15"/>
  <c r="EH35"/>
  <c r="EI35"/>
  <c r="H1071" i="23"/>
  <c r="GI35" i="15"/>
  <c r="GK35"/>
  <c r="GL35"/>
  <c r="F1071" i="23"/>
  <c r="C1071"/>
  <c r="DT35" i="15"/>
  <c r="DW35"/>
  <c r="DY35"/>
  <c r="DZ35"/>
  <c r="EA35"/>
  <c r="EB35"/>
  <c r="EC35"/>
  <c r="H1070" i="23"/>
  <c r="GE35" i="15"/>
  <c r="GG35"/>
  <c r="GH35"/>
  <c r="F1070" i="23"/>
  <c r="C1070"/>
  <c r="L1069"/>
  <c r="DH35" i="15"/>
  <c r="DK35"/>
  <c r="DM35"/>
  <c r="DN35"/>
  <c r="DO35"/>
  <c r="DP35"/>
  <c r="DQ35"/>
  <c r="H1069" i="23"/>
  <c r="GA35" i="15"/>
  <c r="GC35"/>
  <c r="GD35"/>
  <c r="F1069" i="23"/>
  <c r="C1069"/>
  <c r="FE35" i="15"/>
  <c r="FG35"/>
  <c r="FL35"/>
  <c r="L1068" i="23"/>
  <c r="FD35" i="15"/>
  <c r="M1067" i="23"/>
  <c r="L1067"/>
  <c r="L1066"/>
  <c r="FI35" i="15"/>
  <c r="FJ35"/>
  <c r="FK35"/>
  <c r="O1065" i="23"/>
  <c r="M1065"/>
  <c r="FH35" i="15"/>
  <c r="L1065" i="23"/>
  <c r="J1065"/>
  <c r="N35" i="15"/>
  <c r="Q35"/>
  <c r="S35"/>
  <c r="T35"/>
  <c r="U35"/>
  <c r="AB35"/>
  <c r="AE35"/>
  <c r="AG35"/>
  <c r="AH35"/>
  <c r="AI35"/>
  <c r="AP35"/>
  <c r="AS35"/>
  <c r="AU35"/>
  <c r="AV35"/>
  <c r="AW35"/>
  <c r="BD35"/>
  <c r="BG35"/>
  <c r="BI35"/>
  <c r="BJ35"/>
  <c r="BK35"/>
  <c r="BR35"/>
  <c r="BU35"/>
  <c r="BW35"/>
  <c r="BX35"/>
  <c r="BY35"/>
  <c r="CF35"/>
  <c r="CI35"/>
  <c r="CK35"/>
  <c r="CL35"/>
  <c r="CM35"/>
  <c r="CT35"/>
  <c r="CW35"/>
  <c r="CY35"/>
  <c r="CZ35"/>
  <c r="DA35"/>
  <c r="FF35"/>
  <c r="H1065" i="23"/>
  <c r="F1065"/>
  <c r="DD35" i="15"/>
  <c r="DE35"/>
  <c r="O1063" i="23"/>
  <c r="E1063"/>
  <c r="F1063"/>
  <c r="G1063"/>
  <c r="H1063"/>
  <c r="I1063"/>
  <c r="J1063"/>
  <c r="K1063"/>
  <c r="L1063"/>
  <c r="M1063"/>
  <c r="N1063"/>
  <c r="C1063"/>
  <c r="CP35" i="15"/>
  <c r="CQ35"/>
  <c r="O1062" i="23"/>
  <c r="E1062"/>
  <c r="F1062"/>
  <c r="G1062"/>
  <c r="H1062"/>
  <c r="I1062"/>
  <c r="J1062"/>
  <c r="K1062"/>
  <c r="L1062"/>
  <c r="M1062"/>
  <c r="N1062"/>
  <c r="C1062"/>
  <c r="CB35" i="15"/>
  <c r="CC35"/>
  <c r="O1061" i="23"/>
  <c r="E1061"/>
  <c r="F1061"/>
  <c r="G1061"/>
  <c r="H1061"/>
  <c r="I1061"/>
  <c r="J1061"/>
  <c r="K1061"/>
  <c r="L1061"/>
  <c r="M1061"/>
  <c r="N1061"/>
  <c r="C1061"/>
  <c r="BN35" i="15"/>
  <c r="BO35"/>
  <c r="O1060" i="23"/>
  <c r="E1060"/>
  <c r="F1060"/>
  <c r="G1060"/>
  <c r="H1060"/>
  <c r="I1060"/>
  <c r="J1060"/>
  <c r="K1060"/>
  <c r="L1060"/>
  <c r="M1060"/>
  <c r="N1060"/>
  <c r="C1060"/>
  <c r="AZ35" i="15"/>
  <c r="BA35"/>
  <c r="O1059" i="23"/>
  <c r="E1059"/>
  <c r="F1059"/>
  <c r="G1059"/>
  <c r="H1059"/>
  <c r="I1059"/>
  <c r="J1059"/>
  <c r="K1059"/>
  <c r="L1059"/>
  <c r="M1059"/>
  <c r="N1059"/>
  <c r="C1059"/>
  <c r="E1058"/>
  <c r="F1058"/>
  <c r="G1058"/>
  <c r="H1058"/>
  <c r="I1058"/>
  <c r="J1058"/>
  <c r="K1058"/>
  <c r="L1058"/>
  <c r="M1058"/>
  <c r="N1058"/>
  <c r="AL35" i="15"/>
  <c r="AM35"/>
  <c r="O1057" i="23"/>
  <c r="E1057"/>
  <c r="F1057"/>
  <c r="G1057"/>
  <c r="H1057"/>
  <c r="I1057"/>
  <c r="J1057"/>
  <c r="K1057"/>
  <c r="L1057"/>
  <c r="M1057"/>
  <c r="N1057"/>
  <c r="C1057"/>
  <c r="X35" i="15"/>
  <c r="Y35"/>
  <c r="O1056" i="23"/>
  <c r="E1056"/>
  <c r="F1056"/>
  <c r="G1056"/>
  <c r="H1056"/>
  <c r="I1056"/>
  <c r="J1056"/>
  <c r="K1056"/>
  <c r="L1056"/>
  <c r="M1056"/>
  <c r="N1056"/>
  <c r="C1056"/>
  <c r="E1055"/>
  <c r="F1055"/>
  <c r="G1055"/>
  <c r="H1055"/>
  <c r="I1055"/>
  <c r="J1055"/>
  <c r="K1055"/>
  <c r="L1055"/>
  <c r="M1055"/>
  <c r="N1055"/>
  <c r="H1052"/>
  <c r="H1051"/>
  <c r="H1050"/>
  <c r="H1049"/>
  <c r="H1048"/>
  <c r="H1047"/>
  <c r="N1046"/>
  <c r="N1044"/>
  <c r="D1043"/>
  <c r="D1042"/>
  <c r="J1004"/>
  <c r="ER34" i="15"/>
  <c r="EU34"/>
  <c r="EW34"/>
  <c r="EX34"/>
  <c r="EY34"/>
  <c r="EZ34"/>
  <c r="FA34"/>
  <c r="H1033" i="23"/>
  <c r="GQ34" i="15"/>
  <c r="GS34"/>
  <c r="GT34"/>
  <c r="F1033" i="23"/>
  <c r="C1033"/>
  <c r="EM34" i="15"/>
  <c r="EN34"/>
  <c r="EO34"/>
  <c r="H1032" i="23"/>
  <c r="GM34" i="15"/>
  <c r="GO34"/>
  <c r="GP34"/>
  <c r="F1032" i="23"/>
  <c r="C1032"/>
  <c r="EG34" i="15"/>
  <c r="EH34"/>
  <c r="EI34"/>
  <c r="H1031" i="23"/>
  <c r="GI34" i="15"/>
  <c r="GK34"/>
  <c r="GL34"/>
  <c r="F1031" i="23"/>
  <c r="C1031"/>
  <c r="DT34" i="15"/>
  <c r="DW34"/>
  <c r="DY34"/>
  <c r="DZ34"/>
  <c r="EA34"/>
  <c r="EB34"/>
  <c r="EC34"/>
  <c r="H1030" i="23"/>
  <c r="GE34" i="15"/>
  <c r="GG34"/>
  <c r="GH34"/>
  <c r="F1030" i="23"/>
  <c r="C1030"/>
  <c r="L1029"/>
  <c r="DH34" i="15"/>
  <c r="DK34"/>
  <c r="DM34"/>
  <c r="DN34"/>
  <c r="DO34"/>
  <c r="DP34"/>
  <c r="DQ34"/>
  <c r="H1029" i="23"/>
  <c r="GA34" i="15"/>
  <c r="GC34"/>
  <c r="GD34"/>
  <c r="F1029" i="23"/>
  <c r="C1029"/>
  <c r="FE34" i="15"/>
  <c r="FG34"/>
  <c r="FL34"/>
  <c r="L1028" i="23"/>
  <c r="FD34" i="15"/>
  <c r="M1027" i="23"/>
  <c r="L1027"/>
  <c r="L1026"/>
  <c r="FI34" i="15"/>
  <c r="FJ34"/>
  <c r="FK34"/>
  <c r="O1025" i="23"/>
  <c r="M1025"/>
  <c r="FH34" i="15"/>
  <c r="L1025" i="23"/>
  <c r="J1025"/>
  <c r="N34" i="15"/>
  <c r="Q34"/>
  <c r="S34"/>
  <c r="T34"/>
  <c r="U34"/>
  <c r="AB34"/>
  <c r="AE34"/>
  <c r="AG34"/>
  <c r="AH34"/>
  <c r="AI34"/>
  <c r="AP34"/>
  <c r="AS34"/>
  <c r="AU34"/>
  <c r="AV34"/>
  <c r="AW34"/>
  <c r="BD34"/>
  <c r="BG34"/>
  <c r="BI34"/>
  <c r="BJ34"/>
  <c r="BK34"/>
  <c r="BR34"/>
  <c r="BU34"/>
  <c r="BW34"/>
  <c r="BX34"/>
  <c r="BY34"/>
  <c r="CF34"/>
  <c r="CI34"/>
  <c r="CK34"/>
  <c r="CL34"/>
  <c r="CM34"/>
  <c r="CT34"/>
  <c r="CW34"/>
  <c r="CY34"/>
  <c r="CZ34"/>
  <c r="DA34"/>
  <c r="FF34"/>
  <c r="H1025" i="23"/>
  <c r="F1025"/>
  <c r="DD34" i="15"/>
  <c r="DE34"/>
  <c r="O1023" i="23"/>
  <c r="E1023"/>
  <c r="F1023"/>
  <c r="G1023"/>
  <c r="H1023"/>
  <c r="I1023"/>
  <c r="J1023"/>
  <c r="K1023"/>
  <c r="L1023"/>
  <c r="M1023"/>
  <c r="N1023"/>
  <c r="C1023"/>
  <c r="CP34" i="15"/>
  <c r="CQ34"/>
  <c r="O1022" i="23"/>
  <c r="E1022"/>
  <c r="F1022"/>
  <c r="G1022"/>
  <c r="H1022"/>
  <c r="I1022"/>
  <c r="J1022"/>
  <c r="K1022"/>
  <c r="L1022"/>
  <c r="M1022"/>
  <c r="N1022"/>
  <c r="C1022"/>
  <c r="CB34" i="15"/>
  <c r="CC34"/>
  <c r="O1021" i="23"/>
  <c r="E1021"/>
  <c r="F1021"/>
  <c r="G1021"/>
  <c r="H1021"/>
  <c r="I1021"/>
  <c r="J1021"/>
  <c r="K1021"/>
  <c r="L1021"/>
  <c r="M1021"/>
  <c r="N1021"/>
  <c r="C1021"/>
  <c r="BN34" i="15"/>
  <c r="BO34"/>
  <c r="O1020" i="23"/>
  <c r="E1020"/>
  <c r="F1020"/>
  <c r="G1020"/>
  <c r="H1020"/>
  <c r="I1020"/>
  <c r="J1020"/>
  <c r="K1020"/>
  <c r="L1020"/>
  <c r="M1020"/>
  <c r="N1020"/>
  <c r="C1020"/>
  <c r="AZ34" i="15"/>
  <c r="BA34"/>
  <c r="O1019" i="23"/>
  <c r="E1019"/>
  <c r="F1019"/>
  <c r="G1019"/>
  <c r="H1019"/>
  <c r="I1019"/>
  <c r="J1019"/>
  <c r="K1019"/>
  <c r="L1019"/>
  <c r="M1019"/>
  <c r="N1019"/>
  <c r="C1019"/>
  <c r="E1018"/>
  <c r="F1018"/>
  <c r="G1018"/>
  <c r="H1018"/>
  <c r="I1018"/>
  <c r="J1018"/>
  <c r="K1018"/>
  <c r="L1018"/>
  <c r="M1018"/>
  <c r="N1018"/>
  <c r="AL34" i="15"/>
  <c r="AM34"/>
  <c r="O1017" i="23"/>
  <c r="E1017"/>
  <c r="F1017"/>
  <c r="G1017"/>
  <c r="H1017"/>
  <c r="I1017"/>
  <c r="J1017"/>
  <c r="K1017"/>
  <c r="L1017"/>
  <c r="M1017"/>
  <c r="N1017"/>
  <c r="C1017"/>
  <c r="X34" i="15"/>
  <c r="Y34"/>
  <c r="O1016" i="23"/>
  <c r="E1016"/>
  <c r="F1016"/>
  <c r="G1016"/>
  <c r="H1016"/>
  <c r="I1016"/>
  <c r="J1016"/>
  <c r="K1016"/>
  <c r="L1016"/>
  <c r="M1016"/>
  <c r="N1016"/>
  <c r="C1016"/>
  <c r="E1015"/>
  <c r="F1015"/>
  <c r="G1015"/>
  <c r="H1015"/>
  <c r="I1015"/>
  <c r="J1015"/>
  <c r="K1015"/>
  <c r="L1015"/>
  <c r="M1015"/>
  <c r="N1015"/>
  <c r="H1012"/>
  <c r="H1011"/>
  <c r="H1010"/>
  <c r="H1009"/>
  <c r="H1008"/>
  <c r="H1007"/>
  <c r="N1006"/>
  <c r="N1004"/>
  <c r="D1003"/>
  <c r="D1002"/>
  <c r="J964"/>
  <c r="ER33" i="15"/>
  <c r="EU33"/>
  <c r="EW33"/>
  <c r="EX33"/>
  <c r="EY33"/>
  <c r="EZ33"/>
  <c r="FA33"/>
  <c r="H993" i="23"/>
  <c r="GQ33" i="15"/>
  <c r="GS33"/>
  <c r="GT33"/>
  <c r="F993" i="23"/>
  <c r="C993"/>
  <c r="EM33" i="15"/>
  <c r="EN33"/>
  <c r="EO33"/>
  <c r="H992" i="23"/>
  <c r="GM33" i="15"/>
  <c r="GO33"/>
  <c r="GP33"/>
  <c r="F992" i="23"/>
  <c r="C992"/>
  <c r="EG33" i="15"/>
  <c r="EH33"/>
  <c r="EI33"/>
  <c r="H991" i="23"/>
  <c r="GI33" i="15"/>
  <c r="GK33"/>
  <c r="GL33"/>
  <c r="F991" i="23"/>
  <c r="C991"/>
  <c r="DT33" i="15"/>
  <c r="DW33"/>
  <c r="DY33"/>
  <c r="DZ33"/>
  <c r="EA33"/>
  <c r="EB33"/>
  <c r="EC33"/>
  <c r="H990" i="23"/>
  <c r="GE33" i="15"/>
  <c r="GG33"/>
  <c r="GH33"/>
  <c r="F990" i="23"/>
  <c r="C990"/>
  <c r="L989"/>
  <c r="DH33" i="15"/>
  <c r="DK33"/>
  <c r="DM33"/>
  <c r="DN33"/>
  <c r="DO33"/>
  <c r="DP33"/>
  <c r="DQ33"/>
  <c r="H989" i="23"/>
  <c r="GA33" i="15"/>
  <c r="GC33"/>
  <c r="GD33"/>
  <c r="F989" i="23"/>
  <c r="C989"/>
  <c r="FE33" i="15"/>
  <c r="FG33"/>
  <c r="FL33"/>
  <c r="L988" i="23"/>
  <c r="FD33" i="15"/>
  <c r="M987" i="23"/>
  <c r="L987"/>
  <c r="L986"/>
  <c r="FI33" i="15"/>
  <c r="FJ33"/>
  <c r="FK33"/>
  <c r="O985" i="23"/>
  <c r="M985"/>
  <c r="FH33" i="15"/>
  <c r="L985" i="23"/>
  <c r="J985"/>
  <c r="N33" i="15"/>
  <c r="Q33"/>
  <c r="S33"/>
  <c r="T33"/>
  <c r="U33"/>
  <c r="AB33"/>
  <c r="AE33"/>
  <c r="AG33"/>
  <c r="AH33"/>
  <c r="AI33"/>
  <c r="AP33"/>
  <c r="AS33"/>
  <c r="AU33"/>
  <c r="AV33"/>
  <c r="AW33"/>
  <c r="BD33"/>
  <c r="BG33"/>
  <c r="BI33"/>
  <c r="BJ33"/>
  <c r="BK33"/>
  <c r="BR33"/>
  <c r="BU33"/>
  <c r="BW33"/>
  <c r="BX33"/>
  <c r="BY33"/>
  <c r="CF33"/>
  <c r="CI33"/>
  <c r="CK33"/>
  <c r="CL33"/>
  <c r="CM33"/>
  <c r="CT33"/>
  <c r="CW33"/>
  <c r="CY33"/>
  <c r="CZ33"/>
  <c r="DA33"/>
  <c r="FF33"/>
  <c r="H985" i="23"/>
  <c r="F985"/>
  <c r="DD33" i="15"/>
  <c r="DE33"/>
  <c r="O983" i="23"/>
  <c r="E983"/>
  <c r="F983"/>
  <c r="G983"/>
  <c r="H983"/>
  <c r="I983"/>
  <c r="J983"/>
  <c r="K983"/>
  <c r="L983"/>
  <c r="M983"/>
  <c r="N983"/>
  <c r="C983"/>
  <c r="CP33" i="15"/>
  <c r="CQ33"/>
  <c r="O982" i="23"/>
  <c r="E982"/>
  <c r="F982"/>
  <c r="G982"/>
  <c r="H982"/>
  <c r="I982"/>
  <c r="J982"/>
  <c r="K982"/>
  <c r="L982"/>
  <c r="M982"/>
  <c r="N982"/>
  <c r="C982"/>
  <c r="CB33" i="15"/>
  <c r="CC33"/>
  <c r="O981" i="23"/>
  <c r="E981"/>
  <c r="F981"/>
  <c r="G981"/>
  <c r="H981"/>
  <c r="I981"/>
  <c r="J981"/>
  <c r="K981"/>
  <c r="L981"/>
  <c r="M981"/>
  <c r="N981"/>
  <c r="C981"/>
  <c r="BN33" i="15"/>
  <c r="BO33"/>
  <c r="O980" i="23"/>
  <c r="E980"/>
  <c r="F980"/>
  <c r="G980"/>
  <c r="H980"/>
  <c r="I980"/>
  <c r="J980"/>
  <c r="K980"/>
  <c r="L980"/>
  <c r="M980"/>
  <c r="N980"/>
  <c r="C980"/>
  <c r="AZ33" i="15"/>
  <c r="BA33"/>
  <c r="O979" i="23"/>
  <c r="E979"/>
  <c r="F979"/>
  <c r="G979"/>
  <c r="H979"/>
  <c r="I979"/>
  <c r="J979"/>
  <c r="K979"/>
  <c r="L979"/>
  <c r="M979"/>
  <c r="N979"/>
  <c r="C979"/>
  <c r="E978"/>
  <c r="F978"/>
  <c r="G978"/>
  <c r="H978"/>
  <c r="I978"/>
  <c r="J978"/>
  <c r="K978"/>
  <c r="L978"/>
  <c r="M978"/>
  <c r="N978"/>
  <c r="AL33" i="15"/>
  <c r="AM33"/>
  <c r="O977" i="23"/>
  <c r="E977"/>
  <c r="F977"/>
  <c r="G977"/>
  <c r="H977"/>
  <c r="I977"/>
  <c r="J977"/>
  <c r="K977"/>
  <c r="L977"/>
  <c r="M977"/>
  <c r="N977"/>
  <c r="C977"/>
  <c r="X33" i="15"/>
  <c r="Y33"/>
  <c r="O976" i="23"/>
  <c r="E976"/>
  <c r="F976"/>
  <c r="G976"/>
  <c r="H976"/>
  <c r="I976"/>
  <c r="J976"/>
  <c r="K976"/>
  <c r="L976"/>
  <c r="M976"/>
  <c r="N976"/>
  <c r="C976"/>
  <c r="E975"/>
  <c r="F975"/>
  <c r="G975"/>
  <c r="H975"/>
  <c r="I975"/>
  <c r="J975"/>
  <c r="K975"/>
  <c r="L975"/>
  <c r="M975"/>
  <c r="N975"/>
  <c r="H972"/>
  <c r="H971"/>
  <c r="H970"/>
  <c r="H969"/>
  <c r="H968"/>
  <c r="H967"/>
  <c r="N966"/>
  <c r="N964"/>
  <c r="D963"/>
  <c r="D962"/>
  <c r="J924"/>
  <c r="ER32" i="15"/>
  <c r="EU32"/>
  <c r="EW32"/>
  <c r="EX32"/>
  <c r="EY32"/>
  <c r="EZ32"/>
  <c r="FA32"/>
  <c r="H953" i="23"/>
  <c r="GQ32" i="15"/>
  <c r="GS32"/>
  <c r="GT32"/>
  <c r="F953" i="23"/>
  <c r="C953"/>
  <c r="EM32" i="15"/>
  <c r="EN32"/>
  <c r="EO32"/>
  <c r="H952" i="23"/>
  <c r="GM32" i="15"/>
  <c r="GO32"/>
  <c r="GP32"/>
  <c r="F952" i="23"/>
  <c r="C952"/>
  <c r="EG32" i="15"/>
  <c r="EH32"/>
  <c r="EI32"/>
  <c r="H951" i="23"/>
  <c r="GI32" i="15"/>
  <c r="GK32"/>
  <c r="GL32"/>
  <c r="F951" i="23"/>
  <c r="C951"/>
  <c r="DT32" i="15"/>
  <c r="DW32"/>
  <c r="DY32"/>
  <c r="DZ32"/>
  <c r="EA32"/>
  <c r="EB32"/>
  <c r="EC32"/>
  <c r="H950" i="23"/>
  <c r="GE32" i="15"/>
  <c r="GG32"/>
  <c r="GH32"/>
  <c r="F950" i="23"/>
  <c r="C950"/>
  <c r="L949"/>
  <c r="DH32" i="15"/>
  <c r="DK32"/>
  <c r="DM32"/>
  <c r="DN32"/>
  <c r="DO32"/>
  <c r="DP32"/>
  <c r="DQ32"/>
  <c r="H949" i="23"/>
  <c r="GA32" i="15"/>
  <c r="GC32"/>
  <c r="GD32"/>
  <c r="F949" i="23"/>
  <c r="C949"/>
  <c r="FE32" i="15"/>
  <c r="FG32"/>
  <c r="FL32"/>
  <c r="L948" i="23"/>
  <c r="FD32" i="15"/>
  <c r="M947" i="23"/>
  <c r="L947"/>
  <c r="L946"/>
  <c r="FI32" i="15"/>
  <c r="FJ32"/>
  <c r="FK32"/>
  <c r="O945" i="23"/>
  <c r="M945"/>
  <c r="FH32" i="15"/>
  <c r="L945" i="23"/>
  <c r="J945"/>
  <c r="N32" i="15"/>
  <c r="Q32"/>
  <c r="S32"/>
  <c r="T32"/>
  <c r="U32"/>
  <c r="AB32"/>
  <c r="AE32"/>
  <c r="AG32"/>
  <c r="AH32"/>
  <c r="AI32"/>
  <c r="AP32"/>
  <c r="AS32"/>
  <c r="AU32"/>
  <c r="AV32"/>
  <c r="AW32"/>
  <c r="BD32"/>
  <c r="BG32"/>
  <c r="BI32"/>
  <c r="BJ32"/>
  <c r="BK32"/>
  <c r="BR32"/>
  <c r="BU32"/>
  <c r="BW32"/>
  <c r="BX32"/>
  <c r="BY32"/>
  <c r="CF32"/>
  <c r="CI32"/>
  <c r="CK32"/>
  <c r="CL32"/>
  <c r="CM32"/>
  <c r="CT32"/>
  <c r="CW32"/>
  <c r="CY32"/>
  <c r="CZ32"/>
  <c r="DA32"/>
  <c r="FF32"/>
  <c r="H945" i="23"/>
  <c r="F945"/>
  <c r="DD32" i="15"/>
  <c r="DE32"/>
  <c r="O943" i="23"/>
  <c r="E943"/>
  <c r="F943"/>
  <c r="G943"/>
  <c r="H943"/>
  <c r="I943"/>
  <c r="J943"/>
  <c r="K943"/>
  <c r="L943"/>
  <c r="M943"/>
  <c r="N943"/>
  <c r="C943"/>
  <c r="CP32" i="15"/>
  <c r="CQ32"/>
  <c r="O942" i="23"/>
  <c r="E942"/>
  <c r="F942"/>
  <c r="G942"/>
  <c r="H942"/>
  <c r="I942"/>
  <c r="J942"/>
  <c r="K942"/>
  <c r="L942"/>
  <c r="M942"/>
  <c r="N942"/>
  <c r="C942"/>
  <c r="CB32" i="15"/>
  <c r="CC32"/>
  <c r="O941" i="23"/>
  <c r="E941"/>
  <c r="F941"/>
  <c r="G941"/>
  <c r="H941"/>
  <c r="I941"/>
  <c r="J941"/>
  <c r="K941"/>
  <c r="L941"/>
  <c r="M941"/>
  <c r="N941"/>
  <c r="C941"/>
  <c r="BN32" i="15"/>
  <c r="BO32"/>
  <c r="O940" i="23"/>
  <c r="E940"/>
  <c r="F940"/>
  <c r="G940"/>
  <c r="H940"/>
  <c r="I940"/>
  <c r="J940"/>
  <c r="K940"/>
  <c r="L940"/>
  <c r="M940"/>
  <c r="N940"/>
  <c r="C940"/>
  <c r="AZ32" i="15"/>
  <c r="BA32"/>
  <c r="O939" i="23"/>
  <c r="E939"/>
  <c r="F939"/>
  <c r="G939"/>
  <c r="H939"/>
  <c r="I939"/>
  <c r="J939"/>
  <c r="K939"/>
  <c r="L939"/>
  <c r="M939"/>
  <c r="N939"/>
  <c r="C939"/>
  <c r="E938"/>
  <c r="F938"/>
  <c r="G938"/>
  <c r="H938"/>
  <c r="I938"/>
  <c r="J938"/>
  <c r="K938"/>
  <c r="L938"/>
  <c r="M938"/>
  <c r="N938"/>
  <c r="AL32" i="15"/>
  <c r="AM32"/>
  <c r="O937" i="23"/>
  <c r="E937"/>
  <c r="F937"/>
  <c r="G937"/>
  <c r="H937"/>
  <c r="I937"/>
  <c r="J937"/>
  <c r="K937"/>
  <c r="L937"/>
  <c r="M937"/>
  <c r="N937"/>
  <c r="C937"/>
  <c r="X32" i="15"/>
  <c r="Y32"/>
  <c r="O936" i="23"/>
  <c r="E936"/>
  <c r="F936"/>
  <c r="G936"/>
  <c r="H936"/>
  <c r="I936"/>
  <c r="J936"/>
  <c r="K936"/>
  <c r="L936"/>
  <c r="M936"/>
  <c r="N936"/>
  <c r="C936"/>
  <c r="E935"/>
  <c r="F935"/>
  <c r="G935"/>
  <c r="H935"/>
  <c r="I935"/>
  <c r="J935"/>
  <c r="K935"/>
  <c r="L935"/>
  <c r="M935"/>
  <c r="N935"/>
  <c r="H932"/>
  <c r="H931"/>
  <c r="H930"/>
  <c r="H929"/>
  <c r="H928"/>
  <c r="H927"/>
  <c r="N926"/>
  <c r="N924"/>
  <c r="D923"/>
  <c r="D922"/>
  <c r="J884"/>
  <c r="ER31" i="15"/>
  <c r="EU31"/>
  <c r="EW31"/>
  <c r="EX31"/>
  <c r="EY31"/>
  <c r="EZ31"/>
  <c r="FA31"/>
  <c r="H913" i="23"/>
  <c r="GQ31" i="15"/>
  <c r="GS31"/>
  <c r="GT31"/>
  <c r="F913" i="23"/>
  <c r="C913"/>
  <c r="EM31" i="15"/>
  <c r="EN31"/>
  <c r="EO31"/>
  <c r="H912" i="23"/>
  <c r="GM31" i="15"/>
  <c r="GO31"/>
  <c r="GP31"/>
  <c r="F912" i="23"/>
  <c r="C912"/>
  <c r="EG31" i="15"/>
  <c r="EH31"/>
  <c r="EI31"/>
  <c r="H911" i="23"/>
  <c r="GI31" i="15"/>
  <c r="GK31"/>
  <c r="GL31"/>
  <c r="F911" i="23"/>
  <c r="C911"/>
  <c r="DT31" i="15"/>
  <c r="DW31"/>
  <c r="DY31"/>
  <c r="DZ31"/>
  <c r="EA31"/>
  <c r="EB31"/>
  <c r="EC31"/>
  <c r="H910" i="23"/>
  <c r="GE31" i="15"/>
  <c r="GG31"/>
  <c r="GH31"/>
  <c r="F910" i="23"/>
  <c r="C910"/>
  <c r="L909"/>
  <c r="DH31" i="15"/>
  <c r="DK31"/>
  <c r="DM31"/>
  <c r="DN31"/>
  <c r="DO31"/>
  <c r="DP31"/>
  <c r="DQ31"/>
  <c r="H909" i="23"/>
  <c r="GA31" i="15"/>
  <c r="GC31"/>
  <c r="GD31"/>
  <c r="F909" i="23"/>
  <c r="C909"/>
  <c r="FE31" i="15"/>
  <c r="FG31"/>
  <c r="FL31"/>
  <c r="L908" i="23"/>
  <c r="FD31" i="15"/>
  <c r="M907" i="23"/>
  <c r="L907"/>
  <c r="L906"/>
  <c r="FI31" i="15"/>
  <c r="FJ31"/>
  <c r="FK31"/>
  <c r="O905" i="23"/>
  <c r="M905"/>
  <c r="FH31" i="15"/>
  <c r="L905" i="23"/>
  <c r="J905"/>
  <c r="N31" i="15"/>
  <c r="Q31"/>
  <c r="S31"/>
  <c r="T31"/>
  <c r="U31"/>
  <c r="AB31"/>
  <c r="AE31"/>
  <c r="AG31"/>
  <c r="AH31"/>
  <c r="AI31"/>
  <c r="AP31"/>
  <c r="AS31"/>
  <c r="AU31"/>
  <c r="AV31"/>
  <c r="AW31"/>
  <c r="BD31"/>
  <c r="BG31"/>
  <c r="BI31"/>
  <c r="BJ31"/>
  <c r="BK31"/>
  <c r="BR31"/>
  <c r="BU31"/>
  <c r="BW31"/>
  <c r="BX31"/>
  <c r="BY31"/>
  <c r="CF31"/>
  <c r="CI31"/>
  <c r="CK31"/>
  <c r="CL31"/>
  <c r="CM31"/>
  <c r="CT31"/>
  <c r="CW31"/>
  <c r="CY31"/>
  <c r="CZ31"/>
  <c r="DA31"/>
  <c r="FF31"/>
  <c r="H905" i="23"/>
  <c r="F905"/>
  <c r="DD31" i="15"/>
  <c r="DE31"/>
  <c r="O903" i="23"/>
  <c r="E903"/>
  <c r="F903"/>
  <c r="G903"/>
  <c r="H903"/>
  <c r="I903"/>
  <c r="J903"/>
  <c r="K903"/>
  <c r="L903"/>
  <c r="M903"/>
  <c r="N903"/>
  <c r="C903"/>
  <c r="CP31" i="15"/>
  <c r="CQ31"/>
  <c r="O902" i="23"/>
  <c r="E902"/>
  <c r="F902"/>
  <c r="G902"/>
  <c r="H902"/>
  <c r="I902"/>
  <c r="J902"/>
  <c r="K902"/>
  <c r="L902"/>
  <c r="M902"/>
  <c r="N902"/>
  <c r="C902"/>
  <c r="CB31" i="15"/>
  <c r="CC31"/>
  <c r="O901" i="23"/>
  <c r="E901"/>
  <c r="F901"/>
  <c r="G901"/>
  <c r="H901"/>
  <c r="I901"/>
  <c r="J901"/>
  <c r="K901"/>
  <c r="L901"/>
  <c r="M901"/>
  <c r="N901"/>
  <c r="C901"/>
  <c r="BN31" i="15"/>
  <c r="BO31"/>
  <c r="O900" i="23"/>
  <c r="E900"/>
  <c r="F900"/>
  <c r="G900"/>
  <c r="H900"/>
  <c r="I900"/>
  <c r="J900"/>
  <c r="K900"/>
  <c r="L900"/>
  <c r="M900"/>
  <c r="N900"/>
  <c r="C900"/>
  <c r="AZ31" i="15"/>
  <c r="BA31"/>
  <c r="O899" i="23"/>
  <c r="E899"/>
  <c r="F899"/>
  <c r="G899"/>
  <c r="H899"/>
  <c r="I899"/>
  <c r="J899"/>
  <c r="K899"/>
  <c r="L899"/>
  <c r="M899"/>
  <c r="N899"/>
  <c r="C899"/>
  <c r="E898"/>
  <c r="F898"/>
  <c r="G898"/>
  <c r="H898"/>
  <c r="I898"/>
  <c r="J898"/>
  <c r="K898"/>
  <c r="L898"/>
  <c r="M898"/>
  <c r="N898"/>
  <c r="AL31" i="15"/>
  <c r="AM31"/>
  <c r="O897" i="23"/>
  <c r="E897"/>
  <c r="F897"/>
  <c r="G897"/>
  <c r="H897"/>
  <c r="I897"/>
  <c r="J897"/>
  <c r="K897"/>
  <c r="L897"/>
  <c r="M897"/>
  <c r="N897"/>
  <c r="C897"/>
  <c r="X31" i="15"/>
  <c r="Y31"/>
  <c r="O896" i="23"/>
  <c r="E896"/>
  <c r="F896"/>
  <c r="G896"/>
  <c r="H896"/>
  <c r="I896"/>
  <c r="J896"/>
  <c r="K896"/>
  <c r="L896"/>
  <c r="M896"/>
  <c r="N896"/>
  <c r="C896"/>
  <c r="E895"/>
  <c r="F895"/>
  <c r="G895"/>
  <c r="H895"/>
  <c r="I895"/>
  <c r="J895"/>
  <c r="K895"/>
  <c r="L895"/>
  <c r="M895"/>
  <c r="N895"/>
  <c r="H892"/>
  <c r="H891"/>
  <c r="H890"/>
  <c r="H889"/>
  <c r="H888"/>
  <c r="H887"/>
  <c r="N886"/>
  <c r="N884"/>
  <c r="D883"/>
  <c r="D882"/>
  <c r="J844"/>
  <c r="ER30" i="15"/>
  <c r="EU30"/>
  <c r="EW30"/>
  <c r="EX30"/>
  <c r="EY30"/>
  <c r="EZ30"/>
  <c r="FA30"/>
  <c r="H873" i="23"/>
  <c r="GQ30" i="15"/>
  <c r="GS30"/>
  <c r="GT30"/>
  <c r="F873" i="23"/>
  <c r="C873"/>
  <c r="EM30" i="15"/>
  <c r="EN30"/>
  <c r="EO30"/>
  <c r="H872" i="23"/>
  <c r="GM30" i="15"/>
  <c r="GO30"/>
  <c r="GP30"/>
  <c r="F872" i="23"/>
  <c r="C872"/>
  <c r="EG30" i="15"/>
  <c r="EH30"/>
  <c r="EI30"/>
  <c r="H871" i="23"/>
  <c r="GI30" i="15"/>
  <c r="GK30"/>
  <c r="GL30"/>
  <c r="F871" i="23"/>
  <c r="C871"/>
  <c r="DT30" i="15"/>
  <c r="DW30"/>
  <c r="DY30"/>
  <c r="DZ30"/>
  <c r="EA30"/>
  <c r="EB30"/>
  <c r="EC30"/>
  <c r="H870" i="23"/>
  <c r="GE30" i="15"/>
  <c r="GG30"/>
  <c r="GH30"/>
  <c r="F870" i="23"/>
  <c r="C870"/>
  <c r="L869"/>
  <c r="DH30" i="15"/>
  <c r="DK30"/>
  <c r="DM30"/>
  <c r="DN30"/>
  <c r="DO30"/>
  <c r="DP30"/>
  <c r="DQ30"/>
  <c r="H869" i="23"/>
  <c r="GA30" i="15"/>
  <c r="GC30"/>
  <c r="GD30"/>
  <c r="F869" i="23"/>
  <c r="C869"/>
  <c r="FE30" i="15"/>
  <c r="FG30"/>
  <c r="FL30"/>
  <c r="L868" i="23"/>
  <c r="FD30" i="15"/>
  <c r="M867" i="23"/>
  <c r="L867"/>
  <c r="L866"/>
  <c r="FI30" i="15"/>
  <c r="FJ30"/>
  <c r="FK30"/>
  <c r="O865" i="23"/>
  <c r="M865"/>
  <c r="FH30" i="15"/>
  <c r="L865" i="23"/>
  <c r="J865"/>
  <c r="N30" i="15"/>
  <c r="Q30"/>
  <c r="S30"/>
  <c r="T30"/>
  <c r="U30"/>
  <c r="AB30"/>
  <c r="AE30"/>
  <c r="AG30"/>
  <c r="AH30"/>
  <c r="AI30"/>
  <c r="AP30"/>
  <c r="AS30"/>
  <c r="AU30"/>
  <c r="AV30"/>
  <c r="AW30"/>
  <c r="BD30"/>
  <c r="BG30"/>
  <c r="BI30"/>
  <c r="BJ30"/>
  <c r="BK30"/>
  <c r="BR30"/>
  <c r="BU30"/>
  <c r="BW30"/>
  <c r="BX30"/>
  <c r="BY30"/>
  <c r="CF30"/>
  <c r="CI30"/>
  <c r="CK30"/>
  <c r="CL30"/>
  <c r="CM30"/>
  <c r="CT30"/>
  <c r="CW30"/>
  <c r="CY30"/>
  <c r="CZ30"/>
  <c r="DA30"/>
  <c r="FF30"/>
  <c r="H865" i="23"/>
  <c r="F865"/>
  <c r="DD30" i="15"/>
  <c r="DE30"/>
  <c r="O863" i="23"/>
  <c r="E863"/>
  <c r="F863"/>
  <c r="G863"/>
  <c r="H863"/>
  <c r="I863"/>
  <c r="J863"/>
  <c r="K863"/>
  <c r="L863"/>
  <c r="M863"/>
  <c r="N863"/>
  <c r="C863"/>
  <c r="CP30" i="15"/>
  <c r="CQ30"/>
  <c r="O862" i="23"/>
  <c r="E862"/>
  <c r="F862"/>
  <c r="G862"/>
  <c r="H862"/>
  <c r="I862"/>
  <c r="J862"/>
  <c r="K862"/>
  <c r="L862"/>
  <c r="M862"/>
  <c r="N862"/>
  <c r="C862"/>
  <c r="CB30" i="15"/>
  <c r="CC30"/>
  <c r="O861" i="23"/>
  <c r="E861"/>
  <c r="F861"/>
  <c r="G861"/>
  <c r="H861"/>
  <c r="I861"/>
  <c r="J861"/>
  <c r="K861"/>
  <c r="L861"/>
  <c r="M861"/>
  <c r="N861"/>
  <c r="C861"/>
  <c r="BN30" i="15"/>
  <c r="BO30"/>
  <c r="O860" i="23"/>
  <c r="E860"/>
  <c r="F860"/>
  <c r="G860"/>
  <c r="H860"/>
  <c r="I860"/>
  <c r="J860"/>
  <c r="K860"/>
  <c r="L860"/>
  <c r="M860"/>
  <c r="N860"/>
  <c r="C860"/>
  <c r="AZ30" i="15"/>
  <c r="BA30"/>
  <c r="O859" i="23"/>
  <c r="E859"/>
  <c r="F859"/>
  <c r="G859"/>
  <c r="H859"/>
  <c r="I859"/>
  <c r="J859"/>
  <c r="K859"/>
  <c r="L859"/>
  <c r="M859"/>
  <c r="N859"/>
  <c r="C859"/>
  <c r="E858"/>
  <c r="F858"/>
  <c r="G858"/>
  <c r="H858"/>
  <c r="I858"/>
  <c r="J858"/>
  <c r="K858"/>
  <c r="L858"/>
  <c r="M858"/>
  <c r="N858"/>
  <c r="AL30" i="15"/>
  <c r="AM30"/>
  <c r="O857" i="23"/>
  <c r="E857"/>
  <c r="F857"/>
  <c r="G857"/>
  <c r="H857"/>
  <c r="I857"/>
  <c r="J857"/>
  <c r="K857"/>
  <c r="L857"/>
  <c r="M857"/>
  <c r="N857"/>
  <c r="C857"/>
  <c r="X30" i="15"/>
  <c r="Y30"/>
  <c r="O856" i="23"/>
  <c r="E856"/>
  <c r="F856"/>
  <c r="G856"/>
  <c r="H856"/>
  <c r="I856"/>
  <c r="J856"/>
  <c r="K856"/>
  <c r="L856"/>
  <c r="M856"/>
  <c r="N856"/>
  <c r="C856"/>
  <c r="E855"/>
  <c r="F855"/>
  <c r="G855"/>
  <c r="H855"/>
  <c r="I855"/>
  <c r="J855"/>
  <c r="K855"/>
  <c r="L855"/>
  <c r="M855"/>
  <c r="N855"/>
  <c r="H852"/>
  <c r="H851"/>
  <c r="H850"/>
  <c r="H849"/>
  <c r="H848"/>
  <c r="H847"/>
  <c r="N846"/>
  <c r="N844"/>
  <c r="D843"/>
  <c r="D842"/>
  <c r="J804"/>
  <c r="ER29" i="15"/>
  <c r="EU29"/>
  <c r="EW29"/>
  <c r="EX29"/>
  <c r="EY29"/>
  <c r="EZ29"/>
  <c r="FA29"/>
  <c r="H833" i="23"/>
  <c r="GQ29" i="15"/>
  <c r="GS29"/>
  <c r="GT29"/>
  <c r="F833" i="23"/>
  <c r="C833"/>
  <c r="EM29" i="15"/>
  <c r="EN29"/>
  <c r="EO29"/>
  <c r="H832" i="23"/>
  <c r="GM29" i="15"/>
  <c r="GO29"/>
  <c r="GP29"/>
  <c r="F832" i="23"/>
  <c r="C832"/>
  <c r="EG29" i="15"/>
  <c r="EH29"/>
  <c r="EI29"/>
  <c r="H831" i="23"/>
  <c r="GI29" i="15"/>
  <c r="GK29"/>
  <c r="GL29"/>
  <c r="F831" i="23"/>
  <c r="C831"/>
  <c r="DT29" i="15"/>
  <c r="DW29"/>
  <c r="DY29"/>
  <c r="DZ29"/>
  <c r="EA29"/>
  <c r="EB29"/>
  <c r="EC29"/>
  <c r="H830" i="23"/>
  <c r="GE29" i="15"/>
  <c r="GG29"/>
  <c r="GH29"/>
  <c r="F830" i="23"/>
  <c r="C830"/>
  <c r="L829"/>
  <c r="DH29" i="15"/>
  <c r="DK29"/>
  <c r="DM29"/>
  <c r="DN29"/>
  <c r="DO29"/>
  <c r="DP29"/>
  <c r="DQ29"/>
  <c r="H829" i="23"/>
  <c r="GA29" i="15"/>
  <c r="GC29"/>
  <c r="GD29"/>
  <c r="F829" i="23"/>
  <c r="C829"/>
  <c r="FE29" i="15"/>
  <c r="FG29"/>
  <c r="FL29"/>
  <c r="L828" i="23"/>
  <c r="FD29" i="15"/>
  <c r="M827" i="23"/>
  <c r="L827"/>
  <c r="L826"/>
  <c r="FI29" i="15"/>
  <c r="FJ29"/>
  <c r="FK29"/>
  <c r="O825" i="23"/>
  <c r="M825"/>
  <c r="FH29" i="15"/>
  <c r="L825" i="23"/>
  <c r="J825"/>
  <c r="N29" i="15"/>
  <c r="Q29"/>
  <c r="S29"/>
  <c r="T29"/>
  <c r="U29"/>
  <c r="AB29"/>
  <c r="AE29"/>
  <c r="AG29"/>
  <c r="AH29"/>
  <c r="AI29"/>
  <c r="AP29"/>
  <c r="AS29"/>
  <c r="AU29"/>
  <c r="AV29"/>
  <c r="AW29"/>
  <c r="BD29"/>
  <c r="BG29"/>
  <c r="BI29"/>
  <c r="BJ29"/>
  <c r="BK29"/>
  <c r="BR29"/>
  <c r="BU29"/>
  <c r="BW29"/>
  <c r="BX29"/>
  <c r="BY29"/>
  <c r="CF29"/>
  <c r="CI29"/>
  <c r="CK29"/>
  <c r="CL29"/>
  <c r="CM29"/>
  <c r="CT29"/>
  <c r="CW29"/>
  <c r="CY29"/>
  <c r="CZ29"/>
  <c r="DA29"/>
  <c r="FF29"/>
  <c r="H825" i="23"/>
  <c r="F825"/>
  <c r="DD29" i="15"/>
  <c r="DE29"/>
  <c r="O823" i="23"/>
  <c r="E823"/>
  <c r="F823"/>
  <c r="G823"/>
  <c r="H823"/>
  <c r="I823"/>
  <c r="J823"/>
  <c r="K823"/>
  <c r="L823"/>
  <c r="M823"/>
  <c r="N823"/>
  <c r="C823"/>
  <c r="CP29" i="15"/>
  <c r="CQ29"/>
  <c r="O822" i="23"/>
  <c r="E822"/>
  <c r="F822"/>
  <c r="G822"/>
  <c r="H822"/>
  <c r="I822"/>
  <c r="J822"/>
  <c r="K822"/>
  <c r="L822"/>
  <c r="M822"/>
  <c r="N822"/>
  <c r="C822"/>
  <c r="CB29" i="15"/>
  <c r="CC29"/>
  <c r="O821" i="23"/>
  <c r="E821"/>
  <c r="F821"/>
  <c r="G821"/>
  <c r="H821"/>
  <c r="I821"/>
  <c r="J821"/>
  <c r="K821"/>
  <c r="L821"/>
  <c r="M821"/>
  <c r="N821"/>
  <c r="C821"/>
  <c r="BN29" i="15"/>
  <c r="BO29"/>
  <c r="O820" i="23"/>
  <c r="E820"/>
  <c r="F820"/>
  <c r="G820"/>
  <c r="H820"/>
  <c r="I820"/>
  <c r="J820"/>
  <c r="K820"/>
  <c r="L820"/>
  <c r="M820"/>
  <c r="N820"/>
  <c r="C820"/>
  <c r="AZ29" i="15"/>
  <c r="BA29"/>
  <c r="O819" i="23"/>
  <c r="E819"/>
  <c r="F819"/>
  <c r="G819"/>
  <c r="H819"/>
  <c r="I819"/>
  <c r="J819"/>
  <c r="K819"/>
  <c r="L819"/>
  <c r="M819"/>
  <c r="N819"/>
  <c r="C819"/>
  <c r="E818"/>
  <c r="F818"/>
  <c r="G818"/>
  <c r="H818"/>
  <c r="I818"/>
  <c r="J818"/>
  <c r="K818"/>
  <c r="L818"/>
  <c r="M818"/>
  <c r="N818"/>
  <c r="AL29" i="15"/>
  <c r="AM29"/>
  <c r="O817" i="23"/>
  <c r="E817"/>
  <c r="F817"/>
  <c r="G817"/>
  <c r="H817"/>
  <c r="I817"/>
  <c r="J817"/>
  <c r="K817"/>
  <c r="L817"/>
  <c r="M817"/>
  <c r="N817"/>
  <c r="C817"/>
  <c r="X29" i="15"/>
  <c r="Y29"/>
  <c r="O816" i="23"/>
  <c r="E816"/>
  <c r="F816"/>
  <c r="G816"/>
  <c r="H816"/>
  <c r="I816"/>
  <c r="J816"/>
  <c r="K816"/>
  <c r="L816"/>
  <c r="M816"/>
  <c r="N816"/>
  <c r="C816"/>
  <c r="E815"/>
  <c r="F815"/>
  <c r="G815"/>
  <c r="H815"/>
  <c r="I815"/>
  <c r="J815"/>
  <c r="K815"/>
  <c r="L815"/>
  <c r="M815"/>
  <c r="N815"/>
  <c r="H812"/>
  <c r="H811"/>
  <c r="H810"/>
  <c r="H809"/>
  <c r="H808"/>
  <c r="H807"/>
  <c r="N806"/>
  <c r="N804"/>
  <c r="D803"/>
  <c r="D802"/>
  <c r="J764"/>
  <c r="ER28" i="15"/>
  <c r="EU28"/>
  <c r="EW28"/>
  <c r="EX28"/>
  <c r="EY28"/>
  <c r="EZ28"/>
  <c r="FA28"/>
  <c r="H793" i="23"/>
  <c r="GQ28" i="15"/>
  <c r="GS28"/>
  <c r="GT28"/>
  <c r="F793" i="23"/>
  <c r="C793"/>
  <c r="EM28" i="15"/>
  <c r="EN28"/>
  <c r="EO28"/>
  <c r="H792" i="23"/>
  <c r="GM28" i="15"/>
  <c r="GO28"/>
  <c r="GP28"/>
  <c r="F792" i="23"/>
  <c r="C792"/>
  <c r="EG28" i="15"/>
  <c r="EH28"/>
  <c r="EI28"/>
  <c r="H791" i="23"/>
  <c r="GI28" i="15"/>
  <c r="GK28"/>
  <c r="GL28"/>
  <c r="F791" i="23"/>
  <c r="C791"/>
  <c r="DT28" i="15"/>
  <c r="DW28"/>
  <c r="DY28"/>
  <c r="DZ28"/>
  <c r="EA28"/>
  <c r="EB28"/>
  <c r="EC28"/>
  <c r="H790" i="23"/>
  <c r="GE28" i="15"/>
  <c r="GG28"/>
  <c r="GH28"/>
  <c r="F790" i="23"/>
  <c r="C790"/>
  <c r="L789"/>
  <c r="DH28" i="15"/>
  <c r="DK28"/>
  <c r="DM28"/>
  <c r="DN28"/>
  <c r="DO28"/>
  <c r="DP28"/>
  <c r="DQ28"/>
  <c r="H789" i="23"/>
  <c r="GA28" i="15"/>
  <c r="GC28"/>
  <c r="GD28"/>
  <c r="F789" i="23"/>
  <c r="C789"/>
  <c r="FE28" i="15"/>
  <c r="FG28"/>
  <c r="FL28"/>
  <c r="L788" i="23"/>
  <c r="FD28" i="15"/>
  <c r="M787" i="23"/>
  <c r="L787"/>
  <c r="L786"/>
  <c r="FI28" i="15"/>
  <c r="FJ28"/>
  <c r="FK28"/>
  <c r="O785" i="23"/>
  <c r="M785"/>
  <c r="FH28" i="15"/>
  <c r="L785" i="23"/>
  <c r="J785"/>
  <c r="N28" i="15"/>
  <c r="Q28"/>
  <c r="S28"/>
  <c r="T28"/>
  <c r="U28"/>
  <c r="AB28"/>
  <c r="AE28"/>
  <c r="AG28"/>
  <c r="AH28"/>
  <c r="AI28"/>
  <c r="AP28"/>
  <c r="AS28"/>
  <c r="AU28"/>
  <c r="AV28"/>
  <c r="AW28"/>
  <c r="BD28"/>
  <c r="BG28"/>
  <c r="BI28"/>
  <c r="BJ28"/>
  <c r="BK28"/>
  <c r="BR28"/>
  <c r="BU28"/>
  <c r="BW28"/>
  <c r="BX28"/>
  <c r="BY28"/>
  <c r="CF28"/>
  <c r="CI28"/>
  <c r="CK28"/>
  <c r="CL28"/>
  <c r="CM28"/>
  <c r="CT28"/>
  <c r="CW28"/>
  <c r="CY28"/>
  <c r="CZ28"/>
  <c r="DA28"/>
  <c r="FF28"/>
  <c r="H785" i="23"/>
  <c r="F785"/>
  <c r="DD28" i="15"/>
  <c r="DE28"/>
  <c r="O783" i="23"/>
  <c r="E783"/>
  <c r="F783"/>
  <c r="G783"/>
  <c r="H783"/>
  <c r="I783"/>
  <c r="J783"/>
  <c r="K783"/>
  <c r="L783"/>
  <c r="M783"/>
  <c r="N783"/>
  <c r="C783"/>
  <c r="CP28" i="15"/>
  <c r="CQ28"/>
  <c r="O782" i="23"/>
  <c r="E782"/>
  <c r="F782"/>
  <c r="G782"/>
  <c r="H782"/>
  <c r="I782"/>
  <c r="J782"/>
  <c r="K782"/>
  <c r="L782"/>
  <c r="M782"/>
  <c r="N782"/>
  <c r="C782"/>
  <c r="CB28" i="15"/>
  <c r="CC28"/>
  <c r="O781" i="23"/>
  <c r="E781"/>
  <c r="F781"/>
  <c r="G781"/>
  <c r="H781"/>
  <c r="I781"/>
  <c r="J781"/>
  <c r="K781"/>
  <c r="L781"/>
  <c r="M781"/>
  <c r="N781"/>
  <c r="C781"/>
  <c r="BN28" i="15"/>
  <c r="BO28"/>
  <c r="O780" i="23"/>
  <c r="E780"/>
  <c r="F780"/>
  <c r="G780"/>
  <c r="H780"/>
  <c r="I780"/>
  <c r="J780"/>
  <c r="K780"/>
  <c r="L780"/>
  <c r="M780"/>
  <c r="N780"/>
  <c r="C780"/>
  <c r="AZ28" i="15"/>
  <c r="BA28"/>
  <c r="O779" i="23"/>
  <c r="E779"/>
  <c r="F779"/>
  <c r="G779"/>
  <c r="H779"/>
  <c r="I779"/>
  <c r="J779"/>
  <c r="K779"/>
  <c r="L779"/>
  <c r="M779"/>
  <c r="N779"/>
  <c r="C779"/>
  <c r="E778"/>
  <c r="F778"/>
  <c r="G778"/>
  <c r="H778"/>
  <c r="I778"/>
  <c r="J778"/>
  <c r="K778"/>
  <c r="L778"/>
  <c r="M778"/>
  <c r="N778"/>
  <c r="AL28" i="15"/>
  <c r="AM28"/>
  <c r="O777" i="23"/>
  <c r="E777"/>
  <c r="F777"/>
  <c r="G777"/>
  <c r="H777"/>
  <c r="I777"/>
  <c r="J777"/>
  <c r="K777"/>
  <c r="L777"/>
  <c r="M777"/>
  <c r="N777"/>
  <c r="C777"/>
  <c r="X28" i="15"/>
  <c r="Y28"/>
  <c r="O776" i="23"/>
  <c r="E776"/>
  <c r="F776"/>
  <c r="G776"/>
  <c r="H776"/>
  <c r="I776"/>
  <c r="J776"/>
  <c r="K776"/>
  <c r="L776"/>
  <c r="M776"/>
  <c r="N776"/>
  <c r="C776"/>
  <c r="E775"/>
  <c r="F775"/>
  <c r="G775"/>
  <c r="H775"/>
  <c r="I775"/>
  <c r="J775"/>
  <c r="K775"/>
  <c r="L775"/>
  <c r="M775"/>
  <c r="N775"/>
  <c r="H772"/>
  <c r="H771"/>
  <c r="H770"/>
  <c r="H769"/>
  <c r="H768"/>
  <c r="H767"/>
  <c r="N766"/>
  <c r="N764"/>
  <c r="D763"/>
  <c r="D762"/>
  <c r="J724"/>
  <c r="ER27" i="15"/>
  <c r="EU27"/>
  <c r="EW27"/>
  <c r="EX27"/>
  <c r="EY27"/>
  <c r="EZ27"/>
  <c r="FA27"/>
  <c r="H753" i="23"/>
  <c r="GQ27" i="15"/>
  <c r="GS27"/>
  <c r="GT27"/>
  <c r="F753" i="23"/>
  <c r="C753"/>
  <c r="EM27" i="15"/>
  <c r="EN27"/>
  <c r="EO27"/>
  <c r="H752" i="23"/>
  <c r="GM27" i="15"/>
  <c r="GO27"/>
  <c r="GP27"/>
  <c r="F752" i="23"/>
  <c r="C752"/>
  <c r="EG27" i="15"/>
  <c r="EH27"/>
  <c r="EI27"/>
  <c r="H751" i="23"/>
  <c r="GI27" i="15"/>
  <c r="GK27"/>
  <c r="GL27"/>
  <c r="F751" i="23"/>
  <c r="C751"/>
  <c r="DT27" i="15"/>
  <c r="DW27"/>
  <c r="DY27"/>
  <c r="DZ27"/>
  <c r="EA27"/>
  <c r="EB27"/>
  <c r="EC27"/>
  <c r="H750" i="23"/>
  <c r="GE27" i="15"/>
  <c r="GG27"/>
  <c r="GH27"/>
  <c r="F750" i="23"/>
  <c r="C750"/>
  <c r="L749"/>
  <c r="DH27" i="15"/>
  <c r="DK27"/>
  <c r="DM27"/>
  <c r="DN27"/>
  <c r="DO27"/>
  <c r="DP27"/>
  <c r="DQ27"/>
  <c r="H749" i="23"/>
  <c r="GA27" i="15"/>
  <c r="GC27"/>
  <c r="GD27"/>
  <c r="F749" i="23"/>
  <c r="C749"/>
  <c r="FE27" i="15"/>
  <c r="FG27"/>
  <c r="FL27"/>
  <c r="L748" i="23"/>
  <c r="FD27" i="15"/>
  <c r="M747" i="23"/>
  <c r="L747"/>
  <c r="L746"/>
  <c r="FI27" i="15"/>
  <c r="FJ27"/>
  <c r="FK27"/>
  <c r="O745" i="23"/>
  <c r="M745"/>
  <c r="FH27" i="15"/>
  <c r="L745" i="23"/>
  <c r="J745"/>
  <c r="N27" i="15"/>
  <c r="Q27"/>
  <c r="S27"/>
  <c r="T27"/>
  <c r="U27"/>
  <c r="AB27"/>
  <c r="AE27"/>
  <c r="AG27"/>
  <c r="AH27"/>
  <c r="AI27"/>
  <c r="AP27"/>
  <c r="AS27"/>
  <c r="AU27"/>
  <c r="AV27"/>
  <c r="AW27"/>
  <c r="BD27"/>
  <c r="BG27"/>
  <c r="BI27"/>
  <c r="BJ27"/>
  <c r="BK27"/>
  <c r="BR27"/>
  <c r="BU27"/>
  <c r="BW27"/>
  <c r="BX27"/>
  <c r="BY27"/>
  <c r="CF27"/>
  <c r="CI27"/>
  <c r="CK27"/>
  <c r="CL27"/>
  <c r="CM27"/>
  <c r="CT27"/>
  <c r="CW27"/>
  <c r="CY27"/>
  <c r="CZ27"/>
  <c r="DA27"/>
  <c r="FF27"/>
  <c r="H745" i="23"/>
  <c r="F745"/>
  <c r="DD27" i="15"/>
  <c r="DE27"/>
  <c r="O743" i="23"/>
  <c r="E743"/>
  <c r="F743"/>
  <c r="G743"/>
  <c r="H743"/>
  <c r="I743"/>
  <c r="J743"/>
  <c r="K743"/>
  <c r="L743"/>
  <c r="M743"/>
  <c r="N743"/>
  <c r="C743"/>
  <c r="CP27" i="15"/>
  <c r="CQ27"/>
  <c r="O742" i="23"/>
  <c r="E742"/>
  <c r="F742"/>
  <c r="G742"/>
  <c r="H742"/>
  <c r="I742"/>
  <c r="J742"/>
  <c r="K742"/>
  <c r="L742"/>
  <c r="M742"/>
  <c r="N742"/>
  <c r="C742"/>
  <c r="CB27" i="15"/>
  <c r="CC27"/>
  <c r="O741" i="23"/>
  <c r="E741"/>
  <c r="F741"/>
  <c r="G741"/>
  <c r="H741"/>
  <c r="I741"/>
  <c r="J741"/>
  <c r="K741"/>
  <c r="L741"/>
  <c r="M741"/>
  <c r="N741"/>
  <c r="C741"/>
  <c r="BN27" i="15"/>
  <c r="BO27"/>
  <c r="O740" i="23"/>
  <c r="E740"/>
  <c r="F740"/>
  <c r="G740"/>
  <c r="H740"/>
  <c r="I740"/>
  <c r="J740"/>
  <c r="K740"/>
  <c r="L740"/>
  <c r="M740"/>
  <c r="N740"/>
  <c r="C740"/>
  <c r="AZ27" i="15"/>
  <c r="BA27"/>
  <c r="O739" i="23"/>
  <c r="E739"/>
  <c r="F739"/>
  <c r="G739"/>
  <c r="H739"/>
  <c r="I739"/>
  <c r="J739"/>
  <c r="K739"/>
  <c r="L739"/>
  <c r="M739"/>
  <c r="N739"/>
  <c r="C739"/>
  <c r="E738"/>
  <c r="F738"/>
  <c r="G738"/>
  <c r="H738"/>
  <c r="I738"/>
  <c r="J738"/>
  <c r="K738"/>
  <c r="L738"/>
  <c r="M738"/>
  <c r="N738"/>
  <c r="AL27" i="15"/>
  <c r="AM27"/>
  <c r="O737" i="23"/>
  <c r="E737"/>
  <c r="F737"/>
  <c r="G737"/>
  <c r="H737"/>
  <c r="I737"/>
  <c r="J737"/>
  <c r="K737"/>
  <c r="L737"/>
  <c r="M737"/>
  <c r="N737"/>
  <c r="C737"/>
  <c r="X27" i="15"/>
  <c r="Y27"/>
  <c r="O736" i="23"/>
  <c r="E736"/>
  <c r="F736"/>
  <c r="G736"/>
  <c r="H736"/>
  <c r="I736"/>
  <c r="J736"/>
  <c r="K736"/>
  <c r="L736"/>
  <c r="M736"/>
  <c r="N736"/>
  <c r="C736"/>
  <c r="E735"/>
  <c r="F735"/>
  <c r="G735"/>
  <c r="H735"/>
  <c r="I735"/>
  <c r="J735"/>
  <c r="K735"/>
  <c r="L735"/>
  <c r="M735"/>
  <c r="N735"/>
  <c r="H732"/>
  <c r="H731"/>
  <c r="H730"/>
  <c r="H729"/>
  <c r="H728"/>
  <c r="H727"/>
  <c r="N726"/>
  <c r="N724"/>
  <c r="D723"/>
  <c r="D722"/>
  <c r="J684"/>
  <c r="ER26" i="15"/>
  <c r="EU26"/>
  <c r="EW26"/>
  <c r="EX26"/>
  <c r="EY26"/>
  <c r="EZ26"/>
  <c r="FA26"/>
  <c r="H713" i="23"/>
  <c r="GQ26" i="15"/>
  <c r="GS26"/>
  <c r="GT26"/>
  <c r="F713" i="23"/>
  <c r="C713"/>
  <c r="EM26" i="15"/>
  <c r="EN26"/>
  <c r="EO26"/>
  <c r="H712" i="23"/>
  <c r="GM26" i="15"/>
  <c r="GO26"/>
  <c r="GP26"/>
  <c r="F712" i="23"/>
  <c r="C712"/>
  <c r="EG26" i="15"/>
  <c r="EH26"/>
  <c r="EI26"/>
  <c r="H711" i="23"/>
  <c r="GI26" i="15"/>
  <c r="GK26"/>
  <c r="GL26"/>
  <c r="F711" i="23"/>
  <c r="C711"/>
  <c r="DT26" i="15"/>
  <c r="DW26"/>
  <c r="DY26"/>
  <c r="DZ26"/>
  <c r="EA26"/>
  <c r="EB26"/>
  <c r="EC26"/>
  <c r="H710" i="23"/>
  <c r="GE26" i="15"/>
  <c r="GG26"/>
  <c r="GH26"/>
  <c r="F710" i="23"/>
  <c r="C710"/>
  <c r="L709"/>
  <c r="DH26" i="15"/>
  <c r="DK26"/>
  <c r="DM26"/>
  <c r="DN26"/>
  <c r="DO26"/>
  <c r="DP26"/>
  <c r="DQ26"/>
  <c r="H709" i="23"/>
  <c r="GA26" i="15"/>
  <c r="GC26"/>
  <c r="GD26"/>
  <c r="F709" i="23"/>
  <c r="C709"/>
  <c r="FE26" i="15"/>
  <c r="FG26"/>
  <c r="FL26"/>
  <c r="L708" i="23"/>
  <c r="FD26" i="15"/>
  <c r="M707" i="23"/>
  <c r="L707"/>
  <c r="L706"/>
  <c r="FI26" i="15"/>
  <c r="FJ26"/>
  <c r="FK26"/>
  <c r="O705" i="23"/>
  <c r="M705"/>
  <c r="FH26" i="15"/>
  <c r="L705" i="23"/>
  <c r="J705"/>
  <c r="N26" i="15"/>
  <c r="Q26"/>
  <c r="S26"/>
  <c r="T26"/>
  <c r="U26"/>
  <c r="AB26"/>
  <c r="AE26"/>
  <c r="AG26"/>
  <c r="AH26"/>
  <c r="AI26"/>
  <c r="AP26"/>
  <c r="AS26"/>
  <c r="AU26"/>
  <c r="AV26"/>
  <c r="AW26"/>
  <c r="BD26"/>
  <c r="BG26"/>
  <c r="BI26"/>
  <c r="BJ26"/>
  <c r="BK26"/>
  <c r="BR26"/>
  <c r="BU26"/>
  <c r="BW26"/>
  <c r="BX26"/>
  <c r="BY26"/>
  <c r="CF26"/>
  <c r="CI26"/>
  <c r="CK26"/>
  <c r="CL26"/>
  <c r="CM26"/>
  <c r="CT26"/>
  <c r="CW26"/>
  <c r="CY26"/>
  <c r="CZ26"/>
  <c r="DA26"/>
  <c r="FF26"/>
  <c r="H705" i="23"/>
  <c r="F705"/>
  <c r="DD26" i="15"/>
  <c r="DE26"/>
  <c r="O703" i="23"/>
  <c r="E703"/>
  <c r="F703"/>
  <c r="G703"/>
  <c r="H703"/>
  <c r="I703"/>
  <c r="J703"/>
  <c r="K703"/>
  <c r="L703"/>
  <c r="M703"/>
  <c r="N703"/>
  <c r="C703"/>
  <c r="CP26" i="15"/>
  <c r="CQ26"/>
  <c r="O702" i="23"/>
  <c r="E702"/>
  <c r="F702"/>
  <c r="G702"/>
  <c r="H702"/>
  <c r="I702"/>
  <c r="J702"/>
  <c r="K702"/>
  <c r="L702"/>
  <c r="M702"/>
  <c r="N702"/>
  <c r="C702"/>
  <c r="CB26" i="15"/>
  <c r="CC26"/>
  <c r="O701" i="23"/>
  <c r="E701"/>
  <c r="F701"/>
  <c r="G701"/>
  <c r="H701"/>
  <c r="I701"/>
  <c r="J701"/>
  <c r="K701"/>
  <c r="L701"/>
  <c r="M701"/>
  <c r="N701"/>
  <c r="C701"/>
  <c r="BN26" i="15"/>
  <c r="BO26"/>
  <c r="O700" i="23"/>
  <c r="E700"/>
  <c r="F700"/>
  <c r="G700"/>
  <c r="H700"/>
  <c r="I700"/>
  <c r="J700"/>
  <c r="K700"/>
  <c r="L700"/>
  <c r="M700"/>
  <c r="N700"/>
  <c r="C700"/>
  <c r="AZ26" i="15"/>
  <c r="BA26"/>
  <c r="O699" i="23"/>
  <c r="E699"/>
  <c r="F699"/>
  <c r="G699"/>
  <c r="H699"/>
  <c r="I699"/>
  <c r="J699"/>
  <c r="K699"/>
  <c r="L699"/>
  <c r="M699"/>
  <c r="N699"/>
  <c r="C699"/>
  <c r="E698"/>
  <c r="F698"/>
  <c r="G698"/>
  <c r="H698"/>
  <c r="I698"/>
  <c r="J698"/>
  <c r="K698"/>
  <c r="L698"/>
  <c r="M698"/>
  <c r="N698"/>
  <c r="AL26" i="15"/>
  <c r="AM26"/>
  <c r="O697" i="23"/>
  <c r="E697"/>
  <c r="F697"/>
  <c r="G697"/>
  <c r="H697"/>
  <c r="I697"/>
  <c r="J697"/>
  <c r="K697"/>
  <c r="L697"/>
  <c r="M697"/>
  <c r="N697"/>
  <c r="C697"/>
  <c r="X26" i="15"/>
  <c r="Y26"/>
  <c r="O696" i="23"/>
  <c r="E696"/>
  <c r="F696"/>
  <c r="G696"/>
  <c r="H696"/>
  <c r="I696"/>
  <c r="J696"/>
  <c r="K696"/>
  <c r="L696"/>
  <c r="M696"/>
  <c r="N696"/>
  <c r="C696"/>
  <c r="E695"/>
  <c r="F695"/>
  <c r="G695"/>
  <c r="H695"/>
  <c r="I695"/>
  <c r="J695"/>
  <c r="K695"/>
  <c r="L695"/>
  <c r="M695"/>
  <c r="N695"/>
  <c r="H692"/>
  <c r="H691"/>
  <c r="H690"/>
  <c r="H689"/>
  <c r="H688"/>
  <c r="H687"/>
  <c r="N686"/>
  <c r="N684"/>
  <c r="D683"/>
  <c r="D682"/>
  <c r="J644"/>
  <c r="ER25" i="15"/>
  <c r="EU25"/>
  <c r="EW25"/>
  <c r="EX25"/>
  <c r="EY25"/>
  <c r="EZ25"/>
  <c r="FA25"/>
  <c r="H673" i="23"/>
  <c r="GQ25" i="15"/>
  <c r="GS25"/>
  <c r="GT25"/>
  <c r="F673" i="23"/>
  <c r="C673"/>
  <c r="EM25" i="15"/>
  <c r="EN25"/>
  <c r="EO25"/>
  <c r="H672" i="23"/>
  <c r="GM25" i="15"/>
  <c r="GO25"/>
  <c r="GP25"/>
  <c r="F672" i="23"/>
  <c r="C672"/>
  <c r="EG25" i="15"/>
  <c r="EH25"/>
  <c r="EI25"/>
  <c r="H671" i="23"/>
  <c r="GI25" i="15"/>
  <c r="GK25"/>
  <c r="GL25"/>
  <c r="F671" i="23"/>
  <c r="C671"/>
  <c r="DT25" i="15"/>
  <c r="DW25"/>
  <c r="DY25"/>
  <c r="DZ25"/>
  <c r="EA25"/>
  <c r="EB25"/>
  <c r="EC25"/>
  <c r="H670" i="23"/>
  <c r="GE25" i="15"/>
  <c r="GG25"/>
  <c r="GH25"/>
  <c r="F670" i="23"/>
  <c r="C670"/>
  <c r="L669"/>
  <c r="DH25" i="15"/>
  <c r="DK25"/>
  <c r="DM25"/>
  <c r="DN25"/>
  <c r="DO25"/>
  <c r="DP25"/>
  <c r="DQ25"/>
  <c r="H669" i="23"/>
  <c r="GA25" i="15"/>
  <c r="GC25"/>
  <c r="GD25"/>
  <c r="F669" i="23"/>
  <c r="C669"/>
  <c r="FE25" i="15"/>
  <c r="FG25"/>
  <c r="FL25"/>
  <c r="L668" i="23"/>
  <c r="FD25" i="15"/>
  <c r="M667" i="23"/>
  <c r="L667"/>
  <c r="L666"/>
  <c r="FI25" i="15"/>
  <c r="FJ25"/>
  <c r="FK25"/>
  <c r="O665" i="23"/>
  <c r="M665"/>
  <c r="FH25" i="15"/>
  <c r="L665" i="23"/>
  <c r="J665"/>
  <c r="N25" i="15"/>
  <c r="Q25"/>
  <c r="S25"/>
  <c r="T25"/>
  <c r="U25"/>
  <c r="AB25"/>
  <c r="AE25"/>
  <c r="AG25"/>
  <c r="AH25"/>
  <c r="AI25"/>
  <c r="AP25"/>
  <c r="AS25"/>
  <c r="AU25"/>
  <c r="AV25"/>
  <c r="AW25"/>
  <c r="BD25"/>
  <c r="BG25"/>
  <c r="BI25"/>
  <c r="BJ25"/>
  <c r="BK25"/>
  <c r="BR25"/>
  <c r="BU25"/>
  <c r="BW25"/>
  <c r="BX25"/>
  <c r="BY25"/>
  <c r="CF25"/>
  <c r="CI25"/>
  <c r="CK25"/>
  <c r="CL25"/>
  <c r="CM25"/>
  <c r="CT25"/>
  <c r="CW25"/>
  <c r="CY25"/>
  <c r="CZ25"/>
  <c r="DA25"/>
  <c r="FF25"/>
  <c r="H665" i="23"/>
  <c r="F665"/>
  <c r="DD25" i="15"/>
  <c r="DE25"/>
  <c r="O663" i="23"/>
  <c r="E663"/>
  <c r="F663"/>
  <c r="G663"/>
  <c r="H663"/>
  <c r="I663"/>
  <c r="J663"/>
  <c r="K663"/>
  <c r="L663"/>
  <c r="M663"/>
  <c r="N663"/>
  <c r="C663"/>
  <c r="CP25" i="15"/>
  <c r="CQ25"/>
  <c r="O662" i="23"/>
  <c r="E662"/>
  <c r="F662"/>
  <c r="G662"/>
  <c r="H662"/>
  <c r="I662"/>
  <c r="J662"/>
  <c r="K662"/>
  <c r="L662"/>
  <c r="M662"/>
  <c r="N662"/>
  <c r="C662"/>
  <c r="CB25" i="15"/>
  <c r="CC25"/>
  <c r="O661" i="23"/>
  <c r="E661"/>
  <c r="F661"/>
  <c r="G661"/>
  <c r="H661"/>
  <c r="I661"/>
  <c r="J661"/>
  <c r="K661"/>
  <c r="L661"/>
  <c r="M661"/>
  <c r="N661"/>
  <c r="C661"/>
  <c r="BN25" i="15"/>
  <c r="BO25"/>
  <c r="O660" i="23"/>
  <c r="E660"/>
  <c r="F660"/>
  <c r="G660"/>
  <c r="H660"/>
  <c r="I660"/>
  <c r="J660"/>
  <c r="K660"/>
  <c r="L660"/>
  <c r="M660"/>
  <c r="N660"/>
  <c r="C660"/>
  <c r="AZ25" i="15"/>
  <c r="BA25"/>
  <c r="O659" i="23"/>
  <c r="E659"/>
  <c r="F659"/>
  <c r="G659"/>
  <c r="H659"/>
  <c r="I659"/>
  <c r="J659"/>
  <c r="K659"/>
  <c r="L659"/>
  <c r="M659"/>
  <c r="N659"/>
  <c r="C659"/>
  <c r="E658"/>
  <c r="F658"/>
  <c r="G658"/>
  <c r="H658"/>
  <c r="I658"/>
  <c r="J658"/>
  <c r="K658"/>
  <c r="L658"/>
  <c r="M658"/>
  <c r="N658"/>
  <c r="AL25" i="15"/>
  <c r="AM25"/>
  <c r="O657" i="23"/>
  <c r="E657"/>
  <c r="F657"/>
  <c r="G657"/>
  <c r="H657"/>
  <c r="I657"/>
  <c r="J657"/>
  <c r="K657"/>
  <c r="L657"/>
  <c r="M657"/>
  <c r="N657"/>
  <c r="C657"/>
  <c r="X25" i="15"/>
  <c r="Y25"/>
  <c r="O656" i="23"/>
  <c r="E656"/>
  <c r="F656"/>
  <c r="G656"/>
  <c r="H656"/>
  <c r="I656"/>
  <c r="J656"/>
  <c r="K656"/>
  <c r="L656"/>
  <c r="M656"/>
  <c r="N656"/>
  <c r="C656"/>
  <c r="E655"/>
  <c r="F655"/>
  <c r="G655"/>
  <c r="H655"/>
  <c r="I655"/>
  <c r="J655"/>
  <c r="K655"/>
  <c r="L655"/>
  <c r="M655"/>
  <c r="N655"/>
  <c r="H652"/>
  <c r="H651"/>
  <c r="H650"/>
  <c r="H649"/>
  <c r="H648"/>
  <c r="H647"/>
  <c r="N646"/>
  <c r="N644"/>
  <c r="D643"/>
  <c r="D642"/>
  <c r="J604"/>
  <c r="ER24" i="15"/>
  <c r="EU24"/>
  <c r="EW24"/>
  <c r="EX24"/>
  <c r="EY24"/>
  <c r="EZ24"/>
  <c r="FA24"/>
  <c r="H633" i="23"/>
  <c r="GQ24" i="15"/>
  <c r="GS24"/>
  <c r="GT24"/>
  <c r="F633" i="23"/>
  <c r="C633"/>
  <c r="EM24" i="15"/>
  <c r="EN24"/>
  <c r="EO24"/>
  <c r="H632" i="23"/>
  <c r="GM24" i="15"/>
  <c r="GO24"/>
  <c r="GP24"/>
  <c r="F632" i="23"/>
  <c r="C632"/>
  <c r="EG24" i="15"/>
  <c r="EH24"/>
  <c r="EI24"/>
  <c r="H631" i="23"/>
  <c r="GI24" i="15"/>
  <c r="GK24"/>
  <c r="GL24"/>
  <c r="F631" i="23"/>
  <c r="C631"/>
  <c r="DT24" i="15"/>
  <c r="DW24"/>
  <c r="DY24"/>
  <c r="DZ24"/>
  <c r="EA24"/>
  <c r="EB24"/>
  <c r="EC24"/>
  <c r="H630" i="23"/>
  <c r="GE24" i="15"/>
  <c r="GG24"/>
  <c r="GH24"/>
  <c r="F630" i="23"/>
  <c r="C630"/>
  <c r="L629"/>
  <c r="DH24" i="15"/>
  <c r="DK24"/>
  <c r="DM24"/>
  <c r="DN24"/>
  <c r="DO24"/>
  <c r="DP24"/>
  <c r="DQ24"/>
  <c r="H629" i="23"/>
  <c r="GA24" i="15"/>
  <c r="GC24"/>
  <c r="GD24"/>
  <c r="F629" i="23"/>
  <c r="C629"/>
  <c r="FE24" i="15"/>
  <c r="FG24"/>
  <c r="FL24"/>
  <c r="L628" i="23"/>
  <c r="FD24" i="15"/>
  <c r="M627" i="23"/>
  <c r="L627"/>
  <c r="L626"/>
  <c r="FI24" i="15"/>
  <c r="FJ24"/>
  <c r="FK24"/>
  <c r="O625" i="23"/>
  <c r="M625"/>
  <c r="FH24" i="15"/>
  <c r="L625" i="23"/>
  <c r="J625"/>
  <c r="N24" i="15"/>
  <c r="Q24"/>
  <c r="S24"/>
  <c r="T24"/>
  <c r="U24"/>
  <c r="AB24"/>
  <c r="AE24"/>
  <c r="AG24"/>
  <c r="AH24"/>
  <c r="AI24"/>
  <c r="AP24"/>
  <c r="AS24"/>
  <c r="AU24"/>
  <c r="AV24"/>
  <c r="AW24"/>
  <c r="BD24"/>
  <c r="BG24"/>
  <c r="BI24"/>
  <c r="BJ24"/>
  <c r="BK24"/>
  <c r="BR24"/>
  <c r="BU24"/>
  <c r="BW24"/>
  <c r="BX24"/>
  <c r="BY24"/>
  <c r="CF24"/>
  <c r="CI24"/>
  <c r="CK24"/>
  <c r="CL24"/>
  <c r="CM24"/>
  <c r="CT24"/>
  <c r="CW24"/>
  <c r="CY24"/>
  <c r="CZ24"/>
  <c r="DA24"/>
  <c r="FF24"/>
  <c r="H625" i="23"/>
  <c r="F625"/>
  <c r="DD24" i="15"/>
  <c r="DE24"/>
  <c r="O623" i="23"/>
  <c r="E623"/>
  <c r="F623"/>
  <c r="G623"/>
  <c r="H623"/>
  <c r="I623"/>
  <c r="J623"/>
  <c r="K623"/>
  <c r="L623"/>
  <c r="M623"/>
  <c r="N623"/>
  <c r="C623"/>
  <c r="CP24" i="15"/>
  <c r="CQ24"/>
  <c r="O622" i="23"/>
  <c r="E622"/>
  <c r="F622"/>
  <c r="G622"/>
  <c r="H622"/>
  <c r="I622"/>
  <c r="J622"/>
  <c r="K622"/>
  <c r="L622"/>
  <c r="M622"/>
  <c r="N622"/>
  <c r="C622"/>
  <c r="CB24" i="15"/>
  <c r="CC24"/>
  <c r="O621" i="23"/>
  <c r="E621"/>
  <c r="F621"/>
  <c r="G621"/>
  <c r="H621"/>
  <c r="I621"/>
  <c r="J621"/>
  <c r="K621"/>
  <c r="L621"/>
  <c r="M621"/>
  <c r="N621"/>
  <c r="C621"/>
  <c r="BN24" i="15"/>
  <c r="BO24"/>
  <c r="O620" i="23"/>
  <c r="E620"/>
  <c r="F620"/>
  <c r="G620"/>
  <c r="H620"/>
  <c r="I620"/>
  <c r="J620"/>
  <c r="K620"/>
  <c r="L620"/>
  <c r="M620"/>
  <c r="N620"/>
  <c r="C620"/>
  <c r="AZ24" i="15"/>
  <c r="BA24"/>
  <c r="O619" i="23"/>
  <c r="E619"/>
  <c r="F619"/>
  <c r="G619"/>
  <c r="H619"/>
  <c r="I619"/>
  <c r="J619"/>
  <c r="K619"/>
  <c r="L619"/>
  <c r="M619"/>
  <c r="N619"/>
  <c r="C619"/>
  <c r="E618"/>
  <c r="F618"/>
  <c r="G618"/>
  <c r="H618"/>
  <c r="I618"/>
  <c r="J618"/>
  <c r="K618"/>
  <c r="L618"/>
  <c r="M618"/>
  <c r="N618"/>
  <c r="AL24" i="15"/>
  <c r="AM24"/>
  <c r="O617" i="23"/>
  <c r="E617"/>
  <c r="F617"/>
  <c r="G617"/>
  <c r="H617"/>
  <c r="I617"/>
  <c r="J617"/>
  <c r="K617"/>
  <c r="L617"/>
  <c r="M617"/>
  <c r="N617"/>
  <c r="C617"/>
  <c r="X24" i="15"/>
  <c r="Y24"/>
  <c r="O616" i="23"/>
  <c r="E616"/>
  <c r="F616"/>
  <c r="G616"/>
  <c r="H616"/>
  <c r="I616"/>
  <c r="J616"/>
  <c r="K616"/>
  <c r="L616"/>
  <c r="M616"/>
  <c r="N616"/>
  <c r="C616"/>
  <c r="E615"/>
  <c r="F615"/>
  <c r="G615"/>
  <c r="H615"/>
  <c r="I615"/>
  <c r="J615"/>
  <c r="K615"/>
  <c r="L615"/>
  <c r="M615"/>
  <c r="N615"/>
  <c r="H612"/>
  <c r="H611"/>
  <c r="H610"/>
  <c r="H609"/>
  <c r="H608"/>
  <c r="H607"/>
  <c r="N606"/>
  <c r="N604"/>
  <c r="D603"/>
  <c r="D602"/>
  <c r="J564"/>
  <c r="ER23" i="15"/>
  <c r="EU23"/>
  <c r="EW23"/>
  <c r="EX23"/>
  <c r="EY23"/>
  <c r="EZ23"/>
  <c r="FA23"/>
  <c r="H593" i="23"/>
  <c r="GQ23" i="15"/>
  <c r="GS23"/>
  <c r="GT23"/>
  <c r="F593" i="23"/>
  <c r="C593"/>
  <c r="EM23" i="15"/>
  <c r="EN23"/>
  <c r="EO23"/>
  <c r="H592" i="23"/>
  <c r="GM23" i="15"/>
  <c r="GO23"/>
  <c r="GP23"/>
  <c r="F592" i="23"/>
  <c r="C592"/>
  <c r="EG23" i="15"/>
  <c r="EH23"/>
  <c r="EI23"/>
  <c r="H591" i="23"/>
  <c r="GI23" i="15"/>
  <c r="GK23"/>
  <c r="GL23"/>
  <c r="F591" i="23"/>
  <c r="C591"/>
  <c r="DT23" i="15"/>
  <c r="DW23"/>
  <c r="DY23"/>
  <c r="DZ23"/>
  <c r="EA23"/>
  <c r="EB23"/>
  <c r="EC23"/>
  <c r="H590" i="23"/>
  <c r="GE23" i="15"/>
  <c r="GG23"/>
  <c r="GH23"/>
  <c r="F590" i="23"/>
  <c r="C590"/>
  <c r="L589"/>
  <c r="DH23" i="15"/>
  <c r="DK23"/>
  <c r="DM23"/>
  <c r="DN23"/>
  <c r="DO23"/>
  <c r="DP23"/>
  <c r="DQ23"/>
  <c r="H589" i="23"/>
  <c r="GA23" i="15"/>
  <c r="GC23"/>
  <c r="GD23"/>
  <c r="F589" i="23"/>
  <c r="C589"/>
  <c r="FE23" i="15"/>
  <c r="FG23"/>
  <c r="FL23"/>
  <c r="L588" i="23"/>
  <c r="FD23" i="15"/>
  <c r="M587" i="23"/>
  <c r="L587"/>
  <c r="L586"/>
  <c r="FI23" i="15"/>
  <c r="FJ23"/>
  <c r="FK23"/>
  <c r="O585" i="23"/>
  <c r="M585"/>
  <c r="FH23" i="15"/>
  <c r="L585" i="23"/>
  <c r="J585"/>
  <c r="N23" i="15"/>
  <c r="Q23"/>
  <c r="S23"/>
  <c r="T23"/>
  <c r="U23"/>
  <c r="AB23"/>
  <c r="AE23"/>
  <c r="AG23"/>
  <c r="AH23"/>
  <c r="AI23"/>
  <c r="AP23"/>
  <c r="AS23"/>
  <c r="AU23"/>
  <c r="AV23"/>
  <c r="AW23"/>
  <c r="BD23"/>
  <c r="BG23"/>
  <c r="BI23"/>
  <c r="BJ23"/>
  <c r="BK23"/>
  <c r="BR23"/>
  <c r="BU23"/>
  <c r="BW23"/>
  <c r="BX23"/>
  <c r="BY23"/>
  <c r="CF23"/>
  <c r="CI23"/>
  <c r="CK23"/>
  <c r="CL23"/>
  <c r="CM23"/>
  <c r="CT23"/>
  <c r="CW23"/>
  <c r="CY23"/>
  <c r="CZ23"/>
  <c r="DA23"/>
  <c r="FF23"/>
  <c r="H585" i="23"/>
  <c r="F585"/>
  <c r="DD23" i="15"/>
  <c r="DE23"/>
  <c r="O583" i="23"/>
  <c r="E583"/>
  <c r="F583"/>
  <c r="G583"/>
  <c r="H583"/>
  <c r="I583"/>
  <c r="J583"/>
  <c r="K583"/>
  <c r="L583"/>
  <c r="M583"/>
  <c r="N583"/>
  <c r="C583"/>
  <c r="CP23" i="15"/>
  <c r="CQ23"/>
  <c r="O582" i="23"/>
  <c r="E582"/>
  <c r="F582"/>
  <c r="G582"/>
  <c r="H582"/>
  <c r="I582"/>
  <c r="J582"/>
  <c r="K582"/>
  <c r="L582"/>
  <c r="M582"/>
  <c r="N582"/>
  <c r="C582"/>
  <c r="CB23" i="15"/>
  <c r="CC23"/>
  <c r="O581" i="23"/>
  <c r="E581"/>
  <c r="F581"/>
  <c r="G581"/>
  <c r="H581"/>
  <c r="I581"/>
  <c r="J581"/>
  <c r="K581"/>
  <c r="L581"/>
  <c r="M581"/>
  <c r="N581"/>
  <c r="C581"/>
  <c r="BN23" i="15"/>
  <c r="BO23"/>
  <c r="O580" i="23"/>
  <c r="E580"/>
  <c r="F580"/>
  <c r="G580"/>
  <c r="H580"/>
  <c r="I580"/>
  <c r="J580"/>
  <c r="K580"/>
  <c r="L580"/>
  <c r="M580"/>
  <c r="N580"/>
  <c r="C580"/>
  <c r="AZ23" i="15"/>
  <c r="BA23"/>
  <c r="O579" i="23"/>
  <c r="E579"/>
  <c r="F579"/>
  <c r="G579"/>
  <c r="H579"/>
  <c r="I579"/>
  <c r="J579"/>
  <c r="K579"/>
  <c r="L579"/>
  <c r="M579"/>
  <c r="N579"/>
  <c r="C579"/>
  <c r="E578"/>
  <c r="F578"/>
  <c r="G578"/>
  <c r="H578"/>
  <c r="I578"/>
  <c r="J578"/>
  <c r="K578"/>
  <c r="L578"/>
  <c r="M578"/>
  <c r="N578"/>
  <c r="AL23" i="15"/>
  <c r="AM23"/>
  <c r="O577" i="23"/>
  <c r="E577"/>
  <c r="F577"/>
  <c r="G577"/>
  <c r="H577"/>
  <c r="I577"/>
  <c r="J577"/>
  <c r="K577"/>
  <c r="L577"/>
  <c r="M577"/>
  <c r="N577"/>
  <c r="C577"/>
  <c r="X23" i="15"/>
  <c r="Y23"/>
  <c r="O576" i="23"/>
  <c r="E576"/>
  <c r="F576"/>
  <c r="G576"/>
  <c r="H576"/>
  <c r="I576"/>
  <c r="J576"/>
  <c r="K576"/>
  <c r="L576"/>
  <c r="M576"/>
  <c r="N576"/>
  <c r="C576"/>
  <c r="E575"/>
  <c r="F575"/>
  <c r="G575"/>
  <c r="H575"/>
  <c r="I575"/>
  <c r="J575"/>
  <c r="K575"/>
  <c r="L575"/>
  <c r="M575"/>
  <c r="N575"/>
  <c r="H572"/>
  <c r="H571"/>
  <c r="H570"/>
  <c r="H569"/>
  <c r="H568"/>
  <c r="H567"/>
  <c r="N566"/>
  <c r="N564"/>
  <c r="D563"/>
  <c r="D562"/>
  <c r="J524"/>
  <c r="ER22" i="15"/>
  <c r="EU22"/>
  <c r="EW22"/>
  <c r="EX22"/>
  <c r="EY22"/>
  <c r="EZ22"/>
  <c r="FA22"/>
  <c r="H553" i="23"/>
  <c r="GQ22" i="15"/>
  <c r="GS22"/>
  <c r="GT22"/>
  <c r="F553" i="23"/>
  <c r="C553"/>
  <c r="EM22" i="15"/>
  <c r="EN22"/>
  <c r="EO22"/>
  <c r="H552" i="23"/>
  <c r="GM22" i="15"/>
  <c r="GO22"/>
  <c r="GP22"/>
  <c r="F552" i="23"/>
  <c r="C552"/>
  <c r="EG22" i="15"/>
  <c r="EH22"/>
  <c r="EI22"/>
  <c r="H551" i="23"/>
  <c r="GI22" i="15"/>
  <c r="GK22"/>
  <c r="GL22"/>
  <c r="F551" i="23"/>
  <c r="C551"/>
  <c r="DT22" i="15"/>
  <c r="DW22"/>
  <c r="DY22"/>
  <c r="DZ22"/>
  <c r="EA22"/>
  <c r="EB22"/>
  <c r="EC22"/>
  <c r="H550" i="23"/>
  <c r="GE22" i="15"/>
  <c r="GG22"/>
  <c r="GH22"/>
  <c r="F550" i="23"/>
  <c r="C550"/>
  <c r="L549"/>
  <c r="DH22" i="15"/>
  <c r="DK22"/>
  <c r="DM22"/>
  <c r="DN22"/>
  <c r="DO22"/>
  <c r="DP22"/>
  <c r="DQ22"/>
  <c r="H549" i="23"/>
  <c r="GA22" i="15"/>
  <c r="GC22"/>
  <c r="GD22"/>
  <c r="F549" i="23"/>
  <c r="C549"/>
  <c r="FE22" i="15"/>
  <c r="FG22"/>
  <c r="FL22"/>
  <c r="L548" i="23"/>
  <c r="FD22" i="15"/>
  <c r="M547" i="23"/>
  <c r="L547"/>
  <c r="L546"/>
  <c r="FI22" i="15"/>
  <c r="FJ22"/>
  <c r="FK22"/>
  <c r="O545" i="23"/>
  <c r="M545"/>
  <c r="FH22" i="15"/>
  <c r="L545" i="23"/>
  <c r="J545"/>
  <c r="N22" i="15"/>
  <c r="Q22"/>
  <c r="S22"/>
  <c r="T22"/>
  <c r="U22"/>
  <c r="AB22"/>
  <c r="AE22"/>
  <c r="AG22"/>
  <c r="AH22"/>
  <c r="AI22"/>
  <c r="AP22"/>
  <c r="AS22"/>
  <c r="AU22"/>
  <c r="AV22"/>
  <c r="AW22"/>
  <c r="BD22"/>
  <c r="BG22"/>
  <c r="BI22"/>
  <c r="BJ22"/>
  <c r="BK22"/>
  <c r="BR22"/>
  <c r="BU22"/>
  <c r="BW22"/>
  <c r="BX22"/>
  <c r="BY22"/>
  <c r="CF22"/>
  <c r="CI22"/>
  <c r="CK22"/>
  <c r="CL22"/>
  <c r="CM22"/>
  <c r="CT22"/>
  <c r="CW22"/>
  <c r="CY22"/>
  <c r="CZ22"/>
  <c r="DA22"/>
  <c r="FF22"/>
  <c r="H545" i="23"/>
  <c r="F545"/>
  <c r="DD22" i="15"/>
  <c r="DE22"/>
  <c r="O543" i="23"/>
  <c r="E543"/>
  <c r="F543"/>
  <c r="G543"/>
  <c r="H543"/>
  <c r="I543"/>
  <c r="J543"/>
  <c r="K543"/>
  <c r="L543"/>
  <c r="M543"/>
  <c r="N543"/>
  <c r="C543"/>
  <c r="CP22" i="15"/>
  <c r="CQ22"/>
  <c r="O542" i="23"/>
  <c r="E542"/>
  <c r="F542"/>
  <c r="G542"/>
  <c r="H542"/>
  <c r="I542"/>
  <c r="J542"/>
  <c r="K542"/>
  <c r="L542"/>
  <c r="M542"/>
  <c r="N542"/>
  <c r="C542"/>
  <c r="CB22" i="15"/>
  <c r="CC22"/>
  <c r="O541" i="23"/>
  <c r="E541"/>
  <c r="F541"/>
  <c r="G541"/>
  <c r="H541"/>
  <c r="I541"/>
  <c r="J541"/>
  <c r="K541"/>
  <c r="L541"/>
  <c r="M541"/>
  <c r="N541"/>
  <c r="C541"/>
  <c r="BN22" i="15"/>
  <c r="BO22"/>
  <c r="O540" i="23"/>
  <c r="E540"/>
  <c r="F540"/>
  <c r="G540"/>
  <c r="H540"/>
  <c r="I540"/>
  <c r="J540"/>
  <c r="K540"/>
  <c r="L540"/>
  <c r="M540"/>
  <c r="N540"/>
  <c r="C540"/>
  <c r="AZ22" i="15"/>
  <c r="BA22"/>
  <c r="O539" i="23"/>
  <c r="E539"/>
  <c r="F539"/>
  <c r="G539"/>
  <c r="H539"/>
  <c r="I539"/>
  <c r="J539"/>
  <c r="K539"/>
  <c r="L539"/>
  <c r="M539"/>
  <c r="N539"/>
  <c r="C539"/>
  <c r="E538"/>
  <c r="F538"/>
  <c r="G538"/>
  <c r="H538"/>
  <c r="I538"/>
  <c r="J538"/>
  <c r="K538"/>
  <c r="L538"/>
  <c r="M538"/>
  <c r="N538"/>
  <c r="AL22" i="15"/>
  <c r="AM22"/>
  <c r="O537" i="23"/>
  <c r="E537"/>
  <c r="F537"/>
  <c r="G537"/>
  <c r="H537"/>
  <c r="I537"/>
  <c r="J537"/>
  <c r="K537"/>
  <c r="L537"/>
  <c r="M537"/>
  <c r="N537"/>
  <c r="C537"/>
  <c r="X22" i="15"/>
  <c r="Y22"/>
  <c r="O536" i="23"/>
  <c r="E536"/>
  <c r="F536"/>
  <c r="G536"/>
  <c r="H536"/>
  <c r="I536"/>
  <c r="J536"/>
  <c r="K536"/>
  <c r="L536"/>
  <c r="M536"/>
  <c r="N536"/>
  <c r="C536"/>
  <c r="E535"/>
  <c r="F535"/>
  <c r="G535"/>
  <c r="H535"/>
  <c r="I535"/>
  <c r="J535"/>
  <c r="K535"/>
  <c r="L535"/>
  <c r="M535"/>
  <c r="N535"/>
  <c r="H532"/>
  <c r="H531"/>
  <c r="H530"/>
  <c r="H529"/>
  <c r="H528"/>
  <c r="H527"/>
  <c r="N526"/>
  <c r="N524"/>
  <c r="D523"/>
  <c r="D522"/>
  <c r="J484"/>
  <c r="ER21" i="15"/>
  <c r="EU21"/>
  <c r="EW21"/>
  <c r="EX21"/>
  <c r="EY21"/>
  <c r="EZ21"/>
  <c r="FA21"/>
  <c r="H513" i="23"/>
  <c r="GQ21" i="15"/>
  <c r="GS21"/>
  <c r="GT21"/>
  <c r="F513" i="23"/>
  <c r="C513"/>
  <c r="EM21" i="15"/>
  <c r="EN21"/>
  <c r="EO21"/>
  <c r="H512" i="23"/>
  <c r="GM21" i="15"/>
  <c r="GO21"/>
  <c r="GP21"/>
  <c r="F512" i="23"/>
  <c r="C512"/>
  <c r="EG21" i="15"/>
  <c r="EH21"/>
  <c r="EI21"/>
  <c r="H511" i="23"/>
  <c r="GI21" i="15"/>
  <c r="GK21"/>
  <c r="GL21"/>
  <c r="F511" i="23"/>
  <c r="C511"/>
  <c r="DT21" i="15"/>
  <c r="DW21"/>
  <c r="DY21"/>
  <c r="DZ21"/>
  <c r="EA21"/>
  <c r="EB21"/>
  <c r="EC21"/>
  <c r="H510" i="23"/>
  <c r="GE21" i="15"/>
  <c r="GG21"/>
  <c r="GH21"/>
  <c r="F510" i="23"/>
  <c r="C510"/>
  <c r="L509"/>
  <c r="DH21" i="15"/>
  <c r="DK21"/>
  <c r="DM21"/>
  <c r="DN21"/>
  <c r="DO21"/>
  <c r="DP21"/>
  <c r="DQ21"/>
  <c r="H509" i="23"/>
  <c r="GA21" i="15"/>
  <c r="GC21"/>
  <c r="GD21"/>
  <c r="F509" i="23"/>
  <c r="C509"/>
  <c r="FE21" i="15"/>
  <c r="FG21"/>
  <c r="FL21"/>
  <c r="L508" i="23"/>
  <c r="FD21" i="15"/>
  <c r="M507" i="23"/>
  <c r="L507"/>
  <c r="L506"/>
  <c r="FI21" i="15"/>
  <c r="FJ21"/>
  <c r="FK21"/>
  <c r="O505" i="23"/>
  <c r="M505"/>
  <c r="FH21" i="15"/>
  <c r="L505" i="23"/>
  <c r="J505"/>
  <c r="N21" i="15"/>
  <c r="Q21"/>
  <c r="S21"/>
  <c r="T21"/>
  <c r="U21"/>
  <c r="AB21"/>
  <c r="AE21"/>
  <c r="AG21"/>
  <c r="AH21"/>
  <c r="AI21"/>
  <c r="AP21"/>
  <c r="AS21"/>
  <c r="AU21"/>
  <c r="AV21"/>
  <c r="AW21"/>
  <c r="BD21"/>
  <c r="BG21"/>
  <c r="BI21"/>
  <c r="BJ21"/>
  <c r="BK21"/>
  <c r="BR21"/>
  <c r="BU21"/>
  <c r="BW21"/>
  <c r="BX21"/>
  <c r="BY21"/>
  <c r="CF21"/>
  <c r="CI21"/>
  <c r="CK21"/>
  <c r="CL21"/>
  <c r="CM21"/>
  <c r="CT21"/>
  <c r="CW21"/>
  <c r="CY21"/>
  <c r="CZ21"/>
  <c r="DA21"/>
  <c r="FF21"/>
  <c r="H505" i="23"/>
  <c r="F505"/>
  <c r="DD21" i="15"/>
  <c r="DE21"/>
  <c r="O503" i="23"/>
  <c r="E503"/>
  <c r="F503"/>
  <c r="G503"/>
  <c r="H503"/>
  <c r="I503"/>
  <c r="J503"/>
  <c r="K503"/>
  <c r="L503"/>
  <c r="M503"/>
  <c r="N503"/>
  <c r="C503"/>
  <c r="CP21" i="15"/>
  <c r="CQ21"/>
  <c r="O502" i="23"/>
  <c r="E502"/>
  <c r="F502"/>
  <c r="G502"/>
  <c r="H502"/>
  <c r="I502"/>
  <c r="J502"/>
  <c r="K502"/>
  <c r="L502"/>
  <c r="M502"/>
  <c r="N502"/>
  <c r="C502"/>
  <c r="CB21" i="15"/>
  <c r="CC21"/>
  <c r="O501" i="23"/>
  <c r="E501"/>
  <c r="F501"/>
  <c r="G501"/>
  <c r="H501"/>
  <c r="I501"/>
  <c r="J501"/>
  <c r="K501"/>
  <c r="L501"/>
  <c r="M501"/>
  <c r="N501"/>
  <c r="C501"/>
  <c r="BN21" i="15"/>
  <c r="BO21"/>
  <c r="O500" i="23"/>
  <c r="E500"/>
  <c r="F500"/>
  <c r="G500"/>
  <c r="H500"/>
  <c r="I500"/>
  <c r="J500"/>
  <c r="K500"/>
  <c r="L500"/>
  <c r="M500"/>
  <c r="N500"/>
  <c r="C500"/>
  <c r="AZ21" i="15"/>
  <c r="BA21"/>
  <c r="O499" i="23"/>
  <c r="E499"/>
  <c r="F499"/>
  <c r="G499"/>
  <c r="H499"/>
  <c r="I499"/>
  <c r="J499"/>
  <c r="K499"/>
  <c r="L499"/>
  <c r="M499"/>
  <c r="N499"/>
  <c r="C499"/>
  <c r="E498"/>
  <c r="F498"/>
  <c r="G498"/>
  <c r="H498"/>
  <c r="I498"/>
  <c r="J498"/>
  <c r="K498"/>
  <c r="L498"/>
  <c r="M498"/>
  <c r="N498"/>
  <c r="AL21" i="15"/>
  <c r="AM21"/>
  <c r="O497" i="23"/>
  <c r="E497"/>
  <c r="F497"/>
  <c r="G497"/>
  <c r="H497"/>
  <c r="I497"/>
  <c r="J497"/>
  <c r="K497"/>
  <c r="L497"/>
  <c r="M497"/>
  <c r="N497"/>
  <c r="C497"/>
  <c r="X21" i="15"/>
  <c r="Y21"/>
  <c r="O496" i="23"/>
  <c r="E496"/>
  <c r="F496"/>
  <c r="G496"/>
  <c r="H496"/>
  <c r="I496"/>
  <c r="J496"/>
  <c r="K496"/>
  <c r="L496"/>
  <c r="M496"/>
  <c r="N496"/>
  <c r="C496"/>
  <c r="E495"/>
  <c r="F495"/>
  <c r="G495"/>
  <c r="H495"/>
  <c r="I495"/>
  <c r="J495"/>
  <c r="K495"/>
  <c r="L495"/>
  <c r="M495"/>
  <c r="N495"/>
  <c r="H492"/>
  <c r="H491"/>
  <c r="H490"/>
  <c r="H489"/>
  <c r="H488"/>
  <c r="H487"/>
  <c r="N486"/>
  <c r="N484"/>
  <c r="D483"/>
  <c r="D482"/>
  <c r="J444"/>
  <c r="ER20" i="15"/>
  <c r="EU20"/>
  <c r="EW20"/>
  <c r="EX20"/>
  <c r="EY20"/>
  <c r="EZ20"/>
  <c r="FA20"/>
  <c r="H473" i="23"/>
  <c r="GQ20" i="15"/>
  <c r="GS20"/>
  <c r="GT20"/>
  <c r="F473" i="23"/>
  <c r="C473"/>
  <c r="EM20" i="15"/>
  <c r="EN20"/>
  <c r="EO20"/>
  <c r="H472" i="23"/>
  <c r="GM20" i="15"/>
  <c r="GO20"/>
  <c r="GP20"/>
  <c r="F472" i="23"/>
  <c r="C472"/>
  <c r="EG20" i="15"/>
  <c r="EH20"/>
  <c r="EI20"/>
  <c r="H471" i="23"/>
  <c r="GI20" i="15"/>
  <c r="GK20"/>
  <c r="GL20"/>
  <c r="F471" i="23"/>
  <c r="C471"/>
  <c r="DT20" i="15"/>
  <c r="DW20"/>
  <c r="DY20"/>
  <c r="DZ20"/>
  <c r="EA20"/>
  <c r="EB20"/>
  <c r="EC20"/>
  <c r="H470" i="23"/>
  <c r="GE20" i="15"/>
  <c r="GG20"/>
  <c r="GH20"/>
  <c r="F470" i="23"/>
  <c r="C470"/>
  <c r="L469"/>
  <c r="DH20" i="15"/>
  <c r="DK20"/>
  <c r="DM20"/>
  <c r="DN20"/>
  <c r="DO20"/>
  <c r="DP20"/>
  <c r="DQ20"/>
  <c r="H469" i="23"/>
  <c r="GA20" i="15"/>
  <c r="GC20"/>
  <c r="GD20"/>
  <c r="F469" i="23"/>
  <c r="C469"/>
  <c r="FE20" i="15"/>
  <c r="FG20"/>
  <c r="FL20"/>
  <c r="L468" i="23"/>
  <c r="FD20" i="15"/>
  <c r="M467" i="23"/>
  <c r="L467"/>
  <c r="L466"/>
  <c r="FI20" i="15"/>
  <c r="FJ20"/>
  <c r="FK20"/>
  <c r="O465" i="23"/>
  <c r="M465"/>
  <c r="FH20" i="15"/>
  <c r="L465" i="23"/>
  <c r="J465"/>
  <c r="N20" i="15"/>
  <c r="Q20"/>
  <c r="S20"/>
  <c r="T20"/>
  <c r="U20"/>
  <c r="AB20"/>
  <c r="AE20"/>
  <c r="AG20"/>
  <c r="AH20"/>
  <c r="AI20"/>
  <c r="AP20"/>
  <c r="AS20"/>
  <c r="AU20"/>
  <c r="AV20"/>
  <c r="AW20"/>
  <c r="BD20"/>
  <c r="BG20"/>
  <c r="BI20"/>
  <c r="BJ20"/>
  <c r="BK20"/>
  <c r="BR20"/>
  <c r="BU20"/>
  <c r="BW20"/>
  <c r="BX20"/>
  <c r="BY20"/>
  <c r="CF20"/>
  <c r="CI20"/>
  <c r="CK20"/>
  <c r="CL20"/>
  <c r="CM20"/>
  <c r="CT20"/>
  <c r="CW20"/>
  <c r="CY20"/>
  <c r="CZ20"/>
  <c r="DA20"/>
  <c r="FF20"/>
  <c r="H465" i="23"/>
  <c r="F465"/>
  <c r="DD20" i="15"/>
  <c r="DE20"/>
  <c r="O463" i="23"/>
  <c r="E463"/>
  <c r="F463"/>
  <c r="G463"/>
  <c r="H463"/>
  <c r="I463"/>
  <c r="J463"/>
  <c r="K463"/>
  <c r="L463"/>
  <c r="M463"/>
  <c r="N463"/>
  <c r="C463"/>
  <c r="CP20" i="15"/>
  <c r="CQ20"/>
  <c r="O462" i="23"/>
  <c r="E462"/>
  <c r="F462"/>
  <c r="G462"/>
  <c r="H462"/>
  <c r="I462"/>
  <c r="J462"/>
  <c r="K462"/>
  <c r="L462"/>
  <c r="M462"/>
  <c r="N462"/>
  <c r="C462"/>
  <c r="CB20" i="15"/>
  <c r="CC20"/>
  <c r="O461" i="23"/>
  <c r="E461"/>
  <c r="F461"/>
  <c r="G461"/>
  <c r="H461"/>
  <c r="I461"/>
  <c r="J461"/>
  <c r="K461"/>
  <c r="L461"/>
  <c r="M461"/>
  <c r="N461"/>
  <c r="C461"/>
  <c r="BN20" i="15"/>
  <c r="BO20"/>
  <c r="O460" i="23"/>
  <c r="E460"/>
  <c r="F460"/>
  <c r="G460"/>
  <c r="H460"/>
  <c r="I460"/>
  <c r="J460"/>
  <c r="K460"/>
  <c r="L460"/>
  <c r="M460"/>
  <c r="N460"/>
  <c r="C460"/>
  <c r="AZ20" i="15"/>
  <c r="BA20"/>
  <c r="O459" i="23"/>
  <c r="E459"/>
  <c r="F459"/>
  <c r="G459"/>
  <c r="H459"/>
  <c r="I459"/>
  <c r="J459"/>
  <c r="K459"/>
  <c r="L459"/>
  <c r="M459"/>
  <c r="N459"/>
  <c r="C459"/>
  <c r="E458"/>
  <c r="F458"/>
  <c r="G458"/>
  <c r="H458"/>
  <c r="I458"/>
  <c r="J458"/>
  <c r="K458"/>
  <c r="L458"/>
  <c r="M458"/>
  <c r="N458"/>
  <c r="AL20" i="15"/>
  <c r="AM20"/>
  <c r="O457" i="23"/>
  <c r="E457"/>
  <c r="F457"/>
  <c r="G457"/>
  <c r="H457"/>
  <c r="I457"/>
  <c r="J457"/>
  <c r="K457"/>
  <c r="L457"/>
  <c r="M457"/>
  <c r="N457"/>
  <c r="C457"/>
  <c r="X20" i="15"/>
  <c r="Y20"/>
  <c r="O456" i="23"/>
  <c r="E456"/>
  <c r="F456"/>
  <c r="G456"/>
  <c r="H456"/>
  <c r="I456"/>
  <c r="J456"/>
  <c r="K456"/>
  <c r="L456"/>
  <c r="M456"/>
  <c r="N456"/>
  <c r="C456"/>
  <c r="E455"/>
  <c r="F455"/>
  <c r="G455"/>
  <c r="H455"/>
  <c r="I455"/>
  <c r="J455"/>
  <c r="K455"/>
  <c r="L455"/>
  <c r="M455"/>
  <c r="N455"/>
  <c r="H452"/>
  <c r="H451"/>
  <c r="H450"/>
  <c r="H449"/>
  <c r="H448"/>
  <c r="H447"/>
  <c r="N446"/>
  <c r="N444"/>
  <c r="D443"/>
  <c r="D442"/>
  <c r="J404"/>
  <c r="ER19" i="15"/>
  <c r="EU19"/>
  <c r="EW19"/>
  <c r="EX19"/>
  <c r="EY19"/>
  <c r="EZ19"/>
  <c r="FA19"/>
  <c r="H433" i="23"/>
  <c r="GQ19" i="15"/>
  <c r="GS19"/>
  <c r="GT19"/>
  <c r="F433" i="23"/>
  <c r="C433"/>
  <c r="EM19" i="15"/>
  <c r="EN19"/>
  <c r="EO19"/>
  <c r="H432" i="23"/>
  <c r="GM19" i="15"/>
  <c r="GO19"/>
  <c r="GP19"/>
  <c r="F432" i="23"/>
  <c r="C432"/>
  <c r="EG19" i="15"/>
  <c r="EH19"/>
  <c r="EI19"/>
  <c r="H431" i="23"/>
  <c r="GI19" i="15"/>
  <c r="GK19"/>
  <c r="GL19"/>
  <c r="F431" i="23"/>
  <c r="C431"/>
  <c r="DT19" i="15"/>
  <c r="DW19"/>
  <c r="DY19"/>
  <c r="DZ19"/>
  <c r="EA19"/>
  <c r="EB19"/>
  <c r="EC19"/>
  <c r="H430" i="23"/>
  <c r="GE19" i="15"/>
  <c r="GG19"/>
  <c r="GH19"/>
  <c r="F430" i="23"/>
  <c r="C430"/>
  <c r="L429"/>
  <c r="DH19" i="15"/>
  <c r="DK19"/>
  <c r="DM19"/>
  <c r="DN19"/>
  <c r="DO19"/>
  <c r="DP19"/>
  <c r="DQ19"/>
  <c r="H429" i="23"/>
  <c r="GA19" i="15"/>
  <c r="GC19"/>
  <c r="GD19"/>
  <c r="F429" i="23"/>
  <c r="C429"/>
  <c r="FE19" i="15"/>
  <c r="FG19"/>
  <c r="FL19"/>
  <c r="L428" i="23"/>
  <c r="FD19" i="15"/>
  <c r="M427" i="23"/>
  <c r="L427"/>
  <c r="L426"/>
  <c r="FI19" i="15"/>
  <c r="FJ19"/>
  <c r="FK19"/>
  <c r="O425" i="23"/>
  <c r="M425"/>
  <c r="FH19" i="15"/>
  <c r="L425" i="23"/>
  <c r="J425"/>
  <c r="N19" i="15"/>
  <c r="Q19"/>
  <c r="S19"/>
  <c r="T19"/>
  <c r="U19"/>
  <c r="AB19"/>
  <c r="AE19"/>
  <c r="AG19"/>
  <c r="AH19"/>
  <c r="AI19"/>
  <c r="AP19"/>
  <c r="AS19"/>
  <c r="AU19"/>
  <c r="AV19"/>
  <c r="AW19"/>
  <c r="BD19"/>
  <c r="BG19"/>
  <c r="BI19"/>
  <c r="BJ19"/>
  <c r="BK19"/>
  <c r="BR19"/>
  <c r="BU19"/>
  <c r="BW19"/>
  <c r="BX19"/>
  <c r="BY19"/>
  <c r="CF19"/>
  <c r="CI19"/>
  <c r="CK19"/>
  <c r="CL19"/>
  <c r="CM19"/>
  <c r="CT19"/>
  <c r="CW19"/>
  <c r="CY19"/>
  <c r="CZ19"/>
  <c r="DA19"/>
  <c r="FF19"/>
  <c r="H425" i="23"/>
  <c r="F425"/>
  <c r="DD19" i="15"/>
  <c r="DE19"/>
  <c r="O423" i="23"/>
  <c r="E423"/>
  <c r="F423"/>
  <c r="G423"/>
  <c r="H423"/>
  <c r="I423"/>
  <c r="J423"/>
  <c r="K423"/>
  <c r="L423"/>
  <c r="M423"/>
  <c r="N423"/>
  <c r="C423"/>
  <c r="CP19" i="15"/>
  <c r="CQ19"/>
  <c r="O422" i="23"/>
  <c r="E422"/>
  <c r="F422"/>
  <c r="G422"/>
  <c r="H422"/>
  <c r="I422"/>
  <c r="J422"/>
  <c r="K422"/>
  <c r="L422"/>
  <c r="M422"/>
  <c r="N422"/>
  <c r="C422"/>
  <c r="CB19" i="15"/>
  <c r="CC19"/>
  <c r="O421" i="23"/>
  <c r="E421"/>
  <c r="F421"/>
  <c r="G421"/>
  <c r="H421"/>
  <c r="I421"/>
  <c r="J421"/>
  <c r="K421"/>
  <c r="L421"/>
  <c r="M421"/>
  <c r="N421"/>
  <c r="C421"/>
  <c r="BN19" i="15"/>
  <c r="BO19"/>
  <c r="O420" i="23"/>
  <c r="E420"/>
  <c r="F420"/>
  <c r="G420"/>
  <c r="H420"/>
  <c r="I420"/>
  <c r="J420"/>
  <c r="K420"/>
  <c r="L420"/>
  <c r="M420"/>
  <c r="N420"/>
  <c r="C420"/>
  <c r="AZ19" i="15"/>
  <c r="BA19"/>
  <c r="O419" i="23"/>
  <c r="E419"/>
  <c r="F419"/>
  <c r="G419"/>
  <c r="H419"/>
  <c r="I419"/>
  <c r="J419"/>
  <c r="K419"/>
  <c r="L419"/>
  <c r="M419"/>
  <c r="N419"/>
  <c r="C419"/>
  <c r="E418"/>
  <c r="F418"/>
  <c r="G418"/>
  <c r="H418"/>
  <c r="I418"/>
  <c r="J418"/>
  <c r="K418"/>
  <c r="L418"/>
  <c r="M418"/>
  <c r="N418"/>
  <c r="AL19" i="15"/>
  <c r="AM19"/>
  <c r="O417" i="23"/>
  <c r="E417"/>
  <c r="F417"/>
  <c r="G417"/>
  <c r="H417"/>
  <c r="I417"/>
  <c r="J417"/>
  <c r="K417"/>
  <c r="L417"/>
  <c r="M417"/>
  <c r="N417"/>
  <c r="C417"/>
  <c r="X19" i="15"/>
  <c r="Y19"/>
  <c r="O416" i="23"/>
  <c r="E416"/>
  <c r="F416"/>
  <c r="G416"/>
  <c r="H416"/>
  <c r="I416"/>
  <c r="J416"/>
  <c r="K416"/>
  <c r="L416"/>
  <c r="M416"/>
  <c r="N416"/>
  <c r="C416"/>
  <c r="E415"/>
  <c r="F415"/>
  <c r="G415"/>
  <c r="H415"/>
  <c r="I415"/>
  <c r="J415"/>
  <c r="K415"/>
  <c r="L415"/>
  <c r="M415"/>
  <c r="N415"/>
  <c r="H412"/>
  <c r="H411"/>
  <c r="H410"/>
  <c r="H409"/>
  <c r="H408"/>
  <c r="H407"/>
  <c r="N406"/>
  <c r="N404"/>
  <c r="D403"/>
  <c r="D402"/>
  <c r="J364"/>
  <c r="ER18" i="15"/>
  <c r="EU18"/>
  <c r="EW18"/>
  <c r="EX18"/>
  <c r="EY18"/>
  <c r="EZ18"/>
  <c r="FA18"/>
  <c r="H393" i="23"/>
  <c r="GQ18" i="15"/>
  <c r="GS18"/>
  <c r="GT18"/>
  <c r="F393" i="23"/>
  <c r="C393"/>
  <c r="EM18" i="15"/>
  <c r="EN18"/>
  <c r="EO18"/>
  <c r="H392" i="23"/>
  <c r="GM18" i="15"/>
  <c r="GO18"/>
  <c r="GP18"/>
  <c r="F392" i="23"/>
  <c r="C392"/>
  <c r="EG18" i="15"/>
  <c r="EH18"/>
  <c r="EI18"/>
  <c r="H391" i="23"/>
  <c r="GI18" i="15"/>
  <c r="GK18"/>
  <c r="GL18"/>
  <c r="F391" i="23"/>
  <c r="C391"/>
  <c r="DT18" i="15"/>
  <c r="DW18"/>
  <c r="DY18"/>
  <c r="DZ18"/>
  <c r="EA18"/>
  <c r="EB18"/>
  <c r="EC18"/>
  <c r="H390" i="23"/>
  <c r="GE18" i="15"/>
  <c r="GG18"/>
  <c r="GH18"/>
  <c r="F390" i="23"/>
  <c r="C390"/>
  <c r="L389"/>
  <c r="DH18" i="15"/>
  <c r="DK18"/>
  <c r="DM18"/>
  <c r="DN18"/>
  <c r="DO18"/>
  <c r="DP18"/>
  <c r="DQ18"/>
  <c r="H389" i="23"/>
  <c r="GA18" i="15"/>
  <c r="GC18"/>
  <c r="GD18"/>
  <c r="F389" i="23"/>
  <c r="C389"/>
  <c r="FE18" i="15"/>
  <c r="FG18"/>
  <c r="FL18"/>
  <c r="L388" i="23"/>
  <c r="FD18" i="15"/>
  <c r="M387" i="23"/>
  <c r="L387"/>
  <c r="L386"/>
  <c r="FI18" i="15"/>
  <c r="FJ18"/>
  <c r="FK18"/>
  <c r="O385" i="23"/>
  <c r="M385"/>
  <c r="FH18" i="15"/>
  <c r="L385" i="23"/>
  <c r="J385"/>
  <c r="N18" i="15"/>
  <c r="Q18"/>
  <c r="S18"/>
  <c r="T18"/>
  <c r="U18"/>
  <c r="AB18"/>
  <c r="AE18"/>
  <c r="AG18"/>
  <c r="AH18"/>
  <c r="AI18"/>
  <c r="AP18"/>
  <c r="AS18"/>
  <c r="AU18"/>
  <c r="AV18"/>
  <c r="AW18"/>
  <c r="BD18"/>
  <c r="BG18"/>
  <c r="BI18"/>
  <c r="BJ18"/>
  <c r="BK18"/>
  <c r="BR18"/>
  <c r="BU18"/>
  <c r="BW18"/>
  <c r="BX18"/>
  <c r="BY18"/>
  <c r="CF18"/>
  <c r="CI18"/>
  <c r="CK18"/>
  <c r="CL18"/>
  <c r="CM18"/>
  <c r="CT18"/>
  <c r="CW18"/>
  <c r="CY18"/>
  <c r="CZ18"/>
  <c r="DA18"/>
  <c r="FF18"/>
  <c r="H385" i="23"/>
  <c r="F385"/>
  <c r="DD18" i="15"/>
  <c r="DE18"/>
  <c r="O383" i="23"/>
  <c r="E383"/>
  <c r="F383"/>
  <c r="G383"/>
  <c r="H383"/>
  <c r="I383"/>
  <c r="J383"/>
  <c r="K383"/>
  <c r="L383"/>
  <c r="M383"/>
  <c r="N383"/>
  <c r="C383"/>
  <c r="CP18" i="15"/>
  <c r="CQ18"/>
  <c r="O382" i="23"/>
  <c r="E382"/>
  <c r="F382"/>
  <c r="G382"/>
  <c r="H382"/>
  <c r="I382"/>
  <c r="J382"/>
  <c r="K382"/>
  <c r="L382"/>
  <c r="M382"/>
  <c r="N382"/>
  <c r="C382"/>
  <c r="CB18" i="15"/>
  <c r="CC18"/>
  <c r="O381" i="23"/>
  <c r="E381"/>
  <c r="F381"/>
  <c r="G381"/>
  <c r="H381"/>
  <c r="I381"/>
  <c r="J381"/>
  <c r="K381"/>
  <c r="L381"/>
  <c r="M381"/>
  <c r="N381"/>
  <c r="C381"/>
  <c r="BN18" i="15"/>
  <c r="BO18"/>
  <c r="O380" i="23"/>
  <c r="E380"/>
  <c r="F380"/>
  <c r="G380"/>
  <c r="H380"/>
  <c r="I380"/>
  <c r="J380"/>
  <c r="K380"/>
  <c r="L380"/>
  <c r="M380"/>
  <c r="N380"/>
  <c r="C380"/>
  <c r="AZ18" i="15"/>
  <c r="BA18"/>
  <c r="O379" i="23"/>
  <c r="E379"/>
  <c r="F379"/>
  <c r="G379"/>
  <c r="H379"/>
  <c r="I379"/>
  <c r="J379"/>
  <c r="K379"/>
  <c r="L379"/>
  <c r="M379"/>
  <c r="N379"/>
  <c r="C379"/>
  <c r="E378"/>
  <c r="F378"/>
  <c r="G378"/>
  <c r="H378"/>
  <c r="I378"/>
  <c r="J378"/>
  <c r="K378"/>
  <c r="L378"/>
  <c r="M378"/>
  <c r="N378"/>
  <c r="AL18" i="15"/>
  <c r="AM18"/>
  <c r="O377" i="23"/>
  <c r="E377"/>
  <c r="F377"/>
  <c r="G377"/>
  <c r="H377"/>
  <c r="I377"/>
  <c r="J377"/>
  <c r="K377"/>
  <c r="L377"/>
  <c r="M377"/>
  <c r="N377"/>
  <c r="C377"/>
  <c r="X18" i="15"/>
  <c r="Y18"/>
  <c r="O376" i="23"/>
  <c r="E376"/>
  <c r="F376"/>
  <c r="G376"/>
  <c r="H376"/>
  <c r="I376"/>
  <c r="J376"/>
  <c r="K376"/>
  <c r="L376"/>
  <c r="M376"/>
  <c r="N376"/>
  <c r="C376"/>
  <c r="E375"/>
  <c r="F375"/>
  <c r="G375"/>
  <c r="H375"/>
  <c r="I375"/>
  <c r="J375"/>
  <c r="K375"/>
  <c r="L375"/>
  <c r="M375"/>
  <c r="N375"/>
  <c r="H372"/>
  <c r="H371"/>
  <c r="H370"/>
  <c r="H369"/>
  <c r="H368"/>
  <c r="H367"/>
  <c r="N366"/>
  <c r="N364"/>
  <c r="D363"/>
  <c r="D362"/>
  <c r="J324"/>
  <c r="ER17" i="15"/>
  <c r="EU17"/>
  <c r="EW17"/>
  <c r="EX17"/>
  <c r="EY17"/>
  <c r="EZ17"/>
  <c r="FA17"/>
  <c r="H353" i="23"/>
  <c r="GQ17" i="15"/>
  <c r="GS17"/>
  <c r="GT17"/>
  <c r="F353" i="23"/>
  <c r="C353"/>
  <c r="EM17" i="15"/>
  <c r="EN17"/>
  <c r="EO17"/>
  <c r="H352" i="23"/>
  <c r="GM17" i="15"/>
  <c r="GO17"/>
  <c r="GP17"/>
  <c r="F352" i="23"/>
  <c r="C352"/>
  <c r="EG17" i="15"/>
  <c r="EH17"/>
  <c r="EI17"/>
  <c r="H351" i="23"/>
  <c r="GI17" i="15"/>
  <c r="GK17"/>
  <c r="GL17"/>
  <c r="F351" i="23"/>
  <c r="C351"/>
  <c r="DT17" i="15"/>
  <c r="DW17"/>
  <c r="DY17"/>
  <c r="DZ17"/>
  <c r="EA17"/>
  <c r="EB17"/>
  <c r="EC17"/>
  <c r="H350" i="23"/>
  <c r="GE17" i="15"/>
  <c r="GG17"/>
  <c r="GH17"/>
  <c r="F350" i="23"/>
  <c r="C350"/>
  <c r="L349"/>
  <c r="DH17" i="15"/>
  <c r="DK17"/>
  <c r="DM17"/>
  <c r="DN17"/>
  <c r="DO17"/>
  <c r="DP17"/>
  <c r="DQ17"/>
  <c r="H349" i="23"/>
  <c r="GA17" i="15"/>
  <c r="GC17"/>
  <c r="GD17"/>
  <c r="F349" i="23"/>
  <c r="C349"/>
  <c r="FE17" i="15"/>
  <c r="FG17"/>
  <c r="FL17"/>
  <c r="L348" i="23"/>
  <c r="FD17" i="15"/>
  <c r="M347" i="23"/>
  <c r="L347"/>
  <c r="L346"/>
  <c r="FI17" i="15"/>
  <c r="FJ17"/>
  <c r="FK17"/>
  <c r="O345" i="23"/>
  <c r="M345"/>
  <c r="FH17" i="15"/>
  <c r="L345" i="23"/>
  <c r="J345"/>
  <c r="N17" i="15"/>
  <c r="Q17"/>
  <c r="S17"/>
  <c r="T17"/>
  <c r="U17"/>
  <c r="AB17"/>
  <c r="AE17"/>
  <c r="AG17"/>
  <c r="AH17"/>
  <c r="AI17"/>
  <c r="AP17"/>
  <c r="AS17"/>
  <c r="AU17"/>
  <c r="AV17"/>
  <c r="AW17"/>
  <c r="BD17"/>
  <c r="BG17"/>
  <c r="BI17"/>
  <c r="BJ17"/>
  <c r="BK17"/>
  <c r="BR17"/>
  <c r="BU17"/>
  <c r="BW17"/>
  <c r="BX17"/>
  <c r="BY17"/>
  <c r="CF17"/>
  <c r="CI17"/>
  <c r="CK17"/>
  <c r="CL17"/>
  <c r="CM17"/>
  <c r="CT17"/>
  <c r="CW17"/>
  <c r="CY17"/>
  <c r="CZ17"/>
  <c r="DA17"/>
  <c r="FF17"/>
  <c r="H345" i="23"/>
  <c r="F345"/>
  <c r="DD17" i="15"/>
  <c r="DE17"/>
  <c r="O343" i="23"/>
  <c r="E343"/>
  <c r="F343"/>
  <c r="G343"/>
  <c r="H343"/>
  <c r="I343"/>
  <c r="J343"/>
  <c r="K343"/>
  <c r="L343"/>
  <c r="M343"/>
  <c r="N343"/>
  <c r="C343"/>
  <c r="CP17" i="15"/>
  <c r="CQ17"/>
  <c r="O342" i="23"/>
  <c r="E342"/>
  <c r="F342"/>
  <c r="G342"/>
  <c r="H342"/>
  <c r="I342"/>
  <c r="J342"/>
  <c r="K342"/>
  <c r="L342"/>
  <c r="M342"/>
  <c r="N342"/>
  <c r="C342"/>
  <c r="CB17" i="15"/>
  <c r="CC17"/>
  <c r="O341" i="23"/>
  <c r="E341"/>
  <c r="F341"/>
  <c r="G341"/>
  <c r="H341"/>
  <c r="I341"/>
  <c r="J341"/>
  <c r="K341"/>
  <c r="L341"/>
  <c r="M341"/>
  <c r="N341"/>
  <c r="C341"/>
  <c r="BN17" i="15"/>
  <c r="BO17"/>
  <c r="O340" i="23"/>
  <c r="E340"/>
  <c r="F340"/>
  <c r="G340"/>
  <c r="H340"/>
  <c r="I340"/>
  <c r="J340"/>
  <c r="K340"/>
  <c r="L340"/>
  <c r="M340"/>
  <c r="N340"/>
  <c r="C340"/>
  <c r="AZ17" i="15"/>
  <c r="BA17"/>
  <c r="O339" i="23"/>
  <c r="E339"/>
  <c r="F339"/>
  <c r="G339"/>
  <c r="H339"/>
  <c r="I339"/>
  <c r="J339"/>
  <c r="K339"/>
  <c r="L339"/>
  <c r="M339"/>
  <c r="N339"/>
  <c r="C339"/>
  <c r="E338"/>
  <c r="F338"/>
  <c r="G338"/>
  <c r="H338"/>
  <c r="I338"/>
  <c r="J338"/>
  <c r="K338"/>
  <c r="L338"/>
  <c r="M338"/>
  <c r="N338"/>
  <c r="AL17" i="15"/>
  <c r="AM17"/>
  <c r="O337" i="23"/>
  <c r="E337"/>
  <c r="F337"/>
  <c r="G337"/>
  <c r="H337"/>
  <c r="I337"/>
  <c r="J337"/>
  <c r="K337"/>
  <c r="L337"/>
  <c r="M337"/>
  <c r="N337"/>
  <c r="C337"/>
  <c r="X17" i="15"/>
  <c r="Y17"/>
  <c r="O336" i="23"/>
  <c r="E336"/>
  <c r="F336"/>
  <c r="G336"/>
  <c r="H336"/>
  <c r="I336"/>
  <c r="J336"/>
  <c r="K336"/>
  <c r="L336"/>
  <c r="M336"/>
  <c r="N336"/>
  <c r="C336"/>
  <c r="E335"/>
  <c r="F335"/>
  <c r="G335"/>
  <c r="H335"/>
  <c r="I335"/>
  <c r="J335"/>
  <c r="K335"/>
  <c r="L335"/>
  <c r="M335"/>
  <c r="N335"/>
  <c r="H332"/>
  <c r="H331"/>
  <c r="H330"/>
  <c r="H329"/>
  <c r="H328"/>
  <c r="H327"/>
  <c r="N326"/>
  <c r="N324"/>
  <c r="D323"/>
  <c r="D322"/>
  <c r="J284"/>
  <c r="ER16" i="15"/>
  <c r="EU16"/>
  <c r="EW16"/>
  <c r="EX16"/>
  <c r="EY16"/>
  <c r="EZ16"/>
  <c r="FA16"/>
  <c r="H313" i="23"/>
  <c r="GQ16" i="15"/>
  <c r="GS16"/>
  <c r="GT16"/>
  <c r="F313" i="23"/>
  <c r="C313"/>
  <c r="EM16" i="15"/>
  <c r="EN16"/>
  <c r="EO16"/>
  <c r="H312" i="23"/>
  <c r="GM16" i="15"/>
  <c r="GO16"/>
  <c r="GP16"/>
  <c r="F312" i="23"/>
  <c r="C312"/>
  <c r="EG16" i="15"/>
  <c r="EH16"/>
  <c r="EI16"/>
  <c r="H311" i="23"/>
  <c r="GI16" i="15"/>
  <c r="GK16"/>
  <c r="GL16"/>
  <c r="F311" i="23"/>
  <c r="C311"/>
  <c r="DT16" i="15"/>
  <c r="DW16"/>
  <c r="DY16"/>
  <c r="DZ16"/>
  <c r="EA16"/>
  <c r="EB16"/>
  <c r="EC16"/>
  <c r="H310" i="23"/>
  <c r="GE16" i="15"/>
  <c r="GG16"/>
  <c r="GH16"/>
  <c r="F310" i="23"/>
  <c r="C310"/>
  <c r="L309"/>
  <c r="DH16" i="15"/>
  <c r="DK16"/>
  <c r="DM16"/>
  <c r="DN16"/>
  <c r="DO16"/>
  <c r="DP16"/>
  <c r="DQ16"/>
  <c r="H309" i="23"/>
  <c r="GA16" i="15"/>
  <c r="GC16"/>
  <c r="GD16"/>
  <c r="F309" i="23"/>
  <c r="C309"/>
  <c r="FE16" i="15"/>
  <c r="FG16"/>
  <c r="FL16"/>
  <c r="L308" i="23"/>
  <c r="FD16" i="15"/>
  <c r="M307" i="23"/>
  <c r="L307"/>
  <c r="L306"/>
  <c r="FI16" i="15"/>
  <c r="FJ16"/>
  <c r="FK16"/>
  <c r="O305" i="23"/>
  <c r="M305"/>
  <c r="FH16" i="15"/>
  <c r="L305" i="23"/>
  <c r="J305"/>
  <c r="N16" i="15"/>
  <c r="Q16"/>
  <c r="S16"/>
  <c r="T16"/>
  <c r="U16"/>
  <c r="AB16"/>
  <c r="AE16"/>
  <c r="AG16"/>
  <c r="AH16"/>
  <c r="AI16"/>
  <c r="AP16"/>
  <c r="AS16"/>
  <c r="AU16"/>
  <c r="AV16"/>
  <c r="AW16"/>
  <c r="BD16"/>
  <c r="BG16"/>
  <c r="BI16"/>
  <c r="BJ16"/>
  <c r="BK16"/>
  <c r="BR16"/>
  <c r="BU16"/>
  <c r="BW16"/>
  <c r="BX16"/>
  <c r="BY16"/>
  <c r="CF16"/>
  <c r="CI16"/>
  <c r="CK16"/>
  <c r="CL16"/>
  <c r="CM16"/>
  <c r="CT16"/>
  <c r="CW16"/>
  <c r="CY16"/>
  <c r="CZ16"/>
  <c r="DA16"/>
  <c r="FF16"/>
  <c r="H305" i="23"/>
  <c r="F305"/>
  <c r="DD16" i="15"/>
  <c r="DE16"/>
  <c r="O303" i="23"/>
  <c r="E303"/>
  <c r="F303"/>
  <c r="G303"/>
  <c r="H303"/>
  <c r="I303"/>
  <c r="J303"/>
  <c r="K303"/>
  <c r="L303"/>
  <c r="M303"/>
  <c r="N303"/>
  <c r="C303"/>
  <c r="CP16" i="15"/>
  <c r="CQ16"/>
  <c r="O302" i="23"/>
  <c r="E302"/>
  <c r="F302"/>
  <c r="G302"/>
  <c r="H302"/>
  <c r="I302"/>
  <c r="J302"/>
  <c r="K302"/>
  <c r="L302"/>
  <c r="M302"/>
  <c r="N302"/>
  <c r="C302"/>
  <c r="CB16" i="15"/>
  <c r="CC16"/>
  <c r="O301" i="23"/>
  <c r="E301"/>
  <c r="F301"/>
  <c r="G301"/>
  <c r="H301"/>
  <c r="I301"/>
  <c r="J301"/>
  <c r="K301"/>
  <c r="L301"/>
  <c r="M301"/>
  <c r="N301"/>
  <c r="C301"/>
  <c r="BN16" i="15"/>
  <c r="BO16"/>
  <c r="O300" i="23"/>
  <c r="E300"/>
  <c r="F300"/>
  <c r="G300"/>
  <c r="H300"/>
  <c r="I300"/>
  <c r="J300"/>
  <c r="K300"/>
  <c r="L300"/>
  <c r="M300"/>
  <c r="N300"/>
  <c r="C300"/>
  <c r="AZ16" i="15"/>
  <c r="BA16"/>
  <c r="O299" i="23"/>
  <c r="E299"/>
  <c r="F299"/>
  <c r="G299"/>
  <c r="H299"/>
  <c r="I299"/>
  <c r="J299"/>
  <c r="K299"/>
  <c r="L299"/>
  <c r="M299"/>
  <c r="N299"/>
  <c r="C299"/>
  <c r="E298"/>
  <c r="F298"/>
  <c r="G298"/>
  <c r="H298"/>
  <c r="I298"/>
  <c r="J298"/>
  <c r="K298"/>
  <c r="L298"/>
  <c r="M298"/>
  <c r="N298"/>
  <c r="AL16" i="15"/>
  <c r="AM16"/>
  <c r="O297" i="23"/>
  <c r="E297"/>
  <c r="F297"/>
  <c r="G297"/>
  <c r="H297"/>
  <c r="I297"/>
  <c r="J297"/>
  <c r="K297"/>
  <c r="L297"/>
  <c r="M297"/>
  <c r="N297"/>
  <c r="C297"/>
  <c r="X16" i="15"/>
  <c r="Y16"/>
  <c r="O296" i="23"/>
  <c r="E296"/>
  <c r="F296"/>
  <c r="G296"/>
  <c r="H296"/>
  <c r="I296"/>
  <c r="J296"/>
  <c r="K296"/>
  <c r="L296"/>
  <c r="M296"/>
  <c r="N296"/>
  <c r="C296"/>
  <c r="E295"/>
  <c r="F295"/>
  <c r="G295"/>
  <c r="H295"/>
  <c r="I295"/>
  <c r="J295"/>
  <c r="K295"/>
  <c r="L295"/>
  <c r="M295"/>
  <c r="N295"/>
  <c r="H292"/>
  <c r="H291"/>
  <c r="H290"/>
  <c r="H289"/>
  <c r="H288"/>
  <c r="H287"/>
  <c r="N286"/>
  <c r="N284"/>
  <c r="D283"/>
  <c r="D282"/>
  <c r="J244"/>
  <c r="ER15" i="15"/>
  <c r="EU15"/>
  <c r="EW15"/>
  <c r="EX15"/>
  <c r="EY15"/>
  <c r="EZ15"/>
  <c r="FA15"/>
  <c r="H273" i="23"/>
  <c r="GQ15" i="15"/>
  <c r="GS15"/>
  <c r="GT15"/>
  <c r="F273" i="23"/>
  <c r="C273"/>
  <c r="EM15" i="15"/>
  <c r="EN15"/>
  <c r="EO15"/>
  <c r="H272" i="23"/>
  <c r="GM15" i="15"/>
  <c r="GO15"/>
  <c r="GP15"/>
  <c r="F272" i="23"/>
  <c r="C272"/>
  <c r="EG15" i="15"/>
  <c r="EH15"/>
  <c r="EI15"/>
  <c r="H271" i="23"/>
  <c r="GI15" i="15"/>
  <c r="GK15"/>
  <c r="GL15"/>
  <c r="F271" i="23"/>
  <c r="C271"/>
  <c r="DT15" i="15"/>
  <c r="DW15"/>
  <c r="DY15"/>
  <c r="DZ15"/>
  <c r="EA15"/>
  <c r="EB15"/>
  <c r="EC15"/>
  <c r="H270" i="23"/>
  <c r="GE15" i="15"/>
  <c r="GG15"/>
  <c r="GH15"/>
  <c r="F270" i="23"/>
  <c r="C270"/>
  <c r="L269"/>
  <c r="DH15" i="15"/>
  <c r="DK15"/>
  <c r="DM15"/>
  <c r="DN15"/>
  <c r="DO15"/>
  <c r="DP15"/>
  <c r="DQ15"/>
  <c r="H269" i="23"/>
  <c r="GA15" i="15"/>
  <c r="GC15"/>
  <c r="GD15"/>
  <c r="F269" i="23"/>
  <c r="C269"/>
  <c r="FE15" i="15"/>
  <c r="FG15"/>
  <c r="FL15"/>
  <c r="L268" i="23"/>
  <c r="FD15" i="15"/>
  <c r="M267" i="23"/>
  <c r="L267"/>
  <c r="L266"/>
  <c r="FI15" i="15"/>
  <c r="FJ15"/>
  <c r="FK15"/>
  <c r="O265" i="23"/>
  <c r="M265"/>
  <c r="FH15" i="15"/>
  <c r="L265" i="23"/>
  <c r="J265"/>
  <c r="N15" i="15"/>
  <c r="Q15"/>
  <c r="S15"/>
  <c r="T15"/>
  <c r="U15"/>
  <c r="AB15"/>
  <c r="AE15"/>
  <c r="AG15"/>
  <c r="AH15"/>
  <c r="AI15"/>
  <c r="AP15"/>
  <c r="AS15"/>
  <c r="AU15"/>
  <c r="AV15"/>
  <c r="AW15"/>
  <c r="BD15"/>
  <c r="BG15"/>
  <c r="BI15"/>
  <c r="BJ15"/>
  <c r="BK15"/>
  <c r="BR15"/>
  <c r="BU15"/>
  <c r="BW15"/>
  <c r="BX15"/>
  <c r="BY15"/>
  <c r="CF15"/>
  <c r="CI15"/>
  <c r="CK15"/>
  <c r="CL15"/>
  <c r="CM15"/>
  <c r="CT15"/>
  <c r="CW15"/>
  <c r="CY15"/>
  <c r="CZ15"/>
  <c r="DA15"/>
  <c r="FF15"/>
  <c r="H265" i="23"/>
  <c r="F265"/>
  <c r="DD15" i="15"/>
  <c r="DE15"/>
  <c r="O263" i="23"/>
  <c r="E263"/>
  <c r="F263"/>
  <c r="G263"/>
  <c r="H263"/>
  <c r="I263"/>
  <c r="J263"/>
  <c r="K263"/>
  <c r="L263"/>
  <c r="M263"/>
  <c r="N263"/>
  <c r="C263"/>
  <c r="CP15" i="15"/>
  <c r="CQ15"/>
  <c r="O262" i="23"/>
  <c r="E262"/>
  <c r="F262"/>
  <c r="G262"/>
  <c r="H262"/>
  <c r="I262"/>
  <c r="J262"/>
  <c r="K262"/>
  <c r="L262"/>
  <c r="M262"/>
  <c r="N262"/>
  <c r="C262"/>
  <c r="CB15" i="15"/>
  <c r="CC15"/>
  <c r="O261" i="23"/>
  <c r="E261"/>
  <c r="F261"/>
  <c r="G261"/>
  <c r="H261"/>
  <c r="I261"/>
  <c r="J261"/>
  <c r="K261"/>
  <c r="L261"/>
  <c r="M261"/>
  <c r="N261"/>
  <c r="C261"/>
  <c r="BN15" i="15"/>
  <c r="BO15"/>
  <c r="O260" i="23"/>
  <c r="E260"/>
  <c r="F260"/>
  <c r="G260"/>
  <c r="H260"/>
  <c r="I260"/>
  <c r="J260"/>
  <c r="K260"/>
  <c r="L260"/>
  <c r="M260"/>
  <c r="N260"/>
  <c r="C260"/>
  <c r="AZ15" i="15"/>
  <c r="BA15"/>
  <c r="O259" i="23"/>
  <c r="E259"/>
  <c r="F259"/>
  <c r="G259"/>
  <c r="H259"/>
  <c r="I259"/>
  <c r="J259"/>
  <c r="K259"/>
  <c r="L259"/>
  <c r="M259"/>
  <c r="N259"/>
  <c r="C259"/>
  <c r="E258"/>
  <c r="F258"/>
  <c r="G258"/>
  <c r="H258"/>
  <c r="I258"/>
  <c r="J258"/>
  <c r="K258"/>
  <c r="L258"/>
  <c r="M258"/>
  <c r="N258"/>
  <c r="AL15" i="15"/>
  <c r="AM15"/>
  <c r="O257" i="23"/>
  <c r="E257"/>
  <c r="F257"/>
  <c r="G257"/>
  <c r="H257"/>
  <c r="I257"/>
  <c r="J257"/>
  <c r="K257"/>
  <c r="L257"/>
  <c r="M257"/>
  <c r="N257"/>
  <c r="C257"/>
  <c r="X15" i="15"/>
  <c r="Y15"/>
  <c r="O256" i="23"/>
  <c r="E256"/>
  <c r="F256"/>
  <c r="G256"/>
  <c r="H256"/>
  <c r="I256"/>
  <c r="J256"/>
  <c r="K256"/>
  <c r="L256"/>
  <c r="M256"/>
  <c r="N256"/>
  <c r="C256"/>
  <c r="E255"/>
  <c r="F255"/>
  <c r="G255"/>
  <c r="H255"/>
  <c r="I255"/>
  <c r="J255"/>
  <c r="K255"/>
  <c r="L255"/>
  <c r="M255"/>
  <c r="N255"/>
  <c r="H252"/>
  <c r="H251"/>
  <c r="H250"/>
  <c r="H249"/>
  <c r="H248"/>
  <c r="H247"/>
  <c r="N246"/>
  <c r="N244"/>
  <c r="D243"/>
  <c r="D242"/>
  <c r="J204"/>
  <c r="ER14" i="15"/>
  <c r="EU14"/>
  <c r="EW14"/>
  <c r="EX14"/>
  <c r="EY14"/>
  <c r="EZ14"/>
  <c r="FA14"/>
  <c r="H233" i="23"/>
  <c r="GQ14" i="15"/>
  <c r="GS14"/>
  <c r="GT14"/>
  <c r="F233" i="23"/>
  <c r="C233"/>
  <c r="EM14" i="15"/>
  <c r="EN14"/>
  <c r="EO14"/>
  <c r="H232" i="23"/>
  <c r="GM14" i="15"/>
  <c r="GO14"/>
  <c r="GP14"/>
  <c r="F232" i="23"/>
  <c r="C232"/>
  <c r="EG14" i="15"/>
  <c r="EH14"/>
  <c r="EI14"/>
  <c r="H231" i="23"/>
  <c r="GI14" i="15"/>
  <c r="GK14"/>
  <c r="GL14"/>
  <c r="F231" i="23"/>
  <c r="C231"/>
  <c r="DT14" i="15"/>
  <c r="DW14"/>
  <c r="DY14"/>
  <c r="DZ14"/>
  <c r="EA14"/>
  <c r="EB14"/>
  <c r="EC14"/>
  <c r="H230" i="23"/>
  <c r="GE14" i="15"/>
  <c r="GG14"/>
  <c r="GH14"/>
  <c r="F230" i="23"/>
  <c r="C230"/>
  <c r="L229"/>
  <c r="DH14" i="15"/>
  <c r="DK14"/>
  <c r="DM14"/>
  <c r="DN14"/>
  <c r="DO14"/>
  <c r="DP14"/>
  <c r="DQ14"/>
  <c r="H229" i="23"/>
  <c r="GA14" i="15"/>
  <c r="GC14"/>
  <c r="GD14"/>
  <c r="F229" i="23"/>
  <c r="C229"/>
  <c r="FE14" i="15"/>
  <c r="FG14"/>
  <c r="FL14"/>
  <c r="L228" i="23"/>
  <c r="FD14" i="15"/>
  <c r="M227" i="23"/>
  <c r="L227"/>
  <c r="L226"/>
  <c r="FI14" i="15"/>
  <c r="FJ14"/>
  <c r="FK14"/>
  <c r="O225" i="23"/>
  <c r="M225"/>
  <c r="FH14" i="15"/>
  <c r="L225" i="23"/>
  <c r="J225"/>
  <c r="N14" i="15"/>
  <c r="Q14"/>
  <c r="S14"/>
  <c r="T14"/>
  <c r="U14"/>
  <c r="AB14"/>
  <c r="AE14"/>
  <c r="AG14"/>
  <c r="AH14"/>
  <c r="AI14"/>
  <c r="AP14"/>
  <c r="AS14"/>
  <c r="AU14"/>
  <c r="AV14"/>
  <c r="AW14"/>
  <c r="BD14"/>
  <c r="BG14"/>
  <c r="BI14"/>
  <c r="BJ14"/>
  <c r="BK14"/>
  <c r="BR14"/>
  <c r="BU14"/>
  <c r="BW14"/>
  <c r="BX14"/>
  <c r="BY14"/>
  <c r="CF14"/>
  <c r="CI14"/>
  <c r="CK14"/>
  <c r="CL14"/>
  <c r="CM14"/>
  <c r="CT14"/>
  <c r="CW14"/>
  <c r="CY14"/>
  <c r="CZ14"/>
  <c r="DA14"/>
  <c r="FF14"/>
  <c r="H225" i="23"/>
  <c r="F225"/>
  <c r="DD14" i="15"/>
  <c r="DE14"/>
  <c r="O223" i="23"/>
  <c r="E223"/>
  <c r="F223"/>
  <c r="G223"/>
  <c r="H223"/>
  <c r="I223"/>
  <c r="J223"/>
  <c r="K223"/>
  <c r="L223"/>
  <c r="M223"/>
  <c r="N223"/>
  <c r="C223"/>
  <c r="CP14" i="15"/>
  <c r="CQ14"/>
  <c r="O222" i="23"/>
  <c r="E222"/>
  <c r="F222"/>
  <c r="G222"/>
  <c r="H222"/>
  <c r="I222"/>
  <c r="J222"/>
  <c r="K222"/>
  <c r="L222"/>
  <c r="M222"/>
  <c r="N222"/>
  <c r="C222"/>
  <c r="CB14" i="15"/>
  <c r="CC14"/>
  <c r="O221" i="23"/>
  <c r="E221"/>
  <c r="F221"/>
  <c r="G221"/>
  <c r="H221"/>
  <c r="I221"/>
  <c r="J221"/>
  <c r="K221"/>
  <c r="L221"/>
  <c r="M221"/>
  <c r="N221"/>
  <c r="C221"/>
  <c r="BN14" i="15"/>
  <c r="BO14"/>
  <c r="O220" i="23"/>
  <c r="E220"/>
  <c r="F220"/>
  <c r="G220"/>
  <c r="H220"/>
  <c r="I220"/>
  <c r="J220"/>
  <c r="K220"/>
  <c r="L220"/>
  <c r="M220"/>
  <c r="N220"/>
  <c r="C220"/>
  <c r="AZ14" i="15"/>
  <c r="BA14"/>
  <c r="O219" i="23"/>
  <c r="E219"/>
  <c r="F219"/>
  <c r="G219"/>
  <c r="H219"/>
  <c r="I219"/>
  <c r="J219"/>
  <c r="K219"/>
  <c r="L219"/>
  <c r="M219"/>
  <c r="N219"/>
  <c r="C219"/>
  <c r="E218"/>
  <c r="F218"/>
  <c r="G218"/>
  <c r="H218"/>
  <c r="I218"/>
  <c r="J218"/>
  <c r="K218"/>
  <c r="L218"/>
  <c r="M218"/>
  <c r="N218"/>
  <c r="AL14" i="15"/>
  <c r="AM14"/>
  <c r="O217" i="23"/>
  <c r="E217"/>
  <c r="F217"/>
  <c r="G217"/>
  <c r="H217"/>
  <c r="I217"/>
  <c r="J217"/>
  <c r="K217"/>
  <c r="L217"/>
  <c r="M217"/>
  <c r="N217"/>
  <c r="C217"/>
  <c r="X14" i="15"/>
  <c r="Y14"/>
  <c r="O216" i="23"/>
  <c r="E216"/>
  <c r="F216"/>
  <c r="G216"/>
  <c r="H216"/>
  <c r="I216"/>
  <c r="J216"/>
  <c r="K216"/>
  <c r="L216"/>
  <c r="M216"/>
  <c r="N216"/>
  <c r="C216"/>
  <c r="E215"/>
  <c r="F215"/>
  <c r="G215"/>
  <c r="H215"/>
  <c r="I215"/>
  <c r="J215"/>
  <c r="K215"/>
  <c r="L215"/>
  <c r="M215"/>
  <c r="N215"/>
  <c r="H212"/>
  <c r="H211"/>
  <c r="H210"/>
  <c r="H209"/>
  <c r="H208"/>
  <c r="H207"/>
  <c r="N206"/>
  <c r="N204"/>
  <c r="D203"/>
  <c r="D202"/>
  <c r="J164"/>
  <c r="ER13" i="15"/>
  <c r="EU13"/>
  <c r="EW13"/>
  <c r="EX13"/>
  <c r="EY13"/>
  <c r="EZ13"/>
  <c r="FA13"/>
  <c r="H193" i="23"/>
  <c r="GQ13" i="15"/>
  <c r="GS13"/>
  <c r="GT13"/>
  <c r="F193" i="23"/>
  <c r="C193"/>
  <c r="EM13" i="15"/>
  <c r="EN13"/>
  <c r="EO13"/>
  <c r="H192" i="23"/>
  <c r="GM13" i="15"/>
  <c r="GO13"/>
  <c r="GP13"/>
  <c r="F192" i="23"/>
  <c r="C192"/>
  <c r="EG13" i="15"/>
  <c r="EH13"/>
  <c r="EI13"/>
  <c r="H191" i="23"/>
  <c r="GI13" i="15"/>
  <c r="GK13"/>
  <c r="GL13"/>
  <c r="F191" i="23"/>
  <c r="C191"/>
  <c r="DT13" i="15"/>
  <c r="DW13"/>
  <c r="DY13"/>
  <c r="DZ13"/>
  <c r="EA13"/>
  <c r="EB13"/>
  <c r="EC13"/>
  <c r="H190" i="23"/>
  <c r="GE13" i="15"/>
  <c r="GG13"/>
  <c r="GH13"/>
  <c r="F190" i="23"/>
  <c r="C190"/>
  <c r="L189"/>
  <c r="DH13" i="15"/>
  <c r="DK13"/>
  <c r="DM13"/>
  <c r="DN13"/>
  <c r="DO13"/>
  <c r="DP13"/>
  <c r="DQ13"/>
  <c r="H189" i="23"/>
  <c r="GA13" i="15"/>
  <c r="GC13"/>
  <c r="GD13"/>
  <c r="F189" i="23"/>
  <c r="C189"/>
  <c r="FE13" i="15"/>
  <c r="FG13"/>
  <c r="FL13"/>
  <c r="L188" i="23"/>
  <c r="FD13" i="15"/>
  <c r="M187" i="23"/>
  <c r="L187"/>
  <c r="L186"/>
  <c r="FI13" i="15"/>
  <c r="FJ13"/>
  <c r="FK13"/>
  <c r="O185" i="23"/>
  <c r="M185"/>
  <c r="FH13" i="15"/>
  <c r="L185" i="23"/>
  <c r="J185"/>
  <c r="N13" i="15"/>
  <c r="Q13"/>
  <c r="S13"/>
  <c r="T13"/>
  <c r="U13"/>
  <c r="AB13"/>
  <c r="AE13"/>
  <c r="AG13"/>
  <c r="AH13"/>
  <c r="AI13"/>
  <c r="AP13"/>
  <c r="AS13"/>
  <c r="AU13"/>
  <c r="AV13"/>
  <c r="AW13"/>
  <c r="BD13"/>
  <c r="BG13"/>
  <c r="BI13"/>
  <c r="BJ13"/>
  <c r="BK13"/>
  <c r="BR13"/>
  <c r="BU13"/>
  <c r="BW13"/>
  <c r="BX13"/>
  <c r="BY13"/>
  <c r="CF13"/>
  <c r="CI13"/>
  <c r="CK13"/>
  <c r="CL13"/>
  <c r="CM13"/>
  <c r="CT13"/>
  <c r="CW13"/>
  <c r="CY13"/>
  <c r="CZ13"/>
  <c r="DA13"/>
  <c r="FF13"/>
  <c r="H185" i="23"/>
  <c r="F185"/>
  <c r="DD13" i="15"/>
  <c r="DE13"/>
  <c r="O183" i="23"/>
  <c r="E183"/>
  <c r="F183"/>
  <c r="G183"/>
  <c r="H183"/>
  <c r="I183"/>
  <c r="J183"/>
  <c r="K183"/>
  <c r="L183"/>
  <c r="M183"/>
  <c r="N183"/>
  <c r="C183"/>
  <c r="CP13" i="15"/>
  <c r="CQ13"/>
  <c r="O182" i="23"/>
  <c r="E182"/>
  <c r="F182"/>
  <c r="G182"/>
  <c r="H182"/>
  <c r="I182"/>
  <c r="J182"/>
  <c r="K182"/>
  <c r="L182"/>
  <c r="M182"/>
  <c r="N182"/>
  <c r="C182"/>
  <c r="CB13" i="15"/>
  <c r="CC13"/>
  <c r="O181" i="23"/>
  <c r="E181"/>
  <c r="F181"/>
  <c r="G181"/>
  <c r="H181"/>
  <c r="I181"/>
  <c r="J181"/>
  <c r="K181"/>
  <c r="L181"/>
  <c r="M181"/>
  <c r="N181"/>
  <c r="C181"/>
  <c r="BN13" i="15"/>
  <c r="BO13"/>
  <c r="O180" i="23"/>
  <c r="E180"/>
  <c r="F180"/>
  <c r="G180"/>
  <c r="H180"/>
  <c r="I180"/>
  <c r="J180"/>
  <c r="K180"/>
  <c r="L180"/>
  <c r="M180"/>
  <c r="N180"/>
  <c r="C180"/>
  <c r="AZ13" i="15"/>
  <c r="BA13"/>
  <c r="O179" i="23"/>
  <c r="E179"/>
  <c r="F179"/>
  <c r="G179"/>
  <c r="H179"/>
  <c r="I179"/>
  <c r="J179"/>
  <c r="K179"/>
  <c r="L179"/>
  <c r="M179"/>
  <c r="N179"/>
  <c r="C179"/>
  <c r="E178"/>
  <c r="F178"/>
  <c r="G178"/>
  <c r="H178"/>
  <c r="I178"/>
  <c r="J178"/>
  <c r="K178"/>
  <c r="L178"/>
  <c r="M178"/>
  <c r="N178"/>
  <c r="AL13" i="15"/>
  <c r="AM13"/>
  <c r="O177" i="23"/>
  <c r="E177"/>
  <c r="F177"/>
  <c r="G177"/>
  <c r="H177"/>
  <c r="I177"/>
  <c r="J177"/>
  <c r="K177"/>
  <c r="L177"/>
  <c r="M177"/>
  <c r="N177"/>
  <c r="C177"/>
  <c r="X13" i="15"/>
  <c r="Y13"/>
  <c r="O176" i="23"/>
  <c r="E176"/>
  <c r="F176"/>
  <c r="G176"/>
  <c r="H176"/>
  <c r="I176"/>
  <c r="J176"/>
  <c r="K176"/>
  <c r="L176"/>
  <c r="M176"/>
  <c r="N176"/>
  <c r="C176"/>
  <c r="E175"/>
  <c r="F175"/>
  <c r="G175"/>
  <c r="H175"/>
  <c r="I175"/>
  <c r="J175"/>
  <c r="K175"/>
  <c r="L175"/>
  <c r="M175"/>
  <c r="N175"/>
  <c r="H172"/>
  <c r="H171"/>
  <c r="H170"/>
  <c r="H169"/>
  <c r="H168"/>
  <c r="H167"/>
  <c r="N166"/>
  <c r="N164"/>
  <c r="D163"/>
  <c r="D162"/>
  <c r="J124"/>
  <c r="ER12" i="15"/>
  <c r="EU12"/>
  <c r="EW12"/>
  <c r="EX12"/>
  <c r="EY12"/>
  <c r="EZ12"/>
  <c r="FA12"/>
  <c r="H153" i="23"/>
  <c r="GQ12" i="15"/>
  <c r="GS12"/>
  <c r="GT12"/>
  <c r="F153" i="23"/>
  <c r="C153"/>
  <c r="EM12" i="15"/>
  <c r="EN12"/>
  <c r="EO12"/>
  <c r="H152" i="23"/>
  <c r="GM12" i="15"/>
  <c r="GO12"/>
  <c r="GP12"/>
  <c r="F152" i="23"/>
  <c r="C152"/>
  <c r="EG12" i="15"/>
  <c r="EH12"/>
  <c r="EI12"/>
  <c r="H151" i="23"/>
  <c r="GI12" i="15"/>
  <c r="GK12"/>
  <c r="GL12"/>
  <c r="F151" i="23"/>
  <c r="C151"/>
  <c r="DT12" i="15"/>
  <c r="DW12"/>
  <c r="DY12"/>
  <c r="DZ12"/>
  <c r="EA12"/>
  <c r="EB12"/>
  <c r="EC12"/>
  <c r="H150" i="23"/>
  <c r="GE12" i="15"/>
  <c r="GG12"/>
  <c r="GH12"/>
  <c r="F150" i="23"/>
  <c r="C150"/>
  <c r="L149"/>
  <c r="DH12" i="15"/>
  <c r="DK12"/>
  <c r="DM12"/>
  <c r="DN12"/>
  <c r="DO12"/>
  <c r="DP12"/>
  <c r="DQ12"/>
  <c r="H149" i="23"/>
  <c r="GA12" i="15"/>
  <c r="GC12"/>
  <c r="GD12"/>
  <c r="F149" i="23"/>
  <c r="C149"/>
  <c r="FE12" i="15"/>
  <c r="FG12"/>
  <c r="FL12"/>
  <c r="L148" i="23"/>
  <c r="FD12" i="15"/>
  <c r="M147" i="23"/>
  <c r="L147"/>
  <c r="L146"/>
  <c r="FI12" i="15"/>
  <c r="FJ12"/>
  <c r="FK12"/>
  <c r="O145" i="23"/>
  <c r="M145"/>
  <c r="FH12" i="15"/>
  <c r="L145" i="23"/>
  <c r="J145"/>
  <c r="N12" i="15"/>
  <c r="Q12"/>
  <c r="S12"/>
  <c r="T12"/>
  <c r="U12"/>
  <c r="AB12"/>
  <c r="AE12"/>
  <c r="AG12"/>
  <c r="AH12"/>
  <c r="AI12"/>
  <c r="AP12"/>
  <c r="AS12"/>
  <c r="AU12"/>
  <c r="AV12"/>
  <c r="AW12"/>
  <c r="BD12"/>
  <c r="BG12"/>
  <c r="BI12"/>
  <c r="BJ12"/>
  <c r="BK12"/>
  <c r="BR12"/>
  <c r="BU12"/>
  <c r="BW12"/>
  <c r="BX12"/>
  <c r="BY12"/>
  <c r="CF12"/>
  <c r="CI12"/>
  <c r="CK12"/>
  <c r="CL12"/>
  <c r="CM12"/>
  <c r="CT12"/>
  <c r="CW12"/>
  <c r="CY12"/>
  <c r="CZ12"/>
  <c r="DA12"/>
  <c r="FF12"/>
  <c r="H145" i="23"/>
  <c r="F145"/>
  <c r="DD12" i="15"/>
  <c r="DE12"/>
  <c r="O143" i="23"/>
  <c r="E143"/>
  <c r="F143"/>
  <c r="G143"/>
  <c r="H143"/>
  <c r="I143"/>
  <c r="J143"/>
  <c r="K143"/>
  <c r="L143"/>
  <c r="M143"/>
  <c r="N143"/>
  <c r="C143"/>
  <c r="CP12" i="15"/>
  <c r="CQ12"/>
  <c r="O142" i="23"/>
  <c r="E142"/>
  <c r="F142"/>
  <c r="G142"/>
  <c r="H142"/>
  <c r="I142"/>
  <c r="J142"/>
  <c r="K142"/>
  <c r="L142"/>
  <c r="M142"/>
  <c r="N142"/>
  <c r="C142"/>
  <c r="CB12" i="15"/>
  <c r="CC12"/>
  <c r="O141" i="23"/>
  <c r="E141"/>
  <c r="F141"/>
  <c r="G141"/>
  <c r="H141"/>
  <c r="I141"/>
  <c r="J141"/>
  <c r="K141"/>
  <c r="L141"/>
  <c r="M141"/>
  <c r="N141"/>
  <c r="C141"/>
  <c r="BN12" i="15"/>
  <c r="BO12"/>
  <c r="O140" i="23"/>
  <c r="E140"/>
  <c r="F140"/>
  <c r="G140"/>
  <c r="H140"/>
  <c r="I140"/>
  <c r="J140"/>
  <c r="K140"/>
  <c r="L140"/>
  <c r="M140"/>
  <c r="N140"/>
  <c r="C140"/>
  <c r="AZ12" i="15"/>
  <c r="BA12"/>
  <c r="O139" i="23"/>
  <c r="E139"/>
  <c r="F139"/>
  <c r="G139"/>
  <c r="H139"/>
  <c r="I139"/>
  <c r="J139"/>
  <c r="K139"/>
  <c r="L139"/>
  <c r="M139"/>
  <c r="N139"/>
  <c r="C139"/>
  <c r="E138"/>
  <c r="F138"/>
  <c r="G138"/>
  <c r="H138"/>
  <c r="I138"/>
  <c r="J138"/>
  <c r="K138"/>
  <c r="L138"/>
  <c r="M138"/>
  <c r="N138"/>
  <c r="AL12" i="15"/>
  <c r="AM12"/>
  <c r="O137" i="23"/>
  <c r="E137"/>
  <c r="F137"/>
  <c r="G137"/>
  <c r="H137"/>
  <c r="I137"/>
  <c r="J137"/>
  <c r="K137"/>
  <c r="L137"/>
  <c r="M137"/>
  <c r="N137"/>
  <c r="C137"/>
  <c r="X12" i="15"/>
  <c r="Y12"/>
  <c r="O136" i="23"/>
  <c r="E136"/>
  <c r="F136"/>
  <c r="G136"/>
  <c r="H136"/>
  <c r="I136"/>
  <c r="J136"/>
  <c r="K136"/>
  <c r="L136"/>
  <c r="M136"/>
  <c r="N136"/>
  <c r="C136"/>
  <c r="E135"/>
  <c r="F135"/>
  <c r="G135"/>
  <c r="H135"/>
  <c r="I135"/>
  <c r="J135"/>
  <c r="K135"/>
  <c r="L135"/>
  <c r="M135"/>
  <c r="N135"/>
  <c r="H132"/>
  <c r="H131"/>
  <c r="H130"/>
  <c r="H129"/>
  <c r="H128"/>
  <c r="H127"/>
  <c r="N126"/>
  <c r="N124"/>
  <c r="D123"/>
  <c r="D122"/>
  <c r="J84"/>
  <c r="ER11" i="15"/>
  <c r="EU11"/>
  <c r="EW11"/>
  <c r="EX11"/>
  <c r="EY11"/>
  <c r="EZ11"/>
  <c r="FA11"/>
  <c r="H113" i="23"/>
  <c r="GQ11" i="15"/>
  <c r="GS11"/>
  <c r="GT11"/>
  <c r="F113" i="23"/>
  <c r="C113"/>
  <c r="EM11" i="15"/>
  <c r="EN11"/>
  <c r="EO11"/>
  <c r="H112" i="23"/>
  <c r="GM11" i="15"/>
  <c r="GO11"/>
  <c r="GP11"/>
  <c r="F112" i="23"/>
  <c r="C112"/>
  <c r="EG11" i="15"/>
  <c r="EH11"/>
  <c r="EI11"/>
  <c r="H111" i="23"/>
  <c r="GI11" i="15"/>
  <c r="GK11"/>
  <c r="GL11"/>
  <c r="F111" i="23"/>
  <c r="C111"/>
  <c r="DT11" i="15"/>
  <c r="DW11"/>
  <c r="DY11"/>
  <c r="DZ11"/>
  <c r="EA11"/>
  <c r="EB11"/>
  <c r="EC11"/>
  <c r="H110" i="23"/>
  <c r="GE11" i="15"/>
  <c r="GG11"/>
  <c r="GH11"/>
  <c r="F110" i="23"/>
  <c r="C110"/>
  <c r="L109"/>
  <c r="DH11" i="15"/>
  <c r="DK11"/>
  <c r="DM11"/>
  <c r="DN11"/>
  <c r="DO11"/>
  <c r="DP11"/>
  <c r="DQ11"/>
  <c r="H109" i="23"/>
  <c r="GA11" i="15"/>
  <c r="GC11"/>
  <c r="GD11"/>
  <c r="F109" i="23"/>
  <c r="C109"/>
  <c r="FE11" i="15"/>
  <c r="FG11"/>
  <c r="FL11"/>
  <c r="L108" i="23"/>
  <c r="FD11" i="15"/>
  <c r="M107" i="23"/>
  <c r="L107"/>
  <c r="L106"/>
  <c r="X11" i="15"/>
  <c r="Y11"/>
  <c r="FM11"/>
  <c r="AL11"/>
  <c r="AM11"/>
  <c r="FN11"/>
  <c r="AZ11"/>
  <c r="BA11"/>
  <c r="FO11"/>
  <c r="BN11"/>
  <c r="BO11"/>
  <c r="FP11"/>
  <c r="CB11"/>
  <c r="CC11"/>
  <c r="FQ11"/>
  <c r="CP11"/>
  <c r="CQ11"/>
  <c r="FR11"/>
  <c r="DD11"/>
  <c r="DE11"/>
  <c r="FS11"/>
  <c r="FT11"/>
  <c r="FU11"/>
  <c r="FV11"/>
  <c r="FW11"/>
  <c r="FI11"/>
  <c r="FJ11"/>
  <c r="FK11"/>
  <c r="O105" i="23"/>
  <c r="M105"/>
  <c r="FH11" i="15"/>
  <c r="L105" i="23"/>
  <c r="J105"/>
  <c r="N11" i="15"/>
  <c r="Q11"/>
  <c r="S11"/>
  <c r="T11"/>
  <c r="U11"/>
  <c r="AB11"/>
  <c r="AE11"/>
  <c r="AG11"/>
  <c r="AH11"/>
  <c r="AI11"/>
  <c r="AP11"/>
  <c r="AS11"/>
  <c r="AU11"/>
  <c r="AV11"/>
  <c r="AW11"/>
  <c r="BD11"/>
  <c r="BG11"/>
  <c r="BI11"/>
  <c r="BJ11"/>
  <c r="BK11"/>
  <c r="BR11"/>
  <c r="BU11"/>
  <c r="BW11"/>
  <c r="BX11"/>
  <c r="BY11"/>
  <c r="CF11"/>
  <c r="CI11"/>
  <c r="CK11"/>
  <c r="CL11"/>
  <c r="CM11"/>
  <c r="CT11"/>
  <c r="CW11"/>
  <c r="CY11"/>
  <c r="CZ11"/>
  <c r="DA11"/>
  <c r="FF11"/>
  <c r="H105" i="23"/>
  <c r="F105"/>
  <c r="O103"/>
  <c r="E103"/>
  <c r="F103"/>
  <c r="G103"/>
  <c r="H103"/>
  <c r="I103"/>
  <c r="J103"/>
  <c r="K103"/>
  <c r="L103"/>
  <c r="M103"/>
  <c r="N103"/>
  <c r="C103"/>
  <c r="O102"/>
  <c r="E102"/>
  <c r="F102"/>
  <c r="G102"/>
  <c r="H102"/>
  <c r="I102"/>
  <c r="J102"/>
  <c r="K102"/>
  <c r="L102"/>
  <c r="M102"/>
  <c r="N102"/>
  <c r="C102"/>
  <c r="O101"/>
  <c r="E101"/>
  <c r="F101"/>
  <c r="G101"/>
  <c r="H101"/>
  <c r="I101"/>
  <c r="J101"/>
  <c r="K101"/>
  <c r="L101"/>
  <c r="M101"/>
  <c r="N101"/>
  <c r="C101"/>
  <c r="O100"/>
  <c r="E100"/>
  <c r="F100"/>
  <c r="G100"/>
  <c r="H100"/>
  <c r="I100"/>
  <c r="J100"/>
  <c r="K100"/>
  <c r="L100"/>
  <c r="M100"/>
  <c r="N100"/>
  <c r="C100"/>
  <c r="O99"/>
  <c r="E99"/>
  <c r="F99"/>
  <c r="G99"/>
  <c r="H99"/>
  <c r="I99"/>
  <c r="J99"/>
  <c r="K99"/>
  <c r="L99"/>
  <c r="M99"/>
  <c r="N99"/>
  <c r="C99"/>
  <c r="E98"/>
  <c r="F98"/>
  <c r="G98"/>
  <c r="H98"/>
  <c r="I98"/>
  <c r="J98"/>
  <c r="K98"/>
  <c r="L98"/>
  <c r="M98"/>
  <c r="N98"/>
  <c r="O97"/>
  <c r="E97"/>
  <c r="F97"/>
  <c r="G97"/>
  <c r="H97"/>
  <c r="I97"/>
  <c r="J97"/>
  <c r="K97"/>
  <c r="L97"/>
  <c r="M97"/>
  <c r="N97"/>
  <c r="C97"/>
  <c r="O96"/>
  <c r="E96"/>
  <c r="F96"/>
  <c r="G96"/>
  <c r="H96"/>
  <c r="I96"/>
  <c r="J96"/>
  <c r="K96"/>
  <c r="L96"/>
  <c r="M96"/>
  <c r="N96"/>
  <c r="C96"/>
  <c r="E95"/>
  <c r="F95"/>
  <c r="G95"/>
  <c r="H95"/>
  <c r="I95"/>
  <c r="J95"/>
  <c r="K95"/>
  <c r="L95"/>
  <c r="M95"/>
  <c r="N95"/>
  <c r="H92"/>
  <c r="H91"/>
  <c r="H90"/>
  <c r="H89"/>
  <c r="H88"/>
  <c r="H87"/>
  <c r="N86"/>
  <c r="N84"/>
  <c r="D83"/>
  <c r="D82"/>
  <c r="J44"/>
  <c r="ER10" i="15"/>
  <c r="EU10"/>
  <c r="EW10"/>
  <c r="EX10"/>
  <c r="EY10"/>
  <c r="EZ10"/>
  <c r="FA10"/>
  <c r="H73" i="23"/>
  <c r="GQ10" i="15"/>
  <c r="GS10"/>
  <c r="GT10"/>
  <c r="F73" i="23"/>
  <c r="C73"/>
  <c r="EM10" i="15"/>
  <c r="EN10"/>
  <c r="EO10"/>
  <c r="H72" i="23"/>
  <c r="GM10" i="15"/>
  <c r="GO10"/>
  <c r="GP10"/>
  <c r="F72" i="23"/>
  <c r="C72"/>
  <c r="EG10" i="15"/>
  <c r="EH10"/>
  <c r="EI10"/>
  <c r="H71" i="23"/>
  <c r="GI10" i="15"/>
  <c r="GK10"/>
  <c r="GL10"/>
  <c r="F71" i="23"/>
  <c r="C71"/>
  <c r="DT10" i="15"/>
  <c r="DW10"/>
  <c r="DZ10"/>
  <c r="EA10"/>
  <c r="EB10"/>
  <c r="EC10"/>
  <c r="H70" i="23"/>
  <c r="GE10" i="15"/>
  <c r="GG10"/>
  <c r="GH10"/>
  <c r="F70" i="23"/>
  <c r="C70"/>
  <c r="L69"/>
  <c r="DH10" i="15"/>
  <c r="DK10"/>
  <c r="DN10"/>
  <c r="DO10"/>
  <c r="DP10"/>
  <c r="DQ10"/>
  <c r="H69" i="23"/>
  <c r="GA10" i="15"/>
  <c r="GC10"/>
  <c r="GD10"/>
  <c r="F69" i="23"/>
  <c r="C69"/>
  <c r="N7" i="15"/>
  <c r="Q7"/>
  <c r="T7"/>
  <c r="U7"/>
  <c r="AB7"/>
  <c r="AE7"/>
  <c r="AH7"/>
  <c r="AI7"/>
  <c r="AP7"/>
  <c r="AS7"/>
  <c r="AV7"/>
  <c r="AW7"/>
  <c r="BD7"/>
  <c r="BG7"/>
  <c r="BJ7"/>
  <c r="BK7"/>
  <c r="BR7"/>
  <c r="BU7"/>
  <c r="BX7"/>
  <c r="BY7"/>
  <c r="CF7"/>
  <c r="CI7"/>
  <c r="CL7"/>
  <c r="CM7"/>
  <c r="CT7"/>
  <c r="CW7"/>
  <c r="CZ7"/>
  <c r="DA7"/>
  <c r="FE10"/>
  <c r="N10"/>
  <c r="Q10"/>
  <c r="T10"/>
  <c r="U10"/>
  <c r="AB10"/>
  <c r="AE10"/>
  <c r="AH10"/>
  <c r="AI10"/>
  <c r="AP10"/>
  <c r="AS10"/>
  <c r="AV10"/>
  <c r="AW10"/>
  <c r="BD10"/>
  <c r="BG10"/>
  <c r="BJ10"/>
  <c r="BK10"/>
  <c r="BR10"/>
  <c r="BU10"/>
  <c r="BX10"/>
  <c r="BY10"/>
  <c r="CF10"/>
  <c r="CI10"/>
  <c r="CL10"/>
  <c r="CM10"/>
  <c r="CT10"/>
  <c r="CW10"/>
  <c r="CZ10"/>
  <c r="DA10"/>
  <c r="FF10"/>
  <c r="FG10"/>
  <c r="FL10"/>
  <c r="L68" i="23"/>
  <c r="FD10" i="15"/>
  <c r="M67" i="23"/>
  <c r="L67"/>
  <c r="L66"/>
  <c r="W10" i="15"/>
  <c r="V10"/>
  <c r="X10"/>
  <c r="Y10"/>
  <c r="FM10"/>
  <c r="AK10"/>
  <c r="AJ10"/>
  <c r="AL10"/>
  <c r="AM10"/>
  <c r="FN10"/>
  <c r="AY10"/>
  <c r="AX10"/>
  <c r="AZ10"/>
  <c r="BA10"/>
  <c r="FO10"/>
  <c r="BM10"/>
  <c r="BL10"/>
  <c r="BN10"/>
  <c r="BO10"/>
  <c r="FP10"/>
  <c r="CA10"/>
  <c r="BZ10"/>
  <c r="CB10"/>
  <c r="CC10"/>
  <c r="FQ10"/>
  <c r="CO10"/>
  <c r="CN10"/>
  <c r="CP10"/>
  <c r="CQ10"/>
  <c r="FR10"/>
  <c r="DC10"/>
  <c r="DB10"/>
  <c r="DD10"/>
  <c r="DE10"/>
  <c r="FS10"/>
  <c r="FT10"/>
  <c r="FU10"/>
  <c r="FV10"/>
  <c r="FW10"/>
  <c r="FI10"/>
  <c r="M65" i="23"/>
  <c r="FH10" i="15"/>
  <c r="L65" i="23"/>
  <c r="J65"/>
  <c r="H65"/>
  <c r="F65"/>
  <c r="O63"/>
  <c r="E63"/>
  <c r="F63"/>
  <c r="G63"/>
  <c r="H63"/>
  <c r="I63"/>
  <c r="J63"/>
  <c r="K63"/>
  <c r="L63"/>
  <c r="M63"/>
  <c r="N63"/>
  <c r="C63"/>
  <c r="O62"/>
  <c r="E62"/>
  <c r="F62"/>
  <c r="G62"/>
  <c r="H62"/>
  <c r="I62"/>
  <c r="J62"/>
  <c r="K62"/>
  <c r="L62"/>
  <c r="M62"/>
  <c r="N62"/>
  <c r="C62"/>
  <c r="O61"/>
  <c r="E61"/>
  <c r="F61"/>
  <c r="G61"/>
  <c r="H61"/>
  <c r="I61"/>
  <c r="J61"/>
  <c r="K61"/>
  <c r="L61"/>
  <c r="M61"/>
  <c r="N61"/>
  <c r="C61"/>
  <c r="O60"/>
  <c r="E60"/>
  <c r="F60"/>
  <c r="G60"/>
  <c r="H60"/>
  <c r="I60"/>
  <c r="J60"/>
  <c r="K60"/>
  <c r="L60"/>
  <c r="M60"/>
  <c r="N60"/>
  <c r="C60"/>
  <c r="O59"/>
  <c r="E59"/>
  <c r="F59"/>
  <c r="G59"/>
  <c r="H59"/>
  <c r="I59"/>
  <c r="J59"/>
  <c r="K59"/>
  <c r="L59"/>
  <c r="M59"/>
  <c r="N59"/>
  <c r="C59"/>
  <c r="E58"/>
  <c r="F58"/>
  <c r="G58"/>
  <c r="H58"/>
  <c r="I58"/>
  <c r="J58"/>
  <c r="K58"/>
  <c r="L58"/>
  <c r="M58"/>
  <c r="N58"/>
  <c r="O57"/>
  <c r="E57"/>
  <c r="F57"/>
  <c r="G57"/>
  <c r="H57"/>
  <c r="I57"/>
  <c r="J57"/>
  <c r="K57"/>
  <c r="L57"/>
  <c r="M57"/>
  <c r="N57"/>
  <c r="C57"/>
  <c r="O56"/>
  <c r="E56"/>
  <c r="F56"/>
  <c r="G56"/>
  <c r="H56"/>
  <c r="I56"/>
  <c r="J56"/>
  <c r="K56"/>
  <c r="L56"/>
  <c r="M56"/>
  <c r="N56"/>
  <c r="C56"/>
  <c r="E55"/>
  <c r="F55"/>
  <c r="G55"/>
  <c r="H55"/>
  <c r="I55"/>
  <c r="J55"/>
  <c r="K55"/>
  <c r="L55"/>
  <c r="M55"/>
  <c r="N55"/>
  <c r="H52"/>
  <c r="H51"/>
  <c r="H50"/>
  <c r="H49"/>
  <c r="H48"/>
  <c r="H47"/>
  <c r="N46"/>
  <c r="N44"/>
  <c r="D43"/>
  <c r="D42"/>
  <c r="J4"/>
  <c r="E23"/>
  <c r="F23"/>
  <c r="G23"/>
  <c r="H23"/>
  <c r="I23"/>
  <c r="J23"/>
  <c r="K23"/>
  <c r="L23"/>
  <c r="M23"/>
  <c r="N23"/>
  <c r="E22"/>
  <c r="F22"/>
  <c r="G22"/>
  <c r="H22"/>
  <c r="I22"/>
  <c r="J22"/>
  <c r="K22"/>
  <c r="L22"/>
  <c r="M22"/>
  <c r="N22"/>
  <c r="E21"/>
  <c r="F21"/>
  <c r="G21"/>
  <c r="H21"/>
  <c r="I21"/>
  <c r="J21"/>
  <c r="K21"/>
  <c r="L21"/>
  <c r="M21"/>
  <c r="N21"/>
  <c r="E20"/>
  <c r="F20"/>
  <c r="G20"/>
  <c r="H20"/>
  <c r="I20"/>
  <c r="J20"/>
  <c r="K20"/>
  <c r="L20"/>
  <c r="M20"/>
  <c r="N20"/>
  <c r="E19"/>
  <c r="F19"/>
  <c r="G19"/>
  <c r="H19"/>
  <c r="I19"/>
  <c r="J19"/>
  <c r="K19"/>
  <c r="L19"/>
  <c r="M19"/>
  <c r="N19"/>
  <c r="E18"/>
  <c r="F18"/>
  <c r="G18"/>
  <c r="H18"/>
  <c r="I18"/>
  <c r="J18"/>
  <c r="K18"/>
  <c r="L18"/>
  <c r="M18"/>
  <c r="N18"/>
  <c r="E17"/>
  <c r="F17"/>
  <c r="G17"/>
  <c r="H17"/>
  <c r="I17"/>
  <c r="J17"/>
  <c r="K17"/>
  <c r="L17"/>
  <c r="M17"/>
  <c r="N17"/>
  <c r="E16"/>
  <c r="F16"/>
  <c r="G16"/>
  <c r="H16"/>
  <c r="I16"/>
  <c r="J16"/>
  <c r="K16"/>
  <c r="L16"/>
  <c r="M16"/>
  <c r="N16"/>
  <c r="K15"/>
  <c r="L15"/>
  <c r="M15"/>
  <c r="H15"/>
  <c r="I15"/>
  <c r="J15"/>
  <c r="EX109" i="15"/>
  <c r="EW9"/>
  <c r="EX9"/>
  <c r="DZ109"/>
  <c r="DZ9"/>
  <c r="DN109"/>
  <c r="DN9"/>
  <c r="CZ109"/>
  <c r="CZ9"/>
  <c r="CL109"/>
  <c r="CL9"/>
  <c r="BX109"/>
  <c r="BX9"/>
  <c r="BJ109"/>
  <c r="BJ9"/>
  <c r="AV109"/>
  <c r="AV9"/>
  <c r="AH109"/>
  <c r="AH9"/>
  <c r="T109"/>
  <c r="T9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N9"/>
  <c r="Q9"/>
  <c r="U9"/>
  <c r="V9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J46"/>
  <c r="AJ45"/>
  <c r="AJ44"/>
  <c r="AJ43"/>
  <c r="AJ42"/>
  <c r="AJ41"/>
  <c r="AJ40"/>
  <c r="AJ39"/>
  <c r="AJ38"/>
  <c r="AJ37"/>
  <c r="AJ36"/>
  <c r="AJ35"/>
  <c r="AJ34"/>
  <c r="AJ33"/>
  <c r="AJ32"/>
  <c r="AJ31"/>
  <c r="AJ30"/>
  <c r="AJ29"/>
  <c r="AJ28"/>
  <c r="AJ27"/>
  <c r="AJ26"/>
  <c r="AJ25"/>
  <c r="AJ24"/>
  <c r="AJ23"/>
  <c r="AJ22"/>
  <c r="AJ21"/>
  <c r="AJ20"/>
  <c r="AJ19"/>
  <c r="AJ18"/>
  <c r="AJ17"/>
  <c r="AJ16"/>
  <c r="AJ15"/>
  <c r="AJ14"/>
  <c r="AJ13"/>
  <c r="AJ12"/>
  <c r="AJ11"/>
  <c r="AB9"/>
  <c r="AE9"/>
  <c r="AI9"/>
  <c r="AJ9"/>
  <c r="AX109"/>
  <c r="AX108"/>
  <c r="AX107"/>
  <c r="AX106"/>
  <c r="AX105"/>
  <c r="AX104"/>
  <c r="AX103"/>
  <c r="AX102"/>
  <c r="AX101"/>
  <c r="AX100"/>
  <c r="AX99"/>
  <c r="AX98"/>
  <c r="AX97"/>
  <c r="AX96"/>
  <c r="AX95"/>
  <c r="AX94"/>
  <c r="AX93"/>
  <c r="AX92"/>
  <c r="AX91"/>
  <c r="AX90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X70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AX15"/>
  <c r="AX14"/>
  <c r="AX13"/>
  <c r="AX12"/>
  <c r="AX11"/>
  <c r="AP9"/>
  <c r="AS9"/>
  <c r="AW9"/>
  <c r="AX9"/>
  <c r="BL109"/>
  <c r="BL108"/>
  <c r="BL107"/>
  <c r="BL106"/>
  <c r="BL105"/>
  <c r="BL104"/>
  <c r="BL103"/>
  <c r="BL102"/>
  <c r="BL101"/>
  <c r="BL100"/>
  <c r="BL99"/>
  <c r="BL98"/>
  <c r="BL97"/>
  <c r="BL96"/>
  <c r="BL95"/>
  <c r="BL94"/>
  <c r="BL93"/>
  <c r="BL92"/>
  <c r="BL91"/>
  <c r="BL90"/>
  <c r="BL89"/>
  <c r="BL88"/>
  <c r="BL87"/>
  <c r="BL86"/>
  <c r="BL85"/>
  <c r="BL84"/>
  <c r="BL83"/>
  <c r="BL82"/>
  <c r="BL81"/>
  <c r="BL80"/>
  <c r="BL79"/>
  <c r="BL78"/>
  <c r="BL77"/>
  <c r="BL76"/>
  <c r="BL75"/>
  <c r="BL74"/>
  <c r="BL73"/>
  <c r="BL72"/>
  <c r="BL71"/>
  <c r="BL70"/>
  <c r="BL69"/>
  <c r="BL68"/>
  <c r="BL67"/>
  <c r="BL66"/>
  <c r="BL65"/>
  <c r="BL64"/>
  <c r="BL63"/>
  <c r="BL62"/>
  <c r="BL61"/>
  <c r="BL60"/>
  <c r="BL59"/>
  <c r="BL58"/>
  <c r="BL57"/>
  <c r="BL56"/>
  <c r="BL55"/>
  <c r="BL54"/>
  <c r="BL53"/>
  <c r="BL52"/>
  <c r="BL51"/>
  <c r="BL50"/>
  <c r="BL49"/>
  <c r="BL48"/>
  <c r="BL47"/>
  <c r="BL46"/>
  <c r="BL45"/>
  <c r="BL44"/>
  <c r="BL43"/>
  <c r="BL42"/>
  <c r="BL41"/>
  <c r="BL40"/>
  <c r="BL39"/>
  <c r="BL38"/>
  <c r="BL37"/>
  <c r="BL36"/>
  <c r="BL35"/>
  <c r="BL34"/>
  <c r="BL33"/>
  <c r="BL32"/>
  <c r="BL31"/>
  <c r="BL30"/>
  <c r="BL29"/>
  <c r="BL28"/>
  <c r="BL27"/>
  <c r="BL26"/>
  <c r="BL25"/>
  <c r="BL24"/>
  <c r="BL23"/>
  <c r="BL22"/>
  <c r="BL21"/>
  <c r="BL20"/>
  <c r="BL19"/>
  <c r="BL18"/>
  <c r="BL17"/>
  <c r="BL16"/>
  <c r="BL15"/>
  <c r="BL14"/>
  <c r="BL13"/>
  <c r="BL12"/>
  <c r="BL11"/>
  <c r="BD9"/>
  <c r="BG9"/>
  <c r="BK9"/>
  <c r="BL9"/>
  <c r="BZ109"/>
  <c r="BZ108"/>
  <c r="BZ107"/>
  <c r="BZ106"/>
  <c r="BZ105"/>
  <c r="BZ104"/>
  <c r="BZ103"/>
  <c r="BZ102"/>
  <c r="BZ101"/>
  <c r="BZ100"/>
  <c r="BZ99"/>
  <c r="BZ98"/>
  <c r="BZ97"/>
  <c r="BZ96"/>
  <c r="BZ95"/>
  <c r="BZ94"/>
  <c r="BZ93"/>
  <c r="BZ92"/>
  <c r="BZ91"/>
  <c r="BZ90"/>
  <c r="BZ89"/>
  <c r="BZ88"/>
  <c r="BZ87"/>
  <c r="BZ86"/>
  <c r="BZ85"/>
  <c r="BZ84"/>
  <c r="BZ83"/>
  <c r="BZ82"/>
  <c r="BZ81"/>
  <c r="BZ80"/>
  <c r="BZ79"/>
  <c r="BZ78"/>
  <c r="BZ77"/>
  <c r="BZ76"/>
  <c r="BZ75"/>
  <c r="BZ74"/>
  <c r="BZ73"/>
  <c r="BZ72"/>
  <c r="BZ71"/>
  <c r="BZ70"/>
  <c r="BZ69"/>
  <c r="BZ68"/>
  <c r="BZ67"/>
  <c r="BZ66"/>
  <c r="BZ65"/>
  <c r="BZ64"/>
  <c r="BZ63"/>
  <c r="BZ62"/>
  <c r="BZ61"/>
  <c r="BZ60"/>
  <c r="BZ59"/>
  <c r="BZ58"/>
  <c r="BZ57"/>
  <c r="BZ56"/>
  <c r="BZ55"/>
  <c r="BZ54"/>
  <c r="BZ53"/>
  <c r="BZ52"/>
  <c r="BZ51"/>
  <c r="BZ50"/>
  <c r="BZ49"/>
  <c r="BZ48"/>
  <c r="BZ47"/>
  <c r="BZ46"/>
  <c r="BZ45"/>
  <c r="BZ44"/>
  <c r="BZ43"/>
  <c r="BZ42"/>
  <c r="BZ41"/>
  <c r="BZ40"/>
  <c r="BZ39"/>
  <c r="BZ38"/>
  <c r="BZ37"/>
  <c r="BZ36"/>
  <c r="BZ35"/>
  <c r="BZ34"/>
  <c r="BZ33"/>
  <c r="BZ32"/>
  <c r="BZ31"/>
  <c r="BZ30"/>
  <c r="BZ29"/>
  <c r="BZ28"/>
  <c r="BZ27"/>
  <c r="BZ26"/>
  <c r="BZ25"/>
  <c r="BZ24"/>
  <c r="BZ23"/>
  <c r="BZ22"/>
  <c r="BZ21"/>
  <c r="BZ20"/>
  <c r="BZ19"/>
  <c r="BZ18"/>
  <c r="BZ17"/>
  <c r="BZ16"/>
  <c r="BZ15"/>
  <c r="BZ14"/>
  <c r="BZ13"/>
  <c r="BZ12"/>
  <c r="BZ11"/>
  <c r="BR9"/>
  <c r="BU9"/>
  <c r="BY9"/>
  <c r="BZ9"/>
  <c r="CN109"/>
  <c r="CN108"/>
  <c r="CN107"/>
  <c r="CN106"/>
  <c r="CN105"/>
  <c r="CN104"/>
  <c r="CN103"/>
  <c r="CN102"/>
  <c r="CN101"/>
  <c r="CN100"/>
  <c r="CN99"/>
  <c r="CN98"/>
  <c r="CN97"/>
  <c r="CN96"/>
  <c r="CN95"/>
  <c r="CN94"/>
  <c r="CN93"/>
  <c r="CN92"/>
  <c r="CN91"/>
  <c r="CN90"/>
  <c r="CN89"/>
  <c r="CN88"/>
  <c r="CN87"/>
  <c r="CN86"/>
  <c r="CN85"/>
  <c r="CN84"/>
  <c r="CN83"/>
  <c r="CN82"/>
  <c r="CN81"/>
  <c r="CN80"/>
  <c r="CN79"/>
  <c r="CN78"/>
  <c r="CN77"/>
  <c r="CN76"/>
  <c r="CN75"/>
  <c r="CN74"/>
  <c r="CN73"/>
  <c r="CN72"/>
  <c r="CN71"/>
  <c r="CN70"/>
  <c r="CN69"/>
  <c r="CN68"/>
  <c r="CN67"/>
  <c r="CN66"/>
  <c r="CN65"/>
  <c r="CN64"/>
  <c r="CN63"/>
  <c r="CN62"/>
  <c r="CN61"/>
  <c r="CN60"/>
  <c r="CN59"/>
  <c r="CN58"/>
  <c r="CN57"/>
  <c r="CN56"/>
  <c r="CN55"/>
  <c r="CN54"/>
  <c r="CN53"/>
  <c r="CN52"/>
  <c r="CN51"/>
  <c r="CN50"/>
  <c r="CN49"/>
  <c r="CN48"/>
  <c r="CN47"/>
  <c r="CN46"/>
  <c r="CN45"/>
  <c r="CN44"/>
  <c r="CN43"/>
  <c r="CN42"/>
  <c r="CN41"/>
  <c r="CN40"/>
  <c r="CN39"/>
  <c r="CN38"/>
  <c r="CN37"/>
  <c r="CN36"/>
  <c r="CN35"/>
  <c r="CN34"/>
  <c r="CN33"/>
  <c r="CN32"/>
  <c r="CN31"/>
  <c r="CN30"/>
  <c r="CN29"/>
  <c r="CN28"/>
  <c r="CN27"/>
  <c r="CN26"/>
  <c r="CN25"/>
  <c r="CN24"/>
  <c r="CN23"/>
  <c r="CN22"/>
  <c r="CN21"/>
  <c r="CN20"/>
  <c r="CN19"/>
  <c r="CN18"/>
  <c r="CN17"/>
  <c r="CN16"/>
  <c r="CN15"/>
  <c r="CN14"/>
  <c r="CN13"/>
  <c r="CN12"/>
  <c r="CN11"/>
  <c r="CF9"/>
  <c r="CI9"/>
  <c r="CM9"/>
  <c r="CN9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B46"/>
  <c r="DB45"/>
  <c r="DB44"/>
  <c r="DB43"/>
  <c r="DB42"/>
  <c r="DB41"/>
  <c r="DB40"/>
  <c r="DB39"/>
  <c r="DB38"/>
  <c r="DB37"/>
  <c r="DB36"/>
  <c r="DB35"/>
  <c r="DB34"/>
  <c r="DB33"/>
  <c r="DB32"/>
  <c r="DB31"/>
  <c r="DB30"/>
  <c r="DB29"/>
  <c r="DB28"/>
  <c r="DB27"/>
  <c r="DB26"/>
  <c r="DB25"/>
  <c r="DB24"/>
  <c r="DB23"/>
  <c r="DB22"/>
  <c r="DB21"/>
  <c r="DB20"/>
  <c r="DB19"/>
  <c r="DB18"/>
  <c r="DB17"/>
  <c r="DB16"/>
  <c r="DB15"/>
  <c r="DB14"/>
  <c r="DB13"/>
  <c r="DB12"/>
  <c r="DB11"/>
  <c r="CT9"/>
  <c r="CW9"/>
  <c r="DA9"/>
  <c r="DB9"/>
  <c r="DP109"/>
  <c r="DH9"/>
  <c r="DK9"/>
  <c r="DO9"/>
  <c r="DP9"/>
  <c r="EB109"/>
  <c r="DT9"/>
  <c r="DW9"/>
  <c r="EA9"/>
  <c r="EB9"/>
  <c r="EH109"/>
  <c r="EG9"/>
  <c r="EH9"/>
  <c r="EN109"/>
  <c r="EM9"/>
  <c r="EN9"/>
  <c r="EZ109"/>
  <c r="ER9"/>
  <c r="EU9"/>
  <c r="EY9"/>
  <c r="EZ9"/>
  <c r="FA109"/>
  <c r="FA9"/>
  <c r="EO109"/>
  <c r="EO9"/>
  <c r="EI109"/>
  <c r="EI9"/>
  <c r="EC109"/>
  <c r="EC9"/>
  <c r="DQ109"/>
  <c r="DQ9"/>
  <c r="FM108"/>
  <c r="FN108"/>
  <c r="FO108"/>
  <c r="FP108"/>
  <c r="FQ108"/>
  <c r="FR108"/>
  <c r="FS108"/>
  <c r="FT108"/>
  <c r="FU108"/>
  <c r="FV108"/>
  <c r="FW108"/>
  <c r="FM107"/>
  <c r="FN107"/>
  <c r="FO107"/>
  <c r="FP107"/>
  <c r="FQ107"/>
  <c r="FR107"/>
  <c r="FS107"/>
  <c r="FT107"/>
  <c r="FU107"/>
  <c r="FV107"/>
  <c r="FW107"/>
  <c r="FM106"/>
  <c r="FN106"/>
  <c r="FO106"/>
  <c r="FP106"/>
  <c r="FQ106"/>
  <c r="FR106"/>
  <c r="FS106"/>
  <c r="FT106"/>
  <c r="FU106"/>
  <c r="FV106"/>
  <c r="FW106"/>
  <c r="FM105"/>
  <c r="FN105"/>
  <c r="FO105"/>
  <c r="FP105"/>
  <c r="FQ105"/>
  <c r="FR105"/>
  <c r="FS105"/>
  <c r="FT105"/>
  <c r="FU105"/>
  <c r="FV105"/>
  <c r="FW105"/>
  <c r="FM104"/>
  <c r="FN104"/>
  <c r="FO104"/>
  <c r="FP104"/>
  <c r="FQ104"/>
  <c r="FR104"/>
  <c r="FS104"/>
  <c r="FT104"/>
  <c r="FU104"/>
  <c r="FV104"/>
  <c r="FW104"/>
  <c r="FM103"/>
  <c r="FN103"/>
  <c r="FO103"/>
  <c r="FP103"/>
  <c r="FQ103"/>
  <c r="FR103"/>
  <c r="FS103"/>
  <c r="FT103"/>
  <c r="FU103"/>
  <c r="FV103"/>
  <c r="FW103"/>
  <c r="FM102"/>
  <c r="FN102"/>
  <c r="FO102"/>
  <c r="FP102"/>
  <c r="FQ102"/>
  <c r="FR102"/>
  <c r="FS102"/>
  <c r="FT102"/>
  <c r="FU102"/>
  <c r="FV102"/>
  <c r="FW102"/>
  <c r="FM101"/>
  <c r="FN101"/>
  <c r="FO101"/>
  <c r="FP101"/>
  <c r="FQ101"/>
  <c r="FR101"/>
  <c r="FS101"/>
  <c r="FT101"/>
  <c r="FU101"/>
  <c r="FV101"/>
  <c r="FW101"/>
  <c r="FM100"/>
  <c r="FN100"/>
  <c r="FO100"/>
  <c r="FP100"/>
  <c r="FQ100"/>
  <c r="FR100"/>
  <c r="FS100"/>
  <c r="FT100"/>
  <c r="FU100"/>
  <c r="FV100"/>
  <c r="FW100"/>
  <c r="FM99"/>
  <c r="FN99"/>
  <c r="FO99"/>
  <c r="FP99"/>
  <c r="FQ99"/>
  <c r="FR99"/>
  <c r="FS99"/>
  <c r="FT99"/>
  <c r="FU99"/>
  <c r="FV99"/>
  <c r="FW99"/>
  <c r="FM98"/>
  <c r="FN98"/>
  <c r="FO98"/>
  <c r="FP98"/>
  <c r="FQ98"/>
  <c r="FR98"/>
  <c r="FS98"/>
  <c r="FT98"/>
  <c r="FU98"/>
  <c r="FV98"/>
  <c r="FW98"/>
  <c r="FM97"/>
  <c r="FN97"/>
  <c r="FO97"/>
  <c r="FP97"/>
  <c r="FQ97"/>
  <c r="FR97"/>
  <c r="FS97"/>
  <c r="FT97"/>
  <c r="FU97"/>
  <c r="FV97"/>
  <c r="FW97"/>
  <c r="FM96"/>
  <c r="FN96"/>
  <c r="FO96"/>
  <c r="FP96"/>
  <c r="FQ96"/>
  <c r="FR96"/>
  <c r="FS96"/>
  <c r="FT96"/>
  <c r="FU96"/>
  <c r="FV96"/>
  <c r="FW96"/>
  <c r="FM95"/>
  <c r="FN95"/>
  <c r="FO95"/>
  <c r="FP95"/>
  <c r="FQ95"/>
  <c r="FR95"/>
  <c r="FS95"/>
  <c r="FT95"/>
  <c r="FU95"/>
  <c r="FV95"/>
  <c r="FW95"/>
  <c r="FM94"/>
  <c r="FN94"/>
  <c r="FO94"/>
  <c r="FP94"/>
  <c r="FQ94"/>
  <c r="FR94"/>
  <c r="FS94"/>
  <c r="FT94"/>
  <c r="FU94"/>
  <c r="FV94"/>
  <c r="FW94"/>
  <c r="FM93"/>
  <c r="FN93"/>
  <c r="FO93"/>
  <c r="FP93"/>
  <c r="FQ93"/>
  <c r="FR93"/>
  <c r="FS93"/>
  <c r="FT93"/>
  <c r="FU93"/>
  <c r="FV93"/>
  <c r="FW93"/>
  <c r="FM92"/>
  <c r="FN92"/>
  <c r="FO92"/>
  <c r="FP92"/>
  <c r="FQ92"/>
  <c r="FR92"/>
  <c r="FS92"/>
  <c r="FT92"/>
  <c r="FU92"/>
  <c r="FV92"/>
  <c r="FW92"/>
  <c r="FM91"/>
  <c r="FN91"/>
  <c r="FO91"/>
  <c r="FP91"/>
  <c r="FQ91"/>
  <c r="FR91"/>
  <c r="FS91"/>
  <c r="FT91"/>
  <c r="FU91"/>
  <c r="FV91"/>
  <c r="FW91"/>
  <c r="FM90"/>
  <c r="FN90"/>
  <c r="FO90"/>
  <c r="FP90"/>
  <c r="FQ90"/>
  <c r="FR90"/>
  <c r="FS90"/>
  <c r="FT90"/>
  <c r="FU90"/>
  <c r="FV90"/>
  <c r="FW90"/>
  <c r="FM89"/>
  <c r="FN89"/>
  <c r="FO89"/>
  <c r="FP89"/>
  <c r="FQ89"/>
  <c r="FR89"/>
  <c r="FS89"/>
  <c r="FT89"/>
  <c r="FU89"/>
  <c r="FV89"/>
  <c r="FW89"/>
  <c r="FM88"/>
  <c r="FN88"/>
  <c r="FO88"/>
  <c r="FP88"/>
  <c r="FQ88"/>
  <c r="FR88"/>
  <c r="FS88"/>
  <c r="FT88"/>
  <c r="FU88"/>
  <c r="FV88"/>
  <c r="FW88"/>
  <c r="FM87"/>
  <c r="FN87"/>
  <c r="FO87"/>
  <c r="FP87"/>
  <c r="FQ87"/>
  <c r="FR87"/>
  <c r="FS87"/>
  <c r="FT87"/>
  <c r="FU87"/>
  <c r="FV87"/>
  <c r="FW87"/>
  <c r="FM86"/>
  <c r="FN86"/>
  <c r="FO86"/>
  <c r="FP86"/>
  <c r="FQ86"/>
  <c r="FR86"/>
  <c r="FS86"/>
  <c r="FT86"/>
  <c r="FU86"/>
  <c r="FV86"/>
  <c r="FW86"/>
  <c r="FM85"/>
  <c r="FN85"/>
  <c r="FO85"/>
  <c r="FP85"/>
  <c r="FQ85"/>
  <c r="FR85"/>
  <c r="FS85"/>
  <c r="FT85"/>
  <c r="FU85"/>
  <c r="FV85"/>
  <c r="FW85"/>
  <c r="FM84"/>
  <c r="FN84"/>
  <c r="FO84"/>
  <c r="FP84"/>
  <c r="FQ84"/>
  <c r="FR84"/>
  <c r="FS84"/>
  <c r="FT84"/>
  <c r="FU84"/>
  <c r="FV84"/>
  <c r="FW84"/>
  <c r="FM83"/>
  <c r="FN83"/>
  <c r="FO83"/>
  <c r="FP83"/>
  <c r="FQ83"/>
  <c r="FR83"/>
  <c r="FS83"/>
  <c r="FT83"/>
  <c r="FU83"/>
  <c r="FV83"/>
  <c r="FW83"/>
  <c r="FM82"/>
  <c r="FN82"/>
  <c r="FO82"/>
  <c r="FP82"/>
  <c r="FQ82"/>
  <c r="FR82"/>
  <c r="FS82"/>
  <c r="FT82"/>
  <c r="FU82"/>
  <c r="FV82"/>
  <c r="FW82"/>
  <c r="FM81"/>
  <c r="FN81"/>
  <c r="FO81"/>
  <c r="FP81"/>
  <c r="FQ81"/>
  <c r="FR81"/>
  <c r="FS81"/>
  <c r="FT81"/>
  <c r="FU81"/>
  <c r="FV81"/>
  <c r="FW81"/>
  <c r="FM80"/>
  <c r="FN80"/>
  <c r="FO80"/>
  <c r="FP80"/>
  <c r="FQ80"/>
  <c r="FR80"/>
  <c r="FS80"/>
  <c r="FT80"/>
  <c r="FU80"/>
  <c r="FV80"/>
  <c r="FW80"/>
  <c r="FM79"/>
  <c r="FN79"/>
  <c r="FO79"/>
  <c r="FP79"/>
  <c r="FQ79"/>
  <c r="FR79"/>
  <c r="FS79"/>
  <c r="FT79"/>
  <c r="FU79"/>
  <c r="FV79"/>
  <c r="FW79"/>
  <c r="FM78"/>
  <c r="FN78"/>
  <c r="FO78"/>
  <c r="FP78"/>
  <c r="FQ78"/>
  <c r="FR78"/>
  <c r="FS78"/>
  <c r="FT78"/>
  <c r="FU78"/>
  <c r="FV78"/>
  <c r="FW78"/>
  <c r="FM77"/>
  <c r="FN77"/>
  <c r="FO77"/>
  <c r="FP77"/>
  <c r="FQ77"/>
  <c r="FR77"/>
  <c r="FS77"/>
  <c r="FT77"/>
  <c r="FU77"/>
  <c r="FV77"/>
  <c r="FW77"/>
  <c r="FM76"/>
  <c r="FN76"/>
  <c r="FO76"/>
  <c r="FP76"/>
  <c r="FQ76"/>
  <c r="FR76"/>
  <c r="FS76"/>
  <c r="FT76"/>
  <c r="FU76"/>
  <c r="FV76"/>
  <c r="FW76"/>
  <c r="FM75"/>
  <c r="FN75"/>
  <c r="FO75"/>
  <c r="FP75"/>
  <c r="FQ75"/>
  <c r="FR75"/>
  <c r="FS75"/>
  <c r="FT75"/>
  <c r="FU75"/>
  <c r="FV75"/>
  <c r="FW75"/>
  <c r="FM74"/>
  <c r="FN74"/>
  <c r="FO74"/>
  <c r="FP74"/>
  <c r="FQ74"/>
  <c r="FR74"/>
  <c r="FS74"/>
  <c r="FT74"/>
  <c r="FU74"/>
  <c r="FV74"/>
  <c r="FW74"/>
  <c r="FM73"/>
  <c r="FN73"/>
  <c r="FO73"/>
  <c r="FP73"/>
  <c r="FQ73"/>
  <c r="FR73"/>
  <c r="FS73"/>
  <c r="FT73"/>
  <c r="FU73"/>
  <c r="FV73"/>
  <c r="FW73"/>
  <c r="FM72"/>
  <c r="FN72"/>
  <c r="FO72"/>
  <c r="FP72"/>
  <c r="FQ72"/>
  <c r="FR72"/>
  <c r="FS72"/>
  <c r="FT72"/>
  <c r="FU72"/>
  <c r="FV72"/>
  <c r="FW72"/>
  <c r="FM71"/>
  <c r="FN71"/>
  <c r="FO71"/>
  <c r="FP71"/>
  <c r="FQ71"/>
  <c r="FR71"/>
  <c r="FS71"/>
  <c r="FT71"/>
  <c r="FU71"/>
  <c r="FV71"/>
  <c r="FW71"/>
  <c r="FM70"/>
  <c r="FN70"/>
  <c r="FO70"/>
  <c r="FP70"/>
  <c r="FQ70"/>
  <c r="FR70"/>
  <c r="FS70"/>
  <c r="FT70"/>
  <c r="FU70"/>
  <c r="FV70"/>
  <c r="FW70"/>
  <c r="FM69"/>
  <c r="FN69"/>
  <c r="FO69"/>
  <c r="FP69"/>
  <c r="FQ69"/>
  <c r="FR69"/>
  <c r="FS69"/>
  <c r="FT69"/>
  <c r="FU69"/>
  <c r="FV69"/>
  <c r="FW69"/>
  <c r="FM68"/>
  <c r="FN68"/>
  <c r="FO68"/>
  <c r="FP68"/>
  <c r="FQ68"/>
  <c r="FR68"/>
  <c r="FS68"/>
  <c r="FT68"/>
  <c r="FU68"/>
  <c r="FV68"/>
  <c r="FW68"/>
  <c r="FM67"/>
  <c r="FN67"/>
  <c r="FO67"/>
  <c r="FP67"/>
  <c r="FQ67"/>
  <c r="FR67"/>
  <c r="FS67"/>
  <c r="FT67"/>
  <c r="FU67"/>
  <c r="FV67"/>
  <c r="FW67"/>
  <c r="FM66"/>
  <c r="FN66"/>
  <c r="FO66"/>
  <c r="FP66"/>
  <c r="FQ66"/>
  <c r="FR66"/>
  <c r="FS66"/>
  <c r="FT66"/>
  <c r="FU66"/>
  <c r="FV66"/>
  <c r="FW66"/>
  <c r="FM65"/>
  <c r="FN65"/>
  <c r="FO65"/>
  <c r="FP65"/>
  <c r="FQ65"/>
  <c r="FR65"/>
  <c r="FS65"/>
  <c r="FT65"/>
  <c r="FU65"/>
  <c r="FV65"/>
  <c r="FW65"/>
  <c r="FM64"/>
  <c r="FN64"/>
  <c r="FO64"/>
  <c r="FP64"/>
  <c r="FQ64"/>
  <c r="FR64"/>
  <c r="FS64"/>
  <c r="FT64"/>
  <c r="FU64"/>
  <c r="FV64"/>
  <c r="FW64"/>
  <c r="FM63"/>
  <c r="FN63"/>
  <c r="FO63"/>
  <c r="FP63"/>
  <c r="FQ63"/>
  <c r="FR63"/>
  <c r="FS63"/>
  <c r="FT63"/>
  <c r="FU63"/>
  <c r="FV63"/>
  <c r="FW63"/>
  <c r="FM62"/>
  <c r="FN62"/>
  <c r="FO62"/>
  <c r="FP62"/>
  <c r="FQ62"/>
  <c r="FR62"/>
  <c r="FS62"/>
  <c r="FT62"/>
  <c r="FU62"/>
  <c r="FV62"/>
  <c r="FW62"/>
  <c r="FM61"/>
  <c r="FN61"/>
  <c r="FO61"/>
  <c r="FP61"/>
  <c r="FQ61"/>
  <c r="FR61"/>
  <c r="FS61"/>
  <c r="FT61"/>
  <c r="FU61"/>
  <c r="FV61"/>
  <c r="FW61"/>
  <c r="FM60"/>
  <c r="FN60"/>
  <c r="FO60"/>
  <c r="FP60"/>
  <c r="FQ60"/>
  <c r="FR60"/>
  <c r="FS60"/>
  <c r="FT60"/>
  <c r="FU60"/>
  <c r="FV60"/>
  <c r="FW60"/>
  <c r="FM59"/>
  <c r="FN59"/>
  <c r="FO59"/>
  <c r="FP59"/>
  <c r="FQ59"/>
  <c r="FR59"/>
  <c r="FS59"/>
  <c r="FT59"/>
  <c r="FU59"/>
  <c r="FV59"/>
  <c r="FW59"/>
  <c r="FM58"/>
  <c r="FN58"/>
  <c r="FO58"/>
  <c r="FP58"/>
  <c r="FQ58"/>
  <c r="FR58"/>
  <c r="FS58"/>
  <c r="FT58"/>
  <c r="FU58"/>
  <c r="FV58"/>
  <c r="FW58"/>
  <c r="FM57"/>
  <c r="FN57"/>
  <c r="FO57"/>
  <c r="FP57"/>
  <c r="FQ57"/>
  <c r="FR57"/>
  <c r="FS57"/>
  <c r="FT57"/>
  <c r="FU57"/>
  <c r="FV57"/>
  <c r="FW57"/>
  <c r="FM56"/>
  <c r="FN56"/>
  <c r="FO56"/>
  <c r="FP56"/>
  <c r="FQ56"/>
  <c r="FR56"/>
  <c r="FS56"/>
  <c r="FT56"/>
  <c r="FU56"/>
  <c r="FV56"/>
  <c r="FW56"/>
  <c r="FM55"/>
  <c r="FN55"/>
  <c r="FO55"/>
  <c r="FP55"/>
  <c r="FQ55"/>
  <c r="FR55"/>
  <c r="FS55"/>
  <c r="FT55"/>
  <c r="FU55"/>
  <c r="FV55"/>
  <c r="FW55"/>
  <c r="FM54"/>
  <c r="FN54"/>
  <c r="FO54"/>
  <c r="FP54"/>
  <c r="FQ54"/>
  <c r="FR54"/>
  <c r="FS54"/>
  <c r="FT54"/>
  <c r="FU54"/>
  <c r="FV54"/>
  <c r="FW54"/>
  <c r="FM53"/>
  <c r="FN53"/>
  <c r="FO53"/>
  <c r="FP53"/>
  <c r="FQ53"/>
  <c r="FR53"/>
  <c r="FS53"/>
  <c r="FT53"/>
  <c r="FU53"/>
  <c r="FV53"/>
  <c r="FW53"/>
  <c r="FM52"/>
  <c r="FN52"/>
  <c r="FO52"/>
  <c r="FP52"/>
  <c r="FQ52"/>
  <c r="FR52"/>
  <c r="FS52"/>
  <c r="FT52"/>
  <c r="FU52"/>
  <c r="FV52"/>
  <c r="FW52"/>
  <c r="FM51"/>
  <c r="FN51"/>
  <c r="FO51"/>
  <c r="FP51"/>
  <c r="FQ51"/>
  <c r="FR51"/>
  <c r="FS51"/>
  <c r="FT51"/>
  <c r="FU51"/>
  <c r="FV51"/>
  <c r="FW51"/>
  <c r="FM50"/>
  <c r="FN50"/>
  <c r="FO50"/>
  <c r="FP50"/>
  <c r="FQ50"/>
  <c r="FR50"/>
  <c r="FS50"/>
  <c r="FT50"/>
  <c r="FU50"/>
  <c r="FV50"/>
  <c r="FW50"/>
  <c r="FM49"/>
  <c r="FN49"/>
  <c r="FO49"/>
  <c r="FP49"/>
  <c r="FQ49"/>
  <c r="FR49"/>
  <c r="FS49"/>
  <c r="FT49"/>
  <c r="FU49"/>
  <c r="FV49"/>
  <c r="FW49"/>
  <c r="FM48"/>
  <c r="FN48"/>
  <c r="FO48"/>
  <c r="FP48"/>
  <c r="FQ48"/>
  <c r="FR48"/>
  <c r="FS48"/>
  <c r="FT48"/>
  <c r="FU48"/>
  <c r="FV48"/>
  <c r="FW48"/>
  <c r="FM47"/>
  <c r="FN47"/>
  <c r="FO47"/>
  <c r="FP47"/>
  <c r="FQ47"/>
  <c r="FR47"/>
  <c r="FS47"/>
  <c r="FT47"/>
  <c r="FU47"/>
  <c r="FV47"/>
  <c r="FW47"/>
  <c r="FM46"/>
  <c r="FN46"/>
  <c r="FO46"/>
  <c r="FP46"/>
  <c r="FQ46"/>
  <c r="FR46"/>
  <c r="FS46"/>
  <c r="FT46"/>
  <c r="FU46"/>
  <c r="FV46"/>
  <c r="FW46"/>
  <c r="FM45"/>
  <c r="FN45"/>
  <c r="FO45"/>
  <c r="FP45"/>
  <c r="FQ45"/>
  <c r="FR45"/>
  <c r="FS45"/>
  <c r="FT45"/>
  <c r="FU45"/>
  <c r="FV45"/>
  <c r="FW45"/>
  <c r="FM44"/>
  <c r="FN44"/>
  <c r="FO44"/>
  <c r="FP44"/>
  <c r="FQ44"/>
  <c r="FR44"/>
  <c r="FS44"/>
  <c r="FT44"/>
  <c r="FU44"/>
  <c r="FV44"/>
  <c r="FW44"/>
  <c r="FM43"/>
  <c r="FN43"/>
  <c r="FO43"/>
  <c r="FP43"/>
  <c r="FQ43"/>
  <c r="FR43"/>
  <c r="FS43"/>
  <c r="FT43"/>
  <c r="FU43"/>
  <c r="FV43"/>
  <c r="FW43"/>
  <c r="FM42"/>
  <c r="FN42"/>
  <c r="FO42"/>
  <c r="FP42"/>
  <c r="FQ42"/>
  <c r="FR42"/>
  <c r="FS42"/>
  <c r="FT42"/>
  <c r="FU42"/>
  <c r="FV42"/>
  <c r="FW42"/>
  <c r="FM41"/>
  <c r="FN41"/>
  <c r="FO41"/>
  <c r="FP41"/>
  <c r="FQ41"/>
  <c r="FR41"/>
  <c r="FS41"/>
  <c r="FT41"/>
  <c r="FU41"/>
  <c r="FV41"/>
  <c r="FW41"/>
  <c r="FM40"/>
  <c r="FN40"/>
  <c r="FO40"/>
  <c r="FP40"/>
  <c r="FQ40"/>
  <c r="FR40"/>
  <c r="FS40"/>
  <c r="FT40"/>
  <c r="FU40"/>
  <c r="FV40"/>
  <c r="FW40"/>
  <c r="FM39"/>
  <c r="FN39"/>
  <c r="FO39"/>
  <c r="FP39"/>
  <c r="FQ39"/>
  <c r="FR39"/>
  <c r="FS39"/>
  <c r="FT39"/>
  <c r="FU39"/>
  <c r="FV39"/>
  <c r="FW39"/>
  <c r="FM38"/>
  <c r="FN38"/>
  <c r="FO38"/>
  <c r="FP38"/>
  <c r="FQ38"/>
  <c r="FR38"/>
  <c r="FS38"/>
  <c r="FT38"/>
  <c r="FU38"/>
  <c r="FV38"/>
  <c r="FW38"/>
  <c r="FM37"/>
  <c r="FN37"/>
  <c r="FO37"/>
  <c r="FP37"/>
  <c r="FQ37"/>
  <c r="FR37"/>
  <c r="FS37"/>
  <c r="FT37"/>
  <c r="FU37"/>
  <c r="FV37"/>
  <c r="FW37"/>
  <c r="FM36"/>
  <c r="FN36"/>
  <c r="FO36"/>
  <c r="FP36"/>
  <c r="FQ36"/>
  <c r="FR36"/>
  <c r="FS36"/>
  <c r="FT36"/>
  <c r="FU36"/>
  <c r="FV36"/>
  <c r="FW36"/>
  <c r="FM35"/>
  <c r="FN35"/>
  <c r="FO35"/>
  <c r="FP35"/>
  <c r="FQ35"/>
  <c r="FR35"/>
  <c r="FS35"/>
  <c r="FT35"/>
  <c r="FU35"/>
  <c r="FV35"/>
  <c r="FW35"/>
  <c r="FM34"/>
  <c r="FN34"/>
  <c r="FO34"/>
  <c r="FP34"/>
  <c r="FQ34"/>
  <c r="FR34"/>
  <c r="FS34"/>
  <c r="FT34"/>
  <c r="FU34"/>
  <c r="FV34"/>
  <c r="FW34"/>
  <c r="FM33"/>
  <c r="FN33"/>
  <c r="FO33"/>
  <c r="FP33"/>
  <c r="FQ33"/>
  <c r="FR33"/>
  <c r="FS33"/>
  <c r="FT33"/>
  <c r="FU33"/>
  <c r="FV33"/>
  <c r="FW33"/>
  <c r="FM32"/>
  <c r="FN32"/>
  <c r="FO32"/>
  <c r="FP32"/>
  <c r="FQ32"/>
  <c r="FR32"/>
  <c r="FS32"/>
  <c r="FT32"/>
  <c r="FU32"/>
  <c r="FV32"/>
  <c r="FW32"/>
  <c r="FM31"/>
  <c r="FN31"/>
  <c r="FO31"/>
  <c r="FP31"/>
  <c r="FQ31"/>
  <c r="FR31"/>
  <c r="FS31"/>
  <c r="FT31"/>
  <c r="FU31"/>
  <c r="FV31"/>
  <c r="FW31"/>
  <c r="FM30"/>
  <c r="FN30"/>
  <c r="FO30"/>
  <c r="FP30"/>
  <c r="FQ30"/>
  <c r="FR30"/>
  <c r="FS30"/>
  <c r="FT30"/>
  <c r="FU30"/>
  <c r="FV30"/>
  <c r="FW30"/>
  <c r="FM29"/>
  <c r="FN29"/>
  <c r="FO29"/>
  <c r="FP29"/>
  <c r="FQ29"/>
  <c r="FR29"/>
  <c r="FS29"/>
  <c r="FT29"/>
  <c r="FU29"/>
  <c r="FV29"/>
  <c r="FW29"/>
  <c r="FM28"/>
  <c r="FN28"/>
  <c r="FO28"/>
  <c r="FP28"/>
  <c r="FQ28"/>
  <c r="FR28"/>
  <c r="FS28"/>
  <c r="FT28"/>
  <c r="FU28"/>
  <c r="FV28"/>
  <c r="FW28"/>
  <c r="FM27"/>
  <c r="FN27"/>
  <c r="FO27"/>
  <c r="FP27"/>
  <c r="FQ27"/>
  <c r="FR27"/>
  <c r="FS27"/>
  <c r="FT27"/>
  <c r="FU27"/>
  <c r="FV27"/>
  <c r="FW27"/>
  <c r="FM26"/>
  <c r="FN26"/>
  <c r="FO26"/>
  <c r="FP26"/>
  <c r="FQ26"/>
  <c r="FR26"/>
  <c r="FS26"/>
  <c r="FT26"/>
  <c r="FU26"/>
  <c r="FV26"/>
  <c r="FW26"/>
  <c r="FM25"/>
  <c r="FN25"/>
  <c r="FO25"/>
  <c r="FP25"/>
  <c r="FQ25"/>
  <c r="FR25"/>
  <c r="FS25"/>
  <c r="FT25"/>
  <c r="FU25"/>
  <c r="FV25"/>
  <c r="FW25"/>
  <c r="FM24"/>
  <c r="FN24"/>
  <c r="FO24"/>
  <c r="FP24"/>
  <c r="FQ24"/>
  <c r="FR24"/>
  <c r="FS24"/>
  <c r="FT24"/>
  <c r="FU24"/>
  <c r="FV24"/>
  <c r="FW24"/>
  <c r="FM23"/>
  <c r="FN23"/>
  <c r="FO23"/>
  <c r="FP23"/>
  <c r="FQ23"/>
  <c r="FR23"/>
  <c r="FS23"/>
  <c r="FT23"/>
  <c r="FU23"/>
  <c r="FV23"/>
  <c r="FW23"/>
  <c r="FM22"/>
  <c r="FN22"/>
  <c r="FO22"/>
  <c r="FP22"/>
  <c r="FQ22"/>
  <c r="FR22"/>
  <c r="FS22"/>
  <c r="FT22"/>
  <c r="FU22"/>
  <c r="FV22"/>
  <c r="FW22"/>
  <c r="FM21"/>
  <c r="FN21"/>
  <c r="FO21"/>
  <c r="FP21"/>
  <c r="FQ21"/>
  <c r="FR21"/>
  <c r="FS21"/>
  <c r="FT21"/>
  <c r="FU21"/>
  <c r="FV21"/>
  <c r="FW21"/>
  <c r="FM20"/>
  <c r="FN20"/>
  <c r="FO20"/>
  <c r="FP20"/>
  <c r="FQ20"/>
  <c r="FR20"/>
  <c r="FS20"/>
  <c r="FT20"/>
  <c r="FU20"/>
  <c r="FV20"/>
  <c r="FW20"/>
  <c r="FM19"/>
  <c r="FN19"/>
  <c r="FO19"/>
  <c r="FP19"/>
  <c r="FQ19"/>
  <c r="FR19"/>
  <c r="FS19"/>
  <c r="FT19"/>
  <c r="FU19"/>
  <c r="FV19"/>
  <c r="FW19"/>
  <c r="FM18"/>
  <c r="FN18"/>
  <c r="FO18"/>
  <c r="FP18"/>
  <c r="FQ18"/>
  <c r="FR18"/>
  <c r="FS18"/>
  <c r="FT18"/>
  <c r="FU18"/>
  <c r="FV18"/>
  <c r="FW18"/>
  <c r="FM17"/>
  <c r="FN17"/>
  <c r="FO17"/>
  <c r="FP17"/>
  <c r="FQ17"/>
  <c r="FR17"/>
  <c r="FS17"/>
  <c r="FT17"/>
  <c r="FU17"/>
  <c r="FV17"/>
  <c r="FW17"/>
  <c r="FM16"/>
  <c r="FN16"/>
  <c r="FO16"/>
  <c r="FP16"/>
  <c r="FQ16"/>
  <c r="FR16"/>
  <c r="FS16"/>
  <c r="FT16"/>
  <c r="FU16"/>
  <c r="FV16"/>
  <c r="FW16"/>
  <c r="FM15"/>
  <c r="FN15"/>
  <c r="FO15"/>
  <c r="FP15"/>
  <c r="FQ15"/>
  <c r="FR15"/>
  <c r="FS15"/>
  <c r="FT15"/>
  <c r="FU15"/>
  <c r="FV15"/>
  <c r="FW15"/>
  <c r="FM14"/>
  <c r="FN14"/>
  <c r="FO14"/>
  <c r="FP14"/>
  <c r="FQ14"/>
  <c r="FR14"/>
  <c r="FS14"/>
  <c r="FT14"/>
  <c r="FU14"/>
  <c r="FV14"/>
  <c r="FW14"/>
  <c r="FM13"/>
  <c r="FN13"/>
  <c r="FO13"/>
  <c r="FP13"/>
  <c r="FQ13"/>
  <c r="FR13"/>
  <c r="FS13"/>
  <c r="FT13"/>
  <c r="FU13"/>
  <c r="FV13"/>
  <c r="FW13"/>
  <c r="FM12"/>
  <c r="FN12"/>
  <c r="FO12"/>
  <c r="FP12"/>
  <c r="FQ12"/>
  <c r="FR12"/>
  <c r="FS12"/>
  <c r="FT12"/>
  <c r="FU12"/>
  <c r="FV12"/>
  <c r="FW12"/>
  <c r="FJ10"/>
  <c r="A41" i="22"/>
  <c r="A80"/>
  <c r="A120"/>
  <c r="A159"/>
  <c r="A199"/>
  <c r="A238"/>
  <c r="A278"/>
  <c r="A317"/>
  <c r="A357"/>
  <c r="A396"/>
  <c r="A436"/>
  <c r="A475"/>
  <c r="A515"/>
  <c r="A554"/>
  <c r="A594"/>
  <c r="A633"/>
  <c r="A673"/>
  <c r="A712"/>
  <c r="A752"/>
  <c r="A791"/>
  <c r="A831"/>
  <c r="A870"/>
  <c r="A910"/>
  <c r="A949"/>
  <c r="A989"/>
  <c r="A1028"/>
  <c r="A1068"/>
  <c r="A1107"/>
  <c r="A1147"/>
  <c r="A1186"/>
  <c r="A1226"/>
  <c r="A1265"/>
  <c r="A1305"/>
  <c r="A1344"/>
  <c r="A1384"/>
  <c r="A1423"/>
  <c r="A1463"/>
  <c r="A1502"/>
  <c r="A1542"/>
  <c r="A1581"/>
  <c r="A1621"/>
  <c r="A1660"/>
  <c r="A1700"/>
  <c r="A1739"/>
  <c r="A1779"/>
  <c r="A1818"/>
  <c r="A1858"/>
  <c r="A1897"/>
  <c r="A1937"/>
  <c r="A1976"/>
  <c r="A2016"/>
  <c r="A2055"/>
  <c r="A2095"/>
  <c r="A2134"/>
  <c r="A2174"/>
  <c r="A2213"/>
  <c r="A2253"/>
  <c r="A2292"/>
  <c r="A2332"/>
  <c r="A2371"/>
  <c r="A2411"/>
  <c r="A2450"/>
  <c r="A2490"/>
  <c r="A2529"/>
  <c r="A2569"/>
  <c r="A2608"/>
  <c r="A2648"/>
  <c r="A2687"/>
  <c r="A2727"/>
  <c r="A2766"/>
  <c r="A2806"/>
  <c r="A2845"/>
  <c r="A2885"/>
  <c r="A2924"/>
  <c r="A2964"/>
  <c r="A3003"/>
  <c r="A3043"/>
  <c r="A3082"/>
  <c r="A3122"/>
  <c r="A3161"/>
  <c r="A3201"/>
  <c r="A3240"/>
  <c r="A3280"/>
  <c r="A3319"/>
  <c r="A3359"/>
  <c r="A3398"/>
  <c r="A3438"/>
  <c r="A3477"/>
  <c r="A3517"/>
  <c r="A3556"/>
  <c r="A3596"/>
  <c r="A3635"/>
  <c r="A3675"/>
  <c r="A3714"/>
  <c r="A3754"/>
  <c r="A3793"/>
  <c r="A3833"/>
  <c r="A3872"/>
  <c r="A3912"/>
  <c r="J3915"/>
  <c r="H3944"/>
  <c r="F3944"/>
  <c r="C3944"/>
  <c r="H3943"/>
  <c r="F3943"/>
  <c r="C3943"/>
  <c r="H3942"/>
  <c r="F3942"/>
  <c r="C3942"/>
  <c r="H3941"/>
  <c r="F3941"/>
  <c r="C3941"/>
  <c r="L3940"/>
  <c r="H3940"/>
  <c r="F3940"/>
  <c r="C3940"/>
  <c r="L3939"/>
  <c r="M3938"/>
  <c r="L3938"/>
  <c r="L3937"/>
  <c r="O3936"/>
  <c r="M3936"/>
  <c r="L3936"/>
  <c r="J3936"/>
  <c r="H3936"/>
  <c r="F3936"/>
  <c r="O3934"/>
  <c r="E3934"/>
  <c r="F3934"/>
  <c r="G3934"/>
  <c r="H3934"/>
  <c r="I3934"/>
  <c r="J3934"/>
  <c r="K3934"/>
  <c r="L3934"/>
  <c r="M3934"/>
  <c r="N3934"/>
  <c r="C3934"/>
  <c r="O3933"/>
  <c r="E3933"/>
  <c r="F3933"/>
  <c r="G3933"/>
  <c r="H3933"/>
  <c r="I3933"/>
  <c r="J3933"/>
  <c r="K3933"/>
  <c r="L3933"/>
  <c r="M3933"/>
  <c r="N3933"/>
  <c r="C3933"/>
  <c r="O3932"/>
  <c r="E3932"/>
  <c r="F3932"/>
  <c r="G3932"/>
  <c r="H3932"/>
  <c r="I3932"/>
  <c r="J3932"/>
  <c r="K3932"/>
  <c r="L3932"/>
  <c r="M3932"/>
  <c r="N3932"/>
  <c r="C3932"/>
  <c r="O3931"/>
  <c r="E3931"/>
  <c r="F3931"/>
  <c r="G3931"/>
  <c r="H3931"/>
  <c r="I3931"/>
  <c r="J3931"/>
  <c r="K3931"/>
  <c r="L3931"/>
  <c r="M3931"/>
  <c r="N3931"/>
  <c r="C3931"/>
  <c r="O3930"/>
  <c r="E3930"/>
  <c r="F3930"/>
  <c r="G3930"/>
  <c r="H3930"/>
  <c r="I3930"/>
  <c r="J3930"/>
  <c r="K3930"/>
  <c r="L3930"/>
  <c r="M3930"/>
  <c r="N3930"/>
  <c r="C3930"/>
  <c r="E3929"/>
  <c r="F3929"/>
  <c r="G3929"/>
  <c r="H3929"/>
  <c r="I3929"/>
  <c r="J3929"/>
  <c r="K3929"/>
  <c r="L3929"/>
  <c r="M3929"/>
  <c r="N3929"/>
  <c r="O3928"/>
  <c r="E3928"/>
  <c r="F3928"/>
  <c r="G3928"/>
  <c r="H3928"/>
  <c r="I3928"/>
  <c r="J3928"/>
  <c r="K3928"/>
  <c r="L3928"/>
  <c r="M3928"/>
  <c r="N3928"/>
  <c r="C3928"/>
  <c r="O3927"/>
  <c r="E3927"/>
  <c r="F3927"/>
  <c r="G3927"/>
  <c r="H3927"/>
  <c r="I3927"/>
  <c r="J3927"/>
  <c r="K3927"/>
  <c r="L3927"/>
  <c r="M3927"/>
  <c r="N3927"/>
  <c r="C3927"/>
  <c r="E3926"/>
  <c r="F3926"/>
  <c r="G3926"/>
  <c r="H3926"/>
  <c r="I3926"/>
  <c r="J3926"/>
  <c r="K3926"/>
  <c r="L3926"/>
  <c r="M3926"/>
  <c r="N3926"/>
  <c r="H3923"/>
  <c r="H3922"/>
  <c r="H3921"/>
  <c r="H3920"/>
  <c r="H3919"/>
  <c r="H3918"/>
  <c r="N3917"/>
  <c r="N3915"/>
  <c r="D3914"/>
  <c r="D3913"/>
  <c r="J3875"/>
  <c r="H3904"/>
  <c r="F3904"/>
  <c r="C3904"/>
  <c r="H3903"/>
  <c r="F3903"/>
  <c r="C3903"/>
  <c r="H3902"/>
  <c r="F3902"/>
  <c r="C3902"/>
  <c r="H3901"/>
  <c r="F3901"/>
  <c r="C3901"/>
  <c r="L3900"/>
  <c r="H3900"/>
  <c r="F3900"/>
  <c r="C3900"/>
  <c r="L3899"/>
  <c r="M3898"/>
  <c r="L3898"/>
  <c r="L3897"/>
  <c r="O3896"/>
  <c r="M3896"/>
  <c r="L3896"/>
  <c r="J3896"/>
  <c r="H3896"/>
  <c r="F3896"/>
  <c r="O3894"/>
  <c r="E3894"/>
  <c r="F3894"/>
  <c r="G3894"/>
  <c r="H3894"/>
  <c r="I3894"/>
  <c r="J3894"/>
  <c r="K3894"/>
  <c r="L3894"/>
  <c r="M3894"/>
  <c r="N3894"/>
  <c r="C3894"/>
  <c r="O3893"/>
  <c r="E3893"/>
  <c r="F3893"/>
  <c r="G3893"/>
  <c r="H3893"/>
  <c r="I3893"/>
  <c r="J3893"/>
  <c r="K3893"/>
  <c r="L3893"/>
  <c r="M3893"/>
  <c r="N3893"/>
  <c r="C3893"/>
  <c r="O3892"/>
  <c r="E3892"/>
  <c r="F3892"/>
  <c r="G3892"/>
  <c r="H3892"/>
  <c r="I3892"/>
  <c r="J3892"/>
  <c r="K3892"/>
  <c r="L3892"/>
  <c r="M3892"/>
  <c r="N3892"/>
  <c r="C3892"/>
  <c r="O3891"/>
  <c r="E3891"/>
  <c r="F3891"/>
  <c r="G3891"/>
  <c r="H3891"/>
  <c r="I3891"/>
  <c r="J3891"/>
  <c r="K3891"/>
  <c r="L3891"/>
  <c r="M3891"/>
  <c r="N3891"/>
  <c r="C3891"/>
  <c r="O3890"/>
  <c r="E3890"/>
  <c r="F3890"/>
  <c r="G3890"/>
  <c r="H3890"/>
  <c r="I3890"/>
  <c r="J3890"/>
  <c r="K3890"/>
  <c r="L3890"/>
  <c r="M3890"/>
  <c r="N3890"/>
  <c r="C3890"/>
  <c r="E3889"/>
  <c r="F3889"/>
  <c r="G3889"/>
  <c r="H3889"/>
  <c r="I3889"/>
  <c r="J3889"/>
  <c r="K3889"/>
  <c r="L3889"/>
  <c r="M3889"/>
  <c r="N3889"/>
  <c r="O3888"/>
  <c r="E3888"/>
  <c r="F3888"/>
  <c r="G3888"/>
  <c r="H3888"/>
  <c r="I3888"/>
  <c r="J3888"/>
  <c r="K3888"/>
  <c r="L3888"/>
  <c r="M3888"/>
  <c r="N3888"/>
  <c r="C3888"/>
  <c r="O3887"/>
  <c r="E3887"/>
  <c r="F3887"/>
  <c r="G3887"/>
  <c r="H3887"/>
  <c r="I3887"/>
  <c r="J3887"/>
  <c r="K3887"/>
  <c r="L3887"/>
  <c r="M3887"/>
  <c r="N3887"/>
  <c r="C3887"/>
  <c r="E3886"/>
  <c r="F3886"/>
  <c r="G3886"/>
  <c r="H3886"/>
  <c r="I3886"/>
  <c r="J3886"/>
  <c r="K3886"/>
  <c r="L3886"/>
  <c r="M3886"/>
  <c r="N3886"/>
  <c r="H3883"/>
  <c r="H3882"/>
  <c r="H3881"/>
  <c r="H3880"/>
  <c r="H3879"/>
  <c r="H3878"/>
  <c r="N3877"/>
  <c r="N3875"/>
  <c r="D3874"/>
  <c r="D3873"/>
  <c r="J3836"/>
  <c r="H3865"/>
  <c r="F3865"/>
  <c r="C3865"/>
  <c r="H3864"/>
  <c r="F3864"/>
  <c r="C3864"/>
  <c r="H3863"/>
  <c r="F3863"/>
  <c r="C3863"/>
  <c r="H3862"/>
  <c r="F3862"/>
  <c r="C3862"/>
  <c r="L3861"/>
  <c r="H3861"/>
  <c r="F3861"/>
  <c r="C3861"/>
  <c r="L3860"/>
  <c r="M3859"/>
  <c r="L3859"/>
  <c r="L3858"/>
  <c r="O3857"/>
  <c r="M3857"/>
  <c r="L3857"/>
  <c r="J3857"/>
  <c r="H3857"/>
  <c r="F3857"/>
  <c r="O3855"/>
  <c r="E3855"/>
  <c r="F3855"/>
  <c r="G3855"/>
  <c r="H3855"/>
  <c r="I3855"/>
  <c r="J3855"/>
  <c r="K3855"/>
  <c r="L3855"/>
  <c r="M3855"/>
  <c r="N3855"/>
  <c r="C3855"/>
  <c r="O3854"/>
  <c r="E3854"/>
  <c r="F3854"/>
  <c r="G3854"/>
  <c r="H3854"/>
  <c r="I3854"/>
  <c r="J3854"/>
  <c r="K3854"/>
  <c r="L3854"/>
  <c r="M3854"/>
  <c r="N3854"/>
  <c r="C3854"/>
  <c r="O3853"/>
  <c r="E3853"/>
  <c r="F3853"/>
  <c r="G3853"/>
  <c r="H3853"/>
  <c r="I3853"/>
  <c r="J3853"/>
  <c r="K3853"/>
  <c r="L3853"/>
  <c r="M3853"/>
  <c r="N3853"/>
  <c r="C3853"/>
  <c r="O3852"/>
  <c r="E3852"/>
  <c r="F3852"/>
  <c r="G3852"/>
  <c r="H3852"/>
  <c r="I3852"/>
  <c r="J3852"/>
  <c r="K3852"/>
  <c r="L3852"/>
  <c r="M3852"/>
  <c r="N3852"/>
  <c r="C3852"/>
  <c r="O3851"/>
  <c r="E3851"/>
  <c r="F3851"/>
  <c r="G3851"/>
  <c r="H3851"/>
  <c r="I3851"/>
  <c r="J3851"/>
  <c r="K3851"/>
  <c r="L3851"/>
  <c r="M3851"/>
  <c r="N3851"/>
  <c r="C3851"/>
  <c r="E3850"/>
  <c r="F3850"/>
  <c r="G3850"/>
  <c r="H3850"/>
  <c r="I3850"/>
  <c r="J3850"/>
  <c r="K3850"/>
  <c r="L3850"/>
  <c r="M3850"/>
  <c r="N3850"/>
  <c r="O3849"/>
  <c r="E3849"/>
  <c r="F3849"/>
  <c r="G3849"/>
  <c r="H3849"/>
  <c r="I3849"/>
  <c r="J3849"/>
  <c r="K3849"/>
  <c r="L3849"/>
  <c r="M3849"/>
  <c r="N3849"/>
  <c r="C3849"/>
  <c r="O3848"/>
  <c r="E3848"/>
  <c r="F3848"/>
  <c r="G3848"/>
  <c r="H3848"/>
  <c r="I3848"/>
  <c r="J3848"/>
  <c r="K3848"/>
  <c r="L3848"/>
  <c r="M3848"/>
  <c r="N3848"/>
  <c r="C3848"/>
  <c r="E3847"/>
  <c r="F3847"/>
  <c r="G3847"/>
  <c r="H3847"/>
  <c r="I3847"/>
  <c r="J3847"/>
  <c r="K3847"/>
  <c r="L3847"/>
  <c r="M3847"/>
  <c r="N3847"/>
  <c r="H3844"/>
  <c r="H3843"/>
  <c r="H3842"/>
  <c r="H3841"/>
  <c r="H3840"/>
  <c r="H3839"/>
  <c r="N3838"/>
  <c r="N3836"/>
  <c r="D3835"/>
  <c r="D3834"/>
  <c r="J3796"/>
  <c r="H3825"/>
  <c r="F3825"/>
  <c r="C3825"/>
  <c r="H3824"/>
  <c r="F3824"/>
  <c r="C3824"/>
  <c r="H3823"/>
  <c r="F3823"/>
  <c r="C3823"/>
  <c r="H3822"/>
  <c r="F3822"/>
  <c r="C3822"/>
  <c r="L3821"/>
  <c r="H3821"/>
  <c r="F3821"/>
  <c r="C3821"/>
  <c r="L3820"/>
  <c r="M3819"/>
  <c r="L3819"/>
  <c r="L3818"/>
  <c r="O3817"/>
  <c r="M3817"/>
  <c r="L3817"/>
  <c r="J3817"/>
  <c r="H3817"/>
  <c r="F3817"/>
  <c r="O3815"/>
  <c r="E3815"/>
  <c r="F3815"/>
  <c r="G3815"/>
  <c r="H3815"/>
  <c r="I3815"/>
  <c r="J3815"/>
  <c r="K3815"/>
  <c r="L3815"/>
  <c r="M3815"/>
  <c r="N3815"/>
  <c r="C3815"/>
  <c r="O3814"/>
  <c r="E3814"/>
  <c r="F3814"/>
  <c r="G3814"/>
  <c r="H3814"/>
  <c r="I3814"/>
  <c r="J3814"/>
  <c r="K3814"/>
  <c r="L3814"/>
  <c r="M3814"/>
  <c r="N3814"/>
  <c r="C3814"/>
  <c r="O3813"/>
  <c r="E3813"/>
  <c r="F3813"/>
  <c r="G3813"/>
  <c r="H3813"/>
  <c r="I3813"/>
  <c r="J3813"/>
  <c r="K3813"/>
  <c r="L3813"/>
  <c r="M3813"/>
  <c r="N3813"/>
  <c r="C3813"/>
  <c r="O3812"/>
  <c r="E3812"/>
  <c r="F3812"/>
  <c r="G3812"/>
  <c r="H3812"/>
  <c r="I3812"/>
  <c r="J3812"/>
  <c r="K3812"/>
  <c r="L3812"/>
  <c r="M3812"/>
  <c r="N3812"/>
  <c r="C3812"/>
  <c r="O3811"/>
  <c r="E3811"/>
  <c r="F3811"/>
  <c r="G3811"/>
  <c r="H3811"/>
  <c r="I3811"/>
  <c r="J3811"/>
  <c r="K3811"/>
  <c r="L3811"/>
  <c r="M3811"/>
  <c r="N3811"/>
  <c r="C3811"/>
  <c r="E3810"/>
  <c r="F3810"/>
  <c r="G3810"/>
  <c r="H3810"/>
  <c r="I3810"/>
  <c r="J3810"/>
  <c r="K3810"/>
  <c r="L3810"/>
  <c r="M3810"/>
  <c r="N3810"/>
  <c r="O3809"/>
  <c r="E3809"/>
  <c r="F3809"/>
  <c r="G3809"/>
  <c r="H3809"/>
  <c r="I3809"/>
  <c r="J3809"/>
  <c r="K3809"/>
  <c r="L3809"/>
  <c r="M3809"/>
  <c r="N3809"/>
  <c r="C3809"/>
  <c r="O3808"/>
  <c r="E3808"/>
  <c r="F3808"/>
  <c r="G3808"/>
  <c r="H3808"/>
  <c r="I3808"/>
  <c r="J3808"/>
  <c r="K3808"/>
  <c r="L3808"/>
  <c r="M3808"/>
  <c r="N3808"/>
  <c r="C3808"/>
  <c r="E3807"/>
  <c r="F3807"/>
  <c r="G3807"/>
  <c r="H3807"/>
  <c r="I3807"/>
  <c r="J3807"/>
  <c r="K3807"/>
  <c r="L3807"/>
  <c r="M3807"/>
  <c r="N3807"/>
  <c r="H3804"/>
  <c r="H3803"/>
  <c r="H3802"/>
  <c r="H3801"/>
  <c r="H3800"/>
  <c r="H3799"/>
  <c r="N3798"/>
  <c r="N3796"/>
  <c r="D3795"/>
  <c r="D3794"/>
  <c r="J3757"/>
  <c r="H3786"/>
  <c r="F3786"/>
  <c r="C3786"/>
  <c r="H3785"/>
  <c r="F3785"/>
  <c r="C3785"/>
  <c r="H3784"/>
  <c r="F3784"/>
  <c r="C3784"/>
  <c r="H3783"/>
  <c r="F3783"/>
  <c r="C3783"/>
  <c r="L3782"/>
  <c r="H3782"/>
  <c r="F3782"/>
  <c r="C3782"/>
  <c r="L3781"/>
  <c r="M3780"/>
  <c r="L3780"/>
  <c r="L3779"/>
  <c r="O3778"/>
  <c r="M3778"/>
  <c r="L3778"/>
  <c r="J3778"/>
  <c r="H3778"/>
  <c r="F3778"/>
  <c r="O3776"/>
  <c r="E3776"/>
  <c r="F3776"/>
  <c r="G3776"/>
  <c r="H3776"/>
  <c r="I3776"/>
  <c r="J3776"/>
  <c r="K3776"/>
  <c r="L3776"/>
  <c r="M3776"/>
  <c r="N3776"/>
  <c r="C3776"/>
  <c r="O3775"/>
  <c r="E3775"/>
  <c r="F3775"/>
  <c r="G3775"/>
  <c r="H3775"/>
  <c r="I3775"/>
  <c r="J3775"/>
  <c r="K3775"/>
  <c r="L3775"/>
  <c r="M3775"/>
  <c r="N3775"/>
  <c r="C3775"/>
  <c r="O3774"/>
  <c r="E3774"/>
  <c r="F3774"/>
  <c r="G3774"/>
  <c r="H3774"/>
  <c r="I3774"/>
  <c r="J3774"/>
  <c r="K3774"/>
  <c r="L3774"/>
  <c r="M3774"/>
  <c r="N3774"/>
  <c r="C3774"/>
  <c r="O3773"/>
  <c r="E3773"/>
  <c r="F3773"/>
  <c r="G3773"/>
  <c r="H3773"/>
  <c r="I3773"/>
  <c r="J3773"/>
  <c r="K3773"/>
  <c r="L3773"/>
  <c r="M3773"/>
  <c r="N3773"/>
  <c r="C3773"/>
  <c r="O3772"/>
  <c r="E3772"/>
  <c r="F3772"/>
  <c r="G3772"/>
  <c r="H3772"/>
  <c r="I3772"/>
  <c r="J3772"/>
  <c r="K3772"/>
  <c r="L3772"/>
  <c r="M3772"/>
  <c r="N3772"/>
  <c r="C3772"/>
  <c r="E3771"/>
  <c r="F3771"/>
  <c r="G3771"/>
  <c r="H3771"/>
  <c r="I3771"/>
  <c r="J3771"/>
  <c r="K3771"/>
  <c r="L3771"/>
  <c r="M3771"/>
  <c r="N3771"/>
  <c r="O3770"/>
  <c r="E3770"/>
  <c r="F3770"/>
  <c r="G3770"/>
  <c r="H3770"/>
  <c r="I3770"/>
  <c r="J3770"/>
  <c r="K3770"/>
  <c r="L3770"/>
  <c r="M3770"/>
  <c r="N3770"/>
  <c r="C3770"/>
  <c r="O3769"/>
  <c r="E3769"/>
  <c r="F3769"/>
  <c r="G3769"/>
  <c r="H3769"/>
  <c r="I3769"/>
  <c r="J3769"/>
  <c r="K3769"/>
  <c r="L3769"/>
  <c r="M3769"/>
  <c r="N3769"/>
  <c r="C3769"/>
  <c r="E3768"/>
  <c r="F3768"/>
  <c r="G3768"/>
  <c r="H3768"/>
  <c r="I3768"/>
  <c r="J3768"/>
  <c r="K3768"/>
  <c r="L3768"/>
  <c r="M3768"/>
  <c r="N3768"/>
  <c r="H3765"/>
  <c r="H3764"/>
  <c r="H3763"/>
  <c r="H3762"/>
  <c r="H3761"/>
  <c r="H3760"/>
  <c r="N3759"/>
  <c r="N3757"/>
  <c r="D3756"/>
  <c r="D3755"/>
  <c r="J3717"/>
  <c r="H3746"/>
  <c r="F3746"/>
  <c r="C3746"/>
  <c r="H3745"/>
  <c r="F3745"/>
  <c r="C3745"/>
  <c r="H3744"/>
  <c r="F3744"/>
  <c r="C3744"/>
  <c r="H3743"/>
  <c r="F3743"/>
  <c r="C3743"/>
  <c r="L3742"/>
  <c r="H3742"/>
  <c r="F3742"/>
  <c r="C3742"/>
  <c r="L3741"/>
  <c r="M3740"/>
  <c r="L3740"/>
  <c r="L3739"/>
  <c r="O3738"/>
  <c r="M3738"/>
  <c r="L3738"/>
  <c r="J3738"/>
  <c r="H3738"/>
  <c r="F3738"/>
  <c r="O3736"/>
  <c r="E3736"/>
  <c r="F3736"/>
  <c r="G3736"/>
  <c r="H3736"/>
  <c r="I3736"/>
  <c r="J3736"/>
  <c r="K3736"/>
  <c r="L3736"/>
  <c r="M3736"/>
  <c r="N3736"/>
  <c r="C3736"/>
  <c r="O3735"/>
  <c r="E3735"/>
  <c r="F3735"/>
  <c r="G3735"/>
  <c r="H3735"/>
  <c r="I3735"/>
  <c r="J3735"/>
  <c r="K3735"/>
  <c r="L3735"/>
  <c r="M3735"/>
  <c r="N3735"/>
  <c r="C3735"/>
  <c r="O3734"/>
  <c r="E3734"/>
  <c r="F3734"/>
  <c r="G3734"/>
  <c r="H3734"/>
  <c r="I3734"/>
  <c r="J3734"/>
  <c r="K3734"/>
  <c r="L3734"/>
  <c r="M3734"/>
  <c r="N3734"/>
  <c r="C3734"/>
  <c r="O3733"/>
  <c r="E3733"/>
  <c r="F3733"/>
  <c r="G3733"/>
  <c r="H3733"/>
  <c r="I3733"/>
  <c r="J3733"/>
  <c r="K3733"/>
  <c r="L3733"/>
  <c r="M3733"/>
  <c r="N3733"/>
  <c r="C3733"/>
  <c r="O3732"/>
  <c r="E3732"/>
  <c r="F3732"/>
  <c r="G3732"/>
  <c r="H3732"/>
  <c r="I3732"/>
  <c r="J3732"/>
  <c r="K3732"/>
  <c r="L3732"/>
  <c r="M3732"/>
  <c r="N3732"/>
  <c r="C3732"/>
  <c r="E3731"/>
  <c r="F3731"/>
  <c r="G3731"/>
  <c r="H3731"/>
  <c r="I3731"/>
  <c r="J3731"/>
  <c r="K3731"/>
  <c r="L3731"/>
  <c r="M3731"/>
  <c r="N3731"/>
  <c r="O3730"/>
  <c r="E3730"/>
  <c r="F3730"/>
  <c r="G3730"/>
  <c r="H3730"/>
  <c r="I3730"/>
  <c r="J3730"/>
  <c r="K3730"/>
  <c r="L3730"/>
  <c r="M3730"/>
  <c r="N3730"/>
  <c r="C3730"/>
  <c r="O3729"/>
  <c r="E3729"/>
  <c r="F3729"/>
  <c r="G3729"/>
  <c r="H3729"/>
  <c r="I3729"/>
  <c r="J3729"/>
  <c r="K3729"/>
  <c r="L3729"/>
  <c r="M3729"/>
  <c r="N3729"/>
  <c r="C3729"/>
  <c r="E3728"/>
  <c r="F3728"/>
  <c r="G3728"/>
  <c r="H3728"/>
  <c r="I3728"/>
  <c r="J3728"/>
  <c r="K3728"/>
  <c r="L3728"/>
  <c r="M3728"/>
  <c r="N3728"/>
  <c r="H3725"/>
  <c r="H3724"/>
  <c r="H3723"/>
  <c r="H3722"/>
  <c r="H3721"/>
  <c r="H3720"/>
  <c r="N3719"/>
  <c r="N3717"/>
  <c r="D3716"/>
  <c r="D3715"/>
  <c r="J3678"/>
  <c r="H3707"/>
  <c r="F3707"/>
  <c r="C3707"/>
  <c r="H3706"/>
  <c r="F3706"/>
  <c r="C3706"/>
  <c r="H3705"/>
  <c r="F3705"/>
  <c r="C3705"/>
  <c r="H3704"/>
  <c r="F3704"/>
  <c r="C3704"/>
  <c r="L3703"/>
  <c r="H3703"/>
  <c r="F3703"/>
  <c r="C3703"/>
  <c r="L3702"/>
  <c r="M3701"/>
  <c r="L3701"/>
  <c r="L3700"/>
  <c r="O3699"/>
  <c r="M3699"/>
  <c r="L3699"/>
  <c r="J3699"/>
  <c r="H3699"/>
  <c r="F3699"/>
  <c r="O3697"/>
  <c r="E3697"/>
  <c r="F3697"/>
  <c r="G3697"/>
  <c r="H3697"/>
  <c r="I3697"/>
  <c r="J3697"/>
  <c r="K3697"/>
  <c r="L3697"/>
  <c r="M3697"/>
  <c r="N3697"/>
  <c r="C3697"/>
  <c r="O3696"/>
  <c r="E3696"/>
  <c r="F3696"/>
  <c r="G3696"/>
  <c r="H3696"/>
  <c r="I3696"/>
  <c r="J3696"/>
  <c r="K3696"/>
  <c r="L3696"/>
  <c r="M3696"/>
  <c r="N3696"/>
  <c r="C3696"/>
  <c r="O3695"/>
  <c r="E3695"/>
  <c r="F3695"/>
  <c r="G3695"/>
  <c r="H3695"/>
  <c r="I3695"/>
  <c r="J3695"/>
  <c r="K3695"/>
  <c r="L3695"/>
  <c r="M3695"/>
  <c r="N3695"/>
  <c r="C3695"/>
  <c r="O3694"/>
  <c r="E3694"/>
  <c r="F3694"/>
  <c r="G3694"/>
  <c r="H3694"/>
  <c r="I3694"/>
  <c r="J3694"/>
  <c r="K3694"/>
  <c r="L3694"/>
  <c r="M3694"/>
  <c r="N3694"/>
  <c r="C3694"/>
  <c r="O3693"/>
  <c r="E3693"/>
  <c r="F3693"/>
  <c r="G3693"/>
  <c r="H3693"/>
  <c r="I3693"/>
  <c r="J3693"/>
  <c r="K3693"/>
  <c r="L3693"/>
  <c r="M3693"/>
  <c r="N3693"/>
  <c r="C3693"/>
  <c r="E3692"/>
  <c r="F3692"/>
  <c r="G3692"/>
  <c r="H3692"/>
  <c r="I3692"/>
  <c r="J3692"/>
  <c r="K3692"/>
  <c r="L3692"/>
  <c r="M3692"/>
  <c r="N3692"/>
  <c r="O3691"/>
  <c r="E3691"/>
  <c r="F3691"/>
  <c r="G3691"/>
  <c r="H3691"/>
  <c r="I3691"/>
  <c r="J3691"/>
  <c r="K3691"/>
  <c r="L3691"/>
  <c r="M3691"/>
  <c r="N3691"/>
  <c r="C3691"/>
  <c r="O3690"/>
  <c r="E3690"/>
  <c r="F3690"/>
  <c r="G3690"/>
  <c r="H3690"/>
  <c r="I3690"/>
  <c r="J3690"/>
  <c r="K3690"/>
  <c r="L3690"/>
  <c r="M3690"/>
  <c r="N3690"/>
  <c r="C3690"/>
  <c r="E3689"/>
  <c r="F3689"/>
  <c r="G3689"/>
  <c r="H3689"/>
  <c r="I3689"/>
  <c r="J3689"/>
  <c r="K3689"/>
  <c r="L3689"/>
  <c r="M3689"/>
  <c r="N3689"/>
  <c r="H3686"/>
  <c r="H3685"/>
  <c r="H3684"/>
  <c r="H3683"/>
  <c r="H3682"/>
  <c r="H3681"/>
  <c r="N3680"/>
  <c r="N3678"/>
  <c r="D3677"/>
  <c r="D3676"/>
  <c r="J3638"/>
  <c r="H3667"/>
  <c r="F3667"/>
  <c r="C3667"/>
  <c r="H3666"/>
  <c r="F3666"/>
  <c r="C3666"/>
  <c r="H3665"/>
  <c r="F3665"/>
  <c r="C3665"/>
  <c r="H3664"/>
  <c r="F3664"/>
  <c r="C3664"/>
  <c r="L3663"/>
  <c r="H3663"/>
  <c r="F3663"/>
  <c r="C3663"/>
  <c r="L3662"/>
  <c r="M3661"/>
  <c r="L3661"/>
  <c r="L3660"/>
  <c r="O3659"/>
  <c r="M3659"/>
  <c r="L3659"/>
  <c r="J3659"/>
  <c r="H3659"/>
  <c r="F3659"/>
  <c r="O3657"/>
  <c r="E3657"/>
  <c r="F3657"/>
  <c r="G3657"/>
  <c r="H3657"/>
  <c r="I3657"/>
  <c r="J3657"/>
  <c r="K3657"/>
  <c r="L3657"/>
  <c r="M3657"/>
  <c r="N3657"/>
  <c r="C3657"/>
  <c r="O3656"/>
  <c r="E3656"/>
  <c r="F3656"/>
  <c r="G3656"/>
  <c r="H3656"/>
  <c r="I3656"/>
  <c r="J3656"/>
  <c r="K3656"/>
  <c r="L3656"/>
  <c r="M3656"/>
  <c r="N3656"/>
  <c r="C3656"/>
  <c r="O3655"/>
  <c r="E3655"/>
  <c r="F3655"/>
  <c r="G3655"/>
  <c r="H3655"/>
  <c r="I3655"/>
  <c r="J3655"/>
  <c r="K3655"/>
  <c r="L3655"/>
  <c r="M3655"/>
  <c r="N3655"/>
  <c r="C3655"/>
  <c r="O3654"/>
  <c r="E3654"/>
  <c r="F3654"/>
  <c r="G3654"/>
  <c r="H3654"/>
  <c r="I3654"/>
  <c r="J3654"/>
  <c r="K3654"/>
  <c r="L3654"/>
  <c r="M3654"/>
  <c r="N3654"/>
  <c r="C3654"/>
  <c r="O3653"/>
  <c r="E3653"/>
  <c r="F3653"/>
  <c r="G3653"/>
  <c r="H3653"/>
  <c r="I3653"/>
  <c r="J3653"/>
  <c r="K3653"/>
  <c r="L3653"/>
  <c r="M3653"/>
  <c r="N3653"/>
  <c r="C3653"/>
  <c r="E3652"/>
  <c r="F3652"/>
  <c r="G3652"/>
  <c r="H3652"/>
  <c r="I3652"/>
  <c r="J3652"/>
  <c r="K3652"/>
  <c r="L3652"/>
  <c r="M3652"/>
  <c r="N3652"/>
  <c r="O3651"/>
  <c r="E3651"/>
  <c r="F3651"/>
  <c r="G3651"/>
  <c r="H3651"/>
  <c r="I3651"/>
  <c r="J3651"/>
  <c r="K3651"/>
  <c r="L3651"/>
  <c r="M3651"/>
  <c r="N3651"/>
  <c r="C3651"/>
  <c r="O3650"/>
  <c r="E3650"/>
  <c r="F3650"/>
  <c r="G3650"/>
  <c r="H3650"/>
  <c r="I3650"/>
  <c r="J3650"/>
  <c r="K3650"/>
  <c r="L3650"/>
  <c r="M3650"/>
  <c r="N3650"/>
  <c r="C3650"/>
  <c r="E3649"/>
  <c r="F3649"/>
  <c r="G3649"/>
  <c r="H3649"/>
  <c r="I3649"/>
  <c r="J3649"/>
  <c r="K3649"/>
  <c r="L3649"/>
  <c r="M3649"/>
  <c r="N3649"/>
  <c r="H3646"/>
  <c r="H3645"/>
  <c r="H3644"/>
  <c r="H3643"/>
  <c r="H3642"/>
  <c r="H3641"/>
  <c r="N3640"/>
  <c r="N3638"/>
  <c r="D3637"/>
  <c r="D3636"/>
  <c r="J3599"/>
  <c r="H3628"/>
  <c r="F3628"/>
  <c r="C3628"/>
  <c r="H3627"/>
  <c r="F3627"/>
  <c r="C3627"/>
  <c r="H3626"/>
  <c r="F3626"/>
  <c r="C3626"/>
  <c r="H3625"/>
  <c r="F3625"/>
  <c r="C3625"/>
  <c r="L3624"/>
  <c r="H3624"/>
  <c r="F3624"/>
  <c r="C3624"/>
  <c r="L3623"/>
  <c r="M3622"/>
  <c r="L3622"/>
  <c r="L3621"/>
  <c r="O3620"/>
  <c r="M3620"/>
  <c r="L3620"/>
  <c r="J3620"/>
  <c r="H3620"/>
  <c r="F3620"/>
  <c r="O3618"/>
  <c r="E3618"/>
  <c r="F3618"/>
  <c r="G3618"/>
  <c r="H3618"/>
  <c r="I3618"/>
  <c r="J3618"/>
  <c r="K3618"/>
  <c r="L3618"/>
  <c r="M3618"/>
  <c r="N3618"/>
  <c r="C3618"/>
  <c r="O3617"/>
  <c r="E3617"/>
  <c r="F3617"/>
  <c r="G3617"/>
  <c r="H3617"/>
  <c r="I3617"/>
  <c r="J3617"/>
  <c r="K3617"/>
  <c r="L3617"/>
  <c r="M3617"/>
  <c r="N3617"/>
  <c r="C3617"/>
  <c r="O3616"/>
  <c r="E3616"/>
  <c r="F3616"/>
  <c r="G3616"/>
  <c r="H3616"/>
  <c r="I3616"/>
  <c r="J3616"/>
  <c r="K3616"/>
  <c r="L3616"/>
  <c r="M3616"/>
  <c r="N3616"/>
  <c r="C3616"/>
  <c r="O3615"/>
  <c r="E3615"/>
  <c r="F3615"/>
  <c r="G3615"/>
  <c r="H3615"/>
  <c r="I3615"/>
  <c r="J3615"/>
  <c r="K3615"/>
  <c r="L3615"/>
  <c r="M3615"/>
  <c r="N3615"/>
  <c r="C3615"/>
  <c r="O3614"/>
  <c r="E3614"/>
  <c r="F3614"/>
  <c r="G3614"/>
  <c r="H3614"/>
  <c r="I3614"/>
  <c r="J3614"/>
  <c r="K3614"/>
  <c r="L3614"/>
  <c r="M3614"/>
  <c r="N3614"/>
  <c r="C3614"/>
  <c r="E3613"/>
  <c r="F3613"/>
  <c r="G3613"/>
  <c r="H3613"/>
  <c r="I3613"/>
  <c r="J3613"/>
  <c r="K3613"/>
  <c r="L3613"/>
  <c r="M3613"/>
  <c r="N3613"/>
  <c r="O3612"/>
  <c r="E3612"/>
  <c r="F3612"/>
  <c r="G3612"/>
  <c r="H3612"/>
  <c r="I3612"/>
  <c r="J3612"/>
  <c r="K3612"/>
  <c r="L3612"/>
  <c r="M3612"/>
  <c r="N3612"/>
  <c r="C3612"/>
  <c r="O3611"/>
  <c r="E3611"/>
  <c r="F3611"/>
  <c r="G3611"/>
  <c r="H3611"/>
  <c r="I3611"/>
  <c r="J3611"/>
  <c r="K3611"/>
  <c r="L3611"/>
  <c r="M3611"/>
  <c r="N3611"/>
  <c r="C3611"/>
  <c r="E3610"/>
  <c r="F3610"/>
  <c r="G3610"/>
  <c r="H3610"/>
  <c r="I3610"/>
  <c r="J3610"/>
  <c r="K3610"/>
  <c r="L3610"/>
  <c r="M3610"/>
  <c r="N3610"/>
  <c r="H3607"/>
  <c r="H3606"/>
  <c r="H3605"/>
  <c r="H3604"/>
  <c r="H3603"/>
  <c r="H3602"/>
  <c r="N3601"/>
  <c r="N3599"/>
  <c r="D3598"/>
  <c r="D3597"/>
  <c r="J3559"/>
  <c r="H3588"/>
  <c r="F3588"/>
  <c r="C3588"/>
  <c r="H3587"/>
  <c r="F3587"/>
  <c r="C3587"/>
  <c r="H3586"/>
  <c r="F3586"/>
  <c r="C3586"/>
  <c r="H3585"/>
  <c r="F3585"/>
  <c r="C3585"/>
  <c r="L3584"/>
  <c r="H3584"/>
  <c r="F3584"/>
  <c r="C3584"/>
  <c r="L3583"/>
  <c r="M3582"/>
  <c r="L3582"/>
  <c r="L3581"/>
  <c r="O3580"/>
  <c r="M3580"/>
  <c r="L3580"/>
  <c r="J3580"/>
  <c r="H3580"/>
  <c r="F3580"/>
  <c r="O3578"/>
  <c r="E3578"/>
  <c r="F3578"/>
  <c r="G3578"/>
  <c r="H3578"/>
  <c r="I3578"/>
  <c r="J3578"/>
  <c r="K3578"/>
  <c r="L3578"/>
  <c r="M3578"/>
  <c r="N3578"/>
  <c r="C3578"/>
  <c r="O3577"/>
  <c r="E3577"/>
  <c r="F3577"/>
  <c r="G3577"/>
  <c r="H3577"/>
  <c r="I3577"/>
  <c r="J3577"/>
  <c r="K3577"/>
  <c r="L3577"/>
  <c r="M3577"/>
  <c r="N3577"/>
  <c r="C3577"/>
  <c r="O3576"/>
  <c r="E3576"/>
  <c r="F3576"/>
  <c r="G3576"/>
  <c r="H3576"/>
  <c r="I3576"/>
  <c r="J3576"/>
  <c r="K3576"/>
  <c r="L3576"/>
  <c r="M3576"/>
  <c r="N3576"/>
  <c r="C3576"/>
  <c r="O3575"/>
  <c r="E3575"/>
  <c r="F3575"/>
  <c r="G3575"/>
  <c r="H3575"/>
  <c r="I3575"/>
  <c r="J3575"/>
  <c r="K3575"/>
  <c r="L3575"/>
  <c r="M3575"/>
  <c r="N3575"/>
  <c r="C3575"/>
  <c r="O3574"/>
  <c r="E3574"/>
  <c r="F3574"/>
  <c r="G3574"/>
  <c r="H3574"/>
  <c r="I3574"/>
  <c r="J3574"/>
  <c r="K3574"/>
  <c r="L3574"/>
  <c r="M3574"/>
  <c r="N3574"/>
  <c r="C3574"/>
  <c r="E3573"/>
  <c r="F3573"/>
  <c r="G3573"/>
  <c r="H3573"/>
  <c r="I3573"/>
  <c r="J3573"/>
  <c r="K3573"/>
  <c r="L3573"/>
  <c r="M3573"/>
  <c r="N3573"/>
  <c r="O3572"/>
  <c r="E3572"/>
  <c r="F3572"/>
  <c r="G3572"/>
  <c r="H3572"/>
  <c r="I3572"/>
  <c r="J3572"/>
  <c r="K3572"/>
  <c r="L3572"/>
  <c r="M3572"/>
  <c r="N3572"/>
  <c r="C3572"/>
  <c r="O3571"/>
  <c r="E3571"/>
  <c r="F3571"/>
  <c r="G3571"/>
  <c r="H3571"/>
  <c r="I3571"/>
  <c r="J3571"/>
  <c r="K3571"/>
  <c r="L3571"/>
  <c r="M3571"/>
  <c r="N3571"/>
  <c r="C3571"/>
  <c r="E3570"/>
  <c r="F3570"/>
  <c r="G3570"/>
  <c r="H3570"/>
  <c r="I3570"/>
  <c r="J3570"/>
  <c r="K3570"/>
  <c r="L3570"/>
  <c r="M3570"/>
  <c r="N3570"/>
  <c r="H3567"/>
  <c r="H3566"/>
  <c r="H3565"/>
  <c r="H3564"/>
  <c r="H3563"/>
  <c r="H3562"/>
  <c r="N3561"/>
  <c r="N3559"/>
  <c r="D3558"/>
  <c r="D3557"/>
  <c r="J3520"/>
  <c r="H3549"/>
  <c r="F3549"/>
  <c r="C3549"/>
  <c r="H3548"/>
  <c r="F3548"/>
  <c r="C3548"/>
  <c r="H3547"/>
  <c r="F3547"/>
  <c r="C3547"/>
  <c r="H3546"/>
  <c r="F3546"/>
  <c r="C3546"/>
  <c r="L3545"/>
  <c r="H3545"/>
  <c r="F3545"/>
  <c r="C3545"/>
  <c r="L3544"/>
  <c r="M3543"/>
  <c r="L3543"/>
  <c r="L3542"/>
  <c r="O3541"/>
  <c r="M3541"/>
  <c r="L3541"/>
  <c r="J3541"/>
  <c r="H3541"/>
  <c r="F3541"/>
  <c r="O3539"/>
  <c r="E3539"/>
  <c r="F3539"/>
  <c r="G3539"/>
  <c r="H3539"/>
  <c r="I3539"/>
  <c r="J3539"/>
  <c r="K3539"/>
  <c r="L3539"/>
  <c r="M3539"/>
  <c r="N3539"/>
  <c r="C3539"/>
  <c r="O3538"/>
  <c r="E3538"/>
  <c r="F3538"/>
  <c r="G3538"/>
  <c r="H3538"/>
  <c r="I3538"/>
  <c r="J3538"/>
  <c r="K3538"/>
  <c r="L3538"/>
  <c r="M3538"/>
  <c r="N3538"/>
  <c r="C3538"/>
  <c r="O3537"/>
  <c r="E3537"/>
  <c r="F3537"/>
  <c r="G3537"/>
  <c r="H3537"/>
  <c r="I3537"/>
  <c r="J3537"/>
  <c r="K3537"/>
  <c r="L3537"/>
  <c r="M3537"/>
  <c r="N3537"/>
  <c r="C3537"/>
  <c r="O3536"/>
  <c r="E3536"/>
  <c r="F3536"/>
  <c r="G3536"/>
  <c r="H3536"/>
  <c r="I3536"/>
  <c r="J3536"/>
  <c r="K3536"/>
  <c r="L3536"/>
  <c r="M3536"/>
  <c r="N3536"/>
  <c r="C3536"/>
  <c r="O3535"/>
  <c r="E3535"/>
  <c r="F3535"/>
  <c r="G3535"/>
  <c r="H3535"/>
  <c r="I3535"/>
  <c r="J3535"/>
  <c r="K3535"/>
  <c r="L3535"/>
  <c r="M3535"/>
  <c r="N3535"/>
  <c r="C3535"/>
  <c r="E3534"/>
  <c r="F3534"/>
  <c r="G3534"/>
  <c r="H3534"/>
  <c r="I3534"/>
  <c r="J3534"/>
  <c r="K3534"/>
  <c r="L3534"/>
  <c r="M3534"/>
  <c r="N3534"/>
  <c r="O3533"/>
  <c r="E3533"/>
  <c r="F3533"/>
  <c r="G3533"/>
  <c r="H3533"/>
  <c r="I3533"/>
  <c r="J3533"/>
  <c r="K3533"/>
  <c r="L3533"/>
  <c r="M3533"/>
  <c r="N3533"/>
  <c r="C3533"/>
  <c r="O3532"/>
  <c r="E3532"/>
  <c r="F3532"/>
  <c r="G3532"/>
  <c r="H3532"/>
  <c r="I3532"/>
  <c r="J3532"/>
  <c r="K3532"/>
  <c r="L3532"/>
  <c r="M3532"/>
  <c r="N3532"/>
  <c r="C3532"/>
  <c r="E3531"/>
  <c r="F3531"/>
  <c r="G3531"/>
  <c r="H3531"/>
  <c r="I3531"/>
  <c r="J3531"/>
  <c r="K3531"/>
  <c r="L3531"/>
  <c r="M3531"/>
  <c r="N3531"/>
  <c r="H3528"/>
  <c r="H3527"/>
  <c r="H3526"/>
  <c r="H3525"/>
  <c r="H3524"/>
  <c r="H3523"/>
  <c r="N3522"/>
  <c r="N3520"/>
  <c r="D3519"/>
  <c r="D3518"/>
  <c r="J3480"/>
  <c r="H3509"/>
  <c r="F3509"/>
  <c r="C3509"/>
  <c r="H3508"/>
  <c r="F3508"/>
  <c r="C3508"/>
  <c r="H3507"/>
  <c r="F3507"/>
  <c r="C3507"/>
  <c r="H3506"/>
  <c r="F3506"/>
  <c r="C3506"/>
  <c r="L3505"/>
  <c r="H3505"/>
  <c r="F3505"/>
  <c r="C3505"/>
  <c r="L3504"/>
  <c r="M3503"/>
  <c r="L3503"/>
  <c r="L3502"/>
  <c r="O3501"/>
  <c r="M3501"/>
  <c r="L3501"/>
  <c r="J3501"/>
  <c r="H3501"/>
  <c r="F3501"/>
  <c r="O3499"/>
  <c r="E3499"/>
  <c r="F3499"/>
  <c r="G3499"/>
  <c r="H3499"/>
  <c r="I3499"/>
  <c r="J3499"/>
  <c r="K3499"/>
  <c r="L3499"/>
  <c r="M3499"/>
  <c r="N3499"/>
  <c r="C3499"/>
  <c r="O3498"/>
  <c r="E3498"/>
  <c r="F3498"/>
  <c r="G3498"/>
  <c r="H3498"/>
  <c r="I3498"/>
  <c r="J3498"/>
  <c r="K3498"/>
  <c r="L3498"/>
  <c r="M3498"/>
  <c r="N3498"/>
  <c r="C3498"/>
  <c r="O3497"/>
  <c r="E3497"/>
  <c r="F3497"/>
  <c r="G3497"/>
  <c r="H3497"/>
  <c r="I3497"/>
  <c r="J3497"/>
  <c r="K3497"/>
  <c r="L3497"/>
  <c r="M3497"/>
  <c r="N3497"/>
  <c r="C3497"/>
  <c r="O3496"/>
  <c r="E3496"/>
  <c r="F3496"/>
  <c r="G3496"/>
  <c r="H3496"/>
  <c r="I3496"/>
  <c r="J3496"/>
  <c r="K3496"/>
  <c r="L3496"/>
  <c r="M3496"/>
  <c r="N3496"/>
  <c r="C3496"/>
  <c r="O3495"/>
  <c r="E3495"/>
  <c r="F3495"/>
  <c r="G3495"/>
  <c r="H3495"/>
  <c r="I3495"/>
  <c r="J3495"/>
  <c r="K3495"/>
  <c r="L3495"/>
  <c r="M3495"/>
  <c r="N3495"/>
  <c r="C3495"/>
  <c r="E3494"/>
  <c r="F3494"/>
  <c r="G3494"/>
  <c r="H3494"/>
  <c r="I3494"/>
  <c r="J3494"/>
  <c r="K3494"/>
  <c r="L3494"/>
  <c r="M3494"/>
  <c r="N3494"/>
  <c r="O3493"/>
  <c r="E3493"/>
  <c r="F3493"/>
  <c r="G3493"/>
  <c r="H3493"/>
  <c r="I3493"/>
  <c r="J3493"/>
  <c r="K3493"/>
  <c r="L3493"/>
  <c r="M3493"/>
  <c r="N3493"/>
  <c r="C3493"/>
  <c r="O3492"/>
  <c r="E3492"/>
  <c r="F3492"/>
  <c r="G3492"/>
  <c r="H3492"/>
  <c r="I3492"/>
  <c r="J3492"/>
  <c r="K3492"/>
  <c r="L3492"/>
  <c r="M3492"/>
  <c r="N3492"/>
  <c r="C3492"/>
  <c r="E3491"/>
  <c r="F3491"/>
  <c r="G3491"/>
  <c r="H3491"/>
  <c r="I3491"/>
  <c r="J3491"/>
  <c r="K3491"/>
  <c r="L3491"/>
  <c r="M3491"/>
  <c r="N3491"/>
  <c r="H3488"/>
  <c r="H3487"/>
  <c r="H3486"/>
  <c r="H3485"/>
  <c r="H3484"/>
  <c r="H3483"/>
  <c r="N3482"/>
  <c r="N3480"/>
  <c r="D3479"/>
  <c r="D3478"/>
  <c r="J3441"/>
  <c r="H3470"/>
  <c r="F3470"/>
  <c r="C3470"/>
  <c r="H3469"/>
  <c r="F3469"/>
  <c r="C3469"/>
  <c r="H3468"/>
  <c r="F3468"/>
  <c r="C3468"/>
  <c r="H3467"/>
  <c r="F3467"/>
  <c r="C3467"/>
  <c r="L3466"/>
  <c r="H3466"/>
  <c r="F3466"/>
  <c r="C3466"/>
  <c r="L3465"/>
  <c r="M3464"/>
  <c r="L3464"/>
  <c r="L3463"/>
  <c r="O3462"/>
  <c r="M3462"/>
  <c r="L3462"/>
  <c r="J3462"/>
  <c r="H3462"/>
  <c r="F3462"/>
  <c r="O3460"/>
  <c r="E3460"/>
  <c r="F3460"/>
  <c r="G3460"/>
  <c r="H3460"/>
  <c r="I3460"/>
  <c r="J3460"/>
  <c r="K3460"/>
  <c r="L3460"/>
  <c r="M3460"/>
  <c r="N3460"/>
  <c r="C3460"/>
  <c r="O3459"/>
  <c r="E3459"/>
  <c r="F3459"/>
  <c r="G3459"/>
  <c r="H3459"/>
  <c r="I3459"/>
  <c r="J3459"/>
  <c r="K3459"/>
  <c r="L3459"/>
  <c r="M3459"/>
  <c r="N3459"/>
  <c r="C3459"/>
  <c r="O3458"/>
  <c r="E3458"/>
  <c r="F3458"/>
  <c r="G3458"/>
  <c r="H3458"/>
  <c r="I3458"/>
  <c r="J3458"/>
  <c r="K3458"/>
  <c r="L3458"/>
  <c r="M3458"/>
  <c r="N3458"/>
  <c r="C3458"/>
  <c r="O3457"/>
  <c r="E3457"/>
  <c r="F3457"/>
  <c r="G3457"/>
  <c r="H3457"/>
  <c r="I3457"/>
  <c r="J3457"/>
  <c r="K3457"/>
  <c r="L3457"/>
  <c r="M3457"/>
  <c r="N3457"/>
  <c r="C3457"/>
  <c r="O3456"/>
  <c r="E3456"/>
  <c r="F3456"/>
  <c r="G3456"/>
  <c r="H3456"/>
  <c r="I3456"/>
  <c r="J3456"/>
  <c r="K3456"/>
  <c r="L3456"/>
  <c r="M3456"/>
  <c r="N3456"/>
  <c r="C3456"/>
  <c r="E3455"/>
  <c r="F3455"/>
  <c r="G3455"/>
  <c r="H3455"/>
  <c r="I3455"/>
  <c r="J3455"/>
  <c r="K3455"/>
  <c r="L3455"/>
  <c r="M3455"/>
  <c r="N3455"/>
  <c r="O3454"/>
  <c r="E3454"/>
  <c r="F3454"/>
  <c r="G3454"/>
  <c r="H3454"/>
  <c r="I3454"/>
  <c r="J3454"/>
  <c r="K3454"/>
  <c r="L3454"/>
  <c r="M3454"/>
  <c r="N3454"/>
  <c r="C3454"/>
  <c r="O3453"/>
  <c r="E3453"/>
  <c r="F3453"/>
  <c r="G3453"/>
  <c r="H3453"/>
  <c r="I3453"/>
  <c r="J3453"/>
  <c r="K3453"/>
  <c r="L3453"/>
  <c r="M3453"/>
  <c r="N3453"/>
  <c r="C3453"/>
  <c r="E3452"/>
  <c r="F3452"/>
  <c r="G3452"/>
  <c r="H3452"/>
  <c r="I3452"/>
  <c r="J3452"/>
  <c r="K3452"/>
  <c r="L3452"/>
  <c r="M3452"/>
  <c r="N3452"/>
  <c r="H3449"/>
  <c r="H3448"/>
  <c r="H3447"/>
  <c r="H3446"/>
  <c r="H3445"/>
  <c r="H3444"/>
  <c r="N3443"/>
  <c r="N3441"/>
  <c r="D3440"/>
  <c r="D3439"/>
  <c r="J3401"/>
  <c r="H3430"/>
  <c r="F3430"/>
  <c r="C3430"/>
  <c r="H3429"/>
  <c r="F3429"/>
  <c r="C3429"/>
  <c r="H3428"/>
  <c r="F3428"/>
  <c r="C3428"/>
  <c r="H3427"/>
  <c r="F3427"/>
  <c r="C3427"/>
  <c r="L3426"/>
  <c r="H3426"/>
  <c r="F3426"/>
  <c r="C3426"/>
  <c r="L3425"/>
  <c r="M3424"/>
  <c r="L3424"/>
  <c r="L3423"/>
  <c r="O3422"/>
  <c r="M3422"/>
  <c r="L3422"/>
  <c r="J3422"/>
  <c r="H3422"/>
  <c r="F3422"/>
  <c r="O3420"/>
  <c r="E3420"/>
  <c r="F3420"/>
  <c r="G3420"/>
  <c r="H3420"/>
  <c r="I3420"/>
  <c r="J3420"/>
  <c r="K3420"/>
  <c r="L3420"/>
  <c r="M3420"/>
  <c r="N3420"/>
  <c r="C3420"/>
  <c r="O3419"/>
  <c r="E3419"/>
  <c r="F3419"/>
  <c r="G3419"/>
  <c r="H3419"/>
  <c r="I3419"/>
  <c r="J3419"/>
  <c r="K3419"/>
  <c r="L3419"/>
  <c r="M3419"/>
  <c r="N3419"/>
  <c r="C3419"/>
  <c r="O3418"/>
  <c r="E3418"/>
  <c r="F3418"/>
  <c r="G3418"/>
  <c r="H3418"/>
  <c r="I3418"/>
  <c r="J3418"/>
  <c r="K3418"/>
  <c r="L3418"/>
  <c r="M3418"/>
  <c r="N3418"/>
  <c r="C3418"/>
  <c r="O3417"/>
  <c r="E3417"/>
  <c r="F3417"/>
  <c r="G3417"/>
  <c r="H3417"/>
  <c r="I3417"/>
  <c r="J3417"/>
  <c r="K3417"/>
  <c r="L3417"/>
  <c r="M3417"/>
  <c r="N3417"/>
  <c r="C3417"/>
  <c r="O3416"/>
  <c r="E3416"/>
  <c r="F3416"/>
  <c r="G3416"/>
  <c r="H3416"/>
  <c r="I3416"/>
  <c r="J3416"/>
  <c r="K3416"/>
  <c r="L3416"/>
  <c r="M3416"/>
  <c r="N3416"/>
  <c r="C3416"/>
  <c r="E3415"/>
  <c r="F3415"/>
  <c r="G3415"/>
  <c r="H3415"/>
  <c r="I3415"/>
  <c r="J3415"/>
  <c r="K3415"/>
  <c r="L3415"/>
  <c r="M3415"/>
  <c r="N3415"/>
  <c r="O3414"/>
  <c r="E3414"/>
  <c r="F3414"/>
  <c r="G3414"/>
  <c r="H3414"/>
  <c r="I3414"/>
  <c r="J3414"/>
  <c r="K3414"/>
  <c r="L3414"/>
  <c r="M3414"/>
  <c r="N3414"/>
  <c r="C3414"/>
  <c r="O3413"/>
  <c r="E3413"/>
  <c r="F3413"/>
  <c r="G3413"/>
  <c r="H3413"/>
  <c r="I3413"/>
  <c r="J3413"/>
  <c r="K3413"/>
  <c r="L3413"/>
  <c r="M3413"/>
  <c r="N3413"/>
  <c r="C3413"/>
  <c r="E3412"/>
  <c r="F3412"/>
  <c r="G3412"/>
  <c r="H3412"/>
  <c r="I3412"/>
  <c r="J3412"/>
  <c r="K3412"/>
  <c r="L3412"/>
  <c r="M3412"/>
  <c r="N3412"/>
  <c r="H3409"/>
  <c r="H3408"/>
  <c r="H3407"/>
  <c r="H3406"/>
  <c r="H3405"/>
  <c r="H3404"/>
  <c r="N3403"/>
  <c r="N3401"/>
  <c r="D3400"/>
  <c r="D3399"/>
  <c r="J3362"/>
  <c r="H3391"/>
  <c r="F3391"/>
  <c r="C3391"/>
  <c r="H3390"/>
  <c r="F3390"/>
  <c r="C3390"/>
  <c r="H3389"/>
  <c r="F3389"/>
  <c r="C3389"/>
  <c r="H3388"/>
  <c r="F3388"/>
  <c r="C3388"/>
  <c r="L3387"/>
  <c r="H3387"/>
  <c r="F3387"/>
  <c r="C3387"/>
  <c r="L3386"/>
  <c r="M3385"/>
  <c r="L3385"/>
  <c r="L3384"/>
  <c r="O3383"/>
  <c r="M3383"/>
  <c r="L3383"/>
  <c r="J3383"/>
  <c r="H3383"/>
  <c r="F3383"/>
  <c r="O3381"/>
  <c r="E3381"/>
  <c r="F3381"/>
  <c r="G3381"/>
  <c r="H3381"/>
  <c r="I3381"/>
  <c r="J3381"/>
  <c r="K3381"/>
  <c r="L3381"/>
  <c r="M3381"/>
  <c r="N3381"/>
  <c r="C3381"/>
  <c r="O3380"/>
  <c r="E3380"/>
  <c r="F3380"/>
  <c r="G3380"/>
  <c r="H3380"/>
  <c r="I3380"/>
  <c r="J3380"/>
  <c r="K3380"/>
  <c r="L3380"/>
  <c r="M3380"/>
  <c r="N3380"/>
  <c r="C3380"/>
  <c r="O3379"/>
  <c r="E3379"/>
  <c r="F3379"/>
  <c r="G3379"/>
  <c r="H3379"/>
  <c r="I3379"/>
  <c r="J3379"/>
  <c r="K3379"/>
  <c r="L3379"/>
  <c r="M3379"/>
  <c r="N3379"/>
  <c r="C3379"/>
  <c r="O3378"/>
  <c r="E3378"/>
  <c r="F3378"/>
  <c r="G3378"/>
  <c r="H3378"/>
  <c r="I3378"/>
  <c r="J3378"/>
  <c r="K3378"/>
  <c r="L3378"/>
  <c r="M3378"/>
  <c r="N3378"/>
  <c r="C3378"/>
  <c r="O3377"/>
  <c r="E3377"/>
  <c r="F3377"/>
  <c r="G3377"/>
  <c r="H3377"/>
  <c r="I3377"/>
  <c r="J3377"/>
  <c r="K3377"/>
  <c r="L3377"/>
  <c r="M3377"/>
  <c r="N3377"/>
  <c r="C3377"/>
  <c r="E3376"/>
  <c r="F3376"/>
  <c r="G3376"/>
  <c r="H3376"/>
  <c r="I3376"/>
  <c r="J3376"/>
  <c r="K3376"/>
  <c r="L3376"/>
  <c r="M3376"/>
  <c r="N3376"/>
  <c r="O3375"/>
  <c r="E3375"/>
  <c r="F3375"/>
  <c r="G3375"/>
  <c r="H3375"/>
  <c r="I3375"/>
  <c r="J3375"/>
  <c r="K3375"/>
  <c r="L3375"/>
  <c r="M3375"/>
  <c r="N3375"/>
  <c r="C3375"/>
  <c r="O3374"/>
  <c r="E3374"/>
  <c r="F3374"/>
  <c r="G3374"/>
  <c r="H3374"/>
  <c r="I3374"/>
  <c r="J3374"/>
  <c r="K3374"/>
  <c r="L3374"/>
  <c r="M3374"/>
  <c r="N3374"/>
  <c r="C3374"/>
  <c r="E3373"/>
  <c r="F3373"/>
  <c r="G3373"/>
  <c r="H3373"/>
  <c r="I3373"/>
  <c r="J3373"/>
  <c r="K3373"/>
  <c r="L3373"/>
  <c r="M3373"/>
  <c r="N3373"/>
  <c r="H3370"/>
  <c r="H3369"/>
  <c r="H3368"/>
  <c r="H3367"/>
  <c r="H3366"/>
  <c r="H3365"/>
  <c r="N3364"/>
  <c r="N3362"/>
  <c r="D3361"/>
  <c r="D3360"/>
  <c r="J3322"/>
  <c r="H3351"/>
  <c r="F3351"/>
  <c r="C3351"/>
  <c r="H3350"/>
  <c r="F3350"/>
  <c r="C3350"/>
  <c r="H3349"/>
  <c r="F3349"/>
  <c r="C3349"/>
  <c r="H3348"/>
  <c r="F3348"/>
  <c r="C3348"/>
  <c r="L3347"/>
  <c r="H3347"/>
  <c r="F3347"/>
  <c r="C3347"/>
  <c r="L3346"/>
  <c r="M3345"/>
  <c r="L3345"/>
  <c r="L3344"/>
  <c r="O3343"/>
  <c r="M3343"/>
  <c r="L3343"/>
  <c r="J3343"/>
  <c r="H3343"/>
  <c r="F3343"/>
  <c r="O3341"/>
  <c r="E3341"/>
  <c r="F3341"/>
  <c r="G3341"/>
  <c r="H3341"/>
  <c r="I3341"/>
  <c r="J3341"/>
  <c r="K3341"/>
  <c r="L3341"/>
  <c r="M3341"/>
  <c r="N3341"/>
  <c r="C3341"/>
  <c r="O3340"/>
  <c r="E3340"/>
  <c r="F3340"/>
  <c r="G3340"/>
  <c r="H3340"/>
  <c r="I3340"/>
  <c r="J3340"/>
  <c r="K3340"/>
  <c r="L3340"/>
  <c r="M3340"/>
  <c r="N3340"/>
  <c r="C3340"/>
  <c r="O3339"/>
  <c r="E3339"/>
  <c r="F3339"/>
  <c r="G3339"/>
  <c r="H3339"/>
  <c r="I3339"/>
  <c r="J3339"/>
  <c r="K3339"/>
  <c r="L3339"/>
  <c r="M3339"/>
  <c r="N3339"/>
  <c r="C3339"/>
  <c r="O3338"/>
  <c r="E3338"/>
  <c r="F3338"/>
  <c r="G3338"/>
  <c r="H3338"/>
  <c r="I3338"/>
  <c r="J3338"/>
  <c r="K3338"/>
  <c r="L3338"/>
  <c r="M3338"/>
  <c r="N3338"/>
  <c r="C3338"/>
  <c r="O3337"/>
  <c r="E3337"/>
  <c r="F3337"/>
  <c r="G3337"/>
  <c r="H3337"/>
  <c r="I3337"/>
  <c r="J3337"/>
  <c r="K3337"/>
  <c r="L3337"/>
  <c r="M3337"/>
  <c r="N3337"/>
  <c r="C3337"/>
  <c r="E3336"/>
  <c r="F3336"/>
  <c r="G3336"/>
  <c r="H3336"/>
  <c r="I3336"/>
  <c r="J3336"/>
  <c r="K3336"/>
  <c r="L3336"/>
  <c r="M3336"/>
  <c r="N3336"/>
  <c r="O3335"/>
  <c r="E3335"/>
  <c r="F3335"/>
  <c r="G3335"/>
  <c r="H3335"/>
  <c r="I3335"/>
  <c r="J3335"/>
  <c r="K3335"/>
  <c r="L3335"/>
  <c r="M3335"/>
  <c r="N3335"/>
  <c r="C3335"/>
  <c r="O3334"/>
  <c r="E3334"/>
  <c r="F3334"/>
  <c r="G3334"/>
  <c r="H3334"/>
  <c r="I3334"/>
  <c r="J3334"/>
  <c r="K3334"/>
  <c r="L3334"/>
  <c r="M3334"/>
  <c r="N3334"/>
  <c r="C3334"/>
  <c r="E3333"/>
  <c r="F3333"/>
  <c r="G3333"/>
  <c r="H3333"/>
  <c r="I3333"/>
  <c r="J3333"/>
  <c r="K3333"/>
  <c r="L3333"/>
  <c r="M3333"/>
  <c r="N3333"/>
  <c r="H3330"/>
  <c r="H3329"/>
  <c r="H3328"/>
  <c r="H3327"/>
  <c r="H3326"/>
  <c r="H3325"/>
  <c r="N3324"/>
  <c r="N3322"/>
  <c r="D3321"/>
  <c r="D3320"/>
  <c r="J3283"/>
  <c r="H3312"/>
  <c r="F3312"/>
  <c r="C3312"/>
  <c r="H3311"/>
  <c r="F3311"/>
  <c r="C3311"/>
  <c r="H3310"/>
  <c r="F3310"/>
  <c r="C3310"/>
  <c r="H3309"/>
  <c r="F3309"/>
  <c r="C3309"/>
  <c r="L3308"/>
  <c r="H3308"/>
  <c r="F3308"/>
  <c r="C3308"/>
  <c r="L3307"/>
  <c r="M3306"/>
  <c r="L3306"/>
  <c r="L3305"/>
  <c r="O3304"/>
  <c r="M3304"/>
  <c r="L3304"/>
  <c r="J3304"/>
  <c r="H3304"/>
  <c r="F3304"/>
  <c r="O3302"/>
  <c r="E3302"/>
  <c r="F3302"/>
  <c r="G3302"/>
  <c r="H3302"/>
  <c r="I3302"/>
  <c r="J3302"/>
  <c r="K3302"/>
  <c r="L3302"/>
  <c r="M3302"/>
  <c r="N3302"/>
  <c r="C3302"/>
  <c r="O3301"/>
  <c r="E3301"/>
  <c r="F3301"/>
  <c r="G3301"/>
  <c r="H3301"/>
  <c r="I3301"/>
  <c r="J3301"/>
  <c r="K3301"/>
  <c r="L3301"/>
  <c r="M3301"/>
  <c r="N3301"/>
  <c r="C3301"/>
  <c r="O3300"/>
  <c r="E3300"/>
  <c r="F3300"/>
  <c r="G3300"/>
  <c r="H3300"/>
  <c r="I3300"/>
  <c r="J3300"/>
  <c r="K3300"/>
  <c r="L3300"/>
  <c r="M3300"/>
  <c r="N3300"/>
  <c r="C3300"/>
  <c r="O3299"/>
  <c r="E3299"/>
  <c r="F3299"/>
  <c r="G3299"/>
  <c r="H3299"/>
  <c r="I3299"/>
  <c r="J3299"/>
  <c r="K3299"/>
  <c r="L3299"/>
  <c r="M3299"/>
  <c r="N3299"/>
  <c r="C3299"/>
  <c r="O3298"/>
  <c r="E3298"/>
  <c r="F3298"/>
  <c r="G3298"/>
  <c r="H3298"/>
  <c r="I3298"/>
  <c r="J3298"/>
  <c r="K3298"/>
  <c r="L3298"/>
  <c r="M3298"/>
  <c r="N3298"/>
  <c r="C3298"/>
  <c r="E3297"/>
  <c r="F3297"/>
  <c r="G3297"/>
  <c r="H3297"/>
  <c r="I3297"/>
  <c r="J3297"/>
  <c r="K3297"/>
  <c r="L3297"/>
  <c r="M3297"/>
  <c r="N3297"/>
  <c r="O3296"/>
  <c r="E3296"/>
  <c r="F3296"/>
  <c r="G3296"/>
  <c r="H3296"/>
  <c r="I3296"/>
  <c r="J3296"/>
  <c r="K3296"/>
  <c r="L3296"/>
  <c r="M3296"/>
  <c r="N3296"/>
  <c r="C3296"/>
  <c r="O3295"/>
  <c r="E3295"/>
  <c r="F3295"/>
  <c r="G3295"/>
  <c r="H3295"/>
  <c r="I3295"/>
  <c r="J3295"/>
  <c r="K3295"/>
  <c r="L3295"/>
  <c r="M3295"/>
  <c r="N3295"/>
  <c r="C3295"/>
  <c r="E3294"/>
  <c r="F3294"/>
  <c r="G3294"/>
  <c r="H3294"/>
  <c r="I3294"/>
  <c r="J3294"/>
  <c r="K3294"/>
  <c r="L3294"/>
  <c r="M3294"/>
  <c r="N3294"/>
  <c r="H3291"/>
  <c r="H3290"/>
  <c r="H3289"/>
  <c r="H3288"/>
  <c r="H3287"/>
  <c r="H3286"/>
  <c r="N3285"/>
  <c r="N3283"/>
  <c r="D3282"/>
  <c r="D3281"/>
  <c r="J3243"/>
  <c r="H3272"/>
  <c r="F3272"/>
  <c r="C3272"/>
  <c r="H3271"/>
  <c r="F3271"/>
  <c r="C3271"/>
  <c r="H3270"/>
  <c r="F3270"/>
  <c r="C3270"/>
  <c r="H3269"/>
  <c r="F3269"/>
  <c r="C3269"/>
  <c r="L3268"/>
  <c r="H3268"/>
  <c r="F3268"/>
  <c r="C3268"/>
  <c r="L3267"/>
  <c r="M3266"/>
  <c r="L3266"/>
  <c r="L3265"/>
  <c r="O3264"/>
  <c r="M3264"/>
  <c r="L3264"/>
  <c r="J3264"/>
  <c r="H3264"/>
  <c r="F3264"/>
  <c r="O3262"/>
  <c r="E3262"/>
  <c r="F3262"/>
  <c r="G3262"/>
  <c r="H3262"/>
  <c r="I3262"/>
  <c r="J3262"/>
  <c r="K3262"/>
  <c r="L3262"/>
  <c r="M3262"/>
  <c r="N3262"/>
  <c r="C3262"/>
  <c r="O3261"/>
  <c r="E3261"/>
  <c r="F3261"/>
  <c r="G3261"/>
  <c r="H3261"/>
  <c r="I3261"/>
  <c r="J3261"/>
  <c r="K3261"/>
  <c r="L3261"/>
  <c r="M3261"/>
  <c r="N3261"/>
  <c r="C3261"/>
  <c r="O3260"/>
  <c r="E3260"/>
  <c r="F3260"/>
  <c r="G3260"/>
  <c r="H3260"/>
  <c r="I3260"/>
  <c r="J3260"/>
  <c r="K3260"/>
  <c r="L3260"/>
  <c r="M3260"/>
  <c r="N3260"/>
  <c r="C3260"/>
  <c r="O3259"/>
  <c r="E3259"/>
  <c r="F3259"/>
  <c r="G3259"/>
  <c r="H3259"/>
  <c r="I3259"/>
  <c r="J3259"/>
  <c r="K3259"/>
  <c r="L3259"/>
  <c r="M3259"/>
  <c r="N3259"/>
  <c r="C3259"/>
  <c r="O3258"/>
  <c r="E3258"/>
  <c r="F3258"/>
  <c r="G3258"/>
  <c r="H3258"/>
  <c r="I3258"/>
  <c r="J3258"/>
  <c r="K3258"/>
  <c r="L3258"/>
  <c r="M3258"/>
  <c r="N3258"/>
  <c r="C3258"/>
  <c r="E3257"/>
  <c r="F3257"/>
  <c r="G3257"/>
  <c r="H3257"/>
  <c r="I3257"/>
  <c r="J3257"/>
  <c r="K3257"/>
  <c r="L3257"/>
  <c r="M3257"/>
  <c r="N3257"/>
  <c r="O3256"/>
  <c r="E3256"/>
  <c r="F3256"/>
  <c r="G3256"/>
  <c r="H3256"/>
  <c r="I3256"/>
  <c r="J3256"/>
  <c r="K3256"/>
  <c r="L3256"/>
  <c r="M3256"/>
  <c r="N3256"/>
  <c r="C3256"/>
  <c r="O3255"/>
  <c r="E3255"/>
  <c r="F3255"/>
  <c r="G3255"/>
  <c r="H3255"/>
  <c r="I3255"/>
  <c r="J3255"/>
  <c r="K3255"/>
  <c r="L3255"/>
  <c r="M3255"/>
  <c r="N3255"/>
  <c r="C3255"/>
  <c r="E3254"/>
  <c r="F3254"/>
  <c r="G3254"/>
  <c r="H3254"/>
  <c r="I3254"/>
  <c r="J3254"/>
  <c r="K3254"/>
  <c r="L3254"/>
  <c r="M3254"/>
  <c r="N3254"/>
  <c r="H3251"/>
  <c r="H3250"/>
  <c r="H3249"/>
  <c r="H3248"/>
  <c r="H3247"/>
  <c r="H3246"/>
  <c r="N3245"/>
  <c r="N3243"/>
  <c r="D3242"/>
  <c r="D3241"/>
  <c r="J3204"/>
  <c r="H3233"/>
  <c r="F3233"/>
  <c r="C3233"/>
  <c r="H3232"/>
  <c r="F3232"/>
  <c r="C3232"/>
  <c r="H3231"/>
  <c r="F3231"/>
  <c r="C3231"/>
  <c r="H3230"/>
  <c r="F3230"/>
  <c r="C3230"/>
  <c r="L3229"/>
  <c r="H3229"/>
  <c r="F3229"/>
  <c r="C3229"/>
  <c r="L3228"/>
  <c r="M3227"/>
  <c r="L3227"/>
  <c r="L3226"/>
  <c r="O3225"/>
  <c r="M3225"/>
  <c r="L3225"/>
  <c r="J3225"/>
  <c r="H3225"/>
  <c r="F3225"/>
  <c r="O3223"/>
  <c r="E3223"/>
  <c r="F3223"/>
  <c r="G3223"/>
  <c r="H3223"/>
  <c r="I3223"/>
  <c r="J3223"/>
  <c r="K3223"/>
  <c r="L3223"/>
  <c r="M3223"/>
  <c r="N3223"/>
  <c r="C3223"/>
  <c r="O3222"/>
  <c r="E3222"/>
  <c r="F3222"/>
  <c r="G3222"/>
  <c r="H3222"/>
  <c r="I3222"/>
  <c r="J3222"/>
  <c r="K3222"/>
  <c r="L3222"/>
  <c r="M3222"/>
  <c r="N3222"/>
  <c r="C3222"/>
  <c r="O3221"/>
  <c r="E3221"/>
  <c r="F3221"/>
  <c r="G3221"/>
  <c r="H3221"/>
  <c r="I3221"/>
  <c r="J3221"/>
  <c r="K3221"/>
  <c r="L3221"/>
  <c r="M3221"/>
  <c r="N3221"/>
  <c r="C3221"/>
  <c r="O3220"/>
  <c r="E3220"/>
  <c r="F3220"/>
  <c r="G3220"/>
  <c r="H3220"/>
  <c r="I3220"/>
  <c r="J3220"/>
  <c r="K3220"/>
  <c r="L3220"/>
  <c r="M3220"/>
  <c r="N3220"/>
  <c r="C3220"/>
  <c r="O3219"/>
  <c r="E3219"/>
  <c r="F3219"/>
  <c r="G3219"/>
  <c r="H3219"/>
  <c r="I3219"/>
  <c r="J3219"/>
  <c r="K3219"/>
  <c r="L3219"/>
  <c r="M3219"/>
  <c r="N3219"/>
  <c r="C3219"/>
  <c r="E3218"/>
  <c r="F3218"/>
  <c r="G3218"/>
  <c r="H3218"/>
  <c r="I3218"/>
  <c r="J3218"/>
  <c r="K3218"/>
  <c r="L3218"/>
  <c r="M3218"/>
  <c r="N3218"/>
  <c r="O3217"/>
  <c r="E3217"/>
  <c r="F3217"/>
  <c r="G3217"/>
  <c r="H3217"/>
  <c r="I3217"/>
  <c r="J3217"/>
  <c r="K3217"/>
  <c r="L3217"/>
  <c r="M3217"/>
  <c r="N3217"/>
  <c r="C3217"/>
  <c r="O3216"/>
  <c r="E3216"/>
  <c r="F3216"/>
  <c r="G3216"/>
  <c r="H3216"/>
  <c r="I3216"/>
  <c r="J3216"/>
  <c r="K3216"/>
  <c r="L3216"/>
  <c r="M3216"/>
  <c r="N3216"/>
  <c r="C3216"/>
  <c r="E3215"/>
  <c r="F3215"/>
  <c r="G3215"/>
  <c r="H3215"/>
  <c r="I3215"/>
  <c r="J3215"/>
  <c r="K3215"/>
  <c r="L3215"/>
  <c r="M3215"/>
  <c r="N3215"/>
  <c r="H3212"/>
  <c r="H3211"/>
  <c r="H3210"/>
  <c r="H3209"/>
  <c r="H3208"/>
  <c r="H3207"/>
  <c r="N3206"/>
  <c r="N3204"/>
  <c r="D3203"/>
  <c r="D3202"/>
  <c r="J3164"/>
  <c r="H3193"/>
  <c r="F3193"/>
  <c r="C3193"/>
  <c r="H3192"/>
  <c r="F3192"/>
  <c r="C3192"/>
  <c r="H3191"/>
  <c r="F3191"/>
  <c r="C3191"/>
  <c r="H3190"/>
  <c r="F3190"/>
  <c r="C3190"/>
  <c r="L3189"/>
  <c r="H3189"/>
  <c r="F3189"/>
  <c r="C3189"/>
  <c r="L3188"/>
  <c r="M3187"/>
  <c r="L3187"/>
  <c r="L3186"/>
  <c r="O3185"/>
  <c r="M3185"/>
  <c r="L3185"/>
  <c r="J3185"/>
  <c r="H3185"/>
  <c r="F3185"/>
  <c r="O3183"/>
  <c r="E3183"/>
  <c r="F3183"/>
  <c r="G3183"/>
  <c r="H3183"/>
  <c r="I3183"/>
  <c r="J3183"/>
  <c r="K3183"/>
  <c r="L3183"/>
  <c r="M3183"/>
  <c r="N3183"/>
  <c r="C3183"/>
  <c r="O3182"/>
  <c r="E3182"/>
  <c r="F3182"/>
  <c r="G3182"/>
  <c r="H3182"/>
  <c r="I3182"/>
  <c r="J3182"/>
  <c r="K3182"/>
  <c r="L3182"/>
  <c r="M3182"/>
  <c r="N3182"/>
  <c r="C3182"/>
  <c r="O3181"/>
  <c r="E3181"/>
  <c r="F3181"/>
  <c r="G3181"/>
  <c r="H3181"/>
  <c r="I3181"/>
  <c r="J3181"/>
  <c r="K3181"/>
  <c r="L3181"/>
  <c r="M3181"/>
  <c r="N3181"/>
  <c r="C3181"/>
  <c r="O3180"/>
  <c r="E3180"/>
  <c r="F3180"/>
  <c r="G3180"/>
  <c r="H3180"/>
  <c r="I3180"/>
  <c r="J3180"/>
  <c r="K3180"/>
  <c r="L3180"/>
  <c r="M3180"/>
  <c r="N3180"/>
  <c r="C3180"/>
  <c r="O3179"/>
  <c r="E3179"/>
  <c r="F3179"/>
  <c r="G3179"/>
  <c r="H3179"/>
  <c r="I3179"/>
  <c r="J3179"/>
  <c r="K3179"/>
  <c r="L3179"/>
  <c r="M3179"/>
  <c r="N3179"/>
  <c r="C3179"/>
  <c r="E3178"/>
  <c r="F3178"/>
  <c r="G3178"/>
  <c r="H3178"/>
  <c r="I3178"/>
  <c r="J3178"/>
  <c r="K3178"/>
  <c r="L3178"/>
  <c r="M3178"/>
  <c r="N3178"/>
  <c r="O3177"/>
  <c r="E3177"/>
  <c r="F3177"/>
  <c r="G3177"/>
  <c r="H3177"/>
  <c r="I3177"/>
  <c r="J3177"/>
  <c r="K3177"/>
  <c r="L3177"/>
  <c r="M3177"/>
  <c r="N3177"/>
  <c r="C3177"/>
  <c r="O3176"/>
  <c r="E3176"/>
  <c r="F3176"/>
  <c r="G3176"/>
  <c r="H3176"/>
  <c r="I3176"/>
  <c r="J3176"/>
  <c r="K3176"/>
  <c r="L3176"/>
  <c r="M3176"/>
  <c r="N3176"/>
  <c r="C3176"/>
  <c r="E3175"/>
  <c r="F3175"/>
  <c r="G3175"/>
  <c r="H3175"/>
  <c r="I3175"/>
  <c r="J3175"/>
  <c r="K3175"/>
  <c r="L3175"/>
  <c r="M3175"/>
  <c r="N3175"/>
  <c r="H3172"/>
  <c r="H3171"/>
  <c r="H3170"/>
  <c r="H3169"/>
  <c r="H3168"/>
  <c r="H3167"/>
  <c r="N3166"/>
  <c r="N3164"/>
  <c r="D3163"/>
  <c r="D3162"/>
  <c r="J3125"/>
  <c r="H3154"/>
  <c r="F3154"/>
  <c r="C3154"/>
  <c r="H3153"/>
  <c r="F3153"/>
  <c r="C3153"/>
  <c r="H3152"/>
  <c r="F3152"/>
  <c r="C3152"/>
  <c r="H3151"/>
  <c r="F3151"/>
  <c r="C3151"/>
  <c r="L3150"/>
  <c r="H3150"/>
  <c r="F3150"/>
  <c r="C3150"/>
  <c r="L3149"/>
  <c r="M3148"/>
  <c r="L3148"/>
  <c r="L3147"/>
  <c r="O3146"/>
  <c r="M3146"/>
  <c r="L3146"/>
  <c r="J3146"/>
  <c r="H3146"/>
  <c r="F3146"/>
  <c r="O3144"/>
  <c r="E3144"/>
  <c r="F3144"/>
  <c r="G3144"/>
  <c r="H3144"/>
  <c r="I3144"/>
  <c r="J3144"/>
  <c r="K3144"/>
  <c r="L3144"/>
  <c r="M3144"/>
  <c r="N3144"/>
  <c r="C3144"/>
  <c r="O3143"/>
  <c r="E3143"/>
  <c r="F3143"/>
  <c r="G3143"/>
  <c r="H3143"/>
  <c r="I3143"/>
  <c r="J3143"/>
  <c r="K3143"/>
  <c r="L3143"/>
  <c r="M3143"/>
  <c r="N3143"/>
  <c r="C3143"/>
  <c r="O3142"/>
  <c r="E3142"/>
  <c r="F3142"/>
  <c r="G3142"/>
  <c r="H3142"/>
  <c r="I3142"/>
  <c r="J3142"/>
  <c r="K3142"/>
  <c r="L3142"/>
  <c r="M3142"/>
  <c r="N3142"/>
  <c r="C3142"/>
  <c r="O3141"/>
  <c r="E3141"/>
  <c r="F3141"/>
  <c r="G3141"/>
  <c r="H3141"/>
  <c r="I3141"/>
  <c r="J3141"/>
  <c r="K3141"/>
  <c r="L3141"/>
  <c r="M3141"/>
  <c r="N3141"/>
  <c r="C3141"/>
  <c r="O3140"/>
  <c r="E3140"/>
  <c r="F3140"/>
  <c r="G3140"/>
  <c r="H3140"/>
  <c r="I3140"/>
  <c r="J3140"/>
  <c r="K3140"/>
  <c r="L3140"/>
  <c r="M3140"/>
  <c r="N3140"/>
  <c r="C3140"/>
  <c r="E3139"/>
  <c r="F3139"/>
  <c r="G3139"/>
  <c r="H3139"/>
  <c r="I3139"/>
  <c r="J3139"/>
  <c r="K3139"/>
  <c r="L3139"/>
  <c r="M3139"/>
  <c r="N3139"/>
  <c r="O3138"/>
  <c r="E3138"/>
  <c r="F3138"/>
  <c r="G3138"/>
  <c r="H3138"/>
  <c r="I3138"/>
  <c r="J3138"/>
  <c r="K3138"/>
  <c r="L3138"/>
  <c r="M3138"/>
  <c r="N3138"/>
  <c r="C3138"/>
  <c r="O3137"/>
  <c r="E3137"/>
  <c r="F3137"/>
  <c r="G3137"/>
  <c r="H3137"/>
  <c r="I3137"/>
  <c r="J3137"/>
  <c r="K3137"/>
  <c r="L3137"/>
  <c r="M3137"/>
  <c r="N3137"/>
  <c r="C3137"/>
  <c r="E3136"/>
  <c r="F3136"/>
  <c r="G3136"/>
  <c r="H3136"/>
  <c r="I3136"/>
  <c r="J3136"/>
  <c r="K3136"/>
  <c r="L3136"/>
  <c r="M3136"/>
  <c r="N3136"/>
  <c r="H3133"/>
  <c r="H3132"/>
  <c r="H3131"/>
  <c r="H3130"/>
  <c r="H3129"/>
  <c r="H3128"/>
  <c r="N3127"/>
  <c r="N3125"/>
  <c r="D3124"/>
  <c r="D3123"/>
  <c r="J3085"/>
  <c r="H3114"/>
  <c r="F3114"/>
  <c r="C3114"/>
  <c r="H3113"/>
  <c r="F3113"/>
  <c r="C3113"/>
  <c r="H3112"/>
  <c r="F3112"/>
  <c r="C3112"/>
  <c r="H3111"/>
  <c r="F3111"/>
  <c r="C3111"/>
  <c r="L3110"/>
  <c r="H3110"/>
  <c r="F3110"/>
  <c r="C3110"/>
  <c r="L3109"/>
  <c r="M3108"/>
  <c r="L3108"/>
  <c r="L3107"/>
  <c r="O3106"/>
  <c r="M3106"/>
  <c r="L3106"/>
  <c r="J3106"/>
  <c r="H3106"/>
  <c r="F3106"/>
  <c r="O3104"/>
  <c r="E3104"/>
  <c r="F3104"/>
  <c r="G3104"/>
  <c r="H3104"/>
  <c r="I3104"/>
  <c r="J3104"/>
  <c r="K3104"/>
  <c r="L3104"/>
  <c r="M3104"/>
  <c r="N3104"/>
  <c r="C3104"/>
  <c r="O3103"/>
  <c r="E3103"/>
  <c r="F3103"/>
  <c r="G3103"/>
  <c r="H3103"/>
  <c r="I3103"/>
  <c r="J3103"/>
  <c r="K3103"/>
  <c r="L3103"/>
  <c r="M3103"/>
  <c r="N3103"/>
  <c r="C3103"/>
  <c r="O3102"/>
  <c r="E3102"/>
  <c r="F3102"/>
  <c r="G3102"/>
  <c r="H3102"/>
  <c r="I3102"/>
  <c r="J3102"/>
  <c r="K3102"/>
  <c r="L3102"/>
  <c r="M3102"/>
  <c r="N3102"/>
  <c r="C3102"/>
  <c r="O3101"/>
  <c r="E3101"/>
  <c r="F3101"/>
  <c r="G3101"/>
  <c r="H3101"/>
  <c r="I3101"/>
  <c r="J3101"/>
  <c r="K3101"/>
  <c r="L3101"/>
  <c r="M3101"/>
  <c r="N3101"/>
  <c r="C3101"/>
  <c r="O3100"/>
  <c r="E3100"/>
  <c r="F3100"/>
  <c r="G3100"/>
  <c r="H3100"/>
  <c r="I3100"/>
  <c r="J3100"/>
  <c r="K3100"/>
  <c r="L3100"/>
  <c r="M3100"/>
  <c r="N3100"/>
  <c r="C3100"/>
  <c r="E3099"/>
  <c r="F3099"/>
  <c r="G3099"/>
  <c r="H3099"/>
  <c r="I3099"/>
  <c r="J3099"/>
  <c r="K3099"/>
  <c r="L3099"/>
  <c r="M3099"/>
  <c r="N3099"/>
  <c r="O3098"/>
  <c r="E3098"/>
  <c r="F3098"/>
  <c r="G3098"/>
  <c r="H3098"/>
  <c r="I3098"/>
  <c r="J3098"/>
  <c r="K3098"/>
  <c r="L3098"/>
  <c r="M3098"/>
  <c r="N3098"/>
  <c r="C3098"/>
  <c r="O3097"/>
  <c r="E3097"/>
  <c r="F3097"/>
  <c r="G3097"/>
  <c r="H3097"/>
  <c r="I3097"/>
  <c r="J3097"/>
  <c r="K3097"/>
  <c r="L3097"/>
  <c r="M3097"/>
  <c r="N3097"/>
  <c r="C3097"/>
  <c r="E3096"/>
  <c r="F3096"/>
  <c r="G3096"/>
  <c r="H3096"/>
  <c r="I3096"/>
  <c r="J3096"/>
  <c r="K3096"/>
  <c r="L3096"/>
  <c r="M3096"/>
  <c r="N3096"/>
  <c r="H3093"/>
  <c r="H3092"/>
  <c r="H3091"/>
  <c r="H3090"/>
  <c r="H3089"/>
  <c r="H3088"/>
  <c r="N3087"/>
  <c r="N3085"/>
  <c r="D3084"/>
  <c r="D3083"/>
  <c r="J3046"/>
  <c r="H3075"/>
  <c r="F3075"/>
  <c r="C3075"/>
  <c r="H3074"/>
  <c r="F3074"/>
  <c r="C3074"/>
  <c r="H3073"/>
  <c r="F3073"/>
  <c r="C3073"/>
  <c r="H3072"/>
  <c r="F3072"/>
  <c r="C3072"/>
  <c r="L3071"/>
  <c r="H3071"/>
  <c r="F3071"/>
  <c r="C3071"/>
  <c r="L3070"/>
  <c r="M3069"/>
  <c r="L3069"/>
  <c r="L3068"/>
  <c r="O3067"/>
  <c r="M3067"/>
  <c r="L3067"/>
  <c r="J3067"/>
  <c r="H3067"/>
  <c r="F3067"/>
  <c r="O3065"/>
  <c r="E3065"/>
  <c r="F3065"/>
  <c r="G3065"/>
  <c r="H3065"/>
  <c r="I3065"/>
  <c r="J3065"/>
  <c r="K3065"/>
  <c r="L3065"/>
  <c r="M3065"/>
  <c r="N3065"/>
  <c r="C3065"/>
  <c r="O3064"/>
  <c r="E3064"/>
  <c r="F3064"/>
  <c r="G3064"/>
  <c r="H3064"/>
  <c r="I3064"/>
  <c r="J3064"/>
  <c r="K3064"/>
  <c r="L3064"/>
  <c r="M3064"/>
  <c r="N3064"/>
  <c r="C3064"/>
  <c r="O3063"/>
  <c r="E3063"/>
  <c r="F3063"/>
  <c r="G3063"/>
  <c r="H3063"/>
  <c r="I3063"/>
  <c r="J3063"/>
  <c r="K3063"/>
  <c r="L3063"/>
  <c r="M3063"/>
  <c r="N3063"/>
  <c r="C3063"/>
  <c r="O3062"/>
  <c r="E3062"/>
  <c r="F3062"/>
  <c r="G3062"/>
  <c r="H3062"/>
  <c r="I3062"/>
  <c r="J3062"/>
  <c r="K3062"/>
  <c r="L3062"/>
  <c r="M3062"/>
  <c r="N3062"/>
  <c r="C3062"/>
  <c r="O3061"/>
  <c r="E3061"/>
  <c r="F3061"/>
  <c r="G3061"/>
  <c r="H3061"/>
  <c r="I3061"/>
  <c r="J3061"/>
  <c r="K3061"/>
  <c r="L3061"/>
  <c r="M3061"/>
  <c r="N3061"/>
  <c r="C3061"/>
  <c r="E3060"/>
  <c r="F3060"/>
  <c r="G3060"/>
  <c r="H3060"/>
  <c r="I3060"/>
  <c r="J3060"/>
  <c r="K3060"/>
  <c r="L3060"/>
  <c r="M3060"/>
  <c r="N3060"/>
  <c r="O3059"/>
  <c r="E3059"/>
  <c r="F3059"/>
  <c r="G3059"/>
  <c r="H3059"/>
  <c r="I3059"/>
  <c r="J3059"/>
  <c r="K3059"/>
  <c r="L3059"/>
  <c r="M3059"/>
  <c r="N3059"/>
  <c r="C3059"/>
  <c r="O3058"/>
  <c r="E3058"/>
  <c r="F3058"/>
  <c r="G3058"/>
  <c r="H3058"/>
  <c r="I3058"/>
  <c r="J3058"/>
  <c r="K3058"/>
  <c r="L3058"/>
  <c r="M3058"/>
  <c r="N3058"/>
  <c r="C3058"/>
  <c r="E3057"/>
  <c r="F3057"/>
  <c r="G3057"/>
  <c r="H3057"/>
  <c r="I3057"/>
  <c r="J3057"/>
  <c r="K3057"/>
  <c r="L3057"/>
  <c r="M3057"/>
  <c r="N3057"/>
  <c r="H3054"/>
  <c r="H3053"/>
  <c r="H3052"/>
  <c r="H3051"/>
  <c r="H3050"/>
  <c r="H3049"/>
  <c r="N3048"/>
  <c r="N3046"/>
  <c r="D3045"/>
  <c r="D3044"/>
  <c r="J3006"/>
  <c r="H3035"/>
  <c r="F3035"/>
  <c r="C3035"/>
  <c r="H3034"/>
  <c r="F3034"/>
  <c r="C3034"/>
  <c r="H3033"/>
  <c r="F3033"/>
  <c r="C3033"/>
  <c r="H3032"/>
  <c r="F3032"/>
  <c r="C3032"/>
  <c r="L3031"/>
  <c r="H3031"/>
  <c r="F3031"/>
  <c r="C3031"/>
  <c r="L3030"/>
  <c r="M3029"/>
  <c r="L3029"/>
  <c r="L3028"/>
  <c r="O3027"/>
  <c r="M3027"/>
  <c r="L3027"/>
  <c r="J3027"/>
  <c r="H3027"/>
  <c r="F3027"/>
  <c r="O3025"/>
  <c r="E3025"/>
  <c r="F3025"/>
  <c r="G3025"/>
  <c r="H3025"/>
  <c r="I3025"/>
  <c r="J3025"/>
  <c r="K3025"/>
  <c r="L3025"/>
  <c r="M3025"/>
  <c r="N3025"/>
  <c r="C3025"/>
  <c r="O3024"/>
  <c r="E3024"/>
  <c r="F3024"/>
  <c r="G3024"/>
  <c r="H3024"/>
  <c r="I3024"/>
  <c r="J3024"/>
  <c r="K3024"/>
  <c r="L3024"/>
  <c r="M3024"/>
  <c r="N3024"/>
  <c r="C3024"/>
  <c r="O3023"/>
  <c r="E3023"/>
  <c r="F3023"/>
  <c r="G3023"/>
  <c r="H3023"/>
  <c r="I3023"/>
  <c r="J3023"/>
  <c r="K3023"/>
  <c r="L3023"/>
  <c r="M3023"/>
  <c r="N3023"/>
  <c r="C3023"/>
  <c r="O3022"/>
  <c r="E3022"/>
  <c r="F3022"/>
  <c r="G3022"/>
  <c r="H3022"/>
  <c r="I3022"/>
  <c r="J3022"/>
  <c r="K3022"/>
  <c r="L3022"/>
  <c r="M3022"/>
  <c r="N3022"/>
  <c r="C3022"/>
  <c r="O3021"/>
  <c r="E3021"/>
  <c r="F3021"/>
  <c r="G3021"/>
  <c r="H3021"/>
  <c r="I3021"/>
  <c r="J3021"/>
  <c r="K3021"/>
  <c r="L3021"/>
  <c r="M3021"/>
  <c r="N3021"/>
  <c r="C3021"/>
  <c r="E3020"/>
  <c r="F3020"/>
  <c r="G3020"/>
  <c r="H3020"/>
  <c r="I3020"/>
  <c r="J3020"/>
  <c r="K3020"/>
  <c r="L3020"/>
  <c r="M3020"/>
  <c r="N3020"/>
  <c r="O3019"/>
  <c r="E3019"/>
  <c r="F3019"/>
  <c r="G3019"/>
  <c r="H3019"/>
  <c r="I3019"/>
  <c r="J3019"/>
  <c r="K3019"/>
  <c r="L3019"/>
  <c r="M3019"/>
  <c r="N3019"/>
  <c r="C3019"/>
  <c r="O3018"/>
  <c r="E3018"/>
  <c r="F3018"/>
  <c r="G3018"/>
  <c r="H3018"/>
  <c r="I3018"/>
  <c r="J3018"/>
  <c r="K3018"/>
  <c r="L3018"/>
  <c r="M3018"/>
  <c r="N3018"/>
  <c r="C3018"/>
  <c r="E3017"/>
  <c r="F3017"/>
  <c r="G3017"/>
  <c r="H3017"/>
  <c r="I3017"/>
  <c r="J3017"/>
  <c r="K3017"/>
  <c r="L3017"/>
  <c r="M3017"/>
  <c r="N3017"/>
  <c r="H3014"/>
  <c r="H3013"/>
  <c r="H3012"/>
  <c r="H3011"/>
  <c r="H3010"/>
  <c r="H3009"/>
  <c r="N3008"/>
  <c r="N3006"/>
  <c r="D3005"/>
  <c r="D3004"/>
  <c r="J2967"/>
  <c r="H2996"/>
  <c r="F2996"/>
  <c r="C2996"/>
  <c r="H2995"/>
  <c r="F2995"/>
  <c r="C2995"/>
  <c r="H2994"/>
  <c r="F2994"/>
  <c r="C2994"/>
  <c r="H2993"/>
  <c r="F2993"/>
  <c r="C2993"/>
  <c r="L2992"/>
  <c r="H2992"/>
  <c r="F2992"/>
  <c r="C2992"/>
  <c r="L2991"/>
  <c r="M2990"/>
  <c r="L2990"/>
  <c r="L2989"/>
  <c r="O2988"/>
  <c r="M2988"/>
  <c r="L2988"/>
  <c r="J2988"/>
  <c r="H2988"/>
  <c r="F2988"/>
  <c r="O2986"/>
  <c r="E2986"/>
  <c r="F2986"/>
  <c r="G2986"/>
  <c r="H2986"/>
  <c r="I2986"/>
  <c r="J2986"/>
  <c r="K2986"/>
  <c r="L2986"/>
  <c r="M2986"/>
  <c r="N2986"/>
  <c r="C2986"/>
  <c r="O2985"/>
  <c r="E2985"/>
  <c r="F2985"/>
  <c r="G2985"/>
  <c r="H2985"/>
  <c r="I2985"/>
  <c r="J2985"/>
  <c r="K2985"/>
  <c r="L2985"/>
  <c r="M2985"/>
  <c r="N2985"/>
  <c r="C2985"/>
  <c r="O2984"/>
  <c r="E2984"/>
  <c r="F2984"/>
  <c r="G2984"/>
  <c r="H2984"/>
  <c r="I2984"/>
  <c r="J2984"/>
  <c r="K2984"/>
  <c r="L2984"/>
  <c r="M2984"/>
  <c r="N2984"/>
  <c r="C2984"/>
  <c r="O2983"/>
  <c r="E2983"/>
  <c r="F2983"/>
  <c r="G2983"/>
  <c r="H2983"/>
  <c r="I2983"/>
  <c r="J2983"/>
  <c r="K2983"/>
  <c r="L2983"/>
  <c r="M2983"/>
  <c r="N2983"/>
  <c r="C2983"/>
  <c r="O2982"/>
  <c r="E2982"/>
  <c r="F2982"/>
  <c r="G2982"/>
  <c r="H2982"/>
  <c r="I2982"/>
  <c r="J2982"/>
  <c r="K2982"/>
  <c r="L2982"/>
  <c r="M2982"/>
  <c r="N2982"/>
  <c r="C2982"/>
  <c r="E2981"/>
  <c r="F2981"/>
  <c r="G2981"/>
  <c r="H2981"/>
  <c r="I2981"/>
  <c r="J2981"/>
  <c r="K2981"/>
  <c r="L2981"/>
  <c r="M2981"/>
  <c r="N2981"/>
  <c r="O2980"/>
  <c r="E2980"/>
  <c r="F2980"/>
  <c r="G2980"/>
  <c r="H2980"/>
  <c r="I2980"/>
  <c r="J2980"/>
  <c r="K2980"/>
  <c r="L2980"/>
  <c r="M2980"/>
  <c r="N2980"/>
  <c r="C2980"/>
  <c r="O2979"/>
  <c r="E2979"/>
  <c r="F2979"/>
  <c r="G2979"/>
  <c r="H2979"/>
  <c r="I2979"/>
  <c r="J2979"/>
  <c r="K2979"/>
  <c r="L2979"/>
  <c r="M2979"/>
  <c r="N2979"/>
  <c r="C2979"/>
  <c r="E2978"/>
  <c r="F2978"/>
  <c r="G2978"/>
  <c r="H2978"/>
  <c r="I2978"/>
  <c r="J2978"/>
  <c r="K2978"/>
  <c r="L2978"/>
  <c r="M2978"/>
  <c r="N2978"/>
  <c r="H2975"/>
  <c r="H2974"/>
  <c r="H2973"/>
  <c r="H2972"/>
  <c r="H2971"/>
  <c r="H2970"/>
  <c r="N2969"/>
  <c r="N2967"/>
  <c r="D2966"/>
  <c r="D2965"/>
  <c r="J2927"/>
  <c r="H2956"/>
  <c r="F2956"/>
  <c r="C2956"/>
  <c r="H2955"/>
  <c r="F2955"/>
  <c r="C2955"/>
  <c r="H2954"/>
  <c r="F2954"/>
  <c r="C2954"/>
  <c r="H2953"/>
  <c r="F2953"/>
  <c r="C2953"/>
  <c r="L2952"/>
  <c r="H2952"/>
  <c r="F2952"/>
  <c r="C2952"/>
  <c r="L2951"/>
  <c r="M2950"/>
  <c r="L2950"/>
  <c r="L2949"/>
  <c r="O2948"/>
  <c r="M2948"/>
  <c r="L2948"/>
  <c r="J2948"/>
  <c r="H2948"/>
  <c r="F2948"/>
  <c r="O2946"/>
  <c r="E2946"/>
  <c r="F2946"/>
  <c r="G2946"/>
  <c r="H2946"/>
  <c r="I2946"/>
  <c r="J2946"/>
  <c r="K2946"/>
  <c r="L2946"/>
  <c r="M2946"/>
  <c r="N2946"/>
  <c r="C2946"/>
  <c r="O2945"/>
  <c r="E2945"/>
  <c r="F2945"/>
  <c r="G2945"/>
  <c r="H2945"/>
  <c r="I2945"/>
  <c r="J2945"/>
  <c r="K2945"/>
  <c r="L2945"/>
  <c r="M2945"/>
  <c r="N2945"/>
  <c r="C2945"/>
  <c r="O2944"/>
  <c r="E2944"/>
  <c r="F2944"/>
  <c r="G2944"/>
  <c r="H2944"/>
  <c r="I2944"/>
  <c r="J2944"/>
  <c r="K2944"/>
  <c r="L2944"/>
  <c r="M2944"/>
  <c r="N2944"/>
  <c r="C2944"/>
  <c r="O2943"/>
  <c r="E2943"/>
  <c r="F2943"/>
  <c r="G2943"/>
  <c r="H2943"/>
  <c r="I2943"/>
  <c r="J2943"/>
  <c r="K2943"/>
  <c r="L2943"/>
  <c r="M2943"/>
  <c r="N2943"/>
  <c r="C2943"/>
  <c r="O2942"/>
  <c r="E2942"/>
  <c r="F2942"/>
  <c r="G2942"/>
  <c r="H2942"/>
  <c r="I2942"/>
  <c r="J2942"/>
  <c r="K2942"/>
  <c r="L2942"/>
  <c r="M2942"/>
  <c r="N2942"/>
  <c r="C2942"/>
  <c r="E2941"/>
  <c r="F2941"/>
  <c r="G2941"/>
  <c r="H2941"/>
  <c r="I2941"/>
  <c r="J2941"/>
  <c r="K2941"/>
  <c r="L2941"/>
  <c r="M2941"/>
  <c r="N2941"/>
  <c r="O2940"/>
  <c r="E2940"/>
  <c r="F2940"/>
  <c r="G2940"/>
  <c r="H2940"/>
  <c r="I2940"/>
  <c r="J2940"/>
  <c r="K2940"/>
  <c r="L2940"/>
  <c r="M2940"/>
  <c r="N2940"/>
  <c r="C2940"/>
  <c r="O2939"/>
  <c r="E2939"/>
  <c r="F2939"/>
  <c r="G2939"/>
  <c r="H2939"/>
  <c r="I2939"/>
  <c r="J2939"/>
  <c r="K2939"/>
  <c r="L2939"/>
  <c r="M2939"/>
  <c r="N2939"/>
  <c r="C2939"/>
  <c r="E2938"/>
  <c r="F2938"/>
  <c r="G2938"/>
  <c r="H2938"/>
  <c r="I2938"/>
  <c r="J2938"/>
  <c r="K2938"/>
  <c r="L2938"/>
  <c r="M2938"/>
  <c r="N2938"/>
  <c r="H2935"/>
  <c r="H2934"/>
  <c r="H2933"/>
  <c r="H2932"/>
  <c r="H2931"/>
  <c r="H2930"/>
  <c r="N2929"/>
  <c r="N2927"/>
  <c r="D2926"/>
  <c r="D2925"/>
  <c r="J2888"/>
  <c r="H2917"/>
  <c r="F2917"/>
  <c r="C2917"/>
  <c r="H2916"/>
  <c r="F2916"/>
  <c r="C2916"/>
  <c r="H2915"/>
  <c r="F2915"/>
  <c r="C2915"/>
  <c r="H2914"/>
  <c r="F2914"/>
  <c r="C2914"/>
  <c r="L2913"/>
  <c r="H2913"/>
  <c r="F2913"/>
  <c r="C2913"/>
  <c r="L2912"/>
  <c r="M2911"/>
  <c r="L2911"/>
  <c r="L2910"/>
  <c r="O2909"/>
  <c r="M2909"/>
  <c r="L2909"/>
  <c r="J2909"/>
  <c r="H2909"/>
  <c r="F2909"/>
  <c r="O2907"/>
  <c r="E2907"/>
  <c r="F2907"/>
  <c r="G2907"/>
  <c r="H2907"/>
  <c r="I2907"/>
  <c r="J2907"/>
  <c r="K2907"/>
  <c r="L2907"/>
  <c r="M2907"/>
  <c r="N2907"/>
  <c r="C2907"/>
  <c r="O2906"/>
  <c r="E2906"/>
  <c r="F2906"/>
  <c r="G2906"/>
  <c r="H2906"/>
  <c r="I2906"/>
  <c r="J2906"/>
  <c r="K2906"/>
  <c r="L2906"/>
  <c r="M2906"/>
  <c r="N2906"/>
  <c r="C2906"/>
  <c r="O2905"/>
  <c r="E2905"/>
  <c r="F2905"/>
  <c r="G2905"/>
  <c r="H2905"/>
  <c r="I2905"/>
  <c r="J2905"/>
  <c r="K2905"/>
  <c r="L2905"/>
  <c r="M2905"/>
  <c r="N2905"/>
  <c r="C2905"/>
  <c r="O2904"/>
  <c r="E2904"/>
  <c r="F2904"/>
  <c r="G2904"/>
  <c r="H2904"/>
  <c r="I2904"/>
  <c r="J2904"/>
  <c r="K2904"/>
  <c r="L2904"/>
  <c r="M2904"/>
  <c r="N2904"/>
  <c r="C2904"/>
  <c r="O2903"/>
  <c r="E2903"/>
  <c r="F2903"/>
  <c r="G2903"/>
  <c r="H2903"/>
  <c r="I2903"/>
  <c r="J2903"/>
  <c r="K2903"/>
  <c r="L2903"/>
  <c r="M2903"/>
  <c r="N2903"/>
  <c r="C2903"/>
  <c r="E2902"/>
  <c r="F2902"/>
  <c r="G2902"/>
  <c r="H2902"/>
  <c r="I2902"/>
  <c r="J2902"/>
  <c r="K2902"/>
  <c r="L2902"/>
  <c r="M2902"/>
  <c r="N2902"/>
  <c r="O2901"/>
  <c r="E2901"/>
  <c r="F2901"/>
  <c r="G2901"/>
  <c r="H2901"/>
  <c r="I2901"/>
  <c r="J2901"/>
  <c r="K2901"/>
  <c r="L2901"/>
  <c r="M2901"/>
  <c r="N2901"/>
  <c r="C2901"/>
  <c r="O2900"/>
  <c r="E2900"/>
  <c r="F2900"/>
  <c r="G2900"/>
  <c r="H2900"/>
  <c r="I2900"/>
  <c r="J2900"/>
  <c r="K2900"/>
  <c r="L2900"/>
  <c r="M2900"/>
  <c r="N2900"/>
  <c r="C2900"/>
  <c r="E2899"/>
  <c r="F2899"/>
  <c r="G2899"/>
  <c r="H2899"/>
  <c r="I2899"/>
  <c r="J2899"/>
  <c r="K2899"/>
  <c r="L2899"/>
  <c r="M2899"/>
  <c r="N2899"/>
  <c r="H2896"/>
  <c r="H2895"/>
  <c r="H2894"/>
  <c r="H2893"/>
  <c r="H2892"/>
  <c r="H2891"/>
  <c r="N2890"/>
  <c r="N2888"/>
  <c r="D2887"/>
  <c r="D2886"/>
  <c r="J2848"/>
  <c r="H2877"/>
  <c r="F2877"/>
  <c r="C2877"/>
  <c r="H2876"/>
  <c r="F2876"/>
  <c r="C2876"/>
  <c r="H2875"/>
  <c r="F2875"/>
  <c r="C2875"/>
  <c r="H2874"/>
  <c r="F2874"/>
  <c r="C2874"/>
  <c r="L2873"/>
  <c r="H2873"/>
  <c r="F2873"/>
  <c r="C2873"/>
  <c r="L2872"/>
  <c r="M2871"/>
  <c r="L2871"/>
  <c r="L2870"/>
  <c r="O2869"/>
  <c r="M2869"/>
  <c r="L2869"/>
  <c r="J2869"/>
  <c r="H2869"/>
  <c r="F2869"/>
  <c r="O2867"/>
  <c r="E2867"/>
  <c r="F2867"/>
  <c r="G2867"/>
  <c r="H2867"/>
  <c r="I2867"/>
  <c r="J2867"/>
  <c r="K2867"/>
  <c r="L2867"/>
  <c r="M2867"/>
  <c r="N2867"/>
  <c r="C2867"/>
  <c r="O2866"/>
  <c r="E2866"/>
  <c r="F2866"/>
  <c r="G2866"/>
  <c r="H2866"/>
  <c r="I2866"/>
  <c r="J2866"/>
  <c r="K2866"/>
  <c r="L2866"/>
  <c r="M2866"/>
  <c r="N2866"/>
  <c r="C2866"/>
  <c r="O2865"/>
  <c r="E2865"/>
  <c r="F2865"/>
  <c r="G2865"/>
  <c r="H2865"/>
  <c r="I2865"/>
  <c r="J2865"/>
  <c r="K2865"/>
  <c r="L2865"/>
  <c r="M2865"/>
  <c r="N2865"/>
  <c r="C2865"/>
  <c r="O2864"/>
  <c r="E2864"/>
  <c r="F2864"/>
  <c r="G2864"/>
  <c r="H2864"/>
  <c r="I2864"/>
  <c r="J2864"/>
  <c r="K2864"/>
  <c r="L2864"/>
  <c r="M2864"/>
  <c r="N2864"/>
  <c r="C2864"/>
  <c r="O2863"/>
  <c r="E2863"/>
  <c r="F2863"/>
  <c r="G2863"/>
  <c r="H2863"/>
  <c r="I2863"/>
  <c r="J2863"/>
  <c r="K2863"/>
  <c r="L2863"/>
  <c r="M2863"/>
  <c r="N2863"/>
  <c r="C2863"/>
  <c r="E2862"/>
  <c r="F2862"/>
  <c r="G2862"/>
  <c r="H2862"/>
  <c r="I2862"/>
  <c r="J2862"/>
  <c r="K2862"/>
  <c r="L2862"/>
  <c r="M2862"/>
  <c r="N2862"/>
  <c r="O2861"/>
  <c r="E2861"/>
  <c r="F2861"/>
  <c r="G2861"/>
  <c r="H2861"/>
  <c r="I2861"/>
  <c r="J2861"/>
  <c r="K2861"/>
  <c r="L2861"/>
  <c r="M2861"/>
  <c r="N2861"/>
  <c r="C2861"/>
  <c r="O2860"/>
  <c r="E2860"/>
  <c r="F2860"/>
  <c r="G2860"/>
  <c r="H2860"/>
  <c r="I2860"/>
  <c r="J2860"/>
  <c r="K2860"/>
  <c r="L2860"/>
  <c r="M2860"/>
  <c r="N2860"/>
  <c r="C2860"/>
  <c r="E2859"/>
  <c r="F2859"/>
  <c r="G2859"/>
  <c r="H2859"/>
  <c r="I2859"/>
  <c r="J2859"/>
  <c r="K2859"/>
  <c r="L2859"/>
  <c r="M2859"/>
  <c r="N2859"/>
  <c r="H2856"/>
  <c r="H2855"/>
  <c r="H2854"/>
  <c r="H2853"/>
  <c r="H2852"/>
  <c r="H2851"/>
  <c r="N2850"/>
  <c r="N2848"/>
  <c r="D2847"/>
  <c r="D2846"/>
  <c r="J2809"/>
  <c r="H2838"/>
  <c r="F2838"/>
  <c r="C2838"/>
  <c r="H2837"/>
  <c r="F2837"/>
  <c r="C2837"/>
  <c r="H2836"/>
  <c r="F2836"/>
  <c r="C2836"/>
  <c r="H2835"/>
  <c r="F2835"/>
  <c r="C2835"/>
  <c r="L2834"/>
  <c r="H2834"/>
  <c r="F2834"/>
  <c r="C2834"/>
  <c r="L2833"/>
  <c r="M2832"/>
  <c r="L2832"/>
  <c r="L2831"/>
  <c r="O2830"/>
  <c r="M2830"/>
  <c r="L2830"/>
  <c r="J2830"/>
  <c r="H2830"/>
  <c r="F2830"/>
  <c r="O2828"/>
  <c r="E2828"/>
  <c r="F2828"/>
  <c r="G2828"/>
  <c r="H2828"/>
  <c r="I2828"/>
  <c r="J2828"/>
  <c r="K2828"/>
  <c r="L2828"/>
  <c r="M2828"/>
  <c r="N2828"/>
  <c r="C2828"/>
  <c r="O2827"/>
  <c r="E2827"/>
  <c r="F2827"/>
  <c r="G2827"/>
  <c r="H2827"/>
  <c r="I2827"/>
  <c r="J2827"/>
  <c r="K2827"/>
  <c r="L2827"/>
  <c r="M2827"/>
  <c r="N2827"/>
  <c r="C2827"/>
  <c r="O2826"/>
  <c r="E2826"/>
  <c r="F2826"/>
  <c r="G2826"/>
  <c r="H2826"/>
  <c r="I2826"/>
  <c r="J2826"/>
  <c r="K2826"/>
  <c r="L2826"/>
  <c r="M2826"/>
  <c r="N2826"/>
  <c r="C2826"/>
  <c r="O2825"/>
  <c r="E2825"/>
  <c r="F2825"/>
  <c r="G2825"/>
  <c r="H2825"/>
  <c r="I2825"/>
  <c r="J2825"/>
  <c r="K2825"/>
  <c r="L2825"/>
  <c r="M2825"/>
  <c r="N2825"/>
  <c r="C2825"/>
  <c r="O2824"/>
  <c r="E2824"/>
  <c r="F2824"/>
  <c r="G2824"/>
  <c r="H2824"/>
  <c r="I2824"/>
  <c r="J2824"/>
  <c r="K2824"/>
  <c r="L2824"/>
  <c r="M2824"/>
  <c r="N2824"/>
  <c r="C2824"/>
  <c r="E2823"/>
  <c r="F2823"/>
  <c r="G2823"/>
  <c r="H2823"/>
  <c r="I2823"/>
  <c r="J2823"/>
  <c r="K2823"/>
  <c r="L2823"/>
  <c r="M2823"/>
  <c r="N2823"/>
  <c r="O2822"/>
  <c r="E2822"/>
  <c r="F2822"/>
  <c r="G2822"/>
  <c r="H2822"/>
  <c r="I2822"/>
  <c r="J2822"/>
  <c r="K2822"/>
  <c r="L2822"/>
  <c r="M2822"/>
  <c r="N2822"/>
  <c r="C2822"/>
  <c r="O2821"/>
  <c r="E2821"/>
  <c r="F2821"/>
  <c r="G2821"/>
  <c r="H2821"/>
  <c r="I2821"/>
  <c r="J2821"/>
  <c r="K2821"/>
  <c r="L2821"/>
  <c r="M2821"/>
  <c r="N2821"/>
  <c r="C2821"/>
  <c r="E2820"/>
  <c r="F2820"/>
  <c r="G2820"/>
  <c r="H2820"/>
  <c r="I2820"/>
  <c r="J2820"/>
  <c r="K2820"/>
  <c r="L2820"/>
  <c r="M2820"/>
  <c r="N2820"/>
  <c r="H2817"/>
  <c r="H2816"/>
  <c r="H2815"/>
  <c r="H2814"/>
  <c r="H2813"/>
  <c r="H2812"/>
  <c r="N2811"/>
  <c r="N2809"/>
  <c r="D2808"/>
  <c r="D2807"/>
  <c r="J2769"/>
  <c r="H2798"/>
  <c r="F2798"/>
  <c r="C2798"/>
  <c r="H2797"/>
  <c r="F2797"/>
  <c r="C2797"/>
  <c r="H2796"/>
  <c r="F2796"/>
  <c r="C2796"/>
  <c r="H2795"/>
  <c r="F2795"/>
  <c r="C2795"/>
  <c r="L2794"/>
  <c r="H2794"/>
  <c r="F2794"/>
  <c r="C2794"/>
  <c r="L2793"/>
  <c r="M2792"/>
  <c r="L2792"/>
  <c r="L2791"/>
  <c r="O2790"/>
  <c r="M2790"/>
  <c r="L2790"/>
  <c r="J2790"/>
  <c r="H2790"/>
  <c r="F2790"/>
  <c r="O2788"/>
  <c r="E2788"/>
  <c r="F2788"/>
  <c r="G2788"/>
  <c r="H2788"/>
  <c r="I2788"/>
  <c r="J2788"/>
  <c r="K2788"/>
  <c r="L2788"/>
  <c r="M2788"/>
  <c r="N2788"/>
  <c r="C2788"/>
  <c r="O2787"/>
  <c r="E2787"/>
  <c r="F2787"/>
  <c r="G2787"/>
  <c r="H2787"/>
  <c r="I2787"/>
  <c r="J2787"/>
  <c r="K2787"/>
  <c r="L2787"/>
  <c r="M2787"/>
  <c r="N2787"/>
  <c r="C2787"/>
  <c r="O2786"/>
  <c r="E2786"/>
  <c r="F2786"/>
  <c r="G2786"/>
  <c r="H2786"/>
  <c r="I2786"/>
  <c r="J2786"/>
  <c r="K2786"/>
  <c r="L2786"/>
  <c r="M2786"/>
  <c r="N2786"/>
  <c r="C2786"/>
  <c r="O2785"/>
  <c r="E2785"/>
  <c r="F2785"/>
  <c r="G2785"/>
  <c r="H2785"/>
  <c r="I2785"/>
  <c r="J2785"/>
  <c r="K2785"/>
  <c r="L2785"/>
  <c r="M2785"/>
  <c r="N2785"/>
  <c r="C2785"/>
  <c r="O2784"/>
  <c r="E2784"/>
  <c r="F2784"/>
  <c r="G2784"/>
  <c r="H2784"/>
  <c r="I2784"/>
  <c r="J2784"/>
  <c r="K2784"/>
  <c r="L2784"/>
  <c r="M2784"/>
  <c r="N2784"/>
  <c r="C2784"/>
  <c r="E2783"/>
  <c r="F2783"/>
  <c r="G2783"/>
  <c r="H2783"/>
  <c r="I2783"/>
  <c r="J2783"/>
  <c r="K2783"/>
  <c r="L2783"/>
  <c r="M2783"/>
  <c r="N2783"/>
  <c r="O2782"/>
  <c r="E2782"/>
  <c r="F2782"/>
  <c r="G2782"/>
  <c r="H2782"/>
  <c r="I2782"/>
  <c r="J2782"/>
  <c r="K2782"/>
  <c r="L2782"/>
  <c r="M2782"/>
  <c r="N2782"/>
  <c r="C2782"/>
  <c r="O2781"/>
  <c r="E2781"/>
  <c r="F2781"/>
  <c r="G2781"/>
  <c r="H2781"/>
  <c r="I2781"/>
  <c r="J2781"/>
  <c r="K2781"/>
  <c r="L2781"/>
  <c r="M2781"/>
  <c r="N2781"/>
  <c r="C2781"/>
  <c r="E2780"/>
  <c r="F2780"/>
  <c r="G2780"/>
  <c r="H2780"/>
  <c r="I2780"/>
  <c r="J2780"/>
  <c r="K2780"/>
  <c r="L2780"/>
  <c r="M2780"/>
  <c r="N2780"/>
  <c r="H2777"/>
  <c r="H2776"/>
  <c r="H2775"/>
  <c r="H2774"/>
  <c r="H2773"/>
  <c r="H2772"/>
  <c r="N2771"/>
  <c r="N2769"/>
  <c r="D2768"/>
  <c r="D2767"/>
  <c r="J2730"/>
  <c r="H2759"/>
  <c r="F2759"/>
  <c r="C2759"/>
  <c r="H2758"/>
  <c r="F2758"/>
  <c r="C2758"/>
  <c r="H2757"/>
  <c r="F2757"/>
  <c r="C2757"/>
  <c r="H2756"/>
  <c r="F2756"/>
  <c r="C2756"/>
  <c r="L2755"/>
  <c r="H2755"/>
  <c r="F2755"/>
  <c r="C2755"/>
  <c r="L2754"/>
  <c r="M2753"/>
  <c r="L2753"/>
  <c r="L2752"/>
  <c r="O2751"/>
  <c r="M2751"/>
  <c r="L2751"/>
  <c r="J2751"/>
  <c r="H2751"/>
  <c r="F2751"/>
  <c r="O2749"/>
  <c r="E2749"/>
  <c r="F2749"/>
  <c r="G2749"/>
  <c r="H2749"/>
  <c r="I2749"/>
  <c r="J2749"/>
  <c r="K2749"/>
  <c r="L2749"/>
  <c r="M2749"/>
  <c r="N2749"/>
  <c r="C2749"/>
  <c r="O2748"/>
  <c r="E2748"/>
  <c r="F2748"/>
  <c r="G2748"/>
  <c r="H2748"/>
  <c r="I2748"/>
  <c r="J2748"/>
  <c r="K2748"/>
  <c r="L2748"/>
  <c r="M2748"/>
  <c r="N2748"/>
  <c r="C2748"/>
  <c r="O2747"/>
  <c r="E2747"/>
  <c r="F2747"/>
  <c r="G2747"/>
  <c r="H2747"/>
  <c r="I2747"/>
  <c r="J2747"/>
  <c r="K2747"/>
  <c r="L2747"/>
  <c r="M2747"/>
  <c r="N2747"/>
  <c r="C2747"/>
  <c r="O2746"/>
  <c r="E2746"/>
  <c r="F2746"/>
  <c r="G2746"/>
  <c r="H2746"/>
  <c r="I2746"/>
  <c r="J2746"/>
  <c r="K2746"/>
  <c r="L2746"/>
  <c r="M2746"/>
  <c r="N2746"/>
  <c r="C2746"/>
  <c r="O2745"/>
  <c r="E2745"/>
  <c r="F2745"/>
  <c r="G2745"/>
  <c r="H2745"/>
  <c r="I2745"/>
  <c r="J2745"/>
  <c r="K2745"/>
  <c r="L2745"/>
  <c r="M2745"/>
  <c r="N2745"/>
  <c r="C2745"/>
  <c r="E2744"/>
  <c r="F2744"/>
  <c r="G2744"/>
  <c r="H2744"/>
  <c r="I2744"/>
  <c r="J2744"/>
  <c r="K2744"/>
  <c r="L2744"/>
  <c r="M2744"/>
  <c r="N2744"/>
  <c r="O2743"/>
  <c r="E2743"/>
  <c r="F2743"/>
  <c r="G2743"/>
  <c r="H2743"/>
  <c r="I2743"/>
  <c r="J2743"/>
  <c r="K2743"/>
  <c r="L2743"/>
  <c r="M2743"/>
  <c r="N2743"/>
  <c r="C2743"/>
  <c r="O2742"/>
  <c r="E2742"/>
  <c r="F2742"/>
  <c r="G2742"/>
  <c r="H2742"/>
  <c r="I2742"/>
  <c r="J2742"/>
  <c r="K2742"/>
  <c r="L2742"/>
  <c r="M2742"/>
  <c r="N2742"/>
  <c r="C2742"/>
  <c r="E2741"/>
  <c r="F2741"/>
  <c r="G2741"/>
  <c r="H2741"/>
  <c r="I2741"/>
  <c r="J2741"/>
  <c r="K2741"/>
  <c r="L2741"/>
  <c r="M2741"/>
  <c r="N2741"/>
  <c r="H2738"/>
  <c r="H2737"/>
  <c r="H2736"/>
  <c r="H2735"/>
  <c r="H2734"/>
  <c r="H2733"/>
  <c r="N2732"/>
  <c r="N2730"/>
  <c r="D2729"/>
  <c r="D2728"/>
  <c r="J2690"/>
  <c r="H2719"/>
  <c r="F2719"/>
  <c r="C2719"/>
  <c r="H2718"/>
  <c r="F2718"/>
  <c r="C2718"/>
  <c r="H2717"/>
  <c r="F2717"/>
  <c r="C2717"/>
  <c r="H2716"/>
  <c r="F2716"/>
  <c r="C2716"/>
  <c r="L2715"/>
  <c r="H2715"/>
  <c r="F2715"/>
  <c r="C2715"/>
  <c r="L2714"/>
  <c r="M2713"/>
  <c r="L2713"/>
  <c r="L2712"/>
  <c r="O2711"/>
  <c r="M2711"/>
  <c r="L2711"/>
  <c r="J2711"/>
  <c r="H2711"/>
  <c r="F2711"/>
  <c r="O2709"/>
  <c r="E2709"/>
  <c r="F2709"/>
  <c r="G2709"/>
  <c r="H2709"/>
  <c r="I2709"/>
  <c r="J2709"/>
  <c r="K2709"/>
  <c r="L2709"/>
  <c r="M2709"/>
  <c r="N2709"/>
  <c r="C2709"/>
  <c r="O2708"/>
  <c r="E2708"/>
  <c r="F2708"/>
  <c r="G2708"/>
  <c r="H2708"/>
  <c r="I2708"/>
  <c r="J2708"/>
  <c r="K2708"/>
  <c r="L2708"/>
  <c r="M2708"/>
  <c r="N2708"/>
  <c r="C2708"/>
  <c r="O2707"/>
  <c r="E2707"/>
  <c r="F2707"/>
  <c r="G2707"/>
  <c r="H2707"/>
  <c r="I2707"/>
  <c r="J2707"/>
  <c r="K2707"/>
  <c r="L2707"/>
  <c r="M2707"/>
  <c r="N2707"/>
  <c r="C2707"/>
  <c r="O2706"/>
  <c r="E2706"/>
  <c r="F2706"/>
  <c r="G2706"/>
  <c r="H2706"/>
  <c r="I2706"/>
  <c r="J2706"/>
  <c r="K2706"/>
  <c r="L2706"/>
  <c r="M2706"/>
  <c r="N2706"/>
  <c r="C2706"/>
  <c r="O2705"/>
  <c r="E2705"/>
  <c r="F2705"/>
  <c r="G2705"/>
  <c r="H2705"/>
  <c r="I2705"/>
  <c r="J2705"/>
  <c r="K2705"/>
  <c r="L2705"/>
  <c r="M2705"/>
  <c r="N2705"/>
  <c r="C2705"/>
  <c r="E2704"/>
  <c r="F2704"/>
  <c r="G2704"/>
  <c r="H2704"/>
  <c r="I2704"/>
  <c r="J2704"/>
  <c r="K2704"/>
  <c r="L2704"/>
  <c r="M2704"/>
  <c r="N2704"/>
  <c r="O2703"/>
  <c r="E2703"/>
  <c r="F2703"/>
  <c r="G2703"/>
  <c r="H2703"/>
  <c r="I2703"/>
  <c r="J2703"/>
  <c r="K2703"/>
  <c r="L2703"/>
  <c r="M2703"/>
  <c r="N2703"/>
  <c r="C2703"/>
  <c r="O2702"/>
  <c r="E2702"/>
  <c r="F2702"/>
  <c r="G2702"/>
  <c r="H2702"/>
  <c r="I2702"/>
  <c r="J2702"/>
  <c r="K2702"/>
  <c r="L2702"/>
  <c r="M2702"/>
  <c r="N2702"/>
  <c r="C2702"/>
  <c r="E2701"/>
  <c r="F2701"/>
  <c r="G2701"/>
  <c r="H2701"/>
  <c r="I2701"/>
  <c r="J2701"/>
  <c r="K2701"/>
  <c r="L2701"/>
  <c r="M2701"/>
  <c r="N2701"/>
  <c r="H2698"/>
  <c r="H2697"/>
  <c r="H2696"/>
  <c r="H2695"/>
  <c r="H2694"/>
  <c r="H2693"/>
  <c r="N2692"/>
  <c r="N2690"/>
  <c r="D2689"/>
  <c r="D2688"/>
  <c r="J2651"/>
  <c r="H2680"/>
  <c r="F2680"/>
  <c r="C2680"/>
  <c r="H2679"/>
  <c r="F2679"/>
  <c r="C2679"/>
  <c r="H2678"/>
  <c r="F2678"/>
  <c r="C2678"/>
  <c r="H2677"/>
  <c r="F2677"/>
  <c r="C2677"/>
  <c r="L2676"/>
  <c r="H2676"/>
  <c r="F2676"/>
  <c r="C2676"/>
  <c r="L2675"/>
  <c r="M2674"/>
  <c r="L2674"/>
  <c r="L2673"/>
  <c r="O2672"/>
  <c r="M2672"/>
  <c r="L2672"/>
  <c r="J2672"/>
  <c r="H2672"/>
  <c r="F2672"/>
  <c r="O2670"/>
  <c r="E2670"/>
  <c r="F2670"/>
  <c r="G2670"/>
  <c r="H2670"/>
  <c r="I2670"/>
  <c r="J2670"/>
  <c r="K2670"/>
  <c r="L2670"/>
  <c r="M2670"/>
  <c r="N2670"/>
  <c r="C2670"/>
  <c r="O2669"/>
  <c r="E2669"/>
  <c r="F2669"/>
  <c r="G2669"/>
  <c r="H2669"/>
  <c r="I2669"/>
  <c r="J2669"/>
  <c r="K2669"/>
  <c r="L2669"/>
  <c r="M2669"/>
  <c r="N2669"/>
  <c r="C2669"/>
  <c r="O2668"/>
  <c r="E2668"/>
  <c r="F2668"/>
  <c r="G2668"/>
  <c r="H2668"/>
  <c r="I2668"/>
  <c r="J2668"/>
  <c r="K2668"/>
  <c r="L2668"/>
  <c r="M2668"/>
  <c r="N2668"/>
  <c r="C2668"/>
  <c r="O2667"/>
  <c r="E2667"/>
  <c r="F2667"/>
  <c r="G2667"/>
  <c r="H2667"/>
  <c r="I2667"/>
  <c r="J2667"/>
  <c r="K2667"/>
  <c r="L2667"/>
  <c r="M2667"/>
  <c r="N2667"/>
  <c r="C2667"/>
  <c r="O2666"/>
  <c r="E2666"/>
  <c r="F2666"/>
  <c r="G2666"/>
  <c r="H2666"/>
  <c r="I2666"/>
  <c r="J2666"/>
  <c r="K2666"/>
  <c r="L2666"/>
  <c r="M2666"/>
  <c r="N2666"/>
  <c r="C2666"/>
  <c r="E2665"/>
  <c r="F2665"/>
  <c r="G2665"/>
  <c r="H2665"/>
  <c r="I2665"/>
  <c r="J2665"/>
  <c r="K2665"/>
  <c r="L2665"/>
  <c r="M2665"/>
  <c r="N2665"/>
  <c r="O2664"/>
  <c r="E2664"/>
  <c r="F2664"/>
  <c r="G2664"/>
  <c r="H2664"/>
  <c r="I2664"/>
  <c r="J2664"/>
  <c r="K2664"/>
  <c r="L2664"/>
  <c r="M2664"/>
  <c r="N2664"/>
  <c r="C2664"/>
  <c r="O2663"/>
  <c r="E2663"/>
  <c r="F2663"/>
  <c r="G2663"/>
  <c r="H2663"/>
  <c r="I2663"/>
  <c r="J2663"/>
  <c r="K2663"/>
  <c r="L2663"/>
  <c r="M2663"/>
  <c r="N2663"/>
  <c r="C2663"/>
  <c r="E2662"/>
  <c r="F2662"/>
  <c r="G2662"/>
  <c r="H2662"/>
  <c r="I2662"/>
  <c r="J2662"/>
  <c r="K2662"/>
  <c r="L2662"/>
  <c r="M2662"/>
  <c r="N2662"/>
  <c r="H2659"/>
  <c r="H2658"/>
  <c r="H2657"/>
  <c r="H2656"/>
  <c r="H2655"/>
  <c r="H2654"/>
  <c r="N2653"/>
  <c r="N2651"/>
  <c r="D2650"/>
  <c r="D2649"/>
  <c r="J2611"/>
  <c r="H2640"/>
  <c r="F2640"/>
  <c r="C2640"/>
  <c r="H2639"/>
  <c r="F2639"/>
  <c r="C2639"/>
  <c r="H2638"/>
  <c r="F2638"/>
  <c r="C2638"/>
  <c r="H2637"/>
  <c r="F2637"/>
  <c r="C2637"/>
  <c r="L2636"/>
  <c r="H2636"/>
  <c r="F2636"/>
  <c r="C2636"/>
  <c r="L2635"/>
  <c r="M2634"/>
  <c r="L2634"/>
  <c r="L2633"/>
  <c r="O2632"/>
  <c r="M2632"/>
  <c r="L2632"/>
  <c r="J2632"/>
  <c r="H2632"/>
  <c r="F2632"/>
  <c r="O2630"/>
  <c r="E2630"/>
  <c r="F2630"/>
  <c r="G2630"/>
  <c r="H2630"/>
  <c r="I2630"/>
  <c r="J2630"/>
  <c r="K2630"/>
  <c r="L2630"/>
  <c r="M2630"/>
  <c r="N2630"/>
  <c r="C2630"/>
  <c r="O2629"/>
  <c r="E2629"/>
  <c r="F2629"/>
  <c r="G2629"/>
  <c r="H2629"/>
  <c r="I2629"/>
  <c r="J2629"/>
  <c r="K2629"/>
  <c r="L2629"/>
  <c r="M2629"/>
  <c r="N2629"/>
  <c r="C2629"/>
  <c r="O2628"/>
  <c r="E2628"/>
  <c r="F2628"/>
  <c r="G2628"/>
  <c r="H2628"/>
  <c r="I2628"/>
  <c r="J2628"/>
  <c r="K2628"/>
  <c r="L2628"/>
  <c r="M2628"/>
  <c r="N2628"/>
  <c r="C2628"/>
  <c r="O2627"/>
  <c r="E2627"/>
  <c r="F2627"/>
  <c r="G2627"/>
  <c r="H2627"/>
  <c r="I2627"/>
  <c r="J2627"/>
  <c r="K2627"/>
  <c r="L2627"/>
  <c r="M2627"/>
  <c r="N2627"/>
  <c r="C2627"/>
  <c r="O2626"/>
  <c r="E2626"/>
  <c r="F2626"/>
  <c r="G2626"/>
  <c r="H2626"/>
  <c r="I2626"/>
  <c r="J2626"/>
  <c r="K2626"/>
  <c r="L2626"/>
  <c r="M2626"/>
  <c r="N2626"/>
  <c r="C2626"/>
  <c r="E2625"/>
  <c r="F2625"/>
  <c r="G2625"/>
  <c r="H2625"/>
  <c r="I2625"/>
  <c r="J2625"/>
  <c r="K2625"/>
  <c r="L2625"/>
  <c r="M2625"/>
  <c r="N2625"/>
  <c r="O2624"/>
  <c r="E2624"/>
  <c r="F2624"/>
  <c r="G2624"/>
  <c r="H2624"/>
  <c r="I2624"/>
  <c r="J2624"/>
  <c r="K2624"/>
  <c r="L2624"/>
  <c r="M2624"/>
  <c r="N2624"/>
  <c r="C2624"/>
  <c r="O2623"/>
  <c r="E2623"/>
  <c r="F2623"/>
  <c r="G2623"/>
  <c r="H2623"/>
  <c r="I2623"/>
  <c r="J2623"/>
  <c r="K2623"/>
  <c r="L2623"/>
  <c r="M2623"/>
  <c r="N2623"/>
  <c r="C2623"/>
  <c r="E2622"/>
  <c r="F2622"/>
  <c r="G2622"/>
  <c r="H2622"/>
  <c r="I2622"/>
  <c r="J2622"/>
  <c r="K2622"/>
  <c r="L2622"/>
  <c r="M2622"/>
  <c r="N2622"/>
  <c r="H2619"/>
  <c r="H2618"/>
  <c r="H2617"/>
  <c r="H2616"/>
  <c r="H2615"/>
  <c r="H2614"/>
  <c r="N2613"/>
  <c r="N2611"/>
  <c r="D2610"/>
  <c r="D2609"/>
  <c r="J2572"/>
  <c r="H2601"/>
  <c r="F2601"/>
  <c r="C2601"/>
  <c r="H2600"/>
  <c r="F2600"/>
  <c r="C2600"/>
  <c r="H2599"/>
  <c r="F2599"/>
  <c r="C2599"/>
  <c r="H2598"/>
  <c r="F2598"/>
  <c r="C2598"/>
  <c r="L2597"/>
  <c r="H2597"/>
  <c r="F2597"/>
  <c r="C2597"/>
  <c r="L2596"/>
  <c r="M2595"/>
  <c r="L2595"/>
  <c r="L2594"/>
  <c r="O2593"/>
  <c r="M2593"/>
  <c r="L2593"/>
  <c r="J2593"/>
  <c r="H2593"/>
  <c r="F2593"/>
  <c r="O2591"/>
  <c r="E2591"/>
  <c r="F2591"/>
  <c r="G2591"/>
  <c r="H2591"/>
  <c r="I2591"/>
  <c r="J2591"/>
  <c r="K2591"/>
  <c r="L2591"/>
  <c r="M2591"/>
  <c r="N2591"/>
  <c r="C2591"/>
  <c r="O2590"/>
  <c r="E2590"/>
  <c r="F2590"/>
  <c r="G2590"/>
  <c r="H2590"/>
  <c r="I2590"/>
  <c r="J2590"/>
  <c r="K2590"/>
  <c r="L2590"/>
  <c r="M2590"/>
  <c r="N2590"/>
  <c r="C2590"/>
  <c r="O2589"/>
  <c r="E2589"/>
  <c r="F2589"/>
  <c r="G2589"/>
  <c r="H2589"/>
  <c r="I2589"/>
  <c r="J2589"/>
  <c r="K2589"/>
  <c r="L2589"/>
  <c r="M2589"/>
  <c r="N2589"/>
  <c r="C2589"/>
  <c r="O2588"/>
  <c r="E2588"/>
  <c r="F2588"/>
  <c r="G2588"/>
  <c r="H2588"/>
  <c r="I2588"/>
  <c r="J2588"/>
  <c r="K2588"/>
  <c r="L2588"/>
  <c r="M2588"/>
  <c r="N2588"/>
  <c r="C2588"/>
  <c r="O2587"/>
  <c r="E2587"/>
  <c r="F2587"/>
  <c r="G2587"/>
  <c r="H2587"/>
  <c r="I2587"/>
  <c r="J2587"/>
  <c r="K2587"/>
  <c r="L2587"/>
  <c r="M2587"/>
  <c r="N2587"/>
  <c r="C2587"/>
  <c r="E2586"/>
  <c r="F2586"/>
  <c r="G2586"/>
  <c r="H2586"/>
  <c r="I2586"/>
  <c r="J2586"/>
  <c r="K2586"/>
  <c r="L2586"/>
  <c r="M2586"/>
  <c r="N2586"/>
  <c r="O2585"/>
  <c r="E2585"/>
  <c r="F2585"/>
  <c r="G2585"/>
  <c r="H2585"/>
  <c r="I2585"/>
  <c r="J2585"/>
  <c r="K2585"/>
  <c r="L2585"/>
  <c r="M2585"/>
  <c r="N2585"/>
  <c r="C2585"/>
  <c r="O2584"/>
  <c r="E2584"/>
  <c r="F2584"/>
  <c r="G2584"/>
  <c r="H2584"/>
  <c r="I2584"/>
  <c r="J2584"/>
  <c r="K2584"/>
  <c r="L2584"/>
  <c r="M2584"/>
  <c r="N2584"/>
  <c r="C2584"/>
  <c r="E2583"/>
  <c r="F2583"/>
  <c r="G2583"/>
  <c r="H2583"/>
  <c r="I2583"/>
  <c r="J2583"/>
  <c r="K2583"/>
  <c r="L2583"/>
  <c r="M2583"/>
  <c r="N2583"/>
  <c r="H2580"/>
  <c r="H2579"/>
  <c r="H2578"/>
  <c r="H2577"/>
  <c r="H2576"/>
  <c r="H2575"/>
  <c r="N2574"/>
  <c r="N2572"/>
  <c r="D2571"/>
  <c r="D2570"/>
  <c r="J2532"/>
  <c r="H2561"/>
  <c r="F2561"/>
  <c r="C2561"/>
  <c r="H2560"/>
  <c r="F2560"/>
  <c r="C2560"/>
  <c r="H2559"/>
  <c r="F2559"/>
  <c r="C2559"/>
  <c r="H2558"/>
  <c r="F2558"/>
  <c r="C2558"/>
  <c r="L2557"/>
  <c r="H2557"/>
  <c r="F2557"/>
  <c r="C2557"/>
  <c r="L2556"/>
  <c r="M2555"/>
  <c r="L2555"/>
  <c r="L2554"/>
  <c r="O2553"/>
  <c r="M2553"/>
  <c r="L2553"/>
  <c r="J2553"/>
  <c r="H2553"/>
  <c r="F2553"/>
  <c r="O2551"/>
  <c r="E2551"/>
  <c r="F2551"/>
  <c r="G2551"/>
  <c r="H2551"/>
  <c r="I2551"/>
  <c r="J2551"/>
  <c r="K2551"/>
  <c r="L2551"/>
  <c r="M2551"/>
  <c r="N2551"/>
  <c r="C2551"/>
  <c r="O2550"/>
  <c r="E2550"/>
  <c r="F2550"/>
  <c r="G2550"/>
  <c r="H2550"/>
  <c r="I2550"/>
  <c r="J2550"/>
  <c r="K2550"/>
  <c r="L2550"/>
  <c r="M2550"/>
  <c r="N2550"/>
  <c r="C2550"/>
  <c r="O2549"/>
  <c r="E2549"/>
  <c r="F2549"/>
  <c r="G2549"/>
  <c r="H2549"/>
  <c r="I2549"/>
  <c r="J2549"/>
  <c r="K2549"/>
  <c r="L2549"/>
  <c r="M2549"/>
  <c r="N2549"/>
  <c r="C2549"/>
  <c r="O2548"/>
  <c r="E2548"/>
  <c r="F2548"/>
  <c r="G2548"/>
  <c r="H2548"/>
  <c r="I2548"/>
  <c r="J2548"/>
  <c r="K2548"/>
  <c r="L2548"/>
  <c r="M2548"/>
  <c r="N2548"/>
  <c r="C2548"/>
  <c r="O2547"/>
  <c r="E2547"/>
  <c r="F2547"/>
  <c r="G2547"/>
  <c r="H2547"/>
  <c r="I2547"/>
  <c r="J2547"/>
  <c r="K2547"/>
  <c r="L2547"/>
  <c r="M2547"/>
  <c r="N2547"/>
  <c r="C2547"/>
  <c r="E2546"/>
  <c r="F2546"/>
  <c r="G2546"/>
  <c r="H2546"/>
  <c r="I2546"/>
  <c r="J2546"/>
  <c r="K2546"/>
  <c r="L2546"/>
  <c r="M2546"/>
  <c r="N2546"/>
  <c r="O2545"/>
  <c r="E2545"/>
  <c r="F2545"/>
  <c r="G2545"/>
  <c r="H2545"/>
  <c r="I2545"/>
  <c r="J2545"/>
  <c r="K2545"/>
  <c r="L2545"/>
  <c r="M2545"/>
  <c r="N2545"/>
  <c r="C2545"/>
  <c r="O2544"/>
  <c r="E2544"/>
  <c r="F2544"/>
  <c r="G2544"/>
  <c r="H2544"/>
  <c r="I2544"/>
  <c r="J2544"/>
  <c r="K2544"/>
  <c r="L2544"/>
  <c r="M2544"/>
  <c r="N2544"/>
  <c r="C2544"/>
  <c r="E2543"/>
  <c r="F2543"/>
  <c r="G2543"/>
  <c r="H2543"/>
  <c r="I2543"/>
  <c r="J2543"/>
  <c r="K2543"/>
  <c r="L2543"/>
  <c r="M2543"/>
  <c r="N2543"/>
  <c r="H2540"/>
  <c r="H2539"/>
  <c r="H2538"/>
  <c r="H2537"/>
  <c r="H2536"/>
  <c r="H2535"/>
  <c r="N2534"/>
  <c r="N2532"/>
  <c r="D2531"/>
  <c r="D2530"/>
  <c r="J2493"/>
  <c r="H2522"/>
  <c r="F2522"/>
  <c r="C2522"/>
  <c r="H2521"/>
  <c r="F2521"/>
  <c r="C2521"/>
  <c r="H2520"/>
  <c r="F2520"/>
  <c r="C2520"/>
  <c r="H2519"/>
  <c r="F2519"/>
  <c r="C2519"/>
  <c r="L2518"/>
  <c r="H2518"/>
  <c r="F2518"/>
  <c r="C2518"/>
  <c r="L2517"/>
  <c r="M2516"/>
  <c r="L2516"/>
  <c r="L2515"/>
  <c r="O2514"/>
  <c r="M2514"/>
  <c r="L2514"/>
  <c r="J2514"/>
  <c r="H2514"/>
  <c r="F2514"/>
  <c r="O2512"/>
  <c r="E2512"/>
  <c r="F2512"/>
  <c r="G2512"/>
  <c r="H2512"/>
  <c r="I2512"/>
  <c r="J2512"/>
  <c r="K2512"/>
  <c r="L2512"/>
  <c r="M2512"/>
  <c r="N2512"/>
  <c r="C2512"/>
  <c r="O2511"/>
  <c r="E2511"/>
  <c r="F2511"/>
  <c r="G2511"/>
  <c r="H2511"/>
  <c r="I2511"/>
  <c r="J2511"/>
  <c r="K2511"/>
  <c r="L2511"/>
  <c r="M2511"/>
  <c r="N2511"/>
  <c r="C2511"/>
  <c r="O2510"/>
  <c r="E2510"/>
  <c r="F2510"/>
  <c r="G2510"/>
  <c r="H2510"/>
  <c r="I2510"/>
  <c r="J2510"/>
  <c r="K2510"/>
  <c r="L2510"/>
  <c r="M2510"/>
  <c r="N2510"/>
  <c r="C2510"/>
  <c r="O2509"/>
  <c r="E2509"/>
  <c r="F2509"/>
  <c r="G2509"/>
  <c r="H2509"/>
  <c r="I2509"/>
  <c r="J2509"/>
  <c r="K2509"/>
  <c r="L2509"/>
  <c r="M2509"/>
  <c r="N2509"/>
  <c r="C2509"/>
  <c r="O2508"/>
  <c r="E2508"/>
  <c r="F2508"/>
  <c r="G2508"/>
  <c r="H2508"/>
  <c r="I2508"/>
  <c r="J2508"/>
  <c r="K2508"/>
  <c r="L2508"/>
  <c r="M2508"/>
  <c r="N2508"/>
  <c r="C2508"/>
  <c r="E2507"/>
  <c r="F2507"/>
  <c r="G2507"/>
  <c r="H2507"/>
  <c r="I2507"/>
  <c r="J2507"/>
  <c r="K2507"/>
  <c r="L2507"/>
  <c r="M2507"/>
  <c r="N2507"/>
  <c r="O2506"/>
  <c r="E2506"/>
  <c r="F2506"/>
  <c r="G2506"/>
  <c r="H2506"/>
  <c r="I2506"/>
  <c r="J2506"/>
  <c r="K2506"/>
  <c r="L2506"/>
  <c r="M2506"/>
  <c r="N2506"/>
  <c r="C2506"/>
  <c r="O2505"/>
  <c r="E2505"/>
  <c r="F2505"/>
  <c r="G2505"/>
  <c r="H2505"/>
  <c r="I2505"/>
  <c r="J2505"/>
  <c r="K2505"/>
  <c r="L2505"/>
  <c r="M2505"/>
  <c r="N2505"/>
  <c r="C2505"/>
  <c r="E2504"/>
  <c r="F2504"/>
  <c r="G2504"/>
  <c r="H2504"/>
  <c r="I2504"/>
  <c r="J2504"/>
  <c r="K2504"/>
  <c r="L2504"/>
  <c r="M2504"/>
  <c r="N2504"/>
  <c r="H2501"/>
  <c r="H2500"/>
  <c r="H2499"/>
  <c r="H2498"/>
  <c r="H2497"/>
  <c r="H2496"/>
  <c r="N2495"/>
  <c r="N2493"/>
  <c r="D2492"/>
  <c r="D2491"/>
  <c r="J2453"/>
  <c r="H2482"/>
  <c r="F2482"/>
  <c r="C2482"/>
  <c r="H2481"/>
  <c r="F2481"/>
  <c r="C2481"/>
  <c r="H2480"/>
  <c r="F2480"/>
  <c r="C2480"/>
  <c r="H2479"/>
  <c r="F2479"/>
  <c r="C2479"/>
  <c r="L2478"/>
  <c r="H2478"/>
  <c r="F2478"/>
  <c r="C2478"/>
  <c r="L2477"/>
  <c r="M2476"/>
  <c r="L2476"/>
  <c r="L2475"/>
  <c r="O2474"/>
  <c r="M2474"/>
  <c r="L2474"/>
  <c r="J2474"/>
  <c r="H2474"/>
  <c r="F2474"/>
  <c r="O2472"/>
  <c r="E2472"/>
  <c r="F2472"/>
  <c r="G2472"/>
  <c r="H2472"/>
  <c r="I2472"/>
  <c r="J2472"/>
  <c r="K2472"/>
  <c r="L2472"/>
  <c r="M2472"/>
  <c r="N2472"/>
  <c r="C2472"/>
  <c r="O2471"/>
  <c r="E2471"/>
  <c r="F2471"/>
  <c r="G2471"/>
  <c r="H2471"/>
  <c r="I2471"/>
  <c r="J2471"/>
  <c r="K2471"/>
  <c r="L2471"/>
  <c r="M2471"/>
  <c r="N2471"/>
  <c r="C2471"/>
  <c r="O2470"/>
  <c r="E2470"/>
  <c r="F2470"/>
  <c r="G2470"/>
  <c r="H2470"/>
  <c r="I2470"/>
  <c r="J2470"/>
  <c r="K2470"/>
  <c r="L2470"/>
  <c r="M2470"/>
  <c r="N2470"/>
  <c r="C2470"/>
  <c r="O2469"/>
  <c r="E2469"/>
  <c r="F2469"/>
  <c r="G2469"/>
  <c r="H2469"/>
  <c r="I2469"/>
  <c r="J2469"/>
  <c r="K2469"/>
  <c r="L2469"/>
  <c r="M2469"/>
  <c r="N2469"/>
  <c r="C2469"/>
  <c r="O2468"/>
  <c r="E2468"/>
  <c r="F2468"/>
  <c r="G2468"/>
  <c r="H2468"/>
  <c r="I2468"/>
  <c r="J2468"/>
  <c r="K2468"/>
  <c r="L2468"/>
  <c r="M2468"/>
  <c r="N2468"/>
  <c r="C2468"/>
  <c r="E2467"/>
  <c r="F2467"/>
  <c r="G2467"/>
  <c r="H2467"/>
  <c r="I2467"/>
  <c r="J2467"/>
  <c r="K2467"/>
  <c r="L2467"/>
  <c r="M2467"/>
  <c r="N2467"/>
  <c r="O2466"/>
  <c r="E2466"/>
  <c r="F2466"/>
  <c r="G2466"/>
  <c r="H2466"/>
  <c r="I2466"/>
  <c r="J2466"/>
  <c r="K2466"/>
  <c r="L2466"/>
  <c r="M2466"/>
  <c r="N2466"/>
  <c r="C2466"/>
  <c r="O2465"/>
  <c r="E2465"/>
  <c r="F2465"/>
  <c r="G2465"/>
  <c r="H2465"/>
  <c r="I2465"/>
  <c r="J2465"/>
  <c r="K2465"/>
  <c r="L2465"/>
  <c r="M2465"/>
  <c r="N2465"/>
  <c r="C2465"/>
  <c r="E2464"/>
  <c r="F2464"/>
  <c r="G2464"/>
  <c r="H2464"/>
  <c r="I2464"/>
  <c r="J2464"/>
  <c r="K2464"/>
  <c r="L2464"/>
  <c r="M2464"/>
  <c r="N2464"/>
  <c r="H2461"/>
  <c r="H2460"/>
  <c r="H2459"/>
  <c r="H2458"/>
  <c r="H2457"/>
  <c r="H2456"/>
  <c r="N2455"/>
  <c r="N2453"/>
  <c r="D2452"/>
  <c r="D2451"/>
  <c r="J2414"/>
  <c r="H2443"/>
  <c r="F2443"/>
  <c r="C2443"/>
  <c r="H2442"/>
  <c r="F2442"/>
  <c r="C2442"/>
  <c r="H2441"/>
  <c r="F2441"/>
  <c r="C2441"/>
  <c r="H2440"/>
  <c r="F2440"/>
  <c r="C2440"/>
  <c r="L2439"/>
  <c r="H2439"/>
  <c r="F2439"/>
  <c r="C2439"/>
  <c r="L2438"/>
  <c r="M2437"/>
  <c r="L2437"/>
  <c r="L2436"/>
  <c r="O2435"/>
  <c r="M2435"/>
  <c r="L2435"/>
  <c r="J2435"/>
  <c r="H2435"/>
  <c r="F2435"/>
  <c r="O2433"/>
  <c r="E2433"/>
  <c r="F2433"/>
  <c r="G2433"/>
  <c r="H2433"/>
  <c r="I2433"/>
  <c r="J2433"/>
  <c r="K2433"/>
  <c r="L2433"/>
  <c r="M2433"/>
  <c r="N2433"/>
  <c r="C2433"/>
  <c r="O2432"/>
  <c r="E2432"/>
  <c r="F2432"/>
  <c r="G2432"/>
  <c r="H2432"/>
  <c r="I2432"/>
  <c r="J2432"/>
  <c r="K2432"/>
  <c r="L2432"/>
  <c r="M2432"/>
  <c r="N2432"/>
  <c r="C2432"/>
  <c r="O2431"/>
  <c r="E2431"/>
  <c r="F2431"/>
  <c r="G2431"/>
  <c r="H2431"/>
  <c r="I2431"/>
  <c r="J2431"/>
  <c r="K2431"/>
  <c r="L2431"/>
  <c r="M2431"/>
  <c r="N2431"/>
  <c r="C2431"/>
  <c r="O2430"/>
  <c r="E2430"/>
  <c r="F2430"/>
  <c r="G2430"/>
  <c r="H2430"/>
  <c r="I2430"/>
  <c r="J2430"/>
  <c r="K2430"/>
  <c r="L2430"/>
  <c r="M2430"/>
  <c r="N2430"/>
  <c r="C2430"/>
  <c r="O2429"/>
  <c r="E2429"/>
  <c r="F2429"/>
  <c r="G2429"/>
  <c r="H2429"/>
  <c r="I2429"/>
  <c r="J2429"/>
  <c r="K2429"/>
  <c r="L2429"/>
  <c r="M2429"/>
  <c r="N2429"/>
  <c r="C2429"/>
  <c r="E2428"/>
  <c r="F2428"/>
  <c r="G2428"/>
  <c r="H2428"/>
  <c r="I2428"/>
  <c r="J2428"/>
  <c r="K2428"/>
  <c r="L2428"/>
  <c r="M2428"/>
  <c r="N2428"/>
  <c r="O2427"/>
  <c r="E2427"/>
  <c r="F2427"/>
  <c r="G2427"/>
  <c r="H2427"/>
  <c r="I2427"/>
  <c r="J2427"/>
  <c r="K2427"/>
  <c r="L2427"/>
  <c r="M2427"/>
  <c r="N2427"/>
  <c r="C2427"/>
  <c r="O2426"/>
  <c r="E2426"/>
  <c r="F2426"/>
  <c r="G2426"/>
  <c r="H2426"/>
  <c r="I2426"/>
  <c r="J2426"/>
  <c r="K2426"/>
  <c r="L2426"/>
  <c r="M2426"/>
  <c r="N2426"/>
  <c r="C2426"/>
  <c r="E2425"/>
  <c r="F2425"/>
  <c r="G2425"/>
  <c r="H2425"/>
  <c r="I2425"/>
  <c r="J2425"/>
  <c r="K2425"/>
  <c r="L2425"/>
  <c r="M2425"/>
  <c r="N2425"/>
  <c r="H2422"/>
  <c r="H2421"/>
  <c r="H2420"/>
  <c r="H2419"/>
  <c r="H2418"/>
  <c r="H2417"/>
  <c r="N2416"/>
  <c r="N2414"/>
  <c r="D2413"/>
  <c r="D2412"/>
  <c r="J2374"/>
  <c r="H2403"/>
  <c r="F2403"/>
  <c r="C2403"/>
  <c r="H2402"/>
  <c r="F2402"/>
  <c r="C2402"/>
  <c r="H2401"/>
  <c r="F2401"/>
  <c r="C2401"/>
  <c r="H2400"/>
  <c r="F2400"/>
  <c r="C2400"/>
  <c r="L2399"/>
  <c r="H2399"/>
  <c r="F2399"/>
  <c r="C2399"/>
  <c r="L2398"/>
  <c r="M2397"/>
  <c r="L2397"/>
  <c r="L2396"/>
  <c r="O2395"/>
  <c r="M2395"/>
  <c r="L2395"/>
  <c r="J2395"/>
  <c r="H2395"/>
  <c r="F2395"/>
  <c r="O2393"/>
  <c r="E2393"/>
  <c r="F2393"/>
  <c r="G2393"/>
  <c r="H2393"/>
  <c r="I2393"/>
  <c r="J2393"/>
  <c r="K2393"/>
  <c r="L2393"/>
  <c r="M2393"/>
  <c r="N2393"/>
  <c r="C2393"/>
  <c r="O2392"/>
  <c r="E2392"/>
  <c r="F2392"/>
  <c r="G2392"/>
  <c r="H2392"/>
  <c r="I2392"/>
  <c r="J2392"/>
  <c r="K2392"/>
  <c r="L2392"/>
  <c r="M2392"/>
  <c r="N2392"/>
  <c r="C2392"/>
  <c r="O2391"/>
  <c r="E2391"/>
  <c r="F2391"/>
  <c r="G2391"/>
  <c r="H2391"/>
  <c r="I2391"/>
  <c r="J2391"/>
  <c r="K2391"/>
  <c r="L2391"/>
  <c r="M2391"/>
  <c r="N2391"/>
  <c r="C2391"/>
  <c r="O2390"/>
  <c r="E2390"/>
  <c r="F2390"/>
  <c r="G2390"/>
  <c r="H2390"/>
  <c r="I2390"/>
  <c r="J2390"/>
  <c r="K2390"/>
  <c r="L2390"/>
  <c r="M2390"/>
  <c r="N2390"/>
  <c r="C2390"/>
  <c r="O2389"/>
  <c r="E2389"/>
  <c r="F2389"/>
  <c r="G2389"/>
  <c r="H2389"/>
  <c r="I2389"/>
  <c r="J2389"/>
  <c r="K2389"/>
  <c r="L2389"/>
  <c r="M2389"/>
  <c r="N2389"/>
  <c r="C2389"/>
  <c r="E2388"/>
  <c r="F2388"/>
  <c r="G2388"/>
  <c r="H2388"/>
  <c r="I2388"/>
  <c r="J2388"/>
  <c r="K2388"/>
  <c r="L2388"/>
  <c r="M2388"/>
  <c r="N2388"/>
  <c r="O2387"/>
  <c r="E2387"/>
  <c r="F2387"/>
  <c r="G2387"/>
  <c r="H2387"/>
  <c r="I2387"/>
  <c r="J2387"/>
  <c r="K2387"/>
  <c r="L2387"/>
  <c r="M2387"/>
  <c r="N2387"/>
  <c r="C2387"/>
  <c r="O2386"/>
  <c r="E2386"/>
  <c r="F2386"/>
  <c r="G2386"/>
  <c r="H2386"/>
  <c r="I2386"/>
  <c r="J2386"/>
  <c r="K2386"/>
  <c r="L2386"/>
  <c r="M2386"/>
  <c r="N2386"/>
  <c r="C2386"/>
  <c r="E2385"/>
  <c r="F2385"/>
  <c r="G2385"/>
  <c r="H2385"/>
  <c r="I2385"/>
  <c r="J2385"/>
  <c r="K2385"/>
  <c r="L2385"/>
  <c r="M2385"/>
  <c r="N2385"/>
  <c r="H2382"/>
  <c r="H2381"/>
  <c r="H2380"/>
  <c r="H2379"/>
  <c r="H2378"/>
  <c r="H2377"/>
  <c r="N2376"/>
  <c r="N2374"/>
  <c r="D2373"/>
  <c r="D2372"/>
  <c r="J2335"/>
  <c r="H2364"/>
  <c r="F2364"/>
  <c r="C2364"/>
  <c r="H2363"/>
  <c r="F2363"/>
  <c r="C2363"/>
  <c r="H2362"/>
  <c r="F2362"/>
  <c r="C2362"/>
  <c r="H2361"/>
  <c r="F2361"/>
  <c r="C2361"/>
  <c r="L2360"/>
  <c r="H2360"/>
  <c r="F2360"/>
  <c r="C2360"/>
  <c r="L2359"/>
  <c r="M2358"/>
  <c r="L2358"/>
  <c r="L2357"/>
  <c r="O2356"/>
  <c r="M2356"/>
  <c r="L2356"/>
  <c r="J2356"/>
  <c r="H2356"/>
  <c r="F2356"/>
  <c r="O2354"/>
  <c r="E2354"/>
  <c r="F2354"/>
  <c r="G2354"/>
  <c r="H2354"/>
  <c r="I2354"/>
  <c r="J2354"/>
  <c r="K2354"/>
  <c r="L2354"/>
  <c r="M2354"/>
  <c r="N2354"/>
  <c r="C2354"/>
  <c r="O2353"/>
  <c r="E2353"/>
  <c r="F2353"/>
  <c r="G2353"/>
  <c r="H2353"/>
  <c r="I2353"/>
  <c r="J2353"/>
  <c r="K2353"/>
  <c r="L2353"/>
  <c r="M2353"/>
  <c r="N2353"/>
  <c r="C2353"/>
  <c r="O2352"/>
  <c r="E2352"/>
  <c r="F2352"/>
  <c r="G2352"/>
  <c r="H2352"/>
  <c r="I2352"/>
  <c r="J2352"/>
  <c r="K2352"/>
  <c r="L2352"/>
  <c r="M2352"/>
  <c r="N2352"/>
  <c r="C2352"/>
  <c r="O2351"/>
  <c r="E2351"/>
  <c r="F2351"/>
  <c r="G2351"/>
  <c r="H2351"/>
  <c r="I2351"/>
  <c r="J2351"/>
  <c r="K2351"/>
  <c r="L2351"/>
  <c r="M2351"/>
  <c r="N2351"/>
  <c r="C2351"/>
  <c r="O2350"/>
  <c r="E2350"/>
  <c r="F2350"/>
  <c r="G2350"/>
  <c r="H2350"/>
  <c r="I2350"/>
  <c r="J2350"/>
  <c r="K2350"/>
  <c r="L2350"/>
  <c r="M2350"/>
  <c r="N2350"/>
  <c r="C2350"/>
  <c r="E2349"/>
  <c r="F2349"/>
  <c r="G2349"/>
  <c r="H2349"/>
  <c r="I2349"/>
  <c r="J2349"/>
  <c r="K2349"/>
  <c r="L2349"/>
  <c r="M2349"/>
  <c r="N2349"/>
  <c r="O2348"/>
  <c r="E2348"/>
  <c r="F2348"/>
  <c r="G2348"/>
  <c r="H2348"/>
  <c r="I2348"/>
  <c r="J2348"/>
  <c r="K2348"/>
  <c r="L2348"/>
  <c r="M2348"/>
  <c r="N2348"/>
  <c r="C2348"/>
  <c r="O2347"/>
  <c r="E2347"/>
  <c r="F2347"/>
  <c r="G2347"/>
  <c r="H2347"/>
  <c r="I2347"/>
  <c r="J2347"/>
  <c r="K2347"/>
  <c r="L2347"/>
  <c r="M2347"/>
  <c r="N2347"/>
  <c r="C2347"/>
  <c r="E2346"/>
  <c r="F2346"/>
  <c r="G2346"/>
  <c r="H2346"/>
  <c r="I2346"/>
  <c r="J2346"/>
  <c r="K2346"/>
  <c r="L2346"/>
  <c r="M2346"/>
  <c r="N2346"/>
  <c r="H2343"/>
  <c r="H2342"/>
  <c r="H2341"/>
  <c r="H2340"/>
  <c r="H2339"/>
  <c r="H2338"/>
  <c r="N2337"/>
  <c r="N2335"/>
  <c r="D2334"/>
  <c r="D2333"/>
  <c r="J2295"/>
  <c r="H2324"/>
  <c r="F2324"/>
  <c r="C2324"/>
  <c r="H2323"/>
  <c r="F2323"/>
  <c r="C2323"/>
  <c r="H2322"/>
  <c r="F2322"/>
  <c r="C2322"/>
  <c r="H2321"/>
  <c r="F2321"/>
  <c r="C2321"/>
  <c r="L2320"/>
  <c r="H2320"/>
  <c r="F2320"/>
  <c r="C2320"/>
  <c r="L2319"/>
  <c r="M2318"/>
  <c r="L2318"/>
  <c r="L2317"/>
  <c r="O2316"/>
  <c r="M2316"/>
  <c r="L2316"/>
  <c r="J2316"/>
  <c r="H2316"/>
  <c r="F2316"/>
  <c r="O2314"/>
  <c r="E2314"/>
  <c r="F2314"/>
  <c r="G2314"/>
  <c r="H2314"/>
  <c r="I2314"/>
  <c r="J2314"/>
  <c r="K2314"/>
  <c r="L2314"/>
  <c r="M2314"/>
  <c r="N2314"/>
  <c r="C2314"/>
  <c r="O2313"/>
  <c r="E2313"/>
  <c r="F2313"/>
  <c r="G2313"/>
  <c r="H2313"/>
  <c r="I2313"/>
  <c r="J2313"/>
  <c r="K2313"/>
  <c r="L2313"/>
  <c r="M2313"/>
  <c r="N2313"/>
  <c r="C2313"/>
  <c r="O2312"/>
  <c r="E2312"/>
  <c r="F2312"/>
  <c r="G2312"/>
  <c r="H2312"/>
  <c r="I2312"/>
  <c r="J2312"/>
  <c r="K2312"/>
  <c r="L2312"/>
  <c r="M2312"/>
  <c r="N2312"/>
  <c r="C2312"/>
  <c r="O2311"/>
  <c r="E2311"/>
  <c r="F2311"/>
  <c r="G2311"/>
  <c r="H2311"/>
  <c r="I2311"/>
  <c r="J2311"/>
  <c r="K2311"/>
  <c r="L2311"/>
  <c r="M2311"/>
  <c r="N2311"/>
  <c r="C2311"/>
  <c r="O2310"/>
  <c r="E2310"/>
  <c r="F2310"/>
  <c r="G2310"/>
  <c r="H2310"/>
  <c r="I2310"/>
  <c r="J2310"/>
  <c r="K2310"/>
  <c r="L2310"/>
  <c r="M2310"/>
  <c r="N2310"/>
  <c r="C2310"/>
  <c r="E2309"/>
  <c r="F2309"/>
  <c r="G2309"/>
  <c r="H2309"/>
  <c r="I2309"/>
  <c r="J2309"/>
  <c r="K2309"/>
  <c r="L2309"/>
  <c r="M2309"/>
  <c r="N2309"/>
  <c r="O2308"/>
  <c r="E2308"/>
  <c r="F2308"/>
  <c r="G2308"/>
  <c r="H2308"/>
  <c r="I2308"/>
  <c r="J2308"/>
  <c r="K2308"/>
  <c r="L2308"/>
  <c r="M2308"/>
  <c r="N2308"/>
  <c r="C2308"/>
  <c r="O2307"/>
  <c r="E2307"/>
  <c r="F2307"/>
  <c r="G2307"/>
  <c r="H2307"/>
  <c r="I2307"/>
  <c r="J2307"/>
  <c r="K2307"/>
  <c r="L2307"/>
  <c r="M2307"/>
  <c r="N2307"/>
  <c r="C2307"/>
  <c r="E2306"/>
  <c r="F2306"/>
  <c r="G2306"/>
  <c r="H2306"/>
  <c r="I2306"/>
  <c r="J2306"/>
  <c r="K2306"/>
  <c r="L2306"/>
  <c r="M2306"/>
  <c r="N2306"/>
  <c r="H2303"/>
  <c r="H2302"/>
  <c r="H2301"/>
  <c r="H2300"/>
  <c r="H2299"/>
  <c r="H2298"/>
  <c r="N2297"/>
  <c r="N2295"/>
  <c r="D2294"/>
  <c r="D2293"/>
  <c r="J2256"/>
  <c r="H2285"/>
  <c r="F2285"/>
  <c r="C2285"/>
  <c r="H2284"/>
  <c r="F2284"/>
  <c r="C2284"/>
  <c r="H2283"/>
  <c r="F2283"/>
  <c r="C2283"/>
  <c r="H2282"/>
  <c r="F2282"/>
  <c r="C2282"/>
  <c r="L2281"/>
  <c r="H2281"/>
  <c r="F2281"/>
  <c r="C2281"/>
  <c r="L2280"/>
  <c r="M2279"/>
  <c r="L2279"/>
  <c r="L2278"/>
  <c r="O2277"/>
  <c r="M2277"/>
  <c r="L2277"/>
  <c r="J2277"/>
  <c r="H2277"/>
  <c r="F2277"/>
  <c r="O2275"/>
  <c r="E2275"/>
  <c r="F2275"/>
  <c r="G2275"/>
  <c r="H2275"/>
  <c r="I2275"/>
  <c r="J2275"/>
  <c r="K2275"/>
  <c r="L2275"/>
  <c r="M2275"/>
  <c r="N2275"/>
  <c r="C2275"/>
  <c r="O2274"/>
  <c r="E2274"/>
  <c r="F2274"/>
  <c r="G2274"/>
  <c r="H2274"/>
  <c r="I2274"/>
  <c r="J2274"/>
  <c r="K2274"/>
  <c r="L2274"/>
  <c r="M2274"/>
  <c r="N2274"/>
  <c r="C2274"/>
  <c r="O2273"/>
  <c r="E2273"/>
  <c r="F2273"/>
  <c r="G2273"/>
  <c r="H2273"/>
  <c r="I2273"/>
  <c r="J2273"/>
  <c r="K2273"/>
  <c r="L2273"/>
  <c r="M2273"/>
  <c r="N2273"/>
  <c r="C2273"/>
  <c r="O2272"/>
  <c r="E2272"/>
  <c r="F2272"/>
  <c r="G2272"/>
  <c r="H2272"/>
  <c r="I2272"/>
  <c r="J2272"/>
  <c r="K2272"/>
  <c r="L2272"/>
  <c r="M2272"/>
  <c r="N2272"/>
  <c r="C2272"/>
  <c r="O2271"/>
  <c r="E2271"/>
  <c r="F2271"/>
  <c r="G2271"/>
  <c r="H2271"/>
  <c r="I2271"/>
  <c r="J2271"/>
  <c r="K2271"/>
  <c r="L2271"/>
  <c r="M2271"/>
  <c r="N2271"/>
  <c r="C2271"/>
  <c r="E2270"/>
  <c r="F2270"/>
  <c r="G2270"/>
  <c r="H2270"/>
  <c r="I2270"/>
  <c r="J2270"/>
  <c r="K2270"/>
  <c r="L2270"/>
  <c r="M2270"/>
  <c r="N2270"/>
  <c r="O2269"/>
  <c r="E2269"/>
  <c r="F2269"/>
  <c r="G2269"/>
  <c r="H2269"/>
  <c r="I2269"/>
  <c r="J2269"/>
  <c r="K2269"/>
  <c r="L2269"/>
  <c r="M2269"/>
  <c r="N2269"/>
  <c r="C2269"/>
  <c r="O2268"/>
  <c r="E2268"/>
  <c r="F2268"/>
  <c r="G2268"/>
  <c r="H2268"/>
  <c r="I2268"/>
  <c r="J2268"/>
  <c r="K2268"/>
  <c r="L2268"/>
  <c r="M2268"/>
  <c r="N2268"/>
  <c r="C2268"/>
  <c r="E2267"/>
  <c r="F2267"/>
  <c r="G2267"/>
  <c r="H2267"/>
  <c r="I2267"/>
  <c r="J2267"/>
  <c r="K2267"/>
  <c r="L2267"/>
  <c r="M2267"/>
  <c r="N2267"/>
  <c r="H2264"/>
  <c r="H2263"/>
  <c r="H2262"/>
  <c r="H2261"/>
  <c r="H2260"/>
  <c r="H2259"/>
  <c r="N2258"/>
  <c r="N2256"/>
  <c r="D2255"/>
  <c r="D2254"/>
  <c r="J2216"/>
  <c r="H2245"/>
  <c r="F2245"/>
  <c r="C2245"/>
  <c r="H2244"/>
  <c r="F2244"/>
  <c r="C2244"/>
  <c r="H2243"/>
  <c r="F2243"/>
  <c r="C2243"/>
  <c r="H2242"/>
  <c r="F2242"/>
  <c r="C2242"/>
  <c r="L2241"/>
  <c r="H2241"/>
  <c r="F2241"/>
  <c r="C2241"/>
  <c r="L2240"/>
  <c r="M2239"/>
  <c r="L2239"/>
  <c r="L2238"/>
  <c r="O2237"/>
  <c r="M2237"/>
  <c r="L2237"/>
  <c r="J2237"/>
  <c r="H2237"/>
  <c r="F2237"/>
  <c r="O2235"/>
  <c r="E2235"/>
  <c r="F2235"/>
  <c r="G2235"/>
  <c r="H2235"/>
  <c r="I2235"/>
  <c r="J2235"/>
  <c r="K2235"/>
  <c r="L2235"/>
  <c r="M2235"/>
  <c r="N2235"/>
  <c r="C2235"/>
  <c r="O2234"/>
  <c r="E2234"/>
  <c r="F2234"/>
  <c r="G2234"/>
  <c r="H2234"/>
  <c r="I2234"/>
  <c r="J2234"/>
  <c r="K2234"/>
  <c r="L2234"/>
  <c r="M2234"/>
  <c r="N2234"/>
  <c r="C2234"/>
  <c r="O2233"/>
  <c r="E2233"/>
  <c r="F2233"/>
  <c r="G2233"/>
  <c r="H2233"/>
  <c r="I2233"/>
  <c r="J2233"/>
  <c r="K2233"/>
  <c r="L2233"/>
  <c r="M2233"/>
  <c r="N2233"/>
  <c r="C2233"/>
  <c r="O2232"/>
  <c r="E2232"/>
  <c r="F2232"/>
  <c r="G2232"/>
  <c r="H2232"/>
  <c r="I2232"/>
  <c r="J2232"/>
  <c r="K2232"/>
  <c r="L2232"/>
  <c r="M2232"/>
  <c r="N2232"/>
  <c r="C2232"/>
  <c r="O2231"/>
  <c r="E2231"/>
  <c r="F2231"/>
  <c r="G2231"/>
  <c r="H2231"/>
  <c r="I2231"/>
  <c r="J2231"/>
  <c r="K2231"/>
  <c r="L2231"/>
  <c r="M2231"/>
  <c r="N2231"/>
  <c r="C2231"/>
  <c r="E2230"/>
  <c r="F2230"/>
  <c r="G2230"/>
  <c r="H2230"/>
  <c r="I2230"/>
  <c r="J2230"/>
  <c r="K2230"/>
  <c r="L2230"/>
  <c r="M2230"/>
  <c r="N2230"/>
  <c r="O2229"/>
  <c r="E2229"/>
  <c r="F2229"/>
  <c r="G2229"/>
  <c r="H2229"/>
  <c r="I2229"/>
  <c r="J2229"/>
  <c r="K2229"/>
  <c r="L2229"/>
  <c r="M2229"/>
  <c r="N2229"/>
  <c r="C2229"/>
  <c r="O2228"/>
  <c r="E2228"/>
  <c r="F2228"/>
  <c r="G2228"/>
  <c r="H2228"/>
  <c r="I2228"/>
  <c r="J2228"/>
  <c r="K2228"/>
  <c r="L2228"/>
  <c r="M2228"/>
  <c r="N2228"/>
  <c r="C2228"/>
  <c r="E2227"/>
  <c r="F2227"/>
  <c r="G2227"/>
  <c r="H2227"/>
  <c r="I2227"/>
  <c r="J2227"/>
  <c r="K2227"/>
  <c r="L2227"/>
  <c r="M2227"/>
  <c r="N2227"/>
  <c r="H2224"/>
  <c r="H2223"/>
  <c r="H2222"/>
  <c r="H2221"/>
  <c r="H2220"/>
  <c r="H2219"/>
  <c r="N2218"/>
  <c r="N2216"/>
  <c r="D2215"/>
  <c r="D2214"/>
  <c r="J2177"/>
  <c r="H2206"/>
  <c r="F2206"/>
  <c r="C2206"/>
  <c r="H2205"/>
  <c r="F2205"/>
  <c r="C2205"/>
  <c r="H2204"/>
  <c r="F2204"/>
  <c r="C2204"/>
  <c r="H2203"/>
  <c r="F2203"/>
  <c r="C2203"/>
  <c r="L2202"/>
  <c r="H2202"/>
  <c r="F2202"/>
  <c r="C2202"/>
  <c r="L2201"/>
  <c r="M2200"/>
  <c r="L2200"/>
  <c r="L2199"/>
  <c r="O2198"/>
  <c r="M2198"/>
  <c r="L2198"/>
  <c r="J2198"/>
  <c r="H2198"/>
  <c r="F2198"/>
  <c r="O2196"/>
  <c r="E2196"/>
  <c r="F2196"/>
  <c r="G2196"/>
  <c r="H2196"/>
  <c r="I2196"/>
  <c r="J2196"/>
  <c r="K2196"/>
  <c r="L2196"/>
  <c r="M2196"/>
  <c r="N2196"/>
  <c r="C2196"/>
  <c r="O2195"/>
  <c r="E2195"/>
  <c r="F2195"/>
  <c r="G2195"/>
  <c r="H2195"/>
  <c r="I2195"/>
  <c r="J2195"/>
  <c r="K2195"/>
  <c r="L2195"/>
  <c r="M2195"/>
  <c r="N2195"/>
  <c r="C2195"/>
  <c r="O2194"/>
  <c r="E2194"/>
  <c r="F2194"/>
  <c r="G2194"/>
  <c r="H2194"/>
  <c r="I2194"/>
  <c r="J2194"/>
  <c r="K2194"/>
  <c r="L2194"/>
  <c r="M2194"/>
  <c r="N2194"/>
  <c r="C2194"/>
  <c r="O2193"/>
  <c r="E2193"/>
  <c r="F2193"/>
  <c r="G2193"/>
  <c r="H2193"/>
  <c r="I2193"/>
  <c r="J2193"/>
  <c r="K2193"/>
  <c r="L2193"/>
  <c r="M2193"/>
  <c r="N2193"/>
  <c r="C2193"/>
  <c r="O2192"/>
  <c r="E2192"/>
  <c r="F2192"/>
  <c r="G2192"/>
  <c r="H2192"/>
  <c r="I2192"/>
  <c r="J2192"/>
  <c r="K2192"/>
  <c r="L2192"/>
  <c r="M2192"/>
  <c r="N2192"/>
  <c r="C2192"/>
  <c r="E2191"/>
  <c r="F2191"/>
  <c r="G2191"/>
  <c r="H2191"/>
  <c r="I2191"/>
  <c r="J2191"/>
  <c r="K2191"/>
  <c r="L2191"/>
  <c r="M2191"/>
  <c r="N2191"/>
  <c r="O2190"/>
  <c r="E2190"/>
  <c r="F2190"/>
  <c r="G2190"/>
  <c r="H2190"/>
  <c r="I2190"/>
  <c r="J2190"/>
  <c r="K2190"/>
  <c r="L2190"/>
  <c r="M2190"/>
  <c r="N2190"/>
  <c r="C2190"/>
  <c r="O2189"/>
  <c r="E2189"/>
  <c r="F2189"/>
  <c r="G2189"/>
  <c r="H2189"/>
  <c r="I2189"/>
  <c r="J2189"/>
  <c r="K2189"/>
  <c r="L2189"/>
  <c r="M2189"/>
  <c r="N2189"/>
  <c r="C2189"/>
  <c r="E2188"/>
  <c r="F2188"/>
  <c r="G2188"/>
  <c r="H2188"/>
  <c r="I2188"/>
  <c r="J2188"/>
  <c r="K2188"/>
  <c r="L2188"/>
  <c r="M2188"/>
  <c r="N2188"/>
  <c r="H2185"/>
  <c r="H2184"/>
  <c r="H2183"/>
  <c r="H2182"/>
  <c r="H2181"/>
  <c r="H2180"/>
  <c r="N2179"/>
  <c r="N2177"/>
  <c r="D2176"/>
  <c r="D2175"/>
  <c r="J2137"/>
  <c r="H2166"/>
  <c r="F2166"/>
  <c r="C2166"/>
  <c r="H2165"/>
  <c r="F2165"/>
  <c r="C2165"/>
  <c r="H2164"/>
  <c r="F2164"/>
  <c r="C2164"/>
  <c r="H2163"/>
  <c r="F2163"/>
  <c r="C2163"/>
  <c r="L2162"/>
  <c r="H2162"/>
  <c r="F2162"/>
  <c r="C2162"/>
  <c r="L2161"/>
  <c r="M2160"/>
  <c r="L2160"/>
  <c r="L2159"/>
  <c r="O2158"/>
  <c r="M2158"/>
  <c r="L2158"/>
  <c r="J2158"/>
  <c r="H2158"/>
  <c r="F2158"/>
  <c r="O2156"/>
  <c r="E2156"/>
  <c r="F2156"/>
  <c r="G2156"/>
  <c r="H2156"/>
  <c r="I2156"/>
  <c r="J2156"/>
  <c r="K2156"/>
  <c r="L2156"/>
  <c r="M2156"/>
  <c r="N2156"/>
  <c r="C2156"/>
  <c r="O2155"/>
  <c r="E2155"/>
  <c r="F2155"/>
  <c r="G2155"/>
  <c r="H2155"/>
  <c r="I2155"/>
  <c r="J2155"/>
  <c r="K2155"/>
  <c r="L2155"/>
  <c r="M2155"/>
  <c r="N2155"/>
  <c r="C2155"/>
  <c r="O2154"/>
  <c r="E2154"/>
  <c r="F2154"/>
  <c r="G2154"/>
  <c r="H2154"/>
  <c r="I2154"/>
  <c r="J2154"/>
  <c r="K2154"/>
  <c r="L2154"/>
  <c r="M2154"/>
  <c r="N2154"/>
  <c r="C2154"/>
  <c r="O2153"/>
  <c r="E2153"/>
  <c r="F2153"/>
  <c r="G2153"/>
  <c r="H2153"/>
  <c r="I2153"/>
  <c r="J2153"/>
  <c r="K2153"/>
  <c r="L2153"/>
  <c r="M2153"/>
  <c r="N2153"/>
  <c r="C2153"/>
  <c r="O2152"/>
  <c r="E2152"/>
  <c r="F2152"/>
  <c r="G2152"/>
  <c r="H2152"/>
  <c r="I2152"/>
  <c r="J2152"/>
  <c r="K2152"/>
  <c r="L2152"/>
  <c r="M2152"/>
  <c r="N2152"/>
  <c r="C2152"/>
  <c r="E2151"/>
  <c r="F2151"/>
  <c r="G2151"/>
  <c r="H2151"/>
  <c r="I2151"/>
  <c r="J2151"/>
  <c r="K2151"/>
  <c r="L2151"/>
  <c r="M2151"/>
  <c r="N2151"/>
  <c r="O2150"/>
  <c r="E2150"/>
  <c r="F2150"/>
  <c r="G2150"/>
  <c r="H2150"/>
  <c r="I2150"/>
  <c r="J2150"/>
  <c r="K2150"/>
  <c r="L2150"/>
  <c r="M2150"/>
  <c r="N2150"/>
  <c r="C2150"/>
  <c r="O2149"/>
  <c r="E2149"/>
  <c r="F2149"/>
  <c r="G2149"/>
  <c r="H2149"/>
  <c r="I2149"/>
  <c r="J2149"/>
  <c r="K2149"/>
  <c r="L2149"/>
  <c r="M2149"/>
  <c r="N2149"/>
  <c r="C2149"/>
  <c r="E2148"/>
  <c r="F2148"/>
  <c r="G2148"/>
  <c r="H2148"/>
  <c r="I2148"/>
  <c r="J2148"/>
  <c r="K2148"/>
  <c r="L2148"/>
  <c r="M2148"/>
  <c r="N2148"/>
  <c r="H2145"/>
  <c r="H2144"/>
  <c r="H2143"/>
  <c r="H2142"/>
  <c r="H2141"/>
  <c r="H2140"/>
  <c r="N2139"/>
  <c r="N2137"/>
  <c r="D2136"/>
  <c r="D2135"/>
  <c r="J2098"/>
  <c r="H2127"/>
  <c r="F2127"/>
  <c r="C2127"/>
  <c r="H2126"/>
  <c r="F2126"/>
  <c r="C2126"/>
  <c r="H2125"/>
  <c r="F2125"/>
  <c r="C2125"/>
  <c r="H2124"/>
  <c r="F2124"/>
  <c r="C2124"/>
  <c r="L2123"/>
  <c r="H2123"/>
  <c r="F2123"/>
  <c r="C2123"/>
  <c r="L2122"/>
  <c r="M2121"/>
  <c r="L2121"/>
  <c r="L2120"/>
  <c r="O2119"/>
  <c r="M2119"/>
  <c r="L2119"/>
  <c r="J2119"/>
  <c r="H2119"/>
  <c r="F2119"/>
  <c r="O2117"/>
  <c r="E2117"/>
  <c r="F2117"/>
  <c r="G2117"/>
  <c r="H2117"/>
  <c r="I2117"/>
  <c r="J2117"/>
  <c r="K2117"/>
  <c r="L2117"/>
  <c r="M2117"/>
  <c r="N2117"/>
  <c r="C2117"/>
  <c r="O2116"/>
  <c r="E2116"/>
  <c r="F2116"/>
  <c r="G2116"/>
  <c r="H2116"/>
  <c r="I2116"/>
  <c r="J2116"/>
  <c r="K2116"/>
  <c r="L2116"/>
  <c r="M2116"/>
  <c r="N2116"/>
  <c r="C2116"/>
  <c r="O2115"/>
  <c r="E2115"/>
  <c r="F2115"/>
  <c r="G2115"/>
  <c r="H2115"/>
  <c r="I2115"/>
  <c r="J2115"/>
  <c r="K2115"/>
  <c r="L2115"/>
  <c r="M2115"/>
  <c r="N2115"/>
  <c r="C2115"/>
  <c r="O2114"/>
  <c r="E2114"/>
  <c r="F2114"/>
  <c r="G2114"/>
  <c r="H2114"/>
  <c r="I2114"/>
  <c r="J2114"/>
  <c r="K2114"/>
  <c r="L2114"/>
  <c r="M2114"/>
  <c r="N2114"/>
  <c r="C2114"/>
  <c r="O2113"/>
  <c r="E2113"/>
  <c r="F2113"/>
  <c r="G2113"/>
  <c r="H2113"/>
  <c r="I2113"/>
  <c r="J2113"/>
  <c r="K2113"/>
  <c r="L2113"/>
  <c r="M2113"/>
  <c r="N2113"/>
  <c r="C2113"/>
  <c r="E2112"/>
  <c r="F2112"/>
  <c r="G2112"/>
  <c r="H2112"/>
  <c r="I2112"/>
  <c r="J2112"/>
  <c r="K2112"/>
  <c r="L2112"/>
  <c r="M2112"/>
  <c r="N2112"/>
  <c r="O2111"/>
  <c r="E2111"/>
  <c r="F2111"/>
  <c r="G2111"/>
  <c r="H2111"/>
  <c r="I2111"/>
  <c r="J2111"/>
  <c r="K2111"/>
  <c r="L2111"/>
  <c r="M2111"/>
  <c r="N2111"/>
  <c r="C2111"/>
  <c r="O2110"/>
  <c r="E2110"/>
  <c r="F2110"/>
  <c r="G2110"/>
  <c r="H2110"/>
  <c r="I2110"/>
  <c r="J2110"/>
  <c r="K2110"/>
  <c r="L2110"/>
  <c r="M2110"/>
  <c r="N2110"/>
  <c r="C2110"/>
  <c r="E2109"/>
  <c r="F2109"/>
  <c r="G2109"/>
  <c r="H2109"/>
  <c r="I2109"/>
  <c r="J2109"/>
  <c r="K2109"/>
  <c r="L2109"/>
  <c r="M2109"/>
  <c r="N2109"/>
  <c r="H2106"/>
  <c r="H2105"/>
  <c r="H2104"/>
  <c r="H2103"/>
  <c r="H2102"/>
  <c r="H2101"/>
  <c r="N2100"/>
  <c r="N2098"/>
  <c r="D2097"/>
  <c r="D2096"/>
  <c r="J2058"/>
  <c r="H2087"/>
  <c r="F2087"/>
  <c r="C2087"/>
  <c r="H2086"/>
  <c r="F2086"/>
  <c r="C2086"/>
  <c r="H2085"/>
  <c r="F2085"/>
  <c r="C2085"/>
  <c r="H2084"/>
  <c r="F2084"/>
  <c r="C2084"/>
  <c r="L2083"/>
  <c r="H2083"/>
  <c r="F2083"/>
  <c r="C2083"/>
  <c r="L2082"/>
  <c r="M2081"/>
  <c r="L2081"/>
  <c r="L2080"/>
  <c r="O2079"/>
  <c r="M2079"/>
  <c r="L2079"/>
  <c r="J2079"/>
  <c r="H2079"/>
  <c r="F2079"/>
  <c r="O2077"/>
  <c r="E2077"/>
  <c r="F2077"/>
  <c r="G2077"/>
  <c r="H2077"/>
  <c r="I2077"/>
  <c r="J2077"/>
  <c r="K2077"/>
  <c r="L2077"/>
  <c r="M2077"/>
  <c r="N2077"/>
  <c r="C2077"/>
  <c r="O2076"/>
  <c r="E2076"/>
  <c r="F2076"/>
  <c r="G2076"/>
  <c r="H2076"/>
  <c r="I2076"/>
  <c r="J2076"/>
  <c r="K2076"/>
  <c r="L2076"/>
  <c r="M2076"/>
  <c r="N2076"/>
  <c r="C2076"/>
  <c r="O2075"/>
  <c r="E2075"/>
  <c r="F2075"/>
  <c r="G2075"/>
  <c r="H2075"/>
  <c r="I2075"/>
  <c r="J2075"/>
  <c r="K2075"/>
  <c r="L2075"/>
  <c r="M2075"/>
  <c r="N2075"/>
  <c r="C2075"/>
  <c r="O2074"/>
  <c r="E2074"/>
  <c r="F2074"/>
  <c r="G2074"/>
  <c r="H2074"/>
  <c r="I2074"/>
  <c r="J2074"/>
  <c r="K2074"/>
  <c r="L2074"/>
  <c r="M2074"/>
  <c r="N2074"/>
  <c r="C2074"/>
  <c r="O2073"/>
  <c r="E2073"/>
  <c r="F2073"/>
  <c r="G2073"/>
  <c r="H2073"/>
  <c r="I2073"/>
  <c r="J2073"/>
  <c r="K2073"/>
  <c r="L2073"/>
  <c r="M2073"/>
  <c r="N2073"/>
  <c r="C2073"/>
  <c r="E2072"/>
  <c r="F2072"/>
  <c r="G2072"/>
  <c r="H2072"/>
  <c r="I2072"/>
  <c r="J2072"/>
  <c r="K2072"/>
  <c r="L2072"/>
  <c r="M2072"/>
  <c r="N2072"/>
  <c r="O2071"/>
  <c r="E2071"/>
  <c r="F2071"/>
  <c r="G2071"/>
  <c r="H2071"/>
  <c r="I2071"/>
  <c r="J2071"/>
  <c r="K2071"/>
  <c r="L2071"/>
  <c r="M2071"/>
  <c r="N2071"/>
  <c r="C2071"/>
  <c r="O2070"/>
  <c r="E2070"/>
  <c r="F2070"/>
  <c r="G2070"/>
  <c r="H2070"/>
  <c r="I2070"/>
  <c r="J2070"/>
  <c r="K2070"/>
  <c r="L2070"/>
  <c r="M2070"/>
  <c r="N2070"/>
  <c r="C2070"/>
  <c r="E2069"/>
  <c r="F2069"/>
  <c r="G2069"/>
  <c r="H2069"/>
  <c r="I2069"/>
  <c r="J2069"/>
  <c r="K2069"/>
  <c r="L2069"/>
  <c r="M2069"/>
  <c r="N2069"/>
  <c r="H2066"/>
  <c r="H2065"/>
  <c r="H2064"/>
  <c r="H2063"/>
  <c r="H2062"/>
  <c r="H2061"/>
  <c r="N2060"/>
  <c r="N2058"/>
  <c r="D2057"/>
  <c r="D2056"/>
  <c r="J2019"/>
  <c r="H2048"/>
  <c r="F2048"/>
  <c r="C2048"/>
  <c r="H2047"/>
  <c r="F2047"/>
  <c r="C2047"/>
  <c r="H2046"/>
  <c r="F2046"/>
  <c r="C2046"/>
  <c r="H2045"/>
  <c r="F2045"/>
  <c r="C2045"/>
  <c r="L2044"/>
  <c r="H2044"/>
  <c r="F2044"/>
  <c r="C2044"/>
  <c r="L2043"/>
  <c r="M2042"/>
  <c r="L2042"/>
  <c r="L2041"/>
  <c r="O2040"/>
  <c r="M2040"/>
  <c r="L2040"/>
  <c r="J2040"/>
  <c r="H2040"/>
  <c r="F2040"/>
  <c r="O2038"/>
  <c r="E2038"/>
  <c r="F2038"/>
  <c r="G2038"/>
  <c r="H2038"/>
  <c r="I2038"/>
  <c r="J2038"/>
  <c r="K2038"/>
  <c r="L2038"/>
  <c r="M2038"/>
  <c r="N2038"/>
  <c r="C2038"/>
  <c r="O2037"/>
  <c r="E2037"/>
  <c r="F2037"/>
  <c r="G2037"/>
  <c r="H2037"/>
  <c r="I2037"/>
  <c r="J2037"/>
  <c r="K2037"/>
  <c r="L2037"/>
  <c r="M2037"/>
  <c r="N2037"/>
  <c r="C2037"/>
  <c r="O2036"/>
  <c r="E2036"/>
  <c r="F2036"/>
  <c r="G2036"/>
  <c r="H2036"/>
  <c r="I2036"/>
  <c r="J2036"/>
  <c r="K2036"/>
  <c r="L2036"/>
  <c r="M2036"/>
  <c r="N2036"/>
  <c r="C2036"/>
  <c r="O2035"/>
  <c r="E2035"/>
  <c r="F2035"/>
  <c r="G2035"/>
  <c r="H2035"/>
  <c r="I2035"/>
  <c r="J2035"/>
  <c r="K2035"/>
  <c r="L2035"/>
  <c r="M2035"/>
  <c r="N2035"/>
  <c r="C2035"/>
  <c r="O2034"/>
  <c r="E2034"/>
  <c r="F2034"/>
  <c r="G2034"/>
  <c r="H2034"/>
  <c r="I2034"/>
  <c r="J2034"/>
  <c r="K2034"/>
  <c r="L2034"/>
  <c r="M2034"/>
  <c r="N2034"/>
  <c r="C2034"/>
  <c r="E2033"/>
  <c r="F2033"/>
  <c r="G2033"/>
  <c r="H2033"/>
  <c r="I2033"/>
  <c r="J2033"/>
  <c r="K2033"/>
  <c r="L2033"/>
  <c r="M2033"/>
  <c r="N2033"/>
  <c r="O2032"/>
  <c r="E2032"/>
  <c r="F2032"/>
  <c r="G2032"/>
  <c r="H2032"/>
  <c r="I2032"/>
  <c r="J2032"/>
  <c r="K2032"/>
  <c r="L2032"/>
  <c r="M2032"/>
  <c r="N2032"/>
  <c r="C2032"/>
  <c r="O2031"/>
  <c r="E2031"/>
  <c r="F2031"/>
  <c r="G2031"/>
  <c r="H2031"/>
  <c r="I2031"/>
  <c r="J2031"/>
  <c r="K2031"/>
  <c r="L2031"/>
  <c r="M2031"/>
  <c r="N2031"/>
  <c r="C2031"/>
  <c r="E2030"/>
  <c r="F2030"/>
  <c r="G2030"/>
  <c r="H2030"/>
  <c r="I2030"/>
  <c r="J2030"/>
  <c r="K2030"/>
  <c r="L2030"/>
  <c r="M2030"/>
  <c r="N2030"/>
  <c r="H2027"/>
  <c r="H2026"/>
  <c r="H2025"/>
  <c r="H2024"/>
  <c r="H2023"/>
  <c r="H2022"/>
  <c r="N2021"/>
  <c r="N2019"/>
  <c r="D2018"/>
  <c r="D2017"/>
  <c r="J1979"/>
  <c r="H2008"/>
  <c r="F2008"/>
  <c r="C2008"/>
  <c r="H2007"/>
  <c r="F2007"/>
  <c r="C2007"/>
  <c r="H2006"/>
  <c r="F2006"/>
  <c r="C2006"/>
  <c r="H2005"/>
  <c r="F2005"/>
  <c r="C2005"/>
  <c r="L2004"/>
  <c r="H2004"/>
  <c r="F2004"/>
  <c r="C2004"/>
  <c r="L2003"/>
  <c r="M2002"/>
  <c r="L2002"/>
  <c r="L2001"/>
  <c r="O2000"/>
  <c r="M2000"/>
  <c r="L2000"/>
  <c r="J2000"/>
  <c r="H2000"/>
  <c r="F2000"/>
  <c r="O1998"/>
  <c r="E1998"/>
  <c r="F1998"/>
  <c r="G1998"/>
  <c r="H1998"/>
  <c r="I1998"/>
  <c r="J1998"/>
  <c r="K1998"/>
  <c r="L1998"/>
  <c r="M1998"/>
  <c r="N1998"/>
  <c r="C1998"/>
  <c r="O1997"/>
  <c r="E1997"/>
  <c r="F1997"/>
  <c r="G1997"/>
  <c r="H1997"/>
  <c r="I1997"/>
  <c r="J1997"/>
  <c r="K1997"/>
  <c r="L1997"/>
  <c r="M1997"/>
  <c r="N1997"/>
  <c r="C1997"/>
  <c r="O1996"/>
  <c r="E1996"/>
  <c r="F1996"/>
  <c r="G1996"/>
  <c r="H1996"/>
  <c r="I1996"/>
  <c r="J1996"/>
  <c r="K1996"/>
  <c r="L1996"/>
  <c r="M1996"/>
  <c r="N1996"/>
  <c r="C1996"/>
  <c r="O1995"/>
  <c r="E1995"/>
  <c r="F1995"/>
  <c r="G1995"/>
  <c r="H1995"/>
  <c r="I1995"/>
  <c r="J1995"/>
  <c r="K1995"/>
  <c r="L1995"/>
  <c r="M1995"/>
  <c r="N1995"/>
  <c r="C1995"/>
  <c r="O1994"/>
  <c r="E1994"/>
  <c r="F1994"/>
  <c r="G1994"/>
  <c r="H1994"/>
  <c r="I1994"/>
  <c r="J1994"/>
  <c r="K1994"/>
  <c r="L1994"/>
  <c r="M1994"/>
  <c r="N1994"/>
  <c r="C1994"/>
  <c r="E1993"/>
  <c r="F1993"/>
  <c r="G1993"/>
  <c r="H1993"/>
  <c r="I1993"/>
  <c r="J1993"/>
  <c r="K1993"/>
  <c r="L1993"/>
  <c r="M1993"/>
  <c r="N1993"/>
  <c r="O1992"/>
  <c r="E1992"/>
  <c r="F1992"/>
  <c r="G1992"/>
  <c r="H1992"/>
  <c r="I1992"/>
  <c r="J1992"/>
  <c r="K1992"/>
  <c r="L1992"/>
  <c r="M1992"/>
  <c r="N1992"/>
  <c r="C1992"/>
  <c r="O1991"/>
  <c r="E1991"/>
  <c r="F1991"/>
  <c r="G1991"/>
  <c r="H1991"/>
  <c r="I1991"/>
  <c r="J1991"/>
  <c r="K1991"/>
  <c r="L1991"/>
  <c r="M1991"/>
  <c r="N1991"/>
  <c r="C1991"/>
  <c r="E1990"/>
  <c r="F1990"/>
  <c r="G1990"/>
  <c r="H1990"/>
  <c r="I1990"/>
  <c r="J1990"/>
  <c r="K1990"/>
  <c r="L1990"/>
  <c r="M1990"/>
  <c r="N1990"/>
  <c r="H1987"/>
  <c r="H1986"/>
  <c r="H1985"/>
  <c r="H1984"/>
  <c r="H1983"/>
  <c r="H1982"/>
  <c r="N1981"/>
  <c r="N1979"/>
  <c r="D1978"/>
  <c r="D1977"/>
  <c r="J1940"/>
  <c r="H1969"/>
  <c r="F1969"/>
  <c r="C1969"/>
  <c r="H1968"/>
  <c r="F1968"/>
  <c r="C1968"/>
  <c r="H1967"/>
  <c r="F1967"/>
  <c r="C1967"/>
  <c r="H1966"/>
  <c r="F1966"/>
  <c r="C1966"/>
  <c r="L1965"/>
  <c r="H1965"/>
  <c r="F1965"/>
  <c r="C1965"/>
  <c r="L1964"/>
  <c r="M1963"/>
  <c r="L1963"/>
  <c r="L1962"/>
  <c r="O1961"/>
  <c r="M1961"/>
  <c r="L1961"/>
  <c r="J1961"/>
  <c r="H1961"/>
  <c r="F1961"/>
  <c r="O1959"/>
  <c r="E1959"/>
  <c r="F1959"/>
  <c r="G1959"/>
  <c r="H1959"/>
  <c r="I1959"/>
  <c r="J1959"/>
  <c r="K1959"/>
  <c r="L1959"/>
  <c r="M1959"/>
  <c r="N1959"/>
  <c r="C1959"/>
  <c r="O1958"/>
  <c r="E1958"/>
  <c r="F1958"/>
  <c r="G1958"/>
  <c r="H1958"/>
  <c r="I1958"/>
  <c r="J1958"/>
  <c r="K1958"/>
  <c r="L1958"/>
  <c r="M1958"/>
  <c r="N1958"/>
  <c r="C1958"/>
  <c r="O1957"/>
  <c r="E1957"/>
  <c r="F1957"/>
  <c r="G1957"/>
  <c r="H1957"/>
  <c r="I1957"/>
  <c r="J1957"/>
  <c r="K1957"/>
  <c r="L1957"/>
  <c r="M1957"/>
  <c r="N1957"/>
  <c r="C1957"/>
  <c r="O1956"/>
  <c r="E1956"/>
  <c r="F1956"/>
  <c r="G1956"/>
  <c r="H1956"/>
  <c r="I1956"/>
  <c r="J1956"/>
  <c r="K1956"/>
  <c r="L1956"/>
  <c r="M1956"/>
  <c r="N1956"/>
  <c r="C1956"/>
  <c r="O1955"/>
  <c r="E1955"/>
  <c r="F1955"/>
  <c r="G1955"/>
  <c r="H1955"/>
  <c r="I1955"/>
  <c r="J1955"/>
  <c r="K1955"/>
  <c r="L1955"/>
  <c r="M1955"/>
  <c r="N1955"/>
  <c r="C1955"/>
  <c r="E1954"/>
  <c r="F1954"/>
  <c r="G1954"/>
  <c r="H1954"/>
  <c r="I1954"/>
  <c r="J1954"/>
  <c r="K1954"/>
  <c r="L1954"/>
  <c r="M1954"/>
  <c r="N1954"/>
  <c r="O1953"/>
  <c r="E1953"/>
  <c r="F1953"/>
  <c r="G1953"/>
  <c r="H1953"/>
  <c r="I1953"/>
  <c r="J1953"/>
  <c r="K1953"/>
  <c r="L1953"/>
  <c r="M1953"/>
  <c r="N1953"/>
  <c r="C1953"/>
  <c r="O1952"/>
  <c r="E1952"/>
  <c r="F1952"/>
  <c r="G1952"/>
  <c r="H1952"/>
  <c r="I1952"/>
  <c r="J1952"/>
  <c r="K1952"/>
  <c r="L1952"/>
  <c r="M1952"/>
  <c r="N1952"/>
  <c r="C1952"/>
  <c r="E1951"/>
  <c r="F1951"/>
  <c r="G1951"/>
  <c r="H1951"/>
  <c r="I1951"/>
  <c r="J1951"/>
  <c r="K1951"/>
  <c r="L1951"/>
  <c r="M1951"/>
  <c r="N1951"/>
  <c r="H1948"/>
  <c r="H1947"/>
  <c r="H1946"/>
  <c r="H1945"/>
  <c r="H1944"/>
  <c r="H1943"/>
  <c r="N1942"/>
  <c r="N1940"/>
  <c r="D1939"/>
  <c r="D1938"/>
  <c r="J1900"/>
  <c r="H1929"/>
  <c r="F1929"/>
  <c r="C1929"/>
  <c r="H1928"/>
  <c r="F1928"/>
  <c r="C1928"/>
  <c r="H1927"/>
  <c r="F1927"/>
  <c r="C1927"/>
  <c r="H1926"/>
  <c r="F1926"/>
  <c r="C1926"/>
  <c r="L1925"/>
  <c r="H1925"/>
  <c r="F1925"/>
  <c r="C1925"/>
  <c r="L1924"/>
  <c r="M1923"/>
  <c r="L1923"/>
  <c r="L1922"/>
  <c r="O1921"/>
  <c r="M1921"/>
  <c r="L1921"/>
  <c r="J1921"/>
  <c r="H1921"/>
  <c r="F1921"/>
  <c r="O1919"/>
  <c r="E1919"/>
  <c r="F1919"/>
  <c r="G1919"/>
  <c r="H1919"/>
  <c r="I1919"/>
  <c r="J1919"/>
  <c r="K1919"/>
  <c r="L1919"/>
  <c r="M1919"/>
  <c r="N1919"/>
  <c r="C1919"/>
  <c r="O1918"/>
  <c r="E1918"/>
  <c r="F1918"/>
  <c r="G1918"/>
  <c r="H1918"/>
  <c r="I1918"/>
  <c r="J1918"/>
  <c r="K1918"/>
  <c r="L1918"/>
  <c r="M1918"/>
  <c r="N1918"/>
  <c r="C1918"/>
  <c r="O1917"/>
  <c r="E1917"/>
  <c r="F1917"/>
  <c r="G1917"/>
  <c r="H1917"/>
  <c r="I1917"/>
  <c r="J1917"/>
  <c r="K1917"/>
  <c r="L1917"/>
  <c r="M1917"/>
  <c r="N1917"/>
  <c r="C1917"/>
  <c r="O1916"/>
  <c r="E1916"/>
  <c r="F1916"/>
  <c r="G1916"/>
  <c r="H1916"/>
  <c r="I1916"/>
  <c r="J1916"/>
  <c r="K1916"/>
  <c r="L1916"/>
  <c r="M1916"/>
  <c r="N1916"/>
  <c r="C1916"/>
  <c r="O1915"/>
  <c r="E1915"/>
  <c r="F1915"/>
  <c r="G1915"/>
  <c r="H1915"/>
  <c r="I1915"/>
  <c r="J1915"/>
  <c r="K1915"/>
  <c r="L1915"/>
  <c r="M1915"/>
  <c r="N1915"/>
  <c r="C1915"/>
  <c r="E1914"/>
  <c r="F1914"/>
  <c r="G1914"/>
  <c r="H1914"/>
  <c r="I1914"/>
  <c r="J1914"/>
  <c r="K1914"/>
  <c r="L1914"/>
  <c r="M1914"/>
  <c r="N1914"/>
  <c r="O1913"/>
  <c r="E1913"/>
  <c r="F1913"/>
  <c r="G1913"/>
  <c r="H1913"/>
  <c r="I1913"/>
  <c r="J1913"/>
  <c r="K1913"/>
  <c r="L1913"/>
  <c r="M1913"/>
  <c r="N1913"/>
  <c r="C1913"/>
  <c r="O1912"/>
  <c r="E1912"/>
  <c r="F1912"/>
  <c r="G1912"/>
  <c r="H1912"/>
  <c r="I1912"/>
  <c r="J1912"/>
  <c r="K1912"/>
  <c r="L1912"/>
  <c r="M1912"/>
  <c r="N1912"/>
  <c r="C1912"/>
  <c r="E1911"/>
  <c r="F1911"/>
  <c r="G1911"/>
  <c r="H1911"/>
  <c r="I1911"/>
  <c r="J1911"/>
  <c r="K1911"/>
  <c r="L1911"/>
  <c r="M1911"/>
  <c r="N1911"/>
  <c r="H1908"/>
  <c r="H1907"/>
  <c r="H1906"/>
  <c r="H1905"/>
  <c r="H1904"/>
  <c r="H1903"/>
  <c r="N1902"/>
  <c r="N1900"/>
  <c r="D1899"/>
  <c r="D1898"/>
  <c r="J1861"/>
  <c r="H1890"/>
  <c r="F1890"/>
  <c r="C1890"/>
  <c r="H1889"/>
  <c r="F1889"/>
  <c r="C1889"/>
  <c r="H1888"/>
  <c r="F1888"/>
  <c r="C1888"/>
  <c r="H1887"/>
  <c r="F1887"/>
  <c r="C1887"/>
  <c r="L1886"/>
  <c r="H1886"/>
  <c r="F1886"/>
  <c r="C1886"/>
  <c r="L1885"/>
  <c r="M1884"/>
  <c r="L1884"/>
  <c r="L1883"/>
  <c r="O1882"/>
  <c r="M1882"/>
  <c r="L1882"/>
  <c r="J1882"/>
  <c r="H1882"/>
  <c r="F1882"/>
  <c r="O1880"/>
  <c r="E1880"/>
  <c r="F1880"/>
  <c r="G1880"/>
  <c r="H1880"/>
  <c r="I1880"/>
  <c r="J1880"/>
  <c r="K1880"/>
  <c r="L1880"/>
  <c r="M1880"/>
  <c r="N1880"/>
  <c r="C1880"/>
  <c r="O1879"/>
  <c r="E1879"/>
  <c r="F1879"/>
  <c r="G1879"/>
  <c r="H1879"/>
  <c r="I1879"/>
  <c r="J1879"/>
  <c r="K1879"/>
  <c r="L1879"/>
  <c r="M1879"/>
  <c r="N1879"/>
  <c r="C1879"/>
  <c r="O1878"/>
  <c r="E1878"/>
  <c r="F1878"/>
  <c r="G1878"/>
  <c r="H1878"/>
  <c r="I1878"/>
  <c r="J1878"/>
  <c r="K1878"/>
  <c r="L1878"/>
  <c r="M1878"/>
  <c r="N1878"/>
  <c r="C1878"/>
  <c r="O1877"/>
  <c r="E1877"/>
  <c r="F1877"/>
  <c r="G1877"/>
  <c r="H1877"/>
  <c r="I1877"/>
  <c r="J1877"/>
  <c r="K1877"/>
  <c r="L1877"/>
  <c r="M1877"/>
  <c r="N1877"/>
  <c r="C1877"/>
  <c r="O1876"/>
  <c r="E1876"/>
  <c r="F1876"/>
  <c r="G1876"/>
  <c r="H1876"/>
  <c r="I1876"/>
  <c r="J1876"/>
  <c r="K1876"/>
  <c r="L1876"/>
  <c r="M1876"/>
  <c r="N1876"/>
  <c r="C1876"/>
  <c r="E1875"/>
  <c r="F1875"/>
  <c r="G1875"/>
  <c r="H1875"/>
  <c r="I1875"/>
  <c r="J1875"/>
  <c r="K1875"/>
  <c r="L1875"/>
  <c r="M1875"/>
  <c r="N1875"/>
  <c r="O1874"/>
  <c r="E1874"/>
  <c r="F1874"/>
  <c r="G1874"/>
  <c r="H1874"/>
  <c r="I1874"/>
  <c r="J1874"/>
  <c r="K1874"/>
  <c r="L1874"/>
  <c r="M1874"/>
  <c r="N1874"/>
  <c r="C1874"/>
  <c r="O1873"/>
  <c r="E1873"/>
  <c r="F1873"/>
  <c r="G1873"/>
  <c r="H1873"/>
  <c r="I1873"/>
  <c r="J1873"/>
  <c r="K1873"/>
  <c r="L1873"/>
  <c r="M1873"/>
  <c r="N1873"/>
  <c r="C1873"/>
  <c r="E1872"/>
  <c r="F1872"/>
  <c r="G1872"/>
  <c r="H1872"/>
  <c r="I1872"/>
  <c r="J1872"/>
  <c r="K1872"/>
  <c r="L1872"/>
  <c r="M1872"/>
  <c r="N1872"/>
  <c r="H1869"/>
  <c r="H1868"/>
  <c r="H1867"/>
  <c r="H1866"/>
  <c r="H1865"/>
  <c r="H1864"/>
  <c r="N1863"/>
  <c r="N1861"/>
  <c r="D1860"/>
  <c r="D1859"/>
  <c r="J1821"/>
  <c r="H1850"/>
  <c r="F1850"/>
  <c r="C1850"/>
  <c r="H1849"/>
  <c r="F1849"/>
  <c r="C1849"/>
  <c r="H1848"/>
  <c r="F1848"/>
  <c r="C1848"/>
  <c r="H1847"/>
  <c r="F1847"/>
  <c r="C1847"/>
  <c r="L1846"/>
  <c r="H1846"/>
  <c r="F1846"/>
  <c r="C1846"/>
  <c r="L1845"/>
  <c r="M1844"/>
  <c r="L1844"/>
  <c r="L1843"/>
  <c r="O1842"/>
  <c r="M1842"/>
  <c r="L1842"/>
  <c r="J1842"/>
  <c r="H1842"/>
  <c r="F1842"/>
  <c r="O1840"/>
  <c r="E1840"/>
  <c r="F1840"/>
  <c r="G1840"/>
  <c r="H1840"/>
  <c r="I1840"/>
  <c r="J1840"/>
  <c r="K1840"/>
  <c r="L1840"/>
  <c r="M1840"/>
  <c r="N1840"/>
  <c r="C1840"/>
  <c r="O1839"/>
  <c r="E1839"/>
  <c r="F1839"/>
  <c r="G1839"/>
  <c r="H1839"/>
  <c r="I1839"/>
  <c r="J1839"/>
  <c r="K1839"/>
  <c r="L1839"/>
  <c r="M1839"/>
  <c r="N1839"/>
  <c r="C1839"/>
  <c r="O1838"/>
  <c r="E1838"/>
  <c r="F1838"/>
  <c r="G1838"/>
  <c r="H1838"/>
  <c r="I1838"/>
  <c r="J1838"/>
  <c r="K1838"/>
  <c r="L1838"/>
  <c r="M1838"/>
  <c r="N1838"/>
  <c r="C1838"/>
  <c r="O1837"/>
  <c r="E1837"/>
  <c r="F1837"/>
  <c r="G1837"/>
  <c r="H1837"/>
  <c r="I1837"/>
  <c r="J1837"/>
  <c r="K1837"/>
  <c r="L1837"/>
  <c r="M1837"/>
  <c r="N1837"/>
  <c r="C1837"/>
  <c r="O1836"/>
  <c r="E1836"/>
  <c r="F1836"/>
  <c r="G1836"/>
  <c r="H1836"/>
  <c r="I1836"/>
  <c r="J1836"/>
  <c r="K1836"/>
  <c r="L1836"/>
  <c r="M1836"/>
  <c r="N1836"/>
  <c r="C1836"/>
  <c r="E1835"/>
  <c r="F1835"/>
  <c r="G1835"/>
  <c r="H1835"/>
  <c r="I1835"/>
  <c r="J1835"/>
  <c r="K1835"/>
  <c r="L1835"/>
  <c r="M1835"/>
  <c r="N1835"/>
  <c r="O1834"/>
  <c r="E1834"/>
  <c r="F1834"/>
  <c r="G1834"/>
  <c r="H1834"/>
  <c r="I1834"/>
  <c r="J1834"/>
  <c r="K1834"/>
  <c r="L1834"/>
  <c r="M1834"/>
  <c r="N1834"/>
  <c r="C1834"/>
  <c r="O1833"/>
  <c r="E1833"/>
  <c r="F1833"/>
  <c r="G1833"/>
  <c r="H1833"/>
  <c r="I1833"/>
  <c r="J1833"/>
  <c r="K1833"/>
  <c r="L1833"/>
  <c r="M1833"/>
  <c r="N1833"/>
  <c r="C1833"/>
  <c r="E1832"/>
  <c r="F1832"/>
  <c r="G1832"/>
  <c r="H1832"/>
  <c r="I1832"/>
  <c r="J1832"/>
  <c r="K1832"/>
  <c r="L1832"/>
  <c r="M1832"/>
  <c r="N1832"/>
  <c r="H1829"/>
  <c r="H1828"/>
  <c r="H1827"/>
  <c r="H1826"/>
  <c r="H1825"/>
  <c r="H1824"/>
  <c r="N1823"/>
  <c r="N1821"/>
  <c r="D1820"/>
  <c r="D1819"/>
  <c r="J1782"/>
  <c r="H1811"/>
  <c r="F1811"/>
  <c r="C1811"/>
  <c r="H1810"/>
  <c r="F1810"/>
  <c r="C1810"/>
  <c r="H1809"/>
  <c r="F1809"/>
  <c r="C1809"/>
  <c r="H1808"/>
  <c r="F1808"/>
  <c r="C1808"/>
  <c r="L1807"/>
  <c r="H1807"/>
  <c r="F1807"/>
  <c r="C1807"/>
  <c r="L1806"/>
  <c r="M1805"/>
  <c r="L1805"/>
  <c r="L1804"/>
  <c r="O1803"/>
  <c r="M1803"/>
  <c r="L1803"/>
  <c r="J1803"/>
  <c r="H1803"/>
  <c r="F1803"/>
  <c r="O1801"/>
  <c r="E1801"/>
  <c r="F1801"/>
  <c r="G1801"/>
  <c r="H1801"/>
  <c r="I1801"/>
  <c r="J1801"/>
  <c r="K1801"/>
  <c r="L1801"/>
  <c r="M1801"/>
  <c r="N1801"/>
  <c r="C1801"/>
  <c r="O1800"/>
  <c r="E1800"/>
  <c r="F1800"/>
  <c r="G1800"/>
  <c r="H1800"/>
  <c r="I1800"/>
  <c r="J1800"/>
  <c r="K1800"/>
  <c r="L1800"/>
  <c r="M1800"/>
  <c r="N1800"/>
  <c r="C1800"/>
  <c r="O1799"/>
  <c r="E1799"/>
  <c r="F1799"/>
  <c r="G1799"/>
  <c r="H1799"/>
  <c r="I1799"/>
  <c r="J1799"/>
  <c r="K1799"/>
  <c r="L1799"/>
  <c r="M1799"/>
  <c r="N1799"/>
  <c r="C1799"/>
  <c r="O1798"/>
  <c r="E1798"/>
  <c r="F1798"/>
  <c r="G1798"/>
  <c r="H1798"/>
  <c r="I1798"/>
  <c r="J1798"/>
  <c r="K1798"/>
  <c r="L1798"/>
  <c r="M1798"/>
  <c r="N1798"/>
  <c r="C1798"/>
  <c r="O1797"/>
  <c r="E1797"/>
  <c r="F1797"/>
  <c r="G1797"/>
  <c r="H1797"/>
  <c r="I1797"/>
  <c r="J1797"/>
  <c r="K1797"/>
  <c r="L1797"/>
  <c r="M1797"/>
  <c r="N1797"/>
  <c r="C1797"/>
  <c r="E1796"/>
  <c r="F1796"/>
  <c r="G1796"/>
  <c r="H1796"/>
  <c r="I1796"/>
  <c r="J1796"/>
  <c r="K1796"/>
  <c r="L1796"/>
  <c r="M1796"/>
  <c r="N1796"/>
  <c r="O1795"/>
  <c r="E1795"/>
  <c r="F1795"/>
  <c r="G1795"/>
  <c r="H1795"/>
  <c r="I1795"/>
  <c r="J1795"/>
  <c r="K1795"/>
  <c r="L1795"/>
  <c r="M1795"/>
  <c r="N1795"/>
  <c r="C1795"/>
  <c r="O1794"/>
  <c r="E1794"/>
  <c r="F1794"/>
  <c r="G1794"/>
  <c r="H1794"/>
  <c r="I1794"/>
  <c r="J1794"/>
  <c r="K1794"/>
  <c r="L1794"/>
  <c r="M1794"/>
  <c r="N1794"/>
  <c r="C1794"/>
  <c r="E1793"/>
  <c r="F1793"/>
  <c r="G1793"/>
  <c r="H1793"/>
  <c r="I1793"/>
  <c r="J1793"/>
  <c r="K1793"/>
  <c r="L1793"/>
  <c r="M1793"/>
  <c r="N1793"/>
  <c r="H1790"/>
  <c r="H1789"/>
  <c r="H1788"/>
  <c r="H1787"/>
  <c r="H1786"/>
  <c r="H1785"/>
  <c r="N1784"/>
  <c r="N1782"/>
  <c r="D1781"/>
  <c r="D1780"/>
  <c r="J1742"/>
  <c r="H1771"/>
  <c r="F1771"/>
  <c r="C1771"/>
  <c r="H1770"/>
  <c r="F1770"/>
  <c r="C1770"/>
  <c r="H1769"/>
  <c r="F1769"/>
  <c r="C1769"/>
  <c r="H1768"/>
  <c r="F1768"/>
  <c r="C1768"/>
  <c r="L1767"/>
  <c r="H1767"/>
  <c r="F1767"/>
  <c r="C1767"/>
  <c r="L1766"/>
  <c r="M1765"/>
  <c r="L1765"/>
  <c r="L1764"/>
  <c r="O1763"/>
  <c r="M1763"/>
  <c r="L1763"/>
  <c r="J1763"/>
  <c r="H1763"/>
  <c r="F1763"/>
  <c r="O1761"/>
  <c r="E1761"/>
  <c r="F1761"/>
  <c r="G1761"/>
  <c r="H1761"/>
  <c r="I1761"/>
  <c r="J1761"/>
  <c r="K1761"/>
  <c r="L1761"/>
  <c r="M1761"/>
  <c r="N1761"/>
  <c r="C1761"/>
  <c r="O1760"/>
  <c r="E1760"/>
  <c r="F1760"/>
  <c r="G1760"/>
  <c r="H1760"/>
  <c r="I1760"/>
  <c r="J1760"/>
  <c r="K1760"/>
  <c r="L1760"/>
  <c r="M1760"/>
  <c r="N1760"/>
  <c r="C1760"/>
  <c r="O1759"/>
  <c r="E1759"/>
  <c r="F1759"/>
  <c r="G1759"/>
  <c r="H1759"/>
  <c r="I1759"/>
  <c r="J1759"/>
  <c r="K1759"/>
  <c r="L1759"/>
  <c r="M1759"/>
  <c r="N1759"/>
  <c r="C1759"/>
  <c r="O1758"/>
  <c r="E1758"/>
  <c r="F1758"/>
  <c r="G1758"/>
  <c r="H1758"/>
  <c r="I1758"/>
  <c r="J1758"/>
  <c r="K1758"/>
  <c r="L1758"/>
  <c r="M1758"/>
  <c r="N1758"/>
  <c r="C1758"/>
  <c r="O1757"/>
  <c r="E1757"/>
  <c r="F1757"/>
  <c r="G1757"/>
  <c r="H1757"/>
  <c r="I1757"/>
  <c r="J1757"/>
  <c r="K1757"/>
  <c r="L1757"/>
  <c r="M1757"/>
  <c r="N1757"/>
  <c r="C1757"/>
  <c r="E1756"/>
  <c r="F1756"/>
  <c r="G1756"/>
  <c r="H1756"/>
  <c r="I1756"/>
  <c r="J1756"/>
  <c r="K1756"/>
  <c r="L1756"/>
  <c r="M1756"/>
  <c r="N1756"/>
  <c r="O1755"/>
  <c r="E1755"/>
  <c r="F1755"/>
  <c r="G1755"/>
  <c r="H1755"/>
  <c r="I1755"/>
  <c r="J1755"/>
  <c r="K1755"/>
  <c r="L1755"/>
  <c r="M1755"/>
  <c r="N1755"/>
  <c r="C1755"/>
  <c r="O1754"/>
  <c r="E1754"/>
  <c r="F1754"/>
  <c r="G1754"/>
  <c r="H1754"/>
  <c r="I1754"/>
  <c r="J1754"/>
  <c r="K1754"/>
  <c r="L1754"/>
  <c r="M1754"/>
  <c r="N1754"/>
  <c r="C1754"/>
  <c r="E1753"/>
  <c r="F1753"/>
  <c r="G1753"/>
  <c r="H1753"/>
  <c r="I1753"/>
  <c r="J1753"/>
  <c r="K1753"/>
  <c r="L1753"/>
  <c r="M1753"/>
  <c r="N1753"/>
  <c r="H1750"/>
  <c r="H1749"/>
  <c r="H1748"/>
  <c r="H1747"/>
  <c r="H1746"/>
  <c r="H1745"/>
  <c r="N1744"/>
  <c r="N1742"/>
  <c r="D1741"/>
  <c r="D1740"/>
  <c r="J1703"/>
  <c r="H1732"/>
  <c r="F1732"/>
  <c r="C1732"/>
  <c r="H1731"/>
  <c r="F1731"/>
  <c r="C1731"/>
  <c r="H1730"/>
  <c r="F1730"/>
  <c r="C1730"/>
  <c r="H1729"/>
  <c r="F1729"/>
  <c r="C1729"/>
  <c r="L1728"/>
  <c r="H1728"/>
  <c r="F1728"/>
  <c r="C1728"/>
  <c r="L1727"/>
  <c r="M1726"/>
  <c r="L1726"/>
  <c r="L1725"/>
  <c r="O1724"/>
  <c r="M1724"/>
  <c r="L1724"/>
  <c r="J1724"/>
  <c r="H1724"/>
  <c r="F1724"/>
  <c r="O1722"/>
  <c r="E1722"/>
  <c r="F1722"/>
  <c r="G1722"/>
  <c r="H1722"/>
  <c r="I1722"/>
  <c r="J1722"/>
  <c r="K1722"/>
  <c r="L1722"/>
  <c r="M1722"/>
  <c r="N1722"/>
  <c r="C1722"/>
  <c r="O1721"/>
  <c r="E1721"/>
  <c r="F1721"/>
  <c r="G1721"/>
  <c r="H1721"/>
  <c r="I1721"/>
  <c r="J1721"/>
  <c r="K1721"/>
  <c r="L1721"/>
  <c r="M1721"/>
  <c r="N1721"/>
  <c r="C1721"/>
  <c r="O1720"/>
  <c r="E1720"/>
  <c r="F1720"/>
  <c r="G1720"/>
  <c r="H1720"/>
  <c r="I1720"/>
  <c r="J1720"/>
  <c r="K1720"/>
  <c r="L1720"/>
  <c r="M1720"/>
  <c r="N1720"/>
  <c r="C1720"/>
  <c r="O1719"/>
  <c r="E1719"/>
  <c r="F1719"/>
  <c r="G1719"/>
  <c r="H1719"/>
  <c r="I1719"/>
  <c r="J1719"/>
  <c r="K1719"/>
  <c r="L1719"/>
  <c r="M1719"/>
  <c r="N1719"/>
  <c r="C1719"/>
  <c r="O1718"/>
  <c r="E1718"/>
  <c r="F1718"/>
  <c r="G1718"/>
  <c r="H1718"/>
  <c r="I1718"/>
  <c r="J1718"/>
  <c r="K1718"/>
  <c r="L1718"/>
  <c r="M1718"/>
  <c r="N1718"/>
  <c r="C1718"/>
  <c r="E1717"/>
  <c r="F1717"/>
  <c r="G1717"/>
  <c r="H1717"/>
  <c r="I1717"/>
  <c r="J1717"/>
  <c r="K1717"/>
  <c r="L1717"/>
  <c r="M1717"/>
  <c r="N1717"/>
  <c r="O1716"/>
  <c r="E1716"/>
  <c r="F1716"/>
  <c r="G1716"/>
  <c r="H1716"/>
  <c r="I1716"/>
  <c r="J1716"/>
  <c r="K1716"/>
  <c r="L1716"/>
  <c r="M1716"/>
  <c r="N1716"/>
  <c r="C1716"/>
  <c r="O1715"/>
  <c r="E1715"/>
  <c r="F1715"/>
  <c r="G1715"/>
  <c r="H1715"/>
  <c r="I1715"/>
  <c r="J1715"/>
  <c r="K1715"/>
  <c r="L1715"/>
  <c r="M1715"/>
  <c r="N1715"/>
  <c r="C1715"/>
  <c r="E1714"/>
  <c r="F1714"/>
  <c r="G1714"/>
  <c r="H1714"/>
  <c r="I1714"/>
  <c r="J1714"/>
  <c r="K1714"/>
  <c r="L1714"/>
  <c r="M1714"/>
  <c r="N1714"/>
  <c r="H1711"/>
  <c r="H1710"/>
  <c r="H1709"/>
  <c r="H1708"/>
  <c r="H1707"/>
  <c r="H1706"/>
  <c r="N1705"/>
  <c r="N1703"/>
  <c r="D1702"/>
  <c r="D1701"/>
  <c r="J1663"/>
  <c r="H1692"/>
  <c r="F1692"/>
  <c r="C1692"/>
  <c r="H1691"/>
  <c r="F1691"/>
  <c r="C1691"/>
  <c r="H1690"/>
  <c r="F1690"/>
  <c r="C1690"/>
  <c r="H1689"/>
  <c r="F1689"/>
  <c r="C1689"/>
  <c r="L1688"/>
  <c r="H1688"/>
  <c r="F1688"/>
  <c r="C1688"/>
  <c r="L1687"/>
  <c r="M1686"/>
  <c r="L1686"/>
  <c r="L1685"/>
  <c r="O1684"/>
  <c r="M1684"/>
  <c r="L1684"/>
  <c r="J1684"/>
  <c r="H1684"/>
  <c r="F1684"/>
  <c r="O1682"/>
  <c r="E1682"/>
  <c r="F1682"/>
  <c r="G1682"/>
  <c r="H1682"/>
  <c r="I1682"/>
  <c r="J1682"/>
  <c r="K1682"/>
  <c r="L1682"/>
  <c r="M1682"/>
  <c r="N1682"/>
  <c r="C1682"/>
  <c r="O1681"/>
  <c r="E1681"/>
  <c r="F1681"/>
  <c r="G1681"/>
  <c r="H1681"/>
  <c r="I1681"/>
  <c r="J1681"/>
  <c r="K1681"/>
  <c r="L1681"/>
  <c r="M1681"/>
  <c r="N1681"/>
  <c r="C1681"/>
  <c r="O1680"/>
  <c r="E1680"/>
  <c r="F1680"/>
  <c r="G1680"/>
  <c r="H1680"/>
  <c r="I1680"/>
  <c r="J1680"/>
  <c r="K1680"/>
  <c r="L1680"/>
  <c r="M1680"/>
  <c r="N1680"/>
  <c r="C1680"/>
  <c r="O1679"/>
  <c r="E1679"/>
  <c r="F1679"/>
  <c r="G1679"/>
  <c r="H1679"/>
  <c r="I1679"/>
  <c r="J1679"/>
  <c r="K1679"/>
  <c r="L1679"/>
  <c r="M1679"/>
  <c r="N1679"/>
  <c r="C1679"/>
  <c r="O1678"/>
  <c r="E1678"/>
  <c r="F1678"/>
  <c r="G1678"/>
  <c r="H1678"/>
  <c r="I1678"/>
  <c r="J1678"/>
  <c r="K1678"/>
  <c r="L1678"/>
  <c r="M1678"/>
  <c r="N1678"/>
  <c r="C1678"/>
  <c r="E1677"/>
  <c r="F1677"/>
  <c r="G1677"/>
  <c r="H1677"/>
  <c r="I1677"/>
  <c r="J1677"/>
  <c r="K1677"/>
  <c r="L1677"/>
  <c r="M1677"/>
  <c r="N1677"/>
  <c r="O1676"/>
  <c r="E1676"/>
  <c r="F1676"/>
  <c r="G1676"/>
  <c r="H1676"/>
  <c r="I1676"/>
  <c r="J1676"/>
  <c r="K1676"/>
  <c r="L1676"/>
  <c r="M1676"/>
  <c r="N1676"/>
  <c r="C1676"/>
  <c r="O1675"/>
  <c r="E1675"/>
  <c r="F1675"/>
  <c r="G1675"/>
  <c r="H1675"/>
  <c r="I1675"/>
  <c r="J1675"/>
  <c r="K1675"/>
  <c r="L1675"/>
  <c r="M1675"/>
  <c r="N1675"/>
  <c r="C1675"/>
  <c r="E1674"/>
  <c r="F1674"/>
  <c r="G1674"/>
  <c r="H1674"/>
  <c r="I1674"/>
  <c r="J1674"/>
  <c r="K1674"/>
  <c r="L1674"/>
  <c r="M1674"/>
  <c r="N1674"/>
  <c r="H1671"/>
  <c r="H1670"/>
  <c r="H1669"/>
  <c r="H1668"/>
  <c r="H1667"/>
  <c r="H1666"/>
  <c r="N1665"/>
  <c r="N1663"/>
  <c r="D1662"/>
  <c r="D1661"/>
  <c r="J1624"/>
  <c r="H1653"/>
  <c r="F1653"/>
  <c r="C1653"/>
  <c r="H1652"/>
  <c r="F1652"/>
  <c r="C1652"/>
  <c r="H1651"/>
  <c r="F1651"/>
  <c r="C1651"/>
  <c r="H1650"/>
  <c r="F1650"/>
  <c r="C1650"/>
  <c r="L1649"/>
  <c r="H1649"/>
  <c r="F1649"/>
  <c r="C1649"/>
  <c r="L1648"/>
  <c r="M1647"/>
  <c r="L1647"/>
  <c r="L1646"/>
  <c r="O1645"/>
  <c r="M1645"/>
  <c r="L1645"/>
  <c r="J1645"/>
  <c r="H1645"/>
  <c r="F1645"/>
  <c r="O1643"/>
  <c r="E1643"/>
  <c r="F1643"/>
  <c r="G1643"/>
  <c r="H1643"/>
  <c r="I1643"/>
  <c r="J1643"/>
  <c r="K1643"/>
  <c r="L1643"/>
  <c r="M1643"/>
  <c r="N1643"/>
  <c r="C1643"/>
  <c r="O1642"/>
  <c r="E1642"/>
  <c r="F1642"/>
  <c r="G1642"/>
  <c r="H1642"/>
  <c r="I1642"/>
  <c r="J1642"/>
  <c r="K1642"/>
  <c r="L1642"/>
  <c r="M1642"/>
  <c r="N1642"/>
  <c r="C1642"/>
  <c r="O1641"/>
  <c r="E1641"/>
  <c r="F1641"/>
  <c r="G1641"/>
  <c r="H1641"/>
  <c r="I1641"/>
  <c r="J1641"/>
  <c r="K1641"/>
  <c r="L1641"/>
  <c r="M1641"/>
  <c r="N1641"/>
  <c r="C1641"/>
  <c r="O1640"/>
  <c r="E1640"/>
  <c r="F1640"/>
  <c r="G1640"/>
  <c r="H1640"/>
  <c r="I1640"/>
  <c r="J1640"/>
  <c r="K1640"/>
  <c r="L1640"/>
  <c r="M1640"/>
  <c r="N1640"/>
  <c r="C1640"/>
  <c r="O1639"/>
  <c r="E1639"/>
  <c r="F1639"/>
  <c r="G1639"/>
  <c r="H1639"/>
  <c r="I1639"/>
  <c r="J1639"/>
  <c r="K1639"/>
  <c r="L1639"/>
  <c r="M1639"/>
  <c r="N1639"/>
  <c r="C1639"/>
  <c r="E1638"/>
  <c r="F1638"/>
  <c r="G1638"/>
  <c r="H1638"/>
  <c r="I1638"/>
  <c r="J1638"/>
  <c r="K1638"/>
  <c r="L1638"/>
  <c r="M1638"/>
  <c r="N1638"/>
  <c r="O1637"/>
  <c r="E1637"/>
  <c r="F1637"/>
  <c r="G1637"/>
  <c r="H1637"/>
  <c r="I1637"/>
  <c r="J1637"/>
  <c r="K1637"/>
  <c r="L1637"/>
  <c r="M1637"/>
  <c r="N1637"/>
  <c r="C1637"/>
  <c r="O1636"/>
  <c r="E1636"/>
  <c r="F1636"/>
  <c r="G1636"/>
  <c r="H1636"/>
  <c r="I1636"/>
  <c r="J1636"/>
  <c r="K1636"/>
  <c r="L1636"/>
  <c r="M1636"/>
  <c r="N1636"/>
  <c r="C1636"/>
  <c r="E1635"/>
  <c r="F1635"/>
  <c r="G1635"/>
  <c r="H1635"/>
  <c r="I1635"/>
  <c r="J1635"/>
  <c r="K1635"/>
  <c r="L1635"/>
  <c r="M1635"/>
  <c r="N1635"/>
  <c r="H1632"/>
  <c r="H1631"/>
  <c r="H1630"/>
  <c r="H1629"/>
  <c r="H1628"/>
  <c r="H1627"/>
  <c r="N1626"/>
  <c r="N1624"/>
  <c r="D1623"/>
  <c r="D1622"/>
  <c r="J1584"/>
  <c r="H1613"/>
  <c r="F1613"/>
  <c r="C1613"/>
  <c r="H1612"/>
  <c r="F1612"/>
  <c r="C1612"/>
  <c r="H1611"/>
  <c r="F1611"/>
  <c r="C1611"/>
  <c r="H1610"/>
  <c r="F1610"/>
  <c r="C1610"/>
  <c r="L1609"/>
  <c r="H1609"/>
  <c r="F1609"/>
  <c r="C1609"/>
  <c r="L1608"/>
  <c r="M1607"/>
  <c r="L1607"/>
  <c r="L1606"/>
  <c r="O1605"/>
  <c r="M1605"/>
  <c r="L1605"/>
  <c r="J1605"/>
  <c r="H1605"/>
  <c r="F1605"/>
  <c r="O1603"/>
  <c r="E1603"/>
  <c r="F1603"/>
  <c r="G1603"/>
  <c r="H1603"/>
  <c r="I1603"/>
  <c r="J1603"/>
  <c r="K1603"/>
  <c r="L1603"/>
  <c r="M1603"/>
  <c r="N1603"/>
  <c r="C1603"/>
  <c r="O1602"/>
  <c r="E1602"/>
  <c r="F1602"/>
  <c r="G1602"/>
  <c r="H1602"/>
  <c r="I1602"/>
  <c r="J1602"/>
  <c r="K1602"/>
  <c r="L1602"/>
  <c r="M1602"/>
  <c r="N1602"/>
  <c r="C1602"/>
  <c r="O1601"/>
  <c r="E1601"/>
  <c r="F1601"/>
  <c r="G1601"/>
  <c r="H1601"/>
  <c r="I1601"/>
  <c r="J1601"/>
  <c r="K1601"/>
  <c r="L1601"/>
  <c r="M1601"/>
  <c r="N1601"/>
  <c r="C1601"/>
  <c r="O1600"/>
  <c r="E1600"/>
  <c r="F1600"/>
  <c r="G1600"/>
  <c r="H1600"/>
  <c r="I1600"/>
  <c r="J1600"/>
  <c r="K1600"/>
  <c r="L1600"/>
  <c r="M1600"/>
  <c r="N1600"/>
  <c r="C1600"/>
  <c r="O1599"/>
  <c r="E1599"/>
  <c r="F1599"/>
  <c r="G1599"/>
  <c r="H1599"/>
  <c r="I1599"/>
  <c r="J1599"/>
  <c r="K1599"/>
  <c r="L1599"/>
  <c r="M1599"/>
  <c r="N1599"/>
  <c r="C1599"/>
  <c r="E1598"/>
  <c r="F1598"/>
  <c r="G1598"/>
  <c r="H1598"/>
  <c r="I1598"/>
  <c r="J1598"/>
  <c r="K1598"/>
  <c r="L1598"/>
  <c r="M1598"/>
  <c r="N1598"/>
  <c r="O1597"/>
  <c r="E1597"/>
  <c r="F1597"/>
  <c r="G1597"/>
  <c r="H1597"/>
  <c r="I1597"/>
  <c r="J1597"/>
  <c r="K1597"/>
  <c r="L1597"/>
  <c r="M1597"/>
  <c r="N1597"/>
  <c r="C1597"/>
  <c r="O1596"/>
  <c r="E1596"/>
  <c r="F1596"/>
  <c r="G1596"/>
  <c r="H1596"/>
  <c r="I1596"/>
  <c r="J1596"/>
  <c r="K1596"/>
  <c r="L1596"/>
  <c r="M1596"/>
  <c r="N1596"/>
  <c r="C1596"/>
  <c r="E1595"/>
  <c r="F1595"/>
  <c r="G1595"/>
  <c r="H1595"/>
  <c r="I1595"/>
  <c r="J1595"/>
  <c r="K1595"/>
  <c r="L1595"/>
  <c r="M1595"/>
  <c r="N1595"/>
  <c r="H1592"/>
  <c r="H1591"/>
  <c r="H1590"/>
  <c r="H1589"/>
  <c r="H1588"/>
  <c r="H1587"/>
  <c r="N1586"/>
  <c r="N1584"/>
  <c r="D1583"/>
  <c r="D1582"/>
  <c r="J1545"/>
  <c r="H1574"/>
  <c r="F1574"/>
  <c r="C1574"/>
  <c r="H1573"/>
  <c r="F1573"/>
  <c r="C1573"/>
  <c r="H1572"/>
  <c r="F1572"/>
  <c r="C1572"/>
  <c r="H1571"/>
  <c r="F1571"/>
  <c r="C1571"/>
  <c r="L1570"/>
  <c r="H1570"/>
  <c r="F1570"/>
  <c r="C1570"/>
  <c r="L1569"/>
  <c r="M1568"/>
  <c r="L1568"/>
  <c r="L1567"/>
  <c r="O1566"/>
  <c r="M1566"/>
  <c r="L1566"/>
  <c r="J1566"/>
  <c r="H1566"/>
  <c r="F1566"/>
  <c r="O1564"/>
  <c r="E1564"/>
  <c r="F1564"/>
  <c r="G1564"/>
  <c r="H1564"/>
  <c r="I1564"/>
  <c r="J1564"/>
  <c r="K1564"/>
  <c r="L1564"/>
  <c r="M1564"/>
  <c r="N1564"/>
  <c r="C1564"/>
  <c r="O1563"/>
  <c r="E1563"/>
  <c r="F1563"/>
  <c r="G1563"/>
  <c r="H1563"/>
  <c r="I1563"/>
  <c r="J1563"/>
  <c r="K1563"/>
  <c r="L1563"/>
  <c r="M1563"/>
  <c r="N1563"/>
  <c r="C1563"/>
  <c r="O1562"/>
  <c r="E1562"/>
  <c r="F1562"/>
  <c r="G1562"/>
  <c r="H1562"/>
  <c r="I1562"/>
  <c r="J1562"/>
  <c r="K1562"/>
  <c r="L1562"/>
  <c r="M1562"/>
  <c r="N1562"/>
  <c r="C1562"/>
  <c r="O1561"/>
  <c r="E1561"/>
  <c r="F1561"/>
  <c r="G1561"/>
  <c r="H1561"/>
  <c r="I1561"/>
  <c r="J1561"/>
  <c r="K1561"/>
  <c r="L1561"/>
  <c r="M1561"/>
  <c r="N1561"/>
  <c r="C1561"/>
  <c r="O1560"/>
  <c r="E1560"/>
  <c r="F1560"/>
  <c r="G1560"/>
  <c r="H1560"/>
  <c r="I1560"/>
  <c r="J1560"/>
  <c r="K1560"/>
  <c r="L1560"/>
  <c r="M1560"/>
  <c r="N1560"/>
  <c r="C1560"/>
  <c r="E1559"/>
  <c r="F1559"/>
  <c r="G1559"/>
  <c r="H1559"/>
  <c r="I1559"/>
  <c r="J1559"/>
  <c r="K1559"/>
  <c r="L1559"/>
  <c r="M1559"/>
  <c r="N1559"/>
  <c r="O1558"/>
  <c r="E1558"/>
  <c r="F1558"/>
  <c r="G1558"/>
  <c r="H1558"/>
  <c r="I1558"/>
  <c r="J1558"/>
  <c r="K1558"/>
  <c r="L1558"/>
  <c r="M1558"/>
  <c r="N1558"/>
  <c r="C1558"/>
  <c r="O1557"/>
  <c r="E1557"/>
  <c r="F1557"/>
  <c r="G1557"/>
  <c r="H1557"/>
  <c r="I1557"/>
  <c r="J1557"/>
  <c r="K1557"/>
  <c r="L1557"/>
  <c r="M1557"/>
  <c r="N1557"/>
  <c r="C1557"/>
  <c r="E1556"/>
  <c r="F1556"/>
  <c r="G1556"/>
  <c r="H1556"/>
  <c r="I1556"/>
  <c r="J1556"/>
  <c r="K1556"/>
  <c r="L1556"/>
  <c r="M1556"/>
  <c r="N1556"/>
  <c r="H1553"/>
  <c r="H1552"/>
  <c r="H1551"/>
  <c r="H1550"/>
  <c r="H1549"/>
  <c r="H1548"/>
  <c r="N1547"/>
  <c r="N1545"/>
  <c r="D1544"/>
  <c r="D1543"/>
  <c r="J1505"/>
  <c r="H1534"/>
  <c r="F1534"/>
  <c r="C1534"/>
  <c r="H1533"/>
  <c r="F1533"/>
  <c r="C1533"/>
  <c r="H1532"/>
  <c r="F1532"/>
  <c r="C1532"/>
  <c r="H1531"/>
  <c r="F1531"/>
  <c r="C1531"/>
  <c r="L1530"/>
  <c r="H1530"/>
  <c r="F1530"/>
  <c r="C1530"/>
  <c r="L1529"/>
  <c r="M1528"/>
  <c r="L1528"/>
  <c r="L1527"/>
  <c r="O1526"/>
  <c r="M1526"/>
  <c r="L1526"/>
  <c r="J1526"/>
  <c r="H1526"/>
  <c r="F1526"/>
  <c r="O1524"/>
  <c r="E1524"/>
  <c r="F1524"/>
  <c r="G1524"/>
  <c r="H1524"/>
  <c r="I1524"/>
  <c r="J1524"/>
  <c r="K1524"/>
  <c r="L1524"/>
  <c r="M1524"/>
  <c r="N1524"/>
  <c r="C1524"/>
  <c r="O1523"/>
  <c r="E1523"/>
  <c r="F1523"/>
  <c r="G1523"/>
  <c r="H1523"/>
  <c r="I1523"/>
  <c r="J1523"/>
  <c r="K1523"/>
  <c r="L1523"/>
  <c r="M1523"/>
  <c r="N1523"/>
  <c r="C1523"/>
  <c r="O1522"/>
  <c r="E1522"/>
  <c r="F1522"/>
  <c r="G1522"/>
  <c r="H1522"/>
  <c r="I1522"/>
  <c r="J1522"/>
  <c r="K1522"/>
  <c r="L1522"/>
  <c r="M1522"/>
  <c r="N1522"/>
  <c r="C1522"/>
  <c r="O1521"/>
  <c r="E1521"/>
  <c r="F1521"/>
  <c r="G1521"/>
  <c r="H1521"/>
  <c r="I1521"/>
  <c r="J1521"/>
  <c r="K1521"/>
  <c r="L1521"/>
  <c r="M1521"/>
  <c r="N1521"/>
  <c r="C1521"/>
  <c r="O1520"/>
  <c r="E1520"/>
  <c r="F1520"/>
  <c r="G1520"/>
  <c r="H1520"/>
  <c r="I1520"/>
  <c r="J1520"/>
  <c r="K1520"/>
  <c r="L1520"/>
  <c r="M1520"/>
  <c r="N1520"/>
  <c r="C1520"/>
  <c r="E1519"/>
  <c r="F1519"/>
  <c r="G1519"/>
  <c r="H1519"/>
  <c r="I1519"/>
  <c r="J1519"/>
  <c r="K1519"/>
  <c r="L1519"/>
  <c r="M1519"/>
  <c r="N1519"/>
  <c r="O1518"/>
  <c r="E1518"/>
  <c r="F1518"/>
  <c r="G1518"/>
  <c r="H1518"/>
  <c r="I1518"/>
  <c r="J1518"/>
  <c r="K1518"/>
  <c r="L1518"/>
  <c r="M1518"/>
  <c r="N1518"/>
  <c r="C1518"/>
  <c r="O1517"/>
  <c r="E1517"/>
  <c r="F1517"/>
  <c r="G1517"/>
  <c r="H1517"/>
  <c r="I1517"/>
  <c r="J1517"/>
  <c r="K1517"/>
  <c r="L1517"/>
  <c r="M1517"/>
  <c r="N1517"/>
  <c r="C1517"/>
  <c r="E1516"/>
  <c r="F1516"/>
  <c r="G1516"/>
  <c r="H1516"/>
  <c r="I1516"/>
  <c r="J1516"/>
  <c r="K1516"/>
  <c r="L1516"/>
  <c r="M1516"/>
  <c r="N1516"/>
  <c r="H1513"/>
  <c r="H1512"/>
  <c r="H1511"/>
  <c r="H1510"/>
  <c r="H1509"/>
  <c r="H1508"/>
  <c r="N1507"/>
  <c r="N1505"/>
  <c r="D1504"/>
  <c r="D1503"/>
  <c r="J1466"/>
  <c r="H1495"/>
  <c r="F1495"/>
  <c r="C1495"/>
  <c r="H1494"/>
  <c r="F1494"/>
  <c r="C1494"/>
  <c r="H1493"/>
  <c r="F1493"/>
  <c r="C1493"/>
  <c r="H1492"/>
  <c r="F1492"/>
  <c r="C1492"/>
  <c r="L1491"/>
  <c r="H1491"/>
  <c r="F1491"/>
  <c r="C1491"/>
  <c r="L1490"/>
  <c r="M1489"/>
  <c r="L1489"/>
  <c r="L1488"/>
  <c r="O1487"/>
  <c r="M1487"/>
  <c r="L1487"/>
  <c r="J1487"/>
  <c r="H1487"/>
  <c r="F1487"/>
  <c r="O1485"/>
  <c r="E1485"/>
  <c r="F1485"/>
  <c r="G1485"/>
  <c r="H1485"/>
  <c r="I1485"/>
  <c r="J1485"/>
  <c r="K1485"/>
  <c r="L1485"/>
  <c r="M1485"/>
  <c r="N1485"/>
  <c r="C1485"/>
  <c r="O1484"/>
  <c r="E1484"/>
  <c r="F1484"/>
  <c r="G1484"/>
  <c r="H1484"/>
  <c r="I1484"/>
  <c r="J1484"/>
  <c r="K1484"/>
  <c r="L1484"/>
  <c r="M1484"/>
  <c r="N1484"/>
  <c r="C1484"/>
  <c r="O1483"/>
  <c r="E1483"/>
  <c r="F1483"/>
  <c r="G1483"/>
  <c r="H1483"/>
  <c r="I1483"/>
  <c r="J1483"/>
  <c r="K1483"/>
  <c r="L1483"/>
  <c r="M1483"/>
  <c r="N1483"/>
  <c r="C1483"/>
  <c r="O1482"/>
  <c r="E1482"/>
  <c r="F1482"/>
  <c r="G1482"/>
  <c r="H1482"/>
  <c r="I1482"/>
  <c r="J1482"/>
  <c r="K1482"/>
  <c r="L1482"/>
  <c r="M1482"/>
  <c r="N1482"/>
  <c r="C1482"/>
  <c r="O1481"/>
  <c r="E1481"/>
  <c r="F1481"/>
  <c r="G1481"/>
  <c r="H1481"/>
  <c r="I1481"/>
  <c r="J1481"/>
  <c r="K1481"/>
  <c r="L1481"/>
  <c r="M1481"/>
  <c r="N1481"/>
  <c r="C1481"/>
  <c r="E1480"/>
  <c r="F1480"/>
  <c r="G1480"/>
  <c r="H1480"/>
  <c r="I1480"/>
  <c r="J1480"/>
  <c r="K1480"/>
  <c r="L1480"/>
  <c r="M1480"/>
  <c r="N1480"/>
  <c r="O1479"/>
  <c r="E1479"/>
  <c r="F1479"/>
  <c r="G1479"/>
  <c r="H1479"/>
  <c r="I1479"/>
  <c r="J1479"/>
  <c r="K1479"/>
  <c r="L1479"/>
  <c r="M1479"/>
  <c r="N1479"/>
  <c r="C1479"/>
  <c r="O1478"/>
  <c r="E1478"/>
  <c r="F1478"/>
  <c r="G1478"/>
  <c r="H1478"/>
  <c r="I1478"/>
  <c r="J1478"/>
  <c r="K1478"/>
  <c r="L1478"/>
  <c r="M1478"/>
  <c r="N1478"/>
  <c r="C1478"/>
  <c r="E1477"/>
  <c r="F1477"/>
  <c r="G1477"/>
  <c r="H1477"/>
  <c r="I1477"/>
  <c r="J1477"/>
  <c r="K1477"/>
  <c r="L1477"/>
  <c r="M1477"/>
  <c r="N1477"/>
  <c r="H1474"/>
  <c r="H1473"/>
  <c r="H1472"/>
  <c r="H1471"/>
  <c r="H1470"/>
  <c r="H1469"/>
  <c r="N1468"/>
  <c r="N1466"/>
  <c r="D1465"/>
  <c r="D1464"/>
  <c r="J1426"/>
  <c r="H1455"/>
  <c r="F1455"/>
  <c r="C1455"/>
  <c r="H1454"/>
  <c r="F1454"/>
  <c r="C1454"/>
  <c r="H1453"/>
  <c r="F1453"/>
  <c r="C1453"/>
  <c r="H1452"/>
  <c r="F1452"/>
  <c r="C1452"/>
  <c r="L1451"/>
  <c r="H1451"/>
  <c r="F1451"/>
  <c r="C1451"/>
  <c r="L1450"/>
  <c r="M1449"/>
  <c r="L1449"/>
  <c r="L1448"/>
  <c r="O1447"/>
  <c r="M1447"/>
  <c r="L1447"/>
  <c r="J1447"/>
  <c r="H1447"/>
  <c r="F1447"/>
  <c r="O1445"/>
  <c r="E1445"/>
  <c r="F1445"/>
  <c r="G1445"/>
  <c r="H1445"/>
  <c r="I1445"/>
  <c r="J1445"/>
  <c r="K1445"/>
  <c r="L1445"/>
  <c r="M1445"/>
  <c r="N1445"/>
  <c r="C1445"/>
  <c r="O1444"/>
  <c r="E1444"/>
  <c r="F1444"/>
  <c r="G1444"/>
  <c r="H1444"/>
  <c r="I1444"/>
  <c r="J1444"/>
  <c r="K1444"/>
  <c r="L1444"/>
  <c r="M1444"/>
  <c r="N1444"/>
  <c r="C1444"/>
  <c r="O1443"/>
  <c r="E1443"/>
  <c r="F1443"/>
  <c r="G1443"/>
  <c r="H1443"/>
  <c r="I1443"/>
  <c r="J1443"/>
  <c r="K1443"/>
  <c r="L1443"/>
  <c r="M1443"/>
  <c r="N1443"/>
  <c r="C1443"/>
  <c r="O1442"/>
  <c r="E1442"/>
  <c r="F1442"/>
  <c r="G1442"/>
  <c r="H1442"/>
  <c r="I1442"/>
  <c r="J1442"/>
  <c r="K1442"/>
  <c r="L1442"/>
  <c r="M1442"/>
  <c r="N1442"/>
  <c r="C1442"/>
  <c r="O1441"/>
  <c r="E1441"/>
  <c r="F1441"/>
  <c r="G1441"/>
  <c r="H1441"/>
  <c r="I1441"/>
  <c r="J1441"/>
  <c r="K1441"/>
  <c r="L1441"/>
  <c r="M1441"/>
  <c r="N1441"/>
  <c r="C1441"/>
  <c r="E1440"/>
  <c r="F1440"/>
  <c r="G1440"/>
  <c r="H1440"/>
  <c r="I1440"/>
  <c r="J1440"/>
  <c r="K1440"/>
  <c r="L1440"/>
  <c r="M1440"/>
  <c r="N1440"/>
  <c r="O1439"/>
  <c r="E1439"/>
  <c r="F1439"/>
  <c r="G1439"/>
  <c r="H1439"/>
  <c r="I1439"/>
  <c r="J1439"/>
  <c r="K1439"/>
  <c r="L1439"/>
  <c r="M1439"/>
  <c r="N1439"/>
  <c r="C1439"/>
  <c r="O1438"/>
  <c r="E1438"/>
  <c r="F1438"/>
  <c r="G1438"/>
  <c r="H1438"/>
  <c r="I1438"/>
  <c r="J1438"/>
  <c r="K1438"/>
  <c r="L1438"/>
  <c r="M1438"/>
  <c r="N1438"/>
  <c r="C1438"/>
  <c r="E1437"/>
  <c r="F1437"/>
  <c r="G1437"/>
  <c r="H1437"/>
  <c r="I1437"/>
  <c r="J1437"/>
  <c r="K1437"/>
  <c r="L1437"/>
  <c r="M1437"/>
  <c r="N1437"/>
  <c r="H1434"/>
  <c r="H1433"/>
  <c r="H1432"/>
  <c r="H1431"/>
  <c r="H1430"/>
  <c r="H1429"/>
  <c r="N1428"/>
  <c r="N1426"/>
  <c r="D1425"/>
  <c r="D1424"/>
  <c r="J1387"/>
  <c r="H1416"/>
  <c r="F1416"/>
  <c r="C1416"/>
  <c r="H1415"/>
  <c r="F1415"/>
  <c r="C1415"/>
  <c r="H1414"/>
  <c r="F1414"/>
  <c r="C1414"/>
  <c r="H1413"/>
  <c r="F1413"/>
  <c r="C1413"/>
  <c r="L1412"/>
  <c r="H1412"/>
  <c r="F1412"/>
  <c r="C1412"/>
  <c r="L1411"/>
  <c r="M1410"/>
  <c r="L1410"/>
  <c r="L1409"/>
  <c r="O1408"/>
  <c r="M1408"/>
  <c r="L1408"/>
  <c r="J1408"/>
  <c r="H1408"/>
  <c r="F1408"/>
  <c r="O1406"/>
  <c r="E1406"/>
  <c r="F1406"/>
  <c r="G1406"/>
  <c r="H1406"/>
  <c r="I1406"/>
  <c r="J1406"/>
  <c r="K1406"/>
  <c r="L1406"/>
  <c r="M1406"/>
  <c r="N1406"/>
  <c r="C1406"/>
  <c r="O1405"/>
  <c r="E1405"/>
  <c r="F1405"/>
  <c r="G1405"/>
  <c r="H1405"/>
  <c r="I1405"/>
  <c r="J1405"/>
  <c r="K1405"/>
  <c r="L1405"/>
  <c r="M1405"/>
  <c r="N1405"/>
  <c r="C1405"/>
  <c r="O1404"/>
  <c r="E1404"/>
  <c r="F1404"/>
  <c r="G1404"/>
  <c r="H1404"/>
  <c r="I1404"/>
  <c r="J1404"/>
  <c r="K1404"/>
  <c r="L1404"/>
  <c r="M1404"/>
  <c r="N1404"/>
  <c r="C1404"/>
  <c r="O1403"/>
  <c r="E1403"/>
  <c r="F1403"/>
  <c r="G1403"/>
  <c r="H1403"/>
  <c r="I1403"/>
  <c r="J1403"/>
  <c r="K1403"/>
  <c r="L1403"/>
  <c r="M1403"/>
  <c r="N1403"/>
  <c r="C1403"/>
  <c r="O1402"/>
  <c r="E1402"/>
  <c r="F1402"/>
  <c r="G1402"/>
  <c r="H1402"/>
  <c r="I1402"/>
  <c r="J1402"/>
  <c r="K1402"/>
  <c r="L1402"/>
  <c r="M1402"/>
  <c r="N1402"/>
  <c r="C1402"/>
  <c r="E1401"/>
  <c r="F1401"/>
  <c r="G1401"/>
  <c r="H1401"/>
  <c r="I1401"/>
  <c r="J1401"/>
  <c r="K1401"/>
  <c r="L1401"/>
  <c r="M1401"/>
  <c r="N1401"/>
  <c r="O1400"/>
  <c r="E1400"/>
  <c r="F1400"/>
  <c r="G1400"/>
  <c r="H1400"/>
  <c r="I1400"/>
  <c r="J1400"/>
  <c r="K1400"/>
  <c r="L1400"/>
  <c r="M1400"/>
  <c r="N1400"/>
  <c r="C1400"/>
  <c r="O1399"/>
  <c r="E1399"/>
  <c r="F1399"/>
  <c r="G1399"/>
  <c r="H1399"/>
  <c r="I1399"/>
  <c r="J1399"/>
  <c r="K1399"/>
  <c r="L1399"/>
  <c r="M1399"/>
  <c r="N1399"/>
  <c r="C1399"/>
  <c r="E1398"/>
  <c r="F1398"/>
  <c r="G1398"/>
  <c r="H1398"/>
  <c r="I1398"/>
  <c r="J1398"/>
  <c r="K1398"/>
  <c r="L1398"/>
  <c r="M1398"/>
  <c r="N1398"/>
  <c r="H1395"/>
  <c r="H1394"/>
  <c r="H1393"/>
  <c r="H1392"/>
  <c r="H1391"/>
  <c r="H1390"/>
  <c r="N1389"/>
  <c r="N1387"/>
  <c r="D1386"/>
  <c r="D1385"/>
  <c r="J1347"/>
  <c r="H1376"/>
  <c r="F1376"/>
  <c r="C1376"/>
  <c r="H1375"/>
  <c r="F1375"/>
  <c r="C1375"/>
  <c r="H1374"/>
  <c r="F1374"/>
  <c r="C1374"/>
  <c r="H1373"/>
  <c r="F1373"/>
  <c r="C1373"/>
  <c r="L1372"/>
  <c r="H1372"/>
  <c r="F1372"/>
  <c r="C1372"/>
  <c r="L1371"/>
  <c r="M1370"/>
  <c r="L1370"/>
  <c r="L1369"/>
  <c r="O1368"/>
  <c r="M1368"/>
  <c r="L1368"/>
  <c r="J1368"/>
  <c r="H1368"/>
  <c r="F1368"/>
  <c r="O1366"/>
  <c r="E1366"/>
  <c r="F1366"/>
  <c r="G1366"/>
  <c r="H1366"/>
  <c r="I1366"/>
  <c r="J1366"/>
  <c r="K1366"/>
  <c r="L1366"/>
  <c r="M1366"/>
  <c r="N1366"/>
  <c r="C1366"/>
  <c r="O1365"/>
  <c r="E1365"/>
  <c r="F1365"/>
  <c r="G1365"/>
  <c r="H1365"/>
  <c r="I1365"/>
  <c r="J1365"/>
  <c r="K1365"/>
  <c r="L1365"/>
  <c r="M1365"/>
  <c r="N1365"/>
  <c r="C1365"/>
  <c r="O1364"/>
  <c r="E1364"/>
  <c r="F1364"/>
  <c r="G1364"/>
  <c r="H1364"/>
  <c r="I1364"/>
  <c r="J1364"/>
  <c r="K1364"/>
  <c r="L1364"/>
  <c r="M1364"/>
  <c r="N1364"/>
  <c r="C1364"/>
  <c r="O1363"/>
  <c r="E1363"/>
  <c r="F1363"/>
  <c r="G1363"/>
  <c r="H1363"/>
  <c r="I1363"/>
  <c r="J1363"/>
  <c r="K1363"/>
  <c r="L1363"/>
  <c r="M1363"/>
  <c r="N1363"/>
  <c r="C1363"/>
  <c r="O1362"/>
  <c r="E1362"/>
  <c r="F1362"/>
  <c r="G1362"/>
  <c r="H1362"/>
  <c r="I1362"/>
  <c r="J1362"/>
  <c r="K1362"/>
  <c r="L1362"/>
  <c r="M1362"/>
  <c r="N1362"/>
  <c r="C1362"/>
  <c r="E1361"/>
  <c r="F1361"/>
  <c r="G1361"/>
  <c r="H1361"/>
  <c r="I1361"/>
  <c r="J1361"/>
  <c r="K1361"/>
  <c r="L1361"/>
  <c r="M1361"/>
  <c r="N1361"/>
  <c r="O1360"/>
  <c r="E1360"/>
  <c r="F1360"/>
  <c r="G1360"/>
  <c r="H1360"/>
  <c r="I1360"/>
  <c r="J1360"/>
  <c r="K1360"/>
  <c r="L1360"/>
  <c r="M1360"/>
  <c r="N1360"/>
  <c r="C1360"/>
  <c r="O1359"/>
  <c r="E1359"/>
  <c r="F1359"/>
  <c r="G1359"/>
  <c r="H1359"/>
  <c r="I1359"/>
  <c r="J1359"/>
  <c r="K1359"/>
  <c r="L1359"/>
  <c r="M1359"/>
  <c r="N1359"/>
  <c r="C1359"/>
  <c r="E1358"/>
  <c r="F1358"/>
  <c r="G1358"/>
  <c r="H1358"/>
  <c r="I1358"/>
  <c r="J1358"/>
  <c r="K1358"/>
  <c r="L1358"/>
  <c r="M1358"/>
  <c r="N1358"/>
  <c r="H1355"/>
  <c r="H1354"/>
  <c r="H1353"/>
  <c r="H1352"/>
  <c r="H1351"/>
  <c r="H1350"/>
  <c r="N1349"/>
  <c r="N1347"/>
  <c r="D1346"/>
  <c r="D1345"/>
  <c r="J1308"/>
  <c r="H1337"/>
  <c r="F1337"/>
  <c r="C1337"/>
  <c r="H1336"/>
  <c r="F1336"/>
  <c r="C1336"/>
  <c r="H1335"/>
  <c r="F1335"/>
  <c r="C1335"/>
  <c r="H1334"/>
  <c r="F1334"/>
  <c r="C1334"/>
  <c r="L1333"/>
  <c r="H1333"/>
  <c r="F1333"/>
  <c r="C1333"/>
  <c r="L1332"/>
  <c r="M1331"/>
  <c r="L1331"/>
  <c r="L1330"/>
  <c r="O1329"/>
  <c r="M1329"/>
  <c r="L1329"/>
  <c r="J1329"/>
  <c r="H1329"/>
  <c r="F1329"/>
  <c r="O1327"/>
  <c r="E1327"/>
  <c r="F1327"/>
  <c r="G1327"/>
  <c r="H1327"/>
  <c r="I1327"/>
  <c r="J1327"/>
  <c r="K1327"/>
  <c r="L1327"/>
  <c r="M1327"/>
  <c r="N1327"/>
  <c r="C1327"/>
  <c r="O1326"/>
  <c r="E1326"/>
  <c r="F1326"/>
  <c r="G1326"/>
  <c r="H1326"/>
  <c r="I1326"/>
  <c r="J1326"/>
  <c r="K1326"/>
  <c r="L1326"/>
  <c r="M1326"/>
  <c r="N1326"/>
  <c r="C1326"/>
  <c r="O1325"/>
  <c r="E1325"/>
  <c r="F1325"/>
  <c r="G1325"/>
  <c r="H1325"/>
  <c r="I1325"/>
  <c r="J1325"/>
  <c r="K1325"/>
  <c r="L1325"/>
  <c r="M1325"/>
  <c r="N1325"/>
  <c r="C1325"/>
  <c r="O1324"/>
  <c r="E1324"/>
  <c r="F1324"/>
  <c r="G1324"/>
  <c r="H1324"/>
  <c r="I1324"/>
  <c r="J1324"/>
  <c r="K1324"/>
  <c r="L1324"/>
  <c r="M1324"/>
  <c r="N1324"/>
  <c r="C1324"/>
  <c r="O1323"/>
  <c r="E1323"/>
  <c r="F1323"/>
  <c r="G1323"/>
  <c r="H1323"/>
  <c r="I1323"/>
  <c r="J1323"/>
  <c r="K1323"/>
  <c r="L1323"/>
  <c r="M1323"/>
  <c r="N1323"/>
  <c r="C1323"/>
  <c r="E1322"/>
  <c r="F1322"/>
  <c r="G1322"/>
  <c r="H1322"/>
  <c r="I1322"/>
  <c r="J1322"/>
  <c r="K1322"/>
  <c r="L1322"/>
  <c r="M1322"/>
  <c r="N1322"/>
  <c r="O1321"/>
  <c r="E1321"/>
  <c r="F1321"/>
  <c r="G1321"/>
  <c r="H1321"/>
  <c r="I1321"/>
  <c r="J1321"/>
  <c r="K1321"/>
  <c r="L1321"/>
  <c r="M1321"/>
  <c r="N1321"/>
  <c r="C1321"/>
  <c r="O1320"/>
  <c r="E1320"/>
  <c r="F1320"/>
  <c r="G1320"/>
  <c r="H1320"/>
  <c r="I1320"/>
  <c r="J1320"/>
  <c r="K1320"/>
  <c r="L1320"/>
  <c r="M1320"/>
  <c r="N1320"/>
  <c r="C1320"/>
  <c r="E1319"/>
  <c r="F1319"/>
  <c r="G1319"/>
  <c r="H1319"/>
  <c r="I1319"/>
  <c r="J1319"/>
  <c r="K1319"/>
  <c r="L1319"/>
  <c r="M1319"/>
  <c r="N1319"/>
  <c r="H1316"/>
  <c r="H1315"/>
  <c r="H1314"/>
  <c r="H1313"/>
  <c r="H1312"/>
  <c r="H1311"/>
  <c r="N1310"/>
  <c r="N1308"/>
  <c r="D1307"/>
  <c r="D1306"/>
  <c r="J1268"/>
  <c r="H1297"/>
  <c r="F1297"/>
  <c r="C1297"/>
  <c r="H1296"/>
  <c r="F1296"/>
  <c r="C1296"/>
  <c r="H1295"/>
  <c r="F1295"/>
  <c r="C1295"/>
  <c r="H1294"/>
  <c r="F1294"/>
  <c r="C1294"/>
  <c r="L1293"/>
  <c r="H1293"/>
  <c r="F1293"/>
  <c r="C1293"/>
  <c r="L1292"/>
  <c r="M1291"/>
  <c r="L1291"/>
  <c r="L1290"/>
  <c r="O1289"/>
  <c r="M1289"/>
  <c r="L1289"/>
  <c r="J1289"/>
  <c r="H1289"/>
  <c r="F1289"/>
  <c r="O1287"/>
  <c r="E1287"/>
  <c r="F1287"/>
  <c r="G1287"/>
  <c r="H1287"/>
  <c r="I1287"/>
  <c r="J1287"/>
  <c r="K1287"/>
  <c r="L1287"/>
  <c r="M1287"/>
  <c r="N1287"/>
  <c r="C1287"/>
  <c r="O1286"/>
  <c r="E1286"/>
  <c r="F1286"/>
  <c r="G1286"/>
  <c r="H1286"/>
  <c r="I1286"/>
  <c r="J1286"/>
  <c r="K1286"/>
  <c r="L1286"/>
  <c r="M1286"/>
  <c r="N1286"/>
  <c r="C1286"/>
  <c r="O1285"/>
  <c r="E1285"/>
  <c r="F1285"/>
  <c r="G1285"/>
  <c r="H1285"/>
  <c r="I1285"/>
  <c r="J1285"/>
  <c r="K1285"/>
  <c r="L1285"/>
  <c r="M1285"/>
  <c r="N1285"/>
  <c r="C1285"/>
  <c r="O1284"/>
  <c r="E1284"/>
  <c r="F1284"/>
  <c r="G1284"/>
  <c r="H1284"/>
  <c r="I1284"/>
  <c r="J1284"/>
  <c r="K1284"/>
  <c r="L1284"/>
  <c r="M1284"/>
  <c r="N1284"/>
  <c r="C1284"/>
  <c r="O1283"/>
  <c r="E1283"/>
  <c r="F1283"/>
  <c r="G1283"/>
  <c r="H1283"/>
  <c r="I1283"/>
  <c r="J1283"/>
  <c r="K1283"/>
  <c r="L1283"/>
  <c r="M1283"/>
  <c r="N1283"/>
  <c r="C1283"/>
  <c r="E1282"/>
  <c r="F1282"/>
  <c r="G1282"/>
  <c r="H1282"/>
  <c r="I1282"/>
  <c r="J1282"/>
  <c r="K1282"/>
  <c r="L1282"/>
  <c r="M1282"/>
  <c r="N1282"/>
  <c r="O1281"/>
  <c r="E1281"/>
  <c r="F1281"/>
  <c r="G1281"/>
  <c r="H1281"/>
  <c r="I1281"/>
  <c r="J1281"/>
  <c r="K1281"/>
  <c r="L1281"/>
  <c r="M1281"/>
  <c r="N1281"/>
  <c r="C1281"/>
  <c r="O1280"/>
  <c r="E1280"/>
  <c r="F1280"/>
  <c r="G1280"/>
  <c r="H1280"/>
  <c r="I1280"/>
  <c r="J1280"/>
  <c r="K1280"/>
  <c r="L1280"/>
  <c r="M1280"/>
  <c r="N1280"/>
  <c r="C1280"/>
  <c r="E1279"/>
  <c r="F1279"/>
  <c r="G1279"/>
  <c r="H1279"/>
  <c r="I1279"/>
  <c r="J1279"/>
  <c r="K1279"/>
  <c r="L1279"/>
  <c r="M1279"/>
  <c r="N1279"/>
  <c r="H1276"/>
  <c r="H1275"/>
  <c r="H1274"/>
  <c r="H1273"/>
  <c r="H1272"/>
  <c r="H1271"/>
  <c r="N1270"/>
  <c r="N1268"/>
  <c r="D1267"/>
  <c r="D1266"/>
  <c r="J1229"/>
  <c r="H1258"/>
  <c r="F1258"/>
  <c r="C1258"/>
  <c r="H1257"/>
  <c r="F1257"/>
  <c r="C1257"/>
  <c r="H1256"/>
  <c r="F1256"/>
  <c r="C1256"/>
  <c r="H1255"/>
  <c r="F1255"/>
  <c r="C1255"/>
  <c r="L1254"/>
  <c r="H1254"/>
  <c r="F1254"/>
  <c r="C1254"/>
  <c r="L1253"/>
  <c r="M1252"/>
  <c r="L1252"/>
  <c r="L1251"/>
  <c r="O1250"/>
  <c r="M1250"/>
  <c r="L1250"/>
  <c r="J1250"/>
  <c r="H1250"/>
  <c r="F1250"/>
  <c r="O1248"/>
  <c r="E1248"/>
  <c r="F1248"/>
  <c r="G1248"/>
  <c r="H1248"/>
  <c r="I1248"/>
  <c r="J1248"/>
  <c r="K1248"/>
  <c r="L1248"/>
  <c r="M1248"/>
  <c r="N1248"/>
  <c r="C1248"/>
  <c r="O1247"/>
  <c r="E1247"/>
  <c r="F1247"/>
  <c r="G1247"/>
  <c r="H1247"/>
  <c r="I1247"/>
  <c r="J1247"/>
  <c r="K1247"/>
  <c r="L1247"/>
  <c r="M1247"/>
  <c r="N1247"/>
  <c r="C1247"/>
  <c r="O1246"/>
  <c r="E1246"/>
  <c r="F1246"/>
  <c r="G1246"/>
  <c r="H1246"/>
  <c r="I1246"/>
  <c r="J1246"/>
  <c r="K1246"/>
  <c r="L1246"/>
  <c r="M1246"/>
  <c r="N1246"/>
  <c r="C1246"/>
  <c r="O1245"/>
  <c r="E1245"/>
  <c r="F1245"/>
  <c r="G1245"/>
  <c r="H1245"/>
  <c r="I1245"/>
  <c r="J1245"/>
  <c r="K1245"/>
  <c r="L1245"/>
  <c r="M1245"/>
  <c r="N1245"/>
  <c r="C1245"/>
  <c r="O1244"/>
  <c r="E1244"/>
  <c r="F1244"/>
  <c r="G1244"/>
  <c r="H1244"/>
  <c r="I1244"/>
  <c r="J1244"/>
  <c r="K1244"/>
  <c r="L1244"/>
  <c r="M1244"/>
  <c r="N1244"/>
  <c r="C1244"/>
  <c r="E1243"/>
  <c r="F1243"/>
  <c r="G1243"/>
  <c r="H1243"/>
  <c r="I1243"/>
  <c r="J1243"/>
  <c r="K1243"/>
  <c r="L1243"/>
  <c r="M1243"/>
  <c r="N1243"/>
  <c r="O1242"/>
  <c r="E1242"/>
  <c r="F1242"/>
  <c r="G1242"/>
  <c r="H1242"/>
  <c r="I1242"/>
  <c r="J1242"/>
  <c r="K1242"/>
  <c r="L1242"/>
  <c r="M1242"/>
  <c r="N1242"/>
  <c r="C1242"/>
  <c r="O1241"/>
  <c r="E1241"/>
  <c r="F1241"/>
  <c r="G1241"/>
  <c r="H1241"/>
  <c r="I1241"/>
  <c r="J1241"/>
  <c r="K1241"/>
  <c r="L1241"/>
  <c r="M1241"/>
  <c r="N1241"/>
  <c r="C1241"/>
  <c r="E1240"/>
  <c r="F1240"/>
  <c r="G1240"/>
  <c r="H1240"/>
  <c r="I1240"/>
  <c r="J1240"/>
  <c r="K1240"/>
  <c r="L1240"/>
  <c r="M1240"/>
  <c r="N1240"/>
  <c r="H1237"/>
  <c r="H1236"/>
  <c r="H1235"/>
  <c r="H1234"/>
  <c r="H1233"/>
  <c r="H1232"/>
  <c r="N1231"/>
  <c r="N1229"/>
  <c r="D1228"/>
  <c r="D1227"/>
  <c r="J1189"/>
  <c r="H1218"/>
  <c r="F1218"/>
  <c r="C1218"/>
  <c r="H1217"/>
  <c r="F1217"/>
  <c r="C1217"/>
  <c r="H1216"/>
  <c r="F1216"/>
  <c r="C1216"/>
  <c r="H1215"/>
  <c r="F1215"/>
  <c r="C1215"/>
  <c r="L1214"/>
  <c r="H1214"/>
  <c r="F1214"/>
  <c r="C1214"/>
  <c r="L1213"/>
  <c r="M1212"/>
  <c r="L1212"/>
  <c r="L1211"/>
  <c r="O1210"/>
  <c r="M1210"/>
  <c r="L1210"/>
  <c r="J1210"/>
  <c r="H1210"/>
  <c r="F1210"/>
  <c r="O1208"/>
  <c r="E1208"/>
  <c r="F1208"/>
  <c r="G1208"/>
  <c r="H1208"/>
  <c r="I1208"/>
  <c r="J1208"/>
  <c r="K1208"/>
  <c r="L1208"/>
  <c r="M1208"/>
  <c r="N1208"/>
  <c r="C1208"/>
  <c r="O1207"/>
  <c r="E1207"/>
  <c r="F1207"/>
  <c r="G1207"/>
  <c r="H1207"/>
  <c r="I1207"/>
  <c r="J1207"/>
  <c r="K1207"/>
  <c r="L1207"/>
  <c r="M1207"/>
  <c r="N1207"/>
  <c r="C1207"/>
  <c r="O1206"/>
  <c r="E1206"/>
  <c r="F1206"/>
  <c r="G1206"/>
  <c r="H1206"/>
  <c r="I1206"/>
  <c r="J1206"/>
  <c r="K1206"/>
  <c r="L1206"/>
  <c r="M1206"/>
  <c r="N1206"/>
  <c r="C1206"/>
  <c r="O1205"/>
  <c r="E1205"/>
  <c r="F1205"/>
  <c r="G1205"/>
  <c r="H1205"/>
  <c r="I1205"/>
  <c r="J1205"/>
  <c r="K1205"/>
  <c r="L1205"/>
  <c r="M1205"/>
  <c r="N1205"/>
  <c r="C1205"/>
  <c r="O1204"/>
  <c r="E1204"/>
  <c r="F1204"/>
  <c r="G1204"/>
  <c r="H1204"/>
  <c r="I1204"/>
  <c r="J1204"/>
  <c r="K1204"/>
  <c r="L1204"/>
  <c r="M1204"/>
  <c r="N1204"/>
  <c r="C1204"/>
  <c r="E1203"/>
  <c r="F1203"/>
  <c r="G1203"/>
  <c r="H1203"/>
  <c r="I1203"/>
  <c r="J1203"/>
  <c r="K1203"/>
  <c r="L1203"/>
  <c r="M1203"/>
  <c r="N1203"/>
  <c r="O1202"/>
  <c r="E1202"/>
  <c r="F1202"/>
  <c r="G1202"/>
  <c r="H1202"/>
  <c r="I1202"/>
  <c r="J1202"/>
  <c r="K1202"/>
  <c r="L1202"/>
  <c r="M1202"/>
  <c r="N1202"/>
  <c r="C1202"/>
  <c r="O1201"/>
  <c r="E1201"/>
  <c r="F1201"/>
  <c r="G1201"/>
  <c r="H1201"/>
  <c r="I1201"/>
  <c r="J1201"/>
  <c r="K1201"/>
  <c r="L1201"/>
  <c r="M1201"/>
  <c r="N1201"/>
  <c r="C1201"/>
  <c r="E1200"/>
  <c r="F1200"/>
  <c r="G1200"/>
  <c r="H1200"/>
  <c r="I1200"/>
  <c r="J1200"/>
  <c r="K1200"/>
  <c r="L1200"/>
  <c r="M1200"/>
  <c r="N1200"/>
  <c r="H1197"/>
  <c r="H1196"/>
  <c r="H1195"/>
  <c r="H1194"/>
  <c r="H1193"/>
  <c r="H1192"/>
  <c r="N1191"/>
  <c r="N1189"/>
  <c r="D1188"/>
  <c r="D1187"/>
  <c r="J1150"/>
  <c r="H1179"/>
  <c r="F1179"/>
  <c r="C1179"/>
  <c r="H1178"/>
  <c r="F1178"/>
  <c r="C1178"/>
  <c r="H1177"/>
  <c r="F1177"/>
  <c r="C1177"/>
  <c r="H1176"/>
  <c r="F1176"/>
  <c r="C1176"/>
  <c r="L1175"/>
  <c r="H1175"/>
  <c r="F1175"/>
  <c r="C1175"/>
  <c r="L1174"/>
  <c r="M1173"/>
  <c r="L1173"/>
  <c r="L1172"/>
  <c r="O1171"/>
  <c r="M1171"/>
  <c r="L1171"/>
  <c r="J1171"/>
  <c r="H1171"/>
  <c r="F1171"/>
  <c r="O1169"/>
  <c r="E1169"/>
  <c r="F1169"/>
  <c r="G1169"/>
  <c r="H1169"/>
  <c r="I1169"/>
  <c r="J1169"/>
  <c r="K1169"/>
  <c r="L1169"/>
  <c r="M1169"/>
  <c r="N1169"/>
  <c r="C1169"/>
  <c r="O1168"/>
  <c r="E1168"/>
  <c r="F1168"/>
  <c r="G1168"/>
  <c r="H1168"/>
  <c r="I1168"/>
  <c r="J1168"/>
  <c r="K1168"/>
  <c r="L1168"/>
  <c r="M1168"/>
  <c r="N1168"/>
  <c r="C1168"/>
  <c r="O1167"/>
  <c r="E1167"/>
  <c r="F1167"/>
  <c r="G1167"/>
  <c r="H1167"/>
  <c r="I1167"/>
  <c r="J1167"/>
  <c r="K1167"/>
  <c r="L1167"/>
  <c r="M1167"/>
  <c r="N1167"/>
  <c r="C1167"/>
  <c r="O1166"/>
  <c r="E1166"/>
  <c r="F1166"/>
  <c r="G1166"/>
  <c r="H1166"/>
  <c r="I1166"/>
  <c r="J1166"/>
  <c r="K1166"/>
  <c r="L1166"/>
  <c r="M1166"/>
  <c r="N1166"/>
  <c r="C1166"/>
  <c r="O1165"/>
  <c r="E1165"/>
  <c r="F1165"/>
  <c r="G1165"/>
  <c r="H1165"/>
  <c r="I1165"/>
  <c r="J1165"/>
  <c r="K1165"/>
  <c r="L1165"/>
  <c r="M1165"/>
  <c r="N1165"/>
  <c r="C1165"/>
  <c r="E1164"/>
  <c r="F1164"/>
  <c r="G1164"/>
  <c r="H1164"/>
  <c r="I1164"/>
  <c r="J1164"/>
  <c r="K1164"/>
  <c r="L1164"/>
  <c r="M1164"/>
  <c r="N1164"/>
  <c r="O1163"/>
  <c r="E1163"/>
  <c r="F1163"/>
  <c r="G1163"/>
  <c r="H1163"/>
  <c r="I1163"/>
  <c r="J1163"/>
  <c r="K1163"/>
  <c r="L1163"/>
  <c r="M1163"/>
  <c r="N1163"/>
  <c r="C1163"/>
  <c r="O1162"/>
  <c r="E1162"/>
  <c r="F1162"/>
  <c r="G1162"/>
  <c r="H1162"/>
  <c r="I1162"/>
  <c r="J1162"/>
  <c r="K1162"/>
  <c r="L1162"/>
  <c r="M1162"/>
  <c r="N1162"/>
  <c r="C1162"/>
  <c r="E1161"/>
  <c r="F1161"/>
  <c r="G1161"/>
  <c r="H1161"/>
  <c r="I1161"/>
  <c r="J1161"/>
  <c r="K1161"/>
  <c r="L1161"/>
  <c r="M1161"/>
  <c r="N1161"/>
  <c r="H1158"/>
  <c r="H1157"/>
  <c r="H1156"/>
  <c r="H1155"/>
  <c r="H1154"/>
  <c r="H1153"/>
  <c r="N1152"/>
  <c r="N1150"/>
  <c r="D1149"/>
  <c r="D1148"/>
  <c r="J1110"/>
  <c r="H1139"/>
  <c r="F1139"/>
  <c r="C1139"/>
  <c r="H1138"/>
  <c r="F1138"/>
  <c r="C1138"/>
  <c r="H1137"/>
  <c r="F1137"/>
  <c r="C1137"/>
  <c r="H1136"/>
  <c r="F1136"/>
  <c r="C1136"/>
  <c r="L1135"/>
  <c r="H1135"/>
  <c r="F1135"/>
  <c r="C1135"/>
  <c r="L1134"/>
  <c r="M1133"/>
  <c r="L1133"/>
  <c r="L1132"/>
  <c r="O1131"/>
  <c r="M1131"/>
  <c r="L1131"/>
  <c r="J1131"/>
  <c r="H1131"/>
  <c r="F1131"/>
  <c r="O1129"/>
  <c r="E1129"/>
  <c r="F1129"/>
  <c r="G1129"/>
  <c r="H1129"/>
  <c r="I1129"/>
  <c r="J1129"/>
  <c r="K1129"/>
  <c r="L1129"/>
  <c r="M1129"/>
  <c r="N1129"/>
  <c r="C1129"/>
  <c r="O1128"/>
  <c r="E1128"/>
  <c r="F1128"/>
  <c r="G1128"/>
  <c r="H1128"/>
  <c r="I1128"/>
  <c r="J1128"/>
  <c r="K1128"/>
  <c r="L1128"/>
  <c r="M1128"/>
  <c r="N1128"/>
  <c r="C1128"/>
  <c r="O1127"/>
  <c r="E1127"/>
  <c r="F1127"/>
  <c r="G1127"/>
  <c r="H1127"/>
  <c r="I1127"/>
  <c r="J1127"/>
  <c r="K1127"/>
  <c r="L1127"/>
  <c r="M1127"/>
  <c r="N1127"/>
  <c r="C1127"/>
  <c r="O1126"/>
  <c r="E1126"/>
  <c r="F1126"/>
  <c r="G1126"/>
  <c r="H1126"/>
  <c r="I1126"/>
  <c r="J1126"/>
  <c r="K1126"/>
  <c r="L1126"/>
  <c r="M1126"/>
  <c r="N1126"/>
  <c r="C1126"/>
  <c r="O1125"/>
  <c r="E1125"/>
  <c r="F1125"/>
  <c r="G1125"/>
  <c r="H1125"/>
  <c r="I1125"/>
  <c r="J1125"/>
  <c r="K1125"/>
  <c r="L1125"/>
  <c r="M1125"/>
  <c r="N1125"/>
  <c r="C1125"/>
  <c r="E1124"/>
  <c r="F1124"/>
  <c r="G1124"/>
  <c r="H1124"/>
  <c r="I1124"/>
  <c r="J1124"/>
  <c r="K1124"/>
  <c r="L1124"/>
  <c r="M1124"/>
  <c r="N1124"/>
  <c r="O1123"/>
  <c r="E1123"/>
  <c r="F1123"/>
  <c r="G1123"/>
  <c r="H1123"/>
  <c r="I1123"/>
  <c r="J1123"/>
  <c r="K1123"/>
  <c r="L1123"/>
  <c r="M1123"/>
  <c r="N1123"/>
  <c r="C1123"/>
  <c r="O1122"/>
  <c r="E1122"/>
  <c r="F1122"/>
  <c r="G1122"/>
  <c r="H1122"/>
  <c r="I1122"/>
  <c r="J1122"/>
  <c r="K1122"/>
  <c r="L1122"/>
  <c r="M1122"/>
  <c r="N1122"/>
  <c r="C1122"/>
  <c r="E1121"/>
  <c r="F1121"/>
  <c r="G1121"/>
  <c r="H1121"/>
  <c r="I1121"/>
  <c r="J1121"/>
  <c r="K1121"/>
  <c r="L1121"/>
  <c r="M1121"/>
  <c r="N1121"/>
  <c r="H1118"/>
  <c r="H1117"/>
  <c r="H1116"/>
  <c r="H1115"/>
  <c r="H1114"/>
  <c r="H1113"/>
  <c r="N1112"/>
  <c r="N1110"/>
  <c r="D1109"/>
  <c r="D1108"/>
  <c r="J1071"/>
  <c r="H1100"/>
  <c r="F1100"/>
  <c r="C1100"/>
  <c r="H1099"/>
  <c r="F1099"/>
  <c r="C1099"/>
  <c r="H1098"/>
  <c r="F1098"/>
  <c r="C1098"/>
  <c r="H1097"/>
  <c r="F1097"/>
  <c r="C1097"/>
  <c r="L1096"/>
  <c r="H1096"/>
  <c r="F1096"/>
  <c r="C1096"/>
  <c r="L1095"/>
  <c r="M1094"/>
  <c r="L1094"/>
  <c r="L1093"/>
  <c r="O1092"/>
  <c r="M1092"/>
  <c r="L1092"/>
  <c r="J1092"/>
  <c r="H1092"/>
  <c r="F1092"/>
  <c r="O1090"/>
  <c r="E1090"/>
  <c r="F1090"/>
  <c r="G1090"/>
  <c r="H1090"/>
  <c r="I1090"/>
  <c r="J1090"/>
  <c r="K1090"/>
  <c r="L1090"/>
  <c r="M1090"/>
  <c r="N1090"/>
  <c r="C1090"/>
  <c r="O1089"/>
  <c r="E1089"/>
  <c r="F1089"/>
  <c r="G1089"/>
  <c r="H1089"/>
  <c r="I1089"/>
  <c r="J1089"/>
  <c r="K1089"/>
  <c r="L1089"/>
  <c r="M1089"/>
  <c r="N1089"/>
  <c r="C1089"/>
  <c r="O1088"/>
  <c r="E1088"/>
  <c r="F1088"/>
  <c r="G1088"/>
  <c r="H1088"/>
  <c r="I1088"/>
  <c r="J1088"/>
  <c r="K1088"/>
  <c r="L1088"/>
  <c r="M1088"/>
  <c r="N1088"/>
  <c r="C1088"/>
  <c r="O1087"/>
  <c r="E1087"/>
  <c r="F1087"/>
  <c r="G1087"/>
  <c r="H1087"/>
  <c r="I1087"/>
  <c r="J1087"/>
  <c r="K1087"/>
  <c r="L1087"/>
  <c r="M1087"/>
  <c r="N1087"/>
  <c r="C1087"/>
  <c r="O1086"/>
  <c r="E1086"/>
  <c r="F1086"/>
  <c r="G1086"/>
  <c r="H1086"/>
  <c r="I1086"/>
  <c r="J1086"/>
  <c r="K1086"/>
  <c r="L1086"/>
  <c r="M1086"/>
  <c r="N1086"/>
  <c r="C1086"/>
  <c r="E1085"/>
  <c r="F1085"/>
  <c r="G1085"/>
  <c r="H1085"/>
  <c r="I1085"/>
  <c r="J1085"/>
  <c r="K1085"/>
  <c r="L1085"/>
  <c r="M1085"/>
  <c r="N1085"/>
  <c r="O1084"/>
  <c r="E1084"/>
  <c r="F1084"/>
  <c r="G1084"/>
  <c r="H1084"/>
  <c r="I1084"/>
  <c r="J1084"/>
  <c r="K1084"/>
  <c r="L1084"/>
  <c r="M1084"/>
  <c r="N1084"/>
  <c r="C1084"/>
  <c r="O1083"/>
  <c r="E1083"/>
  <c r="F1083"/>
  <c r="G1083"/>
  <c r="H1083"/>
  <c r="I1083"/>
  <c r="J1083"/>
  <c r="K1083"/>
  <c r="L1083"/>
  <c r="M1083"/>
  <c r="N1083"/>
  <c r="C1083"/>
  <c r="E1082"/>
  <c r="F1082"/>
  <c r="G1082"/>
  <c r="H1082"/>
  <c r="I1082"/>
  <c r="J1082"/>
  <c r="K1082"/>
  <c r="L1082"/>
  <c r="M1082"/>
  <c r="N1082"/>
  <c r="H1079"/>
  <c r="H1078"/>
  <c r="H1077"/>
  <c r="H1076"/>
  <c r="H1075"/>
  <c r="H1074"/>
  <c r="N1073"/>
  <c r="N1071"/>
  <c r="D1070"/>
  <c r="D1069"/>
  <c r="J1031"/>
  <c r="H1060"/>
  <c r="F1060"/>
  <c r="C1060"/>
  <c r="H1059"/>
  <c r="F1059"/>
  <c r="C1059"/>
  <c r="H1058"/>
  <c r="F1058"/>
  <c r="C1058"/>
  <c r="H1057"/>
  <c r="F1057"/>
  <c r="C1057"/>
  <c r="L1056"/>
  <c r="H1056"/>
  <c r="F1056"/>
  <c r="C1056"/>
  <c r="L1055"/>
  <c r="M1054"/>
  <c r="L1054"/>
  <c r="L1053"/>
  <c r="O1052"/>
  <c r="M1052"/>
  <c r="L1052"/>
  <c r="J1052"/>
  <c r="H1052"/>
  <c r="F1052"/>
  <c r="O1050"/>
  <c r="E1050"/>
  <c r="F1050"/>
  <c r="G1050"/>
  <c r="H1050"/>
  <c r="I1050"/>
  <c r="J1050"/>
  <c r="K1050"/>
  <c r="L1050"/>
  <c r="M1050"/>
  <c r="N1050"/>
  <c r="C1050"/>
  <c r="O1049"/>
  <c r="E1049"/>
  <c r="F1049"/>
  <c r="G1049"/>
  <c r="H1049"/>
  <c r="I1049"/>
  <c r="J1049"/>
  <c r="K1049"/>
  <c r="L1049"/>
  <c r="M1049"/>
  <c r="N1049"/>
  <c r="C1049"/>
  <c r="O1048"/>
  <c r="E1048"/>
  <c r="F1048"/>
  <c r="G1048"/>
  <c r="H1048"/>
  <c r="I1048"/>
  <c r="J1048"/>
  <c r="K1048"/>
  <c r="L1048"/>
  <c r="M1048"/>
  <c r="N1048"/>
  <c r="C1048"/>
  <c r="O1047"/>
  <c r="E1047"/>
  <c r="F1047"/>
  <c r="G1047"/>
  <c r="H1047"/>
  <c r="I1047"/>
  <c r="J1047"/>
  <c r="K1047"/>
  <c r="L1047"/>
  <c r="M1047"/>
  <c r="N1047"/>
  <c r="C1047"/>
  <c r="O1046"/>
  <c r="E1046"/>
  <c r="F1046"/>
  <c r="G1046"/>
  <c r="H1046"/>
  <c r="I1046"/>
  <c r="J1046"/>
  <c r="K1046"/>
  <c r="L1046"/>
  <c r="M1046"/>
  <c r="N1046"/>
  <c r="C1046"/>
  <c r="E1045"/>
  <c r="F1045"/>
  <c r="G1045"/>
  <c r="H1045"/>
  <c r="I1045"/>
  <c r="J1045"/>
  <c r="K1045"/>
  <c r="L1045"/>
  <c r="M1045"/>
  <c r="N1045"/>
  <c r="O1044"/>
  <c r="E1044"/>
  <c r="F1044"/>
  <c r="G1044"/>
  <c r="H1044"/>
  <c r="I1044"/>
  <c r="J1044"/>
  <c r="K1044"/>
  <c r="L1044"/>
  <c r="M1044"/>
  <c r="N1044"/>
  <c r="C1044"/>
  <c r="O1043"/>
  <c r="E1043"/>
  <c r="F1043"/>
  <c r="G1043"/>
  <c r="H1043"/>
  <c r="I1043"/>
  <c r="J1043"/>
  <c r="K1043"/>
  <c r="L1043"/>
  <c r="M1043"/>
  <c r="N1043"/>
  <c r="C1043"/>
  <c r="E1042"/>
  <c r="F1042"/>
  <c r="G1042"/>
  <c r="H1042"/>
  <c r="I1042"/>
  <c r="J1042"/>
  <c r="K1042"/>
  <c r="L1042"/>
  <c r="M1042"/>
  <c r="N1042"/>
  <c r="H1039"/>
  <c r="H1038"/>
  <c r="H1037"/>
  <c r="H1036"/>
  <c r="H1035"/>
  <c r="H1034"/>
  <c r="N1033"/>
  <c r="N1031"/>
  <c r="D1030"/>
  <c r="D1029"/>
  <c r="J992"/>
  <c r="H1021"/>
  <c r="F1021"/>
  <c r="C1021"/>
  <c r="H1020"/>
  <c r="F1020"/>
  <c r="C1020"/>
  <c r="H1019"/>
  <c r="F1019"/>
  <c r="C1019"/>
  <c r="H1018"/>
  <c r="F1018"/>
  <c r="C1018"/>
  <c r="L1017"/>
  <c r="H1017"/>
  <c r="F1017"/>
  <c r="C1017"/>
  <c r="L1016"/>
  <c r="M1015"/>
  <c r="L1015"/>
  <c r="L1014"/>
  <c r="O1013"/>
  <c r="M1013"/>
  <c r="L1013"/>
  <c r="J1013"/>
  <c r="H1013"/>
  <c r="F1013"/>
  <c r="O1011"/>
  <c r="E1011"/>
  <c r="F1011"/>
  <c r="G1011"/>
  <c r="H1011"/>
  <c r="I1011"/>
  <c r="J1011"/>
  <c r="K1011"/>
  <c r="L1011"/>
  <c r="M1011"/>
  <c r="N1011"/>
  <c r="C1011"/>
  <c r="O1010"/>
  <c r="E1010"/>
  <c r="F1010"/>
  <c r="G1010"/>
  <c r="H1010"/>
  <c r="I1010"/>
  <c r="J1010"/>
  <c r="K1010"/>
  <c r="L1010"/>
  <c r="M1010"/>
  <c r="N1010"/>
  <c r="C1010"/>
  <c r="O1009"/>
  <c r="E1009"/>
  <c r="F1009"/>
  <c r="G1009"/>
  <c r="H1009"/>
  <c r="I1009"/>
  <c r="J1009"/>
  <c r="K1009"/>
  <c r="L1009"/>
  <c r="M1009"/>
  <c r="N1009"/>
  <c r="C1009"/>
  <c r="O1008"/>
  <c r="E1008"/>
  <c r="F1008"/>
  <c r="G1008"/>
  <c r="H1008"/>
  <c r="I1008"/>
  <c r="J1008"/>
  <c r="K1008"/>
  <c r="L1008"/>
  <c r="M1008"/>
  <c r="N1008"/>
  <c r="C1008"/>
  <c r="O1007"/>
  <c r="E1007"/>
  <c r="F1007"/>
  <c r="G1007"/>
  <c r="H1007"/>
  <c r="I1007"/>
  <c r="J1007"/>
  <c r="K1007"/>
  <c r="L1007"/>
  <c r="M1007"/>
  <c r="N1007"/>
  <c r="C1007"/>
  <c r="E1006"/>
  <c r="F1006"/>
  <c r="G1006"/>
  <c r="H1006"/>
  <c r="I1006"/>
  <c r="J1006"/>
  <c r="K1006"/>
  <c r="L1006"/>
  <c r="M1006"/>
  <c r="N1006"/>
  <c r="O1005"/>
  <c r="E1005"/>
  <c r="F1005"/>
  <c r="G1005"/>
  <c r="H1005"/>
  <c r="I1005"/>
  <c r="J1005"/>
  <c r="K1005"/>
  <c r="L1005"/>
  <c r="M1005"/>
  <c r="N1005"/>
  <c r="C1005"/>
  <c r="O1004"/>
  <c r="E1004"/>
  <c r="F1004"/>
  <c r="G1004"/>
  <c r="H1004"/>
  <c r="I1004"/>
  <c r="J1004"/>
  <c r="K1004"/>
  <c r="L1004"/>
  <c r="M1004"/>
  <c r="N1004"/>
  <c r="C1004"/>
  <c r="E1003"/>
  <c r="F1003"/>
  <c r="G1003"/>
  <c r="H1003"/>
  <c r="I1003"/>
  <c r="J1003"/>
  <c r="K1003"/>
  <c r="L1003"/>
  <c r="M1003"/>
  <c r="N1003"/>
  <c r="H1000"/>
  <c r="H999"/>
  <c r="H998"/>
  <c r="H997"/>
  <c r="H996"/>
  <c r="H995"/>
  <c r="N994"/>
  <c r="N992"/>
  <c r="D991"/>
  <c r="D990"/>
  <c r="J952"/>
  <c r="H981"/>
  <c r="F981"/>
  <c r="C981"/>
  <c r="H980"/>
  <c r="F980"/>
  <c r="C980"/>
  <c r="H979"/>
  <c r="F979"/>
  <c r="C979"/>
  <c r="H978"/>
  <c r="F978"/>
  <c r="C978"/>
  <c r="L977"/>
  <c r="H977"/>
  <c r="F977"/>
  <c r="C977"/>
  <c r="L976"/>
  <c r="M975"/>
  <c r="L975"/>
  <c r="L974"/>
  <c r="O973"/>
  <c r="M973"/>
  <c r="L973"/>
  <c r="J973"/>
  <c r="H973"/>
  <c r="F973"/>
  <c r="O971"/>
  <c r="E971"/>
  <c r="F971"/>
  <c r="G971"/>
  <c r="H971"/>
  <c r="I971"/>
  <c r="J971"/>
  <c r="K971"/>
  <c r="L971"/>
  <c r="M971"/>
  <c r="N971"/>
  <c r="C971"/>
  <c r="O970"/>
  <c r="E970"/>
  <c r="F970"/>
  <c r="G970"/>
  <c r="H970"/>
  <c r="I970"/>
  <c r="J970"/>
  <c r="K970"/>
  <c r="L970"/>
  <c r="M970"/>
  <c r="N970"/>
  <c r="C970"/>
  <c r="O969"/>
  <c r="E969"/>
  <c r="F969"/>
  <c r="G969"/>
  <c r="H969"/>
  <c r="I969"/>
  <c r="J969"/>
  <c r="K969"/>
  <c r="L969"/>
  <c r="M969"/>
  <c r="N969"/>
  <c r="C969"/>
  <c r="O968"/>
  <c r="E968"/>
  <c r="F968"/>
  <c r="G968"/>
  <c r="H968"/>
  <c r="I968"/>
  <c r="J968"/>
  <c r="K968"/>
  <c r="L968"/>
  <c r="M968"/>
  <c r="N968"/>
  <c r="C968"/>
  <c r="O967"/>
  <c r="E967"/>
  <c r="F967"/>
  <c r="G967"/>
  <c r="H967"/>
  <c r="I967"/>
  <c r="J967"/>
  <c r="K967"/>
  <c r="L967"/>
  <c r="M967"/>
  <c r="N967"/>
  <c r="C967"/>
  <c r="E966"/>
  <c r="F966"/>
  <c r="G966"/>
  <c r="H966"/>
  <c r="I966"/>
  <c r="J966"/>
  <c r="K966"/>
  <c r="L966"/>
  <c r="M966"/>
  <c r="N966"/>
  <c r="O965"/>
  <c r="E965"/>
  <c r="F965"/>
  <c r="G965"/>
  <c r="H965"/>
  <c r="I965"/>
  <c r="J965"/>
  <c r="K965"/>
  <c r="L965"/>
  <c r="M965"/>
  <c r="N965"/>
  <c r="C965"/>
  <c r="O964"/>
  <c r="E964"/>
  <c r="F964"/>
  <c r="G964"/>
  <c r="H964"/>
  <c r="I964"/>
  <c r="J964"/>
  <c r="K964"/>
  <c r="L964"/>
  <c r="M964"/>
  <c r="N964"/>
  <c r="C964"/>
  <c r="E963"/>
  <c r="F963"/>
  <c r="G963"/>
  <c r="H963"/>
  <c r="I963"/>
  <c r="J963"/>
  <c r="K963"/>
  <c r="L963"/>
  <c r="M963"/>
  <c r="N963"/>
  <c r="H960"/>
  <c r="H959"/>
  <c r="H958"/>
  <c r="H957"/>
  <c r="H956"/>
  <c r="H955"/>
  <c r="N954"/>
  <c r="N952"/>
  <c r="D951"/>
  <c r="D950"/>
  <c r="J913"/>
  <c r="H942"/>
  <c r="F942"/>
  <c r="C942"/>
  <c r="H941"/>
  <c r="F941"/>
  <c r="C941"/>
  <c r="H940"/>
  <c r="F940"/>
  <c r="C940"/>
  <c r="H939"/>
  <c r="F939"/>
  <c r="C939"/>
  <c r="L938"/>
  <c r="H938"/>
  <c r="F938"/>
  <c r="C938"/>
  <c r="L937"/>
  <c r="M936"/>
  <c r="L936"/>
  <c r="L935"/>
  <c r="O934"/>
  <c r="M934"/>
  <c r="L934"/>
  <c r="J934"/>
  <c r="H934"/>
  <c r="F934"/>
  <c r="O932"/>
  <c r="E932"/>
  <c r="F932"/>
  <c r="G932"/>
  <c r="H932"/>
  <c r="I932"/>
  <c r="J932"/>
  <c r="K932"/>
  <c r="L932"/>
  <c r="M932"/>
  <c r="N932"/>
  <c r="C932"/>
  <c r="O931"/>
  <c r="E931"/>
  <c r="F931"/>
  <c r="G931"/>
  <c r="H931"/>
  <c r="I931"/>
  <c r="J931"/>
  <c r="K931"/>
  <c r="L931"/>
  <c r="M931"/>
  <c r="N931"/>
  <c r="C931"/>
  <c r="O930"/>
  <c r="E930"/>
  <c r="F930"/>
  <c r="G930"/>
  <c r="H930"/>
  <c r="I930"/>
  <c r="J930"/>
  <c r="K930"/>
  <c r="L930"/>
  <c r="M930"/>
  <c r="N930"/>
  <c r="C930"/>
  <c r="O929"/>
  <c r="E929"/>
  <c r="F929"/>
  <c r="G929"/>
  <c r="H929"/>
  <c r="I929"/>
  <c r="J929"/>
  <c r="K929"/>
  <c r="L929"/>
  <c r="M929"/>
  <c r="N929"/>
  <c r="C929"/>
  <c r="O928"/>
  <c r="E928"/>
  <c r="F928"/>
  <c r="G928"/>
  <c r="H928"/>
  <c r="I928"/>
  <c r="J928"/>
  <c r="K928"/>
  <c r="L928"/>
  <c r="M928"/>
  <c r="N928"/>
  <c r="C928"/>
  <c r="E927"/>
  <c r="F927"/>
  <c r="G927"/>
  <c r="H927"/>
  <c r="I927"/>
  <c r="J927"/>
  <c r="K927"/>
  <c r="L927"/>
  <c r="M927"/>
  <c r="N927"/>
  <c r="O926"/>
  <c r="E926"/>
  <c r="F926"/>
  <c r="G926"/>
  <c r="H926"/>
  <c r="I926"/>
  <c r="J926"/>
  <c r="K926"/>
  <c r="L926"/>
  <c r="M926"/>
  <c r="N926"/>
  <c r="C926"/>
  <c r="O925"/>
  <c r="E925"/>
  <c r="F925"/>
  <c r="G925"/>
  <c r="H925"/>
  <c r="I925"/>
  <c r="J925"/>
  <c r="K925"/>
  <c r="L925"/>
  <c r="M925"/>
  <c r="N925"/>
  <c r="C925"/>
  <c r="E924"/>
  <c r="F924"/>
  <c r="G924"/>
  <c r="H924"/>
  <c r="I924"/>
  <c r="J924"/>
  <c r="K924"/>
  <c r="L924"/>
  <c r="M924"/>
  <c r="N924"/>
  <c r="H921"/>
  <c r="H920"/>
  <c r="H919"/>
  <c r="H918"/>
  <c r="H917"/>
  <c r="H916"/>
  <c r="N915"/>
  <c r="N913"/>
  <c r="D912"/>
  <c r="D911"/>
  <c r="J873"/>
  <c r="H902"/>
  <c r="F902"/>
  <c r="C902"/>
  <c r="H901"/>
  <c r="F901"/>
  <c r="C901"/>
  <c r="H900"/>
  <c r="F900"/>
  <c r="C900"/>
  <c r="H899"/>
  <c r="F899"/>
  <c r="C899"/>
  <c r="L898"/>
  <c r="H898"/>
  <c r="F898"/>
  <c r="C898"/>
  <c r="L897"/>
  <c r="M896"/>
  <c r="L896"/>
  <c r="L895"/>
  <c r="O894"/>
  <c r="M894"/>
  <c r="L894"/>
  <c r="J894"/>
  <c r="H894"/>
  <c r="F894"/>
  <c r="O892"/>
  <c r="E892"/>
  <c r="F892"/>
  <c r="G892"/>
  <c r="H892"/>
  <c r="I892"/>
  <c r="J892"/>
  <c r="K892"/>
  <c r="L892"/>
  <c r="M892"/>
  <c r="N892"/>
  <c r="C892"/>
  <c r="O891"/>
  <c r="E891"/>
  <c r="F891"/>
  <c r="G891"/>
  <c r="H891"/>
  <c r="I891"/>
  <c r="J891"/>
  <c r="K891"/>
  <c r="L891"/>
  <c r="M891"/>
  <c r="N891"/>
  <c r="C891"/>
  <c r="O890"/>
  <c r="E890"/>
  <c r="F890"/>
  <c r="G890"/>
  <c r="H890"/>
  <c r="I890"/>
  <c r="J890"/>
  <c r="K890"/>
  <c r="L890"/>
  <c r="M890"/>
  <c r="N890"/>
  <c r="C890"/>
  <c r="O889"/>
  <c r="E889"/>
  <c r="F889"/>
  <c r="G889"/>
  <c r="H889"/>
  <c r="I889"/>
  <c r="J889"/>
  <c r="K889"/>
  <c r="L889"/>
  <c r="M889"/>
  <c r="N889"/>
  <c r="C889"/>
  <c r="O888"/>
  <c r="E888"/>
  <c r="F888"/>
  <c r="G888"/>
  <c r="H888"/>
  <c r="I888"/>
  <c r="J888"/>
  <c r="K888"/>
  <c r="L888"/>
  <c r="M888"/>
  <c r="N888"/>
  <c r="C888"/>
  <c r="E887"/>
  <c r="F887"/>
  <c r="G887"/>
  <c r="H887"/>
  <c r="I887"/>
  <c r="J887"/>
  <c r="K887"/>
  <c r="L887"/>
  <c r="M887"/>
  <c r="N887"/>
  <c r="O886"/>
  <c r="E886"/>
  <c r="F886"/>
  <c r="G886"/>
  <c r="H886"/>
  <c r="I886"/>
  <c r="J886"/>
  <c r="K886"/>
  <c r="L886"/>
  <c r="M886"/>
  <c r="N886"/>
  <c r="C886"/>
  <c r="O885"/>
  <c r="E885"/>
  <c r="F885"/>
  <c r="G885"/>
  <c r="H885"/>
  <c r="I885"/>
  <c r="J885"/>
  <c r="K885"/>
  <c r="L885"/>
  <c r="M885"/>
  <c r="N885"/>
  <c r="C885"/>
  <c r="E884"/>
  <c r="F884"/>
  <c r="G884"/>
  <c r="H884"/>
  <c r="I884"/>
  <c r="J884"/>
  <c r="K884"/>
  <c r="L884"/>
  <c r="M884"/>
  <c r="N884"/>
  <c r="H881"/>
  <c r="H880"/>
  <c r="H879"/>
  <c r="H878"/>
  <c r="H877"/>
  <c r="H876"/>
  <c r="N875"/>
  <c r="N873"/>
  <c r="D872"/>
  <c r="D871"/>
  <c r="J834"/>
  <c r="H863"/>
  <c r="F863"/>
  <c r="C863"/>
  <c r="H862"/>
  <c r="F862"/>
  <c r="C862"/>
  <c r="H861"/>
  <c r="F861"/>
  <c r="C861"/>
  <c r="H860"/>
  <c r="F860"/>
  <c r="C860"/>
  <c r="L859"/>
  <c r="H859"/>
  <c r="F859"/>
  <c r="C859"/>
  <c r="L858"/>
  <c r="M857"/>
  <c r="L857"/>
  <c r="L856"/>
  <c r="O855"/>
  <c r="M855"/>
  <c r="L855"/>
  <c r="J855"/>
  <c r="H855"/>
  <c r="F855"/>
  <c r="O853"/>
  <c r="E853"/>
  <c r="F853"/>
  <c r="G853"/>
  <c r="H853"/>
  <c r="I853"/>
  <c r="J853"/>
  <c r="K853"/>
  <c r="L853"/>
  <c r="M853"/>
  <c r="N853"/>
  <c r="C853"/>
  <c r="O852"/>
  <c r="E852"/>
  <c r="F852"/>
  <c r="G852"/>
  <c r="H852"/>
  <c r="I852"/>
  <c r="J852"/>
  <c r="K852"/>
  <c r="L852"/>
  <c r="M852"/>
  <c r="N852"/>
  <c r="C852"/>
  <c r="O851"/>
  <c r="E851"/>
  <c r="F851"/>
  <c r="G851"/>
  <c r="H851"/>
  <c r="I851"/>
  <c r="J851"/>
  <c r="K851"/>
  <c r="L851"/>
  <c r="M851"/>
  <c r="N851"/>
  <c r="C851"/>
  <c r="O850"/>
  <c r="E850"/>
  <c r="F850"/>
  <c r="G850"/>
  <c r="H850"/>
  <c r="I850"/>
  <c r="J850"/>
  <c r="K850"/>
  <c r="L850"/>
  <c r="M850"/>
  <c r="N850"/>
  <c r="C850"/>
  <c r="O849"/>
  <c r="E849"/>
  <c r="F849"/>
  <c r="G849"/>
  <c r="H849"/>
  <c r="I849"/>
  <c r="J849"/>
  <c r="K849"/>
  <c r="L849"/>
  <c r="M849"/>
  <c r="N849"/>
  <c r="C849"/>
  <c r="E848"/>
  <c r="F848"/>
  <c r="G848"/>
  <c r="H848"/>
  <c r="I848"/>
  <c r="J848"/>
  <c r="K848"/>
  <c r="L848"/>
  <c r="M848"/>
  <c r="N848"/>
  <c r="O847"/>
  <c r="E847"/>
  <c r="F847"/>
  <c r="G847"/>
  <c r="H847"/>
  <c r="I847"/>
  <c r="J847"/>
  <c r="K847"/>
  <c r="L847"/>
  <c r="M847"/>
  <c r="N847"/>
  <c r="C847"/>
  <c r="O846"/>
  <c r="E846"/>
  <c r="F846"/>
  <c r="G846"/>
  <c r="H846"/>
  <c r="I846"/>
  <c r="J846"/>
  <c r="K846"/>
  <c r="L846"/>
  <c r="M846"/>
  <c r="N846"/>
  <c r="C846"/>
  <c r="E845"/>
  <c r="F845"/>
  <c r="G845"/>
  <c r="H845"/>
  <c r="I845"/>
  <c r="J845"/>
  <c r="K845"/>
  <c r="L845"/>
  <c r="M845"/>
  <c r="N845"/>
  <c r="H842"/>
  <c r="H841"/>
  <c r="H840"/>
  <c r="H839"/>
  <c r="H838"/>
  <c r="H837"/>
  <c r="N836"/>
  <c r="N834"/>
  <c r="D833"/>
  <c r="D832"/>
  <c r="J794"/>
  <c r="H823"/>
  <c r="F823"/>
  <c r="C823"/>
  <c r="H822"/>
  <c r="F822"/>
  <c r="C822"/>
  <c r="H821"/>
  <c r="F821"/>
  <c r="C821"/>
  <c r="H820"/>
  <c r="F820"/>
  <c r="C820"/>
  <c r="L819"/>
  <c r="H819"/>
  <c r="F819"/>
  <c r="C819"/>
  <c r="L818"/>
  <c r="M817"/>
  <c r="L817"/>
  <c r="L816"/>
  <c r="O815"/>
  <c r="M815"/>
  <c r="L815"/>
  <c r="J815"/>
  <c r="H815"/>
  <c r="F815"/>
  <c r="O813"/>
  <c r="E813"/>
  <c r="F813"/>
  <c r="G813"/>
  <c r="H813"/>
  <c r="I813"/>
  <c r="J813"/>
  <c r="K813"/>
  <c r="L813"/>
  <c r="M813"/>
  <c r="N813"/>
  <c r="C813"/>
  <c r="O812"/>
  <c r="E812"/>
  <c r="F812"/>
  <c r="G812"/>
  <c r="H812"/>
  <c r="I812"/>
  <c r="J812"/>
  <c r="K812"/>
  <c r="L812"/>
  <c r="M812"/>
  <c r="N812"/>
  <c r="C812"/>
  <c r="O811"/>
  <c r="E811"/>
  <c r="F811"/>
  <c r="G811"/>
  <c r="H811"/>
  <c r="I811"/>
  <c r="J811"/>
  <c r="K811"/>
  <c r="L811"/>
  <c r="M811"/>
  <c r="N811"/>
  <c r="C811"/>
  <c r="O810"/>
  <c r="E810"/>
  <c r="F810"/>
  <c r="G810"/>
  <c r="H810"/>
  <c r="I810"/>
  <c r="J810"/>
  <c r="K810"/>
  <c r="L810"/>
  <c r="M810"/>
  <c r="N810"/>
  <c r="C810"/>
  <c r="O809"/>
  <c r="E809"/>
  <c r="F809"/>
  <c r="G809"/>
  <c r="H809"/>
  <c r="I809"/>
  <c r="J809"/>
  <c r="K809"/>
  <c r="L809"/>
  <c r="M809"/>
  <c r="N809"/>
  <c r="C809"/>
  <c r="E808"/>
  <c r="F808"/>
  <c r="G808"/>
  <c r="H808"/>
  <c r="I808"/>
  <c r="J808"/>
  <c r="K808"/>
  <c r="L808"/>
  <c r="M808"/>
  <c r="N808"/>
  <c r="O807"/>
  <c r="E807"/>
  <c r="F807"/>
  <c r="G807"/>
  <c r="H807"/>
  <c r="I807"/>
  <c r="J807"/>
  <c r="K807"/>
  <c r="L807"/>
  <c r="M807"/>
  <c r="N807"/>
  <c r="C807"/>
  <c r="O806"/>
  <c r="E806"/>
  <c r="F806"/>
  <c r="G806"/>
  <c r="H806"/>
  <c r="I806"/>
  <c r="J806"/>
  <c r="K806"/>
  <c r="L806"/>
  <c r="M806"/>
  <c r="N806"/>
  <c r="C806"/>
  <c r="E805"/>
  <c r="F805"/>
  <c r="G805"/>
  <c r="H805"/>
  <c r="I805"/>
  <c r="J805"/>
  <c r="K805"/>
  <c r="L805"/>
  <c r="M805"/>
  <c r="N805"/>
  <c r="H802"/>
  <c r="H801"/>
  <c r="H800"/>
  <c r="H799"/>
  <c r="H798"/>
  <c r="H797"/>
  <c r="N796"/>
  <c r="N794"/>
  <c r="D793"/>
  <c r="D792"/>
  <c r="J755"/>
  <c r="H784"/>
  <c r="F784"/>
  <c r="C784"/>
  <c r="H783"/>
  <c r="F783"/>
  <c r="C783"/>
  <c r="H782"/>
  <c r="F782"/>
  <c r="C782"/>
  <c r="H781"/>
  <c r="F781"/>
  <c r="C781"/>
  <c r="L780"/>
  <c r="H780"/>
  <c r="F780"/>
  <c r="C780"/>
  <c r="L779"/>
  <c r="M778"/>
  <c r="L778"/>
  <c r="L777"/>
  <c r="O776"/>
  <c r="M776"/>
  <c r="L776"/>
  <c r="J776"/>
  <c r="H776"/>
  <c r="F776"/>
  <c r="O774"/>
  <c r="E774"/>
  <c r="F774"/>
  <c r="G774"/>
  <c r="H774"/>
  <c r="I774"/>
  <c r="J774"/>
  <c r="K774"/>
  <c r="L774"/>
  <c r="M774"/>
  <c r="N774"/>
  <c r="C774"/>
  <c r="O773"/>
  <c r="E773"/>
  <c r="F773"/>
  <c r="G773"/>
  <c r="H773"/>
  <c r="I773"/>
  <c r="J773"/>
  <c r="K773"/>
  <c r="L773"/>
  <c r="M773"/>
  <c r="N773"/>
  <c r="C773"/>
  <c r="O772"/>
  <c r="E772"/>
  <c r="F772"/>
  <c r="G772"/>
  <c r="H772"/>
  <c r="I772"/>
  <c r="J772"/>
  <c r="K772"/>
  <c r="L772"/>
  <c r="M772"/>
  <c r="N772"/>
  <c r="C772"/>
  <c r="O771"/>
  <c r="E771"/>
  <c r="F771"/>
  <c r="G771"/>
  <c r="H771"/>
  <c r="I771"/>
  <c r="J771"/>
  <c r="K771"/>
  <c r="L771"/>
  <c r="M771"/>
  <c r="N771"/>
  <c r="C771"/>
  <c r="O770"/>
  <c r="E770"/>
  <c r="F770"/>
  <c r="G770"/>
  <c r="H770"/>
  <c r="I770"/>
  <c r="J770"/>
  <c r="K770"/>
  <c r="L770"/>
  <c r="M770"/>
  <c r="N770"/>
  <c r="C770"/>
  <c r="E769"/>
  <c r="F769"/>
  <c r="G769"/>
  <c r="H769"/>
  <c r="I769"/>
  <c r="J769"/>
  <c r="K769"/>
  <c r="L769"/>
  <c r="M769"/>
  <c r="N769"/>
  <c r="O768"/>
  <c r="E768"/>
  <c r="F768"/>
  <c r="G768"/>
  <c r="H768"/>
  <c r="I768"/>
  <c r="J768"/>
  <c r="K768"/>
  <c r="L768"/>
  <c r="M768"/>
  <c r="N768"/>
  <c r="C768"/>
  <c r="O767"/>
  <c r="E767"/>
  <c r="F767"/>
  <c r="G767"/>
  <c r="H767"/>
  <c r="I767"/>
  <c r="J767"/>
  <c r="K767"/>
  <c r="L767"/>
  <c r="M767"/>
  <c r="N767"/>
  <c r="C767"/>
  <c r="E766"/>
  <c r="F766"/>
  <c r="G766"/>
  <c r="H766"/>
  <c r="I766"/>
  <c r="J766"/>
  <c r="K766"/>
  <c r="L766"/>
  <c r="M766"/>
  <c r="N766"/>
  <c r="H763"/>
  <c r="H762"/>
  <c r="H761"/>
  <c r="H760"/>
  <c r="H759"/>
  <c r="H758"/>
  <c r="N757"/>
  <c r="N755"/>
  <c r="D754"/>
  <c r="D753"/>
  <c r="J715"/>
  <c r="H744"/>
  <c r="F744"/>
  <c r="C744"/>
  <c r="H743"/>
  <c r="F743"/>
  <c r="C743"/>
  <c r="H742"/>
  <c r="F742"/>
  <c r="C742"/>
  <c r="H741"/>
  <c r="F741"/>
  <c r="C741"/>
  <c r="L740"/>
  <c r="H740"/>
  <c r="F740"/>
  <c r="C740"/>
  <c r="L739"/>
  <c r="M738"/>
  <c r="L738"/>
  <c r="L737"/>
  <c r="O736"/>
  <c r="M736"/>
  <c r="L736"/>
  <c r="J736"/>
  <c r="H736"/>
  <c r="F736"/>
  <c r="O734"/>
  <c r="E734"/>
  <c r="F734"/>
  <c r="G734"/>
  <c r="H734"/>
  <c r="I734"/>
  <c r="J734"/>
  <c r="K734"/>
  <c r="L734"/>
  <c r="M734"/>
  <c r="N734"/>
  <c r="C734"/>
  <c r="O733"/>
  <c r="E733"/>
  <c r="F733"/>
  <c r="G733"/>
  <c r="H733"/>
  <c r="I733"/>
  <c r="J733"/>
  <c r="K733"/>
  <c r="L733"/>
  <c r="M733"/>
  <c r="N733"/>
  <c r="C733"/>
  <c r="O732"/>
  <c r="E732"/>
  <c r="F732"/>
  <c r="G732"/>
  <c r="H732"/>
  <c r="I732"/>
  <c r="J732"/>
  <c r="K732"/>
  <c r="L732"/>
  <c r="M732"/>
  <c r="N732"/>
  <c r="C732"/>
  <c r="O731"/>
  <c r="E731"/>
  <c r="F731"/>
  <c r="G731"/>
  <c r="H731"/>
  <c r="I731"/>
  <c r="J731"/>
  <c r="K731"/>
  <c r="L731"/>
  <c r="M731"/>
  <c r="N731"/>
  <c r="C731"/>
  <c r="O730"/>
  <c r="E730"/>
  <c r="F730"/>
  <c r="G730"/>
  <c r="H730"/>
  <c r="I730"/>
  <c r="J730"/>
  <c r="K730"/>
  <c r="L730"/>
  <c r="M730"/>
  <c r="N730"/>
  <c r="C730"/>
  <c r="E729"/>
  <c r="F729"/>
  <c r="G729"/>
  <c r="H729"/>
  <c r="I729"/>
  <c r="J729"/>
  <c r="K729"/>
  <c r="L729"/>
  <c r="M729"/>
  <c r="N729"/>
  <c r="O728"/>
  <c r="E728"/>
  <c r="F728"/>
  <c r="G728"/>
  <c r="H728"/>
  <c r="I728"/>
  <c r="J728"/>
  <c r="K728"/>
  <c r="L728"/>
  <c r="M728"/>
  <c r="N728"/>
  <c r="C728"/>
  <c r="O727"/>
  <c r="E727"/>
  <c r="F727"/>
  <c r="G727"/>
  <c r="H727"/>
  <c r="I727"/>
  <c r="J727"/>
  <c r="K727"/>
  <c r="L727"/>
  <c r="M727"/>
  <c r="N727"/>
  <c r="C727"/>
  <c r="E726"/>
  <c r="F726"/>
  <c r="G726"/>
  <c r="H726"/>
  <c r="I726"/>
  <c r="J726"/>
  <c r="K726"/>
  <c r="L726"/>
  <c r="M726"/>
  <c r="N726"/>
  <c r="H723"/>
  <c r="H722"/>
  <c r="H721"/>
  <c r="H720"/>
  <c r="H719"/>
  <c r="H718"/>
  <c r="N717"/>
  <c r="N715"/>
  <c r="D714"/>
  <c r="D713"/>
  <c r="J676"/>
  <c r="H705"/>
  <c r="F705"/>
  <c r="C705"/>
  <c r="H704"/>
  <c r="F704"/>
  <c r="C704"/>
  <c r="H703"/>
  <c r="F703"/>
  <c r="C703"/>
  <c r="H702"/>
  <c r="F702"/>
  <c r="C702"/>
  <c r="L701"/>
  <c r="H701"/>
  <c r="F701"/>
  <c r="C701"/>
  <c r="L700"/>
  <c r="M699"/>
  <c r="L699"/>
  <c r="L698"/>
  <c r="O697"/>
  <c r="M697"/>
  <c r="L697"/>
  <c r="J697"/>
  <c r="H697"/>
  <c r="F697"/>
  <c r="O695"/>
  <c r="E695"/>
  <c r="F695"/>
  <c r="G695"/>
  <c r="H695"/>
  <c r="I695"/>
  <c r="J695"/>
  <c r="K695"/>
  <c r="L695"/>
  <c r="M695"/>
  <c r="N695"/>
  <c r="C695"/>
  <c r="O694"/>
  <c r="E694"/>
  <c r="F694"/>
  <c r="G694"/>
  <c r="H694"/>
  <c r="I694"/>
  <c r="J694"/>
  <c r="K694"/>
  <c r="L694"/>
  <c r="M694"/>
  <c r="N694"/>
  <c r="C694"/>
  <c r="O693"/>
  <c r="E693"/>
  <c r="F693"/>
  <c r="G693"/>
  <c r="H693"/>
  <c r="I693"/>
  <c r="J693"/>
  <c r="K693"/>
  <c r="L693"/>
  <c r="M693"/>
  <c r="N693"/>
  <c r="C693"/>
  <c r="O692"/>
  <c r="E692"/>
  <c r="F692"/>
  <c r="G692"/>
  <c r="H692"/>
  <c r="I692"/>
  <c r="J692"/>
  <c r="K692"/>
  <c r="L692"/>
  <c r="M692"/>
  <c r="N692"/>
  <c r="C692"/>
  <c r="O691"/>
  <c r="E691"/>
  <c r="F691"/>
  <c r="G691"/>
  <c r="H691"/>
  <c r="I691"/>
  <c r="J691"/>
  <c r="K691"/>
  <c r="L691"/>
  <c r="M691"/>
  <c r="N691"/>
  <c r="C691"/>
  <c r="E690"/>
  <c r="F690"/>
  <c r="G690"/>
  <c r="H690"/>
  <c r="I690"/>
  <c r="J690"/>
  <c r="K690"/>
  <c r="L690"/>
  <c r="M690"/>
  <c r="N690"/>
  <c r="O689"/>
  <c r="E689"/>
  <c r="F689"/>
  <c r="G689"/>
  <c r="H689"/>
  <c r="I689"/>
  <c r="J689"/>
  <c r="K689"/>
  <c r="L689"/>
  <c r="M689"/>
  <c r="N689"/>
  <c r="C689"/>
  <c r="O688"/>
  <c r="E688"/>
  <c r="F688"/>
  <c r="G688"/>
  <c r="H688"/>
  <c r="I688"/>
  <c r="J688"/>
  <c r="K688"/>
  <c r="L688"/>
  <c r="M688"/>
  <c r="N688"/>
  <c r="C688"/>
  <c r="E687"/>
  <c r="F687"/>
  <c r="G687"/>
  <c r="H687"/>
  <c r="I687"/>
  <c r="J687"/>
  <c r="K687"/>
  <c r="L687"/>
  <c r="M687"/>
  <c r="N687"/>
  <c r="H684"/>
  <c r="H683"/>
  <c r="H682"/>
  <c r="H681"/>
  <c r="H680"/>
  <c r="H679"/>
  <c r="N678"/>
  <c r="N676"/>
  <c r="D675"/>
  <c r="D674"/>
  <c r="J636"/>
  <c r="H665"/>
  <c r="F665"/>
  <c r="C665"/>
  <c r="H664"/>
  <c r="F664"/>
  <c r="C664"/>
  <c r="H663"/>
  <c r="F663"/>
  <c r="C663"/>
  <c r="H662"/>
  <c r="F662"/>
  <c r="C662"/>
  <c r="L661"/>
  <c r="H661"/>
  <c r="F661"/>
  <c r="C661"/>
  <c r="L660"/>
  <c r="M659"/>
  <c r="L659"/>
  <c r="L658"/>
  <c r="O657"/>
  <c r="M657"/>
  <c r="L657"/>
  <c r="J657"/>
  <c r="H657"/>
  <c r="F657"/>
  <c r="O655"/>
  <c r="E655"/>
  <c r="F655"/>
  <c r="G655"/>
  <c r="H655"/>
  <c r="I655"/>
  <c r="J655"/>
  <c r="K655"/>
  <c r="L655"/>
  <c r="M655"/>
  <c r="N655"/>
  <c r="C655"/>
  <c r="O654"/>
  <c r="E654"/>
  <c r="F654"/>
  <c r="G654"/>
  <c r="H654"/>
  <c r="I654"/>
  <c r="J654"/>
  <c r="K654"/>
  <c r="L654"/>
  <c r="M654"/>
  <c r="N654"/>
  <c r="C654"/>
  <c r="O653"/>
  <c r="E653"/>
  <c r="F653"/>
  <c r="G653"/>
  <c r="H653"/>
  <c r="I653"/>
  <c r="J653"/>
  <c r="K653"/>
  <c r="L653"/>
  <c r="M653"/>
  <c r="N653"/>
  <c r="C653"/>
  <c r="O652"/>
  <c r="E652"/>
  <c r="F652"/>
  <c r="G652"/>
  <c r="H652"/>
  <c r="I652"/>
  <c r="J652"/>
  <c r="K652"/>
  <c r="L652"/>
  <c r="M652"/>
  <c r="N652"/>
  <c r="C652"/>
  <c r="O651"/>
  <c r="E651"/>
  <c r="F651"/>
  <c r="G651"/>
  <c r="H651"/>
  <c r="I651"/>
  <c r="J651"/>
  <c r="K651"/>
  <c r="L651"/>
  <c r="M651"/>
  <c r="N651"/>
  <c r="C651"/>
  <c r="E650"/>
  <c r="F650"/>
  <c r="G650"/>
  <c r="H650"/>
  <c r="I650"/>
  <c r="J650"/>
  <c r="K650"/>
  <c r="L650"/>
  <c r="M650"/>
  <c r="N650"/>
  <c r="O649"/>
  <c r="E649"/>
  <c r="F649"/>
  <c r="G649"/>
  <c r="H649"/>
  <c r="I649"/>
  <c r="J649"/>
  <c r="K649"/>
  <c r="L649"/>
  <c r="M649"/>
  <c r="N649"/>
  <c r="C649"/>
  <c r="O648"/>
  <c r="E648"/>
  <c r="F648"/>
  <c r="G648"/>
  <c r="H648"/>
  <c r="I648"/>
  <c r="J648"/>
  <c r="K648"/>
  <c r="L648"/>
  <c r="M648"/>
  <c r="N648"/>
  <c r="C648"/>
  <c r="E647"/>
  <c r="F647"/>
  <c r="G647"/>
  <c r="H647"/>
  <c r="I647"/>
  <c r="J647"/>
  <c r="K647"/>
  <c r="L647"/>
  <c r="M647"/>
  <c r="N647"/>
  <c r="H644"/>
  <c r="H643"/>
  <c r="H642"/>
  <c r="H641"/>
  <c r="H640"/>
  <c r="H639"/>
  <c r="N638"/>
  <c r="N636"/>
  <c r="D635"/>
  <c r="D634"/>
  <c r="J597"/>
  <c r="H626"/>
  <c r="F626"/>
  <c r="C626"/>
  <c r="H625"/>
  <c r="F625"/>
  <c r="C625"/>
  <c r="H624"/>
  <c r="F624"/>
  <c r="C624"/>
  <c r="H623"/>
  <c r="F623"/>
  <c r="C623"/>
  <c r="L622"/>
  <c r="H622"/>
  <c r="F622"/>
  <c r="C622"/>
  <c r="L621"/>
  <c r="M620"/>
  <c r="L620"/>
  <c r="L619"/>
  <c r="O618"/>
  <c r="M618"/>
  <c r="L618"/>
  <c r="J618"/>
  <c r="H618"/>
  <c r="F618"/>
  <c r="O616"/>
  <c r="E616"/>
  <c r="F616"/>
  <c r="G616"/>
  <c r="H616"/>
  <c r="I616"/>
  <c r="J616"/>
  <c r="K616"/>
  <c r="L616"/>
  <c r="M616"/>
  <c r="N616"/>
  <c r="C616"/>
  <c r="O615"/>
  <c r="E615"/>
  <c r="F615"/>
  <c r="G615"/>
  <c r="H615"/>
  <c r="I615"/>
  <c r="J615"/>
  <c r="K615"/>
  <c r="L615"/>
  <c r="M615"/>
  <c r="N615"/>
  <c r="C615"/>
  <c r="O614"/>
  <c r="E614"/>
  <c r="F614"/>
  <c r="G614"/>
  <c r="H614"/>
  <c r="I614"/>
  <c r="J614"/>
  <c r="K614"/>
  <c r="L614"/>
  <c r="M614"/>
  <c r="N614"/>
  <c r="C614"/>
  <c r="O613"/>
  <c r="E613"/>
  <c r="F613"/>
  <c r="G613"/>
  <c r="H613"/>
  <c r="I613"/>
  <c r="J613"/>
  <c r="K613"/>
  <c r="L613"/>
  <c r="M613"/>
  <c r="N613"/>
  <c r="C613"/>
  <c r="O612"/>
  <c r="E612"/>
  <c r="F612"/>
  <c r="G612"/>
  <c r="H612"/>
  <c r="I612"/>
  <c r="J612"/>
  <c r="K612"/>
  <c r="L612"/>
  <c r="M612"/>
  <c r="N612"/>
  <c r="C612"/>
  <c r="E611"/>
  <c r="F611"/>
  <c r="G611"/>
  <c r="H611"/>
  <c r="I611"/>
  <c r="J611"/>
  <c r="K611"/>
  <c r="L611"/>
  <c r="M611"/>
  <c r="N611"/>
  <c r="O610"/>
  <c r="E610"/>
  <c r="F610"/>
  <c r="G610"/>
  <c r="H610"/>
  <c r="I610"/>
  <c r="J610"/>
  <c r="K610"/>
  <c r="L610"/>
  <c r="M610"/>
  <c r="N610"/>
  <c r="C610"/>
  <c r="O609"/>
  <c r="E609"/>
  <c r="F609"/>
  <c r="G609"/>
  <c r="H609"/>
  <c r="I609"/>
  <c r="J609"/>
  <c r="K609"/>
  <c r="L609"/>
  <c r="M609"/>
  <c r="N609"/>
  <c r="C609"/>
  <c r="E608"/>
  <c r="F608"/>
  <c r="G608"/>
  <c r="H608"/>
  <c r="I608"/>
  <c r="J608"/>
  <c r="K608"/>
  <c r="L608"/>
  <c r="M608"/>
  <c r="N608"/>
  <c r="H605"/>
  <c r="H604"/>
  <c r="H603"/>
  <c r="H602"/>
  <c r="H601"/>
  <c r="H600"/>
  <c r="N599"/>
  <c r="N597"/>
  <c r="D596"/>
  <c r="D595"/>
  <c r="J557"/>
  <c r="H586"/>
  <c r="F586"/>
  <c r="C586"/>
  <c r="H585"/>
  <c r="F585"/>
  <c r="C585"/>
  <c r="H584"/>
  <c r="F584"/>
  <c r="C584"/>
  <c r="H583"/>
  <c r="F583"/>
  <c r="C583"/>
  <c r="L582"/>
  <c r="H582"/>
  <c r="F582"/>
  <c r="C582"/>
  <c r="L581"/>
  <c r="M580"/>
  <c r="L580"/>
  <c r="L579"/>
  <c r="O578"/>
  <c r="M578"/>
  <c r="L578"/>
  <c r="J578"/>
  <c r="H578"/>
  <c r="F578"/>
  <c r="O576"/>
  <c r="E576"/>
  <c r="F576"/>
  <c r="G576"/>
  <c r="H576"/>
  <c r="I576"/>
  <c r="J576"/>
  <c r="K576"/>
  <c r="L576"/>
  <c r="M576"/>
  <c r="N576"/>
  <c r="C576"/>
  <c r="O575"/>
  <c r="E575"/>
  <c r="F575"/>
  <c r="G575"/>
  <c r="H575"/>
  <c r="I575"/>
  <c r="J575"/>
  <c r="K575"/>
  <c r="L575"/>
  <c r="M575"/>
  <c r="N575"/>
  <c r="C575"/>
  <c r="O574"/>
  <c r="E574"/>
  <c r="F574"/>
  <c r="G574"/>
  <c r="H574"/>
  <c r="I574"/>
  <c r="J574"/>
  <c r="K574"/>
  <c r="L574"/>
  <c r="M574"/>
  <c r="N574"/>
  <c r="C574"/>
  <c r="O573"/>
  <c r="E573"/>
  <c r="F573"/>
  <c r="G573"/>
  <c r="H573"/>
  <c r="I573"/>
  <c r="J573"/>
  <c r="K573"/>
  <c r="L573"/>
  <c r="M573"/>
  <c r="N573"/>
  <c r="C573"/>
  <c r="O572"/>
  <c r="E572"/>
  <c r="F572"/>
  <c r="G572"/>
  <c r="H572"/>
  <c r="I572"/>
  <c r="J572"/>
  <c r="K572"/>
  <c r="L572"/>
  <c r="M572"/>
  <c r="N572"/>
  <c r="C572"/>
  <c r="E571"/>
  <c r="F571"/>
  <c r="G571"/>
  <c r="H571"/>
  <c r="I571"/>
  <c r="J571"/>
  <c r="K571"/>
  <c r="L571"/>
  <c r="M571"/>
  <c r="N571"/>
  <c r="O570"/>
  <c r="E570"/>
  <c r="F570"/>
  <c r="G570"/>
  <c r="H570"/>
  <c r="I570"/>
  <c r="J570"/>
  <c r="K570"/>
  <c r="L570"/>
  <c r="M570"/>
  <c r="N570"/>
  <c r="C570"/>
  <c r="O569"/>
  <c r="E569"/>
  <c r="F569"/>
  <c r="G569"/>
  <c r="H569"/>
  <c r="I569"/>
  <c r="J569"/>
  <c r="K569"/>
  <c r="L569"/>
  <c r="M569"/>
  <c r="N569"/>
  <c r="C569"/>
  <c r="E568"/>
  <c r="F568"/>
  <c r="G568"/>
  <c r="H568"/>
  <c r="I568"/>
  <c r="J568"/>
  <c r="K568"/>
  <c r="L568"/>
  <c r="M568"/>
  <c r="N568"/>
  <c r="H565"/>
  <c r="H564"/>
  <c r="H563"/>
  <c r="H562"/>
  <c r="H561"/>
  <c r="H560"/>
  <c r="N559"/>
  <c r="N557"/>
  <c r="D556"/>
  <c r="D555"/>
  <c r="J518"/>
  <c r="H547"/>
  <c r="F547"/>
  <c r="C547"/>
  <c r="H546"/>
  <c r="F546"/>
  <c r="C546"/>
  <c r="H545"/>
  <c r="F545"/>
  <c r="C545"/>
  <c r="H544"/>
  <c r="F544"/>
  <c r="C544"/>
  <c r="L543"/>
  <c r="H543"/>
  <c r="F543"/>
  <c r="C543"/>
  <c r="L542"/>
  <c r="M541"/>
  <c r="L541"/>
  <c r="L540"/>
  <c r="O539"/>
  <c r="M539"/>
  <c r="L539"/>
  <c r="J539"/>
  <c r="H539"/>
  <c r="F539"/>
  <c r="O537"/>
  <c r="E537"/>
  <c r="F537"/>
  <c r="G537"/>
  <c r="H537"/>
  <c r="I537"/>
  <c r="J537"/>
  <c r="K537"/>
  <c r="L537"/>
  <c r="M537"/>
  <c r="N537"/>
  <c r="C537"/>
  <c r="O536"/>
  <c r="E536"/>
  <c r="F536"/>
  <c r="G536"/>
  <c r="H536"/>
  <c r="I536"/>
  <c r="J536"/>
  <c r="K536"/>
  <c r="L536"/>
  <c r="M536"/>
  <c r="N536"/>
  <c r="C536"/>
  <c r="O535"/>
  <c r="E535"/>
  <c r="F535"/>
  <c r="G535"/>
  <c r="H535"/>
  <c r="I535"/>
  <c r="J535"/>
  <c r="K535"/>
  <c r="L535"/>
  <c r="M535"/>
  <c r="N535"/>
  <c r="C535"/>
  <c r="O534"/>
  <c r="E534"/>
  <c r="F534"/>
  <c r="G534"/>
  <c r="H534"/>
  <c r="I534"/>
  <c r="J534"/>
  <c r="K534"/>
  <c r="L534"/>
  <c r="M534"/>
  <c r="N534"/>
  <c r="C534"/>
  <c r="O533"/>
  <c r="E533"/>
  <c r="F533"/>
  <c r="G533"/>
  <c r="H533"/>
  <c r="I533"/>
  <c r="J533"/>
  <c r="K533"/>
  <c r="L533"/>
  <c r="M533"/>
  <c r="N533"/>
  <c r="C533"/>
  <c r="E532"/>
  <c r="F532"/>
  <c r="G532"/>
  <c r="H532"/>
  <c r="I532"/>
  <c r="J532"/>
  <c r="K532"/>
  <c r="L532"/>
  <c r="M532"/>
  <c r="N532"/>
  <c r="O531"/>
  <c r="E531"/>
  <c r="F531"/>
  <c r="G531"/>
  <c r="H531"/>
  <c r="I531"/>
  <c r="J531"/>
  <c r="K531"/>
  <c r="L531"/>
  <c r="M531"/>
  <c r="N531"/>
  <c r="C531"/>
  <c r="O530"/>
  <c r="E530"/>
  <c r="F530"/>
  <c r="G530"/>
  <c r="H530"/>
  <c r="I530"/>
  <c r="J530"/>
  <c r="K530"/>
  <c r="L530"/>
  <c r="M530"/>
  <c r="N530"/>
  <c r="C530"/>
  <c r="E529"/>
  <c r="F529"/>
  <c r="G529"/>
  <c r="H529"/>
  <c r="I529"/>
  <c r="J529"/>
  <c r="K529"/>
  <c r="L529"/>
  <c r="M529"/>
  <c r="N529"/>
  <c r="H526"/>
  <c r="H525"/>
  <c r="H524"/>
  <c r="H523"/>
  <c r="H522"/>
  <c r="H521"/>
  <c r="N520"/>
  <c r="N518"/>
  <c r="D517"/>
  <c r="D516"/>
  <c r="J478"/>
  <c r="H507"/>
  <c r="F507"/>
  <c r="C507"/>
  <c r="H506"/>
  <c r="F506"/>
  <c r="C506"/>
  <c r="H505"/>
  <c r="F505"/>
  <c r="C505"/>
  <c r="H504"/>
  <c r="F504"/>
  <c r="C504"/>
  <c r="L503"/>
  <c r="H503"/>
  <c r="F503"/>
  <c r="C503"/>
  <c r="L502"/>
  <c r="M501"/>
  <c r="L501"/>
  <c r="L500"/>
  <c r="O499"/>
  <c r="M499"/>
  <c r="L499"/>
  <c r="J499"/>
  <c r="H499"/>
  <c r="F499"/>
  <c r="O497"/>
  <c r="E497"/>
  <c r="F497"/>
  <c r="G497"/>
  <c r="H497"/>
  <c r="I497"/>
  <c r="J497"/>
  <c r="K497"/>
  <c r="L497"/>
  <c r="M497"/>
  <c r="N497"/>
  <c r="C497"/>
  <c r="O496"/>
  <c r="E496"/>
  <c r="F496"/>
  <c r="G496"/>
  <c r="H496"/>
  <c r="I496"/>
  <c r="J496"/>
  <c r="K496"/>
  <c r="L496"/>
  <c r="M496"/>
  <c r="N496"/>
  <c r="C496"/>
  <c r="O495"/>
  <c r="E495"/>
  <c r="F495"/>
  <c r="G495"/>
  <c r="H495"/>
  <c r="I495"/>
  <c r="J495"/>
  <c r="K495"/>
  <c r="L495"/>
  <c r="M495"/>
  <c r="N495"/>
  <c r="C495"/>
  <c r="O494"/>
  <c r="E494"/>
  <c r="F494"/>
  <c r="G494"/>
  <c r="H494"/>
  <c r="I494"/>
  <c r="J494"/>
  <c r="K494"/>
  <c r="L494"/>
  <c r="M494"/>
  <c r="N494"/>
  <c r="C494"/>
  <c r="O493"/>
  <c r="E493"/>
  <c r="F493"/>
  <c r="G493"/>
  <c r="H493"/>
  <c r="I493"/>
  <c r="J493"/>
  <c r="K493"/>
  <c r="L493"/>
  <c r="M493"/>
  <c r="N493"/>
  <c r="C493"/>
  <c r="E492"/>
  <c r="F492"/>
  <c r="G492"/>
  <c r="H492"/>
  <c r="I492"/>
  <c r="J492"/>
  <c r="K492"/>
  <c r="L492"/>
  <c r="M492"/>
  <c r="N492"/>
  <c r="O491"/>
  <c r="E491"/>
  <c r="F491"/>
  <c r="G491"/>
  <c r="H491"/>
  <c r="I491"/>
  <c r="J491"/>
  <c r="K491"/>
  <c r="L491"/>
  <c r="M491"/>
  <c r="N491"/>
  <c r="C491"/>
  <c r="O490"/>
  <c r="E490"/>
  <c r="F490"/>
  <c r="G490"/>
  <c r="H490"/>
  <c r="I490"/>
  <c r="J490"/>
  <c r="K490"/>
  <c r="L490"/>
  <c r="M490"/>
  <c r="N490"/>
  <c r="C490"/>
  <c r="E489"/>
  <c r="F489"/>
  <c r="G489"/>
  <c r="H489"/>
  <c r="I489"/>
  <c r="J489"/>
  <c r="K489"/>
  <c r="L489"/>
  <c r="M489"/>
  <c r="N489"/>
  <c r="H486"/>
  <c r="H485"/>
  <c r="H484"/>
  <c r="H483"/>
  <c r="H482"/>
  <c r="H481"/>
  <c r="N480"/>
  <c r="N478"/>
  <c r="D477"/>
  <c r="D476"/>
  <c r="J439"/>
  <c r="H468"/>
  <c r="F468"/>
  <c r="C468"/>
  <c r="H467"/>
  <c r="F467"/>
  <c r="C467"/>
  <c r="H466"/>
  <c r="F466"/>
  <c r="C466"/>
  <c r="H465"/>
  <c r="F465"/>
  <c r="C465"/>
  <c r="L464"/>
  <c r="H464"/>
  <c r="F464"/>
  <c r="C464"/>
  <c r="L463"/>
  <c r="M462"/>
  <c r="L462"/>
  <c r="L461"/>
  <c r="O460"/>
  <c r="M460"/>
  <c r="L460"/>
  <c r="J460"/>
  <c r="H460"/>
  <c r="F460"/>
  <c r="O458"/>
  <c r="E458"/>
  <c r="F458"/>
  <c r="G458"/>
  <c r="H458"/>
  <c r="I458"/>
  <c r="J458"/>
  <c r="K458"/>
  <c r="L458"/>
  <c r="M458"/>
  <c r="N458"/>
  <c r="C458"/>
  <c r="O457"/>
  <c r="E457"/>
  <c r="F457"/>
  <c r="G457"/>
  <c r="H457"/>
  <c r="I457"/>
  <c r="J457"/>
  <c r="K457"/>
  <c r="L457"/>
  <c r="M457"/>
  <c r="N457"/>
  <c r="C457"/>
  <c r="O456"/>
  <c r="E456"/>
  <c r="F456"/>
  <c r="G456"/>
  <c r="H456"/>
  <c r="I456"/>
  <c r="J456"/>
  <c r="K456"/>
  <c r="L456"/>
  <c r="M456"/>
  <c r="N456"/>
  <c r="C456"/>
  <c r="O455"/>
  <c r="E455"/>
  <c r="F455"/>
  <c r="G455"/>
  <c r="H455"/>
  <c r="I455"/>
  <c r="J455"/>
  <c r="K455"/>
  <c r="L455"/>
  <c r="M455"/>
  <c r="N455"/>
  <c r="C455"/>
  <c r="O454"/>
  <c r="E454"/>
  <c r="F454"/>
  <c r="G454"/>
  <c r="H454"/>
  <c r="I454"/>
  <c r="J454"/>
  <c r="K454"/>
  <c r="L454"/>
  <c r="M454"/>
  <c r="N454"/>
  <c r="C454"/>
  <c r="E453"/>
  <c r="F453"/>
  <c r="G453"/>
  <c r="H453"/>
  <c r="I453"/>
  <c r="J453"/>
  <c r="K453"/>
  <c r="L453"/>
  <c r="M453"/>
  <c r="N453"/>
  <c r="O452"/>
  <c r="E452"/>
  <c r="F452"/>
  <c r="G452"/>
  <c r="H452"/>
  <c r="I452"/>
  <c r="J452"/>
  <c r="K452"/>
  <c r="L452"/>
  <c r="M452"/>
  <c r="N452"/>
  <c r="C452"/>
  <c r="O451"/>
  <c r="E451"/>
  <c r="F451"/>
  <c r="G451"/>
  <c r="H451"/>
  <c r="I451"/>
  <c r="J451"/>
  <c r="K451"/>
  <c r="L451"/>
  <c r="M451"/>
  <c r="N451"/>
  <c r="C451"/>
  <c r="E450"/>
  <c r="F450"/>
  <c r="G450"/>
  <c r="H450"/>
  <c r="I450"/>
  <c r="J450"/>
  <c r="K450"/>
  <c r="L450"/>
  <c r="M450"/>
  <c r="N450"/>
  <c r="H447"/>
  <c r="H446"/>
  <c r="H445"/>
  <c r="H444"/>
  <c r="H443"/>
  <c r="H442"/>
  <c r="N441"/>
  <c r="N439"/>
  <c r="D438"/>
  <c r="D437"/>
  <c r="J399"/>
  <c r="H428"/>
  <c r="F428"/>
  <c r="C428"/>
  <c r="H427"/>
  <c r="F427"/>
  <c r="C427"/>
  <c r="H426"/>
  <c r="F426"/>
  <c r="C426"/>
  <c r="H425"/>
  <c r="F425"/>
  <c r="C425"/>
  <c r="L424"/>
  <c r="H424"/>
  <c r="F424"/>
  <c r="C424"/>
  <c r="L423"/>
  <c r="M422"/>
  <c r="L422"/>
  <c r="L421"/>
  <c r="O420"/>
  <c r="M420"/>
  <c r="L420"/>
  <c r="J420"/>
  <c r="H420"/>
  <c r="F420"/>
  <c r="O418"/>
  <c r="E418"/>
  <c r="F418"/>
  <c r="G418"/>
  <c r="H418"/>
  <c r="I418"/>
  <c r="J418"/>
  <c r="K418"/>
  <c r="L418"/>
  <c r="M418"/>
  <c r="N418"/>
  <c r="C418"/>
  <c r="O417"/>
  <c r="E417"/>
  <c r="F417"/>
  <c r="G417"/>
  <c r="H417"/>
  <c r="I417"/>
  <c r="J417"/>
  <c r="K417"/>
  <c r="L417"/>
  <c r="M417"/>
  <c r="N417"/>
  <c r="C417"/>
  <c r="O416"/>
  <c r="E416"/>
  <c r="F416"/>
  <c r="G416"/>
  <c r="H416"/>
  <c r="I416"/>
  <c r="J416"/>
  <c r="K416"/>
  <c r="L416"/>
  <c r="M416"/>
  <c r="N416"/>
  <c r="C416"/>
  <c r="O415"/>
  <c r="E415"/>
  <c r="F415"/>
  <c r="G415"/>
  <c r="H415"/>
  <c r="I415"/>
  <c r="J415"/>
  <c r="K415"/>
  <c r="L415"/>
  <c r="M415"/>
  <c r="N415"/>
  <c r="C415"/>
  <c r="O414"/>
  <c r="E414"/>
  <c r="F414"/>
  <c r="G414"/>
  <c r="H414"/>
  <c r="I414"/>
  <c r="J414"/>
  <c r="K414"/>
  <c r="L414"/>
  <c r="M414"/>
  <c r="N414"/>
  <c r="C414"/>
  <c r="E413"/>
  <c r="F413"/>
  <c r="G413"/>
  <c r="H413"/>
  <c r="I413"/>
  <c r="J413"/>
  <c r="K413"/>
  <c r="L413"/>
  <c r="M413"/>
  <c r="N413"/>
  <c r="O412"/>
  <c r="E412"/>
  <c r="F412"/>
  <c r="G412"/>
  <c r="H412"/>
  <c r="I412"/>
  <c r="J412"/>
  <c r="K412"/>
  <c r="L412"/>
  <c r="M412"/>
  <c r="N412"/>
  <c r="C412"/>
  <c r="O411"/>
  <c r="E411"/>
  <c r="F411"/>
  <c r="G411"/>
  <c r="H411"/>
  <c r="I411"/>
  <c r="J411"/>
  <c r="K411"/>
  <c r="L411"/>
  <c r="M411"/>
  <c r="N411"/>
  <c r="C411"/>
  <c r="E410"/>
  <c r="F410"/>
  <c r="G410"/>
  <c r="H410"/>
  <c r="I410"/>
  <c r="J410"/>
  <c r="K410"/>
  <c r="L410"/>
  <c r="M410"/>
  <c r="N410"/>
  <c r="H407"/>
  <c r="H406"/>
  <c r="H405"/>
  <c r="H404"/>
  <c r="H403"/>
  <c r="H402"/>
  <c r="N401"/>
  <c r="N399"/>
  <c r="D398"/>
  <c r="D397"/>
  <c r="J360"/>
  <c r="H389"/>
  <c r="F389"/>
  <c r="C389"/>
  <c r="H388"/>
  <c r="F388"/>
  <c r="C388"/>
  <c r="H387"/>
  <c r="F387"/>
  <c r="C387"/>
  <c r="H386"/>
  <c r="F386"/>
  <c r="C386"/>
  <c r="L385"/>
  <c r="H385"/>
  <c r="F385"/>
  <c r="C385"/>
  <c r="L384"/>
  <c r="M383"/>
  <c r="L383"/>
  <c r="L382"/>
  <c r="O381"/>
  <c r="M381"/>
  <c r="L381"/>
  <c r="J381"/>
  <c r="H381"/>
  <c r="F381"/>
  <c r="O379"/>
  <c r="E379"/>
  <c r="F379"/>
  <c r="G379"/>
  <c r="H379"/>
  <c r="I379"/>
  <c r="J379"/>
  <c r="K379"/>
  <c r="L379"/>
  <c r="M379"/>
  <c r="N379"/>
  <c r="C379"/>
  <c r="O378"/>
  <c r="E378"/>
  <c r="F378"/>
  <c r="G378"/>
  <c r="H378"/>
  <c r="I378"/>
  <c r="J378"/>
  <c r="K378"/>
  <c r="L378"/>
  <c r="M378"/>
  <c r="N378"/>
  <c r="C378"/>
  <c r="O377"/>
  <c r="E377"/>
  <c r="F377"/>
  <c r="G377"/>
  <c r="H377"/>
  <c r="I377"/>
  <c r="J377"/>
  <c r="K377"/>
  <c r="L377"/>
  <c r="M377"/>
  <c r="N377"/>
  <c r="C377"/>
  <c r="O376"/>
  <c r="E376"/>
  <c r="F376"/>
  <c r="G376"/>
  <c r="H376"/>
  <c r="I376"/>
  <c r="J376"/>
  <c r="K376"/>
  <c r="L376"/>
  <c r="M376"/>
  <c r="N376"/>
  <c r="C376"/>
  <c r="O375"/>
  <c r="E375"/>
  <c r="F375"/>
  <c r="G375"/>
  <c r="H375"/>
  <c r="I375"/>
  <c r="J375"/>
  <c r="K375"/>
  <c r="L375"/>
  <c r="M375"/>
  <c r="N375"/>
  <c r="C375"/>
  <c r="E374"/>
  <c r="F374"/>
  <c r="G374"/>
  <c r="H374"/>
  <c r="I374"/>
  <c r="J374"/>
  <c r="K374"/>
  <c r="L374"/>
  <c r="M374"/>
  <c r="N374"/>
  <c r="O373"/>
  <c r="E373"/>
  <c r="F373"/>
  <c r="G373"/>
  <c r="H373"/>
  <c r="I373"/>
  <c r="J373"/>
  <c r="K373"/>
  <c r="L373"/>
  <c r="M373"/>
  <c r="N373"/>
  <c r="C373"/>
  <c r="O372"/>
  <c r="E372"/>
  <c r="F372"/>
  <c r="G372"/>
  <c r="H372"/>
  <c r="I372"/>
  <c r="J372"/>
  <c r="K372"/>
  <c r="L372"/>
  <c r="M372"/>
  <c r="N372"/>
  <c r="C372"/>
  <c r="E371"/>
  <c r="F371"/>
  <c r="G371"/>
  <c r="H371"/>
  <c r="I371"/>
  <c r="J371"/>
  <c r="K371"/>
  <c r="L371"/>
  <c r="M371"/>
  <c r="N371"/>
  <c r="H368"/>
  <c r="H367"/>
  <c r="H366"/>
  <c r="H365"/>
  <c r="H364"/>
  <c r="H363"/>
  <c r="N362"/>
  <c r="N360"/>
  <c r="D359"/>
  <c r="D358"/>
  <c r="J320"/>
  <c r="H349"/>
  <c r="F349"/>
  <c r="C349"/>
  <c r="H348"/>
  <c r="F348"/>
  <c r="C348"/>
  <c r="H347"/>
  <c r="F347"/>
  <c r="C347"/>
  <c r="H346"/>
  <c r="F346"/>
  <c r="C346"/>
  <c r="L345"/>
  <c r="H345"/>
  <c r="F345"/>
  <c r="C345"/>
  <c r="L344"/>
  <c r="M343"/>
  <c r="L343"/>
  <c r="L342"/>
  <c r="O341"/>
  <c r="M341"/>
  <c r="L341"/>
  <c r="J341"/>
  <c r="H341"/>
  <c r="F341"/>
  <c r="O339"/>
  <c r="E339"/>
  <c r="F339"/>
  <c r="G339"/>
  <c r="H339"/>
  <c r="I339"/>
  <c r="J339"/>
  <c r="K339"/>
  <c r="L339"/>
  <c r="M339"/>
  <c r="N339"/>
  <c r="C339"/>
  <c r="O338"/>
  <c r="E338"/>
  <c r="F338"/>
  <c r="G338"/>
  <c r="H338"/>
  <c r="I338"/>
  <c r="J338"/>
  <c r="K338"/>
  <c r="L338"/>
  <c r="M338"/>
  <c r="N338"/>
  <c r="C338"/>
  <c r="O337"/>
  <c r="E337"/>
  <c r="F337"/>
  <c r="G337"/>
  <c r="H337"/>
  <c r="I337"/>
  <c r="J337"/>
  <c r="K337"/>
  <c r="L337"/>
  <c r="M337"/>
  <c r="N337"/>
  <c r="C337"/>
  <c r="O336"/>
  <c r="E336"/>
  <c r="F336"/>
  <c r="G336"/>
  <c r="H336"/>
  <c r="I336"/>
  <c r="J336"/>
  <c r="K336"/>
  <c r="L336"/>
  <c r="M336"/>
  <c r="N336"/>
  <c r="C336"/>
  <c r="O335"/>
  <c r="E335"/>
  <c r="F335"/>
  <c r="G335"/>
  <c r="H335"/>
  <c r="I335"/>
  <c r="J335"/>
  <c r="K335"/>
  <c r="L335"/>
  <c r="M335"/>
  <c r="N335"/>
  <c r="C335"/>
  <c r="E334"/>
  <c r="F334"/>
  <c r="G334"/>
  <c r="H334"/>
  <c r="I334"/>
  <c r="J334"/>
  <c r="K334"/>
  <c r="L334"/>
  <c r="M334"/>
  <c r="N334"/>
  <c r="O333"/>
  <c r="E333"/>
  <c r="F333"/>
  <c r="G333"/>
  <c r="H333"/>
  <c r="I333"/>
  <c r="J333"/>
  <c r="K333"/>
  <c r="L333"/>
  <c r="M333"/>
  <c r="N333"/>
  <c r="C333"/>
  <c r="O332"/>
  <c r="E332"/>
  <c r="F332"/>
  <c r="G332"/>
  <c r="H332"/>
  <c r="I332"/>
  <c r="J332"/>
  <c r="K332"/>
  <c r="L332"/>
  <c r="M332"/>
  <c r="N332"/>
  <c r="C332"/>
  <c r="E331"/>
  <c r="F331"/>
  <c r="G331"/>
  <c r="H331"/>
  <c r="I331"/>
  <c r="J331"/>
  <c r="K331"/>
  <c r="L331"/>
  <c r="M331"/>
  <c r="N331"/>
  <c r="H328"/>
  <c r="H327"/>
  <c r="H326"/>
  <c r="H325"/>
  <c r="H324"/>
  <c r="H323"/>
  <c r="N322"/>
  <c r="N320"/>
  <c r="D319"/>
  <c r="D318"/>
  <c r="J281"/>
  <c r="H310"/>
  <c r="F310"/>
  <c r="C310"/>
  <c r="H309"/>
  <c r="F309"/>
  <c r="C309"/>
  <c r="H308"/>
  <c r="F308"/>
  <c r="C308"/>
  <c r="H307"/>
  <c r="F307"/>
  <c r="C307"/>
  <c r="L306"/>
  <c r="H306"/>
  <c r="F306"/>
  <c r="C306"/>
  <c r="L305"/>
  <c r="M304"/>
  <c r="L304"/>
  <c r="L303"/>
  <c r="O302"/>
  <c r="M302"/>
  <c r="L302"/>
  <c r="J302"/>
  <c r="H302"/>
  <c r="F302"/>
  <c r="O300"/>
  <c r="E300"/>
  <c r="F300"/>
  <c r="G300"/>
  <c r="H300"/>
  <c r="I300"/>
  <c r="J300"/>
  <c r="K300"/>
  <c r="L300"/>
  <c r="M300"/>
  <c r="N300"/>
  <c r="C300"/>
  <c r="O299"/>
  <c r="E299"/>
  <c r="F299"/>
  <c r="G299"/>
  <c r="H299"/>
  <c r="I299"/>
  <c r="J299"/>
  <c r="K299"/>
  <c r="L299"/>
  <c r="M299"/>
  <c r="N299"/>
  <c r="C299"/>
  <c r="O298"/>
  <c r="E298"/>
  <c r="F298"/>
  <c r="G298"/>
  <c r="H298"/>
  <c r="I298"/>
  <c r="J298"/>
  <c r="K298"/>
  <c r="L298"/>
  <c r="M298"/>
  <c r="N298"/>
  <c r="C298"/>
  <c r="O297"/>
  <c r="E297"/>
  <c r="F297"/>
  <c r="G297"/>
  <c r="H297"/>
  <c r="I297"/>
  <c r="J297"/>
  <c r="K297"/>
  <c r="L297"/>
  <c r="M297"/>
  <c r="N297"/>
  <c r="C297"/>
  <c r="O296"/>
  <c r="E296"/>
  <c r="F296"/>
  <c r="G296"/>
  <c r="H296"/>
  <c r="I296"/>
  <c r="J296"/>
  <c r="K296"/>
  <c r="L296"/>
  <c r="M296"/>
  <c r="N296"/>
  <c r="C296"/>
  <c r="E295"/>
  <c r="F295"/>
  <c r="G295"/>
  <c r="H295"/>
  <c r="I295"/>
  <c r="J295"/>
  <c r="K295"/>
  <c r="L295"/>
  <c r="M295"/>
  <c r="N295"/>
  <c r="O294"/>
  <c r="E294"/>
  <c r="F294"/>
  <c r="G294"/>
  <c r="H294"/>
  <c r="I294"/>
  <c r="J294"/>
  <c r="K294"/>
  <c r="L294"/>
  <c r="M294"/>
  <c r="N294"/>
  <c r="C294"/>
  <c r="O293"/>
  <c r="E293"/>
  <c r="F293"/>
  <c r="G293"/>
  <c r="H293"/>
  <c r="I293"/>
  <c r="J293"/>
  <c r="K293"/>
  <c r="L293"/>
  <c r="M293"/>
  <c r="N293"/>
  <c r="C293"/>
  <c r="E292"/>
  <c r="F292"/>
  <c r="G292"/>
  <c r="H292"/>
  <c r="I292"/>
  <c r="J292"/>
  <c r="K292"/>
  <c r="L292"/>
  <c r="M292"/>
  <c r="N292"/>
  <c r="H289"/>
  <c r="H288"/>
  <c r="H287"/>
  <c r="H286"/>
  <c r="H285"/>
  <c r="H284"/>
  <c r="N283"/>
  <c r="N281"/>
  <c r="D280"/>
  <c r="D279"/>
  <c r="J241"/>
  <c r="H270"/>
  <c r="F270"/>
  <c r="C270"/>
  <c r="H269"/>
  <c r="F269"/>
  <c r="C269"/>
  <c r="H268"/>
  <c r="F268"/>
  <c r="C268"/>
  <c r="H267"/>
  <c r="F267"/>
  <c r="C267"/>
  <c r="L266"/>
  <c r="H266"/>
  <c r="F266"/>
  <c r="C266"/>
  <c r="L265"/>
  <c r="M264"/>
  <c r="L264"/>
  <c r="L263"/>
  <c r="O262"/>
  <c r="M262"/>
  <c r="L262"/>
  <c r="J262"/>
  <c r="H262"/>
  <c r="F262"/>
  <c r="O260"/>
  <c r="E260"/>
  <c r="F260"/>
  <c r="G260"/>
  <c r="H260"/>
  <c r="I260"/>
  <c r="J260"/>
  <c r="K260"/>
  <c r="L260"/>
  <c r="M260"/>
  <c r="N260"/>
  <c r="C260"/>
  <c r="O259"/>
  <c r="E259"/>
  <c r="F259"/>
  <c r="G259"/>
  <c r="H259"/>
  <c r="I259"/>
  <c r="J259"/>
  <c r="K259"/>
  <c r="L259"/>
  <c r="M259"/>
  <c r="N259"/>
  <c r="C259"/>
  <c r="O258"/>
  <c r="E258"/>
  <c r="F258"/>
  <c r="G258"/>
  <c r="H258"/>
  <c r="I258"/>
  <c r="J258"/>
  <c r="K258"/>
  <c r="L258"/>
  <c r="M258"/>
  <c r="N258"/>
  <c r="C258"/>
  <c r="O257"/>
  <c r="E257"/>
  <c r="F257"/>
  <c r="G257"/>
  <c r="H257"/>
  <c r="I257"/>
  <c r="J257"/>
  <c r="K257"/>
  <c r="L257"/>
  <c r="M257"/>
  <c r="N257"/>
  <c r="C257"/>
  <c r="O256"/>
  <c r="E256"/>
  <c r="F256"/>
  <c r="G256"/>
  <c r="H256"/>
  <c r="I256"/>
  <c r="J256"/>
  <c r="K256"/>
  <c r="L256"/>
  <c r="M256"/>
  <c r="N256"/>
  <c r="C256"/>
  <c r="E255"/>
  <c r="F255"/>
  <c r="G255"/>
  <c r="H255"/>
  <c r="I255"/>
  <c r="J255"/>
  <c r="K255"/>
  <c r="L255"/>
  <c r="M255"/>
  <c r="N255"/>
  <c r="O254"/>
  <c r="E254"/>
  <c r="F254"/>
  <c r="G254"/>
  <c r="H254"/>
  <c r="I254"/>
  <c r="J254"/>
  <c r="K254"/>
  <c r="L254"/>
  <c r="M254"/>
  <c r="N254"/>
  <c r="C254"/>
  <c r="O253"/>
  <c r="E253"/>
  <c r="F253"/>
  <c r="G253"/>
  <c r="H253"/>
  <c r="I253"/>
  <c r="J253"/>
  <c r="K253"/>
  <c r="L253"/>
  <c r="M253"/>
  <c r="N253"/>
  <c r="C253"/>
  <c r="E252"/>
  <c r="F252"/>
  <c r="G252"/>
  <c r="H252"/>
  <c r="I252"/>
  <c r="J252"/>
  <c r="K252"/>
  <c r="L252"/>
  <c r="M252"/>
  <c r="N252"/>
  <c r="H249"/>
  <c r="H248"/>
  <c r="H247"/>
  <c r="H246"/>
  <c r="H245"/>
  <c r="H244"/>
  <c r="N243"/>
  <c r="N241"/>
  <c r="D240"/>
  <c r="D239"/>
  <c r="J202"/>
  <c r="H231"/>
  <c r="F231"/>
  <c r="C231"/>
  <c r="H230"/>
  <c r="F230"/>
  <c r="C230"/>
  <c r="H229"/>
  <c r="F229"/>
  <c r="C229"/>
  <c r="H228"/>
  <c r="F228"/>
  <c r="C228"/>
  <c r="L227"/>
  <c r="H227"/>
  <c r="F227"/>
  <c r="C227"/>
  <c r="L226"/>
  <c r="M225"/>
  <c r="L225"/>
  <c r="L224"/>
  <c r="O223"/>
  <c r="M223"/>
  <c r="L223"/>
  <c r="J223"/>
  <c r="H223"/>
  <c r="F223"/>
  <c r="O221"/>
  <c r="E221"/>
  <c r="F221"/>
  <c r="G221"/>
  <c r="H221"/>
  <c r="I221"/>
  <c r="J221"/>
  <c r="K221"/>
  <c r="L221"/>
  <c r="M221"/>
  <c r="N221"/>
  <c r="C221"/>
  <c r="O220"/>
  <c r="E220"/>
  <c r="F220"/>
  <c r="G220"/>
  <c r="H220"/>
  <c r="I220"/>
  <c r="J220"/>
  <c r="K220"/>
  <c r="L220"/>
  <c r="M220"/>
  <c r="N220"/>
  <c r="C220"/>
  <c r="O219"/>
  <c r="E219"/>
  <c r="F219"/>
  <c r="G219"/>
  <c r="H219"/>
  <c r="I219"/>
  <c r="J219"/>
  <c r="K219"/>
  <c r="L219"/>
  <c r="M219"/>
  <c r="N219"/>
  <c r="C219"/>
  <c r="O218"/>
  <c r="E218"/>
  <c r="F218"/>
  <c r="G218"/>
  <c r="H218"/>
  <c r="I218"/>
  <c r="J218"/>
  <c r="K218"/>
  <c r="L218"/>
  <c r="M218"/>
  <c r="N218"/>
  <c r="C218"/>
  <c r="O217"/>
  <c r="E217"/>
  <c r="F217"/>
  <c r="G217"/>
  <c r="H217"/>
  <c r="I217"/>
  <c r="J217"/>
  <c r="K217"/>
  <c r="L217"/>
  <c r="M217"/>
  <c r="N217"/>
  <c r="C217"/>
  <c r="E216"/>
  <c r="F216"/>
  <c r="G216"/>
  <c r="H216"/>
  <c r="I216"/>
  <c r="J216"/>
  <c r="K216"/>
  <c r="L216"/>
  <c r="M216"/>
  <c r="N216"/>
  <c r="O215"/>
  <c r="E215"/>
  <c r="F215"/>
  <c r="G215"/>
  <c r="H215"/>
  <c r="I215"/>
  <c r="J215"/>
  <c r="K215"/>
  <c r="L215"/>
  <c r="M215"/>
  <c r="N215"/>
  <c r="C215"/>
  <c r="O214"/>
  <c r="E214"/>
  <c r="F214"/>
  <c r="G214"/>
  <c r="H214"/>
  <c r="I214"/>
  <c r="J214"/>
  <c r="K214"/>
  <c r="L214"/>
  <c r="M214"/>
  <c r="N214"/>
  <c r="C214"/>
  <c r="E213"/>
  <c r="F213"/>
  <c r="G213"/>
  <c r="H213"/>
  <c r="I213"/>
  <c r="J213"/>
  <c r="K213"/>
  <c r="L213"/>
  <c r="M213"/>
  <c r="N213"/>
  <c r="H210"/>
  <c r="H209"/>
  <c r="H208"/>
  <c r="H207"/>
  <c r="H206"/>
  <c r="H205"/>
  <c r="N204"/>
  <c r="N202"/>
  <c r="D201"/>
  <c r="D200"/>
  <c r="J162"/>
  <c r="H191"/>
  <c r="F191"/>
  <c r="C191"/>
  <c r="H190"/>
  <c r="F190"/>
  <c r="C190"/>
  <c r="H189"/>
  <c r="F189"/>
  <c r="C189"/>
  <c r="H188"/>
  <c r="F188"/>
  <c r="C188"/>
  <c r="L187"/>
  <c r="H187"/>
  <c r="F187"/>
  <c r="C187"/>
  <c r="L186"/>
  <c r="M185"/>
  <c r="L185"/>
  <c r="L184"/>
  <c r="O183"/>
  <c r="M183"/>
  <c r="L183"/>
  <c r="J183"/>
  <c r="H183"/>
  <c r="F183"/>
  <c r="O181"/>
  <c r="E181"/>
  <c r="F181"/>
  <c r="G181"/>
  <c r="H181"/>
  <c r="I181"/>
  <c r="J181"/>
  <c r="K181"/>
  <c r="L181"/>
  <c r="M181"/>
  <c r="N181"/>
  <c r="C181"/>
  <c r="O180"/>
  <c r="E180"/>
  <c r="F180"/>
  <c r="G180"/>
  <c r="H180"/>
  <c r="I180"/>
  <c r="J180"/>
  <c r="K180"/>
  <c r="L180"/>
  <c r="M180"/>
  <c r="N180"/>
  <c r="C180"/>
  <c r="O179"/>
  <c r="E179"/>
  <c r="F179"/>
  <c r="G179"/>
  <c r="H179"/>
  <c r="I179"/>
  <c r="J179"/>
  <c r="K179"/>
  <c r="L179"/>
  <c r="M179"/>
  <c r="N179"/>
  <c r="C179"/>
  <c r="O178"/>
  <c r="E178"/>
  <c r="F178"/>
  <c r="G178"/>
  <c r="H178"/>
  <c r="I178"/>
  <c r="J178"/>
  <c r="K178"/>
  <c r="L178"/>
  <c r="M178"/>
  <c r="N178"/>
  <c r="C178"/>
  <c r="O177"/>
  <c r="E177"/>
  <c r="F177"/>
  <c r="G177"/>
  <c r="H177"/>
  <c r="I177"/>
  <c r="J177"/>
  <c r="K177"/>
  <c r="L177"/>
  <c r="M177"/>
  <c r="N177"/>
  <c r="C177"/>
  <c r="E176"/>
  <c r="F176"/>
  <c r="G176"/>
  <c r="H176"/>
  <c r="I176"/>
  <c r="J176"/>
  <c r="K176"/>
  <c r="L176"/>
  <c r="M176"/>
  <c r="N176"/>
  <c r="O175"/>
  <c r="E175"/>
  <c r="F175"/>
  <c r="G175"/>
  <c r="H175"/>
  <c r="I175"/>
  <c r="J175"/>
  <c r="K175"/>
  <c r="L175"/>
  <c r="M175"/>
  <c r="N175"/>
  <c r="C175"/>
  <c r="O174"/>
  <c r="E174"/>
  <c r="F174"/>
  <c r="G174"/>
  <c r="H174"/>
  <c r="I174"/>
  <c r="J174"/>
  <c r="K174"/>
  <c r="L174"/>
  <c r="M174"/>
  <c r="N174"/>
  <c r="C174"/>
  <c r="E173"/>
  <c r="F173"/>
  <c r="G173"/>
  <c r="H173"/>
  <c r="I173"/>
  <c r="J173"/>
  <c r="K173"/>
  <c r="L173"/>
  <c r="M173"/>
  <c r="N173"/>
  <c r="H170"/>
  <c r="H169"/>
  <c r="H168"/>
  <c r="H167"/>
  <c r="H166"/>
  <c r="H165"/>
  <c r="N164"/>
  <c r="N162"/>
  <c r="D161"/>
  <c r="D160"/>
  <c r="J123"/>
  <c r="H152"/>
  <c r="F152"/>
  <c r="C152"/>
  <c r="H151"/>
  <c r="F151"/>
  <c r="C151"/>
  <c r="H150"/>
  <c r="F150"/>
  <c r="C150"/>
  <c r="H149"/>
  <c r="F149"/>
  <c r="C149"/>
  <c r="L148"/>
  <c r="H148"/>
  <c r="F148"/>
  <c r="C148"/>
  <c r="L147"/>
  <c r="M146"/>
  <c r="L146"/>
  <c r="L145"/>
  <c r="O144"/>
  <c r="M144"/>
  <c r="L144"/>
  <c r="J144"/>
  <c r="H144"/>
  <c r="F144"/>
  <c r="O142"/>
  <c r="E142"/>
  <c r="F142"/>
  <c r="G142"/>
  <c r="H142"/>
  <c r="I142"/>
  <c r="J142"/>
  <c r="K142"/>
  <c r="L142"/>
  <c r="M142"/>
  <c r="N142"/>
  <c r="C142"/>
  <c r="O141"/>
  <c r="E141"/>
  <c r="F141"/>
  <c r="G141"/>
  <c r="H141"/>
  <c r="I141"/>
  <c r="J141"/>
  <c r="K141"/>
  <c r="L141"/>
  <c r="M141"/>
  <c r="N141"/>
  <c r="C141"/>
  <c r="O140"/>
  <c r="E140"/>
  <c r="F140"/>
  <c r="G140"/>
  <c r="H140"/>
  <c r="I140"/>
  <c r="J140"/>
  <c r="K140"/>
  <c r="L140"/>
  <c r="M140"/>
  <c r="N140"/>
  <c r="C140"/>
  <c r="O139"/>
  <c r="E139"/>
  <c r="F139"/>
  <c r="G139"/>
  <c r="H139"/>
  <c r="I139"/>
  <c r="J139"/>
  <c r="K139"/>
  <c r="L139"/>
  <c r="M139"/>
  <c r="N139"/>
  <c r="C139"/>
  <c r="O138"/>
  <c r="E138"/>
  <c r="F138"/>
  <c r="G138"/>
  <c r="H138"/>
  <c r="I138"/>
  <c r="J138"/>
  <c r="K138"/>
  <c r="L138"/>
  <c r="M138"/>
  <c r="N138"/>
  <c r="C138"/>
  <c r="E137"/>
  <c r="F137"/>
  <c r="G137"/>
  <c r="H137"/>
  <c r="I137"/>
  <c r="J137"/>
  <c r="K137"/>
  <c r="L137"/>
  <c r="M137"/>
  <c r="N137"/>
  <c r="O136"/>
  <c r="E136"/>
  <c r="F136"/>
  <c r="G136"/>
  <c r="H136"/>
  <c r="I136"/>
  <c r="J136"/>
  <c r="K136"/>
  <c r="L136"/>
  <c r="M136"/>
  <c r="N136"/>
  <c r="C136"/>
  <c r="O135"/>
  <c r="E135"/>
  <c r="F135"/>
  <c r="G135"/>
  <c r="H135"/>
  <c r="I135"/>
  <c r="J135"/>
  <c r="K135"/>
  <c r="L135"/>
  <c r="M135"/>
  <c r="N135"/>
  <c r="C135"/>
  <c r="E134"/>
  <c r="F134"/>
  <c r="G134"/>
  <c r="H134"/>
  <c r="I134"/>
  <c r="J134"/>
  <c r="K134"/>
  <c r="L134"/>
  <c r="M134"/>
  <c r="N134"/>
  <c r="H131"/>
  <c r="H130"/>
  <c r="H129"/>
  <c r="H128"/>
  <c r="H127"/>
  <c r="H126"/>
  <c r="N125"/>
  <c r="N123"/>
  <c r="D122"/>
  <c r="D121"/>
  <c r="J83"/>
  <c r="H112"/>
  <c r="F112"/>
  <c r="C112"/>
  <c r="H111"/>
  <c r="F111"/>
  <c r="C111"/>
  <c r="H110"/>
  <c r="F110"/>
  <c r="C110"/>
  <c r="H109"/>
  <c r="F109"/>
  <c r="C109"/>
  <c r="L108"/>
  <c r="H108"/>
  <c r="F108"/>
  <c r="C108"/>
  <c r="L107"/>
  <c r="M106"/>
  <c r="L106"/>
  <c r="L105"/>
  <c r="O104"/>
  <c r="M104"/>
  <c r="L104"/>
  <c r="J104"/>
  <c r="H104"/>
  <c r="F104"/>
  <c r="O102"/>
  <c r="E102"/>
  <c r="F102"/>
  <c r="G102"/>
  <c r="H102"/>
  <c r="I102"/>
  <c r="J102"/>
  <c r="K102"/>
  <c r="L102"/>
  <c r="M102"/>
  <c r="N102"/>
  <c r="C102"/>
  <c r="O101"/>
  <c r="E101"/>
  <c r="F101"/>
  <c r="G101"/>
  <c r="H101"/>
  <c r="I101"/>
  <c r="J101"/>
  <c r="K101"/>
  <c r="L101"/>
  <c r="M101"/>
  <c r="N101"/>
  <c r="C101"/>
  <c r="O100"/>
  <c r="E100"/>
  <c r="F100"/>
  <c r="G100"/>
  <c r="H100"/>
  <c r="I100"/>
  <c r="J100"/>
  <c r="K100"/>
  <c r="L100"/>
  <c r="M100"/>
  <c r="N100"/>
  <c r="C100"/>
  <c r="O99"/>
  <c r="E99"/>
  <c r="F99"/>
  <c r="G99"/>
  <c r="H99"/>
  <c r="I99"/>
  <c r="J99"/>
  <c r="K99"/>
  <c r="L99"/>
  <c r="M99"/>
  <c r="N99"/>
  <c r="C99"/>
  <c r="O98"/>
  <c r="E98"/>
  <c r="F98"/>
  <c r="G98"/>
  <c r="H98"/>
  <c r="I98"/>
  <c r="J98"/>
  <c r="K98"/>
  <c r="L98"/>
  <c r="M98"/>
  <c r="N98"/>
  <c r="C98"/>
  <c r="E97"/>
  <c r="F97"/>
  <c r="G97"/>
  <c r="H97"/>
  <c r="I97"/>
  <c r="J97"/>
  <c r="K97"/>
  <c r="L97"/>
  <c r="M97"/>
  <c r="N97"/>
  <c r="O96"/>
  <c r="E96"/>
  <c r="F96"/>
  <c r="G96"/>
  <c r="H96"/>
  <c r="I96"/>
  <c r="J96"/>
  <c r="K96"/>
  <c r="L96"/>
  <c r="M96"/>
  <c r="N96"/>
  <c r="C96"/>
  <c r="O95"/>
  <c r="E95"/>
  <c r="F95"/>
  <c r="G95"/>
  <c r="H95"/>
  <c r="I95"/>
  <c r="J95"/>
  <c r="K95"/>
  <c r="L95"/>
  <c r="M95"/>
  <c r="N95"/>
  <c r="C95"/>
  <c r="E94"/>
  <c r="F94"/>
  <c r="G94"/>
  <c r="H94"/>
  <c r="I94"/>
  <c r="J94"/>
  <c r="K94"/>
  <c r="L94"/>
  <c r="M94"/>
  <c r="N94"/>
  <c r="H91"/>
  <c r="H90"/>
  <c r="H89"/>
  <c r="H88"/>
  <c r="H87"/>
  <c r="H86"/>
  <c r="N85"/>
  <c r="N83"/>
  <c r="D82"/>
  <c r="D81"/>
  <c r="J44"/>
  <c r="H73"/>
  <c r="F73"/>
  <c r="C73"/>
  <c r="H72"/>
  <c r="F72"/>
  <c r="C72"/>
  <c r="H71"/>
  <c r="F71"/>
  <c r="C71"/>
  <c r="H70"/>
  <c r="F70"/>
  <c r="C70"/>
  <c r="L69"/>
  <c r="H69"/>
  <c r="F69"/>
  <c r="C69"/>
  <c r="L68"/>
  <c r="M67"/>
  <c r="L67"/>
  <c r="L66"/>
  <c r="M65"/>
  <c r="L65"/>
  <c r="J65"/>
  <c r="H65"/>
  <c r="F65"/>
  <c r="O63"/>
  <c r="E63"/>
  <c r="F63"/>
  <c r="G63"/>
  <c r="H63"/>
  <c r="I63"/>
  <c r="J63"/>
  <c r="K63"/>
  <c r="L63"/>
  <c r="M63"/>
  <c r="N63"/>
  <c r="C63"/>
  <c r="O62"/>
  <c r="E62"/>
  <c r="F62"/>
  <c r="G62"/>
  <c r="H62"/>
  <c r="I62"/>
  <c r="J62"/>
  <c r="K62"/>
  <c r="L62"/>
  <c r="M62"/>
  <c r="N62"/>
  <c r="C62"/>
  <c r="O61"/>
  <c r="E61"/>
  <c r="F61"/>
  <c r="G61"/>
  <c r="H61"/>
  <c r="I61"/>
  <c r="J61"/>
  <c r="K61"/>
  <c r="L61"/>
  <c r="M61"/>
  <c r="N61"/>
  <c r="C61"/>
  <c r="O60"/>
  <c r="E60"/>
  <c r="F60"/>
  <c r="G60"/>
  <c r="H60"/>
  <c r="I60"/>
  <c r="J60"/>
  <c r="K60"/>
  <c r="L60"/>
  <c r="M60"/>
  <c r="N60"/>
  <c r="C60"/>
  <c r="O59"/>
  <c r="E59"/>
  <c r="F59"/>
  <c r="G59"/>
  <c r="H59"/>
  <c r="I59"/>
  <c r="J59"/>
  <c r="K59"/>
  <c r="L59"/>
  <c r="M59"/>
  <c r="N59"/>
  <c r="C59"/>
  <c r="E58"/>
  <c r="F58"/>
  <c r="G58"/>
  <c r="H58"/>
  <c r="I58"/>
  <c r="J58"/>
  <c r="K58"/>
  <c r="L58"/>
  <c r="M58"/>
  <c r="N58"/>
  <c r="O57"/>
  <c r="E57"/>
  <c r="F57"/>
  <c r="G57"/>
  <c r="H57"/>
  <c r="I57"/>
  <c r="J57"/>
  <c r="K57"/>
  <c r="L57"/>
  <c r="M57"/>
  <c r="N57"/>
  <c r="C57"/>
  <c r="O56"/>
  <c r="E56"/>
  <c r="F56"/>
  <c r="G56"/>
  <c r="H56"/>
  <c r="I56"/>
  <c r="J56"/>
  <c r="K56"/>
  <c r="L56"/>
  <c r="M56"/>
  <c r="N56"/>
  <c r="C56"/>
  <c r="E55"/>
  <c r="F55"/>
  <c r="G55"/>
  <c r="H55"/>
  <c r="I55"/>
  <c r="J55"/>
  <c r="K55"/>
  <c r="L55"/>
  <c r="M55"/>
  <c r="N55"/>
  <c r="H52"/>
  <c r="H51"/>
  <c r="H50"/>
  <c r="H49"/>
  <c r="H48"/>
  <c r="H47"/>
  <c r="N46"/>
  <c r="N44"/>
  <c r="D43"/>
  <c r="D42"/>
  <c r="H33" i="23"/>
  <c r="GQ9" i="15"/>
  <c r="GS9"/>
  <c r="GT9"/>
  <c r="F33" i="23"/>
  <c r="C33"/>
  <c r="H32"/>
  <c r="GM9" i="15"/>
  <c r="GO9"/>
  <c r="GP9"/>
  <c r="F32" i="23"/>
  <c r="C32"/>
  <c r="H31"/>
  <c r="GI9" i="15"/>
  <c r="GK9"/>
  <c r="GL9"/>
  <c r="F31" i="23"/>
  <c r="C31"/>
  <c r="H30"/>
  <c r="GE9" i="15"/>
  <c r="GG9"/>
  <c r="GH9"/>
  <c r="F30" i="23"/>
  <c r="C30"/>
  <c r="L29"/>
  <c r="H29"/>
  <c r="GA9" i="15"/>
  <c r="GC9"/>
  <c r="GD9"/>
  <c r="F29" i="23"/>
  <c r="C29"/>
  <c r="FE9" i="15"/>
  <c r="FF9"/>
  <c r="FG9"/>
  <c r="FL9"/>
  <c r="L28" i="23"/>
  <c r="FD9" i="15"/>
  <c r="M27" i="23"/>
  <c r="L27"/>
  <c r="L26"/>
  <c r="W9" i="15"/>
  <c r="X9"/>
  <c r="Y9"/>
  <c r="FM9"/>
  <c r="AK9"/>
  <c r="AL9"/>
  <c r="AM9"/>
  <c r="FN9"/>
  <c r="AY9"/>
  <c r="AZ9"/>
  <c r="BA9"/>
  <c r="FO9"/>
  <c r="BM9"/>
  <c r="BN9"/>
  <c r="BO9"/>
  <c r="FP9"/>
  <c r="CA9"/>
  <c r="CB9"/>
  <c r="CC9"/>
  <c r="FQ9"/>
  <c r="CO9"/>
  <c r="CP9"/>
  <c r="CQ9"/>
  <c r="FR9"/>
  <c r="DC9"/>
  <c r="DD9"/>
  <c r="DE9"/>
  <c r="FS9"/>
  <c r="FT9"/>
  <c r="FU9"/>
  <c r="FV9"/>
  <c r="FW9"/>
  <c r="FI9"/>
  <c r="M25" i="23"/>
  <c r="FH9" i="15"/>
  <c r="L25" i="23"/>
  <c r="J25"/>
  <c r="H25"/>
  <c r="F25"/>
  <c r="O23"/>
  <c r="C23"/>
  <c r="O22"/>
  <c r="C22"/>
  <c r="O21"/>
  <c r="C21"/>
  <c r="O20"/>
  <c r="C20"/>
  <c r="O19"/>
  <c r="C19"/>
  <c r="O17"/>
  <c r="C17"/>
  <c r="O16"/>
  <c r="C16"/>
  <c r="E15"/>
  <c r="F15"/>
  <c r="G15"/>
  <c r="N15"/>
  <c r="H12"/>
  <c r="H11"/>
  <c r="H10"/>
  <c r="H9"/>
  <c r="H8"/>
  <c r="H7"/>
  <c r="N6"/>
  <c r="N4"/>
  <c r="D3"/>
  <c r="D2"/>
  <c r="DX9" i="19"/>
  <c r="DX10"/>
  <c r="DX11"/>
  <c r="DX12"/>
  <c r="DX13"/>
  <c r="DX14"/>
  <c r="DX15"/>
  <c r="DX16"/>
  <c r="DX17"/>
  <c r="DX18"/>
  <c r="DX19"/>
  <c r="DX20"/>
  <c r="DX21"/>
  <c r="DX22"/>
  <c r="DX23"/>
  <c r="DX24"/>
  <c r="DX25"/>
  <c r="DX26"/>
  <c r="DX27"/>
  <c r="DX28"/>
  <c r="DX29"/>
  <c r="DX30"/>
  <c r="DX31"/>
  <c r="DX32"/>
  <c r="DX33"/>
  <c r="DX34"/>
  <c r="DX35"/>
  <c r="DX36"/>
  <c r="DX37"/>
  <c r="DX38"/>
  <c r="DX39"/>
  <c r="DX40"/>
  <c r="DX41"/>
  <c r="DX42"/>
  <c r="DX43"/>
  <c r="DX44"/>
  <c r="DX45"/>
  <c r="DX46"/>
  <c r="DX47"/>
  <c r="DX48"/>
  <c r="DX49"/>
  <c r="DX50"/>
  <c r="DX51"/>
  <c r="DX52"/>
  <c r="DX53"/>
  <c r="DX54"/>
  <c r="DX55"/>
  <c r="DX56"/>
  <c r="DX57"/>
  <c r="DX58"/>
  <c r="DX59"/>
  <c r="DX60"/>
  <c r="DX61"/>
  <c r="DX62"/>
  <c r="DX63"/>
  <c r="DX64"/>
  <c r="DX65"/>
  <c r="DX66"/>
  <c r="DX67"/>
  <c r="DX68"/>
  <c r="DX69"/>
  <c r="DX70"/>
  <c r="DX71"/>
  <c r="DX72"/>
  <c r="DX73"/>
  <c r="DX74"/>
  <c r="DX7"/>
  <c r="DX8"/>
  <c r="DW110"/>
  <c r="DV110"/>
  <c r="DU110"/>
  <c r="DT110"/>
  <c r="DS110"/>
  <c r="DX110"/>
  <c r="DR9"/>
  <c r="DR10"/>
  <c r="DR11"/>
  <c r="DR12"/>
  <c r="DR13"/>
  <c r="DR14"/>
  <c r="DR15"/>
  <c r="DR16"/>
  <c r="DR17"/>
  <c r="DR18"/>
  <c r="DR19"/>
  <c r="DR20"/>
  <c r="DR21"/>
  <c r="DR22"/>
  <c r="DR23"/>
  <c r="DR24"/>
  <c r="DR25"/>
  <c r="DR26"/>
  <c r="DR27"/>
  <c r="DR28"/>
  <c r="DR29"/>
  <c r="DR30"/>
  <c r="DR31"/>
  <c r="DR32"/>
  <c r="DR33"/>
  <c r="DR34"/>
  <c r="DR35"/>
  <c r="DR36"/>
  <c r="DR37"/>
  <c r="DR38"/>
  <c r="DR39"/>
  <c r="DR40"/>
  <c r="DR41"/>
  <c r="DR42"/>
  <c r="DR43"/>
  <c r="DR44"/>
  <c r="DR45"/>
  <c r="DR46"/>
  <c r="DR47"/>
  <c r="DR48"/>
  <c r="DR49"/>
  <c r="DR50"/>
  <c r="DR51"/>
  <c r="DR52"/>
  <c r="DR53"/>
  <c r="DR54"/>
  <c r="DR55"/>
  <c r="DR56"/>
  <c r="DR57"/>
  <c r="DR58"/>
  <c r="DR59"/>
  <c r="DR60"/>
  <c r="DR61"/>
  <c r="DR62"/>
  <c r="DR63"/>
  <c r="DR64"/>
  <c r="DR65"/>
  <c r="DR66"/>
  <c r="DR67"/>
  <c r="DR68"/>
  <c r="DR69"/>
  <c r="DR70"/>
  <c r="DR71"/>
  <c r="DR72"/>
  <c r="DR73"/>
  <c r="DR74"/>
  <c r="DR7"/>
  <c r="DR8"/>
  <c r="DM110"/>
  <c r="DN110"/>
  <c r="DO110"/>
  <c r="DP110"/>
  <c r="DQ110"/>
  <c r="DR110"/>
  <c r="EI9"/>
  <c r="EI10"/>
  <c r="EI11"/>
  <c r="EI12"/>
  <c r="EI13"/>
  <c r="EI14"/>
  <c r="EI15"/>
  <c r="EI16"/>
  <c r="EI17"/>
  <c r="EI18"/>
  <c r="EI19"/>
  <c r="EI20"/>
  <c r="EI21"/>
  <c r="EI22"/>
  <c r="EI23"/>
  <c r="EI24"/>
  <c r="EI25"/>
  <c r="EI26"/>
  <c r="EI27"/>
  <c r="EI28"/>
  <c r="EI29"/>
  <c r="EI30"/>
  <c r="EI31"/>
  <c r="EI32"/>
  <c r="EI33"/>
  <c r="EI34"/>
  <c r="EI35"/>
  <c r="EI36"/>
  <c r="EI37"/>
  <c r="EI38"/>
  <c r="EI39"/>
  <c r="EI40"/>
  <c r="EI41"/>
  <c r="EI42"/>
  <c r="EI43"/>
  <c r="EI44"/>
  <c r="EI45"/>
  <c r="EI46"/>
  <c r="EI47"/>
  <c r="EI48"/>
  <c r="EI49"/>
  <c r="EI50"/>
  <c r="EI51"/>
  <c r="EI52"/>
  <c r="EI53"/>
  <c r="EI54"/>
  <c r="EI55"/>
  <c r="EI56"/>
  <c r="EI57"/>
  <c r="EI58"/>
  <c r="EI59"/>
  <c r="EI60"/>
  <c r="EI61"/>
  <c r="EI62"/>
  <c r="EI63"/>
  <c r="EI64"/>
  <c r="EI65"/>
  <c r="EI66"/>
  <c r="EI67"/>
  <c r="EI68"/>
  <c r="EI69"/>
  <c r="EI70"/>
  <c r="EI71"/>
  <c r="EI72"/>
  <c r="EI73"/>
  <c r="EI74"/>
  <c r="EI75"/>
  <c r="EI76"/>
  <c r="EI77"/>
  <c r="EI78"/>
  <c r="EI79"/>
  <c r="EI80"/>
  <c r="EI81"/>
  <c r="EI82"/>
  <c r="EI83"/>
  <c r="EI84"/>
  <c r="EI85"/>
  <c r="EI86"/>
  <c r="EI87"/>
  <c r="EI88"/>
  <c r="EI89"/>
  <c r="EI90"/>
  <c r="EI91"/>
  <c r="EI92"/>
  <c r="EI93"/>
  <c r="EI94"/>
  <c r="EI95"/>
  <c r="EI96"/>
  <c r="EI97"/>
  <c r="EI98"/>
  <c r="EI99"/>
  <c r="EI100"/>
  <c r="EI101"/>
  <c r="EI102"/>
  <c r="EI103"/>
  <c r="EI104"/>
  <c r="EI105"/>
  <c r="EI106"/>
  <c r="EI7"/>
  <c r="EI8"/>
  <c r="EH110"/>
  <c r="EG110"/>
  <c r="EF110"/>
  <c r="EE110"/>
  <c r="ED110"/>
  <c r="DL9"/>
  <c r="DL10"/>
  <c r="DL11"/>
  <c r="DL12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L85"/>
  <c r="DL86"/>
  <c r="DL87"/>
  <c r="DL88"/>
  <c r="DL89"/>
  <c r="DL90"/>
  <c r="DL91"/>
  <c r="DL92"/>
  <c r="DL93"/>
  <c r="DL94"/>
  <c r="DL95"/>
  <c r="DL96"/>
  <c r="DL97"/>
  <c r="DL98"/>
  <c r="DL99"/>
  <c r="DL100"/>
  <c r="DL101"/>
  <c r="DL102"/>
  <c r="DL103"/>
  <c r="DL104"/>
  <c r="DL105"/>
  <c r="DL106"/>
  <c r="DL7"/>
  <c r="DL8"/>
  <c r="DK110"/>
  <c r="DJ110"/>
  <c r="DI110"/>
  <c r="DH110"/>
  <c r="DG110"/>
  <c r="DA9"/>
  <c r="DA10"/>
  <c r="DA11"/>
  <c r="DA12"/>
  <c r="DA13"/>
  <c r="DA14"/>
  <c r="DA15"/>
  <c r="DA16"/>
  <c r="DA17"/>
  <c r="DA18"/>
  <c r="DA19"/>
  <c r="DA20"/>
  <c r="DA21"/>
  <c r="DA22"/>
  <c r="DA23"/>
  <c r="DA24"/>
  <c r="DA25"/>
  <c r="DA26"/>
  <c r="DA27"/>
  <c r="DA28"/>
  <c r="DA29"/>
  <c r="DA30"/>
  <c r="DA31"/>
  <c r="DA32"/>
  <c r="DA33"/>
  <c r="DA34"/>
  <c r="DA35"/>
  <c r="DA36"/>
  <c r="DA37"/>
  <c r="DA38"/>
  <c r="DA39"/>
  <c r="DA40"/>
  <c r="DA41"/>
  <c r="DA42"/>
  <c r="DA43"/>
  <c r="DA44"/>
  <c r="DA45"/>
  <c r="DA46"/>
  <c r="DA47"/>
  <c r="DA48"/>
  <c r="DA49"/>
  <c r="DA50"/>
  <c r="DA51"/>
  <c r="DA52"/>
  <c r="DA53"/>
  <c r="DA54"/>
  <c r="DA55"/>
  <c r="DA56"/>
  <c r="DA57"/>
  <c r="DA58"/>
  <c r="DA59"/>
  <c r="DA60"/>
  <c r="DA61"/>
  <c r="DA62"/>
  <c r="DA63"/>
  <c r="DA64"/>
  <c r="DA65"/>
  <c r="DA66"/>
  <c r="DA67"/>
  <c r="DA68"/>
  <c r="DA69"/>
  <c r="DA70"/>
  <c r="DA71"/>
  <c r="DA72"/>
  <c r="DA73"/>
  <c r="DA74"/>
  <c r="DA75"/>
  <c r="DA76"/>
  <c r="DA77"/>
  <c r="DA78"/>
  <c r="DA79"/>
  <c r="DA80"/>
  <c r="DA81"/>
  <c r="DA82"/>
  <c r="DA83"/>
  <c r="DA84"/>
  <c r="DA85"/>
  <c r="DA86"/>
  <c r="DA87"/>
  <c r="DA88"/>
  <c r="DA89"/>
  <c r="DA90"/>
  <c r="DA91"/>
  <c r="DA92"/>
  <c r="DA93"/>
  <c r="DA94"/>
  <c r="DA95"/>
  <c r="DA96"/>
  <c r="DA97"/>
  <c r="DA98"/>
  <c r="DA99"/>
  <c r="DA100"/>
  <c r="DA101"/>
  <c r="DA102"/>
  <c r="DA103"/>
  <c r="DA104"/>
  <c r="DA105"/>
  <c r="DA106"/>
  <c r="DA7"/>
  <c r="DA8"/>
  <c r="CZ110"/>
  <c r="CY110"/>
  <c r="CX110"/>
  <c r="CW110"/>
  <c r="CV110"/>
  <c r="J4" i="22"/>
  <c r="H33"/>
  <c r="H32"/>
  <c r="H31"/>
  <c r="H30"/>
  <c r="H29"/>
  <c r="L18"/>
  <c r="K18"/>
  <c r="I18"/>
  <c r="H18"/>
  <c r="F18"/>
  <c r="E18"/>
  <c r="G18"/>
  <c r="J18"/>
  <c r="M18"/>
  <c r="N18"/>
  <c r="F33"/>
  <c r="F32"/>
  <c r="F31"/>
  <c r="F30"/>
  <c r="F29"/>
  <c r="M27"/>
  <c r="L27"/>
  <c r="L26"/>
  <c r="L28"/>
  <c r="M25"/>
  <c r="L25"/>
  <c r="J25"/>
  <c r="H25"/>
  <c r="F25"/>
  <c r="O23"/>
  <c r="L23"/>
  <c r="K23"/>
  <c r="I23"/>
  <c r="H23"/>
  <c r="F23"/>
  <c r="E23"/>
  <c r="C23"/>
  <c r="G23"/>
  <c r="J23"/>
  <c r="M23"/>
  <c r="N23"/>
  <c r="F9" i="1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8"/>
  <c r="F7"/>
  <c r="CG110"/>
  <c r="O12" i="21"/>
  <c r="CP9" i="19"/>
  <c r="CP10"/>
  <c r="CP11"/>
  <c r="CP12"/>
  <c r="CP13"/>
  <c r="CP14"/>
  <c r="CP15"/>
  <c r="CP16"/>
  <c r="CP17"/>
  <c r="CP18"/>
  <c r="CP19"/>
  <c r="CP20"/>
  <c r="CP21"/>
  <c r="CP22"/>
  <c r="CP23"/>
  <c r="CP24"/>
  <c r="CP25"/>
  <c r="CP26"/>
  <c r="CP27"/>
  <c r="CP28"/>
  <c r="CP29"/>
  <c r="CP30"/>
  <c r="CP31"/>
  <c r="CP32"/>
  <c r="CP33"/>
  <c r="CP34"/>
  <c r="CP35"/>
  <c r="CP36"/>
  <c r="CP37"/>
  <c r="CP38"/>
  <c r="CP39"/>
  <c r="CP40"/>
  <c r="CP41"/>
  <c r="CP42"/>
  <c r="CP43"/>
  <c r="CP44"/>
  <c r="CP45"/>
  <c r="CP46"/>
  <c r="CP47"/>
  <c r="CP48"/>
  <c r="CP49"/>
  <c r="CP50"/>
  <c r="CP51"/>
  <c r="CP52"/>
  <c r="CP53"/>
  <c r="CP54"/>
  <c r="CP55"/>
  <c r="CP56"/>
  <c r="CP57"/>
  <c r="CP58"/>
  <c r="CP59"/>
  <c r="CP60"/>
  <c r="CP61"/>
  <c r="CP62"/>
  <c r="CP63"/>
  <c r="CP64"/>
  <c r="CP65"/>
  <c r="CP66"/>
  <c r="CP67"/>
  <c r="CP68"/>
  <c r="CP69"/>
  <c r="CP70"/>
  <c r="CP71"/>
  <c r="CP72"/>
  <c r="CP73"/>
  <c r="CP74"/>
  <c r="CP75"/>
  <c r="CP76"/>
  <c r="CP77"/>
  <c r="CP78"/>
  <c r="CP79"/>
  <c r="CP80"/>
  <c r="CP81"/>
  <c r="CP82"/>
  <c r="CP83"/>
  <c r="CP84"/>
  <c r="CP85"/>
  <c r="CP86"/>
  <c r="CP87"/>
  <c r="CP88"/>
  <c r="CP89"/>
  <c r="CP90"/>
  <c r="CP91"/>
  <c r="CP92"/>
  <c r="CP93"/>
  <c r="CP94"/>
  <c r="CP95"/>
  <c r="CP96"/>
  <c r="CP97"/>
  <c r="CP98"/>
  <c r="CP99"/>
  <c r="CP100"/>
  <c r="CP101"/>
  <c r="CP102"/>
  <c r="CP103"/>
  <c r="CP104"/>
  <c r="CP105"/>
  <c r="CP106"/>
  <c r="CP7"/>
  <c r="CP8"/>
  <c r="CO110"/>
  <c r="N12" i="21"/>
  <c r="CN110" i="19"/>
  <c r="M12" i="21"/>
  <c r="CE114" i="19"/>
  <c r="CF114"/>
  <c r="CM110"/>
  <c r="L12" i="21"/>
  <c r="CL110" i="19"/>
  <c r="I12" i="21"/>
  <c r="CK110" i="19"/>
  <c r="H12" i="21"/>
  <c r="CI110" i="19"/>
  <c r="CJ110"/>
  <c r="G12" i="21"/>
  <c r="B9" i="1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7"/>
  <c r="B8"/>
  <c r="CE110"/>
  <c r="D12" i="21"/>
  <c r="P12"/>
  <c r="CE2" i="19"/>
  <c r="CE107"/>
  <c r="D10" i="21"/>
  <c r="K2" i="19"/>
  <c r="K107"/>
  <c r="D4" i="21"/>
  <c r="Q12"/>
  <c r="K12"/>
  <c r="J12"/>
  <c r="F12"/>
  <c r="E12"/>
  <c r="CO106" i="19"/>
  <c r="CN106"/>
  <c r="CM106"/>
  <c r="CL106"/>
  <c r="CK106"/>
  <c r="CJ106"/>
  <c r="CI106"/>
  <c r="CH106"/>
  <c r="CG106"/>
  <c r="CF106"/>
  <c r="CE106"/>
  <c r="CO105"/>
  <c r="CN105"/>
  <c r="CM105"/>
  <c r="CL105"/>
  <c r="CK105"/>
  <c r="CJ105"/>
  <c r="CI105"/>
  <c r="CH105"/>
  <c r="CG105"/>
  <c r="CF105"/>
  <c r="CE105"/>
  <c r="CO104"/>
  <c r="CN104"/>
  <c r="CM104"/>
  <c r="CL104"/>
  <c r="CK104"/>
  <c r="CJ104"/>
  <c r="CI104"/>
  <c r="CH104"/>
  <c r="CG104"/>
  <c r="CF104"/>
  <c r="CE104"/>
  <c r="CO103"/>
  <c r="CN103"/>
  <c r="CM103"/>
  <c r="CL103"/>
  <c r="CK103"/>
  <c r="CJ103"/>
  <c r="CI103"/>
  <c r="CH103"/>
  <c r="CG103"/>
  <c r="CF103"/>
  <c r="CE103"/>
  <c r="CO102"/>
  <c r="CN102"/>
  <c r="CM102"/>
  <c r="CL102"/>
  <c r="CK102"/>
  <c r="CJ102"/>
  <c r="CI102"/>
  <c r="CH102"/>
  <c r="CG102"/>
  <c r="CF102"/>
  <c r="CE102"/>
  <c r="CO101"/>
  <c r="CN101"/>
  <c r="CM101"/>
  <c r="CL101"/>
  <c r="CK101"/>
  <c r="CJ101"/>
  <c r="CI101"/>
  <c r="CH101"/>
  <c r="CG101"/>
  <c r="CF101"/>
  <c r="CE101"/>
  <c r="CO100"/>
  <c r="CN100"/>
  <c r="CM100"/>
  <c r="CL100"/>
  <c r="CK100"/>
  <c r="CJ100"/>
  <c r="CI100"/>
  <c r="CH100"/>
  <c r="CG100"/>
  <c r="CF100"/>
  <c r="CE100"/>
  <c r="CO99"/>
  <c r="CN99"/>
  <c r="CM99"/>
  <c r="CL99"/>
  <c r="CK99"/>
  <c r="CJ99"/>
  <c r="CI99"/>
  <c r="CH99"/>
  <c r="CG99"/>
  <c r="CF99"/>
  <c r="CE99"/>
  <c r="CO98"/>
  <c r="CN98"/>
  <c r="CM98"/>
  <c r="CL98"/>
  <c r="CK98"/>
  <c r="CJ98"/>
  <c r="CI98"/>
  <c r="CH98"/>
  <c r="CG98"/>
  <c r="CF98"/>
  <c r="CE98"/>
  <c r="CO97"/>
  <c r="CN97"/>
  <c r="CM97"/>
  <c r="CL97"/>
  <c r="CK97"/>
  <c r="CJ97"/>
  <c r="CI97"/>
  <c r="CH97"/>
  <c r="CG97"/>
  <c r="CF97"/>
  <c r="CE97"/>
  <c r="CO96"/>
  <c r="CN96"/>
  <c r="CM96"/>
  <c r="CL96"/>
  <c r="CK96"/>
  <c r="CJ96"/>
  <c r="CI96"/>
  <c r="CH96"/>
  <c r="CG96"/>
  <c r="CF96"/>
  <c r="CE96"/>
  <c r="CO95"/>
  <c r="CN95"/>
  <c r="CM95"/>
  <c r="CL95"/>
  <c r="CK95"/>
  <c r="CJ95"/>
  <c r="CI95"/>
  <c r="CH95"/>
  <c r="CG95"/>
  <c r="CF95"/>
  <c r="CE95"/>
  <c r="CO94"/>
  <c r="CN94"/>
  <c r="CM94"/>
  <c r="CL94"/>
  <c r="CK94"/>
  <c r="CJ94"/>
  <c r="CI94"/>
  <c r="CH94"/>
  <c r="CG94"/>
  <c r="CF94"/>
  <c r="CE94"/>
  <c r="CO93"/>
  <c r="CN93"/>
  <c r="CM93"/>
  <c r="CL93"/>
  <c r="CK93"/>
  <c r="CJ93"/>
  <c r="CI93"/>
  <c r="CH93"/>
  <c r="CG93"/>
  <c r="CF93"/>
  <c r="CE93"/>
  <c r="CO92"/>
  <c r="CN92"/>
  <c r="CM92"/>
  <c r="CL92"/>
  <c r="CK92"/>
  <c r="CJ92"/>
  <c r="CI92"/>
  <c r="CH92"/>
  <c r="CG92"/>
  <c r="CF92"/>
  <c r="CE92"/>
  <c r="CO91"/>
  <c r="CN91"/>
  <c r="CM91"/>
  <c r="CL91"/>
  <c r="CK91"/>
  <c r="CJ91"/>
  <c r="CI91"/>
  <c r="CH91"/>
  <c r="CG91"/>
  <c r="CF91"/>
  <c r="CE91"/>
  <c r="CO90"/>
  <c r="CN90"/>
  <c r="CM90"/>
  <c r="CL90"/>
  <c r="CK90"/>
  <c r="CJ90"/>
  <c r="CI90"/>
  <c r="CH90"/>
  <c r="CG90"/>
  <c r="CF90"/>
  <c r="CE90"/>
  <c r="CO89"/>
  <c r="CN89"/>
  <c r="CM89"/>
  <c r="CL89"/>
  <c r="CK89"/>
  <c r="CJ89"/>
  <c r="CI89"/>
  <c r="CH89"/>
  <c r="CG89"/>
  <c r="CF89"/>
  <c r="CE89"/>
  <c r="CO88"/>
  <c r="CN88"/>
  <c r="CM88"/>
  <c r="CL88"/>
  <c r="CK88"/>
  <c r="CJ88"/>
  <c r="CI88"/>
  <c r="CH88"/>
  <c r="CG88"/>
  <c r="CF88"/>
  <c r="CE88"/>
  <c r="CO87"/>
  <c r="CN87"/>
  <c r="CM87"/>
  <c r="CL87"/>
  <c r="CK87"/>
  <c r="CJ87"/>
  <c r="CI87"/>
  <c r="CH87"/>
  <c r="CG87"/>
  <c r="CF87"/>
  <c r="CE87"/>
  <c r="CO86"/>
  <c r="CN86"/>
  <c r="CM86"/>
  <c r="CL86"/>
  <c r="CK86"/>
  <c r="CJ86"/>
  <c r="CI86"/>
  <c r="CH86"/>
  <c r="CG86"/>
  <c r="CF86"/>
  <c r="CE86"/>
  <c r="CO85"/>
  <c r="CN85"/>
  <c r="CM85"/>
  <c r="CL85"/>
  <c r="CK85"/>
  <c r="CJ85"/>
  <c r="CI85"/>
  <c r="CH85"/>
  <c r="CG85"/>
  <c r="CF85"/>
  <c r="CE85"/>
  <c r="CO84"/>
  <c r="CN84"/>
  <c r="CM84"/>
  <c r="CL84"/>
  <c r="CK84"/>
  <c r="CJ84"/>
  <c r="CI84"/>
  <c r="CH84"/>
  <c r="CG84"/>
  <c r="CF84"/>
  <c r="CE84"/>
  <c r="CO83"/>
  <c r="CN83"/>
  <c r="CM83"/>
  <c r="CL83"/>
  <c r="CK83"/>
  <c r="CJ83"/>
  <c r="CI83"/>
  <c r="CH83"/>
  <c r="CG83"/>
  <c r="CF83"/>
  <c r="CE83"/>
  <c r="CO82"/>
  <c r="CN82"/>
  <c r="CM82"/>
  <c r="CL82"/>
  <c r="CK82"/>
  <c r="CJ82"/>
  <c r="CI82"/>
  <c r="CH82"/>
  <c r="CG82"/>
  <c r="CF82"/>
  <c r="CE82"/>
  <c r="CO81"/>
  <c r="CN81"/>
  <c r="CM81"/>
  <c r="CL81"/>
  <c r="CK81"/>
  <c r="CJ81"/>
  <c r="CI81"/>
  <c r="CH81"/>
  <c r="CG81"/>
  <c r="CF81"/>
  <c r="CE81"/>
  <c r="CO80"/>
  <c r="CN80"/>
  <c r="CM80"/>
  <c r="CL80"/>
  <c r="CK80"/>
  <c r="CJ80"/>
  <c r="CI80"/>
  <c r="CH80"/>
  <c r="CG80"/>
  <c r="CF80"/>
  <c r="CE80"/>
  <c r="CO79"/>
  <c r="CN79"/>
  <c r="CM79"/>
  <c r="CL79"/>
  <c r="CK79"/>
  <c r="CJ79"/>
  <c r="CI79"/>
  <c r="CH79"/>
  <c r="CG79"/>
  <c r="CF79"/>
  <c r="CE79"/>
  <c r="CO78"/>
  <c r="CN78"/>
  <c r="CM78"/>
  <c r="CL78"/>
  <c r="CK78"/>
  <c r="CJ78"/>
  <c r="CI78"/>
  <c r="CH78"/>
  <c r="CG78"/>
  <c r="CF78"/>
  <c r="CE78"/>
  <c r="CO77"/>
  <c r="CN77"/>
  <c r="CM77"/>
  <c r="CL77"/>
  <c r="CK77"/>
  <c r="CJ77"/>
  <c r="CI77"/>
  <c r="CH77"/>
  <c r="CG77"/>
  <c r="CF77"/>
  <c r="CE77"/>
  <c r="CO76"/>
  <c r="CN76"/>
  <c r="CM76"/>
  <c r="CL76"/>
  <c r="CK76"/>
  <c r="CJ76"/>
  <c r="CI76"/>
  <c r="CH76"/>
  <c r="CG76"/>
  <c r="CF76"/>
  <c r="CE76"/>
  <c r="CO75"/>
  <c r="CN75"/>
  <c r="CM75"/>
  <c r="CL75"/>
  <c r="CK75"/>
  <c r="CJ75"/>
  <c r="CI75"/>
  <c r="CH75"/>
  <c r="CG75"/>
  <c r="CF75"/>
  <c r="CE75"/>
  <c r="CO74"/>
  <c r="CN74"/>
  <c r="CM74"/>
  <c r="CL74"/>
  <c r="CK74"/>
  <c r="CJ74"/>
  <c r="CI74"/>
  <c r="CH74"/>
  <c r="CG74"/>
  <c r="CF74"/>
  <c r="CE74"/>
  <c r="CO73"/>
  <c r="CN73"/>
  <c r="CM73"/>
  <c r="CL73"/>
  <c r="CK73"/>
  <c r="CJ73"/>
  <c r="CI73"/>
  <c r="CH73"/>
  <c r="CG73"/>
  <c r="CF73"/>
  <c r="CE73"/>
  <c r="CO72"/>
  <c r="CN72"/>
  <c r="CM72"/>
  <c r="CL72"/>
  <c r="CK72"/>
  <c r="CJ72"/>
  <c r="CI72"/>
  <c r="CH72"/>
  <c r="CG72"/>
  <c r="CF72"/>
  <c r="CE72"/>
  <c r="CO71"/>
  <c r="CN71"/>
  <c r="CM71"/>
  <c r="CL71"/>
  <c r="CK71"/>
  <c r="CJ71"/>
  <c r="CI71"/>
  <c r="CH71"/>
  <c r="CG71"/>
  <c r="CF71"/>
  <c r="CE71"/>
  <c r="CO70"/>
  <c r="CN70"/>
  <c r="CM70"/>
  <c r="CL70"/>
  <c r="CK70"/>
  <c r="CJ70"/>
  <c r="CI70"/>
  <c r="CH70"/>
  <c r="CG70"/>
  <c r="CF70"/>
  <c r="CE70"/>
  <c r="CO69"/>
  <c r="CN69"/>
  <c r="CM69"/>
  <c r="CL69"/>
  <c r="CK69"/>
  <c r="CJ69"/>
  <c r="CI69"/>
  <c r="CH69"/>
  <c r="CG69"/>
  <c r="CF69"/>
  <c r="CE69"/>
  <c r="CO68"/>
  <c r="CN68"/>
  <c r="CM68"/>
  <c r="CL68"/>
  <c r="CK68"/>
  <c r="CJ68"/>
  <c r="CI68"/>
  <c r="CH68"/>
  <c r="CG68"/>
  <c r="CF68"/>
  <c r="CE68"/>
  <c r="CO67"/>
  <c r="CN67"/>
  <c r="CM67"/>
  <c r="CL67"/>
  <c r="CK67"/>
  <c r="CJ67"/>
  <c r="CI67"/>
  <c r="CH67"/>
  <c r="CG67"/>
  <c r="CF67"/>
  <c r="CE67"/>
  <c r="CO66"/>
  <c r="CN66"/>
  <c r="CM66"/>
  <c r="CL66"/>
  <c r="CK66"/>
  <c r="CJ66"/>
  <c r="CI66"/>
  <c r="CH66"/>
  <c r="CG66"/>
  <c r="CF66"/>
  <c r="CE66"/>
  <c r="CO65"/>
  <c r="CN65"/>
  <c r="CM65"/>
  <c r="CL65"/>
  <c r="CK65"/>
  <c r="CJ65"/>
  <c r="CI65"/>
  <c r="CH65"/>
  <c r="CG65"/>
  <c r="CF65"/>
  <c r="CE65"/>
  <c r="CO64"/>
  <c r="CN64"/>
  <c r="CM64"/>
  <c r="CL64"/>
  <c r="CK64"/>
  <c r="CJ64"/>
  <c r="CI64"/>
  <c r="CH64"/>
  <c r="CG64"/>
  <c r="CF64"/>
  <c r="CE64"/>
  <c r="CO63"/>
  <c r="CN63"/>
  <c r="CM63"/>
  <c r="CL63"/>
  <c r="CK63"/>
  <c r="CJ63"/>
  <c r="CI63"/>
  <c r="CH63"/>
  <c r="CG63"/>
  <c r="CF63"/>
  <c r="CE63"/>
  <c r="CO62"/>
  <c r="CN62"/>
  <c r="CM62"/>
  <c r="CL62"/>
  <c r="CK62"/>
  <c r="CJ62"/>
  <c r="CI62"/>
  <c r="CH62"/>
  <c r="CG62"/>
  <c r="CF62"/>
  <c r="CE62"/>
  <c r="CO61"/>
  <c r="CN61"/>
  <c r="CM61"/>
  <c r="CL61"/>
  <c r="CK61"/>
  <c r="CJ61"/>
  <c r="CI61"/>
  <c r="CH61"/>
  <c r="CG61"/>
  <c r="CF61"/>
  <c r="CE61"/>
  <c r="CO60"/>
  <c r="CN60"/>
  <c r="CM60"/>
  <c r="CL60"/>
  <c r="CK60"/>
  <c r="CJ60"/>
  <c r="CI60"/>
  <c r="CH60"/>
  <c r="CG60"/>
  <c r="CF60"/>
  <c r="CE60"/>
  <c r="CO59"/>
  <c r="CN59"/>
  <c r="CM59"/>
  <c r="CL59"/>
  <c r="CK59"/>
  <c r="CJ59"/>
  <c r="CI59"/>
  <c r="CH59"/>
  <c r="CG59"/>
  <c r="CF59"/>
  <c r="CE59"/>
  <c r="CO58"/>
  <c r="CN58"/>
  <c r="CM58"/>
  <c r="CL58"/>
  <c r="CK58"/>
  <c r="CJ58"/>
  <c r="CI58"/>
  <c r="CH58"/>
  <c r="CG58"/>
  <c r="CF58"/>
  <c r="CE58"/>
  <c r="CO57"/>
  <c r="CN57"/>
  <c r="CM57"/>
  <c r="CL57"/>
  <c r="CK57"/>
  <c r="CJ57"/>
  <c r="CI57"/>
  <c r="CH57"/>
  <c r="CG57"/>
  <c r="CF57"/>
  <c r="CE57"/>
  <c r="CO56"/>
  <c r="CN56"/>
  <c r="CM56"/>
  <c r="CL56"/>
  <c r="CK56"/>
  <c r="CJ56"/>
  <c r="CI56"/>
  <c r="CH56"/>
  <c r="CG56"/>
  <c r="CF56"/>
  <c r="CE56"/>
  <c r="CO55"/>
  <c r="CN55"/>
  <c r="CM55"/>
  <c r="CL55"/>
  <c r="CK55"/>
  <c r="CJ55"/>
  <c r="CI55"/>
  <c r="CH55"/>
  <c r="CG55"/>
  <c r="CF55"/>
  <c r="CE55"/>
  <c r="CO54"/>
  <c r="CN54"/>
  <c r="CM54"/>
  <c r="CL54"/>
  <c r="CK54"/>
  <c r="CJ54"/>
  <c r="CI54"/>
  <c r="CH54"/>
  <c r="CG54"/>
  <c r="CF54"/>
  <c r="CE54"/>
  <c r="CO53"/>
  <c r="CN53"/>
  <c r="CM53"/>
  <c r="CL53"/>
  <c r="CK53"/>
  <c r="CJ53"/>
  <c r="CI53"/>
  <c r="CH53"/>
  <c r="CG53"/>
  <c r="CF53"/>
  <c r="CE53"/>
  <c r="CO52"/>
  <c r="CN52"/>
  <c r="CM52"/>
  <c r="CL52"/>
  <c r="CK52"/>
  <c r="CJ52"/>
  <c r="CI52"/>
  <c r="CH52"/>
  <c r="CG52"/>
  <c r="CF52"/>
  <c r="CE52"/>
  <c r="CO51"/>
  <c r="CN51"/>
  <c r="CM51"/>
  <c r="CL51"/>
  <c r="CK51"/>
  <c r="CJ51"/>
  <c r="CI51"/>
  <c r="CH51"/>
  <c r="CG51"/>
  <c r="CF51"/>
  <c r="CE51"/>
  <c r="CO50"/>
  <c r="CN50"/>
  <c r="CM50"/>
  <c r="CL50"/>
  <c r="CK50"/>
  <c r="CJ50"/>
  <c r="CI50"/>
  <c r="CH50"/>
  <c r="CG50"/>
  <c r="CF50"/>
  <c r="CE50"/>
  <c r="CO49"/>
  <c r="CN49"/>
  <c r="CM49"/>
  <c r="CL49"/>
  <c r="CK49"/>
  <c r="CJ49"/>
  <c r="CI49"/>
  <c r="CH49"/>
  <c r="CG49"/>
  <c r="CF49"/>
  <c r="CE49"/>
  <c r="CO48"/>
  <c r="CN48"/>
  <c r="CM48"/>
  <c r="CL48"/>
  <c r="CK48"/>
  <c r="CJ48"/>
  <c r="CI48"/>
  <c r="CH48"/>
  <c r="CG48"/>
  <c r="CF48"/>
  <c r="CE48"/>
  <c r="CO47"/>
  <c r="CN47"/>
  <c r="CM47"/>
  <c r="CL47"/>
  <c r="CK47"/>
  <c r="CJ47"/>
  <c r="CI47"/>
  <c r="CH47"/>
  <c r="CG47"/>
  <c r="CF47"/>
  <c r="CE47"/>
  <c r="CO46"/>
  <c r="CN46"/>
  <c r="CM46"/>
  <c r="CL46"/>
  <c r="CK46"/>
  <c r="CJ46"/>
  <c r="CI46"/>
  <c r="CH46"/>
  <c r="CG46"/>
  <c r="CF46"/>
  <c r="CE46"/>
  <c r="CO45"/>
  <c r="CN45"/>
  <c r="CM45"/>
  <c r="CL45"/>
  <c r="CK45"/>
  <c r="CJ45"/>
  <c r="CI45"/>
  <c r="CH45"/>
  <c r="CG45"/>
  <c r="CF45"/>
  <c r="CE45"/>
  <c r="CO44"/>
  <c r="CN44"/>
  <c r="CM44"/>
  <c r="CL44"/>
  <c r="CK44"/>
  <c r="CJ44"/>
  <c r="CI44"/>
  <c r="CH44"/>
  <c r="CG44"/>
  <c r="CF44"/>
  <c r="CE44"/>
  <c r="CO43"/>
  <c r="CN43"/>
  <c r="CM43"/>
  <c r="CL43"/>
  <c r="CK43"/>
  <c r="CJ43"/>
  <c r="CI43"/>
  <c r="CH43"/>
  <c r="CG43"/>
  <c r="CF43"/>
  <c r="CE43"/>
  <c r="CO42"/>
  <c r="CN42"/>
  <c r="CM42"/>
  <c r="CL42"/>
  <c r="CK42"/>
  <c r="CJ42"/>
  <c r="CI42"/>
  <c r="CH42"/>
  <c r="CG42"/>
  <c r="CF42"/>
  <c r="CE42"/>
  <c r="CO41"/>
  <c r="CN41"/>
  <c r="CM41"/>
  <c r="CL41"/>
  <c r="CK41"/>
  <c r="CJ41"/>
  <c r="CI41"/>
  <c r="CH41"/>
  <c r="CG41"/>
  <c r="CF41"/>
  <c r="CE41"/>
  <c r="CO40"/>
  <c r="CN40"/>
  <c r="CM40"/>
  <c r="CL40"/>
  <c r="CK40"/>
  <c r="CJ40"/>
  <c r="CI40"/>
  <c r="CH40"/>
  <c r="CG40"/>
  <c r="CF40"/>
  <c r="CE40"/>
  <c r="CO39"/>
  <c r="CN39"/>
  <c r="CM39"/>
  <c r="CL39"/>
  <c r="CK39"/>
  <c r="CJ39"/>
  <c r="CI39"/>
  <c r="CH39"/>
  <c r="CG39"/>
  <c r="CF39"/>
  <c r="CE39"/>
  <c r="CO38"/>
  <c r="CN38"/>
  <c r="CM38"/>
  <c r="CL38"/>
  <c r="CK38"/>
  <c r="CJ38"/>
  <c r="CI38"/>
  <c r="CH38"/>
  <c r="CG38"/>
  <c r="CF38"/>
  <c r="CE38"/>
  <c r="CO37"/>
  <c r="CN37"/>
  <c r="CM37"/>
  <c r="CL37"/>
  <c r="CK37"/>
  <c r="CJ37"/>
  <c r="CI37"/>
  <c r="CH37"/>
  <c r="CG37"/>
  <c r="CF37"/>
  <c r="CE37"/>
  <c r="CO36"/>
  <c r="CN36"/>
  <c r="CM36"/>
  <c r="CL36"/>
  <c r="CK36"/>
  <c r="CJ36"/>
  <c r="CI36"/>
  <c r="CH36"/>
  <c r="CG36"/>
  <c r="CF36"/>
  <c r="CE36"/>
  <c r="CO35"/>
  <c r="CN35"/>
  <c r="CM35"/>
  <c r="CL35"/>
  <c r="CK35"/>
  <c r="CJ35"/>
  <c r="CI35"/>
  <c r="CH35"/>
  <c r="CG35"/>
  <c r="CF35"/>
  <c r="CE35"/>
  <c r="CO34"/>
  <c r="CN34"/>
  <c r="CM34"/>
  <c r="CL34"/>
  <c r="CK34"/>
  <c r="CJ34"/>
  <c r="CI34"/>
  <c r="CH34"/>
  <c r="CG34"/>
  <c r="CF34"/>
  <c r="CE34"/>
  <c r="CO33"/>
  <c r="CN33"/>
  <c r="CM33"/>
  <c r="CL33"/>
  <c r="CK33"/>
  <c r="CJ33"/>
  <c r="CI33"/>
  <c r="CH33"/>
  <c r="CG33"/>
  <c r="CF33"/>
  <c r="CE33"/>
  <c r="CO32"/>
  <c r="CN32"/>
  <c r="CM32"/>
  <c r="CL32"/>
  <c r="CK32"/>
  <c r="CJ32"/>
  <c r="CI32"/>
  <c r="CH32"/>
  <c r="CG32"/>
  <c r="CF32"/>
  <c r="CE32"/>
  <c r="CO31"/>
  <c r="CN31"/>
  <c r="CM31"/>
  <c r="CL31"/>
  <c r="CK31"/>
  <c r="CJ31"/>
  <c r="CI31"/>
  <c r="CH31"/>
  <c r="CG31"/>
  <c r="CF31"/>
  <c r="CE31"/>
  <c r="CO30"/>
  <c r="CN30"/>
  <c r="CM30"/>
  <c r="CL30"/>
  <c r="CK30"/>
  <c r="CJ30"/>
  <c r="CI30"/>
  <c r="CH30"/>
  <c r="CG30"/>
  <c r="CF30"/>
  <c r="CE30"/>
  <c r="CO29"/>
  <c r="CN29"/>
  <c r="CM29"/>
  <c r="CL29"/>
  <c r="CK29"/>
  <c r="CJ29"/>
  <c r="CI29"/>
  <c r="CH29"/>
  <c r="CG29"/>
  <c r="CF29"/>
  <c r="CE29"/>
  <c r="CO28"/>
  <c r="CN28"/>
  <c r="CM28"/>
  <c r="CL28"/>
  <c r="CK28"/>
  <c r="CJ28"/>
  <c r="CI28"/>
  <c r="CH28"/>
  <c r="CG28"/>
  <c r="CF28"/>
  <c r="CE28"/>
  <c r="CO27"/>
  <c r="CN27"/>
  <c r="CM27"/>
  <c r="CL27"/>
  <c r="CK27"/>
  <c r="CJ27"/>
  <c r="CI27"/>
  <c r="CH27"/>
  <c r="CG27"/>
  <c r="CF27"/>
  <c r="CE27"/>
  <c r="CO26"/>
  <c r="CN26"/>
  <c r="CM26"/>
  <c r="CL26"/>
  <c r="CK26"/>
  <c r="CJ26"/>
  <c r="CI26"/>
  <c r="CH26"/>
  <c r="CG26"/>
  <c r="CF26"/>
  <c r="CE26"/>
  <c r="CO25"/>
  <c r="CN25"/>
  <c r="CM25"/>
  <c r="CL25"/>
  <c r="CK25"/>
  <c r="CJ25"/>
  <c r="CI25"/>
  <c r="CH25"/>
  <c r="CG25"/>
  <c r="CF25"/>
  <c r="CE25"/>
  <c r="CO24"/>
  <c r="CN24"/>
  <c r="CM24"/>
  <c r="CL24"/>
  <c r="CK24"/>
  <c r="CJ24"/>
  <c r="CI24"/>
  <c r="CH24"/>
  <c r="CG24"/>
  <c r="CF24"/>
  <c r="CE24"/>
  <c r="CO23"/>
  <c r="CN23"/>
  <c r="CM23"/>
  <c r="CL23"/>
  <c r="CK23"/>
  <c r="CJ23"/>
  <c r="CI23"/>
  <c r="CH23"/>
  <c r="CG23"/>
  <c r="CF23"/>
  <c r="CE23"/>
  <c r="CO22"/>
  <c r="CN22"/>
  <c r="CM22"/>
  <c r="CL22"/>
  <c r="CK22"/>
  <c r="CJ22"/>
  <c r="CI22"/>
  <c r="CH22"/>
  <c r="CG22"/>
  <c r="CF22"/>
  <c r="CE22"/>
  <c r="CO21"/>
  <c r="CN21"/>
  <c r="CM21"/>
  <c r="CL21"/>
  <c r="CK21"/>
  <c r="CJ21"/>
  <c r="CI21"/>
  <c r="CH21"/>
  <c r="CG21"/>
  <c r="CF21"/>
  <c r="CE21"/>
  <c r="CO20"/>
  <c r="CN20"/>
  <c r="CM20"/>
  <c r="CL20"/>
  <c r="CK20"/>
  <c r="CJ20"/>
  <c r="CI20"/>
  <c r="CH20"/>
  <c r="CG20"/>
  <c r="CF20"/>
  <c r="CE20"/>
  <c r="CO19"/>
  <c r="CN19"/>
  <c r="CM19"/>
  <c r="CL19"/>
  <c r="CK19"/>
  <c r="CJ19"/>
  <c r="CI19"/>
  <c r="CH19"/>
  <c r="CG19"/>
  <c r="CF19"/>
  <c r="CE19"/>
  <c r="CO18"/>
  <c r="CN18"/>
  <c r="CM18"/>
  <c r="CL18"/>
  <c r="CK18"/>
  <c r="CJ18"/>
  <c r="CI18"/>
  <c r="CH18"/>
  <c r="CG18"/>
  <c r="CF18"/>
  <c r="CE18"/>
  <c r="CO17"/>
  <c r="CN17"/>
  <c r="CM17"/>
  <c r="CL17"/>
  <c r="CK17"/>
  <c r="CJ17"/>
  <c r="CI17"/>
  <c r="CH17"/>
  <c r="CG17"/>
  <c r="CF17"/>
  <c r="CE17"/>
  <c r="CO16"/>
  <c r="CN16"/>
  <c r="CM16"/>
  <c r="CL16"/>
  <c r="CK16"/>
  <c r="CJ16"/>
  <c r="CI16"/>
  <c r="CH16"/>
  <c r="CG16"/>
  <c r="CF16"/>
  <c r="CE16"/>
  <c r="CO15"/>
  <c r="CN15"/>
  <c r="CM15"/>
  <c r="CL15"/>
  <c r="CK15"/>
  <c r="CJ15"/>
  <c r="CI15"/>
  <c r="CH15"/>
  <c r="CG15"/>
  <c r="CF15"/>
  <c r="CE15"/>
  <c r="CO14"/>
  <c r="CN14"/>
  <c r="CM14"/>
  <c r="CL14"/>
  <c r="CK14"/>
  <c r="CJ14"/>
  <c r="CI14"/>
  <c r="CH14"/>
  <c r="CG14"/>
  <c r="CF14"/>
  <c r="CE14"/>
  <c r="CO13"/>
  <c r="CN13"/>
  <c r="CM13"/>
  <c r="CL13"/>
  <c r="CK13"/>
  <c r="CJ13"/>
  <c r="CI13"/>
  <c r="CH13"/>
  <c r="CG13"/>
  <c r="CF13"/>
  <c r="CE13"/>
  <c r="CO12"/>
  <c r="CN12"/>
  <c r="CM12"/>
  <c r="CL12"/>
  <c r="CK12"/>
  <c r="CJ12"/>
  <c r="CI12"/>
  <c r="CH12"/>
  <c r="CG12"/>
  <c r="CF12"/>
  <c r="CE12"/>
  <c r="CO11"/>
  <c r="CN11"/>
  <c r="CM11"/>
  <c r="CL11"/>
  <c r="CK11"/>
  <c r="CJ11"/>
  <c r="CI11"/>
  <c r="CH11"/>
  <c r="CG11"/>
  <c r="CF11"/>
  <c r="CE11"/>
  <c r="CO10"/>
  <c r="CN10"/>
  <c r="CM10"/>
  <c r="CL10"/>
  <c r="CK10"/>
  <c r="CJ10"/>
  <c r="CI10"/>
  <c r="CH10"/>
  <c r="CG10"/>
  <c r="CF10"/>
  <c r="CE10"/>
  <c r="CO9"/>
  <c r="CN9"/>
  <c r="CM9"/>
  <c r="CL9"/>
  <c r="CK9"/>
  <c r="CJ9"/>
  <c r="CI9"/>
  <c r="CH9"/>
  <c r="CG9"/>
  <c r="CF9"/>
  <c r="CE9"/>
  <c r="CO8"/>
  <c r="CN8"/>
  <c r="CM8"/>
  <c r="CL8"/>
  <c r="CK8"/>
  <c r="CJ8"/>
  <c r="CI8"/>
  <c r="CH8"/>
  <c r="CG8"/>
  <c r="CF8"/>
  <c r="CE8"/>
  <c r="CO7"/>
  <c r="CN7"/>
  <c r="CM7"/>
  <c r="CL7"/>
  <c r="CK7"/>
  <c r="CJ7"/>
  <c r="CI7"/>
  <c r="CH7"/>
  <c r="CG7"/>
  <c r="CF7"/>
  <c r="CE7"/>
  <c r="EH6"/>
  <c r="EH5"/>
  <c r="EH4"/>
  <c r="EI3"/>
  <c r="EH3"/>
  <c r="EG3"/>
  <c r="EF3"/>
  <c r="EE3"/>
  <c r="ED3"/>
  <c r="EC3"/>
  <c r="EB3"/>
  <c r="EA3"/>
  <c r="DZ3"/>
  <c r="DY3"/>
  <c r="EI2"/>
  <c r="EH2"/>
  <c r="EG2"/>
  <c r="EF2"/>
  <c r="EE2"/>
  <c r="ED2"/>
  <c r="EC2"/>
  <c r="EB2"/>
  <c r="EA2"/>
  <c r="DZ2"/>
  <c r="DY2"/>
  <c r="EG6"/>
  <c r="EF6"/>
  <c r="EE6"/>
  <c r="ED6"/>
  <c r="EC6"/>
  <c r="EB6"/>
  <c r="EA6"/>
  <c r="DZ6"/>
  <c r="DY6"/>
  <c r="EG5"/>
  <c r="EF5"/>
  <c r="EE5"/>
  <c r="ED5"/>
  <c r="EC5"/>
  <c r="EB5"/>
  <c r="EA5"/>
  <c r="EG4"/>
  <c r="EF4"/>
  <c r="EE4"/>
  <c r="ED4"/>
  <c r="EC4"/>
  <c r="EB4"/>
  <c r="EA4"/>
  <c r="DZ5"/>
  <c r="DZ4"/>
  <c r="DY4"/>
  <c r="DY5"/>
  <c r="DX2"/>
  <c r="DW2"/>
  <c r="DV2"/>
  <c r="DU2"/>
  <c r="DT2"/>
  <c r="DS2"/>
  <c r="DV6"/>
  <c r="DU6"/>
  <c r="DT6"/>
  <c r="DS6"/>
  <c r="DV4"/>
  <c r="DU4"/>
  <c r="DT4"/>
  <c r="DS4"/>
  <c r="DR2"/>
  <c r="DQ2"/>
  <c r="DP2"/>
  <c r="DO2"/>
  <c r="DN2"/>
  <c r="DM2"/>
  <c r="DP6"/>
  <c r="DO6"/>
  <c r="DN6"/>
  <c r="DM6"/>
  <c r="DP4"/>
  <c r="DO4"/>
  <c r="DN4"/>
  <c r="DM4"/>
  <c r="DL3"/>
  <c r="DK3"/>
  <c r="DJ3"/>
  <c r="DI3"/>
  <c r="DH3"/>
  <c r="DG3"/>
  <c r="DF3"/>
  <c r="DE3"/>
  <c r="DD3"/>
  <c r="DC3"/>
  <c r="DB3"/>
  <c r="DL2"/>
  <c r="DK2"/>
  <c r="DJ2"/>
  <c r="DI2"/>
  <c r="DH2"/>
  <c r="DG2"/>
  <c r="DF2"/>
  <c r="DE2"/>
  <c r="DD2"/>
  <c r="DC2"/>
  <c r="DB2"/>
  <c r="DK6"/>
  <c r="DJ6"/>
  <c r="DI6"/>
  <c r="DH6"/>
  <c r="DG6"/>
  <c r="DF6"/>
  <c r="DE6"/>
  <c r="DD6"/>
  <c r="DC6"/>
  <c r="DB6"/>
  <c r="DK5"/>
  <c r="DJ5"/>
  <c r="DI5"/>
  <c r="DH5"/>
  <c r="DG5"/>
  <c r="DF5"/>
  <c r="DE5"/>
  <c r="DD5"/>
  <c r="DK4"/>
  <c r="DJ4"/>
  <c r="DI4"/>
  <c r="DH4"/>
  <c r="DG4"/>
  <c r="DF4"/>
  <c r="DE4"/>
  <c r="DD4"/>
  <c r="DC5"/>
  <c r="DC4"/>
  <c r="DB4"/>
  <c r="DB5"/>
  <c r="DA3"/>
  <c r="CZ3"/>
  <c r="CY3"/>
  <c r="CX3"/>
  <c r="CW3"/>
  <c r="CV3"/>
  <c r="CU3"/>
  <c r="CT3"/>
  <c r="CS3"/>
  <c r="CR3"/>
  <c r="CQ3"/>
  <c r="DA2"/>
  <c r="CZ2"/>
  <c r="CY2"/>
  <c r="CX2"/>
  <c r="CW2"/>
  <c r="CV2"/>
  <c r="CU2"/>
  <c r="CT2"/>
  <c r="CS2"/>
  <c r="CR2"/>
  <c r="CQ2"/>
  <c r="CZ6"/>
  <c r="CY6"/>
  <c r="CX6"/>
  <c r="CW6"/>
  <c r="CV6"/>
  <c r="CU6"/>
  <c r="CT6"/>
  <c r="CS6"/>
  <c r="CR6"/>
  <c r="CQ6"/>
  <c r="CZ5"/>
  <c r="CY5"/>
  <c r="CX5"/>
  <c r="CW5"/>
  <c r="CV5"/>
  <c r="CU5"/>
  <c r="CT5"/>
  <c r="CS5"/>
  <c r="CZ4"/>
  <c r="CY4"/>
  <c r="CX4"/>
  <c r="CW4"/>
  <c r="CV4"/>
  <c r="CU4"/>
  <c r="CT4"/>
  <c r="CS4"/>
  <c r="CR5"/>
  <c r="CR4"/>
  <c r="CQ4"/>
  <c r="CQ5"/>
  <c r="CP3"/>
  <c r="CO3"/>
  <c r="CN3"/>
  <c r="CM3"/>
  <c r="CL3"/>
  <c r="CK3"/>
  <c r="CJ3"/>
  <c r="CI3"/>
  <c r="CH3"/>
  <c r="CG3"/>
  <c r="CF3"/>
  <c r="CE3"/>
  <c r="CP2"/>
  <c r="CO2"/>
  <c r="CN2"/>
  <c r="CM2"/>
  <c r="CL2"/>
  <c r="CK2"/>
  <c r="CJ2"/>
  <c r="CI2"/>
  <c r="CH2"/>
  <c r="CG2"/>
  <c r="CF2"/>
  <c r="CO6"/>
  <c r="CN6"/>
  <c r="CM6"/>
  <c r="CL6"/>
  <c r="CK6"/>
  <c r="CJ6"/>
  <c r="CI6"/>
  <c r="CH6"/>
  <c r="CG6"/>
  <c r="CF6"/>
  <c r="CE6"/>
  <c r="CO5"/>
  <c r="CN5"/>
  <c r="CO4"/>
  <c r="CN4"/>
  <c r="CM5"/>
  <c r="CL5"/>
  <c r="CK5"/>
  <c r="CJ5"/>
  <c r="CI5"/>
  <c r="CH5"/>
  <c r="CG5"/>
  <c r="CM4"/>
  <c r="CL4"/>
  <c r="CK4"/>
  <c r="CJ4"/>
  <c r="CI4"/>
  <c r="CH4"/>
  <c r="CG4"/>
  <c r="CF5"/>
  <c r="CF4"/>
  <c r="CE4"/>
  <c r="CE5"/>
  <c r="CD3"/>
  <c r="CC3"/>
  <c r="CB3"/>
  <c r="CA3"/>
  <c r="BZ3"/>
  <c r="BY3"/>
  <c r="BX3"/>
  <c r="BW3"/>
  <c r="BV3"/>
  <c r="BU3"/>
  <c r="BT3"/>
  <c r="BS3"/>
  <c r="CD2"/>
  <c r="CC2"/>
  <c r="CB2"/>
  <c r="CA2"/>
  <c r="BZ2"/>
  <c r="BY2"/>
  <c r="BX2"/>
  <c r="BW2"/>
  <c r="BV2"/>
  <c r="BU2"/>
  <c r="BT2"/>
  <c r="BS2"/>
  <c r="CC6"/>
  <c r="CB6"/>
  <c r="CA6"/>
  <c r="BZ6"/>
  <c r="BY6"/>
  <c r="BX6"/>
  <c r="BW6"/>
  <c r="BV6"/>
  <c r="BU6"/>
  <c r="BT6"/>
  <c r="BS6"/>
  <c r="CC5"/>
  <c r="CB5"/>
  <c r="CA5"/>
  <c r="BZ5"/>
  <c r="BY5"/>
  <c r="BX5"/>
  <c r="BW5"/>
  <c r="BV5"/>
  <c r="BU5"/>
  <c r="CC4"/>
  <c r="CB4"/>
  <c r="CA4"/>
  <c r="BZ4"/>
  <c r="BY4"/>
  <c r="BX4"/>
  <c r="BW4"/>
  <c r="BV4"/>
  <c r="BU4"/>
  <c r="BT5"/>
  <c r="BT4"/>
  <c r="BS4"/>
  <c r="BS5"/>
  <c r="BR3"/>
  <c r="BQ3"/>
  <c r="BP3"/>
  <c r="BO3"/>
  <c r="BN3"/>
  <c r="BM3"/>
  <c r="BL3"/>
  <c r="BK3"/>
  <c r="BJ3"/>
  <c r="BI3"/>
  <c r="BH3"/>
  <c r="BG3"/>
  <c r="BR2"/>
  <c r="BQ2"/>
  <c r="BP2"/>
  <c r="BO2"/>
  <c r="BN2"/>
  <c r="BM2"/>
  <c r="BL2"/>
  <c r="BK2"/>
  <c r="BJ2"/>
  <c r="BI2"/>
  <c r="BH2"/>
  <c r="BG2"/>
  <c r="BQ6"/>
  <c r="BP6"/>
  <c r="BO6"/>
  <c r="BN6"/>
  <c r="BM6"/>
  <c r="BL6"/>
  <c r="BK6"/>
  <c r="BJ6"/>
  <c r="BI6"/>
  <c r="BH6"/>
  <c r="BG6"/>
  <c r="BQ5"/>
  <c r="BP5"/>
  <c r="BQ4"/>
  <c r="BP4"/>
  <c r="BO5"/>
  <c r="BN5"/>
  <c r="BM5"/>
  <c r="BL5"/>
  <c r="BK5"/>
  <c r="BJ5"/>
  <c r="BI5"/>
  <c r="BO4"/>
  <c r="BN4"/>
  <c r="BM4"/>
  <c r="BL4"/>
  <c r="BK4"/>
  <c r="BJ4"/>
  <c r="BI4"/>
  <c r="BH5"/>
  <c r="BH4"/>
  <c r="BG4"/>
  <c r="BG5"/>
  <c r="BE6"/>
  <c r="BD6"/>
  <c r="BE5"/>
  <c r="BD5"/>
  <c r="BE4"/>
  <c r="BD4"/>
  <c r="BF3"/>
  <c r="BE3"/>
  <c r="BD3"/>
  <c r="BC3"/>
  <c r="BB3"/>
  <c r="BA3"/>
  <c r="AZ3"/>
  <c r="AY3"/>
  <c r="AX3"/>
  <c r="AW3"/>
  <c r="AV3"/>
  <c r="AU3"/>
  <c r="BF2"/>
  <c r="BE2"/>
  <c r="BD2"/>
  <c r="BC2"/>
  <c r="BB2"/>
  <c r="BA2"/>
  <c r="AZ2"/>
  <c r="AY2"/>
  <c r="AX2"/>
  <c r="AW2"/>
  <c r="AV2"/>
  <c r="AU2"/>
  <c r="BC6"/>
  <c r="BB6"/>
  <c r="BA6"/>
  <c r="AZ6"/>
  <c r="AY6"/>
  <c r="AX6"/>
  <c r="AW6"/>
  <c r="AV6"/>
  <c r="AU6"/>
  <c r="BC5"/>
  <c r="BB5"/>
  <c r="BA5"/>
  <c r="AZ5"/>
  <c r="AY5"/>
  <c r="AX5"/>
  <c r="AW5"/>
  <c r="BC4"/>
  <c r="BB4"/>
  <c r="BA4"/>
  <c r="AZ4"/>
  <c r="AY4"/>
  <c r="AX4"/>
  <c r="AW4"/>
  <c r="AV5"/>
  <c r="AV4"/>
  <c r="AU4"/>
  <c r="AU5"/>
  <c r="AT3"/>
  <c r="AS3"/>
  <c r="AR3"/>
  <c r="AQ3"/>
  <c r="AP3"/>
  <c r="AO3"/>
  <c r="AN3"/>
  <c r="AM3"/>
  <c r="AL3"/>
  <c r="AK3"/>
  <c r="AJ3"/>
  <c r="AI3"/>
  <c r="AT2"/>
  <c r="AS2"/>
  <c r="AR2"/>
  <c r="AQ2"/>
  <c r="AP2"/>
  <c r="AO2"/>
  <c r="AN2"/>
  <c r="AM2"/>
  <c r="AL2"/>
  <c r="AK2"/>
  <c r="AJ2"/>
  <c r="AI2"/>
  <c r="AS6"/>
  <c r="AR6"/>
  <c r="AQ6"/>
  <c r="AP6"/>
  <c r="AO6"/>
  <c r="AN6"/>
  <c r="AM6"/>
  <c r="AL6"/>
  <c r="AK6"/>
  <c r="AJ6"/>
  <c r="AI6"/>
  <c r="AS5"/>
  <c r="AR5"/>
  <c r="AQ5"/>
  <c r="AP5"/>
  <c r="AO5"/>
  <c r="AN5"/>
  <c r="AM5"/>
  <c r="AL5"/>
  <c r="AK5"/>
  <c r="AS4"/>
  <c r="AR4"/>
  <c r="AQ4"/>
  <c r="AP4"/>
  <c r="AO4"/>
  <c r="AN4"/>
  <c r="AM4"/>
  <c r="AL4"/>
  <c r="AK4"/>
  <c r="AJ5"/>
  <c r="AJ4"/>
  <c r="AI4"/>
  <c r="AI5"/>
  <c r="AH3"/>
  <c r="AG3"/>
  <c r="AF3"/>
  <c r="AE3"/>
  <c r="AD3"/>
  <c r="AC3"/>
  <c r="AB3"/>
  <c r="AA3"/>
  <c r="Z3"/>
  <c r="Y3"/>
  <c r="X3"/>
  <c r="W3"/>
  <c r="AH2"/>
  <c r="AG2"/>
  <c r="AF2"/>
  <c r="AE2"/>
  <c r="AD2"/>
  <c r="AC2"/>
  <c r="AB2"/>
  <c r="AA2"/>
  <c r="Z2"/>
  <c r="Y2"/>
  <c r="X2"/>
  <c r="W2"/>
  <c r="AG6"/>
  <c r="AF6"/>
  <c r="AE6"/>
  <c r="AD6"/>
  <c r="AC6"/>
  <c r="AB6"/>
  <c r="AA6"/>
  <c r="Z6"/>
  <c r="Y6"/>
  <c r="X6"/>
  <c r="W6"/>
  <c r="AG5"/>
  <c r="AF5"/>
  <c r="AE5"/>
  <c r="AD5"/>
  <c r="AC5"/>
  <c r="AB5"/>
  <c r="AA5"/>
  <c r="Z5"/>
  <c r="Y5"/>
  <c r="AG4"/>
  <c r="AF4"/>
  <c r="AE4"/>
  <c r="AD4"/>
  <c r="AC4"/>
  <c r="AB4"/>
  <c r="AA4"/>
  <c r="Z4"/>
  <c r="Y4"/>
  <c r="X5"/>
  <c r="X4"/>
  <c r="W4"/>
  <c r="W5"/>
  <c r="V3"/>
  <c r="U3"/>
  <c r="T3"/>
  <c r="S3"/>
  <c r="R3"/>
  <c r="Q3"/>
  <c r="P3"/>
  <c r="O3"/>
  <c r="N3"/>
  <c r="M3"/>
  <c r="L3"/>
  <c r="K3"/>
  <c r="V2"/>
  <c r="U2"/>
  <c r="T2"/>
  <c r="S2"/>
  <c r="R2"/>
  <c r="Q2"/>
  <c r="P2"/>
  <c r="O2"/>
  <c r="N2"/>
  <c r="M2"/>
  <c r="L2"/>
  <c r="U6"/>
  <c r="T6"/>
  <c r="U5"/>
  <c r="T5"/>
  <c r="U4"/>
  <c r="T4"/>
  <c r="S6"/>
  <c r="R6"/>
  <c r="Q6"/>
  <c r="P6"/>
  <c r="O6"/>
  <c r="N6"/>
  <c r="M6"/>
  <c r="L6"/>
  <c r="K6"/>
  <c r="S5"/>
  <c r="R5"/>
  <c r="Q5"/>
  <c r="P5"/>
  <c r="O5"/>
  <c r="N5"/>
  <c r="M5"/>
  <c r="S4"/>
  <c r="R4"/>
  <c r="Q4"/>
  <c r="P4"/>
  <c r="O4"/>
  <c r="N4"/>
  <c r="M4"/>
  <c r="L5"/>
  <c r="K5"/>
  <c r="K4"/>
  <c r="FS5" i="15"/>
  <c r="FR5"/>
  <c r="FQ5"/>
  <c r="FP5"/>
  <c r="FO5"/>
  <c r="FN5"/>
  <c r="FM5"/>
  <c r="DC108"/>
  <c r="DC107"/>
  <c r="DC106"/>
  <c r="DC105"/>
  <c r="DC104"/>
  <c r="DC103"/>
  <c r="DC102"/>
  <c r="DC101"/>
  <c r="DC100"/>
  <c r="DC99"/>
  <c r="DC98"/>
  <c r="DC97"/>
  <c r="DC96"/>
  <c r="DC95"/>
  <c r="DC94"/>
  <c r="DC93"/>
  <c r="DC92"/>
  <c r="DC91"/>
  <c r="DC90"/>
  <c r="DC89"/>
  <c r="DC88"/>
  <c r="DC87"/>
  <c r="DC86"/>
  <c r="DC85"/>
  <c r="DC84"/>
  <c r="DC83"/>
  <c r="DC82"/>
  <c r="DC81"/>
  <c r="DC80"/>
  <c r="DC79"/>
  <c r="DC78"/>
  <c r="DC77"/>
  <c r="DC76"/>
  <c r="DC75"/>
  <c r="DC74"/>
  <c r="DC73"/>
  <c r="DC72"/>
  <c r="DC71"/>
  <c r="DC70"/>
  <c r="DC69"/>
  <c r="DC68"/>
  <c r="DC67"/>
  <c r="DC66"/>
  <c r="DC65"/>
  <c r="DC64"/>
  <c r="DC63"/>
  <c r="DC62"/>
  <c r="DC61"/>
  <c r="DC60"/>
  <c r="DC59"/>
  <c r="DC58"/>
  <c r="DC57"/>
  <c r="DC56"/>
  <c r="DC55"/>
  <c r="DC54"/>
  <c r="DC53"/>
  <c r="DC52"/>
  <c r="DC51"/>
  <c r="DC50"/>
  <c r="DC49"/>
  <c r="DC48"/>
  <c r="DC47"/>
  <c r="DC46"/>
  <c r="DC45"/>
  <c r="DC44"/>
  <c r="DC43"/>
  <c r="DC42"/>
  <c r="DC41"/>
  <c r="DC40"/>
  <c r="DC39"/>
  <c r="DC38"/>
  <c r="DC37"/>
  <c r="DC36"/>
  <c r="DC35"/>
  <c r="DC34"/>
  <c r="DC33"/>
  <c r="DC32"/>
  <c r="DC31"/>
  <c r="DC30"/>
  <c r="DC29"/>
  <c r="DC28"/>
  <c r="DC27"/>
  <c r="DC26"/>
  <c r="DC25"/>
  <c r="DC24"/>
  <c r="DC23"/>
  <c r="DC22"/>
  <c r="DC21"/>
  <c r="DC20"/>
  <c r="DC19"/>
  <c r="DC18"/>
  <c r="DC17"/>
  <c r="DC16"/>
  <c r="DC15"/>
  <c r="DC14"/>
  <c r="DC13"/>
  <c r="DC12"/>
  <c r="DC11"/>
  <c r="CP110" i="19"/>
  <c r="BG110"/>
  <c r="BI110"/>
  <c r="CH110"/>
  <c r="CE108"/>
  <c r="CO108" i="15"/>
  <c r="CO107"/>
  <c r="CO106"/>
  <c r="CO105"/>
  <c r="CO104"/>
  <c r="CO103"/>
  <c r="CO102"/>
  <c r="CO101"/>
  <c r="CO100"/>
  <c r="CO99"/>
  <c r="CO98"/>
  <c r="CO97"/>
  <c r="CO96"/>
  <c r="CO95"/>
  <c r="CO94"/>
  <c r="CO93"/>
  <c r="CO92"/>
  <c r="CO91"/>
  <c r="CO90"/>
  <c r="CO89"/>
  <c r="CO88"/>
  <c r="CO87"/>
  <c r="CO86"/>
  <c r="CO85"/>
  <c r="CO84"/>
  <c r="CO83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O60"/>
  <c r="CO59"/>
  <c r="CO58"/>
  <c r="CO57"/>
  <c r="CO56"/>
  <c r="CO55"/>
  <c r="CO54"/>
  <c r="CO53"/>
  <c r="CO52"/>
  <c r="CO51"/>
  <c r="CO50"/>
  <c r="CO49"/>
  <c r="CO48"/>
  <c r="CO47"/>
  <c r="CO46"/>
  <c r="CO45"/>
  <c r="CO44"/>
  <c r="CO43"/>
  <c r="CO42"/>
  <c r="CO41"/>
  <c r="CO40"/>
  <c r="CO39"/>
  <c r="CO38"/>
  <c r="CO37"/>
  <c r="CO36"/>
  <c r="CO35"/>
  <c r="CO34"/>
  <c r="CO33"/>
  <c r="CO32"/>
  <c r="CO31"/>
  <c r="CO30"/>
  <c r="CO29"/>
  <c r="CO28"/>
  <c r="CO27"/>
  <c r="CO26"/>
  <c r="CO25"/>
  <c r="CO24"/>
  <c r="CO23"/>
  <c r="CO22"/>
  <c r="CO21"/>
  <c r="CO20"/>
  <c r="CO19"/>
  <c r="CO18"/>
  <c r="CO17"/>
  <c r="CO16"/>
  <c r="CO15"/>
  <c r="CO14"/>
  <c r="CO13"/>
  <c r="CO12"/>
  <c r="CO11"/>
  <c r="C33" i="22"/>
  <c r="C31"/>
  <c r="GQ7" i="15"/>
  <c r="C32" i="22"/>
  <c r="EE106" i="19"/>
  <c r="EC106"/>
  <c r="EB106"/>
  <c r="DZ106"/>
  <c r="DY106"/>
  <c r="EE105"/>
  <c r="EC105"/>
  <c r="EB105"/>
  <c r="DZ105"/>
  <c r="DY105"/>
  <c r="EE104"/>
  <c r="EC104"/>
  <c r="EB104"/>
  <c r="DZ104"/>
  <c r="DY104"/>
  <c r="EE103"/>
  <c r="ED103"/>
  <c r="EC103"/>
  <c r="EB103"/>
  <c r="EA103"/>
  <c r="DZ103"/>
  <c r="DY103"/>
  <c r="EE102"/>
  <c r="ED102"/>
  <c r="EC102"/>
  <c r="EB102"/>
  <c r="EA102"/>
  <c r="DZ102"/>
  <c r="DY102"/>
  <c r="EE101"/>
  <c r="ED101"/>
  <c r="EC101"/>
  <c r="EB101"/>
  <c r="EA101"/>
  <c r="DZ101"/>
  <c r="DY101"/>
  <c r="EG100"/>
  <c r="EE100"/>
  <c r="ED100"/>
  <c r="EC100"/>
  <c r="EB100"/>
  <c r="EA100"/>
  <c r="DZ100"/>
  <c r="DY100"/>
  <c r="EE99"/>
  <c r="ED99"/>
  <c r="EC99"/>
  <c r="EB99"/>
  <c r="EA99"/>
  <c r="DZ99"/>
  <c r="DY99"/>
  <c r="EE98"/>
  <c r="ED98"/>
  <c r="EC98"/>
  <c r="EB98"/>
  <c r="EA98"/>
  <c r="DZ98"/>
  <c r="DY98"/>
  <c r="EE97"/>
  <c r="ED97"/>
  <c r="EC97"/>
  <c r="EB97"/>
  <c r="EA97"/>
  <c r="DZ97"/>
  <c r="DY97"/>
  <c r="EG96"/>
  <c r="EE96"/>
  <c r="ED96"/>
  <c r="EC96"/>
  <c r="EB96"/>
  <c r="EA96"/>
  <c r="DZ96"/>
  <c r="DY96"/>
  <c r="EE95"/>
  <c r="ED95"/>
  <c r="EC95"/>
  <c r="EB95"/>
  <c r="EA95"/>
  <c r="DZ95"/>
  <c r="DY95"/>
  <c r="EG94"/>
  <c r="EE94"/>
  <c r="ED94"/>
  <c r="EC94"/>
  <c r="EB94"/>
  <c r="EA94"/>
  <c r="DZ94"/>
  <c r="DY94"/>
  <c r="EE93"/>
  <c r="ED93"/>
  <c r="EC93"/>
  <c r="EB93"/>
  <c r="EA93"/>
  <c r="DZ93"/>
  <c r="DY93"/>
  <c r="EG92"/>
  <c r="EE92"/>
  <c r="ED92"/>
  <c r="EC92"/>
  <c r="EB92"/>
  <c r="EA92"/>
  <c r="DZ92"/>
  <c r="DY92"/>
  <c r="EE91"/>
  <c r="ED91"/>
  <c r="EC91"/>
  <c r="EB91"/>
  <c r="EA91"/>
  <c r="DZ91"/>
  <c r="DY91"/>
  <c r="EE90"/>
  <c r="ED90"/>
  <c r="EC90"/>
  <c r="EB90"/>
  <c r="EA90"/>
  <c r="DZ90"/>
  <c r="DY90"/>
  <c r="EE89"/>
  <c r="ED89"/>
  <c r="EC89"/>
  <c r="EB89"/>
  <c r="EA89"/>
  <c r="DZ89"/>
  <c r="DY89"/>
  <c r="EG88"/>
  <c r="EE88"/>
  <c r="ED88"/>
  <c r="EC88"/>
  <c r="EB88"/>
  <c r="EA88"/>
  <c r="DZ88"/>
  <c r="DY88"/>
  <c r="EE87"/>
  <c r="ED87"/>
  <c r="EC87"/>
  <c r="EB87"/>
  <c r="EA87"/>
  <c r="DZ87"/>
  <c r="DY87"/>
  <c r="EE86"/>
  <c r="ED86"/>
  <c r="EC86"/>
  <c r="EB86"/>
  <c r="EA86"/>
  <c r="DZ86"/>
  <c r="DY86"/>
  <c r="EE85"/>
  <c r="ED85"/>
  <c r="EC85"/>
  <c r="EB85"/>
  <c r="EA85"/>
  <c r="DZ85"/>
  <c r="DY85"/>
  <c r="EE84"/>
  <c r="ED84"/>
  <c r="EC84"/>
  <c r="EB84"/>
  <c r="EA84"/>
  <c r="DZ84"/>
  <c r="DY84"/>
  <c r="EE83"/>
  <c r="ED83"/>
  <c r="EC83"/>
  <c r="EB83"/>
  <c r="EA83"/>
  <c r="DZ83"/>
  <c r="DY83"/>
  <c r="EG82"/>
  <c r="EE82"/>
  <c r="ED82"/>
  <c r="EC82"/>
  <c r="EB82"/>
  <c r="EA82"/>
  <c r="DZ82"/>
  <c r="DY82"/>
  <c r="EE81"/>
  <c r="ED81"/>
  <c r="EC81"/>
  <c r="EB81"/>
  <c r="EA81"/>
  <c r="DZ81"/>
  <c r="DY81"/>
  <c r="EG80"/>
  <c r="EE80"/>
  <c r="ED80"/>
  <c r="EC80"/>
  <c r="EB80"/>
  <c r="EA80"/>
  <c r="DZ80"/>
  <c r="DY80"/>
  <c r="EE79"/>
  <c r="ED79"/>
  <c r="EC79"/>
  <c r="EB79"/>
  <c r="EA79"/>
  <c r="DZ79"/>
  <c r="DY79"/>
  <c r="EE78"/>
  <c r="ED78"/>
  <c r="EC78"/>
  <c r="EB78"/>
  <c r="EA78"/>
  <c r="DZ78"/>
  <c r="DY78"/>
  <c r="EE77"/>
  <c r="ED77"/>
  <c r="EC77"/>
  <c r="EB77"/>
  <c r="EA77"/>
  <c r="DZ77"/>
  <c r="DY77"/>
  <c r="EG76"/>
  <c r="EE76"/>
  <c r="ED76"/>
  <c r="EC76"/>
  <c r="EB76"/>
  <c r="EA76"/>
  <c r="DZ76"/>
  <c r="DY76"/>
  <c r="EE75"/>
  <c r="ED75"/>
  <c r="EC75"/>
  <c r="EB75"/>
  <c r="EA75"/>
  <c r="DZ75"/>
  <c r="DY75"/>
  <c r="EE74"/>
  <c r="ED74"/>
  <c r="EC74"/>
  <c r="EB74"/>
  <c r="EA74"/>
  <c r="DZ74"/>
  <c r="DY74"/>
  <c r="EE73"/>
  <c r="ED73"/>
  <c r="EC73"/>
  <c r="EB73"/>
  <c r="EA73"/>
  <c r="DZ73"/>
  <c r="DY73"/>
  <c r="EG72"/>
  <c r="EE72"/>
  <c r="ED72"/>
  <c r="EC72"/>
  <c r="EB72"/>
  <c r="EA72"/>
  <c r="DZ72"/>
  <c r="DY72"/>
  <c r="EE71"/>
  <c r="ED71"/>
  <c r="EC71"/>
  <c r="EB71"/>
  <c r="EA71"/>
  <c r="DZ71"/>
  <c r="DY71"/>
  <c r="EE70"/>
  <c r="ED70"/>
  <c r="EC70"/>
  <c r="EB70"/>
  <c r="EA70"/>
  <c r="DZ70"/>
  <c r="DY70"/>
  <c r="EE69"/>
  <c r="ED69"/>
  <c r="EC69"/>
  <c r="EB69"/>
  <c r="EA69"/>
  <c r="DZ69"/>
  <c r="DY69"/>
  <c r="EE68"/>
  <c r="ED68"/>
  <c r="EC68"/>
  <c r="EB68"/>
  <c r="EA68"/>
  <c r="DZ68"/>
  <c r="DY68"/>
  <c r="EE67"/>
  <c r="ED67"/>
  <c r="EC67"/>
  <c r="EB67"/>
  <c r="EA67"/>
  <c r="DZ67"/>
  <c r="DY67"/>
  <c r="EG66"/>
  <c r="EE66"/>
  <c r="ED66"/>
  <c r="EC66"/>
  <c r="EB66"/>
  <c r="EA66"/>
  <c r="DZ66"/>
  <c r="DY66"/>
  <c r="EE65"/>
  <c r="ED65"/>
  <c r="EC65"/>
  <c r="EB65"/>
  <c r="EA65"/>
  <c r="DZ65"/>
  <c r="DY65"/>
  <c r="EG64"/>
  <c r="EE64"/>
  <c r="ED64"/>
  <c r="EC64"/>
  <c r="EB64"/>
  <c r="EA64"/>
  <c r="DZ64"/>
  <c r="DY64"/>
  <c r="EE63"/>
  <c r="ED63"/>
  <c r="EC63"/>
  <c r="EB63"/>
  <c r="EA63"/>
  <c r="DZ63"/>
  <c r="DY63"/>
  <c r="EE62"/>
  <c r="ED62"/>
  <c r="EC62"/>
  <c r="EB62"/>
  <c r="EA62"/>
  <c r="DZ62"/>
  <c r="DY62"/>
  <c r="EE61"/>
  <c r="ED61"/>
  <c r="EC61"/>
  <c r="EB61"/>
  <c r="EA61"/>
  <c r="DZ61"/>
  <c r="DY61"/>
  <c r="EG60"/>
  <c r="EE60"/>
  <c r="ED60"/>
  <c r="EC60"/>
  <c r="EB60"/>
  <c r="EA60"/>
  <c r="DZ60"/>
  <c r="DY60"/>
  <c r="EE59"/>
  <c r="ED59"/>
  <c r="EC59"/>
  <c r="EB59"/>
  <c r="EA59"/>
  <c r="DZ59"/>
  <c r="DY59"/>
  <c r="EE58"/>
  <c r="ED58"/>
  <c r="EC58"/>
  <c r="EB58"/>
  <c r="EA58"/>
  <c r="DZ58"/>
  <c r="DY58"/>
  <c r="EE57"/>
  <c r="ED57"/>
  <c r="EC57"/>
  <c r="EB57"/>
  <c r="EA57"/>
  <c r="DZ57"/>
  <c r="DY57"/>
  <c r="EG56"/>
  <c r="EE56"/>
  <c r="ED56"/>
  <c r="EC56"/>
  <c r="EB56"/>
  <c r="EA56"/>
  <c r="DZ56"/>
  <c r="DY56"/>
  <c r="EE55"/>
  <c r="ED55"/>
  <c r="EC55"/>
  <c r="EB55"/>
  <c r="EA55"/>
  <c r="DZ55"/>
  <c r="DY55"/>
  <c r="EE54"/>
  <c r="ED54"/>
  <c r="EC54"/>
  <c r="EB54"/>
  <c r="EA54"/>
  <c r="DZ54"/>
  <c r="DY54"/>
  <c r="EE53"/>
  <c r="ED53"/>
  <c r="EC53"/>
  <c r="EB53"/>
  <c r="EA53"/>
  <c r="DZ53"/>
  <c r="DY53"/>
  <c r="EE52"/>
  <c r="ED52"/>
  <c r="EC52"/>
  <c r="EB52"/>
  <c r="EA52"/>
  <c r="DZ52"/>
  <c r="DY52"/>
  <c r="EE51"/>
  <c r="ED51"/>
  <c r="EC51"/>
  <c r="EB51"/>
  <c r="EA51"/>
  <c r="DZ51"/>
  <c r="DY51"/>
  <c r="EG50"/>
  <c r="EE50"/>
  <c r="ED50"/>
  <c r="EC50"/>
  <c r="EB50"/>
  <c r="EA50"/>
  <c r="DZ50"/>
  <c r="DY50"/>
  <c r="EE49"/>
  <c r="ED49"/>
  <c r="EC49"/>
  <c r="EB49"/>
  <c r="EA49"/>
  <c r="DZ49"/>
  <c r="DY49"/>
  <c r="EG48"/>
  <c r="EE48"/>
  <c r="ED48"/>
  <c r="EC48"/>
  <c r="EB48"/>
  <c r="EA48"/>
  <c r="DZ48"/>
  <c r="DY48"/>
  <c r="EE47"/>
  <c r="ED47"/>
  <c r="EC47"/>
  <c r="EB47"/>
  <c r="EA47"/>
  <c r="DZ47"/>
  <c r="DY47"/>
  <c r="EE46"/>
  <c r="ED46"/>
  <c r="EC46"/>
  <c r="EB46"/>
  <c r="EA46"/>
  <c r="DZ46"/>
  <c r="DY46"/>
  <c r="EE45"/>
  <c r="ED45"/>
  <c r="EC45"/>
  <c r="EB45"/>
  <c r="EA45"/>
  <c r="DZ45"/>
  <c r="DY45"/>
  <c r="EG44"/>
  <c r="EE44"/>
  <c r="ED44"/>
  <c r="EC44"/>
  <c r="EB44"/>
  <c r="EA44"/>
  <c r="DZ44"/>
  <c r="DY44"/>
  <c r="EE43"/>
  <c r="ED43"/>
  <c r="EC43"/>
  <c r="EB43"/>
  <c r="EA43"/>
  <c r="DZ43"/>
  <c r="DY43"/>
  <c r="EE42"/>
  <c r="ED42"/>
  <c r="EC42"/>
  <c r="EB42"/>
  <c r="EA42"/>
  <c r="DZ42"/>
  <c r="DY42"/>
  <c r="EE41"/>
  <c r="ED41"/>
  <c r="EC41"/>
  <c r="EB41"/>
  <c r="EA41"/>
  <c r="DZ41"/>
  <c r="DY41"/>
  <c r="EG40"/>
  <c r="EE40"/>
  <c r="ED40"/>
  <c r="EC40"/>
  <c r="EB40"/>
  <c r="EA40"/>
  <c r="DZ40"/>
  <c r="DY40"/>
  <c r="EE39"/>
  <c r="ED39"/>
  <c r="EC39"/>
  <c r="EB39"/>
  <c r="EA39"/>
  <c r="DZ39"/>
  <c r="DY39"/>
  <c r="EE38"/>
  <c r="ED38"/>
  <c r="EC38"/>
  <c r="EB38"/>
  <c r="EA38"/>
  <c r="DZ38"/>
  <c r="DY38"/>
  <c r="EE37"/>
  <c r="ED37"/>
  <c r="EC37"/>
  <c r="EB37"/>
  <c r="EA37"/>
  <c r="DZ37"/>
  <c r="DY37"/>
  <c r="EE36"/>
  <c r="ED36"/>
  <c r="EC36"/>
  <c r="EB36"/>
  <c r="EA36"/>
  <c r="DZ36"/>
  <c r="DY36"/>
  <c r="EE35"/>
  <c r="ED35"/>
  <c r="EC35"/>
  <c r="EB35"/>
  <c r="EA35"/>
  <c r="DZ35"/>
  <c r="DY35"/>
  <c r="EG34"/>
  <c r="EE34"/>
  <c r="ED34"/>
  <c r="EC34"/>
  <c r="EB34"/>
  <c r="EA34"/>
  <c r="DZ34"/>
  <c r="DY34"/>
  <c r="EE33"/>
  <c r="ED33"/>
  <c r="EC33"/>
  <c r="EB33"/>
  <c r="EA33"/>
  <c r="DZ33"/>
  <c r="DY33"/>
  <c r="EG32"/>
  <c r="EE32"/>
  <c r="ED32"/>
  <c r="EC32"/>
  <c r="EB32"/>
  <c r="EA32"/>
  <c r="DZ32"/>
  <c r="DY32"/>
  <c r="EE31"/>
  <c r="ED31"/>
  <c r="EC31"/>
  <c r="EB31"/>
  <c r="EA31"/>
  <c r="DZ31"/>
  <c r="DY31"/>
  <c r="EE30"/>
  <c r="ED30"/>
  <c r="EC30"/>
  <c r="EB30"/>
  <c r="EA30"/>
  <c r="DZ30"/>
  <c r="DY30"/>
  <c r="EE29"/>
  <c r="ED29"/>
  <c r="EC29"/>
  <c r="EB29"/>
  <c r="EA29"/>
  <c r="DZ29"/>
  <c r="DY29"/>
  <c r="EG28"/>
  <c r="EE28"/>
  <c r="ED28"/>
  <c r="EC28"/>
  <c r="EB28"/>
  <c r="EA28"/>
  <c r="DZ28"/>
  <c r="DY28"/>
  <c r="EE27"/>
  <c r="ED27"/>
  <c r="EC27"/>
  <c r="EB27"/>
  <c r="EA27"/>
  <c r="DZ27"/>
  <c r="DY27"/>
  <c r="EE26"/>
  <c r="ED26"/>
  <c r="EC26"/>
  <c r="EB26"/>
  <c r="EA26"/>
  <c r="DZ26"/>
  <c r="DY26"/>
  <c r="EE25"/>
  <c r="ED25"/>
  <c r="EC25"/>
  <c r="EB25"/>
  <c r="EA25"/>
  <c r="DZ25"/>
  <c r="DY25"/>
  <c r="EG24"/>
  <c r="EE24"/>
  <c r="ED24"/>
  <c r="EC24"/>
  <c r="EB24"/>
  <c r="EA24"/>
  <c r="DZ24"/>
  <c r="DY24"/>
  <c r="EE23"/>
  <c r="ED23"/>
  <c r="EC23"/>
  <c r="EB23"/>
  <c r="EA23"/>
  <c r="DZ23"/>
  <c r="DY23"/>
  <c r="EG22"/>
  <c r="EE22"/>
  <c r="ED22"/>
  <c r="EC22"/>
  <c r="EB22"/>
  <c r="EA22"/>
  <c r="DZ22"/>
  <c r="DY22"/>
  <c r="EE21"/>
  <c r="ED21"/>
  <c r="EC21"/>
  <c r="EB21"/>
  <c r="EA21"/>
  <c r="DZ21"/>
  <c r="DY21"/>
  <c r="EG20"/>
  <c r="EE20"/>
  <c r="ED20"/>
  <c r="EC20"/>
  <c r="EB20"/>
  <c r="EA20"/>
  <c r="DZ20"/>
  <c r="DY20"/>
  <c r="EE19"/>
  <c r="ED19"/>
  <c r="EC19"/>
  <c r="EB19"/>
  <c r="EA19"/>
  <c r="DZ19"/>
  <c r="DY19"/>
  <c r="EE18"/>
  <c r="ED18"/>
  <c r="EC18"/>
  <c r="EB18"/>
  <c r="EA18"/>
  <c r="DZ18"/>
  <c r="DY18"/>
  <c r="EE17"/>
  <c r="ED17"/>
  <c r="EC17"/>
  <c r="EB17"/>
  <c r="EA17"/>
  <c r="DZ17"/>
  <c r="DY17"/>
  <c r="EG16"/>
  <c r="EE16"/>
  <c r="ED16"/>
  <c r="EC16"/>
  <c r="EB16"/>
  <c r="EA16"/>
  <c r="DZ16"/>
  <c r="DY16"/>
  <c r="EE15"/>
  <c r="ED15"/>
  <c r="EC15"/>
  <c r="EB15"/>
  <c r="EA15"/>
  <c r="DZ15"/>
  <c r="DY15"/>
  <c r="EG14"/>
  <c r="EE14"/>
  <c r="ED14"/>
  <c r="EC14"/>
  <c r="EB14"/>
  <c r="EA14"/>
  <c r="DZ14"/>
  <c r="DY14"/>
  <c r="EE13"/>
  <c r="ED13"/>
  <c r="EC13"/>
  <c r="EB13"/>
  <c r="EA13"/>
  <c r="DZ13"/>
  <c r="DY13"/>
  <c r="EG12"/>
  <c r="EE12"/>
  <c r="ED12"/>
  <c r="EC12"/>
  <c r="EB12"/>
  <c r="EA12"/>
  <c r="DZ12"/>
  <c r="DY12"/>
  <c r="EE11"/>
  <c r="ED11"/>
  <c r="EC11"/>
  <c r="EB11"/>
  <c r="EA11"/>
  <c r="DZ11"/>
  <c r="DY11"/>
  <c r="EE10"/>
  <c r="ED10"/>
  <c r="EC10"/>
  <c r="EB10"/>
  <c r="EA10"/>
  <c r="DZ10"/>
  <c r="DY10"/>
  <c r="EE9"/>
  <c r="ED9"/>
  <c r="EC9"/>
  <c r="EB9"/>
  <c r="EA9"/>
  <c r="DZ9"/>
  <c r="DY9"/>
  <c r="EG8"/>
  <c r="EE8"/>
  <c r="ED8"/>
  <c r="EC8"/>
  <c r="EB8"/>
  <c r="EA8"/>
  <c r="DZ8"/>
  <c r="DY8"/>
  <c r="EE7"/>
  <c r="ED7"/>
  <c r="EC7"/>
  <c r="EB7"/>
  <c r="EA7"/>
  <c r="DZ7"/>
  <c r="DY7"/>
  <c r="DY108"/>
  <c r="DY107"/>
  <c r="EG106"/>
  <c r="ED106"/>
  <c r="EA106"/>
  <c r="EG105"/>
  <c r="ED105"/>
  <c r="EG104"/>
  <c r="ED104"/>
  <c r="EA104"/>
  <c r="EF103"/>
  <c r="EG102"/>
  <c r="EG101"/>
  <c r="EG99"/>
  <c r="EF99"/>
  <c r="EG98"/>
  <c r="EF98"/>
  <c r="EG97"/>
  <c r="EG95"/>
  <c r="EF95"/>
  <c r="EF94"/>
  <c r="EG93"/>
  <c r="EG91"/>
  <c r="EF91"/>
  <c r="EG90"/>
  <c r="EF90"/>
  <c r="EG89"/>
  <c r="EG87"/>
  <c r="EF86"/>
  <c r="EG85"/>
  <c r="EG84"/>
  <c r="EG83"/>
  <c r="EF82"/>
  <c r="EG81"/>
  <c r="EG79"/>
  <c r="EG78"/>
  <c r="EG77"/>
  <c r="EG75"/>
  <c r="EH75"/>
  <c r="EG74"/>
  <c r="EF74"/>
  <c r="EG73"/>
  <c r="EG71"/>
  <c r="EF70"/>
  <c r="EG69"/>
  <c r="EH69"/>
  <c r="EG68"/>
  <c r="EG67"/>
  <c r="EF66"/>
  <c r="EG65"/>
  <c r="EH64"/>
  <c r="EG63"/>
  <c r="EG62"/>
  <c r="EG61"/>
  <c r="EG59"/>
  <c r="EH59"/>
  <c r="EG58"/>
  <c r="EF58"/>
  <c r="EG57"/>
  <c r="EG55"/>
  <c r="EF54"/>
  <c r="EG53"/>
  <c r="EH53"/>
  <c r="EG52"/>
  <c r="EG51"/>
  <c r="EF50"/>
  <c r="EG49"/>
  <c r="EH48"/>
  <c r="EG47"/>
  <c r="EG46"/>
  <c r="EG45"/>
  <c r="EG43"/>
  <c r="EH43"/>
  <c r="EG42"/>
  <c r="EF42"/>
  <c r="EG41"/>
  <c r="EG39"/>
  <c r="EF38"/>
  <c r="EG37"/>
  <c r="EH37"/>
  <c r="EG36"/>
  <c r="EG35"/>
  <c r="EF34"/>
  <c r="EG33"/>
  <c r="EH32"/>
  <c r="EG31"/>
  <c r="EG30"/>
  <c r="EG29"/>
  <c r="EG27"/>
  <c r="EH27"/>
  <c r="EG26"/>
  <c r="EF26"/>
  <c r="EG25"/>
  <c r="EG23"/>
  <c r="EF23"/>
  <c r="EF22"/>
  <c r="EG21"/>
  <c r="EH20"/>
  <c r="EG19"/>
  <c r="EF19"/>
  <c r="EG18"/>
  <c r="EF18"/>
  <c r="EG17"/>
  <c r="EG15"/>
  <c r="EF15"/>
  <c r="EF14"/>
  <c r="EG13"/>
  <c r="EH12"/>
  <c r="EG11"/>
  <c r="EF11"/>
  <c r="EG10"/>
  <c r="EF10"/>
  <c r="EG9"/>
  <c r="EG7"/>
  <c r="EG38"/>
  <c r="EG54"/>
  <c r="EG70"/>
  <c r="EG86"/>
  <c r="EF8"/>
  <c r="EF12"/>
  <c r="EF16"/>
  <c r="EF20"/>
  <c r="EF24"/>
  <c r="EF28"/>
  <c r="EF30"/>
  <c r="EF32"/>
  <c r="EF36"/>
  <c r="EF40"/>
  <c r="EF44"/>
  <c r="EF46"/>
  <c r="EF48"/>
  <c r="EF52"/>
  <c r="EF56"/>
  <c r="EF60"/>
  <c r="EF62"/>
  <c r="EF64"/>
  <c r="EF68"/>
  <c r="EF72"/>
  <c r="EF76"/>
  <c r="EF78"/>
  <c r="EF80"/>
  <c r="EF84"/>
  <c r="EF88"/>
  <c r="EF92"/>
  <c r="EF96"/>
  <c r="EF100"/>
  <c r="EF102"/>
  <c r="EF105"/>
  <c r="EG103"/>
  <c r="EF7"/>
  <c r="EF9"/>
  <c r="EF13"/>
  <c r="EF17"/>
  <c r="EF21"/>
  <c r="EF25"/>
  <c r="EF27"/>
  <c r="EF29"/>
  <c r="EF31"/>
  <c r="EF33"/>
  <c r="EF35"/>
  <c r="EF37"/>
  <c r="EF39"/>
  <c r="EF41"/>
  <c r="EF43"/>
  <c r="EF45"/>
  <c r="EF47"/>
  <c r="EF49"/>
  <c r="EF51"/>
  <c r="EF53"/>
  <c r="EF55"/>
  <c r="EF57"/>
  <c r="EF59"/>
  <c r="EF61"/>
  <c r="EF63"/>
  <c r="EF65"/>
  <c r="EF67"/>
  <c r="EF69"/>
  <c r="EF71"/>
  <c r="EF73"/>
  <c r="EF75"/>
  <c r="EF77"/>
  <c r="EF79"/>
  <c r="EF81"/>
  <c r="EF83"/>
  <c r="EF85"/>
  <c r="EF87"/>
  <c r="EF89"/>
  <c r="EF93"/>
  <c r="EF97"/>
  <c r="EF101"/>
  <c r="EF104"/>
  <c r="EF106"/>
  <c r="EA105"/>
  <c r="EH105"/>
  <c r="EH39"/>
  <c r="EH96"/>
  <c r="EH29"/>
  <c r="EH92"/>
  <c r="EH80"/>
  <c r="EH26"/>
  <c r="EH79"/>
  <c r="EH63"/>
  <c r="EH47"/>
  <c r="EH31"/>
  <c r="EH95"/>
  <c r="EH15"/>
  <c r="EH87"/>
  <c r="EH65"/>
  <c r="EH44"/>
  <c r="EH21"/>
  <c r="EH100"/>
  <c r="EH77"/>
  <c r="EH56"/>
  <c r="EH35"/>
  <c r="EH8"/>
  <c r="EH98"/>
  <c r="EH85"/>
  <c r="EH42"/>
  <c r="EH11"/>
  <c r="EH84"/>
  <c r="EH68"/>
  <c r="EH52"/>
  <c r="EH36"/>
  <c r="EH17"/>
  <c r="EH102"/>
  <c r="EH82"/>
  <c r="EH50"/>
  <c r="EH22"/>
  <c r="EH81"/>
  <c r="EH72"/>
  <c r="EH10"/>
  <c r="EH93"/>
  <c r="EH49"/>
  <c r="EH28"/>
  <c r="EH61"/>
  <c r="EH16"/>
  <c r="EH99"/>
  <c r="EH90"/>
  <c r="EH58"/>
  <c r="EH18"/>
  <c r="EH86"/>
  <c r="EH89"/>
  <c r="EH73"/>
  <c r="EH57"/>
  <c r="EH41"/>
  <c r="EH25"/>
  <c r="EH23"/>
  <c r="EH60"/>
  <c r="EH13"/>
  <c r="EH51"/>
  <c r="EH71"/>
  <c r="EH83"/>
  <c r="EH40"/>
  <c r="EH101"/>
  <c r="EH76"/>
  <c r="EH55"/>
  <c r="EH33"/>
  <c r="EH7"/>
  <c r="EH88"/>
  <c r="EH67"/>
  <c r="EH45"/>
  <c r="EH24"/>
  <c r="EH91"/>
  <c r="EH74"/>
  <c r="EH19"/>
  <c r="EH9"/>
  <c r="EH97"/>
  <c r="EH78"/>
  <c r="EH62"/>
  <c r="EH46"/>
  <c r="EH30"/>
  <c r="EH94"/>
  <c r="EH66"/>
  <c r="EH34"/>
  <c r="EH14"/>
  <c r="EH106"/>
  <c r="EH104"/>
  <c r="EH103"/>
  <c r="EH70"/>
  <c r="EH38"/>
  <c r="EH54"/>
  <c r="F4"/>
  <c r="DH106"/>
  <c r="DF106"/>
  <c r="DE106"/>
  <c r="DC106"/>
  <c r="DB106"/>
  <c r="DH105"/>
  <c r="DF105"/>
  <c r="DE105"/>
  <c r="DC105"/>
  <c r="DB105"/>
  <c r="DH104"/>
  <c r="DF104"/>
  <c r="DE104"/>
  <c r="DC104"/>
  <c r="DB104"/>
  <c r="DH103"/>
  <c r="DG103"/>
  <c r="DF103"/>
  <c r="DE103"/>
  <c r="DD103"/>
  <c r="DC103"/>
  <c r="DB103"/>
  <c r="DH102"/>
  <c r="DG102"/>
  <c r="DF102"/>
  <c r="DE102"/>
  <c r="DD102"/>
  <c r="DC102"/>
  <c r="DB102"/>
  <c r="DH101"/>
  <c r="DG101"/>
  <c r="DF101"/>
  <c r="DE101"/>
  <c r="DD101"/>
  <c r="DC101"/>
  <c r="DB101"/>
  <c r="DH100"/>
  <c r="DG100"/>
  <c r="DF100"/>
  <c r="DE100"/>
  <c r="DD100"/>
  <c r="DC100"/>
  <c r="DB100"/>
  <c r="DH99"/>
  <c r="DG99"/>
  <c r="DF99"/>
  <c r="DE99"/>
  <c r="DD99"/>
  <c r="DC99"/>
  <c r="DB99"/>
  <c r="DH98"/>
  <c r="DG98"/>
  <c r="DF98"/>
  <c r="DE98"/>
  <c r="DD98"/>
  <c r="DC98"/>
  <c r="DB98"/>
  <c r="DH97"/>
  <c r="DG97"/>
  <c r="DF97"/>
  <c r="DE97"/>
  <c r="DD97"/>
  <c r="DC97"/>
  <c r="DB97"/>
  <c r="DH96"/>
  <c r="DG96"/>
  <c r="DF96"/>
  <c r="DE96"/>
  <c r="DD96"/>
  <c r="DC96"/>
  <c r="DB96"/>
  <c r="DH95"/>
  <c r="DG95"/>
  <c r="DF95"/>
  <c r="DE95"/>
  <c r="DD95"/>
  <c r="DC95"/>
  <c r="DB95"/>
  <c r="DH94"/>
  <c r="DG94"/>
  <c r="DF94"/>
  <c r="DE94"/>
  <c r="DD94"/>
  <c r="DC94"/>
  <c r="DB94"/>
  <c r="DH93"/>
  <c r="DG93"/>
  <c r="DF93"/>
  <c r="DE93"/>
  <c r="DD93"/>
  <c r="DC93"/>
  <c r="DB93"/>
  <c r="DH92"/>
  <c r="DG92"/>
  <c r="DF92"/>
  <c r="DE92"/>
  <c r="DD92"/>
  <c r="DC92"/>
  <c r="DB92"/>
  <c r="DH91"/>
  <c r="DG91"/>
  <c r="DF91"/>
  <c r="DE91"/>
  <c r="DD91"/>
  <c r="DC91"/>
  <c r="DB91"/>
  <c r="DH90"/>
  <c r="DG90"/>
  <c r="DF90"/>
  <c r="DE90"/>
  <c r="DD90"/>
  <c r="DC90"/>
  <c r="DB90"/>
  <c r="DH89"/>
  <c r="DG89"/>
  <c r="DF89"/>
  <c r="DE89"/>
  <c r="DD89"/>
  <c r="DC89"/>
  <c r="DB89"/>
  <c r="DH88"/>
  <c r="DG88"/>
  <c r="DF88"/>
  <c r="DE88"/>
  <c r="DD88"/>
  <c r="DC88"/>
  <c r="DB88"/>
  <c r="DH87"/>
  <c r="DG87"/>
  <c r="DF87"/>
  <c r="DE87"/>
  <c r="DD87"/>
  <c r="DC87"/>
  <c r="DB87"/>
  <c r="DH86"/>
  <c r="DG86"/>
  <c r="DF86"/>
  <c r="DE86"/>
  <c r="DD86"/>
  <c r="DC86"/>
  <c r="DB86"/>
  <c r="DH85"/>
  <c r="DG85"/>
  <c r="DF85"/>
  <c r="DE85"/>
  <c r="DD85"/>
  <c r="DC85"/>
  <c r="DB85"/>
  <c r="DH84"/>
  <c r="DG84"/>
  <c r="DF84"/>
  <c r="DE84"/>
  <c r="DD84"/>
  <c r="DC84"/>
  <c r="DB84"/>
  <c r="DH83"/>
  <c r="DG83"/>
  <c r="DF83"/>
  <c r="DE83"/>
  <c r="DD83"/>
  <c r="DC83"/>
  <c r="DB83"/>
  <c r="DH82"/>
  <c r="DG82"/>
  <c r="DF82"/>
  <c r="DE82"/>
  <c r="DD82"/>
  <c r="DC82"/>
  <c r="DB82"/>
  <c r="DH81"/>
  <c r="DG81"/>
  <c r="DF81"/>
  <c r="DE81"/>
  <c r="DD81"/>
  <c r="DC81"/>
  <c r="DB81"/>
  <c r="DH80"/>
  <c r="DG80"/>
  <c r="DF80"/>
  <c r="DE80"/>
  <c r="DD80"/>
  <c r="DC80"/>
  <c r="DB80"/>
  <c r="DH79"/>
  <c r="DG79"/>
  <c r="DF79"/>
  <c r="DE79"/>
  <c r="DD79"/>
  <c r="DC79"/>
  <c r="DB79"/>
  <c r="DH78"/>
  <c r="DG78"/>
  <c r="DF78"/>
  <c r="DE78"/>
  <c r="DD78"/>
  <c r="DC78"/>
  <c r="DB78"/>
  <c r="DH77"/>
  <c r="DG77"/>
  <c r="DF77"/>
  <c r="DE77"/>
  <c r="DD77"/>
  <c r="DC77"/>
  <c r="DB77"/>
  <c r="DH76"/>
  <c r="DG76"/>
  <c r="DF76"/>
  <c r="DE76"/>
  <c r="DD76"/>
  <c r="DC76"/>
  <c r="DB76"/>
  <c r="DH75"/>
  <c r="DG75"/>
  <c r="DF75"/>
  <c r="DE75"/>
  <c r="DD75"/>
  <c r="DC75"/>
  <c r="DB75"/>
  <c r="DH74"/>
  <c r="DG74"/>
  <c r="DF74"/>
  <c r="DE74"/>
  <c r="DD74"/>
  <c r="DC74"/>
  <c r="DB74"/>
  <c r="DH73"/>
  <c r="DG73"/>
  <c r="DF73"/>
  <c r="DE73"/>
  <c r="DD73"/>
  <c r="DC73"/>
  <c r="DB73"/>
  <c r="DH72"/>
  <c r="DG72"/>
  <c r="DF72"/>
  <c r="DE72"/>
  <c r="DD72"/>
  <c r="DC72"/>
  <c r="DB72"/>
  <c r="DH71"/>
  <c r="DG71"/>
  <c r="DF71"/>
  <c r="DE71"/>
  <c r="DD71"/>
  <c r="DC71"/>
  <c r="DB71"/>
  <c r="DH70"/>
  <c r="DG70"/>
  <c r="DF70"/>
  <c r="DE70"/>
  <c r="DD70"/>
  <c r="DC70"/>
  <c r="DB70"/>
  <c r="DH69"/>
  <c r="DG69"/>
  <c r="DF69"/>
  <c r="DE69"/>
  <c r="DD69"/>
  <c r="DC69"/>
  <c r="DB69"/>
  <c r="DH68"/>
  <c r="DG68"/>
  <c r="DF68"/>
  <c r="DE68"/>
  <c r="DD68"/>
  <c r="DC68"/>
  <c r="DB68"/>
  <c r="DH67"/>
  <c r="DG67"/>
  <c r="DF67"/>
  <c r="DE67"/>
  <c r="DD67"/>
  <c r="DC67"/>
  <c r="DB67"/>
  <c r="DH66"/>
  <c r="DG66"/>
  <c r="DF66"/>
  <c r="DE66"/>
  <c r="DD66"/>
  <c r="DC66"/>
  <c r="DB66"/>
  <c r="DH65"/>
  <c r="DG65"/>
  <c r="DF65"/>
  <c r="DE65"/>
  <c r="DD65"/>
  <c r="DC65"/>
  <c r="DB65"/>
  <c r="DH64"/>
  <c r="DG64"/>
  <c r="DF64"/>
  <c r="DE64"/>
  <c r="DD64"/>
  <c r="DC64"/>
  <c r="DB64"/>
  <c r="DH63"/>
  <c r="DG63"/>
  <c r="DF63"/>
  <c r="DE63"/>
  <c r="DD63"/>
  <c r="DC63"/>
  <c r="DB63"/>
  <c r="DH62"/>
  <c r="DG62"/>
  <c r="DF62"/>
  <c r="DE62"/>
  <c r="DD62"/>
  <c r="DC62"/>
  <c r="DB62"/>
  <c r="DH61"/>
  <c r="DG61"/>
  <c r="DF61"/>
  <c r="DE61"/>
  <c r="DD61"/>
  <c r="DC61"/>
  <c r="DB61"/>
  <c r="DH60"/>
  <c r="DG60"/>
  <c r="DF60"/>
  <c r="DE60"/>
  <c r="DD60"/>
  <c r="DC60"/>
  <c r="DB60"/>
  <c r="DH59"/>
  <c r="DG59"/>
  <c r="DF59"/>
  <c r="DE59"/>
  <c r="DD59"/>
  <c r="DC59"/>
  <c r="DB59"/>
  <c r="DH58"/>
  <c r="DG58"/>
  <c r="DF58"/>
  <c r="DE58"/>
  <c r="DD58"/>
  <c r="DC58"/>
  <c r="DB58"/>
  <c r="DH57"/>
  <c r="DG57"/>
  <c r="DF57"/>
  <c r="DE57"/>
  <c r="DD57"/>
  <c r="DC57"/>
  <c r="DB57"/>
  <c r="DH56"/>
  <c r="DG56"/>
  <c r="DF56"/>
  <c r="DE56"/>
  <c r="DD56"/>
  <c r="DC56"/>
  <c r="DB56"/>
  <c r="DH55"/>
  <c r="DG55"/>
  <c r="DF55"/>
  <c r="DE55"/>
  <c r="DD55"/>
  <c r="DC55"/>
  <c r="DB55"/>
  <c r="DH54"/>
  <c r="DG54"/>
  <c r="DF54"/>
  <c r="DE54"/>
  <c r="DD54"/>
  <c r="DC54"/>
  <c r="DB54"/>
  <c r="DH53"/>
  <c r="DG53"/>
  <c r="DF53"/>
  <c r="DE53"/>
  <c r="DD53"/>
  <c r="DC53"/>
  <c r="DB53"/>
  <c r="DH52"/>
  <c r="DG52"/>
  <c r="DF52"/>
  <c r="DE52"/>
  <c r="DD52"/>
  <c r="DC52"/>
  <c r="DB52"/>
  <c r="DH51"/>
  <c r="DG51"/>
  <c r="DF51"/>
  <c r="DE51"/>
  <c r="DD51"/>
  <c r="DC51"/>
  <c r="DB51"/>
  <c r="DH50"/>
  <c r="DG50"/>
  <c r="DF50"/>
  <c r="DE50"/>
  <c r="DD50"/>
  <c r="DC50"/>
  <c r="DB50"/>
  <c r="DH49"/>
  <c r="DG49"/>
  <c r="DF49"/>
  <c r="DE49"/>
  <c r="DD49"/>
  <c r="DC49"/>
  <c r="DB49"/>
  <c r="DH48"/>
  <c r="DG48"/>
  <c r="DF48"/>
  <c r="DE48"/>
  <c r="DD48"/>
  <c r="DC48"/>
  <c r="DB48"/>
  <c r="DH47"/>
  <c r="DG47"/>
  <c r="DF47"/>
  <c r="DE47"/>
  <c r="DD47"/>
  <c r="DC47"/>
  <c r="DB47"/>
  <c r="DH46"/>
  <c r="DG46"/>
  <c r="DF46"/>
  <c r="DE46"/>
  <c r="DD46"/>
  <c r="DC46"/>
  <c r="DB46"/>
  <c r="DH45"/>
  <c r="DG45"/>
  <c r="DF45"/>
  <c r="DE45"/>
  <c r="DD45"/>
  <c r="DC45"/>
  <c r="DB45"/>
  <c r="DH44"/>
  <c r="DG44"/>
  <c r="DF44"/>
  <c r="DE44"/>
  <c r="DD44"/>
  <c r="DC44"/>
  <c r="DB44"/>
  <c r="DH43"/>
  <c r="DG43"/>
  <c r="DF43"/>
  <c r="DE43"/>
  <c r="DD43"/>
  <c r="DC43"/>
  <c r="DB43"/>
  <c r="DH42"/>
  <c r="DG42"/>
  <c r="DF42"/>
  <c r="DE42"/>
  <c r="DD42"/>
  <c r="DC42"/>
  <c r="DB42"/>
  <c r="DH41"/>
  <c r="DG41"/>
  <c r="DF41"/>
  <c r="DE41"/>
  <c r="DD41"/>
  <c r="DC41"/>
  <c r="DB41"/>
  <c r="DH40"/>
  <c r="DG40"/>
  <c r="DF40"/>
  <c r="DE40"/>
  <c r="DD40"/>
  <c r="DC40"/>
  <c r="DB40"/>
  <c r="DH39"/>
  <c r="DG39"/>
  <c r="DF39"/>
  <c r="DE39"/>
  <c r="DD39"/>
  <c r="DC39"/>
  <c r="DB39"/>
  <c r="DH38"/>
  <c r="DG38"/>
  <c r="DF38"/>
  <c r="DE38"/>
  <c r="DD38"/>
  <c r="DC38"/>
  <c r="DB38"/>
  <c r="DH37"/>
  <c r="DG37"/>
  <c r="DF37"/>
  <c r="DE37"/>
  <c r="DD37"/>
  <c r="DC37"/>
  <c r="DB37"/>
  <c r="DH36"/>
  <c r="DG36"/>
  <c r="DF36"/>
  <c r="DE36"/>
  <c r="DD36"/>
  <c r="DC36"/>
  <c r="DB36"/>
  <c r="DH35"/>
  <c r="DG35"/>
  <c r="DF35"/>
  <c r="DE35"/>
  <c r="DD35"/>
  <c r="DC35"/>
  <c r="DB35"/>
  <c r="DH34"/>
  <c r="DG34"/>
  <c r="DF34"/>
  <c r="DE34"/>
  <c r="DD34"/>
  <c r="DC34"/>
  <c r="DB34"/>
  <c r="DH33"/>
  <c r="DG33"/>
  <c r="DF33"/>
  <c r="DE33"/>
  <c r="DD33"/>
  <c r="DC33"/>
  <c r="DB33"/>
  <c r="DH32"/>
  <c r="DG32"/>
  <c r="DF32"/>
  <c r="DE32"/>
  <c r="DD32"/>
  <c r="DC32"/>
  <c r="DB32"/>
  <c r="DH31"/>
  <c r="DG31"/>
  <c r="DF31"/>
  <c r="DE31"/>
  <c r="DD31"/>
  <c r="DC31"/>
  <c r="DB31"/>
  <c r="DH30"/>
  <c r="DG30"/>
  <c r="DF30"/>
  <c r="DE30"/>
  <c r="DD30"/>
  <c r="DC30"/>
  <c r="DB30"/>
  <c r="DH29"/>
  <c r="DG29"/>
  <c r="DF29"/>
  <c r="DE29"/>
  <c r="DD29"/>
  <c r="DC29"/>
  <c r="DB29"/>
  <c r="DH28"/>
  <c r="DG28"/>
  <c r="DF28"/>
  <c r="DE28"/>
  <c r="DD28"/>
  <c r="DC28"/>
  <c r="DB28"/>
  <c r="DH27"/>
  <c r="DG27"/>
  <c r="DF27"/>
  <c r="DE27"/>
  <c r="DD27"/>
  <c r="DC27"/>
  <c r="DB27"/>
  <c r="DH26"/>
  <c r="DG26"/>
  <c r="DF26"/>
  <c r="DE26"/>
  <c r="DD26"/>
  <c r="DC26"/>
  <c r="DB26"/>
  <c r="DH25"/>
  <c r="DG25"/>
  <c r="DF25"/>
  <c r="DE25"/>
  <c r="DD25"/>
  <c r="DC25"/>
  <c r="DB25"/>
  <c r="DH24"/>
  <c r="DG24"/>
  <c r="DF24"/>
  <c r="DE24"/>
  <c r="DD24"/>
  <c r="DC24"/>
  <c r="DB24"/>
  <c r="DH23"/>
  <c r="DG23"/>
  <c r="DF23"/>
  <c r="DE23"/>
  <c r="DD23"/>
  <c r="DC23"/>
  <c r="DB23"/>
  <c r="DH22"/>
  <c r="DG22"/>
  <c r="DF22"/>
  <c r="DE22"/>
  <c r="DD22"/>
  <c r="DC22"/>
  <c r="DB22"/>
  <c r="DH21"/>
  <c r="DG21"/>
  <c r="DF21"/>
  <c r="DE21"/>
  <c r="DD21"/>
  <c r="DC21"/>
  <c r="DB21"/>
  <c r="DH20"/>
  <c r="DG20"/>
  <c r="DF20"/>
  <c r="DE20"/>
  <c r="DD20"/>
  <c r="DC20"/>
  <c r="DB20"/>
  <c r="DH19"/>
  <c r="DG19"/>
  <c r="DF19"/>
  <c r="DE19"/>
  <c r="DD19"/>
  <c r="DC19"/>
  <c r="DB19"/>
  <c r="DH18"/>
  <c r="DG18"/>
  <c r="DF18"/>
  <c r="DE18"/>
  <c r="DD18"/>
  <c r="DC18"/>
  <c r="DB18"/>
  <c r="DH17"/>
  <c r="DG17"/>
  <c r="DF17"/>
  <c r="DE17"/>
  <c r="DD17"/>
  <c r="DC17"/>
  <c r="DB17"/>
  <c r="DH16"/>
  <c r="DG16"/>
  <c r="DF16"/>
  <c r="DE16"/>
  <c r="DD16"/>
  <c r="DC16"/>
  <c r="DB16"/>
  <c r="DH15"/>
  <c r="DG15"/>
  <c r="DF15"/>
  <c r="DE15"/>
  <c r="DD15"/>
  <c r="DC15"/>
  <c r="DB15"/>
  <c r="DH14"/>
  <c r="DG14"/>
  <c r="DF14"/>
  <c r="DE14"/>
  <c r="DD14"/>
  <c r="DC14"/>
  <c r="DB14"/>
  <c r="DH13"/>
  <c r="DG13"/>
  <c r="DF13"/>
  <c r="DE13"/>
  <c r="DD13"/>
  <c r="DC13"/>
  <c r="DB13"/>
  <c r="DH12"/>
  <c r="DG12"/>
  <c r="DF12"/>
  <c r="DE12"/>
  <c r="DD12"/>
  <c r="DC12"/>
  <c r="DB12"/>
  <c r="DH11"/>
  <c r="DG11"/>
  <c r="DF11"/>
  <c r="DE11"/>
  <c r="DD11"/>
  <c r="DC11"/>
  <c r="DB11"/>
  <c r="DH10"/>
  <c r="DG10"/>
  <c r="DF10"/>
  <c r="DE10"/>
  <c r="DD10"/>
  <c r="DC10"/>
  <c r="DB10"/>
  <c r="DH9"/>
  <c r="DG9"/>
  <c r="DF9"/>
  <c r="DE9"/>
  <c r="DD9"/>
  <c r="DC9"/>
  <c r="DB9"/>
  <c r="DH8"/>
  <c r="DG8"/>
  <c r="DF8"/>
  <c r="DE8"/>
  <c r="DD8"/>
  <c r="DC8"/>
  <c r="DB8"/>
  <c r="DH7"/>
  <c r="DG7"/>
  <c r="DF7"/>
  <c r="DE7"/>
  <c r="DD7"/>
  <c r="DC7"/>
  <c r="DB7"/>
  <c r="CW106"/>
  <c r="CU106"/>
  <c r="CT106"/>
  <c r="CR106"/>
  <c r="CQ106"/>
  <c r="CW105"/>
  <c r="CU105"/>
  <c r="CT105"/>
  <c r="CR105"/>
  <c r="CQ105"/>
  <c r="CW104"/>
  <c r="CU104"/>
  <c r="CT104"/>
  <c r="CR104"/>
  <c r="CQ104"/>
  <c r="CW103"/>
  <c r="CV103"/>
  <c r="CU103"/>
  <c r="CT103"/>
  <c r="CS103"/>
  <c r="CR103"/>
  <c r="CQ103"/>
  <c r="CW102"/>
  <c r="CV102"/>
  <c r="CU102"/>
  <c r="CT102"/>
  <c r="CS102"/>
  <c r="CR102"/>
  <c r="CQ102"/>
  <c r="CW101"/>
  <c r="CV101"/>
  <c r="CU101"/>
  <c r="CT101"/>
  <c r="CS101"/>
  <c r="CR101"/>
  <c r="CQ101"/>
  <c r="CW100"/>
  <c r="CV100"/>
  <c r="CU100"/>
  <c r="CT100"/>
  <c r="CS100"/>
  <c r="CR100"/>
  <c r="CQ100"/>
  <c r="CW99"/>
  <c r="CV99"/>
  <c r="CU99"/>
  <c r="CT99"/>
  <c r="CS99"/>
  <c r="CR99"/>
  <c r="CQ99"/>
  <c r="CW98"/>
  <c r="CV98"/>
  <c r="CU98"/>
  <c r="CT98"/>
  <c r="CS98"/>
  <c r="CR98"/>
  <c r="CQ98"/>
  <c r="CW97"/>
  <c r="CV97"/>
  <c r="CU97"/>
  <c r="CT97"/>
  <c r="CS97"/>
  <c r="CR97"/>
  <c r="CQ97"/>
  <c r="CW96"/>
  <c r="CV96"/>
  <c r="CU96"/>
  <c r="CT96"/>
  <c r="CS96"/>
  <c r="CR96"/>
  <c r="CQ96"/>
  <c r="CW95"/>
  <c r="CV95"/>
  <c r="CU95"/>
  <c r="CT95"/>
  <c r="CS95"/>
  <c r="CR95"/>
  <c r="CQ95"/>
  <c r="CW94"/>
  <c r="CV94"/>
  <c r="CU94"/>
  <c r="CT94"/>
  <c r="CS94"/>
  <c r="CR94"/>
  <c r="CQ94"/>
  <c r="CW93"/>
  <c r="CV93"/>
  <c r="CU93"/>
  <c r="CT93"/>
  <c r="CS93"/>
  <c r="CR93"/>
  <c r="CQ93"/>
  <c r="CW92"/>
  <c r="CV92"/>
  <c r="CU92"/>
  <c r="CT92"/>
  <c r="CS92"/>
  <c r="CR92"/>
  <c r="CQ92"/>
  <c r="CW91"/>
  <c r="CV91"/>
  <c r="CU91"/>
  <c r="CT91"/>
  <c r="CS91"/>
  <c r="CR91"/>
  <c r="CQ91"/>
  <c r="CW90"/>
  <c r="CV90"/>
  <c r="CU90"/>
  <c r="CT90"/>
  <c r="CS90"/>
  <c r="CR90"/>
  <c r="CQ90"/>
  <c r="CW89"/>
  <c r="CV89"/>
  <c r="CU89"/>
  <c r="CT89"/>
  <c r="CS89"/>
  <c r="CR89"/>
  <c r="CQ89"/>
  <c r="CW88"/>
  <c r="CV88"/>
  <c r="CU88"/>
  <c r="CT88"/>
  <c r="CS88"/>
  <c r="CR88"/>
  <c r="CQ88"/>
  <c r="CW87"/>
  <c r="CV87"/>
  <c r="CU87"/>
  <c r="CT87"/>
  <c r="CS87"/>
  <c r="CR87"/>
  <c r="CQ87"/>
  <c r="CW86"/>
  <c r="CV86"/>
  <c r="CU86"/>
  <c r="CT86"/>
  <c r="CS86"/>
  <c r="CR86"/>
  <c r="CQ86"/>
  <c r="CW85"/>
  <c r="CV85"/>
  <c r="CU85"/>
  <c r="CT85"/>
  <c r="CS85"/>
  <c r="CR85"/>
  <c r="CQ85"/>
  <c r="CW84"/>
  <c r="CV84"/>
  <c r="CU84"/>
  <c r="CT84"/>
  <c r="CS84"/>
  <c r="CR84"/>
  <c r="CQ84"/>
  <c r="CW83"/>
  <c r="CV83"/>
  <c r="CU83"/>
  <c r="CT83"/>
  <c r="CS83"/>
  <c r="CR83"/>
  <c r="CQ83"/>
  <c r="CW82"/>
  <c r="CV82"/>
  <c r="CU82"/>
  <c r="CT82"/>
  <c r="CS82"/>
  <c r="CR82"/>
  <c r="CQ82"/>
  <c r="CW81"/>
  <c r="CV81"/>
  <c r="CU81"/>
  <c r="CT81"/>
  <c r="CS81"/>
  <c r="CR81"/>
  <c r="CQ81"/>
  <c r="CW80"/>
  <c r="CV80"/>
  <c r="CU80"/>
  <c r="CT80"/>
  <c r="CS80"/>
  <c r="CR80"/>
  <c r="CQ80"/>
  <c r="CW79"/>
  <c r="CV79"/>
  <c r="CU79"/>
  <c r="CT79"/>
  <c r="CS79"/>
  <c r="CR79"/>
  <c r="CQ79"/>
  <c r="CW78"/>
  <c r="CV78"/>
  <c r="CU78"/>
  <c r="CT78"/>
  <c r="CS78"/>
  <c r="CR78"/>
  <c r="CQ78"/>
  <c r="CW77"/>
  <c r="CV77"/>
  <c r="CU77"/>
  <c r="CT77"/>
  <c r="CS77"/>
  <c r="CR77"/>
  <c r="CQ77"/>
  <c r="CW76"/>
  <c r="CV76"/>
  <c r="CU76"/>
  <c r="CT76"/>
  <c r="CS76"/>
  <c r="CR76"/>
  <c r="CQ76"/>
  <c r="CW75"/>
  <c r="CV75"/>
  <c r="CU75"/>
  <c r="CT75"/>
  <c r="CS75"/>
  <c r="CR75"/>
  <c r="CQ75"/>
  <c r="CW74"/>
  <c r="CV74"/>
  <c r="CU74"/>
  <c r="CT74"/>
  <c r="CS74"/>
  <c r="CR74"/>
  <c r="CQ74"/>
  <c r="CW73"/>
  <c r="CV73"/>
  <c r="CU73"/>
  <c r="CT73"/>
  <c r="CS73"/>
  <c r="CR73"/>
  <c r="CQ73"/>
  <c r="CW72"/>
  <c r="CV72"/>
  <c r="CU72"/>
  <c r="CT72"/>
  <c r="CS72"/>
  <c r="CR72"/>
  <c r="CQ72"/>
  <c r="CW71"/>
  <c r="CV71"/>
  <c r="CU71"/>
  <c r="CT71"/>
  <c r="CS71"/>
  <c r="CR71"/>
  <c r="CQ71"/>
  <c r="CW70"/>
  <c r="CV70"/>
  <c r="CU70"/>
  <c r="CT70"/>
  <c r="CS70"/>
  <c r="CR70"/>
  <c r="CQ70"/>
  <c r="CW69"/>
  <c r="CV69"/>
  <c r="CU69"/>
  <c r="CT69"/>
  <c r="CS69"/>
  <c r="CR69"/>
  <c r="CQ69"/>
  <c r="CW68"/>
  <c r="CV68"/>
  <c r="CU68"/>
  <c r="CT68"/>
  <c r="CS68"/>
  <c r="CR68"/>
  <c r="CQ68"/>
  <c r="CW67"/>
  <c r="CV67"/>
  <c r="CU67"/>
  <c r="CT67"/>
  <c r="CS67"/>
  <c r="CR67"/>
  <c r="CQ67"/>
  <c r="CW66"/>
  <c r="CV66"/>
  <c r="CU66"/>
  <c r="CT66"/>
  <c r="CS66"/>
  <c r="CR66"/>
  <c r="CQ66"/>
  <c r="CW65"/>
  <c r="CV65"/>
  <c r="CU65"/>
  <c r="CT65"/>
  <c r="CS65"/>
  <c r="CR65"/>
  <c r="CQ65"/>
  <c r="CW64"/>
  <c r="CV64"/>
  <c r="CU64"/>
  <c r="CT64"/>
  <c r="CS64"/>
  <c r="CR64"/>
  <c r="CQ64"/>
  <c r="CW63"/>
  <c r="CV63"/>
  <c r="CU63"/>
  <c r="CT63"/>
  <c r="CS63"/>
  <c r="CR63"/>
  <c r="CQ63"/>
  <c r="CW62"/>
  <c r="CV62"/>
  <c r="CU62"/>
  <c r="CT62"/>
  <c r="CS62"/>
  <c r="CR62"/>
  <c r="CQ62"/>
  <c r="CW61"/>
  <c r="CV61"/>
  <c r="CU61"/>
  <c r="CT61"/>
  <c r="CS61"/>
  <c r="CR61"/>
  <c r="CQ61"/>
  <c r="CW60"/>
  <c r="CV60"/>
  <c r="CU60"/>
  <c r="CT60"/>
  <c r="CS60"/>
  <c r="CR60"/>
  <c r="CQ60"/>
  <c r="CW59"/>
  <c r="CV59"/>
  <c r="CU59"/>
  <c r="CT59"/>
  <c r="CS59"/>
  <c r="CR59"/>
  <c r="CQ59"/>
  <c r="CW58"/>
  <c r="CV58"/>
  <c r="CU58"/>
  <c r="CT58"/>
  <c r="CS58"/>
  <c r="CR58"/>
  <c r="CQ58"/>
  <c r="CW57"/>
  <c r="CV57"/>
  <c r="CU57"/>
  <c r="CT57"/>
  <c r="CS57"/>
  <c r="CR57"/>
  <c r="CQ57"/>
  <c r="CW56"/>
  <c r="CV56"/>
  <c r="CU56"/>
  <c r="CT56"/>
  <c r="CS56"/>
  <c r="CR56"/>
  <c r="CQ56"/>
  <c r="CW55"/>
  <c r="CV55"/>
  <c r="CU55"/>
  <c r="CT55"/>
  <c r="CS55"/>
  <c r="CR55"/>
  <c r="CQ55"/>
  <c r="CW54"/>
  <c r="CV54"/>
  <c r="CU54"/>
  <c r="CT54"/>
  <c r="CS54"/>
  <c r="CR54"/>
  <c r="CQ54"/>
  <c r="CW53"/>
  <c r="CV53"/>
  <c r="CU53"/>
  <c r="CT53"/>
  <c r="CS53"/>
  <c r="CR53"/>
  <c r="CQ53"/>
  <c r="CW52"/>
  <c r="CV52"/>
  <c r="CU52"/>
  <c r="CT52"/>
  <c r="CS52"/>
  <c r="CR52"/>
  <c r="CQ52"/>
  <c r="CW51"/>
  <c r="CV51"/>
  <c r="CU51"/>
  <c r="CT51"/>
  <c r="CS51"/>
  <c r="CR51"/>
  <c r="CQ51"/>
  <c r="CW50"/>
  <c r="CV50"/>
  <c r="CU50"/>
  <c r="CT50"/>
  <c r="CS50"/>
  <c r="CR50"/>
  <c r="CQ50"/>
  <c r="CW49"/>
  <c r="CV49"/>
  <c r="CU49"/>
  <c r="CT49"/>
  <c r="CS49"/>
  <c r="CR49"/>
  <c r="CQ49"/>
  <c r="CW48"/>
  <c r="CV48"/>
  <c r="CU48"/>
  <c r="CT48"/>
  <c r="CS48"/>
  <c r="CR48"/>
  <c r="CQ48"/>
  <c r="CW47"/>
  <c r="CV47"/>
  <c r="CU47"/>
  <c r="CT47"/>
  <c r="CS47"/>
  <c r="CR47"/>
  <c r="CQ47"/>
  <c r="CW46"/>
  <c r="CV46"/>
  <c r="CU46"/>
  <c r="CT46"/>
  <c r="CS46"/>
  <c r="CR46"/>
  <c r="CQ46"/>
  <c r="CW45"/>
  <c r="CV45"/>
  <c r="CU45"/>
  <c r="CT45"/>
  <c r="CS45"/>
  <c r="CR45"/>
  <c r="CQ45"/>
  <c r="CW44"/>
  <c r="CV44"/>
  <c r="CU44"/>
  <c r="CT44"/>
  <c r="CS44"/>
  <c r="CR44"/>
  <c r="CQ44"/>
  <c r="CW43"/>
  <c r="CV43"/>
  <c r="CU43"/>
  <c r="CT43"/>
  <c r="CS43"/>
  <c r="CR43"/>
  <c r="CQ43"/>
  <c r="CW42"/>
  <c r="CV42"/>
  <c r="CU42"/>
  <c r="CT42"/>
  <c r="CS42"/>
  <c r="CR42"/>
  <c r="CQ42"/>
  <c r="CW41"/>
  <c r="CV41"/>
  <c r="CU41"/>
  <c r="CT41"/>
  <c r="CS41"/>
  <c r="CR41"/>
  <c r="CQ41"/>
  <c r="CW40"/>
  <c r="CV40"/>
  <c r="CU40"/>
  <c r="CT40"/>
  <c r="CS40"/>
  <c r="CR40"/>
  <c r="CQ40"/>
  <c r="CW39"/>
  <c r="CV39"/>
  <c r="CU39"/>
  <c r="CT39"/>
  <c r="CS39"/>
  <c r="CR39"/>
  <c r="CQ39"/>
  <c r="CW38"/>
  <c r="CV38"/>
  <c r="CU38"/>
  <c r="CT38"/>
  <c r="CS38"/>
  <c r="CR38"/>
  <c r="CQ38"/>
  <c r="CW37"/>
  <c r="CV37"/>
  <c r="CU37"/>
  <c r="CT37"/>
  <c r="CS37"/>
  <c r="CR37"/>
  <c r="CQ37"/>
  <c r="CW36"/>
  <c r="CV36"/>
  <c r="CU36"/>
  <c r="CT36"/>
  <c r="CS36"/>
  <c r="CR36"/>
  <c r="CQ36"/>
  <c r="CW35"/>
  <c r="CV35"/>
  <c r="CU35"/>
  <c r="CT35"/>
  <c r="CS35"/>
  <c r="CR35"/>
  <c r="CQ35"/>
  <c r="CW34"/>
  <c r="CV34"/>
  <c r="CU34"/>
  <c r="CT34"/>
  <c r="CS34"/>
  <c r="CR34"/>
  <c r="CQ34"/>
  <c r="CW33"/>
  <c r="CV33"/>
  <c r="CU33"/>
  <c r="CT33"/>
  <c r="CS33"/>
  <c r="CR33"/>
  <c r="CQ33"/>
  <c r="CW32"/>
  <c r="CV32"/>
  <c r="CU32"/>
  <c r="CT32"/>
  <c r="CS32"/>
  <c r="CR32"/>
  <c r="CQ32"/>
  <c r="CW31"/>
  <c r="CV31"/>
  <c r="CU31"/>
  <c r="CT31"/>
  <c r="CS31"/>
  <c r="CR31"/>
  <c r="CQ31"/>
  <c r="CW30"/>
  <c r="CV30"/>
  <c r="CU30"/>
  <c r="CT30"/>
  <c r="CS30"/>
  <c r="CR30"/>
  <c r="CQ30"/>
  <c r="CW29"/>
  <c r="CV29"/>
  <c r="CU29"/>
  <c r="CT29"/>
  <c r="CS29"/>
  <c r="CR29"/>
  <c r="CQ29"/>
  <c r="CW28"/>
  <c r="CV28"/>
  <c r="CU28"/>
  <c r="CT28"/>
  <c r="CS28"/>
  <c r="CR28"/>
  <c r="CQ28"/>
  <c r="CW27"/>
  <c r="CV27"/>
  <c r="CU27"/>
  <c r="CT27"/>
  <c r="CS27"/>
  <c r="CR27"/>
  <c r="CQ27"/>
  <c r="CW26"/>
  <c r="CV26"/>
  <c r="CU26"/>
  <c r="CT26"/>
  <c r="CS26"/>
  <c r="CR26"/>
  <c r="CQ26"/>
  <c r="CW25"/>
  <c r="CV25"/>
  <c r="CU25"/>
  <c r="CT25"/>
  <c r="CS25"/>
  <c r="CR25"/>
  <c r="CQ25"/>
  <c r="CW24"/>
  <c r="CV24"/>
  <c r="CU24"/>
  <c r="CT24"/>
  <c r="CS24"/>
  <c r="CR24"/>
  <c r="CQ24"/>
  <c r="CW23"/>
  <c r="CV23"/>
  <c r="CU23"/>
  <c r="CT23"/>
  <c r="CS23"/>
  <c r="CR23"/>
  <c r="CQ23"/>
  <c r="CW22"/>
  <c r="CV22"/>
  <c r="CU22"/>
  <c r="CT22"/>
  <c r="CS22"/>
  <c r="CR22"/>
  <c r="CQ22"/>
  <c r="CW21"/>
  <c r="CV21"/>
  <c r="CU21"/>
  <c r="CT21"/>
  <c r="CS21"/>
  <c r="CR21"/>
  <c r="CQ21"/>
  <c r="CW20"/>
  <c r="CV20"/>
  <c r="CU20"/>
  <c r="CT20"/>
  <c r="CS20"/>
  <c r="CR20"/>
  <c r="CQ20"/>
  <c r="CW19"/>
  <c r="CV19"/>
  <c r="CU19"/>
  <c r="CT19"/>
  <c r="CS19"/>
  <c r="CR19"/>
  <c r="CQ19"/>
  <c r="CW18"/>
  <c r="CV18"/>
  <c r="CU18"/>
  <c r="CT18"/>
  <c r="CS18"/>
  <c r="CR18"/>
  <c r="CQ18"/>
  <c r="CW17"/>
  <c r="CV17"/>
  <c r="CU17"/>
  <c r="CT17"/>
  <c r="CS17"/>
  <c r="CR17"/>
  <c r="CQ17"/>
  <c r="CW16"/>
  <c r="CV16"/>
  <c r="CU16"/>
  <c r="CT16"/>
  <c r="CS16"/>
  <c r="CR16"/>
  <c r="CQ16"/>
  <c r="CW15"/>
  <c r="CV15"/>
  <c r="CU15"/>
  <c r="CT15"/>
  <c r="CS15"/>
  <c r="CR15"/>
  <c r="CQ15"/>
  <c r="CW14"/>
  <c r="CV14"/>
  <c r="CU14"/>
  <c r="CT14"/>
  <c r="CS14"/>
  <c r="CR14"/>
  <c r="CQ14"/>
  <c r="CW13"/>
  <c r="CV13"/>
  <c r="CU13"/>
  <c r="CT13"/>
  <c r="CS13"/>
  <c r="CR13"/>
  <c r="CQ13"/>
  <c r="CW12"/>
  <c r="CV12"/>
  <c r="CU12"/>
  <c r="CT12"/>
  <c r="CS12"/>
  <c r="CR12"/>
  <c r="CQ12"/>
  <c r="CW11"/>
  <c r="CV11"/>
  <c r="CU11"/>
  <c r="CT11"/>
  <c r="CS11"/>
  <c r="CR11"/>
  <c r="CQ11"/>
  <c r="CW10"/>
  <c r="CV10"/>
  <c r="CU10"/>
  <c r="CT10"/>
  <c r="CS10"/>
  <c r="CR10"/>
  <c r="CQ10"/>
  <c r="CW9"/>
  <c r="CV9"/>
  <c r="CU9"/>
  <c r="CT9"/>
  <c r="CS9"/>
  <c r="CR9"/>
  <c r="CQ9"/>
  <c r="CW8"/>
  <c r="CV8"/>
  <c r="CU8"/>
  <c r="CT8"/>
  <c r="CS8"/>
  <c r="CR8"/>
  <c r="CQ8"/>
  <c r="CW7"/>
  <c r="CV7"/>
  <c r="CU7"/>
  <c r="CT7"/>
  <c r="CS7"/>
  <c r="CR7"/>
  <c r="CQ7"/>
  <c r="BY106"/>
  <c r="BW106"/>
  <c r="BV106"/>
  <c r="BT106"/>
  <c r="BS106"/>
  <c r="BY105"/>
  <c r="BW105"/>
  <c r="BV105"/>
  <c r="BT105"/>
  <c r="BS105"/>
  <c r="BY104"/>
  <c r="BW104"/>
  <c r="BV104"/>
  <c r="BT104"/>
  <c r="BS104"/>
  <c r="BY103"/>
  <c r="BX103"/>
  <c r="BW103"/>
  <c r="BV103"/>
  <c r="BU103"/>
  <c r="BT103"/>
  <c r="BS103"/>
  <c r="BY102"/>
  <c r="BX102"/>
  <c r="BW102"/>
  <c r="BV102"/>
  <c r="BU102"/>
  <c r="BT102"/>
  <c r="BS102"/>
  <c r="BY101"/>
  <c r="BX101"/>
  <c r="BW101"/>
  <c r="BV101"/>
  <c r="BU101"/>
  <c r="BT101"/>
  <c r="BS101"/>
  <c r="BY100"/>
  <c r="BX100"/>
  <c r="BW100"/>
  <c r="BV100"/>
  <c r="BU100"/>
  <c r="BT100"/>
  <c r="BS100"/>
  <c r="BY99"/>
  <c r="BX99"/>
  <c r="BW99"/>
  <c r="BV99"/>
  <c r="BU99"/>
  <c r="BT99"/>
  <c r="BS99"/>
  <c r="BY98"/>
  <c r="BX98"/>
  <c r="BW98"/>
  <c r="BV98"/>
  <c r="BU98"/>
  <c r="BT98"/>
  <c r="BS98"/>
  <c r="BY97"/>
  <c r="BX97"/>
  <c r="BW97"/>
  <c r="BV97"/>
  <c r="BU97"/>
  <c r="BT97"/>
  <c r="BS97"/>
  <c r="BY96"/>
  <c r="BX96"/>
  <c r="BW96"/>
  <c r="BV96"/>
  <c r="BU96"/>
  <c r="BT96"/>
  <c r="BS96"/>
  <c r="BY95"/>
  <c r="BX95"/>
  <c r="BW95"/>
  <c r="BV95"/>
  <c r="BU95"/>
  <c r="BT95"/>
  <c r="BS95"/>
  <c r="BY94"/>
  <c r="BX94"/>
  <c r="BW94"/>
  <c r="BV94"/>
  <c r="BU94"/>
  <c r="BT94"/>
  <c r="BS94"/>
  <c r="BY93"/>
  <c r="BX93"/>
  <c r="BW93"/>
  <c r="BV93"/>
  <c r="BU93"/>
  <c r="BT93"/>
  <c r="BS93"/>
  <c r="BY92"/>
  <c r="BX92"/>
  <c r="BW92"/>
  <c r="BV92"/>
  <c r="BU92"/>
  <c r="BT92"/>
  <c r="BS92"/>
  <c r="BY91"/>
  <c r="BX91"/>
  <c r="BW91"/>
  <c r="BV91"/>
  <c r="BU91"/>
  <c r="BT91"/>
  <c r="BS91"/>
  <c r="BY90"/>
  <c r="BX90"/>
  <c r="BW90"/>
  <c r="BV90"/>
  <c r="BU90"/>
  <c r="BT90"/>
  <c r="BS90"/>
  <c r="BY89"/>
  <c r="BX89"/>
  <c r="BW89"/>
  <c r="BV89"/>
  <c r="BU89"/>
  <c r="BT89"/>
  <c r="BS89"/>
  <c r="BY88"/>
  <c r="BX88"/>
  <c r="BW88"/>
  <c r="BV88"/>
  <c r="BU88"/>
  <c r="BT88"/>
  <c r="BS88"/>
  <c r="BY87"/>
  <c r="BX87"/>
  <c r="BW87"/>
  <c r="BV87"/>
  <c r="BU87"/>
  <c r="BT87"/>
  <c r="BS87"/>
  <c r="BY86"/>
  <c r="BX86"/>
  <c r="BW86"/>
  <c r="BV86"/>
  <c r="BU86"/>
  <c r="BT86"/>
  <c r="BS86"/>
  <c r="BY85"/>
  <c r="BX85"/>
  <c r="BW85"/>
  <c r="BV85"/>
  <c r="BU85"/>
  <c r="BT85"/>
  <c r="BS85"/>
  <c r="BY84"/>
  <c r="BX84"/>
  <c r="BW84"/>
  <c r="BV84"/>
  <c r="BU84"/>
  <c r="BT84"/>
  <c r="BS84"/>
  <c r="BY83"/>
  <c r="BX83"/>
  <c r="BW83"/>
  <c r="BV83"/>
  <c r="BU83"/>
  <c r="BT83"/>
  <c r="BS83"/>
  <c r="BY82"/>
  <c r="BX82"/>
  <c r="BW82"/>
  <c r="BV82"/>
  <c r="BU82"/>
  <c r="BT82"/>
  <c r="BS82"/>
  <c r="BY81"/>
  <c r="BX81"/>
  <c r="BW81"/>
  <c r="BV81"/>
  <c r="BU81"/>
  <c r="BT81"/>
  <c r="BS81"/>
  <c r="BY80"/>
  <c r="BX80"/>
  <c r="BW80"/>
  <c r="BV80"/>
  <c r="BU80"/>
  <c r="BT80"/>
  <c r="BS80"/>
  <c r="BY79"/>
  <c r="BX79"/>
  <c r="BW79"/>
  <c r="BV79"/>
  <c r="BU79"/>
  <c r="BT79"/>
  <c r="BS79"/>
  <c r="BY78"/>
  <c r="BX78"/>
  <c r="BW78"/>
  <c r="BV78"/>
  <c r="BU78"/>
  <c r="BT78"/>
  <c r="BS78"/>
  <c r="BY77"/>
  <c r="BX77"/>
  <c r="BW77"/>
  <c r="BV77"/>
  <c r="BU77"/>
  <c r="BT77"/>
  <c r="BS77"/>
  <c r="BY76"/>
  <c r="BX76"/>
  <c r="BW76"/>
  <c r="BV76"/>
  <c r="BU76"/>
  <c r="BT76"/>
  <c r="BS76"/>
  <c r="BY75"/>
  <c r="BX75"/>
  <c r="BW75"/>
  <c r="BV75"/>
  <c r="BU75"/>
  <c r="BT75"/>
  <c r="BS75"/>
  <c r="BY74"/>
  <c r="BX74"/>
  <c r="BW74"/>
  <c r="BV74"/>
  <c r="BU74"/>
  <c r="BT74"/>
  <c r="BS74"/>
  <c r="BY73"/>
  <c r="BX73"/>
  <c r="BW73"/>
  <c r="BV73"/>
  <c r="BU73"/>
  <c r="BT73"/>
  <c r="BS73"/>
  <c r="BY72"/>
  <c r="BX72"/>
  <c r="BW72"/>
  <c r="BV72"/>
  <c r="BU72"/>
  <c r="BT72"/>
  <c r="BS72"/>
  <c r="BY71"/>
  <c r="BX71"/>
  <c r="BW71"/>
  <c r="BV71"/>
  <c r="BU71"/>
  <c r="BT71"/>
  <c r="BS71"/>
  <c r="BY70"/>
  <c r="BX70"/>
  <c r="BW70"/>
  <c r="BV70"/>
  <c r="BU70"/>
  <c r="BT70"/>
  <c r="BS70"/>
  <c r="BY69"/>
  <c r="BX69"/>
  <c r="BW69"/>
  <c r="BV69"/>
  <c r="BU69"/>
  <c r="BT69"/>
  <c r="BS69"/>
  <c r="BY68"/>
  <c r="BX68"/>
  <c r="BW68"/>
  <c r="BV68"/>
  <c r="BU68"/>
  <c r="BT68"/>
  <c r="BS68"/>
  <c r="BY67"/>
  <c r="BX67"/>
  <c r="BW67"/>
  <c r="BV67"/>
  <c r="BU67"/>
  <c r="BT67"/>
  <c r="BS67"/>
  <c r="BY66"/>
  <c r="BX66"/>
  <c r="BW66"/>
  <c r="BV66"/>
  <c r="BU66"/>
  <c r="BT66"/>
  <c r="BS66"/>
  <c r="BY65"/>
  <c r="BX65"/>
  <c r="BW65"/>
  <c r="BV65"/>
  <c r="BU65"/>
  <c r="BT65"/>
  <c r="BS65"/>
  <c r="BY64"/>
  <c r="BX64"/>
  <c r="BW64"/>
  <c r="BV64"/>
  <c r="BU64"/>
  <c r="BT64"/>
  <c r="BS64"/>
  <c r="BY63"/>
  <c r="BX63"/>
  <c r="BW63"/>
  <c r="BV63"/>
  <c r="BU63"/>
  <c r="BT63"/>
  <c r="BS63"/>
  <c r="BY62"/>
  <c r="BX62"/>
  <c r="BW62"/>
  <c r="BV62"/>
  <c r="BU62"/>
  <c r="BT62"/>
  <c r="BS62"/>
  <c r="BY61"/>
  <c r="BX61"/>
  <c r="BW61"/>
  <c r="BV61"/>
  <c r="BU61"/>
  <c r="BT61"/>
  <c r="BS61"/>
  <c r="BY60"/>
  <c r="BX60"/>
  <c r="BW60"/>
  <c r="BV60"/>
  <c r="BU60"/>
  <c r="BT60"/>
  <c r="BS60"/>
  <c r="BY59"/>
  <c r="BX59"/>
  <c r="BW59"/>
  <c r="BV59"/>
  <c r="BU59"/>
  <c r="BT59"/>
  <c r="BS59"/>
  <c r="BY58"/>
  <c r="BX58"/>
  <c r="BW58"/>
  <c r="BV58"/>
  <c r="BU58"/>
  <c r="BT58"/>
  <c r="BS58"/>
  <c r="BY57"/>
  <c r="BX57"/>
  <c r="BW57"/>
  <c r="BV57"/>
  <c r="BU57"/>
  <c r="BT57"/>
  <c r="BS57"/>
  <c r="BY56"/>
  <c r="BX56"/>
  <c r="BW56"/>
  <c r="BV56"/>
  <c r="BU56"/>
  <c r="BT56"/>
  <c r="BS56"/>
  <c r="BY55"/>
  <c r="BX55"/>
  <c r="BW55"/>
  <c r="BV55"/>
  <c r="BU55"/>
  <c r="BT55"/>
  <c r="BS55"/>
  <c r="BY54"/>
  <c r="BX54"/>
  <c r="BW54"/>
  <c r="BV54"/>
  <c r="BU54"/>
  <c r="BT54"/>
  <c r="BS54"/>
  <c r="BY53"/>
  <c r="BX53"/>
  <c r="BW53"/>
  <c r="BV53"/>
  <c r="BU53"/>
  <c r="BT53"/>
  <c r="BS53"/>
  <c r="BY52"/>
  <c r="BX52"/>
  <c r="BW52"/>
  <c r="BV52"/>
  <c r="BU52"/>
  <c r="BT52"/>
  <c r="BS52"/>
  <c r="BY51"/>
  <c r="BX51"/>
  <c r="BW51"/>
  <c r="BV51"/>
  <c r="BU51"/>
  <c r="BT51"/>
  <c r="BS51"/>
  <c r="BY50"/>
  <c r="BX50"/>
  <c r="BW50"/>
  <c r="BV50"/>
  <c r="BU50"/>
  <c r="BT50"/>
  <c r="BS50"/>
  <c r="BY49"/>
  <c r="BX49"/>
  <c r="BW49"/>
  <c r="BV49"/>
  <c r="BU49"/>
  <c r="BT49"/>
  <c r="BS49"/>
  <c r="BY48"/>
  <c r="BX48"/>
  <c r="BW48"/>
  <c r="BV48"/>
  <c r="BU48"/>
  <c r="BT48"/>
  <c r="BS48"/>
  <c r="BY47"/>
  <c r="BX47"/>
  <c r="BW47"/>
  <c r="BV47"/>
  <c r="BU47"/>
  <c r="BT47"/>
  <c r="BS47"/>
  <c r="BY46"/>
  <c r="BX46"/>
  <c r="BW46"/>
  <c r="BV46"/>
  <c r="BU46"/>
  <c r="BT46"/>
  <c r="BS46"/>
  <c r="BY45"/>
  <c r="BX45"/>
  <c r="BW45"/>
  <c r="BV45"/>
  <c r="BU45"/>
  <c r="BT45"/>
  <c r="BS45"/>
  <c r="BY44"/>
  <c r="BX44"/>
  <c r="BW44"/>
  <c r="BV44"/>
  <c r="BU44"/>
  <c r="BT44"/>
  <c r="BS44"/>
  <c r="BY43"/>
  <c r="BX43"/>
  <c r="BW43"/>
  <c r="BV43"/>
  <c r="BU43"/>
  <c r="BT43"/>
  <c r="BS43"/>
  <c r="BY42"/>
  <c r="BX42"/>
  <c r="BW42"/>
  <c r="BV42"/>
  <c r="BU42"/>
  <c r="BT42"/>
  <c r="BS42"/>
  <c r="BY41"/>
  <c r="BX41"/>
  <c r="BW41"/>
  <c r="BV41"/>
  <c r="BU41"/>
  <c r="BT41"/>
  <c r="BS41"/>
  <c r="BY40"/>
  <c r="BX40"/>
  <c r="BW40"/>
  <c r="BV40"/>
  <c r="BU40"/>
  <c r="BT40"/>
  <c r="BS40"/>
  <c r="BY39"/>
  <c r="BX39"/>
  <c r="BW39"/>
  <c r="BV39"/>
  <c r="BU39"/>
  <c r="BT39"/>
  <c r="BS39"/>
  <c r="BY38"/>
  <c r="BX38"/>
  <c r="BW38"/>
  <c r="BV38"/>
  <c r="BU38"/>
  <c r="BT38"/>
  <c r="BS38"/>
  <c r="BY37"/>
  <c r="BX37"/>
  <c r="BW37"/>
  <c r="BV37"/>
  <c r="BU37"/>
  <c r="BT37"/>
  <c r="BS37"/>
  <c r="BY36"/>
  <c r="BX36"/>
  <c r="BW36"/>
  <c r="BV36"/>
  <c r="BU36"/>
  <c r="BT36"/>
  <c r="BS36"/>
  <c r="BY35"/>
  <c r="BX35"/>
  <c r="BW35"/>
  <c r="BV35"/>
  <c r="BU35"/>
  <c r="BT35"/>
  <c r="BS35"/>
  <c r="BY34"/>
  <c r="BX34"/>
  <c r="BW34"/>
  <c r="BV34"/>
  <c r="BU34"/>
  <c r="BT34"/>
  <c r="BS34"/>
  <c r="BY33"/>
  <c r="BX33"/>
  <c r="BW33"/>
  <c r="BV33"/>
  <c r="BU33"/>
  <c r="BT33"/>
  <c r="BS33"/>
  <c r="BY32"/>
  <c r="BX32"/>
  <c r="BW32"/>
  <c r="BV32"/>
  <c r="BU32"/>
  <c r="BT32"/>
  <c r="BS32"/>
  <c r="BY31"/>
  <c r="BX31"/>
  <c r="BW31"/>
  <c r="BV31"/>
  <c r="BU31"/>
  <c r="BT31"/>
  <c r="BS31"/>
  <c r="BY30"/>
  <c r="BX30"/>
  <c r="BW30"/>
  <c r="BV30"/>
  <c r="BU30"/>
  <c r="BT30"/>
  <c r="BS30"/>
  <c r="BY29"/>
  <c r="BX29"/>
  <c r="BW29"/>
  <c r="BV29"/>
  <c r="BU29"/>
  <c r="BT29"/>
  <c r="BS29"/>
  <c r="BY28"/>
  <c r="BX28"/>
  <c r="BW28"/>
  <c r="BV28"/>
  <c r="BU28"/>
  <c r="BT28"/>
  <c r="BS28"/>
  <c r="BY27"/>
  <c r="BX27"/>
  <c r="BW27"/>
  <c r="BV27"/>
  <c r="BU27"/>
  <c r="BT27"/>
  <c r="BS27"/>
  <c r="BY26"/>
  <c r="BX26"/>
  <c r="BW26"/>
  <c r="BV26"/>
  <c r="BU26"/>
  <c r="BT26"/>
  <c r="BS26"/>
  <c r="BY25"/>
  <c r="BX25"/>
  <c r="BW25"/>
  <c r="BV25"/>
  <c r="BU25"/>
  <c r="BT25"/>
  <c r="BS25"/>
  <c r="BY24"/>
  <c r="BX24"/>
  <c r="BW24"/>
  <c r="BV24"/>
  <c r="BU24"/>
  <c r="BT24"/>
  <c r="BS24"/>
  <c r="BY23"/>
  <c r="BX23"/>
  <c r="BW23"/>
  <c r="BV23"/>
  <c r="BU23"/>
  <c r="BT23"/>
  <c r="BS23"/>
  <c r="BY22"/>
  <c r="BX22"/>
  <c r="BW22"/>
  <c r="BV22"/>
  <c r="BU22"/>
  <c r="BT22"/>
  <c r="BS22"/>
  <c r="BY21"/>
  <c r="BX21"/>
  <c r="BW21"/>
  <c r="BV21"/>
  <c r="BU21"/>
  <c r="BT21"/>
  <c r="BS21"/>
  <c r="BY20"/>
  <c r="BX20"/>
  <c r="BW20"/>
  <c r="BV20"/>
  <c r="BU20"/>
  <c r="BT20"/>
  <c r="BS20"/>
  <c r="BY19"/>
  <c r="BX19"/>
  <c r="BW19"/>
  <c r="BV19"/>
  <c r="BU19"/>
  <c r="BT19"/>
  <c r="BS19"/>
  <c r="BY18"/>
  <c r="BX18"/>
  <c r="BW18"/>
  <c r="BV18"/>
  <c r="BU18"/>
  <c r="BT18"/>
  <c r="BS18"/>
  <c r="BY17"/>
  <c r="BX17"/>
  <c r="BW17"/>
  <c r="BV17"/>
  <c r="BU17"/>
  <c r="BT17"/>
  <c r="BS17"/>
  <c r="BY16"/>
  <c r="BX16"/>
  <c r="BW16"/>
  <c r="BV16"/>
  <c r="BU16"/>
  <c r="BT16"/>
  <c r="BS16"/>
  <c r="BY15"/>
  <c r="BX15"/>
  <c r="BW15"/>
  <c r="BV15"/>
  <c r="BU15"/>
  <c r="BT15"/>
  <c r="BS15"/>
  <c r="BY14"/>
  <c r="BX14"/>
  <c r="BW14"/>
  <c r="BV14"/>
  <c r="BU14"/>
  <c r="BT14"/>
  <c r="BS14"/>
  <c r="BY13"/>
  <c r="BX13"/>
  <c r="BW13"/>
  <c r="BV13"/>
  <c r="BU13"/>
  <c r="BT13"/>
  <c r="BS13"/>
  <c r="BY12"/>
  <c r="BX12"/>
  <c r="BW12"/>
  <c r="BV12"/>
  <c r="BU12"/>
  <c r="BT12"/>
  <c r="BS12"/>
  <c r="BY11"/>
  <c r="BX11"/>
  <c r="BW11"/>
  <c r="BV11"/>
  <c r="BU11"/>
  <c r="BT11"/>
  <c r="BS11"/>
  <c r="BY10"/>
  <c r="BX10"/>
  <c r="BW10"/>
  <c r="BV10"/>
  <c r="BU10"/>
  <c r="BT10"/>
  <c r="BS10"/>
  <c r="BY9"/>
  <c r="BX9"/>
  <c r="BW9"/>
  <c r="BV9"/>
  <c r="BU9"/>
  <c r="BT9"/>
  <c r="BS9"/>
  <c r="BY8"/>
  <c r="BX8"/>
  <c r="BW8"/>
  <c r="BV8"/>
  <c r="BU8"/>
  <c r="BT8"/>
  <c r="BS8"/>
  <c r="BY7"/>
  <c r="BX7"/>
  <c r="BW7"/>
  <c r="BV7"/>
  <c r="BU7"/>
  <c r="BT7"/>
  <c r="BS7"/>
  <c r="BS108"/>
  <c r="BS107"/>
  <c r="AF7" i="21"/>
  <c r="BM106" i="19"/>
  <c r="BK106"/>
  <c r="BJ106"/>
  <c r="BH106"/>
  <c r="BG106"/>
  <c r="BM105"/>
  <c r="BK105"/>
  <c r="BJ105"/>
  <c r="BH105"/>
  <c r="BG105"/>
  <c r="BM104"/>
  <c r="BK104"/>
  <c r="BJ104"/>
  <c r="BH104"/>
  <c r="BG104"/>
  <c r="BM103"/>
  <c r="BL103"/>
  <c r="BK103"/>
  <c r="BJ103"/>
  <c r="BI103"/>
  <c r="BH103"/>
  <c r="BG103"/>
  <c r="BM102"/>
  <c r="BL102"/>
  <c r="BK102"/>
  <c r="BJ102"/>
  <c r="BI102"/>
  <c r="BH102"/>
  <c r="BG102"/>
  <c r="BM101"/>
  <c r="BL101"/>
  <c r="BK101"/>
  <c r="BJ101"/>
  <c r="BI101"/>
  <c r="BH101"/>
  <c r="BG101"/>
  <c r="BM100"/>
  <c r="BL100"/>
  <c r="BK100"/>
  <c r="BJ100"/>
  <c r="BI100"/>
  <c r="BH100"/>
  <c r="BG100"/>
  <c r="BM99"/>
  <c r="BL99"/>
  <c r="BK99"/>
  <c r="BJ99"/>
  <c r="BI99"/>
  <c r="BH99"/>
  <c r="BG99"/>
  <c r="BM98"/>
  <c r="BL98"/>
  <c r="BK98"/>
  <c r="BJ98"/>
  <c r="BI98"/>
  <c r="BH98"/>
  <c r="BG98"/>
  <c r="BM97"/>
  <c r="BL97"/>
  <c r="BK97"/>
  <c r="BJ97"/>
  <c r="BI97"/>
  <c r="BH97"/>
  <c r="BG97"/>
  <c r="BM96"/>
  <c r="BL96"/>
  <c r="BK96"/>
  <c r="BJ96"/>
  <c r="BI96"/>
  <c r="BH96"/>
  <c r="BG96"/>
  <c r="BM95"/>
  <c r="BL95"/>
  <c r="BK95"/>
  <c r="BJ95"/>
  <c r="BI95"/>
  <c r="BH95"/>
  <c r="BG95"/>
  <c r="BM94"/>
  <c r="BL94"/>
  <c r="BK94"/>
  <c r="BJ94"/>
  <c r="BI94"/>
  <c r="BH94"/>
  <c r="BG94"/>
  <c r="BM93"/>
  <c r="BL93"/>
  <c r="BK93"/>
  <c r="BJ93"/>
  <c r="BI93"/>
  <c r="BH93"/>
  <c r="BG93"/>
  <c r="BM92"/>
  <c r="BL92"/>
  <c r="BK92"/>
  <c r="BJ92"/>
  <c r="BI92"/>
  <c r="BH92"/>
  <c r="BG92"/>
  <c r="BM91"/>
  <c r="BL91"/>
  <c r="BK91"/>
  <c r="BJ91"/>
  <c r="BI91"/>
  <c r="BH91"/>
  <c r="BG91"/>
  <c r="BM90"/>
  <c r="BL90"/>
  <c r="BK90"/>
  <c r="BJ90"/>
  <c r="BI90"/>
  <c r="BH90"/>
  <c r="BG90"/>
  <c r="BM89"/>
  <c r="BL89"/>
  <c r="BK89"/>
  <c r="BJ89"/>
  <c r="BI89"/>
  <c r="BH89"/>
  <c r="BG89"/>
  <c r="BM88"/>
  <c r="BL88"/>
  <c r="BK88"/>
  <c r="BJ88"/>
  <c r="BI88"/>
  <c r="BH88"/>
  <c r="BG88"/>
  <c r="BM87"/>
  <c r="BL87"/>
  <c r="BK87"/>
  <c r="BJ87"/>
  <c r="BI87"/>
  <c r="BH87"/>
  <c r="BG87"/>
  <c r="BM86"/>
  <c r="BL86"/>
  <c r="BK86"/>
  <c r="BJ86"/>
  <c r="BI86"/>
  <c r="BH86"/>
  <c r="BG86"/>
  <c r="BM85"/>
  <c r="BL85"/>
  <c r="BK85"/>
  <c r="BJ85"/>
  <c r="BI85"/>
  <c r="BH85"/>
  <c r="BG85"/>
  <c r="BM84"/>
  <c r="BL84"/>
  <c r="BK84"/>
  <c r="BJ84"/>
  <c r="BI84"/>
  <c r="BH84"/>
  <c r="BG84"/>
  <c r="BM83"/>
  <c r="BL83"/>
  <c r="BK83"/>
  <c r="BJ83"/>
  <c r="BI83"/>
  <c r="BH83"/>
  <c r="BG83"/>
  <c r="BM82"/>
  <c r="BL82"/>
  <c r="BK82"/>
  <c r="BJ82"/>
  <c r="BI82"/>
  <c r="BH82"/>
  <c r="BG82"/>
  <c r="BM81"/>
  <c r="BL81"/>
  <c r="BK81"/>
  <c r="BJ81"/>
  <c r="BI81"/>
  <c r="BH81"/>
  <c r="BG81"/>
  <c r="BM80"/>
  <c r="BL80"/>
  <c r="BK80"/>
  <c r="BJ80"/>
  <c r="BI80"/>
  <c r="BH80"/>
  <c r="BG80"/>
  <c r="BM79"/>
  <c r="BL79"/>
  <c r="BK79"/>
  <c r="BJ79"/>
  <c r="BI79"/>
  <c r="BH79"/>
  <c r="BG79"/>
  <c r="BM78"/>
  <c r="BL78"/>
  <c r="BK78"/>
  <c r="BJ78"/>
  <c r="BI78"/>
  <c r="BH78"/>
  <c r="BG78"/>
  <c r="BM77"/>
  <c r="BL77"/>
  <c r="BK77"/>
  <c r="BJ77"/>
  <c r="BI77"/>
  <c r="BH77"/>
  <c r="BG77"/>
  <c r="BM76"/>
  <c r="BL76"/>
  <c r="BK76"/>
  <c r="BJ76"/>
  <c r="BI76"/>
  <c r="BH76"/>
  <c r="BG76"/>
  <c r="BM75"/>
  <c r="BL75"/>
  <c r="BK75"/>
  <c r="BJ75"/>
  <c r="BI75"/>
  <c r="BH75"/>
  <c r="BG75"/>
  <c r="BM74"/>
  <c r="BL74"/>
  <c r="BK74"/>
  <c r="BJ74"/>
  <c r="BI74"/>
  <c r="BH74"/>
  <c r="BG74"/>
  <c r="BM73"/>
  <c r="BL73"/>
  <c r="BK73"/>
  <c r="BJ73"/>
  <c r="BI73"/>
  <c r="BH73"/>
  <c r="BG73"/>
  <c r="BM72"/>
  <c r="BL72"/>
  <c r="BK72"/>
  <c r="BJ72"/>
  <c r="BI72"/>
  <c r="BH72"/>
  <c r="BG72"/>
  <c r="BM71"/>
  <c r="BL71"/>
  <c r="BK71"/>
  <c r="BJ71"/>
  <c r="BI71"/>
  <c r="BH71"/>
  <c r="BG71"/>
  <c r="BM70"/>
  <c r="BL70"/>
  <c r="BK70"/>
  <c r="BJ70"/>
  <c r="BI70"/>
  <c r="BH70"/>
  <c r="BG70"/>
  <c r="BM69"/>
  <c r="BL69"/>
  <c r="BK69"/>
  <c r="BJ69"/>
  <c r="BI69"/>
  <c r="BH69"/>
  <c r="BG69"/>
  <c r="BM68"/>
  <c r="BL68"/>
  <c r="BK68"/>
  <c r="BJ68"/>
  <c r="BI68"/>
  <c r="BH68"/>
  <c r="BG68"/>
  <c r="BM67"/>
  <c r="BL67"/>
  <c r="BK67"/>
  <c r="BJ67"/>
  <c r="BI67"/>
  <c r="BH67"/>
  <c r="BG67"/>
  <c r="BM66"/>
  <c r="BL66"/>
  <c r="BK66"/>
  <c r="BJ66"/>
  <c r="BI66"/>
  <c r="BH66"/>
  <c r="BG66"/>
  <c r="BM65"/>
  <c r="BL65"/>
  <c r="BK65"/>
  <c r="BJ65"/>
  <c r="BI65"/>
  <c r="BH65"/>
  <c r="BG65"/>
  <c r="BM64"/>
  <c r="BL64"/>
  <c r="BK64"/>
  <c r="BJ64"/>
  <c r="BI64"/>
  <c r="BH64"/>
  <c r="BG64"/>
  <c r="BM63"/>
  <c r="BL63"/>
  <c r="BK63"/>
  <c r="BJ63"/>
  <c r="BI63"/>
  <c r="BH63"/>
  <c r="BG63"/>
  <c r="BM62"/>
  <c r="BL62"/>
  <c r="BK62"/>
  <c r="BJ62"/>
  <c r="BI62"/>
  <c r="BH62"/>
  <c r="BG62"/>
  <c r="BM61"/>
  <c r="BL61"/>
  <c r="BK61"/>
  <c r="BJ61"/>
  <c r="BI61"/>
  <c r="BH61"/>
  <c r="BG61"/>
  <c r="BM60"/>
  <c r="BL60"/>
  <c r="BK60"/>
  <c r="BJ60"/>
  <c r="BI60"/>
  <c r="BH60"/>
  <c r="BG60"/>
  <c r="BM59"/>
  <c r="BL59"/>
  <c r="BK59"/>
  <c r="BJ59"/>
  <c r="BI59"/>
  <c r="BH59"/>
  <c r="BG59"/>
  <c r="BM58"/>
  <c r="BL58"/>
  <c r="BK58"/>
  <c r="BJ58"/>
  <c r="BI58"/>
  <c r="BH58"/>
  <c r="BG58"/>
  <c r="BM57"/>
  <c r="BL57"/>
  <c r="BK57"/>
  <c r="BJ57"/>
  <c r="BI57"/>
  <c r="BH57"/>
  <c r="BG57"/>
  <c r="BM56"/>
  <c r="BL56"/>
  <c r="BK56"/>
  <c r="BJ56"/>
  <c r="BI56"/>
  <c r="BH56"/>
  <c r="BG56"/>
  <c r="BM55"/>
  <c r="BL55"/>
  <c r="BK55"/>
  <c r="BJ55"/>
  <c r="BI55"/>
  <c r="BH55"/>
  <c r="BG55"/>
  <c r="BM54"/>
  <c r="BL54"/>
  <c r="BK54"/>
  <c r="BJ54"/>
  <c r="BI54"/>
  <c r="BH54"/>
  <c r="BG54"/>
  <c r="BM53"/>
  <c r="BL53"/>
  <c r="BK53"/>
  <c r="BJ53"/>
  <c r="BI53"/>
  <c r="BH53"/>
  <c r="BG53"/>
  <c r="BM52"/>
  <c r="BL52"/>
  <c r="BK52"/>
  <c r="BJ52"/>
  <c r="BI52"/>
  <c r="BH52"/>
  <c r="BG52"/>
  <c r="BM51"/>
  <c r="BL51"/>
  <c r="BK51"/>
  <c r="BJ51"/>
  <c r="BI51"/>
  <c r="BH51"/>
  <c r="BG51"/>
  <c r="BM50"/>
  <c r="BL50"/>
  <c r="BK50"/>
  <c r="BJ50"/>
  <c r="BI50"/>
  <c r="BH50"/>
  <c r="BG50"/>
  <c r="BM49"/>
  <c r="BL49"/>
  <c r="BK49"/>
  <c r="BJ49"/>
  <c r="BI49"/>
  <c r="BH49"/>
  <c r="BG49"/>
  <c r="BM48"/>
  <c r="BL48"/>
  <c r="BK48"/>
  <c r="BJ48"/>
  <c r="BI48"/>
  <c r="BH48"/>
  <c r="BG48"/>
  <c r="BM47"/>
  <c r="BL47"/>
  <c r="BK47"/>
  <c r="BJ47"/>
  <c r="BI47"/>
  <c r="BH47"/>
  <c r="BG47"/>
  <c r="BM46"/>
  <c r="BL46"/>
  <c r="BK46"/>
  <c r="BJ46"/>
  <c r="BI46"/>
  <c r="BH46"/>
  <c r="BG46"/>
  <c r="BM45"/>
  <c r="BL45"/>
  <c r="BK45"/>
  <c r="BJ45"/>
  <c r="BI45"/>
  <c r="BH45"/>
  <c r="BG45"/>
  <c r="BM44"/>
  <c r="BL44"/>
  <c r="BK44"/>
  <c r="BJ44"/>
  <c r="BI44"/>
  <c r="BH44"/>
  <c r="BG44"/>
  <c r="BM43"/>
  <c r="BL43"/>
  <c r="BK43"/>
  <c r="BJ43"/>
  <c r="BI43"/>
  <c r="BH43"/>
  <c r="BG43"/>
  <c r="BM42"/>
  <c r="BL42"/>
  <c r="BK42"/>
  <c r="BJ42"/>
  <c r="BI42"/>
  <c r="BH42"/>
  <c r="BG42"/>
  <c r="BM41"/>
  <c r="BL41"/>
  <c r="BK41"/>
  <c r="BJ41"/>
  <c r="BI41"/>
  <c r="BH41"/>
  <c r="BG41"/>
  <c r="BM40"/>
  <c r="BL40"/>
  <c r="BK40"/>
  <c r="BJ40"/>
  <c r="BI40"/>
  <c r="BH40"/>
  <c r="BG40"/>
  <c r="BM39"/>
  <c r="BL39"/>
  <c r="BK39"/>
  <c r="BJ39"/>
  <c r="BI39"/>
  <c r="BH39"/>
  <c r="BG39"/>
  <c r="BM38"/>
  <c r="BL38"/>
  <c r="BK38"/>
  <c r="BJ38"/>
  <c r="BI38"/>
  <c r="BH38"/>
  <c r="BG38"/>
  <c r="BM37"/>
  <c r="BL37"/>
  <c r="BK37"/>
  <c r="BJ37"/>
  <c r="BI37"/>
  <c r="BH37"/>
  <c r="BG37"/>
  <c r="BM36"/>
  <c r="BL36"/>
  <c r="BK36"/>
  <c r="BJ36"/>
  <c r="BI36"/>
  <c r="BH36"/>
  <c r="BG36"/>
  <c r="BM35"/>
  <c r="BL35"/>
  <c r="BK35"/>
  <c r="BJ35"/>
  <c r="BI35"/>
  <c r="BH35"/>
  <c r="BG35"/>
  <c r="BM34"/>
  <c r="BL34"/>
  <c r="BK34"/>
  <c r="BJ34"/>
  <c r="BI34"/>
  <c r="BH34"/>
  <c r="BG34"/>
  <c r="BM33"/>
  <c r="BL33"/>
  <c r="BK33"/>
  <c r="BJ33"/>
  <c r="BI33"/>
  <c r="BH33"/>
  <c r="BG33"/>
  <c r="BM32"/>
  <c r="BL32"/>
  <c r="BK32"/>
  <c r="BJ32"/>
  <c r="BI32"/>
  <c r="BH32"/>
  <c r="BG32"/>
  <c r="BM31"/>
  <c r="BL31"/>
  <c r="BK31"/>
  <c r="BJ31"/>
  <c r="BI31"/>
  <c r="BH31"/>
  <c r="BG31"/>
  <c r="BM30"/>
  <c r="BL30"/>
  <c r="BK30"/>
  <c r="BJ30"/>
  <c r="BI30"/>
  <c r="BH30"/>
  <c r="BG30"/>
  <c r="BM29"/>
  <c r="BL29"/>
  <c r="BK29"/>
  <c r="BJ29"/>
  <c r="BI29"/>
  <c r="BH29"/>
  <c r="BG29"/>
  <c r="BM28"/>
  <c r="BL28"/>
  <c r="BK28"/>
  <c r="BJ28"/>
  <c r="BI28"/>
  <c r="BH28"/>
  <c r="BG28"/>
  <c r="BM27"/>
  <c r="BL27"/>
  <c r="BK27"/>
  <c r="BJ27"/>
  <c r="BI27"/>
  <c r="BH27"/>
  <c r="BG27"/>
  <c r="BM26"/>
  <c r="BL26"/>
  <c r="BK26"/>
  <c r="BJ26"/>
  <c r="BI26"/>
  <c r="BH26"/>
  <c r="BG26"/>
  <c r="BM25"/>
  <c r="BL25"/>
  <c r="BK25"/>
  <c r="BJ25"/>
  <c r="BI25"/>
  <c r="BH25"/>
  <c r="BG25"/>
  <c r="BM24"/>
  <c r="BL24"/>
  <c r="BK24"/>
  <c r="BJ24"/>
  <c r="BI24"/>
  <c r="BH24"/>
  <c r="BG24"/>
  <c r="BM23"/>
  <c r="BL23"/>
  <c r="BK23"/>
  <c r="BJ23"/>
  <c r="BI23"/>
  <c r="BH23"/>
  <c r="BG23"/>
  <c r="BM22"/>
  <c r="BL22"/>
  <c r="BK22"/>
  <c r="BJ22"/>
  <c r="BI22"/>
  <c r="BH22"/>
  <c r="BG22"/>
  <c r="BM21"/>
  <c r="BL21"/>
  <c r="BK21"/>
  <c r="BJ21"/>
  <c r="BI21"/>
  <c r="BH21"/>
  <c r="BG21"/>
  <c r="BM20"/>
  <c r="BL20"/>
  <c r="BK20"/>
  <c r="BJ20"/>
  <c r="BI20"/>
  <c r="BH20"/>
  <c r="BG20"/>
  <c r="BM19"/>
  <c r="BL19"/>
  <c r="BK19"/>
  <c r="BJ19"/>
  <c r="BI19"/>
  <c r="BH19"/>
  <c r="BG19"/>
  <c r="BM18"/>
  <c r="BL18"/>
  <c r="BK18"/>
  <c r="BJ18"/>
  <c r="BI18"/>
  <c r="BH18"/>
  <c r="BG18"/>
  <c r="BM17"/>
  <c r="BL17"/>
  <c r="BK17"/>
  <c r="BJ17"/>
  <c r="BI17"/>
  <c r="BH17"/>
  <c r="BG17"/>
  <c r="BM16"/>
  <c r="BL16"/>
  <c r="BK16"/>
  <c r="BJ16"/>
  <c r="BI16"/>
  <c r="BH16"/>
  <c r="BG16"/>
  <c r="BM15"/>
  <c r="BL15"/>
  <c r="BK15"/>
  <c r="BJ15"/>
  <c r="BI15"/>
  <c r="BH15"/>
  <c r="BG15"/>
  <c r="BM14"/>
  <c r="BL14"/>
  <c r="BK14"/>
  <c r="BJ14"/>
  <c r="BI14"/>
  <c r="BH14"/>
  <c r="BG14"/>
  <c r="BM13"/>
  <c r="BL13"/>
  <c r="BK13"/>
  <c r="BJ13"/>
  <c r="BI13"/>
  <c r="BH13"/>
  <c r="BG13"/>
  <c r="BM12"/>
  <c r="BL12"/>
  <c r="BK12"/>
  <c r="BJ12"/>
  <c r="BI12"/>
  <c r="BH12"/>
  <c r="BG12"/>
  <c r="BM11"/>
  <c r="BL11"/>
  <c r="BK11"/>
  <c r="BJ11"/>
  <c r="BI11"/>
  <c r="BH11"/>
  <c r="BG11"/>
  <c r="BM10"/>
  <c r="BL10"/>
  <c r="BK10"/>
  <c r="BJ10"/>
  <c r="BI10"/>
  <c r="BH10"/>
  <c r="BG10"/>
  <c r="BM9"/>
  <c r="BL9"/>
  <c r="BK9"/>
  <c r="BJ9"/>
  <c r="BI9"/>
  <c r="BH9"/>
  <c r="BG9"/>
  <c r="BM8"/>
  <c r="BL8"/>
  <c r="BK8"/>
  <c r="BJ8"/>
  <c r="BI8"/>
  <c r="BH8"/>
  <c r="BG8"/>
  <c r="BM7"/>
  <c r="BL7"/>
  <c r="BK7"/>
  <c r="BJ7"/>
  <c r="BI7"/>
  <c r="BH7"/>
  <c r="BG7"/>
  <c r="BG108"/>
  <c r="BG107"/>
  <c r="R7" i="21"/>
  <c r="BA106" i="19"/>
  <c r="AY106"/>
  <c r="AX106"/>
  <c r="AV106"/>
  <c r="AU106"/>
  <c r="BA105"/>
  <c r="AY105"/>
  <c r="AX105"/>
  <c r="AV105"/>
  <c r="AU105"/>
  <c r="BA104"/>
  <c r="AY104"/>
  <c r="AX104"/>
  <c r="AV104"/>
  <c r="AU104"/>
  <c r="BA103"/>
  <c r="AZ103"/>
  <c r="AY103"/>
  <c r="AX103"/>
  <c r="AW103"/>
  <c r="AV103"/>
  <c r="AU103"/>
  <c r="BA102"/>
  <c r="AZ102"/>
  <c r="AY102"/>
  <c r="AX102"/>
  <c r="AW102"/>
  <c r="AV102"/>
  <c r="AU102"/>
  <c r="BA101"/>
  <c r="AZ101"/>
  <c r="AY101"/>
  <c r="AX101"/>
  <c r="AW101"/>
  <c r="AV101"/>
  <c r="AU101"/>
  <c r="BA100"/>
  <c r="AZ100"/>
  <c r="AY100"/>
  <c r="AX100"/>
  <c r="AW100"/>
  <c r="AV100"/>
  <c r="AU100"/>
  <c r="BA99"/>
  <c r="AZ99"/>
  <c r="AY99"/>
  <c r="AX99"/>
  <c r="AW99"/>
  <c r="AV99"/>
  <c r="AU99"/>
  <c r="BA98"/>
  <c r="AZ98"/>
  <c r="AY98"/>
  <c r="AX98"/>
  <c r="AW98"/>
  <c r="AV98"/>
  <c r="AU98"/>
  <c r="BA97"/>
  <c r="AZ97"/>
  <c r="AY97"/>
  <c r="AX97"/>
  <c r="AW97"/>
  <c r="AV97"/>
  <c r="AU97"/>
  <c r="BA96"/>
  <c r="AZ96"/>
  <c r="AY96"/>
  <c r="AX96"/>
  <c r="AW96"/>
  <c r="AV96"/>
  <c r="AU96"/>
  <c r="BA95"/>
  <c r="AZ95"/>
  <c r="AY95"/>
  <c r="AX95"/>
  <c r="AW95"/>
  <c r="AV95"/>
  <c r="AU95"/>
  <c r="BA94"/>
  <c r="AZ94"/>
  <c r="AY94"/>
  <c r="AX94"/>
  <c r="AW94"/>
  <c r="AV94"/>
  <c r="AU94"/>
  <c r="BA93"/>
  <c r="AZ93"/>
  <c r="AY93"/>
  <c r="AX93"/>
  <c r="AW93"/>
  <c r="AV93"/>
  <c r="AU93"/>
  <c r="BA92"/>
  <c r="AZ92"/>
  <c r="AY92"/>
  <c r="AX92"/>
  <c r="AW92"/>
  <c r="AV92"/>
  <c r="AU92"/>
  <c r="BA91"/>
  <c r="AZ91"/>
  <c r="AY91"/>
  <c r="AX91"/>
  <c r="AW91"/>
  <c r="AV91"/>
  <c r="AU91"/>
  <c r="BA90"/>
  <c r="AZ90"/>
  <c r="AY90"/>
  <c r="AX90"/>
  <c r="AW90"/>
  <c r="AV90"/>
  <c r="AU90"/>
  <c r="BA89"/>
  <c r="AZ89"/>
  <c r="AY89"/>
  <c r="AX89"/>
  <c r="AW89"/>
  <c r="AV89"/>
  <c r="AU89"/>
  <c r="BA88"/>
  <c r="AZ88"/>
  <c r="AY88"/>
  <c r="AX88"/>
  <c r="AW88"/>
  <c r="AV88"/>
  <c r="AU88"/>
  <c r="BA87"/>
  <c r="AZ87"/>
  <c r="AY87"/>
  <c r="AX87"/>
  <c r="AW87"/>
  <c r="AV87"/>
  <c r="AU87"/>
  <c r="BA86"/>
  <c r="AZ86"/>
  <c r="AY86"/>
  <c r="AX86"/>
  <c r="AW86"/>
  <c r="AV86"/>
  <c r="AU86"/>
  <c r="BA85"/>
  <c r="AZ85"/>
  <c r="AY85"/>
  <c r="AX85"/>
  <c r="AW85"/>
  <c r="AV85"/>
  <c r="AU85"/>
  <c r="BA84"/>
  <c r="AZ84"/>
  <c r="AY84"/>
  <c r="AX84"/>
  <c r="AW84"/>
  <c r="AV84"/>
  <c r="AU84"/>
  <c r="BA83"/>
  <c r="AZ83"/>
  <c r="AY83"/>
  <c r="AX83"/>
  <c r="AW83"/>
  <c r="AV83"/>
  <c r="AU83"/>
  <c r="BA82"/>
  <c r="AZ82"/>
  <c r="AY82"/>
  <c r="AX82"/>
  <c r="AW82"/>
  <c r="AV82"/>
  <c r="AU82"/>
  <c r="BA81"/>
  <c r="AZ81"/>
  <c r="AY81"/>
  <c r="AX81"/>
  <c r="AW81"/>
  <c r="AV81"/>
  <c r="AU81"/>
  <c r="BA80"/>
  <c r="AZ80"/>
  <c r="AY80"/>
  <c r="AX80"/>
  <c r="AW80"/>
  <c r="AV80"/>
  <c r="AU80"/>
  <c r="BA79"/>
  <c r="AZ79"/>
  <c r="AY79"/>
  <c r="AX79"/>
  <c r="AW79"/>
  <c r="AV79"/>
  <c r="AU79"/>
  <c r="BA78"/>
  <c r="AZ78"/>
  <c r="AY78"/>
  <c r="AX78"/>
  <c r="AW78"/>
  <c r="AV78"/>
  <c r="AU78"/>
  <c r="BA77"/>
  <c r="AZ77"/>
  <c r="AY77"/>
  <c r="AX77"/>
  <c r="AW77"/>
  <c r="AV77"/>
  <c r="AU77"/>
  <c r="BA76"/>
  <c r="AZ76"/>
  <c r="AY76"/>
  <c r="AX76"/>
  <c r="AW76"/>
  <c r="AV76"/>
  <c r="AU76"/>
  <c r="BA75"/>
  <c r="AZ75"/>
  <c r="AY75"/>
  <c r="AX75"/>
  <c r="AW75"/>
  <c r="AV75"/>
  <c r="AU75"/>
  <c r="BA74"/>
  <c r="AZ74"/>
  <c r="AY74"/>
  <c r="AX74"/>
  <c r="AW74"/>
  <c r="AV74"/>
  <c r="AU74"/>
  <c r="BA73"/>
  <c r="AZ73"/>
  <c r="AY73"/>
  <c r="AX73"/>
  <c r="AW73"/>
  <c r="AV73"/>
  <c r="AU73"/>
  <c r="BA72"/>
  <c r="AZ72"/>
  <c r="AY72"/>
  <c r="AX72"/>
  <c r="AW72"/>
  <c r="AV72"/>
  <c r="AU72"/>
  <c r="BA71"/>
  <c r="AZ71"/>
  <c r="AY71"/>
  <c r="AX71"/>
  <c r="AW71"/>
  <c r="AV71"/>
  <c r="AU71"/>
  <c r="BA70"/>
  <c r="AZ70"/>
  <c r="AY70"/>
  <c r="AX70"/>
  <c r="AW70"/>
  <c r="AV70"/>
  <c r="AU70"/>
  <c r="BA69"/>
  <c r="AZ69"/>
  <c r="AY69"/>
  <c r="AX69"/>
  <c r="AW69"/>
  <c r="AV69"/>
  <c r="AU69"/>
  <c r="BA68"/>
  <c r="AZ68"/>
  <c r="AY68"/>
  <c r="AX68"/>
  <c r="AW68"/>
  <c r="AV68"/>
  <c r="AU68"/>
  <c r="BA67"/>
  <c r="AZ67"/>
  <c r="AY67"/>
  <c r="AX67"/>
  <c r="AW67"/>
  <c r="AV67"/>
  <c r="AU67"/>
  <c r="BA66"/>
  <c r="AZ66"/>
  <c r="AY66"/>
  <c r="AX66"/>
  <c r="AW66"/>
  <c r="AV66"/>
  <c r="AU66"/>
  <c r="BA65"/>
  <c r="AZ65"/>
  <c r="AY65"/>
  <c r="AX65"/>
  <c r="AW65"/>
  <c r="AV65"/>
  <c r="AU65"/>
  <c r="BA64"/>
  <c r="AZ64"/>
  <c r="AY64"/>
  <c r="AX64"/>
  <c r="AW64"/>
  <c r="AV64"/>
  <c r="AU64"/>
  <c r="BA63"/>
  <c r="AZ63"/>
  <c r="AY63"/>
  <c r="AX63"/>
  <c r="AW63"/>
  <c r="AV63"/>
  <c r="AU63"/>
  <c r="BA62"/>
  <c r="AZ62"/>
  <c r="AY62"/>
  <c r="AX62"/>
  <c r="AW62"/>
  <c r="AV62"/>
  <c r="AU62"/>
  <c r="BA61"/>
  <c r="AZ61"/>
  <c r="AY61"/>
  <c r="AX61"/>
  <c r="AW61"/>
  <c r="AV61"/>
  <c r="AU61"/>
  <c r="BA60"/>
  <c r="AZ60"/>
  <c r="AY60"/>
  <c r="AX60"/>
  <c r="AW60"/>
  <c r="AV60"/>
  <c r="AU60"/>
  <c r="BA59"/>
  <c r="AZ59"/>
  <c r="AY59"/>
  <c r="AX59"/>
  <c r="AW59"/>
  <c r="AV59"/>
  <c r="AU59"/>
  <c r="BA58"/>
  <c r="AZ58"/>
  <c r="AY58"/>
  <c r="AX58"/>
  <c r="AW58"/>
  <c r="AV58"/>
  <c r="AU58"/>
  <c r="BA57"/>
  <c r="AZ57"/>
  <c r="AY57"/>
  <c r="AX57"/>
  <c r="AW57"/>
  <c r="AV57"/>
  <c r="AU57"/>
  <c r="BA56"/>
  <c r="AZ56"/>
  <c r="AY56"/>
  <c r="AX56"/>
  <c r="AW56"/>
  <c r="AV56"/>
  <c r="AU56"/>
  <c r="BA55"/>
  <c r="AZ55"/>
  <c r="AY55"/>
  <c r="AX55"/>
  <c r="AW55"/>
  <c r="AV55"/>
  <c r="AU55"/>
  <c r="BA54"/>
  <c r="AZ54"/>
  <c r="AY54"/>
  <c r="AX54"/>
  <c r="AW54"/>
  <c r="AV54"/>
  <c r="AU54"/>
  <c r="BA53"/>
  <c r="AZ53"/>
  <c r="AY53"/>
  <c r="AX53"/>
  <c r="AW53"/>
  <c r="AV53"/>
  <c r="AU53"/>
  <c r="BA52"/>
  <c r="AZ52"/>
  <c r="AY52"/>
  <c r="AX52"/>
  <c r="AW52"/>
  <c r="AV52"/>
  <c r="AU52"/>
  <c r="BA51"/>
  <c r="AZ51"/>
  <c r="AY51"/>
  <c r="AX51"/>
  <c r="AW51"/>
  <c r="AV51"/>
  <c r="AU51"/>
  <c r="BA50"/>
  <c r="AZ50"/>
  <c r="AY50"/>
  <c r="AX50"/>
  <c r="AW50"/>
  <c r="AV50"/>
  <c r="AU50"/>
  <c r="BA49"/>
  <c r="AZ49"/>
  <c r="AY49"/>
  <c r="AX49"/>
  <c r="AW49"/>
  <c r="AV49"/>
  <c r="AU49"/>
  <c r="BA48"/>
  <c r="AZ48"/>
  <c r="AY48"/>
  <c r="AX48"/>
  <c r="AW48"/>
  <c r="AV48"/>
  <c r="AU48"/>
  <c r="BA47"/>
  <c r="AZ47"/>
  <c r="AY47"/>
  <c r="AX47"/>
  <c r="AW47"/>
  <c r="AV47"/>
  <c r="AU47"/>
  <c r="BA46"/>
  <c r="AZ46"/>
  <c r="AY46"/>
  <c r="AX46"/>
  <c r="AW46"/>
  <c r="AV46"/>
  <c r="AU46"/>
  <c r="BA45"/>
  <c r="AZ45"/>
  <c r="AY45"/>
  <c r="AX45"/>
  <c r="AW45"/>
  <c r="AV45"/>
  <c r="AU45"/>
  <c r="BA44"/>
  <c r="AZ44"/>
  <c r="AY44"/>
  <c r="AX44"/>
  <c r="AW44"/>
  <c r="AV44"/>
  <c r="AU44"/>
  <c r="BA43"/>
  <c r="AZ43"/>
  <c r="AY43"/>
  <c r="AX43"/>
  <c r="AW43"/>
  <c r="AV43"/>
  <c r="AU43"/>
  <c r="BA42"/>
  <c r="AZ42"/>
  <c r="AY42"/>
  <c r="AX42"/>
  <c r="AW42"/>
  <c r="AV42"/>
  <c r="AU42"/>
  <c r="BA41"/>
  <c r="AZ41"/>
  <c r="AY41"/>
  <c r="AX41"/>
  <c r="AW41"/>
  <c r="AV41"/>
  <c r="AU41"/>
  <c r="BA40"/>
  <c r="AZ40"/>
  <c r="AY40"/>
  <c r="AX40"/>
  <c r="AW40"/>
  <c r="AV40"/>
  <c r="AU40"/>
  <c r="BA39"/>
  <c r="AZ39"/>
  <c r="AY39"/>
  <c r="AX39"/>
  <c r="AW39"/>
  <c r="AV39"/>
  <c r="AU39"/>
  <c r="BA38"/>
  <c r="AZ38"/>
  <c r="AY38"/>
  <c r="AX38"/>
  <c r="AW38"/>
  <c r="AV38"/>
  <c r="AU38"/>
  <c r="BA37"/>
  <c r="AZ37"/>
  <c r="AY37"/>
  <c r="AX37"/>
  <c r="AW37"/>
  <c r="AV37"/>
  <c r="AU37"/>
  <c r="BA36"/>
  <c r="AZ36"/>
  <c r="AY36"/>
  <c r="AX36"/>
  <c r="AW36"/>
  <c r="AV36"/>
  <c r="AU36"/>
  <c r="BA35"/>
  <c r="AZ35"/>
  <c r="AY35"/>
  <c r="AX35"/>
  <c r="AW35"/>
  <c r="AV35"/>
  <c r="AU35"/>
  <c r="BA34"/>
  <c r="AZ34"/>
  <c r="AY34"/>
  <c r="AX34"/>
  <c r="AW34"/>
  <c r="AV34"/>
  <c r="AU34"/>
  <c r="BA33"/>
  <c r="AZ33"/>
  <c r="AY33"/>
  <c r="AX33"/>
  <c r="AW33"/>
  <c r="AV33"/>
  <c r="AU33"/>
  <c r="BA32"/>
  <c r="AZ32"/>
  <c r="AY32"/>
  <c r="AX32"/>
  <c r="AW32"/>
  <c r="AV32"/>
  <c r="AU32"/>
  <c r="BA31"/>
  <c r="AZ31"/>
  <c r="AY31"/>
  <c r="AX31"/>
  <c r="AW31"/>
  <c r="AV31"/>
  <c r="AU31"/>
  <c r="BA30"/>
  <c r="AZ30"/>
  <c r="AY30"/>
  <c r="AX30"/>
  <c r="AW30"/>
  <c r="AV30"/>
  <c r="AU30"/>
  <c r="BA29"/>
  <c r="AZ29"/>
  <c r="AY29"/>
  <c r="AX29"/>
  <c r="AW29"/>
  <c r="AV29"/>
  <c r="AU29"/>
  <c r="BA28"/>
  <c r="AZ28"/>
  <c r="AY28"/>
  <c r="AX28"/>
  <c r="AW28"/>
  <c r="AV28"/>
  <c r="AU28"/>
  <c r="BA27"/>
  <c r="AZ27"/>
  <c r="AY27"/>
  <c r="AX27"/>
  <c r="AW27"/>
  <c r="AV27"/>
  <c r="AU27"/>
  <c r="BA26"/>
  <c r="AZ26"/>
  <c r="AY26"/>
  <c r="AX26"/>
  <c r="AW26"/>
  <c r="AV26"/>
  <c r="AU26"/>
  <c r="BA25"/>
  <c r="AZ25"/>
  <c r="AY25"/>
  <c r="AX25"/>
  <c r="AW25"/>
  <c r="AV25"/>
  <c r="AU25"/>
  <c r="BA24"/>
  <c r="AZ24"/>
  <c r="AY24"/>
  <c r="AX24"/>
  <c r="AW24"/>
  <c r="AV24"/>
  <c r="AU24"/>
  <c r="BA23"/>
  <c r="AZ23"/>
  <c r="AY23"/>
  <c r="AX23"/>
  <c r="AW23"/>
  <c r="AV23"/>
  <c r="AU23"/>
  <c r="BA22"/>
  <c r="AZ22"/>
  <c r="AY22"/>
  <c r="AX22"/>
  <c r="AW22"/>
  <c r="AV22"/>
  <c r="AU22"/>
  <c r="BA21"/>
  <c r="AZ21"/>
  <c r="AY21"/>
  <c r="AX21"/>
  <c r="AW21"/>
  <c r="AV21"/>
  <c r="AU21"/>
  <c r="BA20"/>
  <c r="AZ20"/>
  <c r="AY20"/>
  <c r="AX20"/>
  <c r="AW20"/>
  <c r="AV20"/>
  <c r="AU20"/>
  <c r="BA19"/>
  <c r="AZ19"/>
  <c r="AY19"/>
  <c r="AX19"/>
  <c r="AW19"/>
  <c r="AV19"/>
  <c r="AU19"/>
  <c r="BA18"/>
  <c r="AZ18"/>
  <c r="AY18"/>
  <c r="AX18"/>
  <c r="AW18"/>
  <c r="AV18"/>
  <c r="AU18"/>
  <c r="BA17"/>
  <c r="AZ17"/>
  <c r="AY17"/>
  <c r="AX17"/>
  <c r="AW17"/>
  <c r="AV17"/>
  <c r="AU17"/>
  <c r="BA16"/>
  <c r="AZ16"/>
  <c r="AY16"/>
  <c r="AX16"/>
  <c r="AW16"/>
  <c r="AV16"/>
  <c r="AU16"/>
  <c r="BA15"/>
  <c r="AZ15"/>
  <c r="AY15"/>
  <c r="AX15"/>
  <c r="AW15"/>
  <c r="AV15"/>
  <c r="AU15"/>
  <c r="BA14"/>
  <c r="AZ14"/>
  <c r="AY14"/>
  <c r="AX14"/>
  <c r="AW14"/>
  <c r="AV14"/>
  <c r="AU14"/>
  <c r="BA13"/>
  <c r="AZ13"/>
  <c r="AY13"/>
  <c r="AX13"/>
  <c r="AW13"/>
  <c r="AV13"/>
  <c r="AU13"/>
  <c r="BA12"/>
  <c r="AZ12"/>
  <c r="AY12"/>
  <c r="AX12"/>
  <c r="AW12"/>
  <c r="AV12"/>
  <c r="AU12"/>
  <c r="BA11"/>
  <c r="AZ11"/>
  <c r="AY11"/>
  <c r="AX11"/>
  <c r="AW11"/>
  <c r="AV11"/>
  <c r="AU11"/>
  <c r="BA10"/>
  <c r="AZ10"/>
  <c r="AY10"/>
  <c r="AX10"/>
  <c r="AW10"/>
  <c r="AV10"/>
  <c r="AU10"/>
  <c r="BA9"/>
  <c r="AZ9"/>
  <c r="AY9"/>
  <c r="AX9"/>
  <c r="AW9"/>
  <c r="AV9"/>
  <c r="AU9"/>
  <c r="BA8"/>
  <c r="AZ8"/>
  <c r="AY8"/>
  <c r="AX8"/>
  <c r="AW8"/>
  <c r="AV8"/>
  <c r="AU8"/>
  <c r="BA7"/>
  <c r="AZ7"/>
  <c r="AY7"/>
  <c r="AX7"/>
  <c r="AW7"/>
  <c r="AV7"/>
  <c r="AU7"/>
  <c r="AU108"/>
  <c r="AC106"/>
  <c r="AA106"/>
  <c r="Z106"/>
  <c r="X106"/>
  <c r="W106"/>
  <c r="AC105"/>
  <c r="AA105"/>
  <c r="Z105"/>
  <c r="X105"/>
  <c r="W105"/>
  <c r="AC104"/>
  <c r="AA104"/>
  <c r="Z104"/>
  <c r="X104"/>
  <c r="W104"/>
  <c r="AC103"/>
  <c r="AB103"/>
  <c r="AA103"/>
  <c r="Z103"/>
  <c r="Y103"/>
  <c r="X103"/>
  <c r="W103"/>
  <c r="AC102"/>
  <c r="AB102"/>
  <c r="AA102"/>
  <c r="Z102"/>
  <c r="Y102"/>
  <c r="X102"/>
  <c r="W102"/>
  <c r="AC101"/>
  <c r="AB101"/>
  <c r="AA101"/>
  <c r="Z101"/>
  <c r="Y101"/>
  <c r="X101"/>
  <c r="W101"/>
  <c r="AC100"/>
  <c r="AB100"/>
  <c r="AA100"/>
  <c r="Z100"/>
  <c r="Y100"/>
  <c r="X100"/>
  <c r="W100"/>
  <c r="AC99"/>
  <c r="AB99"/>
  <c r="AA99"/>
  <c r="Z99"/>
  <c r="Y99"/>
  <c r="X99"/>
  <c r="W99"/>
  <c r="AC98"/>
  <c r="AB98"/>
  <c r="AA98"/>
  <c r="Z98"/>
  <c r="Y98"/>
  <c r="X98"/>
  <c r="W98"/>
  <c r="AC97"/>
  <c r="AB97"/>
  <c r="AA97"/>
  <c r="Z97"/>
  <c r="Y97"/>
  <c r="X97"/>
  <c r="W97"/>
  <c r="AC96"/>
  <c r="AB96"/>
  <c r="AA96"/>
  <c r="Z96"/>
  <c r="Y96"/>
  <c r="X96"/>
  <c r="W96"/>
  <c r="AC95"/>
  <c r="AB95"/>
  <c r="AA95"/>
  <c r="Z95"/>
  <c r="Y95"/>
  <c r="X95"/>
  <c r="W95"/>
  <c r="AC94"/>
  <c r="AB94"/>
  <c r="AA94"/>
  <c r="Z94"/>
  <c r="Y94"/>
  <c r="X94"/>
  <c r="W94"/>
  <c r="AC93"/>
  <c r="AB93"/>
  <c r="AA93"/>
  <c r="Z93"/>
  <c r="Y93"/>
  <c r="X93"/>
  <c r="W93"/>
  <c r="AC92"/>
  <c r="AB92"/>
  <c r="AA92"/>
  <c r="Z92"/>
  <c r="Y92"/>
  <c r="X92"/>
  <c r="W92"/>
  <c r="AC91"/>
  <c r="AB91"/>
  <c r="AA91"/>
  <c r="Z91"/>
  <c r="Y91"/>
  <c r="X91"/>
  <c r="W91"/>
  <c r="AC90"/>
  <c r="AB90"/>
  <c r="AA90"/>
  <c r="Z90"/>
  <c r="Y90"/>
  <c r="X90"/>
  <c r="W90"/>
  <c r="AC89"/>
  <c r="AB89"/>
  <c r="AA89"/>
  <c r="Z89"/>
  <c r="Y89"/>
  <c r="X89"/>
  <c r="W89"/>
  <c r="AC88"/>
  <c r="AB88"/>
  <c r="AA88"/>
  <c r="Z88"/>
  <c r="Y88"/>
  <c r="X88"/>
  <c r="W88"/>
  <c r="AC87"/>
  <c r="AB87"/>
  <c r="AA87"/>
  <c r="Z87"/>
  <c r="Y87"/>
  <c r="X87"/>
  <c r="W87"/>
  <c r="AC86"/>
  <c r="AB86"/>
  <c r="AA86"/>
  <c r="Z86"/>
  <c r="Y86"/>
  <c r="X86"/>
  <c r="W86"/>
  <c r="AC85"/>
  <c r="AB85"/>
  <c r="AA85"/>
  <c r="Z85"/>
  <c r="Y85"/>
  <c r="X85"/>
  <c r="W85"/>
  <c r="AC84"/>
  <c r="AB84"/>
  <c r="AA84"/>
  <c r="Z84"/>
  <c r="Y84"/>
  <c r="X84"/>
  <c r="W84"/>
  <c r="AC83"/>
  <c r="AB83"/>
  <c r="AA83"/>
  <c r="Z83"/>
  <c r="Y83"/>
  <c r="X83"/>
  <c r="W83"/>
  <c r="AC82"/>
  <c r="AB82"/>
  <c r="AA82"/>
  <c r="Z82"/>
  <c r="Y82"/>
  <c r="X82"/>
  <c r="W82"/>
  <c r="AC81"/>
  <c r="AB81"/>
  <c r="AA81"/>
  <c r="Z81"/>
  <c r="Y81"/>
  <c r="X81"/>
  <c r="W81"/>
  <c r="AC80"/>
  <c r="AB80"/>
  <c r="AA80"/>
  <c r="Z80"/>
  <c r="Y80"/>
  <c r="X80"/>
  <c r="W80"/>
  <c r="AC79"/>
  <c r="AB79"/>
  <c r="AA79"/>
  <c r="Z79"/>
  <c r="Y79"/>
  <c r="X79"/>
  <c r="W79"/>
  <c r="AC78"/>
  <c r="AB78"/>
  <c r="AA78"/>
  <c r="Z78"/>
  <c r="Y78"/>
  <c r="X78"/>
  <c r="W78"/>
  <c r="AC77"/>
  <c r="AB77"/>
  <c r="AA77"/>
  <c r="Z77"/>
  <c r="Y77"/>
  <c r="X77"/>
  <c r="W77"/>
  <c r="AC76"/>
  <c r="AB76"/>
  <c r="AA76"/>
  <c r="Z76"/>
  <c r="Y76"/>
  <c r="X76"/>
  <c r="W76"/>
  <c r="AC75"/>
  <c r="AB75"/>
  <c r="AA75"/>
  <c r="Z75"/>
  <c r="Y75"/>
  <c r="X75"/>
  <c r="W75"/>
  <c r="AC74"/>
  <c r="AB74"/>
  <c r="AA74"/>
  <c r="Z74"/>
  <c r="Y74"/>
  <c r="X74"/>
  <c r="W74"/>
  <c r="AC73"/>
  <c r="AB73"/>
  <c r="AA73"/>
  <c r="Z73"/>
  <c r="Y73"/>
  <c r="X73"/>
  <c r="W73"/>
  <c r="AC72"/>
  <c r="AB72"/>
  <c r="AA72"/>
  <c r="Z72"/>
  <c r="Y72"/>
  <c r="X72"/>
  <c r="W72"/>
  <c r="AC71"/>
  <c r="AB71"/>
  <c r="AA71"/>
  <c r="Z71"/>
  <c r="Y71"/>
  <c r="X71"/>
  <c r="W71"/>
  <c r="AC70"/>
  <c r="AB70"/>
  <c r="AA70"/>
  <c r="Z70"/>
  <c r="Y70"/>
  <c r="X70"/>
  <c r="W70"/>
  <c r="AC69"/>
  <c r="AB69"/>
  <c r="AA69"/>
  <c r="Z69"/>
  <c r="Y69"/>
  <c r="X69"/>
  <c r="W69"/>
  <c r="AC68"/>
  <c r="AB68"/>
  <c r="AA68"/>
  <c r="Z68"/>
  <c r="Y68"/>
  <c r="X68"/>
  <c r="W68"/>
  <c r="AC67"/>
  <c r="AB67"/>
  <c r="AA67"/>
  <c r="Z67"/>
  <c r="Y67"/>
  <c r="X67"/>
  <c r="W67"/>
  <c r="AC66"/>
  <c r="AB66"/>
  <c r="AA66"/>
  <c r="Z66"/>
  <c r="Y66"/>
  <c r="X66"/>
  <c r="W66"/>
  <c r="AC65"/>
  <c r="AB65"/>
  <c r="AA65"/>
  <c r="Z65"/>
  <c r="Y65"/>
  <c r="X65"/>
  <c r="W65"/>
  <c r="AC64"/>
  <c r="AB64"/>
  <c r="AA64"/>
  <c r="Z64"/>
  <c r="Y64"/>
  <c r="X64"/>
  <c r="W64"/>
  <c r="AC63"/>
  <c r="AB63"/>
  <c r="AA63"/>
  <c r="Z63"/>
  <c r="Y63"/>
  <c r="X63"/>
  <c r="W63"/>
  <c r="AC62"/>
  <c r="AB62"/>
  <c r="AA62"/>
  <c r="Z62"/>
  <c r="Y62"/>
  <c r="X62"/>
  <c r="W62"/>
  <c r="AC61"/>
  <c r="AB61"/>
  <c r="AA61"/>
  <c r="Z61"/>
  <c r="Y61"/>
  <c r="X61"/>
  <c r="W61"/>
  <c r="AC60"/>
  <c r="AB60"/>
  <c r="AA60"/>
  <c r="Z60"/>
  <c r="Y60"/>
  <c r="X60"/>
  <c r="W60"/>
  <c r="AC59"/>
  <c r="AB59"/>
  <c r="AA59"/>
  <c r="Z59"/>
  <c r="Y59"/>
  <c r="X59"/>
  <c r="W59"/>
  <c r="AC58"/>
  <c r="AB58"/>
  <c r="AA58"/>
  <c r="Z58"/>
  <c r="Y58"/>
  <c r="X58"/>
  <c r="W58"/>
  <c r="AC57"/>
  <c r="AB57"/>
  <c r="AA57"/>
  <c r="Z57"/>
  <c r="Y57"/>
  <c r="X57"/>
  <c r="W57"/>
  <c r="AC56"/>
  <c r="AB56"/>
  <c r="AA56"/>
  <c r="Z56"/>
  <c r="Y56"/>
  <c r="X56"/>
  <c r="W56"/>
  <c r="AC55"/>
  <c r="AB55"/>
  <c r="AA55"/>
  <c r="Z55"/>
  <c r="Y55"/>
  <c r="X55"/>
  <c r="W55"/>
  <c r="AC54"/>
  <c r="AB54"/>
  <c r="AA54"/>
  <c r="Z54"/>
  <c r="Y54"/>
  <c r="X54"/>
  <c r="W54"/>
  <c r="AC53"/>
  <c r="AB53"/>
  <c r="AA53"/>
  <c r="Z53"/>
  <c r="Y53"/>
  <c r="X53"/>
  <c r="W53"/>
  <c r="AC52"/>
  <c r="AB52"/>
  <c r="AA52"/>
  <c r="Z52"/>
  <c r="Y52"/>
  <c r="X52"/>
  <c r="W52"/>
  <c r="AC51"/>
  <c r="AB51"/>
  <c r="AA51"/>
  <c r="Z51"/>
  <c r="Y51"/>
  <c r="X51"/>
  <c r="W51"/>
  <c r="AC50"/>
  <c r="AB50"/>
  <c r="AA50"/>
  <c r="Z50"/>
  <c r="Y50"/>
  <c r="X50"/>
  <c r="W50"/>
  <c r="AC49"/>
  <c r="AB49"/>
  <c r="AA49"/>
  <c r="Z49"/>
  <c r="Y49"/>
  <c r="X49"/>
  <c r="W49"/>
  <c r="AC48"/>
  <c r="AB48"/>
  <c r="AA48"/>
  <c r="Z48"/>
  <c r="Y48"/>
  <c r="X48"/>
  <c r="W48"/>
  <c r="AC47"/>
  <c r="AB47"/>
  <c r="AA47"/>
  <c r="Z47"/>
  <c r="Y47"/>
  <c r="X47"/>
  <c r="W47"/>
  <c r="AC46"/>
  <c r="AB46"/>
  <c r="AA46"/>
  <c r="Z46"/>
  <c r="Y46"/>
  <c r="X46"/>
  <c r="W46"/>
  <c r="AC45"/>
  <c r="AB45"/>
  <c r="AA45"/>
  <c r="Z45"/>
  <c r="Y45"/>
  <c r="X45"/>
  <c r="W45"/>
  <c r="AC44"/>
  <c r="AB44"/>
  <c r="AA44"/>
  <c r="Z44"/>
  <c r="Y44"/>
  <c r="X44"/>
  <c r="W44"/>
  <c r="AC43"/>
  <c r="AB43"/>
  <c r="AA43"/>
  <c r="Z43"/>
  <c r="Y43"/>
  <c r="X43"/>
  <c r="W43"/>
  <c r="AC42"/>
  <c r="AB42"/>
  <c r="AA42"/>
  <c r="Z42"/>
  <c r="Y42"/>
  <c r="X42"/>
  <c r="W42"/>
  <c r="AC41"/>
  <c r="AB41"/>
  <c r="AA41"/>
  <c r="Z41"/>
  <c r="Y41"/>
  <c r="X41"/>
  <c r="W41"/>
  <c r="AC40"/>
  <c r="AB40"/>
  <c r="AA40"/>
  <c r="Z40"/>
  <c r="Y40"/>
  <c r="X40"/>
  <c r="W40"/>
  <c r="AC39"/>
  <c r="AB39"/>
  <c r="AA39"/>
  <c r="Z39"/>
  <c r="Y39"/>
  <c r="X39"/>
  <c r="W39"/>
  <c r="AC38"/>
  <c r="AB38"/>
  <c r="AA38"/>
  <c r="Z38"/>
  <c r="Y38"/>
  <c r="X38"/>
  <c r="W38"/>
  <c r="AC37"/>
  <c r="AB37"/>
  <c r="AA37"/>
  <c r="Z37"/>
  <c r="Y37"/>
  <c r="X37"/>
  <c r="W37"/>
  <c r="AC36"/>
  <c r="AB36"/>
  <c r="AA36"/>
  <c r="Z36"/>
  <c r="Y36"/>
  <c r="X36"/>
  <c r="W36"/>
  <c r="AC35"/>
  <c r="AB35"/>
  <c r="AA35"/>
  <c r="Z35"/>
  <c r="Y35"/>
  <c r="X35"/>
  <c r="W35"/>
  <c r="AC34"/>
  <c r="AB34"/>
  <c r="AA34"/>
  <c r="Z34"/>
  <c r="Y34"/>
  <c r="X34"/>
  <c r="W34"/>
  <c r="AC33"/>
  <c r="AB33"/>
  <c r="AA33"/>
  <c r="Z33"/>
  <c r="Y33"/>
  <c r="X33"/>
  <c r="W33"/>
  <c r="AC32"/>
  <c r="AB32"/>
  <c r="AA32"/>
  <c r="Z32"/>
  <c r="Y32"/>
  <c r="X32"/>
  <c r="W32"/>
  <c r="AC31"/>
  <c r="AB31"/>
  <c r="AA31"/>
  <c r="Z31"/>
  <c r="Y31"/>
  <c r="X31"/>
  <c r="W31"/>
  <c r="AC30"/>
  <c r="AB30"/>
  <c r="AA30"/>
  <c r="Z30"/>
  <c r="Y30"/>
  <c r="X30"/>
  <c r="W30"/>
  <c r="AC29"/>
  <c r="AB29"/>
  <c r="AA29"/>
  <c r="Z29"/>
  <c r="Y29"/>
  <c r="X29"/>
  <c r="W29"/>
  <c r="AC28"/>
  <c r="AB28"/>
  <c r="AA28"/>
  <c r="Z28"/>
  <c r="Y28"/>
  <c r="X28"/>
  <c r="W28"/>
  <c r="AC27"/>
  <c r="AB27"/>
  <c r="AA27"/>
  <c r="Z27"/>
  <c r="Y27"/>
  <c r="X27"/>
  <c r="W27"/>
  <c r="AC26"/>
  <c r="AB26"/>
  <c r="AA26"/>
  <c r="Z26"/>
  <c r="Y26"/>
  <c r="X26"/>
  <c r="W26"/>
  <c r="AC25"/>
  <c r="AB25"/>
  <c r="AA25"/>
  <c r="Z25"/>
  <c r="Y25"/>
  <c r="X25"/>
  <c r="W25"/>
  <c r="AC24"/>
  <c r="AB24"/>
  <c r="AA24"/>
  <c r="Z24"/>
  <c r="Y24"/>
  <c r="X24"/>
  <c r="W24"/>
  <c r="AC23"/>
  <c r="AB23"/>
  <c r="AA23"/>
  <c r="Z23"/>
  <c r="Y23"/>
  <c r="X23"/>
  <c r="W23"/>
  <c r="AC22"/>
  <c r="AB22"/>
  <c r="AA22"/>
  <c r="Z22"/>
  <c r="Y22"/>
  <c r="X22"/>
  <c r="W22"/>
  <c r="AC21"/>
  <c r="AB21"/>
  <c r="AA21"/>
  <c r="Z21"/>
  <c r="Y21"/>
  <c r="X21"/>
  <c r="W21"/>
  <c r="AC20"/>
  <c r="AB20"/>
  <c r="AA20"/>
  <c r="Z20"/>
  <c r="Y20"/>
  <c r="X20"/>
  <c r="W20"/>
  <c r="AC19"/>
  <c r="AB19"/>
  <c r="AA19"/>
  <c r="Z19"/>
  <c r="Y19"/>
  <c r="X19"/>
  <c r="W19"/>
  <c r="AC18"/>
  <c r="AB18"/>
  <c r="AA18"/>
  <c r="Z18"/>
  <c r="Y18"/>
  <c r="X18"/>
  <c r="W18"/>
  <c r="AC17"/>
  <c r="AB17"/>
  <c r="AA17"/>
  <c r="Z17"/>
  <c r="Y17"/>
  <c r="X17"/>
  <c r="W17"/>
  <c r="AC16"/>
  <c r="AB16"/>
  <c r="AA16"/>
  <c r="Z16"/>
  <c r="Y16"/>
  <c r="X16"/>
  <c r="W16"/>
  <c r="AC15"/>
  <c r="AB15"/>
  <c r="AA15"/>
  <c r="Z15"/>
  <c r="Y15"/>
  <c r="X15"/>
  <c r="W15"/>
  <c r="AC14"/>
  <c r="AB14"/>
  <c r="AA14"/>
  <c r="Z14"/>
  <c r="Y14"/>
  <c r="X14"/>
  <c r="W14"/>
  <c r="AC13"/>
  <c r="AB13"/>
  <c r="AA13"/>
  <c r="Z13"/>
  <c r="Y13"/>
  <c r="X13"/>
  <c r="W13"/>
  <c r="AC12"/>
  <c r="AB12"/>
  <c r="AA12"/>
  <c r="Z12"/>
  <c r="Y12"/>
  <c r="X12"/>
  <c r="W12"/>
  <c r="AC11"/>
  <c r="AB11"/>
  <c r="AA11"/>
  <c r="Z11"/>
  <c r="Y11"/>
  <c r="X11"/>
  <c r="W11"/>
  <c r="AC10"/>
  <c r="AB10"/>
  <c r="AA10"/>
  <c r="Z10"/>
  <c r="Y10"/>
  <c r="X10"/>
  <c r="W10"/>
  <c r="AC9"/>
  <c r="AB9"/>
  <c r="AA9"/>
  <c r="Z9"/>
  <c r="Y9"/>
  <c r="X9"/>
  <c r="W9"/>
  <c r="AC8"/>
  <c r="AB8"/>
  <c r="AA8"/>
  <c r="Z8"/>
  <c r="Y8"/>
  <c r="X8"/>
  <c r="W8"/>
  <c r="AC7"/>
  <c r="AB7"/>
  <c r="AA7"/>
  <c r="Z7"/>
  <c r="Y7"/>
  <c r="X7"/>
  <c r="W7"/>
  <c r="W108"/>
  <c r="W107"/>
  <c r="R4" i="21"/>
  <c r="AU107" i="19"/>
  <c r="D7" i="21"/>
  <c r="AO106" i="19"/>
  <c r="AM106"/>
  <c r="AL106"/>
  <c r="AJ106"/>
  <c r="AI106"/>
  <c r="AO105"/>
  <c r="AM105"/>
  <c r="AL105"/>
  <c r="AJ105"/>
  <c r="AI105"/>
  <c r="AO104"/>
  <c r="AM104"/>
  <c r="AL104"/>
  <c r="AJ104"/>
  <c r="AI104"/>
  <c r="AO103"/>
  <c r="AN103"/>
  <c r="AM103"/>
  <c r="AL103"/>
  <c r="AK103"/>
  <c r="AJ103"/>
  <c r="AI103"/>
  <c r="AO102"/>
  <c r="AN102"/>
  <c r="AM102"/>
  <c r="AL102"/>
  <c r="AK102"/>
  <c r="AJ102"/>
  <c r="AI102"/>
  <c r="AO101"/>
  <c r="AN101"/>
  <c r="AM101"/>
  <c r="AL101"/>
  <c r="AK101"/>
  <c r="AJ101"/>
  <c r="AI101"/>
  <c r="AO100"/>
  <c r="AN100"/>
  <c r="AM100"/>
  <c r="AL100"/>
  <c r="AK100"/>
  <c r="AJ100"/>
  <c r="AI100"/>
  <c r="AO99"/>
  <c r="AN99"/>
  <c r="AM99"/>
  <c r="AL99"/>
  <c r="AK99"/>
  <c r="AJ99"/>
  <c r="AI99"/>
  <c r="AO98"/>
  <c r="AN98"/>
  <c r="AM98"/>
  <c r="AL98"/>
  <c r="AK98"/>
  <c r="AJ98"/>
  <c r="AI98"/>
  <c r="AO97"/>
  <c r="AN97"/>
  <c r="AM97"/>
  <c r="AL97"/>
  <c r="AK97"/>
  <c r="AJ97"/>
  <c r="AI97"/>
  <c r="AO96"/>
  <c r="AN96"/>
  <c r="AM96"/>
  <c r="AL96"/>
  <c r="AK96"/>
  <c r="AJ96"/>
  <c r="AI96"/>
  <c r="AO95"/>
  <c r="AN95"/>
  <c r="AM95"/>
  <c r="AL95"/>
  <c r="AK95"/>
  <c r="AJ95"/>
  <c r="AI95"/>
  <c r="AO94"/>
  <c r="AN94"/>
  <c r="AM94"/>
  <c r="AL94"/>
  <c r="AK94"/>
  <c r="AJ94"/>
  <c r="AI94"/>
  <c r="AO93"/>
  <c r="AN93"/>
  <c r="AM93"/>
  <c r="AL93"/>
  <c r="AK93"/>
  <c r="AJ93"/>
  <c r="AI93"/>
  <c r="AO92"/>
  <c r="AN92"/>
  <c r="AM92"/>
  <c r="AL92"/>
  <c r="AK92"/>
  <c r="AJ92"/>
  <c r="AI92"/>
  <c r="AO91"/>
  <c r="AN91"/>
  <c r="AM91"/>
  <c r="AL91"/>
  <c r="AK91"/>
  <c r="AJ91"/>
  <c r="AI91"/>
  <c r="AO90"/>
  <c r="AN90"/>
  <c r="AM90"/>
  <c r="AL90"/>
  <c r="AK90"/>
  <c r="AJ90"/>
  <c r="AI90"/>
  <c r="AO89"/>
  <c r="AN89"/>
  <c r="AM89"/>
  <c r="AL89"/>
  <c r="AK89"/>
  <c r="AJ89"/>
  <c r="AI89"/>
  <c r="AO88"/>
  <c r="AN88"/>
  <c r="AM88"/>
  <c r="AL88"/>
  <c r="AK88"/>
  <c r="AJ88"/>
  <c r="AI88"/>
  <c r="AO87"/>
  <c r="AN87"/>
  <c r="AM87"/>
  <c r="AL87"/>
  <c r="AK87"/>
  <c r="AJ87"/>
  <c r="AI87"/>
  <c r="AO86"/>
  <c r="AN86"/>
  <c r="AM86"/>
  <c r="AL86"/>
  <c r="AK86"/>
  <c r="AJ86"/>
  <c r="AI86"/>
  <c r="AO85"/>
  <c r="AN85"/>
  <c r="AM85"/>
  <c r="AL85"/>
  <c r="AK85"/>
  <c r="AJ85"/>
  <c r="AI85"/>
  <c r="AO84"/>
  <c r="AN84"/>
  <c r="AM84"/>
  <c r="AL84"/>
  <c r="AK84"/>
  <c r="AJ84"/>
  <c r="AI84"/>
  <c r="AO83"/>
  <c r="AN83"/>
  <c r="AM83"/>
  <c r="AL83"/>
  <c r="AK83"/>
  <c r="AJ83"/>
  <c r="AI83"/>
  <c r="AO82"/>
  <c r="AN82"/>
  <c r="AM82"/>
  <c r="AL82"/>
  <c r="AK82"/>
  <c r="AJ82"/>
  <c r="AI82"/>
  <c r="AO81"/>
  <c r="AN81"/>
  <c r="AM81"/>
  <c r="AL81"/>
  <c r="AK81"/>
  <c r="AJ81"/>
  <c r="AI81"/>
  <c r="AO80"/>
  <c r="AN80"/>
  <c r="AM80"/>
  <c r="AL80"/>
  <c r="AK80"/>
  <c r="AJ80"/>
  <c r="AI80"/>
  <c r="AO79"/>
  <c r="AN79"/>
  <c r="AM79"/>
  <c r="AL79"/>
  <c r="AK79"/>
  <c r="AJ79"/>
  <c r="AI79"/>
  <c r="AO78"/>
  <c r="AN78"/>
  <c r="AM78"/>
  <c r="AL78"/>
  <c r="AK78"/>
  <c r="AJ78"/>
  <c r="AI78"/>
  <c r="AO77"/>
  <c r="AN77"/>
  <c r="AM77"/>
  <c r="AL77"/>
  <c r="AK77"/>
  <c r="AJ77"/>
  <c r="AI77"/>
  <c r="AO76"/>
  <c r="AN76"/>
  <c r="AM76"/>
  <c r="AL76"/>
  <c r="AK76"/>
  <c r="AJ76"/>
  <c r="AI76"/>
  <c r="AO75"/>
  <c r="AN75"/>
  <c r="AM75"/>
  <c r="AL75"/>
  <c r="AK75"/>
  <c r="AJ75"/>
  <c r="AI75"/>
  <c r="AO74"/>
  <c r="AN74"/>
  <c r="AM74"/>
  <c r="AL74"/>
  <c r="AK74"/>
  <c r="AJ74"/>
  <c r="AI74"/>
  <c r="AO73"/>
  <c r="AN73"/>
  <c r="AM73"/>
  <c r="AL73"/>
  <c r="AK73"/>
  <c r="AJ73"/>
  <c r="AI73"/>
  <c r="AO72"/>
  <c r="AN72"/>
  <c r="AM72"/>
  <c r="AL72"/>
  <c r="AK72"/>
  <c r="AJ72"/>
  <c r="AI72"/>
  <c r="AO71"/>
  <c r="AN71"/>
  <c r="AM71"/>
  <c r="AL71"/>
  <c r="AK71"/>
  <c r="AJ71"/>
  <c r="AI71"/>
  <c r="AO70"/>
  <c r="AN70"/>
  <c r="AM70"/>
  <c r="AL70"/>
  <c r="AK70"/>
  <c r="AJ70"/>
  <c r="AI70"/>
  <c r="AO69"/>
  <c r="AN69"/>
  <c r="AM69"/>
  <c r="AL69"/>
  <c r="AK69"/>
  <c r="AJ69"/>
  <c r="AI69"/>
  <c r="AO68"/>
  <c r="AN68"/>
  <c r="AM68"/>
  <c r="AL68"/>
  <c r="AK68"/>
  <c r="AJ68"/>
  <c r="AI68"/>
  <c r="AO67"/>
  <c r="AN67"/>
  <c r="AM67"/>
  <c r="AL67"/>
  <c r="AK67"/>
  <c r="AJ67"/>
  <c r="AI67"/>
  <c r="AO66"/>
  <c r="AN66"/>
  <c r="AM66"/>
  <c r="AL66"/>
  <c r="AK66"/>
  <c r="AJ66"/>
  <c r="AI66"/>
  <c r="AO65"/>
  <c r="AN65"/>
  <c r="AM65"/>
  <c r="AL65"/>
  <c r="AK65"/>
  <c r="AJ65"/>
  <c r="AI65"/>
  <c r="AO64"/>
  <c r="AN64"/>
  <c r="AM64"/>
  <c r="AL64"/>
  <c r="AK64"/>
  <c r="AJ64"/>
  <c r="AI64"/>
  <c r="AO63"/>
  <c r="AN63"/>
  <c r="AM63"/>
  <c r="AL63"/>
  <c r="AK63"/>
  <c r="AJ63"/>
  <c r="AI63"/>
  <c r="AO62"/>
  <c r="AN62"/>
  <c r="AM62"/>
  <c r="AL62"/>
  <c r="AK62"/>
  <c r="AJ62"/>
  <c r="AI62"/>
  <c r="AO61"/>
  <c r="AN61"/>
  <c r="AM61"/>
  <c r="AL61"/>
  <c r="AK61"/>
  <c r="AJ61"/>
  <c r="AI61"/>
  <c r="AO60"/>
  <c r="AN60"/>
  <c r="AM60"/>
  <c r="AL60"/>
  <c r="AK60"/>
  <c r="AJ60"/>
  <c r="AI60"/>
  <c r="AO59"/>
  <c r="AN59"/>
  <c r="AM59"/>
  <c r="AL59"/>
  <c r="AK59"/>
  <c r="AJ59"/>
  <c r="AI59"/>
  <c r="AO58"/>
  <c r="AN58"/>
  <c r="AM58"/>
  <c r="AL58"/>
  <c r="AK58"/>
  <c r="AJ58"/>
  <c r="AI58"/>
  <c r="AO57"/>
  <c r="AN57"/>
  <c r="AM57"/>
  <c r="AL57"/>
  <c r="AK57"/>
  <c r="AJ57"/>
  <c r="AI57"/>
  <c r="AO56"/>
  <c r="AN56"/>
  <c r="AM56"/>
  <c r="AL56"/>
  <c r="AK56"/>
  <c r="AJ56"/>
  <c r="AI56"/>
  <c r="AO55"/>
  <c r="AN55"/>
  <c r="AM55"/>
  <c r="AL55"/>
  <c r="AK55"/>
  <c r="AJ55"/>
  <c r="AI55"/>
  <c r="AO54"/>
  <c r="AN54"/>
  <c r="AM54"/>
  <c r="AL54"/>
  <c r="AK54"/>
  <c r="AJ54"/>
  <c r="AI54"/>
  <c r="AO53"/>
  <c r="AN53"/>
  <c r="AM53"/>
  <c r="AL53"/>
  <c r="AK53"/>
  <c r="AJ53"/>
  <c r="AI53"/>
  <c r="AO52"/>
  <c r="AN52"/>
  <c r="AM52"/>
  <c r="AL52"/>
  <c r="AK52"/>
  <c r="AJ52"/>
  <c r="AI52"/>
  <c r="AO51"/>
  <c r="AN51"/>
  <c r="AM51"/>
  <c r="AL51"/>
  <c r="AK51"/>
  <c r="AJ51"/>
  <c r="AI51"/>
  <c r="AO50"/>
  <c r="AN50"/>
  <c r="AM50"/>
  <c r="AL50"/>
  <c r="AK50"/>
  <c r="AJ50"/>
  <c r="AI50"/>
  <c r="AO49"/>
  <c r="AN49"/>
  <c r="AM49"/>
  <c r="AL49"/>
  <c r="AK49"/>
  <c r="AJ49"/>
  <c r="AI49"/>
  <c r="AO48"/>
  <c r="AN48"/>
  <c r="AM48"/>
  <c r="AL48"/>
  <c r="AK48"/>
  <c r="AJ48"/>
  <c r="AI48"/>
  <c r="AO47"/>
  <c r="AN47"/>
  <c r="AM47"/>
  <c r="AL47"/>
  <c r="AK47"/>
  <c r="AJ47"/>
  <c r="AI47"/>
  <c r="AO46"/>
  <c r="AN46"/>
  <c r="AM46"/>
  <c r="AL46"/>
  <c r="AK46"/>
  <c r="AJ46"/>
  <c r="AI46"/>
  <c r="AO45"/>
  <c r="AN45"/>
  <c r="AM45"/>
  <c r="AL45"/>
  <c r="AK45"/>
  <c r="AJ45"/>
  <c r="AI45"/>
  <c r="AO44"/>
  <c r="AN44"/>
  <c r="AM44"/>
  <c r="AL44"/>
  <c r="AK44"/>
  <c r="AJ44"/>
  <c r="AI44"/>
  <c r="AO43"/>
  <c r="AN43"/>
  <c r="AM43"/>
  <c r="AL43"/>
  <c r="AK43"/>
  <c r="AJ43"/>
  <c r="AI43"/>
  <c r="AO42"/>
  <c r="AN42"/>
  <c r="AM42"/>
  <c r="AL42"/>
  <c r="AK42"/>
  <c r="AJ42"/>
  <c r="AI42"/>
  <c r="AO41"/>
  <c r="AN41"/>
  <c r="AM41"/>
  <c r="AL41"/>
  <c r="AK41"/>
  <c r="AJ41"/>
  <c r="AI41"/>
  <c r="AO40"/>
  <c r="AN40"/>
  <c r="AM40"/>
  <c r="AL40"/>
  <c r="AK40"/>
  <c r="AJ40"/>
  <c r="AI40"/>
  <c r="AO39"/>
  <c r="AN39"/>
  <c r="AM39"/>
  <c r="AL39"/>
  <c r="AK39"/>
  <c r="AJ39"/>
  <c r="AI39"/>
  <c r="AO38"/>
  <c r="AN38"/>
  <c r="AM38"/>
  <c r="AL38"/>
  <c r="AK38"/>
  <c r="AJ38"/>
  <c r="AI38"/>
  <c r="AO37"/>
  <c r="AN37"/>
  <c r="AM37"/>
  <c r="AL37"/>
  <c r="AK37"/>
  <c r="AJ37"/>
  <c r="AI37"/>
  <c r="AO36"/>
  <c r="AN36"/>
  <c r="AM36"/>
  <c r="AL36"/>
  <c r="AK36"/>
  <c r="AJ36"/>
  <c r="AI36"/>
  <c r="AO35"/>
  <c r="AN35"/>
  <c r="AM35"/>
  <c r="AL35"/>
  <c r="AK35"/>
  <c r="AJ35"/>
  <c r="AI35"/>
  <c r="AO34"/>
  <c r="AN34"/>
  <c r="AM34"/>
  <c r="AL34"/>
  <c r="AK34"/>
  <c r="AJ34"/>
  <c r="AI34"/>
  <c r="AO33"/>
  <c r="AN33"/>
  <c r="AM33"/>
  <c r="AL33"/>
  <c r="AK33"/>
  <c r="AJ33"/>
  <c r="AI33"/>
  <c r="AO32"/>
  <c r="AN32"/>
  <c r="AM32"/>
  <c r="AL32"/>
  <c r="AK32"/>
  <c r="AJ32"/>
  <c r="AI32"/>
  <c r="AO31"/>
  <c r="AN31"/>
  <c r="AM31"/>
  <c r="AL31"/>
  <c r="AK31"/>
  <c r="AJ31"/>
  <c r="AI31"/>
  <c r="AO30"/>
  <c r="AN30"/>
  <c r="AM30"/>
  <c r="AL30"/>
  <c r="AK30"/>
  <c r="AJ30"/>
  <c r="AI30"/>
  <c r="AO29"/>
  <c r="AN29"/>
  <c r="AM29"/>
  <c r="AL29"/>
  <c r="AK29"/>
  <c r="AJ29"/>
  <c r="AI29"/>
  <c r="AO28"/>
  <c r="AN28"/>
  <c r="AM28"/>
  <c r="AL28"/>
  <c r="AK28"/>
  <c r="AJ28"/>
  <c r="AI28"/>
  <c r="AO27"/>
  <c r="AN27"/>
  <c r="AM27"/>
  <c r="AL27"/>
  <c r="AK27"/>
  <c r="AJ27"/>
  <c r="AI27"/>
  <c r="AO26"/>
  <c r="AN26"/>
  <c r="AM26"/>
  <c r="AL26"/>
  <c r="AK26"/>
  <c r="AJ26"/>
  <c r="AI26"/>
  <c r="AO25"/>
  <c r="AN25"/>
  <c r="AM25"/>
  <c r="AL25"/>
  <c r="AK25"/>
  <c r="AJ25"/>
  <c r="AI25"/>
  <c r="AO24"/>
  <c r="AN24"/>
  <c r="AM24"/>
  <c r="AL24"/>
  <c r="AK24"/>
  <c r="AJ24"/>
  <c r="AI24"/>
  <c r="AO23"/>
  <c r="AN23"/>
  <c r="AM23"/>
  <c r="AL23"/>
  <c r="AK23"/>
  <c r="AJ23"/>
  <c r="AI23"/>
  <c r="AO22"/>
  <c r="AN22"/>
  <c r="AM22"/>
  <c r="AL22"/>
  <c r="AK22"/>
  <c r="AJ22"/>
  <c r="AI22"/>
  <c r="AO21"/>
  <c r="AN21"/>
  <c r="AM21"/>
  <c r="AL21"/>
  <c r="AK21"/>
  <c r="AJ21"/>
  <c r="AI21"/>
  <c r="AO20"/>
  <c r="AN20"/>
  <c r="AM20"/>
  <c r="AL20"/>
  <c r="AK20"/>
  <c r="AJ20"/>
  <c r="AI20"/>
  <c r="AO19"/>
  <c r="AN19"/>
  <c r="AM19"/>
  <c r="AL19"/>
  <c r="AK19"/>
  <c r="AJ19"/>
  <c r="AI19"/>
  <c r="AO18"/>
  <c r="AN18"/>
  <c r="AM18"/>
  <c r="AL18"/>
  <c r="AK18"/>
  <c r="AJ18"/>
  <c r="AI18"/>
  <c r="AO17"/>
  <c r="AN17"/>
  <c r="AM17"/>
  <c r="AL17"/>
  <c r="AK17"/>
  <c r="AJ17"/>
  <c r="AI17"/>
  <c r="AO16"/>
  <c r="AN16"/>
  <c r="AM16"/>
  <c r="AL16"/>
  <c r="AK16"/>
  <c r="AJ16"/>
  <c r="AI16"/>
  <c r="AO15"/>
  <c r="AN15"/>
  <c r="AM15"/>
  <c r="AL15"/>
  <c r="AK15"/>
  <c r="AJ15"/>
  <c r="AI15"/>
  <c r="AO14"/>
  <c r="AN14"/>
  <c r="AM14"/>
  <c r="AL14"/>
  <c r="AK14"/>
  <c r="AJ14"/>
  <c r="AI14"/>
  <c r="AO13"/>
  <c r="AN13"/>
  <c r="AM13"/>
  <c r="AL13"/>
  <c r="AK13"/>
  <c r="AJ13"/>
  <c r="AI13"/>
  <c r="AO12"/>
  <c r="AN12"/>
  <c r="AM12"/>
  <c r="AL12"/>
  <c r="AK12"/>
  <c r="AJ12"/>
  <c r="AI12"/>
  <c r="AO11"/>
  <c r="AN11"/>
  <c r="AM11"/>
  <c r="AL11"/>
  <c r="AK11"/>
  <c r="AJ11"/>
  <c r="AI11"/>
  <c r="AO10"/>
  <c r="AN10"/>
  <c r="AM10"/>
  <c r="AL10"/>
  <c r="AK10"/>
  <c r="AJ10"/>
  <c r="AI10"/>
  <c r="AO9"/>
  <c r="AN9"/>
  <c r="AM9"/>
  <c r="AL9"/>
  <c r="AK9"/>
  <c r="AJ9"/>
  <c r="AI9"/>
  <c r="AO8"/>
  <c r="AN8"/>
  <c r="AM8"/>
  <c r="AL8"/>
  <c r="AK8"/>
  <c r="AJ8"/>
  <c r="AI8"/>
  <c r="AO7"/>
  <c r="AN7"/>
  <c r="AM7"/>
  <c r="AL7"/>
  <c r="AK7"/>
  <c r="AJ7"/>
  <c r="AI7"/>
  <c r="AI108"/>
  <c r="AI107"/>
  <c r="AF4" i="21"/>
  <c r="K9" i="19"/>
  <c r="L9"/>
  <c r="M9"/>
  <c r="N9"/>
  <c r="O9"/>
  <c r="P9"/>
  <c r="Q9"/>
  <c r="K10"/>
  <c r="L10"/>
  <c r="M10"/>
  <c r="N10"/>
  <c r="O10"/>
  <c r="P10"/>
  <c r="Q10"/>
  <c r="K11"/>
  <c r="L11"/>
  <c r="M11"/>
  <c r="N11"/>
  <c r="O11"/>
  <c r="P11"/>
  <c r="Q11"/>
  <c r="K12"/>
  <c r="L12"/>
  <c r="M12"/>
  <c r="N12"/>
  <c r="O12"/>
  <c r="P12"/>
  <c r="Q12"/>
  <c r="K13"/>
  <c r="L13"/>
  <c r="M13"/>
  <c r="N13"/>
  <c r="O13"/>
  <c r="P13"/>
  <c r="Q13"/>
  <c r="K14"/>
  <c r="L14"/>
  <c r="M14"/>
  <c r="N14"/>
  <c r="O14"/>
  <c r="P14"/>
  <c r="Q14"/>
  <c r="K15"/>
  <c r="L15"/>
  <c r="M15"/>
  <c r="N15"/>
  <c r="O15"/>
  <c r="P15"/>
  <c r="Q15"/>
  <c r="K16"/>
  <c r="L16"/>
  <c r="M16"/>
  <c r="N16"/>
  <c r="O16"/>
  <c r="P16"/>
  <c r="Q16"/>
  <c r="K17"/>
  <c r="L17"/>
  <c r="M17"/>
  <c r="N17"/>
  <c r="O17"/>
  <c r="P17"/>
  <c r="Q17"/>
  <c r="K18"/>
  <c r="L18"/>
  <c r="M18"/>
  <c r="N18"/>
  <c r="O18"/>
  <c r="P18"/>
  <c r="Q18"/>
  <c r="K19"/>
  <c r="L19"/>
  <c r="M19"/>
  <c r="N19"/>
  <c r="O19"/>
  <c r="P19"/>
  <c r="Q19"/>
  <c r="K20"/>
  <c r="L20"/>
  <c r="M20"/>
  <c r="N20"/>
  <c r="O20"/>
  <c r="P20"/>
  <c r="Q20"/>
  <c r="K21"/>
  <c r="L21"/>
  <c r="M21"/>
  <c r="N21"/>
  <c r="O21"/>
  <c r="P21"/>
  <c r="Q21"/>
  <c r="K22"/>
  <c r="L22"/>
  <c r="M22"/>
  <c r="N22"/>
  <c r="O22"/>
  <c r="P22"/>
  <c r="Q22"/>
  <c r="K23"/>
  <c r="L23"/>
  <c r="M23"/>
  <c r="N23"/>
  <c r="O23"/>
  <c r="P23"/>
  <c r="Q23"/>
  <c r="K24"/>
  <c r="L24"/>
  <c r="M24"/>
  <c r="N24"/>
  <c r="O24"/>
  <c r="P24"/>
  <c r="Q24"/>
  <c r="K25"/>
  <c r="L25"/>
  <c r="M25"/>
  <c r="N25"/>
  <c r="O25"/>
  <c r="P25"/>
  <c r="Q25"/>
  <c r="K26"/>
  <c r="L26"/>
  <c r="M26"/>
  <c r="N26"/>
  <c r="O26"/>
  <c r="P26"/>
  <c r="Q26"/>
  <c r="K27"/>
  <c r="L27"/>
  <c r="M27"/>
  <c r="N27"/>
  <c r="O27"/>
  <c r="P27"/>
  <c r="Q27"/>
  <c r="K28"/>
  <c r="L28"/>
  <c r="M28"/>
  <c r="N28"/>
  <c r="O28"/>
  <c r="P28"/>
  <c r="Q28"/>
  <c r="K29"/>
  <c r="L29"/>
  <c r="M29"/>
  <c r="N29"/>
  <c r="O29"/>
  <c r="P29"/>
  <c r="Q29"/>
  <c r="K30"/>
  <c r="L30"/>
  <c r="M30"/>
  <c r="N30"/>
  <c r="O30"/>
  <c r="P30"/>
  <c r="Q30"/>
  <c r="K31"/>
  <c r="L31"/>
  <c r="M31"/>
  <c r="N31"/>
  <c r="O31"/>
  <c r="P31"/>
  <c r="Q31"/>
  <c r="K32"/>
  <c r="L32"/>
  <c r="M32"/>
  <c r="N32"/>
  <c r="O32"/>
  <c r="P32"/>
  <c r="Q32"/>
  <c r="K33"/>
  <c r="L33"/>
  <c r="M33"/>
  <c r="N33"/>
  <c r="O33"/>
  <c r="P33"/>
  <c r="Q33"/>
  <c r="K34"/>
  <c r="L34"/>
  <c r="M34"/>
  <c r="N34"/>
  <c r="O34"/>
  <c r="P34"/>
  <c r="Q34"/>
  <c r="K35"/>
  <c r="L35"/>
  <c r="M35"/>
  <c r="N35"/>
  <c r="O35"/>
  <c r="P35"/>
  <c r="Q35"/>
  <c r="K36"/>
  <c r="L36"/>
  <c r="M36"/>
  <c r="N36"/>
  <c r="O36"/>
  <c r="P36"/>
  <c r="Q36"/>
  <c r="K37"/>
  <c r="L37"/>
  <c r="M37"/>
  <c r="N37"/>
  <c r="O37"/>
  <c r="P37"/>
  <c r="Q37"/>
  <c r="K38"/>
  <c r="L38"/>
  <c r="M38"/>
  <c r="N38"/>
  <c r="O38"/>
  <c r="P38"/>
  <c r="Q38"/>
  <c r="K39"/>
  <c r="L39"/>
  <c r="M39"/>
  <c r="N39"/>
  <c r="O39"/>
  <c r="P39"/>
  <c r="Q39"/>
  <c r="K40"/>
  <c r="L40"/>
  <c r="M40"/>
  <c r="N40"/>
  <c r="O40"/>
  <c r="P40"/>
  <c r="Q40"/>
  <c r="K41"/>
  <c r="L41"/>
  <c r="M41"/>
  <c r="N41"/>
  <c r="O41"/>
  <c r="P41"/>
  <c r="Q41"/>
  <c r="K42"/>
  <c r="L42"/>
  <c r="M42"/>
  <c r="N42"/>
  <c r="O42"/>
  <c r="P42"/>
  <c r="Q42"/>
  <c r="K43"/>
  <c r="L43"/>
  <c r="M43"/>
  <c r="N43"/>
  <c r="O43"/>
  <c r="P43"/>
  <c r="Q43"/>
  <c r="K44"/>
  <c r="L44"/>
  <c r="M44"/>
  <c r="N44"/>
  <c r="O44"/>
  <c r="P44"/>
  <c r="Q44"/>
  <c r="K45"/>
  <c r="L45"/>
  <c r="M45"/>
  <c r="N45"/>
  <c r="O45"/>
  <c r="P45"/>
  <c r="Q45"/>
  <c r="K46"/>
  <c r="L46"/>
  <c r="M46"/>
  <c r="N46"/>
  <c r="O46"/>
  <c r="P46"/>
  <c r="Q46"/>
  <c r="K47"/>
  <c r="L47"/>
  <c r="M47"/>
  <c r="N47"/>
  <c r="O47"/>
  <c r="P47"/>
  <c r="Q47"/>
  <c r="K48"/>
  <c r="L48"/>
  <c r="M48"/>
  <c r="N48"/>
  <c r="O48"/>
  <c r="P48"/>
  <c r="Q48"/>
  <c r="K49"/>
  <c r="L49"/>
  <c r="M49"/>
  <c r="N49"/>
  <c r="O49"/>
  <c r="P49"/>
  <c r="Q49"/>
  <c r="K50"/>
  <c r="L50"/>
  <c r="M50"/>
  <c r="N50"/>
  <c r="O50"/>
  <c r="P50"/>
  <c r="Q50"/>
  <c r="K51"/>
  <c r="L51"/>
  <c r="M51"/>
  <c r="N51"/>
  <c r="O51"/>
  <c r="P51"/>
  <c r="Q51"/>
  <c r="K52"/>
  <c r="L52"/>
  <c r="M52"/>
  <c r="N52"/>
  <c r="O52"/>
  <c r="P52"/>
  <c r="Q52"/>
  <c r="K53"/>
  <c r="L53"/>
  <c r="M53"/>
  <c r="N53"/>
  <c r="O53"/>
  <c r="P53"/>
  <c r="Q53"/>
  <c r="K54"/>
  <c r="L54"/>
  <c r="M54"/>
  <c r="N54"/>
  <c r="O54"/>
  <c r="P54"/>
  <c r="Q54"/>
  <c r="K55"/>
  <c r="L55"/>
  <c r="M55"/>
  <c r="N55"/>
  <c r="O55"/>
  <c r="P55"/>
  <c r="Q55"/>
  <c r="K56"/>
  <c r="L56"/>
  <c r="M56"/>
  <c r="N56"/>
  <c r="O56"/>
  <c r="P56"/>
  <c r="Q56"/>
  <c r="K57"/>
  <c r="L57"/>
  <c r="M57"/>
  <c r="N57"/>
  <c r="O57"/>
  <c r="P57"/>
  <c r="Q57"/>
  <c r="K58"/>
  <c r="L58"/>
  <c r="M58"/>
  <c r="N58"/>
  <c r="O58"/>
  <c r="P58"/>
  <c r="Q58"/>
  <c r="K59"/>
  <c r="L59"/>
  <c r="M59"/>
  <c r="N59"/>
  <c r="O59"/>
  <c r="P59"/>
  <c r="Q59"/>
  <c r="K60"/>
  <c r="L60"/>
  <c r="M60"/>
  <c r="N60"/>
  <c r="O60"/>
  <c r="P60"/>
  <c r="Q60"/>
  <c r="K61"/>
  <c r="L61"/>
  <c r="M61"/>
  <c r="N61"/>
  <c r="O61"/>
  <c r="P61"/>
  <c r="Q61"/>
  <c r="K62"/>
  <c r="L62"/>
  <c r="M62"/>
  <c r="N62"/>
  <c r="O62"/>
  <c r="P62"/>
  <c r="Q62"/>
  <c r="K63"/>
  <c r="L63"/>
  <c r="M63"/>
  <c r="N63"/>
  <c r="O63"/>
  <c r="P63"/>
  <c r="Q63"/>
  <c r="K64"/>
  <c r="L64"/>
  <c r="M64"/>
  <c r="N64"/>
  <c r="O64"/>
  <c r="P64"/>
  <c r="Q64"/>
  <c r="K65"/>
  <c r="L65"/>
  <c r="M65"/>
  <c r="N65"/>
  <c r="O65"/>
  <c r="P65"/>
  <c r="Q65"/>
  <c r="K66"/>
  <c r="L66"/>
  <c r="M66"/>
  <c r="N66"/>
  <c r="O66"/>
  <c r="P66"/>
  <c r="Q66"/>
  <c r="K67"/>
  <c r="L67"/>
  <c r="M67"/>
  <c r="N67"/>
  <c r="O67"/>
  <c r="P67"/>
  <c r="Q67"/>
  <c r="K68"/>
  <c r="L68"/>
  <c r="M68"/>
  <c r="N68"/>
  <c r="O68"/>
  <c r="P68"/>
  <c r="Q68"/>
  <c r="K69"/>
  <c r="L69"/>
  <c r="M69"/>
  <c r="N69"/>
  <c r="O69"/>
  <c r="P69"/>
  <c r="Q69"/>
  <c r="K70"/>
  <c r="L70"/>
  <c r="M70"/>
  <c r="N70"/>
  <c r="O70"/>
  <c r="P70"/>
  <c r="Q70"/>
  <c r="K71"/>
  <c r="L71"/>
  <c r="M71"/>
  <c r="N71"/>
  <c r="O71"/>
  <c r="P71"/>
  <c r="Q71"/>
  <c r="K72"/>
  <c r="L72"/>
  <c r="M72"/>
  <c r="N72"/>
  <c r="O72"/>
  <c r="P72"/>
  <c r="Q72"/>
  <c r="K73"/>
  <c r="L73"/>
  <c r="M73"/>
  <c r="N73"/>
  <c r="O73"/>
  <c r="P73"/>
  <c r="Q73"/>
  <c r="K74"/>
  <c r="L74"/>
  <c r="M74"/>
  <c r="N74"/>
  <c r="O74"/>
  <c r="P74"/>
  <c r="Q74"/>
  <c r="K75"/>
  <c r="L75"/>
  <c r="M75"/>
  <c r="N75"/>
  <c r="O75"/>
  <c r="P75"/>
  <c r="Q75"/>
  <c r="K76"/>
  <c r="L76"/>
  <c r="M76"/>
  <c r="N76"/>
  <c r="O76"/>
  <c r="P76"/>
  <c r="Q76"/>
  <c r="K77"/>
  <c r="L77"/>
  <c r="M77"/>
  <c r="N77"/>
  <c r="O77"/>
  <c r="P77"/>
  <c r="Q77"/>
  <c r="K78"/>
  <c r="L78"/>
  <c r="M78"/>
  <c r="N78"/>
  <c r="O78"/>
  <c r="P78"/>
  <c r="Q78"/>
  <c r="K79"/>
  <c r="L79"/>
  <c r="M79"/>
  <c r="N79"/>
  <c r="O79"/>
  <c r="P79"/>
  <c r="Q79"/>
  <c r="K80"/>
  <c r="L80"/>
  <c r="M80"/>
  <c r="N80"/>
  <c r="O80"/>
  <c r="P80"/>
  <c r="Q80"/>
  <c r="K81"/>
  <c r="L81"/>
  <c r="M81"/>
  <c r="N81"/>
  <c r="O81"/>
  <c r="P81"/>
  <c r="Q81"/>
  <c r="K82"/>
  <c r="L82"/>
  <c r="M82"/>
  <c r="N82"/>
  <c r="O82"/>
  <c r="P82"/>
  <c r="Q82"/>
  <c r="K83"/>
  <c r="L83"/>
  <c r="M83"/>
  <c r="N83"/>
  <c r="O83"/>
  <c r="P83"/>
  <c r="Q83"/>
  <c r="K84"/>
  <c r="L84"/>
  <c r="M84"/>
  <c r="N84"/>
  <c r="O84"/>
  <c r="P84"/>
  <c r="Q84"/>
  <c r="K85"/>
  <c r="L85"/>
  <c r="M85"/>
  <c r="N85"/>
  <c r="O85"/>
  <c r="P85"/>
  <c r="Q85"/>
  <c r="K86"/>
  <c r="L86"/>
  <c r="M86"/>
  <c r="N86"/>
  <c r="O86"/>
  <c r="P86"/>
  <c r="Q86"/>
  <c r="K87"/>
  <c r="L87"/>
  <c r="M87"/>
  <c r="N87"/>
  <c r="O87"/>
  <c r="P87"/>
  <c r="Q87"/>
  <c r="K88"/>
  <c r="L88"/>
  <c r="M88"/>
  <c r="N88"/>
  <c r="O88"/>
  <c r="P88"/>
  <c r="Q88"/>
  <c r="K89"/>
  <c r="L89"/>
  <c r="M89"/>
  <c r="N89"/>
  <c r="O89"/>
  <c r="P89"/>
  <c r="Q89"/>
  <c r="K90"/>
  <c r="L90"/>
  <c r="M90"/>
  <c r="N90"/>
  <c r="O90"/>
  <c r="P90"/>
  <c r="Q90"/>
  <c r="K91"/>
  <c r="L91"/>
  <c r="M91"/>
  <c r="N91"/>
  <c r="O91"/>
  <c r="P91"/>
  <c r="Q91"/>
  <c r="K92"/>
  <c r="L92"/>
  <c r="M92"/>
  <c r="N92"/>
  <c r="O92"/>
  <c r="P92"/>
  <c r="Q92"/>
  <c r="K93"/>
  <c r="L93"/>
  <c r="M93"/>
  <c r="N93"/>
  <c r="O93"/>
  <c r="P93"/>
  <c r="Q93"/>
  <c r="K94"/>
  <c r="L94"/>
  <c r="M94"/>
  <c r="N94"/>
  <c r="O94"/>
  <c r="P94"/>
  <c r="Q94"/>
  <c r="K95"/>
  <c r="L95"/>
  <c r="M95"/>
  <c r="N95"/>
  <c r="O95"/>
  <c r="P95"/>
  <c r="Q95"/>
  <c r="K96"/>
  <c r="L96"/>
  <c r="M96"/>
  <c r="N96"/>
  <c r="O96"/>
  <c r="P96"/>
  <c r="Q96"/>
  <c r="K97"/>
  <c r="L97"/>
  <c r="M97"/>
  <c r="N97"/>
  <c r="O97"/>
  <c r="P97"/>
  <c r="Q97"/>
  <c r="K98"/>
  <c r="L98"/>
  <c r="M98"/>
  <c r="N98"/>
  <c r="O98"/>
  <c r="P98"/>
  <c r="Q98"/>
  <c r="K99"/>
  <c r="L99"/>
  <c r="M99"/>
  <c r="N99"/>
  <c r="O99"/>
  <c r="P99"/>
  <c r="Q99"/>
  <c r="K100"/>
  <c r="L100"/>
  <c r="M100"/>
  <c r="N100"/>
  <c r="O100"/>
  <c r="P100"/>
  <c r="Q100"/>
  <c r="K101"/>
  <c r="L101"/>
  <c r="M101"/>
  <c r="N101"/>
  <c r="O101"/>
  <c r="P101"/>
  <c r="Q101"/>
  <c r="K102"/>
  <c r="L102"/>
  <c r="M102"/>
  <c r="N102"/>
  <c r="O102"/>
  <c r="P102"/>
  <c r="Q102"/>
  <c r="K103"/>
  <c r="L103"/>
  <c r="M103"/>
  <c r="N103"/>
  <c r="O103"/>
  <c r="P103"/>
  <c r="Q103"/>
  <c r="K104"/>
  <c r="L104"/>
  <c r="N104"/>
  <c r="O104"/>
  <c r="Q104"/>
  <c r="K105"/>
  <c r="L105"/>
  <c r="N105"/>
  <c r="O105"/>
  <c r="Q105"/>
  <c r="K106"/>
  <c r="L106"/>
  <c r="N106"/>
  <c r="O106"/>
  <c r="Q106"/>
  <c r="M7"/>
  <c r="Q8"/>
  <c r="P8"/>
  <c r="O8"/>
  <c r="N8"/>
  <c r="M8"/>
  <c r="L8"/>
  <c r="K8"/>
  <c r="Q7"/>
  <c r="P7"/>
  <c r="O7"/>
  <c r="N7"/>
  <c r="L7"/>
  <c r="K7"/>
  <c r="A10" i="15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9"/>
  <c r="H12" i="22"/>
  <c r="H10"/>
  <c r="H9"/>
  <c r="H8"/>
  <c r="H7"/>
  <c r="L15"/>
  <c r="K15"/>
  <c r="I15"/>
  <c r="H15"/>
  <c r="F15"/>
  <c r="E15"/>
  <c r="E16"/>
  <c r="E21"/>
  <c r="F19"/>
  <c r="H16"/>
  <c r="H21"/>
  <c r="I19"/>
  <c r="K16"/>
  <c r="K21"/>
  <c r="E20"/>
  <c r="F17"/>
  <c r="F22"/>
  <c r="H20"/>
  <c r="I17"/>
  <c r="I22"/>
  <c r="K20"/>
  <c r="E19"/>
  <c r="F16"/>
  <c r="F21"/>
  <c r="H19"/>
  <c r="I16"/>
  <c r="I21"/>
  <c r="K19"/>
  <c r="E17"/>
  <c r="E22"/>
  <c r="F20"/>
  <c r="H17"/>
  <c r="H22"/>
  <c r="I20"/>
  <c r="K17"/>
  <c r="K22"/>
  <c r="GM7" i="15"/>
  <c r="GI7"/>
  <c r="GE7"/>
  <c r="GA7"/>
  <c r="C30" i="22"/>
  <c r="C22"/>
  <c r="C21"/>
  <c r="C20"/>
  <c r="C19"/>
  <c r="C17"/>
  <c r="C16"/>
  <c r="C29"/>
  <c r="M15"/>
  <c r="G15"/>
  <c r="H11"/>
  <c r="N6"/>
  <c r="N4"/>
  <c r="D3"/>
  <c r="D2"/>
  <c r="I111" i="15"/>
  <c r="I112"/>
  <c r="I113"/>
  <c r="I114"/>
  <c r="I115"/>
  <c r="I116"/>
  <c r="I117"/>
  <c r="I118"/>
  <c r="I119"/>
  <c r="I120"/>
  <c r="I121"/>
  <c r="I122"/>
  <c r="I123"/>
  <c r="O9" i="1"/>
  <c r="O10"/>
  <c r="O11"/>
  <c r="O12"/>
  <c r="O13"/>
  <c r="O14"/>
  <c r="O15"/>
  <c r="O16"/>
  <c r="O17"/>
  <c r="O18"/>
  <c r="O19"/>
  <c r="O20"/>
  <c r="M14"/>
  <c r="M15"/>
  <c r="M16"/>
  <c r="M17"/>
  <c r="M18"/>
  <c r="M19"/>
  <c r="M20"/>
  <c r="K19"/>
  <c r="K20"/>
  <c r="K7"/>
  <c r="K8"/>
  <c r="K9"/>
  <c r="K10"/>
  <c r="K11"/>
  <c r="K12"/>
  <c r="K13"/>
  <c r="K14"/>
  <c r="K15"/>
  <c r="K16"/>
  <c r="K17"/>
  <c r="K18"/>
  <c r="Y106" i="19"/>
  <c r="AB106"/>
  <c r="AK108" i="15"/>
  <c r="AH106" i="19"/>
  <c r="AK106"/>
  <c r="AN106"/>
  <c r="AY108" i="15"/>
  <c r="AT106" i="19"/>
  <c r="AW106"/>
  <c r="AZ106"/>
  <c r="BM108" i="15"/>
  <c r="BF106" i="19"/>
  <c r="BI106"/>
  <c r="BL106"/>
  <c r="CA108" i="15"/>
  <c r="BR106" i="19"/>
  <c r="BU106"/>
  <c r="BX106"/>
  <c r="CD106"/>
  <c r="CS106"/>
  <c r="CV106"/>
  <c r="DD106"/>
  <c r="DG106"/>
  <c r="Y105"/>
  <c r="AB105"/>
  <c r="AK107" i="15"/>
  <c r="AH105" i="19"/>
  <c r="AK105"/>
  <c r="AN105"/>
  <c r="AY107" i="15"/>
  <c r="AT105" i="19"/>
  <c r="AW105"/>
  <c r="AZ105"/>
  <c r="BM107" i="15"/>
  <c r="BF105" i="19"/>
  <c r="BI105"/>
  <c r="BL105"/>
  <c r="CA107" i="15"/>
  <c r="BR105" i="19"/>
  <c r="BU105"/>
  <c r="BX105"/>
  <c r="CD105"/>
  <c r="CS105"/>
  <c r="CV105"/>
  <c r="DD105"/>
  <c r="DG105"/>
  <c r="DI105"/>
  <c r="AK105" i="15"/>
  <c r="AH103" i="19"/>
  <c r="AY105" i="15"/>
  <c r="AT103" i="19"/>
  <c r="BM105" i="15"/>
  <c r="BF103" i="19"/>
  <c r="CA105" i="15"/>
  <c r="BR103" i="19"/>
  <c r="CD103"/>
  <c r="Y104"/>
  <c r="AB104"/>
  <c r="AK106" i="15"/>
  <c r="AH104" i="19"/>
  <c r="AK104"/>
  <c r="AN104"/>
  <c r="AY106" i="15"/>
  <c r="AT104" i="19"/>
  <c r="AW104"/>
  <c r="AZ104"/>
  <c r="BM106" i="15"/>
  <c r="BF104" i="19"/>
  <c r="BI104"/>
  <c r="BL104"/>
  <c r="CA106" i="15"/>
  <c r="BR104" i="19"/>
  <c r="BU104"/>
  <c r="BX104"/>
  <c r="CD104"/>
  <c r="CS104"/>
  <c r="CV104"/>
  <c r="DD104"/>
  <c r="DG104"/>
  <c r="AK73" i="15"/>
  <c r="AY73"/>
  <c r="BM73"/>
  <c r="BN71" i="19"/>
  <c r="CA73" i="15"/>
  <c r="AK74"/>
  <c r="AY74"/>
  <c r="BM74"/>
  <c r="CA74"/>
  <c r="AK75"/>
  <c r="AY75"/>
  <c r="BM75"/>
  <c r="CA75"/>
  <c r="CX73" i="19"/>
  <c r="AK76" i="15"/>
  <c r="AY76"/>
  <c r="BM76"/>
  <c r="CA76"/>
  <c r="AK77"/>
  <c r="AQ75" i="19"/>
  <c r="AY77" i="15"/>
  <c r="BM77"/>
  <c r="CA77"/>
  <c r="AK78"/>
  <c r="AH76" i="19"/>
  <c r="AP76"/>
  <c r="AQ76"/>
  <c r="AY78" i="15"/>
  <c r="AT76" i="19"/>
  <c r="BM78" i="15"/>
  <c r="BF76" i="19"/>
  <c r="CA78" i="15"/>
  <c r="BR76" i="19"/>
  <c r="CD76"/>
  <c r="AK79" i="15"/>
  <c r="AH77" i="19"/>
  <c r="AY79" i="15"/>
  <c r="AT77" i="19"/>
  <c r="BM79" i="15"/>
  <c r="BF77" i="19"/>
  <c r="CA79" i="15"/>
  <c r="BR77" i="19"/>
  <c r="CD77"/>
  <c r="AK80" i="15"/>
  <c r="AH78" i="19"/>
  <c r="AY80" i="15"/>
  <c r="AT78" i="19"/>
  <c r="BM80" i="15"/>
  <c r="BF78" i="19"/>
  <c r="CA80" i="15"/>
  <c r="BR78" i="19"/>
  <c r="CD78"/>
  <c r="AK81" i="15"/>
  <c r="AH79" i="19"/>
  <c r="AP79"/>
  <c r="AQ79"/>
  <c r="AY81" i="15"/>
  <c r="AT79" i="19"/>
  <c r="BM81" i="15"/>
  <c r="BF79" i="19"/>
  <c r="BN79"/>
  <c r="CA81" i="15"/>
  <c r="BR79" i="19"/>
  <c r="CD79"/>
  <c r="CX79"/>
  <c r="CY79"/>
  <c r="AK82" i="15"/>
  <c r="AH80" i="19"/>
  <c r="AY82" i="15"/>
  <c r="AT80" i="19"/>
  <c r="BM82" i="15"/>
  <c r="BF80" i="19"/>
  <c r="CA82" i="15"/>
  <c r="BR80" i="19"/>
  <c r="CD80"/>
  <c r="AK83" i="15"/>
  <c r="AH81" i="19"/>
  <c r="AY83" i="15"/>
  <c r="AT81" i="19"/>
  <c r="BM83" i="15"/>
  <c r="BF81" i="19"/>
  <c r="CA83" i="15"/>
  <c r="BR81" i="19"/>
  <c r="CD81"/>
  <c r="CX81"/>
  <c r="AK84" i="15"/>
  <c r="AH82" i="19"/>
  <c r="AP82"/>
  <c r="AQ82"/>
  <c r="AY84" i="15"/>
  <c r="AT82" i="19"/>
  <c r="BM84" i="15"/>
  <c r="BF82" i="19"/>
  <c r="BN82"/>
  <c r="BO82"/>
  <c r="CA84" i="15"/>
  <c r="BR82" i="19"/>
  <c r="CD82"/>
  <c r="CX82"/>
  <c r="CY82"/>
  <c r="AK85" i="15"/>
  <c r="AH83" i="19"/>
  <c r="AY85" i="15"/>
  <c r="AT83" i="19"/>
  <c r="BM85" i="15"/>
  <c r="BF83" i="19"/>
  <c r="CA85" i="15"/>
  <c r="BR83" i="19"/>
  <c r="CD83"/>
  <c r="AK86" i="15"/>
  <c r="AH84" i="19"/>
  <c r="AY86" i="15"/>
  <c r="AT84" i="19"/>
  <c r="BM86" i="15"/>
  <c r="BF84" i="19"/>
  <c r="CA86" i="15"/>
  <c r="BR84" i="19"/>
  <c r="CD84"/>
  <c r="AK87" i="15"/>
  <c r="AH85" i="19"/>
  <c r="AP85"/>
  <c r="AQ85"/>
  <c r="AY87" i="15"/>
  <c r="AT85" i="19"/>
  <c r="BM87" i="15"/>
  <c r="BF85" i="19"/>
  <c r="BN85"/>
  <c r="CA87" i="15"/>
  <c r="BR85" i="19"/>
  <c r="CD85"/>
  <c r="AK88" i="15"/>
  <c r="AH86" i="19"/>
  <c r="AP86"/>
  <c r="AQ86"/>
  <c r="AY88" i="15"/>
  <c r="AT86" i="19"/>
  <c r="BM88" i="15"/>
  <c r="BF86" i="19"/>
  <c r="BN86"/>
  <c r="CA88" i="15"/>
  <c r="BR86" i="19"/>
  <c r="CD86"/>
  <c r="CX86"/>
  <c r="CY86"/>
  <c r="AK89" i="15"/>
  <c r="AH87" i="19"/>
  <c r="AP87"/>
  <c r="AY89" i="15"/>
  <c r="AT87" i="19"/>
  <c r="BM89" i="15"/>
  <c r="BF87" i="19"/>
  <c r="BN87"/>
  <c r="BO87"/>
  <c r="CA89" i="15"/>
  <c r="BR87" i="19"/>
  <c r="CD87"/>
  <c r="CX87"/>
  <c r="AK90" i="15"/>
  <c r="AH88" i="19"/>
  <c r="AY90" i="15"/>
  <c r="AT88" i="19"/>
  <c r="BM90" i="15"/>
  <c r="BF88" i="19"/>
  <c r="CA90" i="15"/>
  <c r="BR88" i="19"/>
  <c r="CD88"/>
  <c r="AK91" i="15"/>
  <c r="AH89" i="19"/>
  <c r="AP89"/>
  <c r="AQ89"/>
  <c r="AY91" i="15"/>
  <c r="AT89" i="19"/>
  <c r="BM91" i="15"/>
  <c r="BF89" i="19"/>
  <c r="BN89"/>
  <c r="CA91" i="15"/>
  <c r="BR89" i="19"/>
  <c r="CD89"/>
  <c r="CX89"/>
  <c r="AK92" i="15"/>
  <c r="AH90" i="19"/>
  <c r="AY92" i="15"/>
  <c r="AT90" i="19"/>
  <c r="BM92" i="15"/>
  <c r="BF90" i="19"/>
  <c r="CA92" i="15"/>
  <c r="BR90" i="19"/>
  <c r="CD90"/>
  <c r="AK93" i="15"/>
  <c r="AH91" i="19"/>
  <c r="AP91"/>
  <c r="AY93" i="15"/>
  <c r="AT91" i="19"/>
  <c r="BM93" i="15"/>
  <c r="BF91" i="19"/>
  <c r="BN91"/>
  <c r="CA93" i="15"/>
  <c r="BR91" i="19"/>
  <c r="CD91"/>
  <c r="CX91"/>
  <c r="CY91"/>
  <c r="AK94" i="15"/>
  <c r="AH92" i="19"/>
  <c r="AY94" i="15"/>
  <c r="AT92" i="19"/>
  <c r="BM94" i="15"/>
  <c r="BF92" i="19"/>
  <c r="BN92"/>
  <c r="CA94" i="15"/>
  <c r="BR92" i="19"/>
  <c r="CD92"/>
  <c r="CX92"/>
  <c r="CY92"/>
  <c r="AK95" i="15"/>
  <c r="AH93" i="19"/>
  <c r="AY95" i="15"/>
  <c r="AT93" i="19"/>
  <c r="BM95" i="15"/>
  <c r="BF93" i="19"/>
  <c r="CA95" i="15"/>
  <c r="BR93" i="19"/>
  <c r="CD93"/>
  <c r="AK96" i="15"/>
  <c r="AH94" i="19"/>
  <c r="AP94"/>
  <c r="AY96" i="15"/>
  <c r="AT94" i="19"/>
  <c r="BM96" i="15"/>
  <c r="BF94" i="19"/>
  <c r="BN94"/>
  <c r="BO94"/>
  <c r="CA96" i="15"/>
  <c r="BR94" i="19"/>
  <c r="CD94"/>
  <c r="CX94"/>
  <c r="CY94"/>
  <c r="AK97" i="15"/>
  <c r="AH95" i="19"/>
  <c r="AY97" i="15"/>
  <c r="AT95" i="19"/>
  <c r="BM97" i="15"/>
  <c r="BF95" i="19"/>
  <c r="CA97" i="15"/>
  <c r="BR95" i="19"/>
  <c r="CD95"/>
  <c r="AK98" i="15"/>
  <c r="AH96" i="19"/>
  <c r="AP96"/>
  <c r="AQ96"/>
  <c r="AY98" i="15"/>
  <c r="AT96" i="19"/>
  <c r="BM98" i="15"/>
  <c r="BF96" i="19"/>
  <c r="BN96"/>
  <c r="BO96"/>
  <c r="CA98" i="15"/>
  <c r="BR96" i="19"/>
  <c r="CD96"/>
  <c r="CX96"/>
  <c r="CY96"/>
  <c r="AK99" i="15"/>
  <c r="AH97" i="19"/>
  <c r="AY99" i="15"/>
  <c r="AT97" i="19"/>
  <c r="BM99" i="15"/>
  <c r="BF97" i="19"/>
  <c r="CA99" i="15"/>
  <c r="BR97" i="19"/>
  <c r="CD97"/>
  <c r="AK100" i="15"/>
  <c r="AH98" i="19"/>
  <c r="AP98"/>
  <c r="AQ98"/>
  <c r="AY100" i="15"/>
  <c r="AT98" i="19"/>
  <c r="BM100" i="15"/>
  <c r="BF98" i="19"/>
  <c r="BN98"/>
  <c r="BO98"/>
  <c r="CA100" i="15"/>
  <c r="BR98" i="19"/>
  <c r="CD98"/>
  <c r="CX98"/>
  <c r="AK101" i="15"/>
  <c r="AH99" i="19"/>
  <c r="AY101" i="15"/>
  <c r="AT99" i="19"/>
  <c r="BM101" i="15"/>
  <c r="BF99" i="19"/>
  <c r="CA101" i="15"/>
  <c r="BR99" i="19"/>
  <c r="CD99"/>
  <c r="AK102" i="15"/>
  <c r="AH100" i="19"/>
  <c r="AP100"/>
  <c r="AQ100"/>
  <c r="AY102" i="15"/>
  <c r="AT100" i="19"/>
  <c r="BM102" i="15"/>
  <c r="BF100" i="19"/>
  <c r="BN100"/>
  <c r="CA102" i="15"/>
  <c r="BR100" i="19"/>
  <c r="CD100"/>
  <c r="CX100"/>
  <c r="CY100"/>
  <c r="AK103" i="15"/>
  <c r="AH101" i="19"/>
  <c r="AY103" i="15"/>
  <c r="AT101" i="19"/>
  <c r="BM103" i="15"/>
  <c r="BF101" i="19"/>
  <c r="CA103" i="15"/>
  <c r="BR101" i="19"/>
  <c r="CD101"/>
  <c r="AK104" i="15"/>
  <c r="AH102" i="19"/>
  <c r="AP102"/>
  <c r="AY104" i="15"/>
  <c r="AT102" i="19"/>
  <c r="BM104" i="15"/>
  <c r="BF102" i="19"/>
  <c r="CA104" i="15"/>
  <c r="BR102" i="19"/>
  <c r="CD102"/>
  <c r="DI102"/>
  <c r="AK48" i="15"/>
  <c r="AY48"/>
  <c r="BM48"/>
  <c r="CA48"/>
  <c r="AK49"/>
  <c r="AY49"/>
  <c r="BM49"/>
  <c r="CA49"/>
  <c r="AK50"/>
  <c r="AY50"/>
  <c r="BM50"/>
  <c r="CA50"/>
  <c r="CX48" i="19"/>
  <c r="AK51" i="15"/>
  <c r="AP49" i="19"/>
  <c r="AQ49"/>
  <c r="AY51" i="15"/>
  <c r="BM51"/>
  <c r="CA51"/>
  <c r="AK52"/>
  <c r="AY52"/>
  <c r="BM52"/>
  <c r="CA52"/>
  <c r="AK53"/>
  <c r="AY53"/>
  <c r="BM53"/>
  <c r="CA53"/>
  <c r="AK54"/>
  <c r="AY54"/>
  <c r="BM54"/>
  <c r="BN52" i="19"/>
  <c r="BO52"/>
  <c r="CA54" i="15"/>
  <c r="AK55"/>
  <c r="AY55"/>
  <c r="BM55"/>
  <c r="BN53" i="19"/>
  <c r="CA55" i="15"/>
  <c r="AK56"/>
  <c r="AP54" i="19"/>
  <c r="AQ54"/>
  <c r="AY56" i="15"/>
  <c r="BM56"/>
  <c r="CA56"/>
  <c r="AK57"/>
  <c r="AY57"/>
  <c r="BM57"/>
  <c r="CA57"/>
  <c r="AK58"/>
  <c r="AY58"/>
  <c r="BM58"/>
  <c r="CA58"/>
  <c r="AK59"/>
  <c r="AY59"/>
  <c r="BM59"/>
  <c r="CA59"/>
  <c r="CX57" i="19"/>
  <c r="CY57"/>
  <c r="AK60" i="15"/>
  <c r="AY60"/>
  <c r="BM60"/>
  <c r="BN58" i="19"/>
  <c r="CA60" i="15"/>
  <c r="AK61"/>
  <c r="AY61"/>
  <c r="BM61"/>
  <c r="CA61"/>
  <c r="CX59" i="19"/>
  <c r="CY59"/>
  <c r="AK62" i="15"/>
  <c r="AP60" i="19"/>
  <c r="AY62" i="15"/>
  <c r="BM62"/>
  <c r="CA62"/>
  <c r="AK63"/>
  <c r="AY63"/>
  <c r="BM63"/>
  <c r="CA63"/>
  <c r="AK64"/>
  <c r="AY64"/>
  <c r="BM64"/>
  <c r="BN62" i="19"/>
  <c r="CA64" i="15"/>
  <c r="AK65"/>
  <c r="AY65"/>
  <c r="BM65"/>
  <c r="CA65"/>
  <c r="AK66"/>
  <c r="AY66"/>
  <c r="BM66"/>
  <c r="CA66"/>
  <c r="CX64" i="19"/>
  <c r="CY64"/>
  <c r="AK67" i="15"/>
  <c r="AP65" i="19"/>
  <c r="AQ65"/>
  <c r="AY67" i="15"/>
  <c r="BM67"/>
  <c r="CA67"/>
  <c r="CX65" i="19"/>
  <c r="AK68" i="15"/>
  <c r="AY68"/>
  <c r="BM68"/>
  <c r="CA68"/>
  <c r="AK69"/>
  <c r="AY69"/>
  <c r="BM69"/>
  <c r="CA69"/>
  <c r="AK70"/>
  <c r="AY70"/>
  <c r="BM70"/>
  <c r="CA70"/>
  <c r="CX68" i="19"/>
  <c r="AK71" i="15"/>
  <c r="AY71"/>
  <c r="BM71"/>
  <c r="CA71"/>
  <c r="AK72"/>
  <c r="AY72"/>
  <c r="BM72"/>
  <c r="CA72"/>
  <c r="AK12"/>
  <c r="AY12"/>
  <c r="BM12"/>
  <c r="CA12"/>
  <c r="AK13"/>
  <c r="AY13"/>
  <c r="BM13"/>
  <c r="CA13"/>
  <c r="AK14"/>
  <c r="AY14"/>
  <c r="BM14"/>
  <c r="CA14"/>
  <c r="AK15"/>
  <c r="AY15"/>
  <c r="BM15"/>
  <c r="BO13" i="19"/>
  <c r="CA15" i="15"/>
  <c r="DI13" i="19"/>
  <c r="DJ13"/>
  <c r="AK16" i="15"/>
  <c r="AY16"/>
  <c r="BM16"/>
  <c r="CA16"/>
  <c r="CX14" i="19"/>
  <c r="AK17" i="15"/>
  <c r="AY17"/>
  <c r="BM17"/>
  <c r="CA17"/>
  <c r="DI15" i="19"/>
  <c r="AK18" i="15"/>
  <c r="AY18"/>
  <c r="BB16" i="19"/>
  <c r="BC16"/>
  <c r="BM18" i="15"/>
  <c r="CA18"/>
  <c r="AK19"/>
  <c r="AY19"/>
  <c r="BM19"/>
  <c r="CA19"/>
  <c r="AK20"/>
  <c r="AQ18" i="19"/>
  <c r="AY20" i="15"/>
  <c r="BM20"/>
  <c r="CA20"/>
  <c r="CX18" i="19"/>
  <c r="AE19"/>
  <c r="AK21" i="15"/>
  <c r="AY21"/>
  <c r="BM21"/>
  <c r="CA21"/>
  <c r="AK22"/>
  <c r="AY22"/>
  <c r="BM22"/>
  <c r="CA22"/>
  <c r="AK23"/>
  <c r="AY23"/>
  <c r="BM23"/>
  <c r="CA23"/>
  <c r="AK24"/>
  <c r="AP22" i="19"/>
  <c r="AQ22"/>
  <c r="AY24" i="15"/>
  <c r="BM24"/>
  <c r="CA24"/>
  <c r="AK25"/>
  <c r="AY25"/>
  <c r="BM25"/>
  <c r="CA25"/>
  <c r="AK26"/>
  <c r="AP24" i="19"/>
  <c r="AY26" i="15"/>
  <c r="BM26"/>
  <c r="CA26"/>
  <c r="AK27"/>
  <c r="AY27"/>
  <c r="BM27"/>
  <c r="CA27"/>
  <c r="DI25" i="19"/>
  <c r="AK28" i="15"/>
  <c r="AY28"/>
  <c r="BM28"/>
  <c r="CA28"/>
  <c r="AK29"/>
  <c r="AY29"/>
  <c r="BM29"/>
  <c r="CA29"/>
  <c r="AK30"/>
  <c r="AY30"/>
  <c r="BM30"/>
  <c r="CA30"/>
  <c r="CX28" i="19"/>
  <c r="CY28"/>
  <c r="AK31" i="15"/>
  <c r="AY31"/>
  <c r="BM31"/>
  <c r="CA31"/>
  <c r="AK32"/>
  <c r="AY32"/>
  <c r="BB30" i="19"/>
  <c r="BM32" i="15"/>
  <c r="CA32"/>
  <c r="AK33"/>
  <c r="AY33"/>
  <c r="BM33"/>
  <c r="CA33"/>
  <c r="AK34"/>
  <c r="AY34"/>
  <c r="BM34"/>
  <c r="CA34"/>
  <c r="CX32" i="19"/>
  <c r="CY32"/>
  <c r="AF33"/>
  <c r="AD33"/>
  <c r="AE33"/>
  <c r="AK35" i="15"/>
  <c r="AY35"/>
  <c r="BM35"/>
  <c r="CA35"/>
  <c r="AK36"/>
  <c r="AH34" i="19"/>
  <c r="AY36" i="15"/>
  <c r="AT34" i="19"/>
  <c r="BB34"/>
  <c r="BC34"/>
  <c r="BM36" i="15"/>
  <c r="BF34" i="19"/>
  <c r="CA36" i="15"/>
  <c r="BR34" i="19"/>
  <c r="CD34"/>
  <c r="AK37" i="15"/>
  <c r="AY37"/>
  <c r="BM37"/>
  <c r="CA37"/>
  <c r="AK38"/>
  <c r="AY38"/>
  <c r="BD36" i="19"/>
  <c r="BB36"/>
  <c r="BC36"/>
  <c r="BM38" i="15"/>
  <c r="CA38"/>
  <c r="AK39"/>
  <c r="AY39"/>
  <c r="BM39"/>
  <c r="CA39"/>
  <c r="AK40"/>
  <c r="AY40"/>
  <c r="BB38" i="19"/>
  <c r="BM40" i="15"/>
  <c r="CA40"/>
  <c r="AK41"/>
  <c r="AY41"/>
  <c r="BM41"/>
  <c r="BN39" i="19"/>
  <c r="CA41" i="15"/>
  <c r="AK42"/>
  <c r="AH40" i="19"/>
  <c r="AP40"/>
  <c r="AQ40"/>
  <c r="AY42" i="15"/>
  <c r="AT40" i="19"/>
  <c r="BM42" i="15"/>
  <c r="BF40" i="19"/>
  <c r="CA42" i="15"/>
  <c r="BR40" i="19"/>
  <c r="CD40"/>
  <c r="DI40"/>
  <c r="DJ40"/>
  <c r="AK43" i="15"/>
  <c r="AY43"/>
  <c r="BM43"/>
  <c r="CA43"/>
  <c r="AE42" i="19"/>
  <c r="AK44" i="15"/>
  <c r="AY44"/>
  <c r="BC42" i="19"/>
  <c r="BM44" i="15"/>
  <c r="CA44"/>
  <c r="CX42" i="19"/>
  <c r="AE43"/>
  <c r="AK45" i="15"/>
  <c r="AY45"/>
  <c r="BM45"/>
  <c r="BO43" i="19"/>
  <c r="CA45" i="15"/>
  <c r="AD44" i="19"/>
  <c r="AE44"/>
  <c r="AK46" i="15"/>
  <c r="AY46"/>
  <c r="BM46"/>
  <c r="CA46"/>
  <c r="BZ44" i="19"/>
  <c r="DI44"/>
  <c r="AK47" i="15"/>
  <c r="AY47"/>
  <c r="BM47"/>
  <c r="CA47"/>
  <c r="AK11"/>
  <c r="AY11"/>
  <c r="BM11"/>
  <c r="CA11"/>
  <c r="L21" i="22"/>
  <c r="L20"/>
  <c r="I110" i="15"/>
  <c r="M106" i="19"/>
  <c r="P106"/>
  <c r="W108" i="15"/>
  <c r="V106" i="19"/>
  <c r="W66" i="15"/>
  <c r="W67"/>
  <c r="W68"/>
  <c r="W69"/>
  <c r="W70"/>
  <c r="W71"/>
  <c r="W72"/>
  <c r="W73"/>
  <c r="W74"/>
  <c r="W75"/>
  <c r="W76"/>
  <c r="W77"/>
  <c r="W78"/>
  <c r="V76" i="19"/>
  <c r="W79" i="15"/>
  <c r="V77" i="19"/>
  <c r="W80" i="15"/>
  <c r="V78" i="19"/>
  <c r="W81" i="15"/>
  <c r="V79" i="19"/>
  <c r="W82" i="15"/>
  <c r="V80" i="19"/>
  <c r="W83" i="15"/>
  <c r="V81" i="19"/>
  <c r="W84" i="15"/>
  <c r="V82" i="19"/>
  <c r="W85" i="15"/>
  <c r="V83" i="19"/>
  <c r="W86" i="15"/>
  <c r="V84" i="19"/>
  <c r="W87" i="15"/>
  <c r="V85" i="19"/>
  <c r="W88" i="15"/>
  <c r="V86" i="19"/>
  <c r="W89" i="15"/>
  <c r="V87" i="19"/>
  <c r="W90" i="15"/>
  <c r="V88" i="19"/>
  <c r="W91" i="15"/>
  <c r="V89" i="19"/>
  <c r="W92" i="15"/>
  <c r="V90" i="19"/>
  <c r="W93" i="15"/>
  <c r="V91" i="19"/>
  <c r="W94" i="15"/>
  <c r="V92" i="19"/>
  <c r="W95" i="15"/>
  <c r="V93" i="19"/>
  <c r="W96" i="15"/>
  <c r="V94" i="19"/>
  <c r="W97" i="15"/>
  <c r="V95" i="19"/>
  <c r="W98" i="15"/>
  <c r="V96" i="19"/>
  <c r="W99" i="15"/>
  <c r="V97" i="19"/>
  <c r="W100" i="15"/>
  <c r="V98" i="19"/>
  <c r="W101" i="15"/>
  <c r="V99" i="19"/>
  <c r="W102" i="15"/>
  <c r="V100" i="19"/>
  <c r="W103" i="15"/>
  <c r="V101" i="19"/>
  <c r="W104" i="15"/>
  <c r="V102" i="19"/>
  <c r="W105" i="15"/>
  <c r="V103" i="19"/>
  <c r="M104"/>
  <c r="P104"/>
  <c r="W106" i="15"/>
  <c r="V104" i="19"/>
  <c r="M105"/>
  <c r="P105"/>
  <c r="W107" i="15"/>
  <c r="V105" i="19"/>
  <c r="W30" i="15"/>
  <c r="W31"/>
  <c r="W32"/>
  <c r="W33"/>
  <c r="W34"/>
  <c r="W35"/>
  <c r="W36"/>
  <c r="V34" i="19"/>
  <c r="W37" i="15"/>
  <c r="W38"/>
  <c r="W39"/>
  <c r="W40"/>
  <c r="W41"/>
  <c r="W42"/>
  <c r="V40" i="19"/>
  <c r="W43" i="15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15"/>
  <c r="W16"/>
  <c r="W17"/>
  <c r="W18"/>
  <c r="W19"/>
  <c r="W20"/>
  <c r="W21"/>
  <c r="W22"/>
  <c r="W23"/>
  <c r="W24"/>
  <c r="W25"/>
  <c r="W26"/>
  <c r="W27"/>
  <c r="W28"/>
  <c r="W29"/>
  <c r="W11"/>
  <c r="W12"/>
  <c r="W13"/>
  <c r="W14"/>
  <c r="G11" i="19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8"/>
  <c r="G9"/>
  <c r="G10"/>
  <c r="G7"/>
  <c r="S25"/>
  <c r="R25"/>
  <c r="S21"/>
  <c r="R21"/>
  <c r="S18"/>
  <c r="R18"/>
  <c r="S15"/>
  <c r="R15"/>
  <c r="S63"/>
  <c r="R63"/>
  <c r="S61"/>
  <c r="R61"/>
  <c r="S59"/>
  <c r="R59"/>
  <c r="S57"/>
  <c r="R57"/>
  <c r="S55"/>
  <c r="R55"/>
  <c r="S53"/>
  <c r="R53"/>
  <c r="S51"/>
  <c r="R51"/>
  <c r="S49"/>
  <c r="R49"/>
  <c r="S46"/>
  <c r="R46"/>
  <c r="S100"/>
  <c r="R100"/>
  <c r="S96"/>
  <c r="R96"/>
  <c r="S12"/>
  <c r="R12"/>
  <c r="S11"/>
  <c r="R11"/>
  <c r="S10"/>
  <c r="R10"/>
  <c r="S9"/>
  <c r="R9"/>
  <c r="S105"/>
  <c r="R105"/>
  <c r="S101"/>
  <c r="R101"/>
  <c r="S97"/>
  <c r="R97"/>
  <c r="S93"/>
  <c r="R93"/>
  <c r="S89"/>
  <c r="R89"/>
  <c r="S85"/>
  <c r="R85"/>
  <c r="S81"/>
  <c r="R81"/>
  <c r="S77"/>
  <c r="R77"/>
  <c r="AE7"/>
  <c r="AD7"/>
  <c r="AE8"/>
  <c r="AD8"/>
  <c r="AQ7"/>
  <c r="AP7"/>
  <c r="AQ8"/>
  <c r="AP8"/>
  <c r="CY9"/>
  <c r="CX9"/>
  <c r="CA9"/>
  <c r="BZ9"/>
  <c r="BO9"/>
  <c r="BN9"/>
  <c r="BC9"/>
  <c r="BB9"/>
  <c r="AQ9"/>
  <c r="AP9"/>
  <c r="AE9"/>
  <c r="AD9"/>
  <c r="CY44"/>
  <c r="CX44"/>
  <c r="DJ43"/>
  <c r="DI43"/>
  <c r="BN43"/>
  <c r="BC43"/>
  <c r="BB43"/>
  <c r="AQ43"/>
  <c r="AP43"/>
  <c r="BB42"/>
  <c r="AQ42"/>
  <c r="AP42"/>
  <c r="BC40"/>
  <c r="BB40"/>
  <c r="CY39"/>
  <c r="CX39"/>
  <c r="CA39"/>
  <c r="BZ39"/>
  <c r="CY37"/>
  <c r="CX37"/>
  <c r="CA37"/>
  <c r="BZ37"/>
  <c r="BO37"/>
  <c r="BN37"/>
  <c r="BC37"/>
  <c r="BB37"/>
  <c r="AQ37"/>
  <c r="AP37"/>
  <c r="AD37"/>
  <c r="DJ35"/>
  <c r="DI35"/>
  <c r="CY34"/>
  <c r="CX34"/>
  <c r="DJ33"/>
  <c r="DI33"/>
  <c r="DJ31"/>
  <c r="DI31"/>
  <c r="CY30"/>
  <c r="CX30"/>
  <c r="CA30"/>
  <c r="BZ30"/>
  <c r="BO30"/>
  <c r="BN30"/>
  <c r="DJ28"/>
  <c r="DI28"/>
  <c r="CA28"/>
  <c r="BZ28"/>
  <c r="BO28"/>
  <c r="BN28"/>
  <c r="BC28"/>
  <c r="BB28"/>
  <c r="AQ28"/>
  <c r="AP28"/>
  <c r="AE28"/>
  <c r="AD28"/>
  <c r="BO27"/>
  <c r="BN27"/>
  <c r="CY26"/>
  <c r="CX26"/>
  <c r="CA26"/>
  <c r="BZ26"/>
  <c r="BO26"/>
  <c r="BN26"/>
  <c r="BC26"/>
  <c r="BB26"/>
  <c r="AQ26"/>
  <c r="AP26"/>
  <c r="AE26"/>
  <c r="AD26"/>
  <c r="CY24"/>
  <c r="CX24"/>
  <c r="CA24"/>
  <c r="BZ24"/>
  <c r="BO24"/>
  <c r="BN24"/>
  <c r="BC24"/>
  <c r="BB24"/>
  <c r="DJ22"/>
  <c r="DI22"/>
  <c r="AE22"/>
  <c r="AD22"/>
  <c r="DI20"/>
  <c r="AP20"/>
  <c r="AE20"/>
  <c r="AD20"/>
  <c r="DJ18"/>
  <c r="DI18"/>
  <c r="CA18"/>
  <c r="BZ18"/>
  <c r="BO18"/>
  <c r="BN18"/>
  <c r="BC18"/>
  <c r="BB18"/>
  <c r="DJ16"/>
  <c r="DI16"/>
  <c r="AQ16"/>
  <c r="AP16"/>
  <c r="AE16"/>
  <c r="AD16"/>
  <c r="BN13"/>
  <c r="BC13"/>
  <c r="BB13"/>
  <c r="AQ13"/>
  <c r="AP13"/>
  <c r="AE13"/>
  <c r="AD13"/>
  <c r="DJ10"/>
  <c r="DI10"/>
  <c r="CY70"/>
  <c r="CX70"/>
  <c r="CA70"/>
  <c r="BZ70"/>
  <c r="BO70"/>
  <c r="BN70"/>
  <c r="BC70"/>
  <c r="BB70"/>
  <c r="AQ70"/>
  <c r="AP70"/>
  <c r="AE70"/>
  <c r="AD70"/>
  <c r="CY67"/>
  <c r="CX67"/>
  <c r="CA67"/>
  <c r="BZ67"/>
  <c r="BO67"/>
  <c r="BN67"/>
  <c r="BB67"/>
  <c r="AQ67"/>
  <c r="AP67"/>
  <c r="AE67"/>
  <c r="AD67"/>
  <c r="AE65"/>
  <c r="AD65"/>
  <c r="DJ63"/>
  <c r="DI63"/>
  <c r="CY62"/>
  <c r="CX62"/>
  <c r="CA62"/>
  <c r="BZ62"/>
  <c r="DJ60"/>
  <c r="DI60"/>
  <c r="AE60"/>
  <c r="AD60"/>
  <c r="DJ58"/>
  <c r="DI58"/>
  <c r="BC58"/>
  <c r="BB58"/>
  <c r="AQ58"/>
  <c r="AP58"/>
  <c r="AE58"/>
  <c r="AD58"/>
  <c r="DJ56"/>
  <c r="DI56"/>
  <c r="CY55"/>
  <c r="CX55"/>
  <c r="CA55"/>
  <c r="BZ55"/>
  <c r="BO55"/>
  <c r="BN55"/>
  <c r="BC55"/>
  <c r="BB55"/>
  <c r="AQ55"/>
  <c r="AP55"/>
  <c r="AE55"/>
  <c r="AD55"/>
  <c r="DJ53"/>
  <c r="DI53"/>
  <c r="BC53"/>
  <c r="BB53"/>
  <c r="AQ53"/>
  <c r="AP53"/>
  <c r="AE53"/>
  <c r="AD53"/>
  <c r="DJ51"/>
  <c r="DI51"/>
  <c r="CY50"/>
  <c r="CX50"/>
  <c r="CA50"/>
  <c r="BZ50"/>
  <c r="BO50"/>
  <c r="BN50"/>
  <c r="BC50"/>
  <c r="BB50"/>
  <c r="AQ50"/>
  <c r="AP50"/>
  <c r="AE50"/>
  <c r="AD50"/>
  <c r="DJ48"/>
  <c r="DI48"/>
  <c r="CA48"/>
  <c r="BZ48"/>
  <c r="BO48"/>
  <c r="BN48"/>
  <c r="BC48"/>
  <c r="BB48"/>
  <c r="AQ48"/>
  <c r="AP48"/>
  <c r="AE48"/>
  <c r="AD48"/>
  <c r="CX102"/>
  <c r="DJ101"/>
  <c r="DI101"/>
  <c r="CA101"/>
  <c r="BZ101"/>
  <c r="AE101"/>
  <c r="AD101"/>
  <c r="BO99"/>
  <c r="BN99"/>
  <c r="AE98"/>
  <c r="AD98"/>
  <c r="BC97"/>
  <c r="BB97"/>
  <c r="DJ96"/>
  <c r="DI96"/>
  <c r="BC96"/>
  <c r="BB96"/>
  <c r="CY95"/>
  <c r="CX95"/>
  <c r="AQ95"/>
  <c r="AP95"/>
  <c r="CA94"/>
  <c r="BZ94"/>
  <c r="DJ93"/>
  <c r="DI93"/>
  <c r="CA93"/>
  <c r="BZ93"/>
  <c r="AE93"/>
  <c r="AD93"/>
  <c r="AE92"/>
  <c r="AD92"/>
  <c r="BO90"/>
  <c r="BN90"/>
  <c r="AE89"/>
  <c r="AD89"/>
  <c r="AE87"/>
  <c r="AD87"/>
  <c r="BO84"/>
  <c r="BN84"/>
  <c r="CY83"/>
  <c r="CX83"/>
  <c r="AQ83"/>
  <c r="AP83"/>
  <c r="CA82"/>
  <c r="BZ82"/>
  <c r="DJ81"/>
  <c r="DI81"/>
  <c r="AQ81"/>
  <c r="AP81"/>
  <c r="BO80"/>
  <c r="BN80"/>
  <c r="AE79"/>
  <c r="AD79"/>
  <c r="BC78"/>
  <c r="BB78"/>
  <c r="DJ77"/>
  <c r="DI77"/>
  <c r="CA77"/>
  <c r="BZ77"/>
  <c r="AE77"/>
  <c r="AD77"/>
  <c r="BC76"/>
  <c r="BB76"/>
  <c r="CY75"/>
  <c r="CX75"/>
  <c r="DJ74"/>
  <c r="DI74"/>
  <c r="DJ71"/>
  <c r="DI71"/>
  <c r="BC71"/>
  <c r="BB71"/>
  <c r="AQ71"/>
  <c r="AP71"/>
  <c r="AE71"/>
  <c r="AD71"/>
  <c r="BC104"/>
  <c r="BB104"/>
  <c r="DJ103"/>
  <c r="DI103"/>
  <c r="CA103"/>
  <c r="BZ103"/>
  <c r="AE103"/>
  <c r="AD103"/>
  <c r="BO105"/>
  <c r="BN105"/>
  <c r="CY106"/>
  <c r="CX106"/>
  <c r="AQ106"/>
  <c r="AP106"/>
  <c r="DJ44"/>
  <c r="CA44"/>
  <c r="BO39"/>
  <c r="BC30"/>
  <c r="AQ24"/>
  <c r="CY14"/>
  <c r="BO62"/>
  <c r="DJ102"/>
  <c r="AQ102"/>
  <c r="BO100"/>
  <c r="CY98"/>
  <c r="AQ94"/>
  <c r="BO92"/>
  <c r="BO91"/>
  <c r="CY89"/>
  <c r="CY87"/>
  <c r="BO86"/>
  <c r="BO85"/>
  <c r="CY73"/>
  <c r="S23"/>
  <c r="R23"/>
  <c r="S16"/>
  <c r="R16"/>
  <c r="S34"/>
  <c r="R34"/>
  <c r="S32"/>
  <c r="R32"/>
  <c r="S30"/>
  <c r="R30"/>
  <c r="S28"/>
  <c r="R28"/>
  <c r="S98"/>
  <c r="R98"/>
  <c r="S94"/>
  <c r="R94"/>
  <c r="S90"/>
  <c r="R90"/>
  <c r="S86"/>
  <c r="R86"/>
  <c r="S82"/>
  <c r="R82"/>
  <c r="S78"/>
  <c r="R78"/>
  <c r="S106"/>
  <c r="R106"/>
  <c r="CY7"/>
  <c r="CX7"/>
  <c r="DJ7"/>
  <c r="DI7"/>
  <c r="DJ45"/>
  <c r="DI45"/>
  <c r="CY43"/>
  <c r="CX43"/>
  <c r="CA43"/>
  <c r="BZ43"/>
  <c r="DJ42"/>
  <c r="DI42"/>
  <c r="CA42"/>
  <c r="BZ42"/>
  <c r="BO42"/>
  <c r="BN42"/>
  <c r="DJ41"/>
  <c r="DI41"/>
  <c r="BN41"/>
  <c r="BC41"/>
  <c r="BB41"/>
  <c r="AQ41"/>
  <c r="AP41"/>
  <c r="AE41"/>
  <c r="AD41"/>
  <c r="BO40"/>
  <c r="BN40"/>
  <c r="AE40"/>
  <c r="AD40"/>
  <c r="DJ38"/>
  <c r="DI38"/>
  <c r="AQ38"/>
  <c r="AP38"/>
  <c r="AE38"/>
  <c r="AD38"/>
  <c r="CY35"/>
  <c r="CX35"/>
  <c r="CA35"/>
  <c r="BZ35"/>
  <c r="BO35"/>
  <c r="BN35"/>
  <c r="BC35"/>
  <c r="BB35"/>
  <c r="AQ35"/>
  <c r="AP35"/>
  <c r="AE35"/>
  <c r="AD35"/>
  <c r="CY33"/>
  <c r="CX33"/>
  <c r="CA33"/>
  <c r="BZ33"/>
  <c r="BO33"/>
  <c r="BN33"/>
  <c r="BC33"/>
  <c r="BB33"/>
  <c r="AQ33"/>
  <c r="AP33"/>
  <c r="CY31"/>
  <c r="CX31"/>
  <c r="CA31"/>
  <c r="BZ31"/>
  <c r="BO31"/>
  <c r="BN31"/>
  <c r="BC31"/>
  <c r="BB31"/>
  <c r="AQ31"/>
  <c r="AP31"/>
  <c r="AE31"/>
  <c r="AD31"/>
  <c r="DJ29"/>
  <c r="DI29"/>
  <c r="BZ27"/>
  <c r="AE27"/>
  <c r="AD27"/>
  <c r="BZ25"/>
  <c r="BO25"/>
  <c r="BN25"/>
  <c r="BC25"/>
  <c r="BB25"/>
  <c r="AQ25"/>
  <c r="AP25"/>
  <c r="AE25"/>
  <c r="AD25"/>
  <c r="DJ23"/>
  <c r="DI23"/>
  <c r="CY22"/>
  <c r="CX22"/>
  <c r="CA22"/>
  <c r="BZ22"/>
  <c r="BO22"/>
  <c r="BN22"/>
  <c r="BC22"/>
  <c r="BB22"/>
  <c r="CX20"/>
  <c r="CA20"/>
  <c r="BZ20"/>
  <c r="BO20"/>
  <c r="BN20"/>
  <c r="BB20"/>
  <c r="AR20"/>
  <c r="AQ20"/>
  <c r="CY18"/>
  <c r="DJ17"/>
  <c r="DI17"/>
  <c r="CX16"/>
  <c r="CA16"/>
  <c r="BZ16"/>
  <c r="BO16"/>
  <c r="BN16"/>
  <c r="BZ15"/>
  <c r="BO15"/>
  <c r="BN15"/>
  <c r="BC15"/>
  <c r="BB15"/>
  <c r="AQ15"/>
  <c r="AP15"/>
  <c r="AE15"/>
  <c r="AD15"/>
  <c r="CY13"/>
  <c r="CX13"/>
  <c r="CA13"/>
  <c r="BZ13"/>
  <c r="DJ11"/>
  <c r="DI11"/>
  <c r="CY10"/>
  <c r="CX10"/>
  <c r="CA10"/>
  <c r="BZ10"/>
  <c r="BO10"/>
  <c r="BN10"/>
  <c r="BC10"/>
  <c r="BB10"/>
  <c r="AQ10"/>
  <c r="AP10"/>
  <c r="AE10"/>
  <c r="AD10"/>
  <c r="DJ68"/>
  <c r="DI68"/>
  <c r="CA68"/>
  <c r="BZ68"/>
  <c r="BO68"/>
  <c r="BN68"/>
  <c r="BC68"/>
  <c r="BB68"/>
  <c r="AQ68"/>
  <c r="AP68"/>
  <c r="AE68"/>
  <c r="AD68"/>
  <c r="DJ65"/>
  <c r="DI65"/>
  <c r="CA65"/>
  <c r="BZ65"/>
  <c r="BO65"/>
  <c r="BN65"/>
  <c r="BC65"/>
  <c r="BB65"/>
  <c r="CY63"/>
  <c r="CX63"/>
  <c r="CA63"/>
  <c r="BZ63"/>
  <c r="BO63"/>
  <c r="BN63"/>
  <c r="BC63"/>
  <c r="BB63"/>
  <c r="AQ63"/>
  <c r="AP63"/>
  <c r="AE63"/>
  <c r="AD63"/>
  <c r="DI61"/>
  <c r="CY60"/>
  <c r="CX60"/>
  <c r="CA60"/>
  <c r="BZ60"/>
  <c r="BO60"/>
  <c r="BN60"/>
  <c r="BC60"/>
  <c r="BB60"/>
  <c r="CY58"/>
  <c r="CX58"/>
  <c r="CA58"/>
  <c r="BZ58"/>
  <c r="CY56"/>
  <c r="CX56"/>
  <c r="CA56"/>
  <c r="BZ56"/>
  <c r="BO56"/>
  <c r="BN56"/>
  <c r="BC56"/>
  <c r="BB56"/>
  <c r="AQ56"/>
  <c r="AP56"/>
  <c r="AE56"/>
  <c r="AD56"/>
  <c r="CY53"/>
  <c r="CX53"/>
  <c r="BZ53"/>
  <c r="CY51"/>
  <c r="CX51"/>
  <c r="CA51"/>
  <c r="BZ51"/>
  <c r="BO51"/>
  <c r="BN51"/>
  <c r="BC51"/>
  <c r="BB51"/>
  <c r="AQ51"/>
  <c r="AP51"/>
  <c r="AE51"/>
  <c r="AD51"/>
  <c r="DJ46"/>
  <c r="DI46"/>
  <c r="BC102"/>
  <c r="BB102"/>
  <c r="CY101"/>
  <c r="CX101"/>
  <c r="AQ101"/>
  <c r="AP101"/>
  <c r="CA100"/>
  <c r="BZ100"/>
  <c r="DJ99"/>
  <c r="DI99"/>
  <c r="CA99"/>
  <c r="BZ99"/>
  <c r="AE99"/>
  <c r="AD99"/>
  <c r="BO97"/>
  <c r="BN97"/>
  <c r="AE96"/>
  <c r="AD96"/>
  <c r="BC95"/>
  <c r="BB95"/>
  <c r="DJ94"/>
  <c r="DI94"/>
  <c r="BC94"/>
  <c r="BB94"/>
  <c r="CY93"/>
  <c r="CX93"/>
  <c r="AQ93"/>
  <c r="AP93"/>
  <c r="CA92"/>
  <c r="BZ92"/>
  <c r="AQ92"/>
  <c r="AP92"/>
  <c r="CA91"/>
  <c r="BZ91"/>
  <c r="DJ90"/>
  <c r="DI90"/>
  <c r="CA90"/>
  <c r="BZ90"/>
  <c r="AE90"/>
  <c r="AD90"/>
  <c r="BO88"/>
  <c r="BN88"/>
  <c r="AE88"/>
  <c r="AD88"/>
  <c r="CA86"/>
  <c r="BZ86"/>
  <c r="DJ85"/>
  <c r="DI85"/>
  <c r="CA85"/>
  <c r="BZ85"/>
  <c r="DJ84"/>
  <c r="DI84"/>
  <c r="CA84"/>
  <c r="BZ84"/>
  <c r="AE84"/>
  <c r="AD84"/>
  <c r="BC83"/>
  <c r="BB83"/>
  <c r="DJ82"/>
  <c r="DI82"/>
  <c r="BC82"/>
  <c r="BB82"/>
  <c r="BC81"/>
  <c r="BB81"/>
  <c r="DJ80"/>
  <c r="DI80"/>
  <c r="CA80"/>
  <c r="BZ80"/>
  <c r="AE80"/>
  <c r="AD80"/>
  <c r="BO78"/>
  <c r="BN78"/>
  <c r="CY77"/>
  <c r="CX77"/>
  <c r="AQ77"/>
  <c r="AP77"/>
  <c r="BO76"/>
  <c r="BN76"/>
  <c r="AE76"/>
  <c r="AD76"/>
  <c r="BC75"/>
  <c r="BB75"/>
  <c r="CY74"/>
  <c r="CX74"/>
  <c r="CA74"/>
  <c r="BZ74"/>
  <c r="BO74"/>
  <c r="BN74"/>
  <c r="BC74"/>
  <c r="BB74"/>
  <c r="AQ74"/>
  <c r="AP74"/>
  <c r="AD74"/>
  <c r="DI72"/>
  <c r="CY71"/>
  <c r="CX71"/>
  <c r="CA71"/>
  <c r="BZ71"/>
  <c r="BO104"/>
  <c r="BN104"/>
  <c r="CY103"/>
  <c r="CX103"/>
  <c r="AQ103"/>
  <c r="AP103"/>
  <c r="CA105"/>
  <c r="BZ105"/>
  <c r="AE105"/>
  <c r="AD105"/>
  <c r="BC106"/>
  <c r="BB106"/>
  <c r="AQ60"/>
  <c r="BO58"/>
  <c r="BO53"/>
  <c r="CY48"/>
  <c r="AQ91"/>
  <c r="BO89"/>
  <c r="CY81"/>
  <c r="BO79"/>
  <c r="BO71"/>
  <c r="S8"/>
  <c r="R8"/>
  <c r="S26"/>
  <c r="R26"/>
  <c r="S22"/>
  <c r="R22"/>
  <c r="S19"/>
  <c r="R19"/>
  <c r="S13"/>
  <c r="R13"/>
  <c r="S33"/>
  <c r="R33"/>
  <c r="S31"/>
  <c r="R31"/>
  <c r="S29"/>
  <c r="R29"/>
  <c r="S102"/>
  <c r="R102"/>
  <c r="S40"/>
  <c r="R40"/>
  <c r="S39"/>
  <c r="R39"/>
  <c r="S38"/>
  <c r="R38"/>
  <c r="S37"/>
  <c r="R37"/>
  <c r="S36"/>
  <c r="R36"/>
  <c r="S35"/>
  <c r="R35"/>
  <c r="S103"/>
  <c r="R103"/>
  <c r="S99"/>
  <c r="R99"/>
  <c r="S95"/>
  <c r="R95"/>
  <c r="S91"/>
  <c r="R91"/>
  <c r="S87"/>
  <c r="R87"/>
  <c r="S83"/>
  <c r="R83"/>
  <c r="S79"/>
  <c r="R79"/>
  <c r="S75"/>
  <c r="R75"/>
  <c r="S74"/>
  <c r="R74"/>
  <c r="S73"/>
  <c r="R73"/>
  <c r="S72"/>
  <c r="R72"/>
  <c r="S71"/>
  <c r="R71"/>
  <c r="S70"/>
  <c r="R70"/>
  <c r="S69"/>
  <c r="R69"/>
  <c r="S68"/>
  <c r="R68"/>
  <c r="S67"/>
  <c r="R67"/>
  <c r="S66"/>
  <c r="R66"/>
  <c r="S65"/>
  <c r="R65"/>
  <c r="S64"/>
  <c r="R64"/>
  <c r="CY8"/>
  <c r="CX8"/>
  <c r="DJ8"/>
  <c r="DI8"/>
  <c r="CY45"/>
  <c r="CX45"/>
  <c r="CA45"/>
  <c r="BZ45"/>
  <c r="BN45"/>
  <c r="BC45"/>
  <c r="BB45"/>
  <c r="AQ45"/>
  <c r="AP45"/>
  <c r="AE45"/>
  <c r="AD45"/>
  <c r="CY41"/>
  <c r="CX41"/>
  <c r="CA41"/>
  <c r="BZ41"/>
  <c r="CA40"/>
  <c r="BZ40"/>
  <c r="CY38"/>
  <c r="CX38"/>
  <c r="CA38"/>
  <c r="BZ38"/>
  <c r="BO38"/>
  <c r="BN38"/>
  <c r="DJ36"/>
  <c r="DI36"/>
  <c r="AQ36"/>
  <c r="AP36"/>
  <c r="AE36"/>
  <c r="AD36"/>
  <c r="BO34"/>
  <c r="BN34"/>
  <c r="AE34"/>
  <c r="AD34"/>
  <c r="DJ32"/>
  <c r="DI32"/>
  <c r="CA32"/>
  <c r="BZ32"/>
  <c r="BO32"/>
  <c r="BN32"/>
  <c r="BC32"/>
  <c r="BB32"/>
  <c r="AQ32"/>
  <c r="AP32"/>
  <c r="AE32"/>
  <c r="AD32"/>
  <c r="CY29"/>
  <c r="CX29"/>
  <c r="CA29"/>
  <c r="BZ29"/>
  <c r="BO29"/>
  <c r="BN29"/>
  <c r="BC29"/>
  <c r="BB29"/>
  <c r="AQ29"/>
  <c r="AP29"/>
  <c r="AE29"/>
  <c r="AD29"/>
  <c r="DJ27"/>
  <c r="DI27"/>
  <c r="AQ27"/>
  <c r="AP27"/>
  <c r="CY25"/>
  <c r="CX25"/>
  <c r="CY23"/>
  <c r="CX23"/>
  <c r="CA23"/>
  <c r="BZ23"/>
  <c r="BN23"/>
  <c r="BC23"/>
  <c r="BB23"/>
  <c r="AQ23"/>
  <c r="AP23"/>
  <c r="AD23"/>
  <c r="DI21"/>
  <c r="DJ19"/>
  <c r="DI19"/>
  <c r="AD19"/>
  <c r="CY17"/>
  <c r="CX17"/>
  <c r="CA17"/>
  <c r="BZ17"/>
  <c r="BO17"/>
  <c r="BN17"/>
  <c r="BC17"/>
  <c r="BB17"/>
  <c r="AQ17"/>
  <c r="AP17"/>
  <c r="AE17"/>
  <c r="AD17"/>
  <c r="CY15"/>
  <c r="CX15"/>
  <c r="DJ12"/>
  <c r="DI12"/>
  <c r="CY11"/>
  <c r="CX11"/>
  <c r="CA11"/>
  <c r="BZ11"/>
  <c r="BO11"/>
  <c r="BN11"/>
  <c r="BC11"/>
  <c r="BB11"/>
  <c r="AQ11"/>
  <c r="AP11"/>
  <c r="AD11"/>
  <c r="DJ69"/>
  <c r="DI69"/>
  <c r="DJ66"/>
  <c r="DI66"/>
  <c r="DJ64"/>
  <c r="DI64"/>
  <c r="CA64"/>
  <c r="BZ64"/>
  <c r="BO64"/>
  <c r="BN64"/>
  <c r="BC64"/>
  <c r="BB64"/>
  <c r="AQ64"/>
  <c r="AP64"/>
  <c r="AE64"/>
  <c r="AD64"/>
  <c r="CY61"/>
  <c r="CX61"/>
  <c r="CA61"/>
  <c r="BZ61"/>
  <c r="BO61"/>
  <c r="BN61"/>
  <c r="BC61"/>
  <c r="BB61"/>
  <c r="AQ61"/>
  <c r="AP61"/>
  <c r="AD61"/>
  <c r="DJ59"/>
  <c r="DI59"/>
  <c r="CA59"/>
  <c r="BZ59"/>
  <c r="BO59"/>
  <c r="BN59"/>
  <c r="BC59"/>
  <c r="BB59"/>
  <c r="AQ59"/>
  <c r="AP59"/>
  <c r="AE59"/>
  <c r="AD59"/>
  <c r="DJ57"/>
  <c r="DI57"/>
  <c r="CA57"/>
  <c r="BZ57"/>
  <c r="BO57"/>
  <c r="BN57"/>
  <c r="BC57"/>
  <c r="BB57"/>
  <c r="AQ57"/>
  <c r="AP57"/>
  <c r="AE57"/>
  <c r="AD57"/>
  <c r="DJ54"/>
  <c r="DI54"/>
  <c r="AE54"/>
  <c r="AD54"/>
  <c r="DJ52"/>
  <c r="DI52"/>
  <c r="BC52"/>
  <c r="BB52"/>
  <c r="AQ52"/>
  <c r="AP52"/>
  <c r="AE52"/>
  <c r="AD52"/>
  <c r="DJ49"/>
  <c r="DI49"/>
  <c r="AE49"/>
  <c r="AD49"/>
  <c r="DJ47"/>
  <c r="DI47"/>
  <c r="CY46"/>
  <c r="CX46"/>
  <c r="CA46"/>
  <c r="BZ46"/>
  <c r="BO46"/>
  <c r="BN46"/>
  <c r="BC46"/>
  <c r="BB46"/>
  <c r="AQ46"/>
  <c r="AP46"/>
  <c r="AE46"/>
  <c r="AD46"/>
  <c r="BN102"/>
  <c r="AE102"/>
  <c r="AD102"/>
  <c r="BC101"/>
  <c r="BB101"/>
  <c r="DJ100"/>
  <c r="DI100"/>
  <c r="BC100"/>
  <c r="BB100"/>
  <c r="CY99"/>
  <c r="CX99"/>
  <c r="AQ99"/>
  <c r="AP99"/>
  <c r="CA98"/>
  <c r="BZ98"/>
  <c r="DJ97"/>
  <c r="DI97"/>
  <c r="CA97"/>
  <c r="BZ97"/>
  <c r="AE97"/>
  <c r="AD97"/>
  <c r="BO95"/>
  <c r="BN95"/>
  <c r="AE94"/>
  <c r="AD94"/>
  <c r="BC93"/>
  <c r="BB93"/>
  <c r="DJ92"/>
  <c r="DI92"/>
  <c r="BC92"/>
  <c r="BB92"/>
  <c r="DJ91"/>
  <c r="DI91"/>
  <c r="BC91"/>
  <c r="BB91"/>
  <c r="CY90"/>
  <c r="CX90"/>
  <c r="AQ90"/>
  <c r="AP90"/>
  <c r="CA89"/>
  <c r="BZ89"/>
  <c r="DJ88"/>
  <c r="DI88"/>
  <c r="BZ88"/>
  <c r="AQ88"/>
  <c r="AP88"/>
  <c r="CA87"/>
  <c r="BZ87"/>
  <c r="DJ86"/>
  <c r="DI86"/>
  <c r="BC86"/>
  <c r="BB86"/>
  <c r="CY85"/>
  <c r="CX85"/>
  <c r="BC85"/>
  <c r="BB85"/>
  <c r="CY84"/>
  <c r="CX84"/>
  <c r="AQ84"/>
  <c r="AP84"/>
  <c r="BO83"/>
  <c r="BN83"/>
  <c r="AE82"/>
  <c r="AD82"/>
  <c r="BO81"/>
  <c r="BN81"/>
  <c r="CY80"/>
  <c r="CX80"/>
  <c r="AQ80"/>
  <c r="AP80"/>
  <c r="CA79"/>
  <c r="BZ79"/>
  <c r="DJ78"/>
  <c r="DI78"/>
  <c r="CA78"/>
  <c r="BZ78"/>
  <c r="AE78"/>
  <c r="AD78"/>
  <c r="BC77"/>
  <c r="BB77"/>
  <c r="DJ76"/>
  <c r="DI76"/>
  <c r="CA76"/>
  <c r="BZ76"/>
  <c r="BO75"/>
  <c r="BN75"/>
  <c r="AE75"/>
  <c r="AD75"/>
  <c r="CY72"/>
  <c r="CX72"/>
  <c r="CA72"/>
  <c r="BZ72"/>
  <c r="BO72"/>
  <c r="BN72"/>
  <c r="BC72"/>
  <c r="BB72"/>
  <c r="AQ72"/>
  <c r="AP72"/>
  <c r="AE72"/>
  <c r="AD72"/>
  <c r="DJ104"/>
  <c r="DI104"/>
  <c r="BZ104"/>
  <c r="AD104"/>
  <c r="BC103"/>
  <c r="BB103"/>
  <c r="CX105"/>
  <c r="AQ105"/>
  <c r="AP105"/>
  <c r="BO106"/>
  <c r="BN106"/>
  <c r="CY42"/>
  <c r="BO41"/>
  <c r="BC38"/>
  <c r="AF28"/>
  <c r="CA27"/>
  <c r="AF16"/>
  <c r="DJ15"/>
  <c r="CA15"/>
  <c r="CY68"/>
  <c r="CY65"/>
  <c r="AF89"/>
  <c r="AQ87"/>
  <c r="DJ105"/>
  <c r="L17" i="22"/>
  <c r="S27" i="19"/>
  <c r="R27"/>
  <c r="S24"/>
  <c r="R24"/>
  <c r="S20"/>
  <c r="R20"/>
  <c r="S17"/>
  <c r="R17"/>
  <c r="S14"/>
  <c r="R14"/>
  <c r="S62"/>
  <c r="R62"/>
  <c r="S60"/>
  <c r="R60"/>
  <c r="S58"/>
  <c r="R58"/>
  <c r="S56"/>
  <c r="R56"/>
  <c r="S54"/>
  <c r="R54"/>
  <c r="S52"/>
  <c r="R52"/>
  <c r="S50"/>
  <c r="R50"/>
  <c r="S48"/>
  <c r="R48"/>
  <c r="S47"/>
  <c r="R47"/>
  <c r="S45"/>
  <c r="R45"/>
  <c r="S44"/>
  <c r="R44"/>
  <c r="S43"/>
  <c r="R43"/>
  <c r="S42"/>
  <c r="R42"/>
  <c r="S41"/>
  <c r="R41"/>
  <c r="S104"/>
  <c r="R104"/>
  <c r="S92"/>
  <c r="R92"/>
  <c r="S88"/>
  <c r="R88"/>
  <c r="S84"/>
  <c r="R84"/>
  <c r="S80"/>
  <c r="R80"/>
  <c r="S76"/>
  <c r="R76"/>
  <c r="BC7"/>
  <c r="BB7"/>
  <c r="BC8"/>
  <c r="BB8"/>
  <c r="BO7"/>
  <c r="BN7"/>
  <c r="BO8"/>
  <c r="BN8"/>
  <c r="CA7"/>
  <c r="BZ7"/>
  <c r="CA8"/>
  <c r="BZ8"/>
  <c r="DJ9"/>
  <c r="DI9"/>
  <c r="BO44"/>
  <c r="BN44"/>
  <c r="BC44"/>
  <c r="BB44"/>
  <c r="AQ44"/>
  <c r="AP44"/>
  <c r="AD43"/>
  <c r="AD42"/>
  <c r="CX40"/>
  <c r="DJ39"/>
  <c r="DI39"/>
  <c r="BC39"/>
  <c r="BB39"/>
  <c r="AQ39"/>
  <c r="AP39"/>
  <c r="AE39"/>
  <c r="AD39"/>
  <c r="DJ37"/>
  <c r="DI37"/>
  <c r="CY36"/>
  <c r="CX36"/>
  <c r="CA36"/>
  <c r="BZ36"/>
  <c r="BO36"/>
  <c r="BN36"/>
  <c r="DJ34"/>
  <c r="DI34"/>
  <c r="CA34"/>
  <c r="BZ34"/>
  <c r="AQ34"/>
  <c r="AP34"/>
  <c r="DJ30"/>
  <c r="DI30"/>
  <c r="AQ30"/>
  <c r="AP30"/>
  <c r="AE30"/>
  <c r="AD30"/>
  <c r="CY27"/>
  <c r="CX27"/>
  <c r="BC27"/>
  <c r="BB27"/>
  <c r="DJ26"/>
  <c r="DI26"/>
  <c r="DJ24"/>
  <c r="DI24"/>
  <c r="AE24"/>
  <c r="AD24"/>
  <c r="CY21"/>
  <c r="CX21"/>
  <c r="CA21"/>
  <c r="BZ21"/>
  <c r="BO21"/>
  <c r="BN21"/>
  <c r="BC21"/>
  <c r="BB21"/>
  <c r="AQ21"/>
  <c r="AP21"/>
  <c r="AE21"/>
  <c r="AD21"/>
  <c r="CY19"/>
  <c r="CX19"/>
  <c r="CA19"/>
  <c r="BZ19"/>
  <c r="BO19"/>
  <c r="BN19"/>
  <c r="BC19"/>
  <c r="BB19"/>
  <c r="AQ19"/>
  <c r="AP19"/>
  <c r="AP18"/>
  <c r="AE18"/>
  <c r="AD18"/>
  <c r="DJ14"/>
  <c r="DI14"/>
  <c r="CA14"/>
  <c r="BZ14"/>
  <c r="BO14"/>
  <c r="BN14"/>
  <c r="BC14"/>
  <c r="BB14"/>
  <c r="AQ14"/>
  <c r="AP14"/>
  <c r="AE14"/>
  <c r="AD14"/>
  <c r="CY12"/>
  <c r="CX12"/>
  <c r="CA12"/>
  <c r="BZ12"/>
  <c r="BO12"/>
  <c r="BN12"/>
  <c r="BC12"/>
  <c r="BB12"/>
  <c r="AP12"/>
  <c r="AE12"/>
  <c r="AD12"/>
  <c r="DJ70"/>
  <c r="DI70"/>
  <c r="CY69"/>
  <c r="CX69"/>
  <c r="CA69"/>
  <c r="BZ69"/>
  <c r="BO69"/>
  <c r="BN69"/>
  <c r="BC69"/>
  <c r="BB69"/>
  <c r="AQ69"/>
  <c r="AP69"/>
  <c r="AE69"/>
  <c r="AD69"/>
  <c r="DJ67"/>
  <c r="DI67"/>
  <c r="CY66"/>
  <c r="CX66"/>
  <c r="CA66"/>
  <c r="BZ66"/>
  <c r="BO66"/>
  <c r="BN66"/>
  <c r="BC66"/>
  <c r="BB66"/>
  <c r="AQ66"/>
  <c r="AP66"/>
  <c r="AE66"/>
  <c r="AD66"/>
  <c r="DJ62"/>
  <c r="DI62"/>
  <c r="BC62"/>
  <c r="BB62"/>
  <c r="AQ62"/>
  <c r="AP62"/>
  <c r="AE62"/>
  <c r="AD62"/>
  <c r="DJ55"/>
  <c r="DI55"/>
  <c r="CY54"/>
  <c r="CX54"/>
  <c r="CA54"/>
  <c r="BZ54"/>
  <c r="BO54"/>
  <c r="BN54"/>
  <c r="BC54"/>
  <c r="BB54"/>
  <c r="CY52"/>
  <c r="CX52"/>
  <c r="CA52"/>
  <c r="BZ52"/>
  <c r="DJ50"/>
  <c r="DI50"/>
  <c r="CY49"/>
  <c r="CX49"/>
  <c r="CA49"/>
  <c r="BZ49"/>
  <c r="BO49"/>
  <c r="BN49"/>
  <c r="BC49"/>
  <c r="BB49"/>
  <c r="CY47"/>
  <c r="CX47"/>
  <c r="CA47"/>
  <c r="BZ47"/>
  <c r="BO47"/>
  <c r="BN47"/>
  <c r="BC47"/>
  <c r="BB47"/>
  <c r="AQ47"/>
  <c r="AP47"/>
  <c r="AD47"/>
  <c r="CA102"/>
  <c r="BZ102"/>
  <c r="BO101"/>
  <c r="BN101"/>
  <c r="AE100"/>
  <c r="AD100"/>
  <c r="BC99"/>
  <c r="BB99"/>
  <c r="DJ98"/>
  <c r="DI98"/>
  <c r="BC98"/>
  <c r="BB98"/>
  <c r="CY97"/>
  <c r="CX97"/>
  <c r="AQ97"/>
  <c r="AP97"/>
  <c r="CA96"/>
  <c r="BZ96"/>
  <c r="DJ95"/>
  <c r="DI95"/>
  <c r="CA95"/>
  <c r="BZ95"/>
  <c r="AE95"/>
  <c r="AD95"/>
  <c r="BO93"/>
  <c r="BN93"/>
  <c r="AE91"/>
  <c r="AD91"/>
  <c r="BC90"/>
  <c r="BB90"/>
  <c r="DJ89"/>
  <c r="DI89"/>
  <c r="BC89"/>
  <c r="BB89"/>
  <c r="CY88"/>
  <c r="CX88"/>
  <c r="BB88"/>
  <c r="DJ87"/>
  <c r="DI87"/>
  <c r="BC87"/>
  <c r="BB87"/>
  <c r="AE86"/>
  <c r="AD86"/>
  <c r="AE85"/>
  <c r="AD85"/>
  <c r="BC84"/>
  <c r="BB84"/>
  <c r="DJ83"/>
  <c r="DI83"/>
  <c r="CA83"/>
  <c r="BZ83"/>
  <c r="AE83"/>
  <c r="AD83"/>
  <c r="CA81"/>
  <c r="BZ81"/>
  <c r="AE81"/>
  <c r="AD81"/>
  <c r="BC80"/>
  <c r="BB80"/>
  <c r="DJ79"/>
  <c r="DI79"/>
  <c r="BC79"/>
  <c r="BB79"/>
  <c r="CY78"/>
  <c r="CX78"/>
  <c r="AQ78"/>
  <c r="AP78"/>
  <c r="BO77"/>
  <c r="BN77"/>
  <c r="CY76"/>
  <c r="CX76"/>
  <c r="DJ75"/>
  <c r="DI75"/>
  <c r="CA75"/>
  <c r="BZ75"/>
  <c r="AP75"/>
  <c r="DJ73"/>
  <c r="DI73"/>
  <c r="CA73"/>
  <c r="BZ73"/>
  <c r="BO73"/>
  <c r="BN73"/>
  <c r="BC73"/>
  <c r="BB73"/>
  <c r="AQ73"/>
  <c r="AP73"/>
  <c r="AE73"/>
  <c r="AD73"/>
  <c r="CY104"/>
  <c r="CX104"/>
  <c r="AQ104"/>
  <c r="AP104"/>
  <c r="BO103"/>
  <c r="BN103"/>
  <c r="BC105"/>
  <c r="BB105"/>
  <c r="DJ106"/>
  <c r="DI106"/>
  <c r="CA106"/>
  <c r="BZ106"/>
  <c r="AE106"/>
  <c r="AD106"/>
  <c r="BD25"/>
  <c r="CB18"/>
  <c r="CB70"/>
  <c r="L19" i="22"/>
  <c r="L22"/>
  <c r="CD27" i="19"/>
  <c r="BF27"/>
  <c r="CD75"/>
  <c r="V75"/>
  <c r="AT75"/>
  <c r="V27"/>
  <c r="BR27"/>
  <c r="AH27"/>
  <c r="BF75"/>
  <c r="AT27"/>
  <c r="BR75"/>
  <c r="AH75"/>
  <c r="CB104"/>
  <c r="CA104"/>
  <c r="AF104"/>
  <c r="AE104"/>
  <c r="CY105"/>
  <c r="L29" i="22"/>
  <c r="J15"/>
  <c r="N15"/>
  <c r="BP9" i="19"/>
  <c r="BP42"/>
  <c r="AR38"/>
  <c r="BP37"/>
  <c r="BD35"/>
  <c r="AR34"/>
  <c r="BD33"/>
  <c r="AR33"/>
  <c r="CB31"/>
  <c r="BP31"/>
  <c r="BD28"/>
  <c r="AR28"/>
  <c r="BP25"/>
  <c r="AF24"/>
  <c r="BP22"/>
  <c r="BP21"/>
  <c r="BP15"/>
  <c r="AF15"/>
  <c r="BD12"/>
  <c r="BP11"/>
  <c r="AR11"/>
  <c r="CB69"/>
  <c r="AF69"/>
  <c r="CB68"/>
  <c r="CB66"/>
  <c r="AF44"/>
  <c r="BP43"/>
  <c r="BP41"/>
  <c r="AR40"/>
  <c r="BP39"/>
  <c r="BD38"/>
  <c r="CB35"/>
  <c r="BP35"/>
  <c r="CB34"/>
  <c r="BD30"/>
  <c r="BD26"/>
  <c r="AR26"/>
  <c r="AF25"/>
  <c r="AR24"/>
  <c r="BD22"/>
  <c r="AR22"/>
  <c r="AF21"/>
  <c r="BP19"/>
  <c r="AF19"/>
  <c r="CB58"/>
  <c r="CB56"/>
  <c r="AR44"/>
  <c r="AR42"/>
  <c r="BD32"/>
  <c r="BD31"/>
  <c r="AR30"/>
  <c r="CB29"/>
  <c r="BP29"/>
  <c r="BP27"/>
  <c r="AF27"/>
  <c r="CB24"/>
  <c r="CB21"/>
  <c r="CB20"/>
  <c r="AR16"/>
  <c r="BD14"/>
  <c r="AF13"/>
  <c r="BD70"/>
  <c r="AR18"/>
  <c r="CB17"/>
  <c r="BP17"/>
  <c r="CB16"/>
  <c r="CB13"/>
  <c r="BP13"/>
  <c r="CB64"/>
  <c r="CB63"/>
  <c r="BD62"/>
  <c r="CB60"/>
  <c r="AF60"/>
  <c r="AF54"/>
  <c r="AF53"/>
  <c r="CB49"/>
  <c r="BD46"/>
  <c r="BD101"/>
  <c r="CB99"/>
  <c r="AF99"/>
  <c r="BD97"/>
  <c r="CB95"/>
  <c r="AF95"/>
  <c r="BD93"/>
  <c r="CB92"/>
  <c r="BD90"/>
  <c r="BD89"/>
  <c r="CB86"/>
  <c r="AF86"/>
  <c r="CB85"/>
  <c r="CB84"/>
  <c r="BD83"/>
  <c r="BD81"/>
  <c r="AF81"/>
  <c r="CB80"/>
  <c r="BD80"/>
  <c r="BD79"/>
  <c r="BD76"/>
  <c r="CB77"/>
  <c r="BP106"/>
  <c r="BD64"/>
  <c r="AR63"/>
  <c r="CB61"/>
  <c r="BD57"/>
  <c r="BD50"/>
  <c r="CB101"/>
  <c r="AF101"/>
  <c r="BD99"/>
  <c r="CB97"/>
  <c r="AF97"/>
  <c r="BD95"/>
  <c r="CB93"/>
  <c r="AF93"/>
  <c r="BD91"/>
  <c r="CB78"/>
  <c r="AF78"/>
  <c r="BD77"/>
  <c r="BD75"/>
  <c r="CB72"/>
  <c r="BD54"/>
  <c r="CB52"/>
  <c r="AF52"/>
  <c r="AF51"/>
  <c r="BD72"/>
  <c r="BD104"/>
  <c r="BD106"/>
  <c r="AR9"/>
  <c r="BD45"/>
  <c r="AR45"/>
  <c r="BD41"/>
  <c r="AF40"/>
  <c r="BD39"/>
  <c r="AR36"/>
  <c r="CB33"/>
  <c r="CB30"/>
  <c r="AF30"/>
  <c r="CB22"/>
  <c r="BD21"/>
  <c r="BP20"/>
  <c r="AR19"/>
  <c r="BD15"/>
  <c r="AF14"/>
  <c r="AF12"/>
  <c r="BD11"/>
  <c r="AF70"/>
  <c r="BP69"/>
  <c r="BP67"/>
  <c r="BP64"/>
  <c r="BP56"/>
  <c r="CB44"/>
  <c r="CB43"/>
  <c r="BD43"/>
  <c r="CB42"/>
  <c r="CB11"/>
  <c r="CB10"/>
  <c r="BD10"/>
  <c r="AR10"/>
  <c r="BD69"/>
  <c r="BP68"/>
  <c r="AF66"/>
  <c r="BP65"/>
  <c r="CB62"/>
  <c r="AF9"/>
  <c r="AF45"/>
  <c r="CB38"/>
  <c r="BP38"/>
  <c r="AF38"/>
  <c r="CB37"/>
  <c r="AR37"/>
  <c r="AF35"/>
  <c r="AF34"/>
  <c r="BP33"/>
  <c r="CB32"/>
  <c r="BP32"/>
  <c r="AF32"/>
  <c r="AR31"/>
  <c r="AF29"/>
  <c r="CB28"/>
  <c r="AR27"/>
  <c r="AF22"/>
  <c r="AF20"/>
  <c r="AF18"/>
  <c r="AR17"/>
  <c r="CB14"/>
  <c r="BD13"/>
  <c r="BP12"/>
  <c r="AF10"/>
  <c r="BP70"/>
  <c r="AR69"/>
  <c r="BD68"/>
  <c r="CB67"/>
  <c r="BP66"/>
  <c r="BD65"/>
  <c r="AF63"/>
  <c r="AR55"/>
  <c r="CB54"/>
  <c r="AF43"/>
  <c r="BD42"/>
  <c r="AF42"/>
  <c r="CB41"/>
  <c r="CB40"/>
  <c r="BD40"/>
  <c r="AF39"/>
  <c r="BD37"/>
  <c r="CB36"/>
  <c r="BP36"/>
  <c r="AF36"/>
  <c r="BD34"/>
  <c r="AR32"/>
  <c r="AF31"/>
  <c r="CB27"/>
  <c r="CB26"/>
  <c r="AF26"/>
  <c r="BD24"/>
  <c r="CB23"/>
  <c r="BD23"/>
  <c r="CB19"/>
  <c r="BD19"/>
  <c r="BD18"/>
  <c r="AF17"/>
  <c r="BD16"/>
  <c r="CB15"/>
  <c r="AR14"/>
  <c r="AF68"/>
  <c r="AF67"/>
  <c r="AR65"/>
  <c r="AR67"/>
  <c r="BD66"/>
  <c r="CB65"/>
  <c r="AF65"/>
  <c r="AF64"/>
  <c r="BP63"/>
  <c r="BD61"/>
  <c r="BP60"/>
  <c r="AR59"/>
  <c r="BD58"/>
  <c r="CB57"/>
  <c r="AF57"/>
  <c r="AF56"/>
  <c r="BP55"/>
  <c r="BD53"/>
  <c r="BP52"/>
  <c r="AR50"/>
  <c r="BP49"/>
  <c r="AF49"/>
  <c r="BD48"/>
  <c r="CB47"/>
  <c r="AR46"/>
  <c r="AR102"/>
  <c r="AR100"/>
  <c r="AR98"/>
  <c r="AR96"/>
  <c r="AR94"/>
  <c r="BD92"/>
  <c r="CB91"/>
  <c r="AF91"/>
  <c r="CB90"/>
  <c r="AF90"/>
  <c r="BP87"/>
  <c r="BD86"/>
  <c r="BP85"/>
  <c r="AR85"/>
  <c r="AF84"/>
  <c r="BP82"/>
  <c r="AR82"/>
  <c r="CB81"/>
  <c r="AF80"/>
  <c r="CB79"/>
  <c r="AF79"/>
  <c r="AF77"/>
  <c r="CB76"/>
  <c r="AR76"/>
  <c r="BD74"/>
  <c r="AR74"/>
  <c r="AR73"/>
  <c r="BD71"/>
  <c r="AF71"/>
  <c r="CB103"/>
  <c r="BD103"/>
  <c r="AF103"/>
  <c r="AF106"/>
  <c r="BD63"/>
  <c r="BP62"/>
  <c r="AR61"/>
  <c r="BD60"/>
  <c r="CB59"/>
  <c r="AF59"/>
  <c r="AF58"/>
  <c r="BP57"/>
  <c r="BD55"/>
  <c r="BP54"/>
  <c r="AR53"/>
  <c r="BD52"/>
  <c r="CB51"/>
  <c r="AR51"/>
  <c r="BP50"/>
  <c r="AF50"/>
  <c r="BD49"/>
  <c r="CB48"/>
  <c r="AR47"/>
  <c r="BP46"/>
  <c r="AF102"/>
  <c r="CB100"/>
  <c r="BD100"/>
  <c r="AF100"/>
  <c r="CB98"/>
  <c r="BD98"/>
  <c r="AF98"/>
  <c r="CB96"/>
  <c r="BD96"/>
  <c r="AF96"/>
  <c r="CB94"/>
  <c r="BD94"/>
  <c r="AF94"/>
  <c r="AF92"/>
  <c r="BP90"/>
  <c r="AR90"/>
  <c r="CB89"/>
  <c r="AF88"/>
  <c r="CB87"/>
  <c r="AF87"/>
  <c r="AF85"/>
  <c r="AR84"/>
  <c r="BD82"/>
  <c r="AR80"/>
  <c r="BP76"/>
  <c r="AF75"/>
  <c r="AR72"/>
  <c r="AR71"/>
  <c r="BP103"/>
  <c r="AR103"/>
  <c r="BP105"/>
  <c r="AR105"/>
  <c r="BP51"/>
  <c r="AR48"/>
  <c r="BP47"/>
  <c r="BP101"/>
  <c r="BP99"/>
  <c r="BP97"/>
  <c r="BP95"/>
  <c r="BP93"/>
  <c r="AR92"/>
  <c r="AR88"/>
  <c r="BP84"/>
  <c r="BP83"/>
  <c r="AR83"/>
  <c r="BP81"/>
  <c r="AR78"/>
  <c r="BP75"/>
  <c r="BP73"/>
  <c r="AF72"/>
  <c r="CB71"/>
  <c r="BP104"/>
  <c r="AR104"/>
  <c r="CB105"/>
  <c r="BD105"/>
  <c r="AF105"/>
  <c r="CB106"/>
  <c r="BP61"/>
  <c r="BD59"/>
  <c r="BP58"/>
  <c r="AR57"/>
  <c r="BD56"/>
  <c r="CB55"/>
  <c r="AF55"/>
  <c r="BP53"/>
  <c r="BD51"/>
  <c r="CB50"/>
  <c r="AR49"/>
  <c r="BP48"/>
  <c r="AF48"/>
  <c r="BD47"/>
  <c r="CB46"/>
  <c r="CB102"/>
  <c r="BD102"/>
  <c r="BP92"/>
  <c r="BP91"/>
  <c r="AR91"/>
  <c r="BP89"/>
  <c r="BD87"/>
  <c r="AR86"/>
  <c r="BD85"/>
  <c r="BD84"/>
  <c r="CB83"/>
  <c r="AF83"/>
  <c r="CB82"/>
  <c r="AF82"/>
  <c r="BP79"/>
  <c r="BD78"/>
  <c r="BP77"/>
  <c r="AR77"/>
  <c r="AF76"/>
  <c r="CB75"/>
  <c r="AR75"/>
  <c r="CB74"/>
  <c r="CB73"/>
  <c r="BD73"/>
  <c r="AF73"/>
  <c r="BP71"/>
  <c r="AR106"/>
  <c r="AR89"/>
  <c r="BP88"/>
  <c r="AR81"/>
  <c r="BP80"/>
  <c r="AR101"/>
  <c r="BP100"/>
  <c r="AR99"/>
  <c r="BP98"/>
  <c r="AR97"/>
  <c r="BP96"/>
  <c r="AR95"/>
  <c r="BP94"/>
  <c r="AR93"/>
  <c r="AR87"/>
  <c r="BP86"/>
  <c r="AR79"/>
  <c r="BP78"/>
  <c r="BP74"/>
  <c r="BP72"/>
  <c r="AR70"/>
  <c r="AR68"/>
  <c r="AR66"/>
  <c r="AR64"/>
  <c r="AR62"/>
  <c r="AR60"/>
  <c r="AR58"/>
  <c r="AR56"/>
  <c r="AR54"/>
  <c r="AR52"/>
  <c r="AF41"/>
  <c r="CB45"/>
  <c r="BD44"/>
  <c r="AR43"/>
  <c r="BP40"/>
  <c r="CB39"/>
  <c r="AR39"/>
  <c r="AR41"/>
  <c r="AR29"/>
  <c r="AR25"/>
  <c r="BP34"/>
  <c r="BP30"/>
  <c r="BP26"/>
  <c r="AR23"/>
  <c r="BP18"/>
  <c r="AR15"/>
  <c r="BP10"/>
  <c r="AR35"/>
  <c r="BP28"/>
  <c r="BP24"/>
  <c r="AR21"/>
  <c r="BP16"/>
  <c r="AR13"/>
  <c r="CB9"/>
  <c r="BD9"/>
  <c r="CB8"/>
  <c r="BD8"/>
  <c r="CB7"/>
  <c r="BP8"/>
  <c r="BD7"/>
  <c r="AR7"/>
  <c r="AR8"/>
  <c r="T52"/>
  <c r="T60"/>
  <c r="T11"/>
  <c r="T17"/>
  <c r="T25"/>
  <c r="T44"/>
  <c r="T28"/>
  <c r="T102"/>
  <c r="T98"/>
  <c r="T94"/>
  <c r="T90"/>
  <c r="T86"/>
  <c r="T82"/>
  <c r="AF7"/>
  <c r="AF8"/>
  <c r="T9"/>
  <c r="T27"/>
  <c r="T62"/>
  <c r="T46"/>
  <c r="T104"/>
  <c r="T100"/>
  <c r="T96"/>
  <c r="T92"/>
  <c r="T88"/>
  <c r="T84"/>
  <c r="T69"/>
  <c r="T40"/>
  <c r="T66"/>
  <c r="T106"/>
  <c r="T19"/>
  <c r="T54"/>
  <c r="T30"/>
  <c r="T74"/>
  <c r="T22"/>
  <c r="T14"/>
  <c r="T57"/>
  <c r="T49"/>
  <c r="T41"/>
  <c r="T37"/>
  <c r="T33"/>
  <c r="T105"/>
  <c r="T103"/>
  <c r="T101"/>
  <c r="T99"/>
  <c r="T97"/>
  <c r="T95"/>
  <c r="T93"/>
  <c r="T91"/>
  <c r="T89"/>
  <c r="T87"/>
  <c r="T85"/>
  <c r="T83"/>
  <c r="T81"/>
  <c r="T79"/>
  <c r="T77"/>
  <c r="T75"/>
  <c r="T72"/>
  <c r="T67"/>
  <c r="T64"/>
  <c r="T10"/>
  <c r="T24"/>
  <c r="T21"/>
  <c r="T16"/>
  <c r="T59"/>
  <c r="T56"/>
  <c r="T51"/>
  <c r="T43"/>
  <c r="T39"/>
  <c r="T36"/>
  <c r="T26"/>
  <c r="T23"/>
  <c r="T18"/>
  <c r="T15"/>
  <c r="T61"/>
  <c r="T58"/>
  <c r="T53"/>
  <c r="T50"/>
  <c r="T45"/>
  <c r="T42"/>
  <c r="T38"/>
  <c r="T34"/>
  <c r="T29"/>
  <c r="T71"/>
  <c r="T68"/>
  <c r="T20"/>
  <c r="T13"/>
  <c r="T63"/>
  <c r="T55"/>
  <c r="T47"/>
  <c r="T35"/>
  <c r="T31"/>
  <c r="T80"/>
  <c r="T78"/>
  <c r="T76"/>
  <c r="T73"/>
  <c r="T70"/>
  <c r="T65"/>
  <c r="T48"/>
  <c r="T32"/>
  <c r="T12"/>
  <c r="T8"/>
  <c r="BP7"/>
  <c r="DK9"/>
  <c r="CZ11"/>
  <c r="DK8"/>
  <c r="CZ17"/>
  <c r="CZ19"/>
  <c r="CZ31"/>
  <c r="DK43"/>
  <c r="CZ91"/>
  <c r="CZ97"/>
  <c r="CZ73"/>
  <c r="CZ85"/>
  <c r="DK74"/>
  <c r="DK78"/>
  <c r="CZ86"/>
  <c r="DK50"/>
  <c r="CZ74"/>
  <c r="CZ80"/>
  <c r="CZ50"/>
  <c r="CZ49"/>
  <c r="CZ72"/>
  <c r="DK86"/>
  <c r="CZ48"/>
  <c r="CZ51"/>
  <c r="DK57"/>
  <c r="CZ59"/>
  <c r="DK65"/>
  <c r="DK13"/>
  <c r="DK15"/>
  <c r="DK23"/>
  <c r="DK26"/>
  <c r="CZ34"/>
  <c r="DK63"/>
  <c r="DK67"/>
  <c r="CZ69"/>
  <c r="CZ23"/>
  <c r="DK37"/>
  <c r="DK10"/>
  <c r="CZ60"/>
  <c r="DK11"/>
  <c r="DK42"/>
  <c r="DK81"/>
  <c r="DK76"/>
  <c r="DK89"/>
  <c r="DK92"/>
  <c r="DK96"/>
  <c r="DK100"/>
  <c r="DK69"/>
  <c r="DK64"/>
  <c r="CZ14"/>
  <c r="DK27"/>
  <c r="CZ55"/>
  <c r="CB25"/>
  <c r="CA25"/>
  <c r="AF11"/>
  <c r="AE11"/>
  <c r="BD67"/>
  <c r="BC67"/>
  <c r="BP44"/>
  <c r="AF62"/>
  <c r="BD29"/>
  <c r="CZ21"/>
  <c r="DK41"/>
  <c r="CZ99"/>
  <c r="CZ71"/>
  <c r="CZ81"/>
  <c r="CZ47"/>
  <c r="CZ54"/>
  <c r="CZ78"/>
  <c r="CZ76"/>
  <c r="DK88"/>
  <c r="CZ90"/>
  <c r="DK52"/>
  <c r="DK60"/>
  <c r="DK71"/>
  <c r="CZ89"/>
  <c r="CZ94"/>
  <c r="CZ98"/>
  <c r="DK102"/>
  <c r="CZ30"/>
  <c r="CZ63"/>
  <c r="CZ9"/>
  <c r="DK30"/>
  <c r="DK38"/>
  <c r="CZ67"/>
  <c r="DK82"/>
  <c r="CZ28"/>
  <c r="CZ68"/>
  <c r="CZ27"/>
  <c r="DK33"/>
  <c r="CZ42"/>
  <c r="CZ22"/>
  <c r="DK35"/>
  <c r="DK18"/>
  <c r="BC88"/>
  <c r="BD88"/>
  <c r="DK22"/>
  <c r="CB88"/>
  <c r="CA88"/>
  <c r="BP102"/>
  <c r="BO102"/>
  <c r="AF61"/>
  <c r="AE61"/>
  <c r="AF23"/>
  <c r="AE23"/>
  <c r="BP45"/>
  <c r="BO45"/>
  <c r="BD20"/>
  <c r="BC20"/>
  <c r="CY20"/>
  <c r="DJ20"/>
  <c r="AF37"/>
  <c r="AE37"/>
  <c r="BP14"/>
  <c r="BD17"/>
  <c r="CZ25"/>
  <c r="CZ7"/>
  <c r="CZ33"/>
  <c r="CZ35"/>
  <c r="CZ41"/>
  <c r="CZ75"/>
  <c r="CZ93"/>
  <c r="CZ101"/>
  <c r="DK73"/>
  <c r="DK77"/>
  <c r="CZ79"/>
  <c r="CZ88"/>
  <c r="DK55"/>
  <c r="CZ103"/>
  <c r="DK48"/>
  <c r="CZ58"/>
  <c r="DK80"/>
  <c r="CZ82"/>
  <c r="DK85"/>
  <c r="CZ87"/>
  <c r="DK47"/>
  <c r="DK58"/>
  <c r="DK66"/>
  <c r="DK14"/>
  <c r="DK28"/>
  <c r="CZ32"/>
  <c r="DK40"/>
  <c r="DK68"/>
  <c r="CZ15"/>
  <c r="DK31"/>
  <c r="DK32"/>
  <c r="DK45"/>
  <c r="CZ66"/>
  <c r="CZ70"/>
  <c r="CZ13"/>
  <c r="CZ36"/>
  <c r="DK49"/>
  <c r="DK91"/>
  <c r="CZ52"/>
  <c r="DK79"/>
  <c r="DK87"/>
  <c r="DK90"/>
  <c r="DK17"/>
  <c r="CZ39"/>
  <c r="CZ26"/>
  <c r="CZ44"/>
  <c r="CZ10"/>
  <c r="CZ12"/>
  <c r="DJ72"/>
  <c r="CB53"/>
  <c r="CA53"/>
  <c r="DJ61"/>
  <c r="CY16"/>
  <c r="CZ18"/>
  <c r="CY102"/>
  <c r="CB12"/>
  <c r="BD27"/>
  <c r="BP59"/>
  <c r="AF46"/>
  <c r="DK7"/>
  <c r="CZ29"/>
  <c r="DK46"/>
  <c r="CZ83"/>
  <c r="CZ95"/>
  <c r="CZ77"/>
  <c r="DK84"/>
  <c r="CZ57"/>
  <c r="DK103"/>
  <c r="CZ84"/>
  <c r="CZ46"/>
  <c r="DK93"/>
  <c r="DK95"/>
  <c r="DK97"/>
  <c r="DK99"/>
  <c r="DK101"/>
  <c r="DK51"/>
  <c r="CZ53"/>
  <c r="DK59"/>
  <c r="CZ61"/>
  <c r="CZ92"/>
  <c r="CZ96"/>
  <c r="CZ100"/>
  <c r="CZ56"/>
  <c r="CZ64"/>
  <c r="CZ65"/>
  <c r="DK34"/>
  <c r="DK36"/>
  <c r="CZ62"/>
  <c r="DK19"/>
  <c r="DK24"/>
  <c r="CZ45"/>
  <c r="DK39"/>
  <c r="CZ8"/>
  <c r="DK75"/>
  <c r="DK94"/>
  <c r="DK98"/>
  <c r="DK83"/>
  <c r="DK53"/>
  <c r="DK16"/>
  <c r="CZ38"/>
  <c r="DK29"/>
  <c r="DK56"/>
  <c r="CZ24"/>
  <c r="CZ37"/>
  <c r="AF47"/>
  <c r="AE47"/>
  <c r="AR12"/>
  <c r="AQ12"/>
  <c r="CY40"/>
  <c r="DJ25"/>
  <c r="DK44"/>
  <c r="DJ21"/>
  <c r="BP23"/>
  <c r="BO23"/>
  <c r="AF74"/>
  <c r="AE74"/>
  <c r="CZ104"/>
  <c r="CZ105"/>
  <c r="DK105"/>
  <c r="DK104"/>
  <c r="DK106"/>
  <c r="CZ106"/>
  <c r="F3"/>
  <c r="AF3" i="21"/>
  <c r="B2"/>
  <c r="B1"/>
  <c r="Z14"/>
  <c r="E4" i="19"/>
  <c r="EK106"/>
  <c r="EJ106"/>
  <c r="DU106"/>
  <c r="DT106"/>
  <c r="DS106"/>
  <c r="DO106"/>
  <c r="DN106"/>
  <c r="DM106"/>
  <c r="EK105"/>
  <c r="EJ105"/>
  <c r="DU105"/>
  <c r="DT105"/>
  <c r="DS105"/>
  <c r="DO105"/>
  <c r="DN105"/>
  <c r="DM105"/>
  <c r="EK104"/>
  <c r="EJ104"/>
  <c r="DU104"/>
  <c r="DT104"/>
  <c r="DS104"/>
  <c r="DO104"/>
  <c r="DN104"/>
  <c r="DM104"/>
  <c r="EK103"/>
  <c r="EJ103"/>
  <c r="DU103"/>
  <c r="DT103"/>
  <c r="DS103"/>
  <c r="DO103"/>
  <c r="DN103"/>
  <c r="DM103"/>
  <c r="EK102"/>
  <c r="EJ102"/>
  <c r="DU102"/>
  <c r="DT102"/>
  <c r="DS102"/>
  <c r="DO102"/>
  <c r="DN102"/>
  <c r="DM102"/>
  <c r="EK101"/>
  <c r="EJ101"/>
  <c r="DU101"/>
  <c r="DT101"/>
  <c r="DS101"/>
  <c r="DO101"/>
  <c r="DN101"/>
  <c r="DM101"/>
  <c r="EK100"/>
  <c r="EJ100"/>
  <c r="DU100"/>
  <c r="DT100"/>
  <c r="DS100"/>
  <c r="DO100"/>
  <c r="DN100"/>
  <c r="DM100"/>
  <c r="EK99"/>
  <c r="EJ99"/>
  <c r="DU99"/>
  <c r="DT99"/>
  <c r="DS99"/>
  <c r="DO99"/>
  <c r="DN99"/>
  <c r="DM99"/>
  <c r="EK98"/>
  <c r="EJ98"/>
  <c r="DU98"/>
  <c r="DT98"/>
  <c r="DS98"/>
  <c r="DO98"/>
  <c r="DN98"/>
  <c r="DM98"/>
  <c r="EK97"/>
  <c r="EJ97"/>
  <c r="DU97"/>
  <c r="DT97"/>
  <c r="DS97"/>
  <c r="DO97"/>
  <c r="DN97"/>
  <c r="DM97"/>
  <c r="EK96"/>
  <c r="EJ96"/>
  <c r="DU96"/>
  <c r="DT96"/>
  <c r="DS96"/>
  <c r="DO96"/>
  <c r="DN96"/>
  <c r="DM96"/>
  <c r="EK95"/>
  <c r="EJ95"/>
  <c r="DU95"/>
  <c r="DT95"/>
  <c r="DS95"/>
  <c r="DO95"/>
  <c r="DN95"/>
  <c r="DM95"/>
  <c r="EK94"/>
  <c r="EJ94"/>
  <c r="DU94"/>
  <c r="DT94"/>
  <c r="DS94"/>
  <c r="DO94"/>
  <c r="DN94"/>
  <c r="DM94"/>
  <c r="EK93"/>
  <c r="EJ93"/>
  <c r="DU93"/>
  <c r="DT93"/>
  <c r="DS93"/>
  <c r="DO93"/>
  <c r="DN93"/>
  <c r="DM93"/>
  <c r="EK92"/>
  <c r="EJ92"/>
  <c r="DU92"/>
  <c r="DT92"/>
  <c r="DS92"/>
  <c r="DO92"/>
  <c r="DN92"/>
  <c r="DM92"/>
  <c r="EK91"/>
  <c r="EJ91"/>
  <c r="DU91"/>
  <c r="DT91"/>
  <c r="DS91"/>
  <c r="DO91"/>
  <c r="DN91"/>
  <c r="DM91"/>
  <c r="EK90"/>
  <c r="EJ90"/>
  <c r="DU90"/>
  <c r="DT90"/>
  <c r="DS90"/>
  <c r="DO90"/>
  <c r="DN90"/>
  <c r="DM90"/>
  <c r="EK89"/>
  <c r="EJ89"/>
  <c r="DU89"/>
  <c r="DT89"/>
  <c r="DS89"/>
  <c r="DO89"/>
  <c r="DN89"/>
  <c r="DM89"/>
  <c r="EK88"/>
  <c r="EJ88"/>
  <c r="DU88"/>
  <c r="DT88"/>
  <c r="DS88"/>
  <c r="DO88"/>
  <c r="DN88"/>
  <c r="DM88"/>
  <c r="EK87"/>
  <c r="EJ87"/>
  <c r="DU87"/>
  <c r="DT87"/>
  <c r="DS87"/>
  <c r="DO87"/>
  <c r="DN87"/>
  <c r="DM87"/>
  <c r="EK86"/>
  <c r="EJ86"/>
  <c r="DU86"/>
  <c r="DT86"/>
  <c r="DS86"/>
  <c r="DO86"/>
  <c r="DN86"/>
  <c r="DM86"/>
  <c r="EK85"/>
  <c r="EJ85"/>
  <c r="DU85"/>
  <c r="DT85"/>
  <c r="DS85"/>
  <c r="DO85"/>
  <c r="DN85"/>
  <c r="DM85"/>
  <c r="EK84"/>
  <c r="EJ84"/>
  <c r="DU84"/>
  <c r="DT84"/>
  <c r="DS84"/>
  <c r="DO84"/>
  <c r="DN84"/>
  <c r="DM84"/>
  <c r="EK83"/>
  <c r="EJ83"/>
  <c r="DU83"/>
  <c r="DT83"/>
  <c r="DS83"/>
  <c r="DO83"/>
  <c r="DN83"/>
  <c r="DM83"/>
  <c r="EK82"/>
  <c r="EJ82"/>
  <c r="DU82"/>
  <c r="DT82"/>
  <c r="DS82"/>
  <c r="DO82"/>
  <c r="DN82"/>
  <c r="DM82"/>
  <c r="EK81"/>
  <c r="EJ81"/>
  <c r="DU81"/>
  <c r="DT81"/>
  <c r="DS81"/>
  <c r="DO81"/>
  <c r="DN81"/>
  <c r="DM81"/>
  <c r="EK80"/>
  <c r="EJ80"/>
  <c r="DU80"/>
  <c r="DT80"/>
  <c r="DS80"/>
  <c r="DO80"/>
  <c r="DN80"/>
  <c r="DM80"/>
  <c r="EK79"/>
  <c r="EJ79"/>
  <c r="DU79"/>
  <c r="DT79"/>
  <c r="DS79"/>
  <c r="DO79"/>
  <c r="DN79"/>
  <c r="DM79"/>
  <c r="EK78"/>
  <c r="EJ78"/>
  <c r="DU78"/>
  <c r="DT78"/>
  <c r="DS78"/>
  <c r="DO78"/>
  <c r="DN78"/>
  <c r="DM78"/>
  <c r="EK77"/>
  <c r="EJ77"/>
  <c r="DU77"/>
  <c r="DT77"/>
  <c r="DS77"/>
  <c r="DO77"/>
  <c r="DN77"/>
  <c r="DM77"/>
  <c r="EK76"/>
  <c r="EJ76"/>
  <c r="DU76"/>
  <c r="DT76"/>
  <c r="DS76"/>
  <c r="DO76"/>
  <c r="DN76"/>
  <c r="DM76"/>
  <c r="EK75"/>
  <c r="EJ75"/>
  <c r="DU75"/>
  <c r="DT75"/>
  <c r="DS75"/>
  <c r="DO75"/>
  <c r="DN75"/>
  <c r="DM75"/>
  <c r="EK74"/>
  <c r="EJ74"/>
  <c r="DU74"/>
  <c r="DT74"/>
  <c r="DS74"/>
  <c r="DO74"/>
  <c r="DN74"/>
  <c r="DM74"/>
  <c r="EK73"/>
  <c r="EJ73"/>
  <c r="DU73"/>
  <c r="DT73"/>
  <c r="DS73"/>
  <c r="DO73"/>
  <c r="DN73"/>
  <c r="DM73"/>
  <c r="EK72"/>
  <c r="EJ72"/>
  <c r="DU72"/>
  <c r="DT72"/>
  <c r="DS72"/>
  <c r="DO72"/>
  <c r="DN72"/>
  <c r="DM72"/>
  <c r="EK71"/>
  <c r="EJ71"/>
  <c r="DU71"/>
  <c r="DT71"/>
  <c r="DS71"/>
  <c r="DO71"/>
  <c r="DN71"/>
  <c r="DM71"/>
  <c r="EK70"/>
  <c r="EJ70"/>
  <c r="DU70"/>
  <c r="DT70"/>
  <c r="DS70"/>
  <c r="DO70"/>
  <c r="DN70"/>
  <c r="DM70"/>
  <c r="EK69"/>
  <c r="EJ69"/>
  <c r="DU69"/>
  <c r="DT69"/>
  <c r="DS69"/>
  <c r="DO69"/>
  <c r="DN69"/>
  <c r="DM69"/>
  <c r="EK68"/>
  <c r="EJ68"/>
  <c r="DU68"/>
  <c r="DT68"/>
  <c r="DS68"/>
  <c r="DO68"/>
  <c r="DN68"/>
  <c r="DM68"/>
  <c r="EK67"/>
  <c r="EJ67"/>
  <c r="DU67"/>
  <c r="DT67"/>
  <c r="DS67"/>
  <c r="DO67"/>
  <c r="DN67"/>
  <c r="DM67"/>
  <c r="EK66"/>
  <c r="EJ66"/>
  <c r="DU66"/>
  <c r="DT66"/>
  <c r="DS66"/>
  <c r="DO66"/>
  <c r="DN66"/>
  <c r="DM66"/>
  <c r="EK65"/>
  <c r="EJ65"/>
  <c r="DU65"/>
  <c r="DT65"/>
  <c r="DS65"/>
  <c r="DO65"/>
  <c r="DN65"/>
  <c r="DM65"/>
  <c r="EK64"/>
  <c r="EJ64"/>
  <c r="DU64"/>
  <c r="DT64"/>
  <c r="DS64"/>
  <c r="DO64"/>
  <c r="DN64"/>
  <c r="DM64"/>
  <c r="EK63"/>
  <c r="EJ63"/>
  <c r="DU63"/>
  <c r="DT63"/>
  <c r="DS63"/>
  <c r="DO63"/>
  <c r="DN63"/>
  <c r="DM63"/>
  <c r="EK62"/>
  <c r="EJ62"/>
  <c r="DU62"/>
  <c r="DT62"/>
  <c r="DS62"/>
  <c r="DO62"/>
  <c r="DN62"/>
  <c r="DM62"/>
  <c r="EK61"/>
  <c r="EJ61"/>
  <c r="DU61"/>
  <c r="DT61"/>
  <c r="DS61"/>
  <c r="DO61"/>
  <c r="DN61"/>
  <c r="DM61"/>
  <c r="EK60"/>
  <c r="EJ60"/>
  <c r="DU60"/>
  <c r="DT60"/>
  <c r="DS60"/>
  <c r="DO60"/>
  <c r="DN60"/>
  <c r="DM60"/>
  <c r="EK59"/>
  <c r="EJ59"/>
  <c r="DU59"/>
  <c r="DT59"/>
  <c r="DS59"/>
  <c r="DO59"/>
  <c r="DN59"/>
  <c r="DM59"/>
  <c r="EK58"/>
  <c r="EJ58"/>
  <c r="DU58"/>
  <c r="DT58"/>
  <c r="DS58"/>
  <c r="DO58"/>
  <c r="DN58"/>
  <c r="DM58"/>
  <c r="EK57"/>
  <c r="EJ57"/>
  <c r="DU57"/>
  <c r="DT57"/>
  <c r="DS57"/>
  <c r="DO57"/>
  <c r="DN57"/>
  <c r="DM57"/>
  <c r="EK56"/>
  <c r="EJ56"/>
  <c r="DU56"/>
  <c r="DT56"/>
  <c r="DS56"/>
  <c r="DO56"/>
  <c r="DN56"/>
  <c r="DM56"/>
  <c r="EK55"/>
  <c r="EJ55"/>
  <c r="DU55"/>
  <c r="DT55"/>
  <c r="DS55"/>
  <c r="DO55"/>
  <c r="DN55"/>
  <c r="DM55"/>
  <c r="EK54"/>
  <c r="EJ54"/>
  <c r="DU54"/>
  <c r="DT54"/>
  <c r="DS54"/>
  <c r="DO54"/>
  <c r="DN54"/>
  <c r="DM54"/>
  <c r="EK53"/>
  <c r="EJ53"/>
  <c r="DU53"/>
  <c r="DT53"/>
  <c r="DS53"/>
  <c r="DO53"/>
  <c r="DN53"/>
  <c r="DM53"/>
  <c r="EK52"/>
  <c r="EJ52"/>
  <c r="DU52"/>
  <c r="DT52"/>
  <c r="DS52"/>
  <c r="DO52"/>
  <c r="DN52"/>
  <c r="DM52"/>
  <c r="EK51"/>
  <c r="EJ51"/>
  <c r="DU51"/>
  <c r="DT51"/>
  <c r="DS51"/>
  <c r="DO51"/>
  <c r="DN51"/>
  <c r="DM51"/>
  <c r="EK50"/>
  <c r="EJ50"/>
  <c r="DU50"/>
  <c r="DT50"/>
  <c r="DS50"/>
  <c r="DO50"/>
  <c r="DN50"/>
  <c r="DM50"/>
  <c r="EK49"/>
  <c r="EJ49"/>
  <c r="DU49"/>
  <c r="DT49"/>
  <c r="DS49"/>
  <c r="DO49"/>
  <c r="DN49"/>
  <c r="DM49"/>
  <c r="EK48"/>
  <c r="EJ48"/>
  <c r="DU48"/>
  <c r="DT48"/>
  <c r="DS48"/>
  <c r="DO48"/>
  <c r="DN48"/>
  <c r="DM48"/>
  <c r="EK47"/>
  <c r="EJ47"/>
  <c r="DU47"/>
  <c r="DT47"/>
  <c r="DS47"/>
  <c r="DO47"/>
  <c r="DN47"/>
  <c r="DM47"/>
  <c r="EK46"/>
  <c r="EJ46"/>
  <c r="DU46"/>
  <c r="DT46"/>
  <c r="DS46"/>
  <c r="DO46"/>
  <c r="DN46"/>
  <c r="DM46"/>
  <c r="EK45"/>
  <c r="EJ45"/>
  <c r="DU45"/>
  <c r="DT45"/>
  <c r="DS45"/>
  <c r="DO45"/>
  <c r="DN45"/>
  <c r="DM45"/>
  <c r="EK44"/>
  <c r="EJ44"/>
  <c r="DU44"/>
  <c r="DT44"/>
  <c r="DS44"/>
  <c r="DO44"/>
  <c r="DN44"/>
  <c r="DM44"/>
  <c r="EK43"/>
  <c r="EJ43"/>
  <c r="DU43"/>
  <c r="DT43"/>
  <c r="DS43"/>
  <c r="DO43"/>
  <c r="DN43"/>
  <c r="DM43"/>
  <c r="EK42"/>
  <c r="EJ42"/>
  <c r="DU42"/>
  <c r="DT42"/>
  <c r="DS42"/>
  <c r="DO42"/>
  <c r="DN42"/>
  <c r="DM42"/>
  <c r="EK41"/>
  <c r="EJ41"/>
  <c r="DU41"/>
  <c r="DT41"/>
  <c r="DS41"/>
  <c r="DO41"/>
  <c r="DN41"/>
  <c r="DM41"/>
  <c r="EK40"/>
  <c r="EJ40"/>
  <c r="DU40"/>
  <c r="DT40"/>
  <c r="DS40"/>
  <c r="DO40"/>
  <c r="DN40"/>
  <c r="DM40"/>
  <c r="EK39"/>
  <c r="EJ39"/>
  <c r="DU39"/>
  <c r="DT39"/>
  <c r="DS39"/>
  <c r="DO39"/>
  <c r="DN39"/>
  <c r="DM39"/>
  <c r="EK38"/>
  <c r="EJ38"/>
  <c r="DU38"/>
  <c r="DT38"/>
  <c r="DS38"/>
  <c r="DO38"/>
  <c r="DN38"/>
  <c r="DM38"/>
  <c r="EK37"/>
  <c r="EJ37"/>
  <c r="DU37"/>
  <c r="DT37"/>
  <c r="DS37"/>
  <c r="DO37"/>
  <c r="DN37"/>
  <c r="DM37"/>
  <c r="EK36"/>
  <c r="EJ36"/>
  <c r="DU36"/>
  <c r="DT36"/>
  <c r="DS36"/>
  <c r="DO36"/>
  <c r="DN36"/>
  <c r="DM36"/>
  <c r="EK35"/>
  <c r="EJ35"/>
  <c r="DU35"/>
  <c r="DT35"/>
  <c r="DS35"/>
  <c r="DO35"/>
  <c r="DN35"/>
  <c r="DM35"/>
  <c r="EK34"/>
  <c r="EJ34"/>
  <c r="DU34"/>
  <c r="DT34"/>
  <c r="DS34"/>
  <c r="DO34"/>
  <c r="DN34"/>
  <c r="DM34"/>
  <c r="EK33"/>
  <c r="EJ33"/>
  <c r="DU33"/>
  <c r="DT33"/>
  <c r="DS33"/>
  <c r="DO33"/>
  <c r="DN33"/>
  <c r="DM33"/>
  <c r="EK32"/>
  <c r="EJ32"/>
  <c r="DU32"/>
  <c r="DT32"/>
  <c r="DS32"/>
  <c r="DO32"/>
  <c r="DN32"/>
  <c r="DM32"/>
  <c r="EK31"/>
  <c r="EJ31"/>
  <c r="DU31"/>
  <c r="DT31"/>
  <c r="DS31"/>
  <c r="DO31"/>
  <c r="DN31"/>
  <c r="DM31"/>
  <c r="EK30"/>
  <c r="EJ30"/>
  <c r="DU30"/>
  <c r="DT30"/>
  <c r="DS30"/>
  <c r="DO30"/>
  <c r="DN30"/>
  <c r="DM30"/>
  <c r="EK29"/>
  <c r="EJ29"/>
  <c r="DU29"/>
  <c r="DT29"/>
  <c r="DS29"/>
  <c r="DO29"/>
  <c r="DN29"/>
  <c r="DM29"/>
  <c r="EK28"/>
  <c r="EJ28"/>
  <c r="DU28"/>
  <c r="DT28"/>
  <c r="DS28"/>
  <c r="DO28"/>
  <c r="DN28"/>
  <c r="DM28"/>
  <c r="EK27"/>
  <c r="EJ27"/>
  <c r="DU27"/>
  <c r="DT27"/>
  <c r="DS27"/>
  <c r="DO27"/>
  <c r="DN27"/>
  <c r="DM27"/>
  <c r="EK26"/>
  <c r="EJ26"/>
  <c r="DU26"/>
  <c r="DT26"/>
  <c r="DS26"/>
  <c r="DO26"/>
  <c r="DN26"/>
  <c r="DM26"/>
  <c r="EK25"/>
  <c r="EJ25"/>
  <c r="DU25"/>
  <c r="DT25"/>
  <c r="DS25"/>
  <c r="DO25"/>
  <c r="DN25"/>
  <c r="DM25"/>
  <c r="EK24"/>
  <c r="EJ24"/>
  <c r="DU24"/>
  <c r="DT24"/>
  <c r="DS24"/>
  <c r="DO24"/>
  <c r="DN24"/>
  <c r="DM24"/>
  <c r="EK23"/>
  <c r="EJ23"/>
  <c r="DU23"/>
  <c r="DT23"/>
  <c r="DS23"/>
  <c r="DO23"/>
  <c r="DN23"/>
  <c r="DM23"/>
  <c r="EK22"/>
  <c r="EJ22"/>
  <c r="DU22"/>
  <c r="DT22"/>
  <c r="DS22"/>
  <c r="DO22"/>
  <c r="DN22"/>
  <c r="DM22"/>
  <c r="EK21"/>
  <c r="EJ21"/>
  <c r="DU21"/>
  <c r="DT21"/>
  <c r="DS21"/>
  <c r="DO21"/>
  <c r="DN21"/>
  <c r="DM21"/>
  <c r="EK20"/>
  <c r="EJ20"/>
  <c r="DU20"/>
  <c r="DT20"/>
  <c r="DS20"/>
  <c r="DO20"/>
  <c r="DN20"/>
  <c r="DM20"/>
  <c r="EK19"/>
  <c r="EJ19"/>
  <c r="DU19"/>
  <c r="DT19"/>
  <c r="DS19"/>
  <c r="DO19"/>
  <c r="DN19"/>
  <c r="DM19"/>
  <c r="EK18"/>
  <c r="EJ18"/>
  <c r="DU18"/>
  <c r="DT18"/>
  <c r="DS18"/>
  <c r="DO18"/>
  <c r="DN18"/>
  <c r="DM18"/>
  <c r="EK17"/>
  <c r="EJ17"/>
  <c r="DU17"/>
  <c r="DT17"/>
  <c r="DS17"/>
  <c r="DO17"/>
  <c r="DN17"/>
  <c r="DM17"/>
  <c r="EK16"/>
  <c r="EJ16"/>
  <c r="DU16"/>
  <c r="DT16"/>
  <c r="DS16"/>
  <c r="DO16"/>
  <c r="DN16"/>
  <c r="DM16"/>
  <c r="EK15"/>
  <c r="EJ15"/>
  <c r="DU15"/>
  <c r="DT15"/>
  <c r="DS15"/>
  <c r="DO15"/>
  <c r="DN15"/>
  <c r="DM15"/>
  <c r="EK14"/>
  <c r="EJ14"/>
  <c r="DU14"/>
  <c r="DT14"/>
  <c r="DS14"/>
  <c r="DO14"/>
  <c r="DN14"/>
  <c r="DM14"/>
  <c r="EK13"/>
  <c r="EJ13"/>
  <c r="DU13"/>
  <c r="DT13"/>
  <c r="DS13"/>
  <c r="DO13"/>
  <c r="DN13"/>
  <c r="DM13"/>
  <c r="EK12"/>
  <c r="EJ12"/>
  <c r="DU12"/>
  <c r="DT12"/>
  <c r="DS12"/>
  <c r="DO12"/>
  <c r="DN12"/>
  <c r="DM12"/>
  <c r="EK11"/>
  <c r="EJ11"/>
  <c r="DU11"/>
  <c r="DT11"/>
  <c r="DS11"/>
  <c r="DO11"/>
  <c r="DN11"/>
  <c r="DM11"/>
  <c r="EK10"/>
  <c r="EJ10"/>
  <c r="DU10"/>
  <c r="DT10"/>
  <c r="DS10"/>
  <c r="DO10"/>
  <c r="DN10"/>
  <c r="DM10"/>
  <c r="EK9"/>
  <c r="EJ9"/>
  <c r="DU9"/>
  <c r="DT9"/>
  <c r="DS9"/>
  <c r="DO9"/>
  <c r="DN9"/>
  <c r="DM9"/>
  <c r="EK8"/>
  <c r="EJ8"/>
  <c r="DU8"/>
  <c r="DT8"/>
  <c r="DS8"/>
  <c r="DO8"/>
  <c r="DN8"/>
  <c r="DM8"/>
  <c r="EK7"/>
  <c r="EJ7"/>
  <c r="D8"/>
  <c r="E8"/>
  <c r="H8"/>
  <c r="I8"/>
  <c r="J8"/>
  <c r="D9"/>
  <c r="E9"/>
  <c r="H9"/>
  <c r="I9"/>
  <c r="J9"/>
  <c r="D10"/>
  <c r="E10"/>
  <c r="H10"/>
  <c r="I10"/>
  <c r="J10"/>
  <c r="D11"/>
  <c r="E11"/>
  <c r="H11"/>
  <c r="I11"/>
  <c r="J11"/>
  <c r="D12"/>
  <c r="E12"/>
  <c r="H12"/>
  <c r="I12"/>
  <c r="J12"/>
  <c r="D13"/>
  <c r="E13"/>
  <c r="H13"/>
  <c r="I13"/>
  <c r="J13"/>
  <c r="D14"/>
  <c r="E14"/>
  <c r="H14"/>
  <c r="I14"/>
  <c r="J14"/>
  <c r="D15"/>
  <c r="E15"/>
  <c r="H15"/>
  <c r="I15"/>
  <c r="J15"/>
  <c r="D16"/>
  <c r="E16"/>
  <c r="H16"/>
  <c r="I16"/>
  <c r="J16"/>
  <c r="D17"/>
  <c r="E17"/>
  <c r="H17"/>
  <c r="I17"/>
  <c r="J17"/>
  <c r="D18"/>
  <c r="E18"/>
  <c r="H18"/>
  <c r="I18"/>
  <c r="J18"/>
  <c r="D19"/>
  <c r="E19"/>
  <c r="H19"/>
  <c r="I19"/>
  <c r="J19"/>
  <c r="D20"/>
  <c r="E20"/>
  <c r="H20"/>
  <c r="I20"/>
  <c r="J20"/>
  <c r="D21"/>
  <c r="E21"/>
  <c r="H21"/>
  <c r="I21"/>
  <c r="J21"/>
  <c r="D22"/>
  <c r="E22"/>
  <c r="H22"/>
  <c r="I22"/>
  <c r="J22"/>
  <c r="D23"/>
  <c r="E23"/>
  <c r="H23"/>
  <c r="I23"/>
  <c r="J23"/>
  <c r="D24"/>
  <c r="E24"/>
  <c r="H24"/>
  <c r="I24"/>
  <c r="J24"/>
  <c r="D25"/>
  <c r="E25"/>
  <c r="H25"/>
  <c r="I25"/>
  <c r="J25"/>
  <c r="D26"/>
  <c r="E26"/>
  <c r="H26"/>
  <c r="I26"/>
  <c r="J26"/>
  <c r="D27"/>
  <c r="E27"/>
  <c r="H27"/>
  <c r="I27"/>
  <c r="J27"/>
  <c r="D28"/>
  <c r="E28"/>
  <c r="H28"/>
  <c r="I28"/>
  <c r="J28"/>
  <c r="D29"/>
  <c r="E29"/>
  <c r="H29"/>
  <c r="I29"/>
  <c r="J29"/>
  <c r="D30"/>
  <c r="E30"/>
  <c r="H30"/>
  <c r="I30"/>
  <c r="J30"/>
  <c r="D31"/>
  <c r="E31"/>
  <c r="H31"/>
  <c r="I31"/>
  <c r="J31"/>
  <c r="D32"/>
  <c r="E32"/>
  <c r="H32"/>
  <c r="I32"/>
  <c r="J32"/>
  <c r="D33"/>
  <c r="E33"/>
  <c r="H33"/>
  <c r="I33"/>
  <c r="J33"/>
  <c r="D34"/>
  <c r="E34"/>
  <c r="H34"/>
  <c r="I34"/>
  <c r="J34"/>
  <c r="D35"/>
  <c r="E35"/>
  <c r="H35"/>
  <c r="I35"/>
  <c r="J35"/>
  <c r="D36"/>
  <c r="E36"/>
  <c r="H36"/>
  <c r="I36"/>
  <c r="J36"/>
  <c r="D37"/>
  <c r="E37"/>
  <c r="H37"/>
  <c r="I37"/>
  <c r="J37"/>
  <c r="D38"/>
  <c r="E38"/>
  <c r="H38"/>
  <c r="I38"/>
  <c r="J38"/>
  <c r="D39"/>
  <c r="E39"/>
  <c r="H39"/>
  <c r="I39"/>
  <c r="J39"/>
  <c r="D40"/>
  <c r="E40"/>
  <c r="H40"/>
  <c r="I40"/>
  <c r="J40"/>
  <c r="D41"/>
  <c r="E41"/>
  <c r="H41"/>
  <c r="I41"/>
  <c r="J41"/>
  <c r="D42"/>
  <c r="E42"/>
  <c r="H42"/>
  <c r="I42"/>
  <c r="J42"/>
  <c r="D43"/>
  <c r="E43"/>
  <c r="H43"/>
  <c r="I43"/>
  <c r="J43"/>
  <c r="D44"/>
  <c r="E44"/>
  <c r="H44"/>
  <c r="I44"/>
  <c r="J44"/>
  <c r="D45"/>
  <c r="E45"/>
  <c r="H45"/>
  <c r="I45"/>
  <c r="J45"/>
  <c r="D46"/>
  <c r="E46"/>
  <c r="H46"/>
  <c r="I46"/>
  <c r="J46"/>
  <c r="D47"/>
  <c r="E47"/>
  <c r="H47"/>
  <c r="I47"/>
  <c r="J47"/>
  <c r="D48"/>
  <c r="E48"/>
  <c r="H48"/>
  <c r="I48"/>
  <c r="J48"/>
  <c r="D49"/>
  <c r="E49"/>
  <c r="H49"/>
  <c r="I49"/>
  <c r="J49"/>
  <c r="D50"/>
  <c r="E50"/>
  <c r="H50"/>
  <c r="I50"/>
  <c r="J50"/>
  <c r="D51"/>
  <c r="E51"/>
  <c r="H51"/>
  <c r="I51"/>
  <c r="J51"/>
  <c r="D52"/>
  <c r="E52"/>
  <c r="H52"/>
  <c r="I52"/>
  <c r="J52"/>
  <c r="D53"/>
  <c r="E53"/>
  <c r="H53"/>
  <c r="I53"/>
  <c r="J53"/>
  <c r="D54"/>
  <c r="E54"/>
  <c r="H54"/>
  <c r="I54"/>
  <c r="J54"/>
  <c r="D55"/>
  <c r="E55"/>
  <c r="H55"/>
  <c r="I55"/>
  <c r="J55"/>
  <c r="D56"/>
  <c r="E56"/>
  <c r="H56"/>
  <c r="I56"/>
  <c r="J56"/>
  <c r="D57"/>
  <c r="E57"/>
  <c r="H57"/>
  <c r="I57"/>
  <c r="J57"/>
  <c r="D58"/>
  <c r="E58"/>
  <c r="H58"/>
  <c r="I58"/>
  <c r="J58"/>
  <c r="D59"/>
  <c r="E59"/>
  <c r="H59"/>
  <c r="I59"/>
  <c r="J59"/>
  <c r="D60"/>
  <c r="E60"/>
  <c r="H60"/>
  <c r="I60"/>
  <c r="J60"/>
  <c r="D61"/>
  <c r="E61"/>
  <c r="H61"/>
  <c r="I61"/>
  <c r="J61"/>
  <c r="D62"/>
  <c r="E62"/>
  <c r="H62"/>
  <c r="I62"/>
  <c r="J62"/>
  <c r="D63"/>
  <c r="E63"/>
  <c r="H63"/>
  <c r="I63"/>
  <c r="J63"/>
  <c r="D64"/>
  <c r="E64"/>
  <c r="H64"/>
  <c r="I64"/>
  <c r="J64"/>
  <c r="D65"/>
  <c r="E65"/>
  <c r="H65"/>
  <c r="I65"/>
  <c r="J65"/>
  <c r="D66"/>
  <c r="E66"/>
  <c r="H66"/>
  <c r="I66"/>
  <c r="J66"/>
  <c r="D67"/>
  <c r="E67"/>
  <c r="H67"/>
  <c r="I67"/>
  <c r="J67"/>
  <c r="D68"/>
  <c r="E68"/>
  <c r="H68"/>
  <c r="I68"/>
  <c r="J68"/>
  <c r="D69"/>
  <c r="E69"/>
  <c r="H69"/>
  <c r="I69"/>
  <c r="J69"/>
  <c r="D70"/>
  <c r="E70"/>
  <c r="H70"/>
  <c r="I70"/>
  <c r="J70"/>
  <c r="D71"/>
  <c r="E71"/>
  <c r="H71"/>
  <c r="I71"/>
  <c r="J71"/>
  <c r="D72"/>
  <c r="E72"/>
  <c r="H72"/>
  <c r="I72"/>
  <c r="J72"/>
  <c r="D73"/>
  <c r="E73"/>
  <c r="H73"/>
  <c r="I73"/>
  <c r="J73"/>
  <c r="D74"/>
  <c r="E74"/>
  <c r="H74"/>
  <c r="I74"/>
  <c r="J74"/>
  <c r="D75"/>
  <c r="E75"/>
  <c r="G75"/>
  <c r="H75"/>
  <c r="I75"/>
  <c r="J75"/>
  <c r="D76"/>
  <c r="E76"/>
  <c r="G76"/>
  <c r="H76"/>
  <c r="I76"/>
  <c r="J76"/>
  <c r="D77"/>
  <c r="E77"/>
  <c r="G77"/>
  <c r="H77"/>
  <c r="I77"/>
  <c r="J77"/>
  <c r="D78"/>
  <c r="E78"/>
  <c r="G78"/>
  <c r="H78"/>
  <c r="I78"/>
  <c r="J78"/>
  <c r="D79"/>
  <c r="E79"/>
  <c r="G79"/>
  <c r="H79"/>
  <c r="I79"/>
  <c r="J79"/>
  <c r="D80"/>
  <c r="E80"/>
  <c r="G80"/>
  <c r="H80"/>
  <c r="I80"/>
  <c r="J80"/>
  <c r="D81"/>
  <c r="E81"/>
  <c r="G81"/>
  <c r="H81"/>
  <c r="I81"/>
  <c r="J81"/>
  <c r="D82"/>
  <c r="E82"/>
  <c r="G82"/>
  <c r="H82"/>
  <c r="I82"/>
  <c r="J82"/>
  <c r="D83"/>
  <c r="E83"/>
  <c r="G83"/>
  <c r="H83"/>
  <c r="I83"/>
  <c r="J83"/>
  <c r="D84"/>
  <c r="E84"/>
  <c r="G84"/>
  <c r="H84"/>
  <c r="I84"/>
  <c r="J84"/>
  <c r="D85"/>
  <c r="E85"/>
  <c r="G85"/>
  <c r="H85"/>
  <c r="I85"/>
  <c r="J85"/>
  <c r="D86"/>
  <c r="E86"/>
  <c r="G86"/>
  <c r="H86"/>
  <c r="I86"/>
  <c r="J86"/>
  <c r="D87"/>
  <c r="E87"/>
  <c r="G87"/>
  <c r="H87"/>
  <c r="I87"/>
  <c r="J87"/>
  <c r="D88"/>
  <c r="E88"/>
  <c r="G88"/>
  <c r="H88"/>
  <c r="I88"/>
  <c r="J88"/>
  <c r="D89"/>
  <c r="E89"/>
  <c r="G89"/>
  <c r="H89"/>
  <c r="I89"/>
  <c r="J89"/>
  <c r="D90"/>
  <c r="E90"/>
  <c r="G90"/>
  <c r="H90"/>
  <c r="I90"/>
  <c r="J90"/>
  <c r="D91"/>
  <c r="E91"/>
  <c r="G91"/>
  <c r="H91"/>
  <c r="I91"/>
  <c r="J91"/>
  <c r="D92"/>
  <c r="E92"/>
  <c r="G92"/>
  <c r="H92"/>
  <c r="I92"/>
  <c r="J92"/>
  <c r="D93"/>
  <c r="E93"/>
  <c r="G93"/>
  <c r="H93"/>
  <c r="I93"/>
  <c r="J93"/>
  <c r="D94"/>
  <c r="E94"/>
  <c r="G94"/>
  <c r="H94"/>
  <c r="I94"/>
  <c r="J94"/>
  <c r="D95"/>
  <c r="E95"/>
  <c r="G95"/>
  <c r="H95"/>
  <c r="I95"/>
  <c r="J95"/>
  <c r="D96"/>
  <c r="E96"/>
  <c r="G96"/>
  <c r="H96"/>
  <c r="I96"/>
  <c r="J96"/>
  <c r="D97"/>
  <c r="E97"/>
  <c r="G97"/>
  <c r="H97"/>
  <c r="I97"/>
  <c r="J97"/>
  <c r="D98"/>
  <c r="E98"/>
  <c r="G98"/>
  <c r="H98"/>
  <c r="I98"/>
  <c r="J98"/>
  <c r="D99"/>
  <c r="E99"/>
  <c r="G99"/>
  <c r="H99"/>
  <c r="I99"/>
  <c r="J99"/>
  <c r="D100"/>
  <c r="E100"/>
  <c r="G100"/>
  <c r="H100"/>
  <c r="I100"/>
  <c r="J100"/>
  <c r="D101"/>
  <c r="E101"/>
  <c r="G101"/>
  <c r="H101"/>
  <c r="I101"/>
  <c r="J101"/>
  <c r="D102"/>
  <c r="E102"/>
  <c r="G102"/>
  <c r="H102"/>
  <c r="I102"/>
  <c r="J102"/>
  <c r="D103"/>
  <c r="E103"/>
  <c r="G103"/>
  <c r="H103"/>
  <c r="I103"/>
  <c r="J103"/>
  <c r="D104"/>
  <c r="E104"/>
  <c r="G104"/>
  <c r="H104"/>
  <c r="I104"/>
  <c r="J104"/>
  <c r="D105"/>
  <c r="E105"/>
  <c r="G105"/>
  <c r="H105"/>
  <c r="I105"/>
  <c r="J105"/>
  <c r="D106"/>
  <c r="E106"/>
  <c r="G106"/>
  <c r="H106"/>
  <c r="I106"/>
  <c r="J106"/>
  <c r="D7"/>
  <c r="E7"/>
  <c r="H7"/>
  <c r="I7"/>
  <c r="J7"/>
  <c r="H4"/>
  <c r="DK62"/>
  <c r="CZ40"/>
  <c r="CZ102"/>
  <c r="CZ16"/>
  <c r="DK20"/>
  <c r="DK12"/>
  <c r="CZ43"/>
  <c r="DK54"/>
  <c r="CZ20"/>
  <c r="R7"/>
  <c r="L16" i="22"/>
  <c r="DK21" i="19"/>
  <c r="DK25"/>
  <c r="DK61"/>
  <c r="DK72"/>
  <c r="DK70"/>
  <c r="EA110"/>
  <c r="DD110"/>
  <c r="BU110"/>
  <c r="AQ9" i="21"/>
  <c r="AC9"/>
  <c r="AW110" i="19"/>
  <c r="O9" i="21"/>
  <c r="AK110" i="19"/>
  <c r="AQ6" i="21"/>
  <c r="Y110" i="19"/>
  <c r="AC6" i="21"/>
  <c r="S7" i="19"/>
  <c r="DB108"/>
  <c r="DS108"/>
  <c r="CQ107"/>
  <c r="DM107"/>
  <c r="DM108"/>
  <c r="CQ108"/>
  <c r="K108"/>
  <c r="DB107"/>
  <c r="DS107"/>
  <c r="CS110"/>
  <c r="EK109"/>
  <c r="M110"/>
  <c r="O6" i="21"/>
  <c r="DY110" i="19"/>
  <c r="CQ110"/>
  <c r="EJ109"/>
  <c r="EL109"/>
  <c r="AU110"/>
  <c r="D9" i="21"/>
  <c r="W110" i="19"/>
  <c r="R6" i="21"/>
  <c r="R9"/>
  <c r="DB110" i="19"/>
  <c r="AI110"/>
  <c r="AF6" i="21"/>
  <c r="K110" i="19"/>
  <c r="D6" i="21"/>
  <c r="BS110" i="19"/>
  <c r="AF9" i="21"/>
  <c r="N110" i="19"/>
  <c r="BV110"/>
  <c r="AX110"/>
  <c r="Z110"/>
  <c r="BJ110"/>
  <c r="AL110"/>
  <c r="CU110"/>
  <c r="DF110"/>
  <c r="EM84"/>
  <c r="EM85"/>
  <c r="EM86"/>
  <c r="EM87"/>
  <c r="EM88"/>
  <c r="EM89"/>
  <c r="EM90"/>
  <c r="EM91"/>
  <c r="EM92"/>
  <c r="EM93"/>
  <c r="EM94"/>
  <c r="EM95"/>
  <c r="EM96"/>
  <c r="EM97"/>
  <c r="EM98"/>
  <c r="EM99"/>
  <c r="EM100"/>
  <c r="EM101"/>
  <c r="EM102"/>
  <c r="EM103"/>
  <c r="EM104"/>
  <c r="EM105"/>
  <c r="EM106"/>
  <c r="DV9"/>
  <c r="DV10"/>
  <c r="DV11"/>
  <c r="DV12"/>
  <c r="DV13"/>
  <c r="DV14"/>
  <c r="DV15"/>
  <c r="DV16"/>
  <c r="DV17"/>
  <c r="DV18"/>
  <c r="DV19"/>
  <c r="DV20"/>
  <c r="DV21"/>
  <c r="DV22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V85"/>
  <c r="DV86"/>
  <c r="DV87"/>
  <c r="DV88"/>
  <c r="DV89"/>
  <c r="DV90"/>
  <c r="DV91"/>
  <c r="DV92"/>
  <c r="DV93"/>
  <c r="DV94"/>
  <c r="DV95"/>
  <c r="DV96"/>
  <c r="DV97"/>
  <c r="DV98"/>
  <c r="DV99"/>
  <c r="DV100"/>
  <c r="DV101"/>
  <c r="DV102"/>
  <c r="DV103"/>
  <c r="DV104"/>
  <c r="DV105"/>
  <c r="DV106"/>
  <c r="DP9"/>
  <c r="DP10"/>
  <c r="DP11"/>
  <c r="DP12"/>
  <c r="DP13"/>
  <c r="DP14"/>
  <c r="DP15"/>
  <c r="DP16"/>
  <c r="DP17"/>
  <c r="DP18"/>
  <c r="DP19"/>
  <c r="DP20"/>
  <c r="DP21"/>
  <c r="DP22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EM81"/>
  <c r="EM77"/>
  <c r="EM82"/>
  <c r="EM78"/>
  <c r="EM83"/>
  <c r="EM79"/>
  <c r="EM75"/>
  <c r="EM80"/>
  <c r="EM76"/>
  <c r="DP8"/>
  <c r="DV8"/>
  <c r="DR79"/>
  <c r="DR95"/>
  <c r="DR103"/>
  <c r="DQ87"/>
  <c r="DP106"/>
  <c r="DP102"/>
  <c r="DP98"/>
  <c r="DP94"/>
  <c r="DP90"/>
  <c r="DP86"/>
  <c r="DP82"/>
  <c r="DP78"/>
  <c r="DP103"/>
  <c r="DP99"/>
  <c r="DP95"/>
  <c r="DP91"/>
  <c r="DP87"/>
  <c r="DP83"/>
  <c r="DP79"/>
  <c r="DP75"/>
  <c r="DP104"/>
  <c r="DP100"/>
  <c r="DP96"/>
  <c r="DP92"/>
  <c r="DP88"/>
  <c r="DP84"/>
  <c r="DP80"/>
  <c r="DP76"/>
  <c r="DP105"/>
  <c r="DP101"/>
  <c r="DP97"/>
  <c r="DP93"/>
  <c r="DP89"/>
  <c r="DP85"/>
  <c r="DP81"/>
  <c r="DP77"/>
  <c r="DQ97"/>
  <c r="DQ81"/>
  <c r="DQ15"/>
  <c r="DQ73"/>
  <c r="DQ95"/>
  <c r="DQ79"/>
  <c r="DR97"/>
  <c r="DQ103"/>
  <c r="DR87"/>
  <c r="DR89"/>
  <c r="DQ89"/>
  <c r="DR105"/>
  <c r="DR81"/>
  <c r="DQ105"/>
  <c r="DQ34"/>
  <c r="DQ27"/>
  <c r="DQ71"/>
  <c r="DQ70"/>
  <c r="DQ69"/>
  <c r="DQ68"/>
  <c r="DQ67"/>
  <c r="DQ66"/>
  <c r="DQ65"/>
  <c r="DQ64"/>
  <c r="DQ63"/>
  <c r="DQ62"/>
  <c r="DQ61"/>
  <c r="DQ60"/>
  <c r="DQ59"/>
  <c r="DQ58"/>
  <c r="DQ57"/>
  <c r="DQ56"/>
  <c r="DQ55"/>
  <c r="DQ54"/>
  <c r="DQ53"/>
  <c r="DQ52"/>
  <c r="DQ51"/>
  <c r="DQ50"/>
  <c r="DQ49"/>
  <c r="DQ48"/>
  <c r="DQ47"/>
  <c r="DQ46"/>
  <c r="DQ45"/>
  <c r="DQ44"/>
  <c r="DQ43"/>
  <c r="DQ42"/>
  <c r="DQ41"/>
  <c r="DQ40"/>
  <c r="DQ39"/>
  <c r="DQ36"/>
  <c r="DQ35"/>
  <c r="DQ31"/>
  <c r="DQ30"/>
  <c r="DQ29"/>
  <c r="DQ28"/>
  <c r="DQ26"/>
  <c r="DQ25"/>
  <c r="DQ24"/>
  <c r="DQ23"/>
  <c r="DQ21"/>
  <c r="DQ20"/>
  <c r="DQ18"/>
  <c r="DQ17"/>
  <c r="DQ16"/>
  <c r="DQ14"/>
  <c r="DQ13"/>
  <c r="DQ12"/>
  <c r="DQ11"/>
  <c r="DQ10"/>
  <c r="DQ9"/>
  <c r="DQ8"/>
  <c r="DQ38"/>
  <c r="DQ37"/>
  <c r="DQ32"/>
  <c r="DQ33"/>
  <c r="DQ22"/>
  <c r="DR101"/>
  <c r="DQ101"/>
  <c r="DR83"/>
  <c r="DQ83"/>
  <c r="DR78"/>
  <c r="DQ78"/>
  <c r="DR94"/>
  <c r="DQ94"/>
  <c r="DR84"/>
  <c r="DQ84"/>
  <c r="DR100"/>
  <c r="DQ100"/>
  <c r="DR85"/>
  <c r="DQ85"/>
  <c r="DR99"/>
  <c r="DQ99"/>
  <c r="DQ74"/>
  <c r="DR90"/>
  <c r="DQ90"/>
  <c r="DR80"/>
  <c r="DQ80"/>
  <c r="DR96"/>
  <c r="DQ96"/>
  <c r="DR77"/>
  <c r="DQ77"/>
  <c r="DQ91"/>
  <c r="DR91"/>
  <c r="DR86"/>
  <c r="DQ86"/>
  <c r="DR102"/>
  <c r="DQ102"/>
  <c r="DR76"/>
  <c r="DQ76"/>
  <c r="DR92"/>
  <c r="DQ92"/>
  <c r="DR82"/>
  <c r="DQ82"/>
  <c r="DR98"/>
  <c r="DQ98"/>
  <c r="DQ72"/>
  <c r="DR88"/>
  <c r="DQ88"/>
  <c r="DR104"/>
  <c r="DQ104"/>
  <c r="DR93"/>
  <c r="DQ93"/>
  <c r="DQ75"/>
  <c r="DR75"/>
  <c r="DQ19"/>
  <c r="ET87"/>
  <c r="ET103"/>
  <c r="ET78"/>
  <c r="ET86"/>
  <c r="ET94"/>
  <c r="ET102"/>
  <c r="ET81"/>
  <c r="ET89"/>
  <c r="ET97"/>
  <c r="ET105"/>
  <c r="ET40"/>
  <c r="ET83"/>
  <c r="ET99"/>
  <c r="ET34"/>
  <c r="ET76"/>
  <c r="ET84"/>
  <c r="ET92"/>
  <c r="ET100"/>
  <c r="ET79"/>
  <c r="ET95"/>
  <c r="ET82"/>
  <c r="ET90"/>
  <c r="ET98"/>
  <c r="ET77"/>
  <c r="ET85"/>
  <c r="ET93"/>
  <c r="ET101"/>
  <c r="ET27"/>
  <c r="ET75"/>
  <c r="ET91"/>
  <c r="ET80"/>
  <c r="ET88"/>
  <c r="ET96"/>
  <c r="ET104"/>
  <c r="DQ7"/>
  <c r="DR106"/>
  <c r="DQ106"/>
  <c r="ET106"/>
  <c r="ER27"/>
  <c r="EQ27"/>
  <c r="ER40"/>
  <c r="EQ40"/>
  <c r="EQ92"/>
  <c r="ER34"/>
  <c r="EQ34"/>
  <c r="EQ105"/>
  <c r="ER89"/>
  <c r="ER92"/>
  <c r="ER105"/>
  <c r="ER94"/>
  <c r="ER91"/>
  <c r="EQ91"/>
  <c r="ER84"/>
  <c r="EQ75"/>
  <c r="ER83"/>
  <c r="EQ83"/>
  <c r="EQ79"/>
  <c r="ER79"/>
  <c r="EQ104"/>
  <c r="ER104"/>
  <c r="ER99"/>
  <c r="EQ99"/>
  <c r="EQ84"/>
  <c r="ER75"/>
  <c r="EC110"/>
  <c r="EQ89"/>
  <c r="EQ94"/>
  <c r="EQ80"/>
  <c r="ER80"/>
  <c r="EQ77"/>
  <c r="ER77"/>
  <c r="EQ78"/>
  <c r="ER78"/>
  <c r="ER97"/>
  <c r="EQ97"/>
  <c r="EQ106"/>
  <c r="ER106"/>
  <c r="EQ88"/>
  <c r="ER88"/>
  <c r="EQ95"/>
  <c r="ER95"/>
  <c r="ER90"/>
  <c r="EQ90"/>
  <c r="EQ85"/>
  <c r="ER85"/>
  <c r="ER98"/>
  <c r="EQ98"/>
  <c r="ER82"/>
  <c r="EQ82"/>
  <c r="EQ101"/>
  <c r="ER101"/>
  <c r="EQ103"/>
  <c r="ER103"/>
  <c r="EQ93"/>
  <c r="ER93"/>
  <c r="EQ102"/>
  <c r="ER102"/>
  <c r="EQ86"/>
  <c r="ER86"/>
  <c r="EQ87"/>
  <c r="ER87"/>
  <c r="ER100"/>
  <c r="EQ100"/>
  <c r="ER81"/>
  <c r="EQ81"/>
  <c r="ER76"/>
  <c r="EQ76"/>
  <c r="EQ96"/>
  <c r="ER96"/>
  <c r="J133" i="15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EL106" i="19"/>
  <c r="D108" i="15"/>
  <c r="EL105" i="19"/>
  <c r="D107" i="15"/>
  <c r="EL104" i="19"/>
  <c r="D106" i="15"/>
  <c r="EL103" i="19"/>
  <c r="D105" i="15"/>
  <c r="EL102" i="19"/>
  <c r="D104" i="15"/>
  <c r="EL101" i="19"/>
  <c r="D103" i="15"/>
  <c r="EL100" i="19"/>
  <c r="D102" i="15"/>
  <c r="EL99" i="19"/>
  <c r="D101" i="15"/>
  <c r="EL98" i="19"/>
  <c r="D100" i="15"/>
  <c r="EL97" i="19"/>
  <c r="D99" i="15"/>
  <c r="EL96" i="19"/>
  <c r="D98" i="15"/>
  <c r="EL95" i="19"/>
  <c r="D97" i="15"/>
  <c r="EL94" i="19"/>
  <c r="D96" i="15"/>
  <c r="EL93" i="19"/>
  <c r="D95" i="15"/>
  <c r="EL92" i="19"/>
  <c r="D94" i="15"/>
  <c r="EL91" i="19"/>
  <c r="D93" i="15"/>
  <c r="EL90" i="19"/>
  <c r="D92" i="15"/>
  <c r="EL89" i="19"/>
  <c r="D91" i="15"/>
  <c r="EL88" i="19"/>
  <c r="D90" i="15"/>
  <c r="EL87" i="19"/>
  <c r="D89" i="15"/>
  <c r="EL86" i="19"/>
  <c r="D88" i="15"/>
  <c r="EL85" i="19"/>
  <c r="D87" i="15"/>
  <c r="EL84" i="19"/>
  <c r="D86" i="15"/>
  <c r="EL83" i="19"/>
  <c r="D85" i="15"/>
  <c r="EL82" i="19"/>
  <c r="D84" i="15"/>
  <c r="EL81" i="19"/>
  <c r="D83" i="15"/>
  <c r="EL80" i="19"/>
  <c r="D82" i="15"/>
  <c r="EL79" i="19"/>
  <c r="D81" i="15"/>
  <c r="EL78" i="19"/>
  <c r="D80" i="15"/>
  <c r="EL77" i="19"/>
  <c r="D79" i="15"/>
  <c r="EL76" i="19"/>
  <c r="D78" i="15"/>
  <c r="EL75" i="19"/>
  <c r="D77" i="15"/>
  <c r="EL74" i="19"/>
  <c r="D76" i="15"/>
  <c r="EL73" i="19"/>
  <c r="D75" i="15"/>
  <c r="EL72" i="19"/>
  <c r="D74" i="15"/>
  <c r="EL71" i="19"/>
  <c r="D73" i="15"/>
  <c r="EL70" i="19"/>
  <c r="D72" i="15"/>
  <c r="EL69" i="19"/>
  <c r="D71" i="15"/>
  <c r="EL68" i="19"/>
  <c r="D70" i="15"/>
  <c r="EL67" i="19"/>
  <c r="D69" i="15"/>
  <c r="EL66" i="19"/>
  <c r="D68" i="15"/>
  <c r="EL65" i="19"/>
  <c r="D67" i="15"/>
  <c r="EL64" i="19"/>
  <c r="D66" i="15"/>
  <c r="EL63" i="19"/>
  <c r="D65" i="15"/>
  <c r="EL62" i="19"/>
  <c r="D64" i="15"/>
  <c r="EL61" i="19"/>
  <c r="D63" i="15"/>
  <c r="EL60" i="19"/>
  <c r="D62" i="15"/>
  <c r="EL59" i="19"/>
  <c r="D61" i="15"/>
  <c r="EL58" i="19"/>
  <c r="D60" i="15"/>
  <c r="EL57" i="19"/>
  <c r="D59" i="15"/>
  <c r="EL56" i="19"/>
  <c r="D58" i="15"/>
  <c r="EL55" i="19"/>
  <c r="D57" i="15"/>
  <c r="EL54" i="19"/>
  <c r="D56" i="15"/>
  <c r="EL53" i="19"/>
  <c r="D55" i="15"/>
  <c r="EL52" i="19"/>
  <c r="D54" i="15"/>
  <c r="EL51" i="19"/>
  <c r="D53" i="15"/>
  <c r="EL50" i="19"/>
  <c r="D52" i="15"/>
  <c r="EL49" i="19"/>
  <c r="D51" i="15"/>
  <c r="EL48" i="19"/>
  <c r="D50" i="15"/>
  <c r="EL47" i="19"/>
  <c r="D49" i="15"/>
  <c r="EL46" i="19"/>
  <c r="D48" i="15"/>
  <c r="EL45" i="19"/>
  <c r="D47" i="15"/>
  <c r="EL44" i="19"/>
  <c r="D46" i="15"/>
  <c r="EL43" i="19"/>
  <c r="D45" i="15"/>
  <c r="EL42" i="19"/>
  <c r="D44" i="15"/>
  <c r="EL41" i="19"/>
  <c r="D43" i="15"/>
  <c r="EL40" i="19"/>
  <c r="D42" i="15"/>
  <c r="EL39" i="19"/>
  <c r="D41" i="15"/>
  <c r="EL38" i="19"/>
  <c r="D40" i="15"/>
  <c r="EL37" i="19"/>
  <c r="D39" i="15"/>
  <c r="EL36" i="19"/>
  <c r="D38" i="15"/>
  <c r="EL35" i="19"/>
  <c r="D37" i="15"/>
  <c r="EL34" i="19"/>
  <c r="D36" i="15"/>
  <c r="EL33" i="19"/>
  <c r="D35" i="15"/>
  <c r="EL32" i="19"/>
  <c r="D34" i="15"/>
  <c r="EL31" i="19"/>
  <c r="D33" i="15"/>
  <c r="EL30" i="19"/>
  <c r="D32" i="15"/>
  <c r="EL29" i="19"/>
  <c r="D31" i="15"/>
  <c r="EL28" i="19"/>
  <c r="D30" i="15"/>
  <c r="EL27" i="19"/>
  <c r="D29" i="15"/>
  <c r="EL26" i="19"/>
  <c r="D28" i="15"/>
  <c r="EL25" i="19"/>
  <c r="D27" i="15"/>
  <c r="EL24" i="19"/>
  <c r="D26" i="15"/>
  <c r="EL23" i="19"/>
  <c r="D25" i="15"/>
  <c r="EL22" i="19"/>
  <c r="D24" i="15"/>
  <c r="EL21" i="19"/>
  <c r="D23" i="15"/>
  <c r="EL20" i="19"/>
  <c r="D22" i="15"/>
  <c r="EL19" i="19"/>
  <c r="D21" i="15"/>
  <c r="EL18" i="19"/>
  <c r="D20" i="15"/>
  <c r="EL17" i="19"/>
  <c r="D19" i="15"/>
  <c r="EL16" i="19"/>
  <c r="D18" i="15"/>
  <c r="EL15" i="19"/>
  <c r="D17" i="15"/>
  <c r="EL14" i="19"/>
  <c r="D16" i="15"/>
  <c r="EL13" i="19"/>
  <c r="D15" i="15"/>
  <c r="EL12" i="19"/>
  <c r="D14" i="15"/>
  <c r="EL11" i="19"/>
  <c r="D13" i="15"/>
  <c r="EL10" i="19"/>
  <c r="D12" i="15"/>
  <c r="EL9" i="19"/>
  <c r="D11" i="15"/>
  <c r="EL8" i="19"/>
  <c r="D10" i="15"/>
  <c r="D9"/>
  <c r="J3"/>
  <c r="G3"/>
  <c r="L1"/>
  <c r="C1"/>
  <c r="BE25" i="19"/>
  <c r="BQ17"/>
  <c r="BQ21"/>
  <c r="BQ11"/>
  <c r="BQ41"/>
  <c r="BQ35"/>
  <c r="BE29"/>
  <c r="BQ19"/>
  <c r="AG27"/>
  <c r="BQ44"/>
  <c r="BQ42"/>
  <c r="BE33"/>
  <c r="BE30"/>
  <c r="BE27"/>
  <c r="CC24"/>
  <c r="BE57"/>
  <c r="CC92"/>
  <c r="BE80"/>
  <c r="CC58"/>
  <c r="CC64"/>
  <c r="CC61"/>
  <c r="BE83"/>
  <c r="BE81"/>
  <c r="AG78"/>
  <c r="CC104"/>
  <c r="CC49"/>
  <c r="BE46"/>
  <c r="CC88"/>
  <c r="AG86"/>
  <c r="BE76"/>
  <c r="CC17"/>
  <c r="BE35"/>
  <c r="BE28"/>
  <c r="CC35"/>
  <c r="BE26"/>
  <c r="BQ27"/>
  <c r="CC52"/>
  <c r="CC34"/>
  <c r="BQ22"/>
  <c r="BQ13"/>
  <c r="AG81"/>
  <c r="BE62"/>
  <c r="CC18"/>
  <c r="BE12"/>
  <c r="BE70"/>
  <c r="CC78"/>
  <c r="CC72"/>
  <c r="AG89"/>
  <c r="CC86"/>
  <c r="BE75"/>
  <c r="BE72"/>
  <c r="AG101"/>
  <c r="AG99"/>
  <c r="AG97"/>
  <c r="AG95"/>
  <c r="AG93"/>
  <c r="BQ106"/>
  <c r="BE36"/>
  <c r="BQ31"/>
  <c r="BQ15"/>
  <c r="CC68"/>
  <c r="BQ43"/>
  <c r="BQ39"/>
  <c r="BE22"/>
  <c r="CC70"/>
  <c r="BE32"/>
  <c r="BQ29"/>
  <c r="CC20"/>
  <c r="BE54"/>
  <c r="BE38"/>
  <c r="BE31"/>
  <c r="CC25"/>
  <c r="CC21"/>
  <c r="BE17"/>
  <c r="CC13"/>
  <c r="CC66"/>
  <c r="BE64"/>
  <c r="CC60"/>
  <c r="CC53"/>
  <c r="CC77"/>
  <c r="BQ14"/>
  <c r="CC56"/>
  <c r="CC84"/>
  <c r="AG104"/>
  <c r="BE106"/>
  <c r="BQ102"/>
  <c r="BE91"/>
  <c r="BE89"/>
  <c r="BE101"/>
  <c r="BE99"/>
  <c r="BE97"/>
  <c r="BE95"/>
  <c r="BE93"/>
  <c r="BQ45"/>
  <c r="BQ23"/>
  <c r="CC12"/>
  <c r="BQ37"/>
  <c r="CC31"/>
  <c r="BQ25"/>
  <c r="CC29"/>
  <c r="BE14"/>
  <c r="BQ9"/>
  <c r="BE20"/>
  <c r="CC16"/>
  <c r="BE67"/>
  <c r="CC85"/>
  <c r="CC69"/>
  <c r="CC63"/>
  <c r="BQ59"/>
  <c r="CC80"/>
  <c r="BE104"/>
  <c r="BE50"/>
  <c r="BE90"/>
  <c r="BE88"/>
  <c r="BE79"/>
  <c r="BE77"/>
  <c r="CC101"/>
  <c r="CC99"/>
  <c r="CC97"/>
  <c r="CC95"/>
  <c r="CC93"/>
  <c r="CC9"/>
  <c r="BQ24"/>
  <c r="BQ28"/>
  <c r="BQ80"/>
  <c r="BQ77"/>
  <c r="BQ92"/>
  <c r="BE56"/>
  <c r="CC71"/>
  <c r="AG88"/>
  <c r="CC51"/>
  <c r="CC81"/>
  <c r="BE92"/>
  <c r="BE65"/>
  <c r="CC37"/>
  <c r="BE69"/>
  <c r="BQ88"/>
  <c r="BE51"/>
  <c r="AG105"/>
  <c r="BQ81"/>
  <c r="BQ99"/>
  <c r="CC87"/>
  <c r="CC96"/>
  <c r="BE103"/>
  <c r="BE23"/>
  <c r="CC10"/>
  <c r="BE44"/>
  <c r="BE78"/>
  <c r="BE96"/>
  <c r="BE49"/>
  <c r="BE71"/>
  <c r="BQ87"/>
  <c r="BE13"/>
  <c r="CC44"/>
  <c r="BQ10"/>
  <c r="BQ78"/>
  <c r="BE87"/>
  <c r="CC105"/>
  <c r="BQ101"/>
  <c r="AG94"/>
  <c r="AG102"/>
  <c r="AG91"/>
  <c r="BE18"/>
  <c r="BE42"/>
  <c r="BE68"/>
  <c r="BE11"/>
  <c r="BE9"/>
  <c r="BQ86"/>
  <c r="BQ89"/>
  <c r="CC50"/>
  <c r="BQ51"/>
  <c r="AG85"/>
  <c r="CC48"/>
  <c r="CC103"/>
  <c r="CC79"/>
  <c r="CC90"/>
  <c r="CC65"/>
  <c r="AG34"/>
  <c r="CC62"/>
  <c r="BQ56"/>
  <c r="BQ20"/>
  <c r="BQ75"/>
  <c r="BQ95"/>
  <c r="CC94"/>
  <c r="BQ54"/>
  <c r="BE63"/>
  <c r="AG79"/>
  <c r="AG90"/>
  <c r="CC47"/>
  <c r="BE16"/>
  <c r="CC67"/>
  <c r="BQ33"/>
  <c r="BQ68"/>
  <c r="BQ64"/>
  <c r="BE41"/>
  <c r="BQ40"/>
  <c r="AG76"/>
  <c r="CC55"/>
  <c r="BE82"/>
  <c r="BE94"/>
  <c r="BQ46"/>
  <c r="BQ57"/>
  <c r="AG103"/>
  <c r="BQ85"/>
  <c r="BQ70"/>
  <c r="CC42"/>
  <c r="CC22"/>
  <c r="BE45"/>
  <c r="CC75"/>
  <c r="BE85"/>
  <c r="BQ58"/>
  <c r="BQ97"/>
  <c r="BQ105"/>
  <c r="BQ90"/>
  <c r="AG100"/>
  <c r="AG80"/>
  <c r="BQ52"/>
  <c r="BE61"/>
  <c r="CC15"/>
  <c r="CC26"/>
  <c r="CC40"/>
  <c r="BQ66"/>
  <c r="BQ16"/>
  <c r="BQ18"/>
  <c r="CC45"/>
  <c r="CC83"/>
  <c r="BQ48"/>
  <c r="BE105"/>
  <c r="BE55"/>
  <c r="AG106"/>
  <c r="CC76"/>
  <c r="BE86"/>
  <c r="BQ55"/>
  <c r="BE40"/>
  <c r="BQ32"/>
  <c r="CC43"/>
  <c r="BE39"/>
  <c r="CC73"/>
  <c r="AG83"/>
  <c r="BQ91"/>
  <c r="BQ73"/>
  <c r="BQ76"/>
  <c r="AG92"/>
  <c r="CC100"/>
  <c r="BQ63"/>
  <c r="CC41"/>
  <c r="CC14"/>
  <c r="BE84"/>
  <c r="CC46"/>
  <c r="CC106"/>
  <c r="BQ83"/>
  <c r="AG75"/>
  <c r="BE100"/>
  <c r="BE52"/>
  <c r="BQ62"/>
  <c r="BQ82"/>
  <c r="BE53"/>
  <c r="BE66"/>
  <c r="BE24"/>
  <c r="CC36"/>
  <c r="CC11"/>
  <c r="BQ67"/>
  <c r="AG40"/>
  <c r="BQ30"/>
  <c r="BQ94"/>
  <c r="CC74"/>
  <c r="AG82"/>
  <c r="BQ93"/>
  <c r="AG98"/>
  <c r="AG77"/>
  <c r="BQ49"/>
  <c r="BQ36"/>
  <c r="CC30"/>
  <c r="BQ72"/>
  <c r="BQ96"/>
  <c r="BQ79"/>
  <c r="BE47"/>
  <c r="BQ61"/>
  <c r="BQ103"/>
  <c r="AG84"/>
  <c r="BQ60"/>
  <c r="CC23"/>
  <c r="BE37"/>
  <c r="CC38"/>
  <c r="BQ69"/>
  <c r="BQ34"/>
  <c r="BQ74"/>
  <c r="BQ98"/>
  <c r="BQ71"/>
  <c r="BQ84"/>
  <c r="CC89"/>
  <c r="CC98"/>
  <c r="CC59"/>
  <c r="BE58"/>
  <c r="CC27"/>
  <c r="CC28"/>
  <c r="BQ38"/>
  <c r="BE43"/>
  <c r="BE15"/>
  <c r="BQ100"/>
  <c r="BE73"/>
  <c r="CC82"/>
  <c r="CC102"/>
  <c r="BE59"/>
  <c r="AG87"/>
  <c r="BE98"/>
  <c r="BQ50"/>
  <c r="CC91"/>
  <c r="CC19"/>
  <c r="BE10"/>
  <c r="CC33"/>
  <c r="BQ26"/>
  <c r="CC39"/>
  <c r="BE102"/>
  <c r="BQ53"/>
  <c r="BQ104"/>
  <c r="BQ47"/>
  <c r="AG96"/>
  <c r="BE60"/>
  <c r="BE74"/>
  <c r="BE48"/>
  <c r="CC57"/>
  <c r="BE19"/>
  <c r="BE34"/>
  <c r="CC54"/>
  <c r="BQ12"/>
  <c r="CC32"/>
  <c r="BQ65"/>
  <c r="BE21"/>
  <c r="CC7"/>
  <c r="CC8"/>
  <c r="BQ7"/>
  <c r="BQ8"/>
  <c r="BE8"/>
  <c r="BE7"/>
  <c r="V62"/>
  <c r="V66"/>
  <c r="V69"/>
  <c r="V60"/>
  <c r="V63"/>
  <c r="V61"/>
  <c r="V70"/>
  <c r="V68"/>
  <c r="V65"/>
  <c r="V71"/>
  <c r="V67"/>
  <c r="V72"/>
  <c r="EO75"/>
  <c r="EO79"/>
  <c r="EP79"/>
  <c r="EO83"/>
  <c r="EO87"/>
  <c r="EP87"/>
  <c r="EO91"/>
  <c r="EP91"/>
  <c r="EO95"/>
  <c r="EP95"/>
  <c r="EO99"/>
  <c r="EO103"/>
  <c r="EP103"/>
  <c r="EO78"/>
  <c r="EP78"/>
  <c r="EO82"/>
  <c r="EP82"/>
  <c r="EO86"/>
  <c r="EO90"/>
  <c r="EP90"/>
  <c r="EO94"/>
  <c r="EP94"/>
  <c r="EO98"/>
  <c r="EP98"/>
  <c r="EO102"/>
  <c r="EP102"/>
  <c r="EO106"/>
  <c r="EP106"/>
  <c r="EO77"/>
  <c r="EP77"/>
  <c r="EO81"/>
  <c r="EP81"/>
  <c r="EO85"/>
  <c r="EP85"/>
  <c r="EO89"/>
  <c r="EP89"/>
  <c r="EO93"/>
  <c r="EP93"/>
  <c r="EO97"/>
  <c r="EP97"/>
  <c r="EO101"/>
  <c r="EP101"/>
  <c r="EO105"/>
  <c r="EP105"/>
  <c r="EO76"/>
  <c r="EP76"/>
  <c r="EO80"/>
  <c r="EP80"/>
  <c r="EO84"/>
  <c r="EP84"/>
  <c r="EO88"/>
  <c r="EP88"/>
  <c r="EO92"/>
  <c r="EP92"/>
  <c r="EO96"/>
  <c r="EP96"/>
  <c r="EO100"/>
  <c r="EP100"/>
  <c r="EO104"/>
  <c r="EP104"/>
  <c r="C81"/>
  <c r="C105"/>
  <c r="C88"/>
  <c r="C96"/>
  <c r="C100"/>
  <c r="C104"/>
  <c r="C75"/>
  <c r="C79"/>
  <c r="C83"/>
  <c r="C87"/>
  <c r="C91"/>
  <c r="C95"/>
  <c r="C99"/>
  <c r="C103"/>
  <c r="C77"/>
  <c r="C85"/>
  <c r="C89"/>
  <c r="C93"/>
  <c r="C97"/>
  <c r="C101"/>
  <c r="C76"/>
  <c r="C80"/>
  <c r="C84"/>
  <c r="C92"/>
  <c r="C78"/>
  <c r="C82"/>
  <c r="C86"/>
  <c r="C90"/>
  <c r="C94"/>
  <c r="C98"/>
  <c r="C102"/>
  <c r="C72"/>
  <c r="C73"/>
  <c r="C74"/>
  <c r="C10"/>
  <c r="C31"/>
  <c r="C43"/>
  <c r="C47"/>
  <c r="C51"/>
  <c r="C56"/>
  <c r="C60"/>
  <c r="C64"/>
  <c r="C68"/>
  <c r="C12"/>
  <c r="C39"/>
  <c r="C15"/>
  <c r="C18"/>
  <c r="C23"/>
  <c r="C26"/>
  <c r="C30"/>
  <c r="C34"/>
  <c r="C38"/>
  <c r="C42"/>
  <c r="C46"/>
  <c r="C50"/>
  <c r="C54"/>
  <c r="C59"/>
  <c r="C63"/>
  <c r="C67"/>
  <c r="C27"/>
  <c r="C35"/>
  <c r="C11"/>
  <c r="C14"/>
  <c r="C17"/>
  <c r="C22"/>
  <c r="C29"/>
  <c r="C33"/>
  <c r="C37"/>
  <c r="C41"/>
  <c r="C45"/>
  <c r="C49"/>
  <c r="C53"/>
  <c r="C58"/>
  <c r="C62"/>
  <c r="C66"/>
  <c r="C70"/>
  <c r="C20"/>
  <c r="C24"/>
  <c r="C9"/>
  <c r="C13"/>
  <c r="C16"/>
  <c r="C21"/>
  <c r="C25"/>
  <c r="C28"/>
  <c r="C32"/>
  <c r="C36"/>
  <c r="C40"/>
  <c r="C44"/>
  <c r="C48"/>
  <c r="C52"/>
  <c r="C57"/>
  <c r="C61"/>
  <c r="C65"/>
  <c r="C69"/>
  <c r="C8"/>
  <c r="EL7"/>
  <c r="C55"/>
  <c r="C71"/>
  <c r="C19"/>
  <c r="C7"/>
  <c r="C106"/>
  <c r="EP99"/>
  <c r="T7"/>
  <c r="EP86"/>
  <c r="EP83"/>
  <c r="EP75"/>
  <c r="AG7"/>
  <c r="AG73"/>
  <c r="AG29"/>
  <c r="AH63"/>
  <c r="AG63"/>
  <c r="AG55"/>
  <c r="AH67"/>
  <c r="AG67"/>
  <c r="AH64"/>
  <c r="AG64"/>
  <c r="AH70"/>
  <c r="AG70"/>
  <c r="AH71"/>
  <c r="AG71"/>
  <c r="AG9"/>
  <c r="AH65"/>
  <c r="AG65"/>
  <c r="AG48"/>
  <c r="AG42"/>
  <c r="AG57"/>
  <c r="AG58"/>
  <c r="AG36"/>
  <c r="AG37"/>
  <c r="AG51"/>
  <c r="AH69"/>
  <c r="AG69"/>
  <c r="AG16"/>
  <c r="AG54"/>
  <c r="AH60"/>
  <c r="AG60"/>
  <c r="AG15"/>
  <c r="AG25"/>
  <c r="AG21"/>
  <c r="AG33"/>
  <c r="AG52"/>
  <c r="AG53"/>
  <c r="AG8"/>
  <c r="AG14"/>
  <c r="AG22"/>
  <c r="AH72"/>
  <c r="AG72"/>
  <c r="AG32"/>
  <c r="AH68"/>
  <c r="AG68"/>
  <c r="AG39"/>
  <c r="AG20"/>
  <c r="AG56"/>
  <c r="AH66"/>
  <c r="AG66"/>
  <c r="AG12"/>
  <c r="AG44"/>
  <c r="AH62"/>
  <c r="AG62"/>
  <c r="AG23"/>
  <c r="AH61"/>
  <c r="AG61"/>
  <c r="AG49"/>
  <c r="AG35"/>
  <c r="AG50"/>
  <c r="AG45"/>
  <c r="AG26"/>
  <c r="AG41"/>
  <c r="AG30"/>
  <c r="AG18"/>
  <c r="AG46"/>
  <c r="AG47"/>
  <c r="AG13"/>
  <c r="AG74"/>
  <c r="AG10"/>
  <c r="AG38"/>
  <c r="AG43"/>
  <c r="AG31"/>
  <c r="AG59"/>
  <c r="AG17"/>
  <c r="AG11"/>
  <c r="AG19"/>
  <c r="AG28"/>
  <c r="AG24"/>
  <c r="V32"/>
  <c r="V58"/>
  <c r="V59"/>
  <c r="V51"/>
  <c r="V56"/>
  <c r="V35"/>
  <c r="V44"/>
  <c r="AH38"/>
  <c r="AH43"/>
  <c r="AH31"/>
  <c r="AH59"/>
  <c r="V55"/>
  <c r="V47"/>
  <c r="V33"/>
  <c r="V74"/>
  <c r="AH73"/>
  <c r="AH55"/>
  <c r="AH48"/>
  <c r="AH42"/>
  <c r="AH57"/>
  <c r="AH58"/>
  <c r="AH36"/>
  <c r="AH37"/>
  <c r="AH51"/>
  <c r="AH54"/>
  <c r="AH33"/>
  <c r="AH52"/>
  <c r="AH53"/>
  <c r="V73"/>
  <c r="V50"/>
  <c r="V37"/>
  <c r="V48"/>
  <c r="V57"/>
  <c r="V49"/>
  <c r="V52"/>
  <c r="AH32"/>
  <c r="AH39"/>
  <c r="AH56"/>
  <c r="AH44"/>
  <c r="V41"/>
  <c r="V43"/>
  <c r="V38"/>
  <c r="V53"/>
  <c r="V30"/>
  <c r="AH49"/>
  <c r="AH35"/>
  <c r="AH50"/>
  <c r="AH45"/>
  <c r="AH41"/>
  <c r="AH30"/>
  <c r="AH46"/>
  <c r="AH47"/>
  <c r="AH74"/>
  <c r="V8"/>
  <c r="AH19"/>
  <c r="AH24"/>
  <c r="V21"/>
  <c r="V20"/>
  <c r="V24"/>
  <c r="V9"/>
  <c r="AH29"/>
  <c r="AH16"/>
  <c r="AH15"/>
  <c r="AH25"/>
  <c r="AH21"/>
  <c r="AH17"/>
  <c r="AH11"/>
  <c r="AH28"/>
  <c r="V22"/>
  <c r="V25"/>
  <c r="V18"/>
  <c r="V26"/>
  <c r="V15"/>
  <c r="V12"/>
  <c r="T6" i="21"/>
  <c r="S6"/>
  <c r="AD6"/>
  <c r="Y6"/>
  <c r="AH8" i="19"/>
  <c r="X6" i="21"/>
  <c r="AH14" i="19"/>
  <c r="AH22"/>
  <c r="AH20"/>
  <c r="AH12"/>
  <c r="AH23"/>
  <c r="V14"/>
  <c r="V17"/>
  <c r="AH10"/>
  <c r="V13"/>
  <c r="AH9"/>
  <c r="V23"/>
  <c r="V19"/>
  <c r="V28"/>
  <c r="V11"/>
  <c r="AH26"/>
  <c r="AH18"/>
  <c r="AH13"/>
  <c r="J16" i="22"/>
  <c r="G21"/>
  <c r="M17"/>
  <c r="G22"/>
  <c r="G17"/>
  <c r="J22"/>
  <c r="J21"/>
  <c r="M19"/>
  <c r="V64" i="19"/>
  <c r="DW7"/>
  <c r="O17" i="22"/>
  <c r="AH7" i="19"/>
  <c r="V54"/>
  <c r="V31"/>
  <c r="V36"/>
  <c r="V46"/>
  <c r="V42"/>
  <c r="V45"/>
  <c r="V39"/>
  <c r="V29"/>
  <c r="AB110"/>
  <c r="X114"/>
  <c r="AF110"/>
  <c r="AA6" i="21"/>
  <c r="AD110" i="19"/>
  <c r="W6" i="21"/>
  <c r="W114" i="19"/>
  <c r="AG110"/>
  <c r="AB6" i="21"/>
  <c r="AA110" i="19"/>
  <c r="AC110"/>
  <c r="V10"/>
  <c r="V16"/>
  <c r="M21" i="22"/>
  <c r="N21"/>
  <c r="J20"/>
  <c r="G16"/>
  <c r="J19"/>
  <c r="M20"/>
  <c r="M16"/>
  <c r="G20"/>
  <c r="J17"/>
  <c r="N17"/>
  <c r="M22"/>
  <c r="N22"/>
  <c r="G19"/>
  <c r="BF62" i="19"/>
  <c r="BR68"/>
  <c r="BR69"/>
  <c r="BR70"/>
  <c r="BR62"/>
  <c r="AT62"/>
  <c r="BR65"/>
  <c r="BF67"/>
  <c r="CD63"/>
  <c r="BF65"/>
  <c r="BR66"/>
  <c r="BF70"/>
  <c r="AT66"/>
  <c r="BF71"/>
  <c r="CD67"/>
  <c r="BR71"/>
  <c r="AT63"/>
  <c r="BF72"/>
  <c r="CD68"/>
  <c r="BF64"/>
  <c r="CD71"/>
  <c r="CD62"/>
  <c r="AT70"/>
  <c r="BR63"/>
  <c r="BR72"/>
  <c r="AT65"/>
  <c r="AT72"/>
  <c r="CD72"/>
  <c r="CD66"/>
  <c r="AT67"/>
  <c r="BF68"/>
  <c r="BF66"/>
  <c r="CD64"/>
  <c r="CD70"/>
  <c r="AT64"/>
  <c r="AT69"/>
  <c r="CD65"/>
  <c r="BR67"/>
  <c r="AT71"/>
  <c r="CD69"/>
  <c r="BF69"/>
  <c r="AT68"/>
  <c r="BF63"/>
  <c r="BR64"/>
  <c r="ET46"/>
  <c r="ET16"/>
  <c r="ET42"/>
  <c r="ET54"/>
  <c r="ET45"/>
  <c r="ET64"/>
  <c r="ET31"/>
  <c r="ET39"/>
  <c r="ET10"/>
  <c r="ET29"/>
  <c r="ET36"/>
  <c r="EM70"/>
  <c r="EM54"/>
  <c r="EM38"/>
  <c r="EM22"/>
  <c r="EM7"/>
  <c r="EM59"/>
  <c r="EM43"/>
  <c r="EM27"/>
  <c r="EM72"/>
  <c r="EM56"/>
  <c r="EM40"/>
  <c r="EM24"/>
  <c r="EM8"/>
  <c r="EM61"/>
  <c r="EM45"/>
  <c r="EM29"/>
  <c r="EM13"/>
  <c r="EM74"/>
  <c r="EM58"/>
  <c r="EM42"/>
  <c r="EM26"/>
  <c r="EM10"/>
  <c r="EM63"/>
  <c r="EM47"/>
  <c r="EM31"/>
  <c r="EM11"/>
  <c r="EM60"/>
  <c r="EM44"/>
  <c r="EM28"/>
  <c r="EM12"/>
  <c r="EM65"/>
  <c r="EM49"/>
  <c r="EM33"/>
  <c r="EM17"/>
  <c r="EM62"/>
  <c r="EM46"/>
  <c r="EM30"/>
  <c r="EM14"/>
  <c r="EM67"/>
  <c r="EM51"/>
  <c r="EM35"/>
  <c r="EM15"/>
  <c r="EM64"/>
  <c r="EM48"/>
  <c r="EM32"/>
  <c r="EM16"/>
  <c r="EM69"/>
  <c r="EM53"/>
  <c r="EM37"/>
  <c r="EM21"/>
  <c r="EM19"/>
  <c r="EM66"/>
  <c r="EM50"/>
  <c r="EM34"/>
  <c r="EM18"/>
  <c r="EM71"/>
  <c r="EM55"/>
  <c r="EM39"/>
  <c r="EM23"/>
  <c r="EM68"/>
  <c r="EM52"/>
  <c r="EM36"/>
  <c r="EM20"/>
  <c r="EM73"/>
  <c r="EM57"/>
  <c r="EM41"/>
  <c r="EM25"/>
  <c r="EM9"/>
  <c r="EN7"/>
  <c r="O20" i="22"/>
  <c r="BF7" i="19"/>
  <c r="O21" i="22"/>
  <c r="BR7" i="19"/>
  <c r="O19" i="22"/>
  <c r="AT7" i="19"/>
  <c r="O22" i="22"/>
  <c r="CD7" i="19"/>
  <c r="CD39"/>
  <c r="AT36"/>
  <c r="BR48"/>
  <c r="AT55"/>
  <c r="BR37"/>
  <c r="BR38"/>
  <c r="BF61"/>
  <c r="CD50"/>
  <c r="AT57"/>
  <c r="BF50"/>
  <c r="BF38"/>
  <c r="BR42"/>
  <c r="BR47"/>
  <c r="AT42"/>
  <c r="BF59"/>
  <c r="AT60"/>
  <c r="BF35"/>
  <c r="AT45"/>
  <c r="BF45"/>
  <c r="AT39"/>
  <c r="CD32"/>
  <c r="AT35"/>
  <c r="CD73"/>
  <c r="CD42"/>
  <c r="BF42"/>
  <c r="CD49"/>
  <c r="BF43"/>
  <c r="CD41"/>
  <c r="AT41"/>
  <c r="CD56"/>
  <c r="BF47"/>
  <c r="CD43"/>
  <c r="BR51"/>
  <c r="AT37"/>
  <c r="AT33"/>
  <c r="BF33"/>
  <c r="CD36"/>
  <c r="BR44"/>
  <c r="CD74"/>
  <c r="BF39"/>
  <c r="BF48"/>
  <c r="BF37"/>
  <c r="CD48"/>
  <c r="CD46"/>
  <c r="BF36"/>
  <c r="BR41"/>
  <c r="BR61"/>
  <c r="BR52"/>
  <c r="BR56"/>
  <c r="AT38"/>
  <c r="CD38"/>
  <c r="BR58"/>
  <c r="CD35"/>
  <c r="AT47"/>
  <c r="BR53"/>
  <c r="BR60"/>
  <c r="AT61"/>
  <c r="AT58"/>
  <c r="AT48"/>
  <c r="BF54"/>
  <c r="BF57"/>
  <c r="BF73"/>
  <c r="AT49"/>
  <c r="AT46"/>
  <c r="BR43"/>
  <c r="AT54"/>
  <c r="AT53"/>
  <c r="BR73"/>
  <c r="AT73"/>
  <c r="BF51"/>
  <c r="BR74"/>
  <c r="AT52"/>
  <c r="CD44"/>
  <c r="BF46"/>
  <c r="AT74"/>
  <c r="CD45"/>
  <c r="CD37"/>
  <c r="CD60"/>
  <c r="BR35"/>
  <c r="AT51"/>
  <c r="BF52"/>
  <c r="CD33"/>
  <c r="BR33"/>
  <c r="BR59"/>
  <c r="CD58"/>
  <c r="BF74"/>
  <c r="BR36"/>
  <c r="BR54"/>
  <c r="CD51"/>
  <c r="CD52"/>
  <c r="BR50"/>
  <c r="AT59"/>
  <c r="AT56"/>
  <c r="BF53"/>
  <c r="BF41"/>
  <c r="CD59"/>
  <c r="BF56"/>
  <c r="CD57"/>
  <c r="BR49"/>
  <c r="BR55"/>
  <c r="CD47"/>
  <c r="BF44"/>
  <c r="BF32"/>
  <c r="AT50"/>
  <c r="CD55"/>
  <c r="AT44"/>
  <c r="AT43"/>
  <c r="BR32"/>
  <c r="BR46"/>
  <c r="AT32"/>
  <c r="BR39"/>
  <c r="BF60"/>
  <c r="BF58"/>
  <c r="BF55"/>
  <c r="BR57"/>
  <c r="BF49"/>
  <c r="CD53"/>
  <c r="CD61"/>
  <c r="CD54"/>
  <c r="BR45"/>
  <c r="U6" i="21"/>
  <c r="BF8" i="19"/>
  <c r="BR30"/>
  <c r="BR20"/>
  <c r="BR14"/>
  <c r="BR24"/>
  <c r="CD12"/>
  <c r="CD10"/>
  <c r="BR9"/>
  <c r="AT16"/>
  <c r="BR18"/>
  <c r="CD21"/>
  <c r="CD8"/>
  <c r="BR16"/>
  <c r="BF17"/>
  <c r="BF19"/>
  <c r="CD23"/>
  <c r="BF11"/>
  <c r="CD31"/>
  <c r="BF29"/>
  <c r="CD17"/>
  <c r="BF14"/>
  <c r="BF12"/>
  <c r="AT22"/>
  <c r="CD11"/>
  <c r="BR31"/>
  <c r="BF30"/>
  <c r="AT17"/>
  <c r="AT12"/>
  <c r="BF15"/>
  <c r="AT13"/>
  <c r="AT15"/>
  <c r="BF18"/>
  <c r="AT9"/>
  <c r="BR19"/>
  <c r="V6" i="21"/>
  <c r="BF25" i="19"/>
  <c r="BF24"/>
  <c r="CD14"/>
  <c r="BR17"/>
  <c r="AT8"/>
  <c r="BR21"/>
  <c r="AT19"/>
  <c r="BF9"/>
  <c r="BR25"/>
  <c r="BF21"/>
  <c r="AT10"/>
  <c r="AT31"/>
  <c r="BF20"/>
  <c r="BF31"/>
  <c r="CD30"/>
  <c r="AT23"/>
  <c r="BR29"/>
  <c r="AT11"/>
  <c r="CD20"/>
  <c r="CD18"/>
  <c r="AT28"/>
  <c r="BR26"/>
  <c r="AT14"/>
  <c r="BF22"/>
  <c r="AE110"/>
  <c r="Z6" i="21"/>
  <c r="BR13" i="19"/>
  <c r="AT18"/>
  <c r="AT30"/>
  <c r="BF16"/>
  <c r="BR22"/>
  <c r="CD26"/>
  <c r="BF13"/>
  <c r="AT20"/>
  <c r="AD9" i="21"/>
  <c r="BR8" i="19"/>
  <c r="BR12"/>
  <c r="CD28"/>
  <c r="CD16"/>
  <c r="BR10"/>
  <c r="CD13"/>
  <c r="BF23"/>
  <c r="CD29"/>
  <c r="CD24"/>
  <c r="BF10"/>
  <c r="AT25"/>
  <c r="BF26"/>
  <c r="CD25"/>
  <c r="BF28"/>
  <c r="AT29"/>
  <c r="AT21"/>
  <c r="CD9"/>
  <c r="AT24"/>
  <c r="BR11"/>
  <c r="CD19"/>
  <c r="CD15"/>
  <c r="BR23"/>
  <c r="BR15"/>
  <c r="AT26"/>
  <c r="CD22"/>
  <c r="BR28"/>
  <c r="N19" i="22"/>
  <c r="N16"/>
  <c r="N20"/>
  <c r="AG9" i="21"/>
  <c r="AH9"/>
  <c r="AR9"/>
  <c r="T9"/>
  <c r="S9"/>
  <c r="J9"/>
  <c r="E9"/>
  <c r="K9"/>
  <c r="F9"/>
  <c r="P9"/>
  <c r="AG6"/>
  <c r="AL6"/>
  <c r="AM6"/>
  <c r="AH6"/>
  <c r="AR6"/>
  <c r="ET55" i="19"/>
  <c r="EN27"/>
  <c r="EN26"/>
  <c r="EN25"/>
  <c r="EN24"/>
  <c r="EN21"/>
  <c r="EN20"/>
  <c r="EN18"/>
  <c r="EN17"/>
  <c r="EN16"/>
  <c r="EN15"/>
  <c r="EN14"/>
  <c r="EN13"/>
  <c r="EN12"/>
  <c r="EN11"/>
  <c r="EN10"/>
  <c r="EN9"/>
  <c r="EN22"/>
  <c r="EN23"/>
  <c r="EN8"/>
  <c r="EN19"/>
  <c r="EO7"/>
  <c r="O16" i="22"/>
  <c r="V7" i="19"/>
  <c r="DL110"/>
  <c r="DA110"/>
  <c r="AM110"/>
  <c r="AO110"/>
  <c r="AI114"/>
  <c r="AP110"/>
  <c r="AK6" i="21"/>
  <c r="AS110" i="19"/>
  <c r="AP6" i="21"/>
  <c r="AN110" i="19"/>
  <c r="AJ114"/>
  <c r="AR110"/>
  <c r="AO6" i="21"/>
  <c r="BK110" i="19"/>
  <c r="BM110"/>
  <c r="BN110"/>
  <c r="W9" i="21"/>
  <c r="BQ110" i="19"/>
  <c r="AB9" i="21"/>
  <c r="BG114" i="19"/>
  <c r="BP110"/>
  <c r="BL110"/>
  <c r="BH114"/>
  <c r="AH110"/>
  <c r="AZ110"/>
  <c r="BD110"/>
  <c r="M9" i="21"/>
  <c r="BB110" i="19"/>
  <c r="I9" i="21"/>
  <c r="AU114" i="19"/>
  <c r="AY110"/>
  <c r="G9" i="21"/>
  <c r="BA110" i="19"/>
  <c r="AV114"/>
  <c r="BE110"/>
  <c r="N9" i="21"/>
  <c r="CB110" i="19"/>
  <c r="BZ110"/>
  <c r="AK9" i="21"/>
  <c r="BX110" i="19"/>
  <c r="BS114"/>
  <c r="BW110"/>
  <c r="BY110"/>
  <c r="BT114"/>
  <c r="CC110"/>
  <c r="AE6" i="21"/>
  <c r="ET21" i="19"/>
  <c r="ET63"/>
  <c r="ET59"/>
  <c r="ET53"/>
  <c r="ET56"/>
  <c r="ET66"/>
  <c r="ET24"/>
  <c r="ET35"/>
  <c r="ET73"/>
  <c r="ET22"/>
  <c r="ET8"/>
  <c r="ET70"/>
  <c r="ET43"/>
  <c r="ET44"/>
  <c r="ET72"/>
  <c r="ET47"/>
  <c r="ET48"/>
  <c r="ET18"/>
  <c r="ET50"/>
  <c r="ET15"/>
  <c r="ET74"/>
  <c r="ET49"/>
  <c r="ET12"/>
  <c r="ET58"/>
  <c r="ET52"/>
  <c r="ET67"/>
  <c r="ET69"/>
  <c r="ET9"/>
  <c r="ET41"/>
  <c r="ET30"/>
  <c r="ET62"/>
  <c r="ET68"/>
  <c r="ET23"/>
  <c r="ET57"/>
  <c r="ET37"/>
  <c r="ET25"/>
  <c r="ET26"/>
  <c r="ET71"/>
  <c r="ET60"/>
  <c r="ET65"/>
  <c r="ET14"/>
  <c r="ET11"/>
  <c r="ET17"/>
  <c r="ET28"/>
  <c r="ET38"/>
  <c r="ET51"/>
  <c r="ET13"/>
  <c r="ET33"/>
  <c r="ET32"/>
  <c r="ET61"/>
  <c r="ET20"/>
  <c r="EN28"/>
  <c r="EO27"/>
  <c r="EP27"/>
  <c r="EO26"/>
  <c r="EO25"/>
  <c r="EO24"/>
  <c r="EO21"/>
  <c r="EO20"/>
  <c r="EO18"/>
  <c r="EO17"/>
  <c r="EO16"/>
  <c r="EO15"/>
  <c r="EO14"/>
  <c r="EO13"/>
  <c r="EO12"/>
  <c r="EO11"/>
  <c r="EO10"/>
  <c r="EO9"/>
  <c r="EO22"/>
  <c r="EO23"/>
  <c r="EO8"/>
  <c r="EO19"/>
  <c r="F6" i="21"/>
  <c r="J6"/>
  <c r="E6"/>
  <c r="P6"/>
  <c r="K6"/>
  <c r="R110" i="19"/>
  <c r="I6" i="21"/>
  <c r="P110" i="19"/>
  <c r="T110"/>
  <c r="M6" i="21"/>
  <c r="U110" i="19"/>
  <c r="N6" i="21"/>
  <c r="O110" i="19"/>
  <c r="Q110"/>
  <c r="H6" i="21"/>
  <c r="AI9"/>
  <c r="BO110" i="19"/>
  <c r="BR110"/>
  <c r="CA110"/>
  <c r="AL9" i="21"/>
  <c r="U9"/>
  <c r="AI6"/>
  <c r="X9"/>
  <c r="AO9"/>
  <c r="AM9"/>
  <c r="Y9"/>
  <c r="AA9"/>
  <c r="V9"/>
  <c r="AJ6"/>
  <c r="AJ9"/>
  <c r="H9"/>
  <c r="AQ110" i="19"/>
  <c r="AN6" i="21"/>
  <c r="BC110" i="19"/>
  <c r="L9" i="21"/>
  <c r="EQ33" i="19"/>
  <c r="ER54"/>
  <c r="ER14"/>
  <c r="EQ31"/>
  <c r="EQ65"/>
  <c r="EQ71"/>
  <c r="EQ39"/>
  <c r="EQ15"/>
  <c r="EQ50"/>
  <c r="EQ72"/>
  <c r="EQ73"/>
  <c r="EQ42"/>
  <c r="EQ63"/>
  <c r="EQ54"/>
  <c r="ER68"/>
  <c r="EQ68"/>
  <c r="EQ18"/>
  <c r="L114"/>
  <c r="K114"/>
  <c r="EN29"/>
  <c r="EO28"/>
  <c r="ET19"/>
  <c r="ET7"/>
  <c r="FJ9" i="15"/>
  <c r="ER21" i="19"/>
  <c r="EQ23"/>
  <c r="G6" i="21"/>
  <c r="ER22" i="19"/>
  <c r="ER18"/>
  <c r="Z9" i="21"/>
  <c r="AE9"/>
  <c r="CD110" i="19"/>
  <c r="AN9" i="21"/>
  <c r="Q9"/>
  <c r="BF110" i="19"/>
  <c r="AS6" i="21"/>
  <c r="S110" i="19"/>
  <c r="L6" i="21"/>
  <c r="Q6"/>
  <c r="AT110" i="19"/>
  <c r="ER65"/>
  <c r="EQ21"/>
  <c r="EQ22"/>
  <c r="EQ14"/>
  <c r="ER15"/>
  <c r="ER71"/>
  <c r="ER12"/>
  <c r="EQ11"/>
  <c r="EQ12"/>
  <c r="ER11"/>
  <c r="EP23"/>
  <c r="ER23"/>
  <c r="EQ56"/>
  <c r="EQ74"/>
  <c r="EQ60"/>
  <c r="ER17"/>
  <c r="EQ17"/>
  <c r="EP17"/>
  <c r="ER8"/>
  <c r="EQ8"/>
  <c r="ER67"/>
  <c r="EQ67"/>
  <c r="ER25"/>
  <c r="EQ25"/>
  <c r="EP25"/>
  <c r="ER64"/>
  <c r="EQ64"/>
  <c r="ER24"/>
  <c r="EQ24"/>
  <c r="EQ49"/>
  <c r="EQ30"/>
  <c r="EQ61"/>
  <c r="EQ59"/>
  <c r="EQ70"/>
  <c r="EQ57"/>
  <c r="ER29"/>
  <c r="EQ29"/>
  <c r="EQ53"/>
  <c r="EQ48"/>
  <c r="EQ62"/>
  <c r="EQ51"/>
  <c r="EQ43"/>
  <c r="EQ45"/>
  <c r="ER13"/>
  <c r="EQ13"/>
  <c r="EP13"/>
  <c r="ER10"/>
  <c r="EQ10"/>
  <c r="EQ41"/>
  <c r="ER20"/>
  <c r="EQ20"/>
  <c r="EP20"/>
  <c r="EQ47"/>
  <c r="ER9"/>
  <c r="EQ9"/>
  <c r="EQ38"/>
  <c r="ER16"/>
  <c r="EQ16"/>
  <c r="EP16"/>
  <c r="ER52"/>
  <c r="EQ52"/>
  <c r="ER28"/>
  <c r="EQ28"/>
  <c r="EP28"/>
  <c r="EP29"/>
  <c r="EQ66"/>
  <c r="EQ69"/>
  <c r="EQ46"/>
  <c r="ER32"/>
  <c r="EQ32"/>
  <c r="EQ44"/>
  <c r="EQ36"/>
  <c r="ER26"/>
  <c r="EQ26"/>
  <c r="EP26"/>
  <c r="ER35"/>
  <c r="EQ35"/>
  <c r="EQ58"/>
  <c r="ER37"/>
  <c r="EQ37"/>
  <c r="EN30"/>
  <c r="EO29"/>
  <c r="EP24"/>
  <c r="EP15"/>
  <c r="EP14"/>
  <c r="EP11"/>
  <c r="EP22"/>
  <c r="EP18"/>
  <c r="EP21"/>
  <c r="EP12"/>
  <c r="EP10"/>
  <c r="EP9"/>
  <c r="AS9" i="21"/>
  <c r="V110" i="19"/>
  <c r="EP8"/>
  <c r="EP30"/>
  <c r="ER30"/>
  <c r="EQ7"/>
  <c r="EN31"/>
  <c r="EO30"/>
  <c r="ER19"/>
  <c r="ER7"/>
  <c r="EP31"/>
  <c r="ER31"/>
  <c r="EP19"/>
  <c r="EQ55"/>
  <c r="EQ19"/>
  <c r="EQ109"/>
  <c r="EO31"/>
  <c r="EN32"/>
  <c r="EP7"/>
  <c r="M7" i="1"/>
  <c r="M8"/>
  <c r="M9"/>
  <c r="M10"/>
  <c r="M11"/>
  <c r="M12"/>
  <c r="M13"/>
  <c r="O7"/>
  <c r="O8"/>
  <c r="EP109" i="19"/>
  <c r="EO32"/>
  <c r="EP32"/>
  <c r="EN33"/>
  <c r="EP33"/>
  <c r="EN34"/>
  <c r="EO33"/>
  <c r="ER33"/>
  <c r="EO34"/>
  <c r="EP34"/>
  <c r="EN35"/>
  <c r="EN36"/>
  <c r="EO35"/>
  <c r="EP35"/>
  <c r="EP36"/>
  <c r="EO36"/>
  <c r="EN37"/>
  <c r="ER36"/>
  <c r="EN38"/>
  <c r="EO37"/>
  <c r="EP37"/>
  <c r="DW40"/>
  <c r="EP38"/>
  <c r="EN39"/>
  <c r="DW34"/>
  <c r="DW27"/>
  <c r="DW71"/>
  <c r="DW70"/>
  <c r="DW69"/>
  <c r="DW68"/>
  <c r="DW67"/>
  <c r="DW66"/>
  <c r="DW65"/>
  <c r="DW64"/>
  <c r="DW63"/>
  <c r="DW62"/>
  <c r="DW61"/>
  <c r="DW60"/>
  <c r="DW59"/>
  <c r="DW58"/>
  <c r="DW57"/>
  <c r="DW56"/>
  <c r="DW55"/>
  <c r="DW54"/>
  <c r="DW53"/>
  <c r="DW52"/>
  <c r="DW51"/>
  <c r="DW50"/>
  <c r="DW49"/>
  <c r="DW48"/>
  <c r="DW47"/>
  <c r="DW46"/>
  <c r="DW45"/>
  <c r="DW44"/>
  <c r="DW43"/>
  <c r="DW42"/>
  <c r="DW41"/>
  <c r="DW39"/>
  <c r="DW36"/>
  <c r="DW35"/>
  <c r="DW31"/>
  <c r="DW30"/>
  <c r="DW29"/>
  <c r="DW28"/>
  <c r="DW26"/>
  <c r="DW25"/>
  <c r="DW24"/>
  <c r="DW21"/>
  <c r="DW20"/>
  <c r="DW18"/>
  <c r="DW17"/>
  <c r="DW16"/>
  <c r="DW15"/>
  <c r="DW14"/>
  <c r="DW13"/>
  <c r="DW12"/>
  <c r="DW11"/>
  <c r="DW10"/>
  <c r="DW9"/>
  <c r="DW8"/>
  <c r="DW38"/>
  <c r="EO38"/>
  <c r="DW37"/>
  <c r="DW32"/>
  <c r="DW33"/>
  <c r="DW22"/>
  <c r="DW23"/>
  <c r="DX85"/>
  <c r="DW85"/>
  <c r="DX77"/>
  <c r="DW77"/>
  <c r="DX81"/>
  <c r="DW81"/>
  <c r="DW72"/>
  <c r="DX84"/>
  <c r="DW84"/>
  <c r="DX88"/>
  <c r="DW88"/>
  <c r="DX86"/>
  <c r="DW86"/>
  <c r="DX90"/>
  <c r="DW90"/>
  <c r="DX91"/>
  <c r="DW91"/>
  <c r="DX87"/>
  <c r="DW87"/>
  <c r="DX78"/>
  <c r="DW78"/>
  <c r="DW74"/>
  <c r="DX75"/>
  <c r="DW75"/>
  <c r="DX101"/>
  <c r="DW101"/>
  <c r="DX99"/>
  <c r="DW99"/>
  <c r="DX82"/>
  <c r="DW82"/>
  <c r="DX76"/>
  <c r="DW76"/>
  <c r="DX92"/>
  <c r="DW92"/>
  <c r="DX80"/>
  <c r="DW80"/>
  <c r="DX100"/>
  <c r="DW100"/>
  <c r="DX96"/>
  <c r="DW96"/>
  <c r="DX94"/>
  <c r="DW94"/>
  <c r="DX97"/>
  <c r="DW97"/>
  <c r="DX104"/>
  <c r="DW104"/>
  <c r="DX105"/>
  <c r="DW105"/>
  <c r="DX103"/>
  <c r="DW103"/>
  <c r="DX89"/>
  <c r="DW89"/>
  <c r="DX93"/>
  <c r="DW93"/>
  <c r="DX95"/>
  <c r="DW95"/>
  <c r="DX98"/>
  <c r="DW98"/>
  <c r="DX83"/>
  <c r="DW83"/>
  <c r="DX102"/>
  <c r="DW102"/>
  <c r="DW73"/>
  <c r="DX79"/>
  <c r="DW79"/>
  <c r="DW19"/>
  <c r="DX106"/>
  <c r="DW106"/>
  <c r="ES81"/>
  <c r="ES106"/>
  <c r="ES92"/>
  <c r="ES65"/>
  <c r="ES105"/>
  <c r="ES101"/>
  <c r="ES52"/>
  <c r="ES76"/>
  <c r="ES82"/>
  <c r="ES83"/>
  <c r="ES78"/>
  <c r="ES100"/>
  <c r="ES77"/>
  <c r="ES97"/>
  <c r="ES96"/>
  <c r="ES84"/>
  <c r="ES88"/>
  <c r="ES54"/>
  <c r="ES64"/>
  <c r="ES90"/>
  <c r="ES98"/>
  <c r="ES103"/>
  <c r="ES79"/>
  <c r="ES102"/>
  <c r="ES85"/>
  <c r="ES93"/>
  <c r="ES71"/>
  <c r="ES87"/>
  <c r="ES68"/>
  <c r="ES99"/>
  <c r="ES104"/>
  <c r="ES80"/>
  <c r="ES91"/>
  <c r="ES89"/>
  <c r="ES67"/>
  <c r="ES94"/>
  <c r="ES86"/>
  <c r="ES75"/>
  <c r="ES95"/>
  <c r="ES27"/>
  <c r="ES40"/>
  <c r="ES34"/>
  <c r="ES37"/>
  <c r="ES32"/>
  <c r="ES22"/>
  <c r="ES35"/>
  <c r="ES28"/>
  <c r="ER38"/>
  <c r="EP39"/>
  <c r="EN40"/>
  <c r="EO39"/>
  <c r="ER39"/>
  <c r="EO40"/>
  <c r="EP40"/>
  <c r="EN41"/>
  <c r="EN42"/>
  <c r="EO41"/>
  <c r="EP41"/>
  <c r="ER41"/>
  <c r="EN43"/>
  <c r="EO42"/>
  <c r="EP42"/>
  <c r="EP43"/>
  <c r="ER42"/>
  <c r="EN44"/>
  <c r="EO43"/>
  <c r="EP44"/>
  <c r="ER43"/>
  <c r="EN45"/>
  <c r="EO44"/>
  <c r="ER44"/>
  <c r="EN46"/>
  <c r="EO45"/>
  <c r="EP45"/>
  <c r="ER45"/>
  <c r="EP46"/>
  <c r="EN47"/>
  <c r="EO46"/>
  <c r="ER46"/>
  <c r="EN48"/>
  <c r="EO47"/>
  <c r="EP47"/>
  <c r="ER47"/>
  <c r="EN49"/>
  <c r="EO48"/>
  <c r="EP48"/>
  <c r="ER48"/>
  <c r="EN50"/>
  <c r="EO49"/>
  <c r="EP49"/>
  <c r="ER49"/>
  <c r="EP50"/>
  <c r="EN51"/>
  <c r="EO50"/>
  <c r="ER50"/>
  <c r="EN52"/>
  <c r="EO51"/>
  <c r="EP51"/>
  <c r="ER51"/>
  <c r="EN53"/>
  <c r="EO52"/>
  <c r="EP52"/>
  <c r="EN54"/>
  <c r="EO53"/>
  <c r="EP53"/>
  <c r="ER53"/>
  <c r="EO54"/>
  <c r="EP54"/>
  <c r="EN55"/>
  <c r="EN56"/>
  <c r="EO55"/>
  <c r="ER55"/>
  <c r="EN57"/>
  <c r="EO56"/>
  <c r="EP55"/>
  <c r="EP56"/>
  <c r="ES55"/>
  <c r="ER56"/>
  <c r="EN58"/>
  <c r="EO57"/>
  <c r="EP57"/>
  <c r="ER57"/>
  <c r="EN59"/>
  <c r="EO58"/>
  <c r="EP58"/>
  <c r="EP59"/>
  <c r="ER58"/>
  <c r="EN60"/>
  <c r="EO59"/>
  <c r="ER59"/>
  <c r="EN61"/>
  <c r="EO60"/>
  <c r="EP60"/>
  <c r="ER60"/>
  <c r="EN62"/>
  <c r="EO61"/>
  <c r="EP61"/>
  <c r="ER61"/>
  <c r="EP62"/>
  <c r="EN63"/>
  <c r="EO62"/>
  <c r="ER62"/>
  <c r="EN64"/>
  <c r="EO63"/>
  <c r="EP63"/>
  <c r="ER63"/>
  <c r="EN65"/>
  <c r="EO64"/>
  <c r="EP64"/>
  <c r="EN66"/>
  <c r="EO65"/>
  <c r="EP65"/>
  <c r="EP66"/>
  <c r="EN67"/>
  <c r="EO66"/>
  <c r="ER66"/>
  <c r="EN68"/>
  <c r="EO67"/>
  <c r="EP67"/>
  <c r="EN69"/>
  <c r="EO68"/>
  <c r="EP68"/>
  <c r="EN70"/>
  <c r="EO69"/>
  <c r="EP69"/>
  <c r="ER69"/>
  <c r="EO70"/>
  <c r="EN71"/>
  <c r="EP70"/>
  <c r="ER70"/>
  <c r="EN72"/>
  <c r="EO71"/>
  <c r="EN73"/>
  <c r="EO72"/>
  <c r="EP71"/>
  <c r="EP72"/>
  <c r="ER72"/>
  <c r="EN74"/>
  <c r="EO73"/>
  <c r="EN75"/>
  <c r="ER73"/>
  <c r="EO74"/>
  <c r="Z17" i="21"/>
  <c r="EP73" i="19"/>
  <c r="AC17" i="21"/>
  <c r="M17"/>
  <c r="AK17"/>
  <c r="EN76" i="19"/>
  <c r="ES73"/>
  <c r="ES38"/>
  <c r="ER74"/>
  <c r="AF17" i="21"/>
  <c r="AO17"/>
  <c r="EP74" i="19"/>
  <c r="P17" i="21"/>
  <c r="H17"/>
  <c r="EN77" i="19"/>
  <c r="ES74"/>
  <c r="ES31"/>
  <c r="ES41"/>
  <c r="ES61"/>
  <c r="ES56"/>
  <c r="ES10"/>
  <c r="ES42"/>
  <c r="ES14"/>
  <c r="ES57"/>
  <c r="ES50"/>
  <c r="ES11"/>
  <c r="ES51"/>
  <c r="ES30"/>
  <c r="ES20"/>
  <c r="ES21"/>
  <c r="ES69"/>
  <c r="ES39"/>
  <c r="ES46"/>
  <c r="ES44"/>
  <c r="ES47"/>
  <c r="ES15"/>
  <c r="ES49"/>
  <c r="ES63"/>
  <c r="ES43"/>
  <c r="ES17"/>
  <c r="ES12"/>
  <c r="ES13"/>
  <c r="ES60"/>
  <c r="ES19"/>
  <c r="ES33"/>
  <c r="ES58"/>
  <c r="ES66"/>
  <c r="ES36"/>
  <c r="ES48"/>
  <c r="ES62"/>
  <c r="ES70"/>
  <c r="ES23"/>
  <c r="ES53"/>
  <c r="ES26"/>
  <c r="ES25"/>
  <c r="ES72"/>
  <c r="ES9"/>
  <c r="ES24"/>
  <c r="ES16"/>
  <c r="ES18"/>
  <c r="ES59"/>
  <c r="ES29"/>
  <c r="ES45"/>
  <c r="EM109"/>
  <c r="EN109"/>
  <c r="U17" i="21"/>
  <c r="AQ17"/>
  <c r="EN78" i="19"/>
  <c r="EO109"/>
  <c r="ES109"/>
  <c r="EN79"/>
  <c r="EN80"/>
  <c r="EN81"/>
  <c r="EN82"/>
  <c r="EN83"/>
  <c r="EN84"/>
  <c r="EN85"/>
  <c r="EN86"/>
  <c r="EN87"/>
  <c r="EN88"/>
  <c r="EN89"/>
  <c r="EN90"/>
  <c r="EN91"/>
  <c r="EN92"/>
  <c r="EN93"/>
  <c r="EN94"/>
  <c r="EN95"/>
  <c r="EN96"/>
  <c r="EN97"/>
  <c r="EN98"/>
  <c r="EN99"/>
  <c r="EN100"/>
  <c r="EN101"/>
  <c r="EN102"/>
  <c r="EN103"/>
  <c r="EN104"/>
  <c r="EN105"/>
  <c r="EN106"/>
  <c r="EI110"/>
  <c r="FK9" i="15"/>
  <c r="O25" i="22"/>
  <c r="ES7" i="19"/>
  <c r="O25" i="23"/>
  <c r="FK10" i="15"/>
  <c r="ES8" i="19"/>
  <c r="O65" i="22"/>
  <c r="O65" i="23"/>
</calcChain>
</file>

<file path=xl/sharedStrings.xml><?xml version="1.0" encoding="utf-8"?>
<sst xmlns="http://schemas.openxmlformats.org/spreadsheetml/2006/main" count="22135" uniqueCount="240">
  <si>
    <t>SESSION</t>
  </si>
  <si>
    <t>2019-20</t>
  </si>
  <si>
    <t>2019-21</t>
  </si>
  <si>
    <t>2019-22</t>
  </si>
  <si>
    <t>2019-23</t>
  </si>
  <si>
    <t>2019-24</t>
  </si>
  <si>
    <t>2019-25</t>
  </si>
  <si>
    <t>2019-26</t>
  </si>
  <si>
    <t>2019-27</t>
  </si>
  <si>
    <t>oUns ekrje~</t>
  </si>
  <si>
    <t>t; fgUn</t>
  </si>
  <si>
    <t>U-DISE CODE</t>
  </si>
  <si>
    <t>NAME OF PRINCIPAL</t>
  </si>
  <si>
    <t>SCHOOL TYPE</t>
  </si>
  <si>
    <t>PRIMARY</t>
  </si>
  <si>
    <t>UPPER PRIMARY</t>
  </si>
  <si>
    <t>SECONDARY</t>
  </si>
  <si>
    <t>SR. SECONDARY</t>
  </si>
  <si>
    <t>SCHOOL'S FULL NAME</t>
  </si>
  <si>
    <t>ADDRESS</t>
  </si>
  <si>
    <r>
      <rPr>
        <b/>
        <sz val="16"/>
        <color rgb="FFFFFF00"/>
        <rFont val="Baskerville Old Face"/>
        <family val="1"/>
      </rPr>
      <t>MOBILE NO.-</t>
    </r>
    <r>
      <rPr>
        <b/>
        <sz val="20"/>
        <color theme="0"/>
        <rFont val="Baskerville Old Face"/>
        <family val="1"/>
      </rPr>
      <t>9166973141</t>
    </r>
  </si>
  <si>
    <r>
      <rPr>
        <b/>
        <sz val="18"/>
        <color rgb="FFFFFF00"/>
        <rFont val="Baskerville Old Face"/>
        <family val="1"/>
      </rPr>
      <t>DEVOPED BY:-</t>
    </r>
    <r>
      <rPr>
        <b/>
        <sz val="20"/>
        <color theme="0"/>
        <rFont val="Baskerville Old Face"/>
        <family val="1"/>
      </rPr>
      <t>UMMED TARAD</t>
    </r>
  </si>
  <si>
    <t>Scholar Number</t>
  </si>
  <si>
    <t>Roll Number</t>
  </si>
  <si>
    <t>Student's Name</t>
  </si>
  <si>
    <t>Father's Name</t>
  </si>
  <si>
    <t>Mother's Name</t>
  </si>
  <si>
    <t>Date Of Birth</t>
  </si>
  <si>
    <t>Class</t>
  </si>
  <si>
    <t>School Adm. Date</t>
  </si>
  <si>
    <t>Student Related Basic Details</t>
  </si>
  <si>
    <t>Written</t>
  </si>
  <si>
    <t>Total</t>
  </si>
  <si>
    <t>A/B/C/D/E</t>
  </si>
  <si>
    <t>Grd.</t>
  </si>
  <si>
    <t>Sr. No.</t>
  </si>
  <si>
    <t>Staff Detail</t>
  </si>
  <si>
    <t>MARKS %</t>
  </si>
  <si>
    <t>ENGLISH</t>
  </si>
  <si>
    <t>ART EDUCATION</t>
  </si>
  <si>
    <t>Total Attendance</t>
  </si>
  <si>
    <t>Student's Attendance</t>
  </si>
  <si>
    <t>Attendance</t>
  </si>
  <si>
    <t>Attandance %</t>
  </si>
  <si>
    <t>Result Entry</t>
  </si>
  <si>
    <t>Result</t>
  </si>
  <si>
    <t>Obtained Marks</t>
  </si>
  <si>
    <t>Percentage</t>
  </si>
  <si>
    <t>Statics</t>
  </si>
  <si>
    <t>Position in Class</t>
  </si>
  <si>
    <t>School U-Dise Code :-</t>
  </si>
  <si>
    <t>Session :-</t>
  </si>
  <si>
    <t>Saction :-</t>
  </si>
  <si>
    <t>GRADE</t>
  </si>
  <si>
    <t>Remark</t>
  </si>
  <si>
    <t>Result Date:-</t>
  </si>
  <si>
    <t>Department Of Education, Rajasthan</t>
  </si>
  <si>
    <t>Session:-</t>
  </si>
  <si>
    <t xml:space="preserve">Mother's Name </t>
  </si>
  <si>
    <t>Class &amp; Section</t>
  </si>
  <si>
    <t>Subject</t>
  </si>
  <si>
    <t>Half Yearly</t>
  </si>
  <si>
    <t>Max. Marks</t>
  </si>
  <si>
    <t>Total Marks</t>
  </si>
  <si>
    <t>Extra Subjects</t>
  </si>
  <si>
    <t>Total Meetings :-</t>
  </si>
  <si>
    <t>Student's Meetings :-</t>
  </si>
  <si>
    <t>Remark :-</t>
  </si>
  <si>
    <t>A</t>
  </si>
  <si>
    <t>B</t>
  </si>
  <si>
    <t>D</t>
  </si>
  <si>
    <t>C</t>
  </si>
  <si>
    <t>(Final Result)</t>
  </si>
  <si>
    <t>Signature Of The Exam Incharge</t>
  </si>
  <si>
    <t>Signature Of The Class Teacher</t>
  </si>
  <si>
    <t>Signature And Seal Of Principal/H.M.</t>
  </si>
  <si>
    <t>U-DISE Code:-</t>
  </si>
  <si>
    <t>(A)</t>
  </si>
  <si>
    <t>Class -</t>
  </si>
  <si>
    <t>Result Date :-</t>
  </si>
  <si>
    <t>Print Report Card</t>
  </si>
  <si>
    <t>First Test</t>
  </si>
  <si>
    <t>Second Test</t>
  </si>
  <si>
    <t>Total Tests</t>
  </si>
  <si>
    <t>MATHEMATICS</t>
  </si>
  <si>
    <t>SCIENCE</t>
  </si>
  <si>
    <t>SOCIAL SCIENCE</t>
  </si>
  <si>
    <t>Total Maximum Marks</t>
  </si>
  <si>
    <t>Grand Total</t>
  </si>
  <si>
    <t>Overall Result</t>
  </si>
  <si>
    <t>Total Max. Marks</t>
  </si>
  <si>
    <t>Total Obtained Marks</t>
  </si>
  <si>
    <t>Signature Of The Student</t>
  </si>
  <si>
    <t>Wish bright future</t>
  </si>
  <si>
    <t>Sr. Secondary</t>
  </si>
  <si>
    <r>
      <rPr>
        <b/>
        <sz val="10"/>
        <color rgb="FFFFFF00"/>
        <rFont val="Baskerville Old Face"/>
        <family val="1"/>
      </rPr>
      <t>EMAIL ID-</t>
    </r>
    <r>
      <rPr>
        <b/>
        <sz val="10"/>
        <color theme="0"/>
        <rFont val="Baskerville Old Face"/>
        <family val="1"/>
      </rPr>
      <t>ummedtrdedu@gmail.com</t>
    </r>
  </si>
  <si>
    <t>(GSSS RAIMALWADA)</t>
  </si>
  <si>
    <t>Yearly Exam</t>
  </si>
  <si>
    <t>HINDI</t>
  </si>
  <si>
    <t>Foundation Of Information Tech.</t>
  </si>
  <si>
    <t>Practical</t>
  </si>
  <si>
    <t>Health &amp; Phy. Edu.</t>
  </si>
  <si>
    <t>S.U.P.W.</t>
  </si>
  <si>
    <t>Compulsory Tendency</t>
  </si>
  <si>
    <t>Alternative Tendency</t>
  </si>
  <si>
    <t>Camp</t>
  </si>
  <si>
    <t>Theory</t>
  </si>
  <si>
    <t>Presentation Work</t>
  </si>
  <si>
    <t>Div.</t>
  </si>
  <si>
    <t>DI/II/III/S</t>
  </si>
  <si>
    <t>2T+E OR 2E+T</t>
  </si>
  <si>
    <t>Overall Div.</t>
  </si>
  <si>
    <t>Subject Wise Result</t>
  </si>
  <si>
    <t>Subject Which Failed</t>
  </si>
  <si>
    <t>Subject Which supplymentry</t>
  </si>
  <si>
    <t>Subject Which 1 Grace</t>
  </si>
  <si>
    <t>Subject Which 2 Grace</t>
  </si>
  <si>
    <t>Subject Which Re-Exam</t>
  </si>
  <si>
    <t>Subject Div Or Description</t>
  </si>
  <si>
    <t>A/B/C/D</t>
  </si>
  <si>
    <t>41-60</t>
  </si>
  <si>
    <t>Attendance Percentage</t>
  </si>
  <si>
    <t>G</t>
  </si>
  <si>
    <t>S</t>
  </si>
  <si>
    <t>F</t>
  </si>
  <si>
    <t>Grace</t>
  </si>
  <si>
    <t>Fail</t>
  </si>
  <si>
    <t>Result Sheet</t>
  </si>
  <si>
    <t>Class:-</t>
  </si>
  <si>
    <t>School' Name:-</t>
  </si>
  <si>
    <t>Total H.Y.</t>
  </si>
  <si>
    <t>Total Yearly</t>
  </si>
  <si>
    <t>Go To Result Sheet</t>
  </si>
  <si>
    <t>:-</t>
  </si>
  <si>
    <t>Overall Result Summary (Class-9)</t>
  </si>
  <si>
    <t>9th</t>
  </si>
  <si>
    <t>First Div</t>
  </si>
  <si>
    <t>I Div</t>
  </si>
  <si>
    <t>II Div</t>
  </si>
  <si>
    <t>III Div</t>
  </si>
  <si>
    <t>Supp.</t>
  </si>
  <si>
    <t>NSO</t>
  </si>
  <si>
    <t>Absent</t>
  </si>
  <si>
    <t>D/I/II/III/S</t>
  </si>
  <si>
    <t>Total Enrolled</t>
  </si>
  <si>
    <t>G1</t>
  </si>
  <si>
    <t>G2</t>
  </si>
  <si>
    <t>I</t>
  </si>
  <si>
    <t>Subject wise Result Summary (Class-9)</t>
  </si>
  <si>
    <t>Second Div</t>
  </si>
  <si>
    <t>Third Div</t>
  </si>
  <si>
    <t>Grand Total (6+11)</t>
  </si>
  <si>
    <r>
      <t xml:space="preserve"> Total </t>
    </r>
    <r>
      <rPr>
        <b/>
        <sz val="9"/>
        <color theme="1"/>
        <rFont val="Calibri"/>
        <family val="2"/>
        <scheme val="minor"/>
      </rPr>
      <t>(7+8+9+10)</t>
    </r>
  </si>
  <si>
    <t>Total Pass (3+4+5)</t>
  </si>
  <si>
    <t>RESULT PREPARATION PROGRAM</t>
  </si>
  <si>
    <t>P.S.-Bapini (Jodhpur)</t>
  </si>
  <si>
    <t>Roll No.:-</t>
  </si>
  <si>
    <t>SANWATA RAM</t>
  </si>
  <si>
    <t>KAMLA CHHAPER</t>
  </si>
  <si>
    <t>ABHISHEK</t>
  </si>
  <si>
    <t>RAMU KHAN</t>
  </si>
  <si>
    <t>SEEPA DEVI</t>
  </si>
  <si>
    <t>SUBJECT ↠</t>
  </si>
  <si>
    <t>SUBJECT TEACHER ↠</t>
  </si>
  <si>
    <t>RESULT SUMMARY ↠</t>
  </si>
  <si>
    <t>SIGNATURE OF SUBJECT TEACHER ↠</t>
  </si>
  <si>
    <t>TOTAL ENROLLED</t>
  </si>
  <si>
    <t>TOTAL ENTERED</t>
  </si>
  <si>
    <t>II</t>
  </si>
  <si>
    <t>III</t>
  </si>
  <si>
    <t>TOTAL</t>
  </si>
  <si>
    <t>E</t>
  </si>
  <si>
    <t>OVERALL RESULT</t>
  </si>
  <si>
    <t>TOTAL ENT.</t>
  </si>
  <si>
    <t>1st Div.</t>
  </si>
  <si>
    <t>2nd Div.</t>
  </si>
  <si>
    <t>3rd Div.</t>
  </si>
  <si>
    <t>SUPP.</t>
  </si>
  <si>
    <t>Signature Of HM/Principal</t>
  </si>
  <si>
    <t>Signature Of Exam Incharge</t>
  </si>
  <si>
    <t>08151106901</t>
  </si>
  <si>
    <t>●→</t>
  </si>
  <si>
    <t>Govt. Sr. Secondary School Raimalwada</t>
  </si>
  <si>
    <t>Final Report Card</t>
  </si>
  <si>
    <t>2021-22</t>
  </si>
  <si>
    <t>Tests</t>
  </si>
  <si>
    <t>Subject Detail</t>
  </si>
  <si>
    <t>Subject's Name</t>
  </si>
  <si>
    <t>Teacher's Name</t>
  </si>
  <si>
    <t>FOIT</t>
  </si>
  <si>
    <t>Result Date</t>
  </si>
  <si>
    <t xml:space="preserve"> </t>
  </si>
  <si>
    <t>Obtained/Total Marks</t>
  </si>
  <si>
    <t>/</t>
  </si>
  <si>
    <t>Internal Evo.</t>
  </si>
  <si>
    <t>H &amp; C RAJ</t>
  </si>
  <si>
    <t>KJJHJ</t>
  </si>
  <si>
    <t>HHHH</t>
  </si>
  <si>
    <t>SANSKRIT-I</t>
  </si>
  <si>
    <t>SANSKRIT-II</t>
  </si>
  <si>
    <t>◙</t>
  </si>
  <si>
    <t>Div</t>
  </si>
  <si>
    <t>A+/A/B/C/D</t>
  </si>
  <si>
    <t>A+</t>
  </si>
  <si>
    <t>GRADING SYSTEM IN EXTRA SUBJECTS</t>
  </si>
  <si>
    <t>Marks (%)</t>
  </si>
  <si>
    <t>91-100</t>
  </si>
  <si>
    <t>61-85</t>
  </si>
  <si>
    <t>0-40</t>
  </si>
  <si>
    <t>Visit Youtube Channel For Help:-</t>
  </si>
  <si>
    <t>76-90</t>
  </si>
  <si>
    <t>61-75</t>
  </si>
  <si>
    <t>http://youtu.be/EexJyQYhFPs</t>
  </si>
  <si>
    <t>Whole Result</t>
  </si>
  <si>
    <t>Category wise Result</t>
  </si>
  <si>
    <t>GEN</t>
  </si>
  <si>
    <t>SBC</t>
  </si>
  <si>
    <t>OBC</t>
  </si>
  <si>
    <t>SC</t>
  </si>
  <si>
    <t>ST</t>
  </si>
  <si>
    <t>MIN</t>
  </si>
  <si>
    <t>1. Subject Wise</t>
  </si>
  <si>
    <r>
      <t>Sub.</t>
    </r>
    <r>
      <rPr>
        <sz val="11"/>
        <color theme="1"/>
        <rFont val="Times New Roman"/>
        <family val="1"/>
      </rPr>
      <t>→</t>
    </r>
  </si>
  <si>
    <r>
      <t>Cat.</t>
    </r>
    <r>
      <rPr>
        <sz val="11"/>
        <color theme="1"/>
        <rFont val="Times New Roman"/>
        <family val="1"/>
      </rPr>
      <t>→</t>
    </r>
  </si>
  <si>
    <r>
      <t>Div./Remark</t>
    </r>
    <r>
      <rPr>
        <sz val="11"/>
        <color theme="1"/>
        <rFont val="Arial"/>
        <family val="2"/>
      </rPr>
      <t>↓</t>
    </r>
  </si>
  <si>
    <t>Distinction</t>
  </si>
  <si>
    <t>First Div.</t>
  </si>
  <si>
    <t>Second Div.</t>
  </si>
  <si>
    <t>Third Div.</t>
  </si>
  <si>
    <t>Failed</t>
  </si>
  <si>
    <t>2. Whole Result</t>
  </si>
  <si>
    <t>Div./Remark</t>
  </si>
  <si>
    <t>COUNT "D"</t>
  </si>
  <si>
    <t>COUNT "I"</t>
  </si>
  <si>
    <t>COUNT "II"</t>
  </si>
  <si>
    <t>COUNT "III"</t>
  </si>
  <si>
    <t>COUNT "S"</t>
  </si>
  <si>
    <t>COUNT "F"</t>
  </si>
  <si>
    <t>COUNT "NSO"</t>
  </si>
  <si>
    <t>Cast/ Cat.</t>
  </si>
</sst>
</file>

<file path=xl/styles.xml><?xml version="1.0" encoding="utf-8"?>
<styleSheet xmlns="http://schemas.openxmlformats.org/spreadsheetml/2006/main">
  <numFmts count="1">
    <numFmt numFmtId="164" formatCode="[$-409]d/mmm/yyyy;@"/>
  </numFmts>
  <fonts count="151">
    <font>
      <sz val="11"/>
      <color theme="1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16"/>
      <color rgb="FF002060"/>
      <name val="DevLys 010"/>
    </font>
    <font>
      <b/>
      <sz val="16"/>
      <color theme="0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4"/>
      <color theme="1"/>
      <name val="Cambria"/>
      <family val="1"/>
      <scheme val="major"/>
    </font>
    <font>
      <b/>
      <sz val="16"/>
      <color theme="1"/>
      <name val="Cambria"/>
      <family val="1"/>
      <scheme val="major"/>
    </font>
    <font>
      <b/>
      <sz val="24"/>
      <color theme="1"/>
      <name val="Cambria"/>
      <family val="1"/>
      <scheme val="major"/>
    </font>
    <font>
      <b/>
      <sz val="24"/>
      <color rgb="FF002060"/>
      <name val="Segoe UI Symbol"/>
      <family val="2"/>
    </font>
    <font>
      <b/>
      <sz val="22"/>
      <color theme="0"/>
      <name val="Cambria"/>
      <family val="1"/>
      <scheme val="major"/>
    </font>
    <font>
      <b/>
      <sz val="20"/>
      <color theme="0"/>
      <name val="Cambria"/>
      <family val="1"/>
      <scheme val="major"/>
    </font>
    <font>
      <b/>
      <sz val="18"/>
      <color theme="0"/>
      <name val="Cambria"/>
      <family val="1"/>
      <scheme val="major"/>
    </font>
    <font>
      <b/>
      <sz val="16"/>
      <color rgb="FFFFFF00"/>
      <name val="DevLys 010"/>
    </font>
    <font>
      <b/>
      <sz val="16"/>
      <color rgb="FFFFFF00"/>
      <name val="Baskerville Old Face"/>
      <family val="1"/>
    </font>
    <font>
      <b/>
      <sz val="18"/>
      <color rgb="FFFFFF00"/>
      <name val="Baskerville Old Face"/>
      <family val="1"/>
    </font>
    <font>
      <b/>
      <sz val="20"/>
      <color theme="0"/>
      <name val="Baskerville Old Face"/>
      <family val="1"/>
    </font>
    <font>
      <b/>
      <sz val="14"/>
      <color theme="0"/>
      <name val="Baskerville Old Face"/>
      <family val="1"/>
    </font>
    <font>
      <b/>
      <sz val="16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1"/>
      <color theme="5" tint="-0.499984740745262"/>
      <name val="Cambria"/>
      <family val="1"/>
      <scheme val="major"/>
    </font>
    <font>
      <b/>
      <sz val="11"/>
      <color rgb="FF00B050"/>
      <name val="Cambria"/>
      <family val="1"/>
      <scheme val="major"/>
    </font>
    <font>
      <sz val="34"/>
      <color rgb="FF7030A0"/>
      <name val="Cooper Std Black"/>
      <family val="1"/>
    </font>
    <font>
      <b/>
      <sz val="10"/>
      <color theme="1"/>
      <name val="Cambria"/>
      <family val="1"/>
      <scheme val="major"/>
    </font>
    <font>
      <b/>
      <sz val="16"/>
      <color rgb="FFFFFF00"/>
      <name val="Cambria"/>
      <family val="1"/>
      <scheme val="major"/>
    </font>
    <font>
      <b/>
      <sz val="14"/>
      <color theme="5" tint="-0.499984740745262"/>
      <name val="Cambria"/>
      <family val="1"/>
      <scheme val="major"/>
    </font>
    <font>
      <b/>
      <sz val="14"/>
      <name val="Cambria"/>
      <family val="1"/>
      <scheme val="major"/>
    </font>
    <font>
      <sz val="18"/>
      <color theme="1"/>
      <name val="Calibri"/>
      <family val="2"/>
      <scheme val="minor"/>
    </font>
    <font>
      <b/>
      <sz val="18"/>
      <color theme="1"/>
      <name val="Alaska"/>
      <family val="2"/>
    </font>
    <font>
      <b/>
      <sz val="22"/>
      <color theme="1"/>
      <name val="Cambria"/>
      <family val="1"/>
      <scheme val="major"/>
    </font>
    <font>
      <b/>
      <sz val="14"/>
      <name val="Cambria"/>
      <family val="1"/>
    </font>
    <font>
      <b/>
      <sz val="18"/>
      <name val="Cambria"/>
      <family val="1"/>
      <scheme val="major"/>
    </font>
    <font>
      <b/>
      <sz val="18"/>
      <name val="CentSchbkCyrill BT"/>
      <family val="1"/>
      <charset val="204"/>
    </font>
    <font>
      <b/>
      <sz val="16"/>
      <name val="CentSchbkCyrill BT"/>
      <family val="1"/>
      <charset val="204"/>
    </font>
    <font>
      <b/>
      <sz val="14"/>
      <color rgb="FFFF0000"/>
      <name val="Cambria"/>
      <family val="1"/>
      <scheme val="major"/>
    </font>
    <font>
      <b/>
      <sz val="11"/>
      <color rgb="FFFF0000"/>
      <name val="Cambria"/>
      <family val="1"/>
      <scheme val="major"/>
    </font>
    <font>
      <b/>
      <sz val="26"/>
      <color rgb="FF002060"/>
      <name val="Cambria"/>
      <family val="1"/>
      <scheme val="major"/>
    </font>
    <font>
      <b/>
      <sz val="11"/>
      <color rgb="FF0070C0"/>
      <name val="Cambria"/>
      <family val="1"/>
      <scheme val="major"/>
    </font>
    <font>
      <sz val="11"/>
      <name val="Cambria"/>
      <family val="1"/>
      <scheme val="major"/>
    </font>
    <font>
      <b/>
      <sz val="9"/>
      <name val="Cambria"/>
      <family val="1"/>
      <scheme val="major"/>
    </font>
    <font>
      <b/>
      <sz val="55"/>
      <color rgb="FF0070C0"/>
      <name val="Imprint MT Shadow"/>
      <family val="5"/>
    </font>
    <font>
      <b/>
      <sz val="12"/>
      <color rgb="FFC00000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8"/>
      <color theme="1"/>
      <name val="Cambria"/>
      <family val="1"/>
      <scheme val="major"/>
    </font>
    <font>
      <b/>
      <sz val="20"/>
      <color theme="1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8"/>
      <color theme="1"/>
      <name val="Cambria"/>
      <family val="1"/>
      <scheme val="major"/>
    </font>
    <font>
      <b/>
      <sz val="18"/>
      <color theme="1"/>
      <name val="Calibri"/>
      <family val="2"/>
      <scheme val="minor"/>
    </font>
    <font>
      <u/>
      <sz val="7.7"/>
      <color theme="10"/>
      <name val="Calibri"/>
      <family val="2"/>
    </font>
    <font>
      <b/>
      <sz val="18"/>
      <color rgb="FFFFFF00"/>
      <name val="Alaska"/>
      <family val="2"/>
    </font>
    <font>
      <b/>
      <sz val="11"/>
      <color theme="1"/>
      <name val="Calibri"/>
      <family val="2"/>
      <scheme val="minor"/>
    </font>
    <font>
      <b/>
      <sz val="11"/>
      <name val="Cambria"/>
      <family val="1"/>
      <scheme val="major"/>
    </font>
    <font>
      <b/>
      <sz val="14"/>
      <color theme="1"/>
      <name val="Calibri"/>
      <family val="2"/>
      <scheme val="minor"/>
    </font>
    <font>
      <b/>
      <sz val="14"/>
      <color rgb="FFC00000"/>
      <name val="Cambria"/>
      <family val="1"/>
      <scheme val="major"/>
    </font>
    <font>
      <sz val="12"/>
      <color theme="1"/>
      <name val="Calibri"/>
      <family val="2"/>
      <scheme val="minor"/>
    </font>
    <font>
      <sz val="16"/>
      <name val="Cambria"/>
      <family val="1"/>
      <scheme val="major"/>
    </font>
    <font>
      <sz val="18"/>
      <name val="Cambria"/>
      <family val="1"/>
      <scheme val="major"/>
    </font>
    <font>
      <sz val="12"/>
      <name val="Cambria"/>
      <family val="1"/>
      <scheme val="major"/>
    </font>
    <font>
      <b/>
      <sz val="10"/>
      <color rgb="FFC00000"/>
      <name val="Cambria"/>
      <family val="1"/>
    </font>
    <font>
      <b/>
      <sz val="12"/>
      <color theme="0" tint="-0.249977111117893"/>
      <name val="Cambria"/>
      <family val="1"/>
    </font>
    <font>
      <b/>
      <sz val="10"/>
      <color rgb="FFFFFF00"/>
      <name val="Baskerville Old Face"/>
      <family val="1"/>
    </font>
    <font>
      <b/>
      <sz val="10"/>
      <color theme="0"/>
      <name val="Baskerville Old Face"/>
      <family val="1"/>
    </font>
    <font>
      <sz val="12"/>
      <color rgb="FFC00000"/>
      <name val="Cambria"/>
      <family val="1"/>
      <scheme val="major"/>
    </font>
    <font>
      <sz val="12"/>
      <color rgb="FFFF0000"/>
      <name val="Cambria"/>
      <family val="1"/>
      <scheme val="major"/>
    </font>
    <font>
      <b/>
      <sz val="12"/>
      <color rgb="FF4B10E0"/>
      <name val="Cambria"/>
      <family val="1"/>
      <scheme val="major"/>
    </font>
    <font>
      <sz val="12"/>
      <color rgb="FF00B050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9"/>
      <color rgb="FFFF0000"/>
      <name val="Cambria"/>
      <family val="1"/>
      <scheme val="major"/>
    </font>
    <font>
      <sz val="10"/>
      <name val="Cambria"/>
      <family val="1"/>
      <scheme val="major"/>
    </font>
    <font>
      <b/>
      <sz val="10"/>
      <color rgb="FFC00000"/>
      <name val="Cambria"/>
      <family val="1"/>
      <scheme val="major"/>
    </font>
    <font>
      <b/>
      <sz val="20"/>
      <color rgb="FFC00000"/>
      <name val="Cambria"/>
      <family val="1"/>
      <scheme val="major"/>
    </font>
    <font>
      <b/>
      <sz val="24"/>
      <color rgb="FFFFFF00"/>
      <name val="Alaska"/>
      <family val="2"/>
    </font>
    <font>
      <b/>
      <sz val="11"/>
      <color rgb="FFC00000"/>
      <name val="Cambria"/>
      <family val="1"/>
      <scheme val="major"/>
    </font>
    <font>
      <sz val="8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sz val="10"/>
      <color rgb="FF00B050"/>
      <name val="Cambria"/>
      <family val="1"/>
      <scheme val="major"/>
    </font>
    <font>
      <b/>
      <sz val="12"/>
      <color theme="1"/>
      <name val="Calibri"/>
      <family val="2"/>
      <scheme val="minor"/>
    </font>
    <font>
      <sz val="10"/>
      <color rgb="FFFF0000"/>
      <name val="Cambria"/>
      <family val="1"/>
      <scheme val="major"/>
    </font>
    <font>
      <sz val="10"/>
      <color theme="5" tint="-0.499984740745262"/>
      <name val="Cambria"/>
      <family val="1"/>
      <scheme val="major"/>
    </font>
    <font>
      <b/>
      <sz val="28"/>
      <color theme="0"/>
      <name val="Bell MT"/>
      <family val="1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6"/>
      <color theme="1"/>
      <name val="Adobe Garamond Pro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rgb="FFFF0000"/>
      <name val="Cambria"/>
      <family val="1"/>
      <scheme val="major"/>
    </font>
    <font>
      <b/>
      <sz val="16"/>
      <color rgb="FF0070C0"/>
      <name val="Cambria"/>
      <family val="1"/>
      <scheme val="major"/>
    </font>
    <font>
      <sz val="12"/>
      <color rgb="FFFF0000"/>
      <name val="Cambria"/>
      <family val="1"/>
    </font>
    <font>
      <sz val="12"/>
      <color rgb="FF4B10E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20"/>
      <color theme="1"/>
      <name val="Algerian"/>
      <family val="5"/>
    </font>
    <font>
      <b/>
      <sz val="10"/>
      <color rgb="FFFF0000"/>
      <name val="Cambria"/>
      <family val="1"/>
      <scheme val="major"/>
    </font>
    <font>
      <b/>
      <sz val="20"/>
      <name val="Cambria"/>
      <family val="1"/>
      <scheme val="major"/>
    </font>
    <font>
      <b/>
      <sz val="14"/>
      <color rgb="FF0070C0"/>
      <name val="Cambria"/>
      <family val="1"/>
      <scheme val="major"/>
    </font>
    <font>
      <b/>
      <sz val="16"/>
      <color theme="3" tint="0.39997558519241921"/>
      <name val="Cambria"/>
      <family val="1"/>
      <scheme val="major"/>
    </font>
    <font>
      <b/>
      <sz val="26"/>
      <color rgb="FFFF0000"/>
      <name val="Cambria"/>
      <family val="1"/>
      <scheme val="major"/>
    </font>
    <font>
      <sz val="9"/>
      <name val="Cambria"/>
      <family val="1"/>
      <scheme val="major"/>
    </font>
    <font>
      <sz val="9"/>
      <color rgb="FF00B050"/>
      <name val="Cambria"/>
      <family val="1"/>
      <scheme val="major"/>
    </font>
    <font>
      <sz val="9"/>
      <color theme="1"/>
      <name val="Cambria"/>
      <family val="1"/>
      <scheme val="major"/>
    </font>
    <font>
      <b/>
      <sz val="11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sz val="14"/>
      <color theme="0"/>
      <name val="Cambria"/>
      <family val="1"/>
      <scheme val="major"/>
    </font>
    <font>
      <b/>
      <sz val="12"/>
      <color rgb="FF002060"/>
      <name val="Cambria"/>
      <family val="1"/>
      <scheme val="major"/>
    </font>
    <font>
      <sz val="11"/>
      <color rgb="FF002060"/>
      <name val="Cambria"/>
      <family val="1"/>
      <scheme val="major"/>
    </font>
    <font>
      <sz val="12"/>
      <color rgb="FF002060"/>
      <name val="Cambria"/>
      <family val="1"/>
      <scheme val="major"/>
    </font>
    <font>
      <b/>
      <sz val="11"/>
      <color rgb="FF002060"/>
      <name val="Cambria"/>
      <family val="1"/>
      <scheme val="major"/>
    </font>
    <font>
      <b/>
      <sz val="16"/>
      <color rgb="FF002060"/>
      <name val="Segoe UI Symbol"/>
      <family val="2"/>
    </font>
    <font>
      <b/>
      <sz val="16"/>
      <name val="Caslon Bd BT"/>
      <family val="1"/>
    </font>
    <font>
      <b/>
      <sz val="28"/>
      <color rgb="FFFF0000"/>
      <name val="Imprint MT Shadow"/>
      <family val="5"/>
    </font>
    <font>
      <b/>
      <sz val="8"/>
      <color theme="0" tint="-4.9989318521683403E-2"/>
      <name val="Cambria"/>
      <family val="1"/>
      <scheme val="major"/>
    </font>
    <font>
      <sz val="11"/>
      <name val="Calibri"/>
      <family val="2"/>
      <scheme val="minor"/>
    </font>
    <font>
      <sz val="9"/>
      <color rgb="FF002060"/>
      <name val="Cambria"/>
      <family val="1"/>
      <scheme val="major"/>
    </font>
    <font>
      <sz val="10"/>
      <color rgb="FF002060"/>
      <name val="Cambria"/>
      <family val="1"/>
      <scheme val="major"/>
    </font>
    <font>
      <b/>
      <sz val="8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rgb="FF002060"/>
      <name val="Cambria"/>
      <family val="1"/>
      <scheme val="major"/>
    </font>
    <font>
      <sz val="26"/>
      <color theme="1"/>
      <name val="Bremen Bd BT"/>
      <family val="5"/>
    </font>
    <font>
      <b/>
      <sz val="36"/>
      <color theme="1"/>
      <name val="Alaska"/>
      <family val="2"/>
    </font>
    <font>
      <sz val="16"/>
      <color rgb="FF0070C0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9"/>
      <color rgb="FFC00000"/>
      <name val="Cambria"/>
      <family val="1"/>
      <scheme val="major"/>
    </font>
    <font>
      <b/>
      <sz val="9"/>
      <color theme="5" tint="-0.499984740745262"/>
      <name val="Cambria"/>
      <family val="1"/>
      <scheme val="major"/>
    </font>
    <font>
      <b/>
      <sz val="9"/>
      <color theme="1"/>
      <name val="Cambria"/>
      <family val="1"/>
      <scheme val="major"/>
    </font>
    <font>
      <b/>
      <sz val="9"/>
      <color rgb="FF002060"/>
      <name val="Cambria"/>
      <family val="1"/>
      <scheme val="major"/>
    </font>
    <font>
      <b/>
      <sz val="14"/>
      <name val="Times New Roman"/>
      <family val="1"/>
    </font>
    <font>
      <b/>
      <sz val="24"/>
      <color rgb="FF002060"/>
      <name val="Algerian"/>
      <family val="5"/>
    </font>
    <font>
      <sz val="24"/>
      <color rgb="FF002060"/>
      <name val="Calibri"/>
      <family val="2"/>
      <scheme val="minor"/>
    </font>
    <font>
      <sz val="11"/>
      <color rgb="FF00B050"/>
      <name val="Cambria"/>
      <family val="1"/>
      <scheme val="major"/>
    </font>
    <font>
      <b/>
      <sz val="36"/>
      <color rgb="FF0070C0"/>
      <name val="Imprint MT Shadow"/>
      <family val="5"/>
    </font>
    <font>
      <b/>
      <sz val="18"/>
      <name val="Cambria"/>
      <family val="1"/>
    </font>
    <font>
      <b/>
      <sz val="18"/>
      <color rgb="FF0070C0"/>
      <name val="Cambria"/>
      <family val="1"/>
      <scheme val="major"/>
    </font>
    <font>
      <b/>
      <sz val="18"/>
      <color rgb="FFFF0000"/>
      <name val="Cambria"/>
      <family val="1"/>
      <scheme val="major"/>
    </font>
    <font>
      <b/>
      <sz val="18"/>
      <color rgb="FFC00000"/>
      <name val="Cambria"/>
      <family val="1"/>
      <scheme val="major"/>
    </font>
    <font>
      <sz val="16"/>
      <color rgb="FFC00000"/>
      <name val="Cambria"/>
      <family val="1"/>
      <scheme val="major"/>
    </font>
    <font>
      <b/>
      <sz val="16"/>
      <color rgb="FF4B10E0"/>
      <name val="Cambria"/>
      <family val="1"/>
      <scheme val="major"/>
    </font>
    <font>
      <b/>
      <sz val="28"/>
      <color rgb="FF002060"/>
      <name val="Algerian"/>
      <family val="5"/>
    </font>
    <font>
      <sz val="28"/>
      <color rgb="FF002060"/>
      <name val="Calibri"/>
      <family val="2"/>
      <scheme val="minor"/>
    </font>
    <font>
      <b/>
      <sz val="20"/>
      <color rgb="FFFF0000"/>
      <name val="Cambria"/>
      <family val="1"/>
      <scheme val="major"/>
    </font>
    <font>
      <u/>
      <sz val="20"/>
      <color theme="10"/>
      <name val="Calibri"/>
      <family val="2"/>
    </font>
    <font>
      <sz val="20"/>
      <color rgb="FFFF0000"/>
      <name val="Cambria"/>
      <family val="1"/>
      <scheme val="major"/>
    </font>
    <font>
      <sz val="20"/>
      <color rgb="FF002060"/>
      <name val="Cambria"/>
      <family val="1"/>
      <scheme val="major"/>
    </font>
    <font>
      <sz val="11"/>
      <color theme="1"/>
      <name val="Times New Roman"/>
      <family val="1"/>
    </font>
    <font>
      <sz val="11"/>
      <color theme="1"/>
      <name val="Arial"/>
      <family val="2"/>
    </font>
    <font>
      <sz val="22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gradientFill type="path" left="0.5" right="0.5" top="0.5" bottom="0.5">
        <stop position="0">
          <color rgb="FFFFC000"/>
        </stop>
        <stop position="1">
          <color rgb="FFC00000"/>
        </stop>
      </gradientFill>
    </fill>
    <fill>
      <patternFill patternType="solid">
        <fgColor rgb="FF92D050"/>
        <bgColor indexed="64"/>
      </patternFill>
    </fill>
    <fill>
      <gradientFill type="path" left="0.5" right="0.5" top="0.5" bottom="0.5">
        <stop position="0">
          <color theme="1"/>
        </stop>
        <stop position="1">
          <color theme="4"/>
        </stop>
      </gradientFill>
    </fill>
  </fills>
  <borders count="358">
    <border>
      <left/>
      <right/>
      <top/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7030A0"/>
      </left>
      <right/>
      <top style="medium">
        <color rgb="FF7030A0"/>
      </top>
      <bottom style="medium">
        <color rgb="FF7030A0"/>
      </bottom>
      <diagonal/>
    </border>
    <border>
      <left/>
      <right/>
      <top style="medium">
        <color rgb="FF7030A0"/>
      </top>
      <bottom style="medium">
        <color rgb="FF7030A0"/>
      </bottom>
      <diagonal/>
    </border>
    <border>
      <left/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medium">
        <color rgb="FF7030A0"/>
      </left>
      <right/>
      <top style="medium">
        <color rgb="FF7030A0"/>
      </top>
      <bottom/>
      <diagonal/>
    </border>
    <border>
      <left/>
      <right/>
      <top style="medium">
        <color rgb="FF7030A0"/>
      </top>
      <bottom/>
      <diagonal/>
    </border>
    <border>
      <left/>
      <right style="medium">
        <color rgb="FF7030A0"/>
      </right>
      <top style="medium">
        <color rgb="FF7030A0"/>
      </top>
      <bottom/>
      <diagonal/>
    </border>
    <border>
      <left style="medium">
        <color rgb="FF7030A0"/>
      </left>
      <right/>
      <top/>
      <bottom style="medium">
        <color rgb="FF7030A0"/>
      </bottom>
      <diagonal/>
    </border>
    <border>
      <left/>
      <right/>
      <top/>
      <bottom style="medium">
        <color rgb="FF7030A0"/>
      </bottom>
      <diagonal/>
    </border>
    <border>
      <left/>
      <right style="medium">
        <color rgb="FF7030A0"/>
      </right>
      <top/>
      <bottom style="medium">
        <color rgb="FF7030A0"/>
      </bottom>
      <diagonal/>
    </border>
    <border>
      <left style="slantDashDot">
        <color rgb="FFFFFF00"/>
      </left>
      <right/>
      <top style="slantDashDot">
        <color rgb="FFFFFF00"/>
      </top>
      <bottom/>
      <diagonal/>
    </border>
    <border>
      <left/>
      <right/>
      <top style="slantDashDot">
        <color rgb="FFFFFF00"/>
      </top>
      <bottom/>
      <diagonal/>
    </border>
    <border>
      <left/>
      <right style="slantDashDot">
        <color rgb="FFFFFF00"/>
      </right>
      <top style="slantDashDot">
        <color rgb="FFFFFF00"/>
      </top>
      <bottom/>
      <diagonal/>
    </border>
    <border>
      <left style="slantDashDot">
        <color rgb="FFFFFF00"/>
      </left>
      <right/>
      <top/>
      <bottom/>
      <diagonal/>
    </border>
    <border>
      <left/>
      <right style="slantDashDot">
        <color rgb="FFFFFF00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medium">
        <color rgb="FFFF0000"/>
      </left>
      <right style="thin">
        <color rgb="FF7030A0"/>
      </right>
      <top style="medium">
        <color rgb="FFFF0000"/>
      </top>
      <bottom style="medium">
        <color rgb="FFFF0000"/>
      </bottom>
      <diagonal/>
    </border>
    <border>
      <left style="thin">
        <color rgb="FF7030A0"/>
      </left>
      <right style="thin">
        <color rgb="FF7030A0"/>
      </right>
      <top style="medium">
        <color rgb="FFFF0000"/>
      </top>
      <bottom style="medium">
        <color rgb="FFFF0000"/>
      </bottom>
      <diagonal/>
    </border>
    <border>
      <left style="thin">
        <color rgb="FF7030A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 style="medium">
        <color rgb="FFFF0000"/>
      </left>
      <right style="thin">
        <color rgb="FF7030A0"/>
      </right>
      <top style="medium">
        <color rgb="FFFF0000"/>
      </top>
      <bottom style="thin">
        <color rgb="FF7030A0"/>
      </bottom>
      <diagonal/>
    </border>
    <border>
      <left style="thin">
        <color rgb="FF7030A0"/>
      </left>
      <right style="medium">
        <color rgb="FFFF0000"/>
      </right>
      <top style="medium">
        <color rgb="FFFF0000"/>
      </top>
      <bottom style="thin">
        <color rgb="FF7030A0"/>
      </bottom>
      <diagonal/>
    </border>
    <border>
      <left style="medium">
        <color rgb="FFFF000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FF0000"/>
      </right>
      <top style="thin">
        <color rgb="FF7030A0"/>
      </top>
      <bottom style="thin">
        <color rgb="FF7030A0"/>
      </bottom>
      <diagonal/>
    </border>
    <border>
      <left style="medium">
        <color rgb="FFFF0000"/>
      </left>
      <right style="thin">
        <color rgb="FF7030A0"/>
      </right>
      <top style="thin">
        <color rgb="FF7030A0"/>
      </top>
      <bottom style="medium">
        <color rgb="FFFF0000"/>
      </bottom>
      <diagonal/>
    </border>
    <border>
      <left style="thin">
        <color rgb="FF7030A0"/>
      </left>
      <right style="medium">
        <color rgb="FFFF0000"/>
      </right>
      <top style="thin">
        <color rgb="FF7030A0"/>
      </top>
      <bottom style="medium">
        <color rgb="FFFF0000"/>
      </bottom>
      <diagonal/>
    </border>
    <border>
      <left/>
      <right style="thin">
        <color rgb="FF7030A0"/>
      </right>
      <top style="medium">
        <color rgb="FFFF0000"/>
      </top>
      <bottom style="medium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FF0000"/>
      </bottom>
      <diagonal/>
    </border>
    <border>
      <left style="thin">
        <color rgb="FF7030A0"/>
      </left>
      <right/>
      <top/>
      <bottom/>
      <diagonal/>
    </border>
    <border>
      <left style="thin">
        <color rgb="FF7030A0"/>
      </left>
      <right style="thin">
        <color rgb="FF7030A0"/>
      </right>
      <top/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FF0000"/>
      </top>
      <bottom style="thin">
        <color rgb="FF7030A0"/>
      </bottom>
      <diagonal/>
    </border>
    <border>
      <left style="medium">
        <color rgb="FFFF000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 style="medium">
        <color rgb="FFFF0000"/>
      </top>
      <bottom style="thin">
        <color rgb="FF7030A0"/>
      </bottom>
      <diagonal/>
    </border>
    <border>
      <left style="thin">
        <color rgb="FF7030A0"/>
      </left>
      <right style="medium">
        <color rgb="FFFF0000"/>
      </right>
      <top/>
      <bottom/>
      <diagonal/>
    </border>
    <border>
      <left style="thin">
        <color rgb="FF7030A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rgb="FF7030A0"/>
      </right>
      <top/>
      <bottom style="medium">
        <color rgb="FFFF0000"/>
      </bottom>
      <diagonal/>
    </border>
    <border>
      <left style="thin">
        <color rgb="FF7030A0"/>
      </left>
      <right style="thin">
        <color rgb="FF7030A0"/>
      </right>
      <top style="medium">
        <color rgb="FFFF0000"/>
      </top>
      <bottom/>
      <diagonal/>
    </border>
    <border>
      <left style="thin">
        <color rgb="FF7030A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FF0000"/>
      </left>
      <right style="thin">
        <color rgb="FF7030A0"/>
      </right>
      <top style="medium">
        <color rgb="FFFF0000"/>
      </top>
      <bottom/>
      <diagonal/>
    </border>
    <border>
      <left style="thin">
        <color rgb="FF7030A0"/>
      </left>
      <right/>
      <top style="medium">
        <color rgb="FFFF0000"/>
      </top>
      <bottom style="medium">
        <color rgb="FFFF0000"/>
      </bottom>
      <diagonal/>
    </border>
    <border>
      <left style="thin">
        <color rgb="FF7030A0"/>
      </left>
      <right/>
      <top style="medium">
        <color rgb="FFFF0000"/>
      </top>
      <bottom/>
      <diagonal/>
    </border>
    <border>
      <left style="thin">
        <color rgb="FF7030A0"/>
      </left>
      <right/>
      <top/>
      <bottom style="medium">
        <color rgb="FFFF0000"/>
      </bottom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 style="thin">
        <color rgb="FF002060"/>
      </bottom>
      <diagonal/>
    </border>
    <border>
      <left/>
      <right style="thick">
        <color rgb="FFFF0000"/>
      </right>
      <top style="medium">
        <color rgb="FFFF0000"/>
      </top>
      <bottom style="thin">
        <color rgb="FF002060"/>
      </bottom>
      <diagonal/>
    </border>
    <border>
      <left style="medium">
        <color rgb="FFFF0000"/>
      </left>
      <right/>
      <top style="medium">
        <color rgb="FFFF0000"/>
      </top>
      <bottom style="thin">
        <color rgb="FF002060"/>
      </bottom>
      <diagonal/>
    </border>
    <border>
      <left/>
      <right style="thin">
        <color indexed="46"/>
      </right>
      <top style="medium">
        <color rgb="FFFF000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ck">
        <color rgb="FFFF0000"/>
      </right>
      <top style="thin">
        <color rgb="FF002060"/>
      </top>
      <bottom style="thin">
        <color rgb="FF002060"/>
      </bottom>
      <diagonal/>
    </border>
    <border>
      <left style="medium">
        <color rgb="FFFF0000"/>
      </left>
      <right/>
      <top style="thin">
        <color rgb="FF002060"/>
      </top>
      <bottom style="thin">
        <color rgb="FF002060"/>
      </bottom>
      <diagonal/>
    </border>
    <border>
      <left/>
      <right style="thin">
        <color indexed="46"/>
      </right>
      <top style="thin">
        <color rgb="FF002060"/>
      </top>
      <bottom style="thin">
        <color rgb="FF002060"/>
      </bottom>
      <diagonal/>
    </border>
    <border>
      <left style="thin">
        <color indexed="46"/>
      </left>
      <right style="thin">
        <color rgb="FF002060"/>
      </right>
      <top style="medium">
        <color rgb="FFFF000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/>
      <bottom style="medium">
        <color rgb="FFFF0000"/>
      </bottom>
      <diagonal/>
    </border>
    <border>
      <left/>
      <right style="thin">
        <color rgb="FF002060"/>
      </right>
      <top style="medium">
        <color rgb="FFFF0000"/>
      </top>
      <bottom/>
      <diagonal/>
    </border>
    <border>
      <left/>
      <right style="thin">
        <color rgb="FF002060"/>
      </right>
      <top style="medium">
        <color rgb="FFFF000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rgb="FFFF0000"/>
      </bottom>
      <diagonal/>
    </border>
    <border>
      <left style="thin">
        <color indexed="46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FF0000"/>
      </top>
      <bottom style="thin">
        <color rgb="FF002060"/>
      </bottom>
      <diagonal/>
    </border>
    <border>
      <left/>
      <right style="medium">
        <color rgb="FFFF0000"/>
      </right>
      <top style="thin">
        <color rgb="FF002060"/>
      </top>
      <bottom style="thin">
        <color rgb="FF002060"/>
      </bottom>
      <diagonal/>
    </border>
    <border>
      <left style="medium">
        <color rgb="FFFF0000"/>
      </left>
      <right/>
      <top style="thin">
        <color rgb="FF002060"/>
      </top>
      <bottom style="medium">
        <color rgb="FFFF0000"/>
      </bottom>
      <diagonal/>
    </border>
    <border>
      <left style="thin">
        <color rgb="FF002060"/>
      </left>
      <right style="thin">
        <color rgb="FF002060"/>
      </right>
      <top/>
      <bottom style="medium">
        <color rgb="FFFF0000"/>
      </bottom>
      <diagonal/>
    </border>
    <border>
      <left style="medium">
        <color rgb="FFFF0000"/>
      </left>
      <right style="thin">
        <color rgb="FF002060"/>
      </right>
      <top/>
      <bottom style="medium">
        <color rgb="FFFF0000"/>
      </bottom>
      <diagonal/>
    </border>
    <border>
      <left style="medium">
        <color rgb="FFFF000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FF000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 style="medium">
        <color rgb="FFFF000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ck">
        <color rgb="FFFF0000"/>
      </right>
      <top style="medium">
        <color rgb="FFFF0000"/>
      </top>
      <bottom style="thin">
        <color rgb="FF00206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F0000"/>
      </left>
      <right style="thin">
        <color rgb="FF002060"/>
      </right>
      <top/>
      <bottom/>
      <diagonal/>
    </border>
    <border>
      <left/>
      <right style="thick">
        <color rgb="FFFF0000"/>
      </right>
      <top style="thin">
        <color rgb="FF002060"/>
      </top>
      <bottom/>
      <diagonal/>
    </border>
    <border>
      <left style="thin">
        <color rgb="FF002060"/>
      </left>
      <right style="thick">
        <color rgb="FFFF0000"/>
      </right>
      <top style="thin">
        <color rgb="FF002060"/>
      </top>
      <bottom style="thin">
        <color rgb="FF002060"/>
      </bottom>
      <diagonal/>
    </border>
    <border>
      <left/>
      <right style="thin">
        <color rgb="FF7030A0"/>
      </right>
      <top/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medium">
        <color rgb="FFFF000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FF0000"/>
      </bottom>
      <diagonal/>
    </border>
    <border>
      <left style="thick">
        <color rgb="FFFF0000"/>
      </left>
      <right/>
      <top/>
      <bottom/>
      <diagonal/>
    </border>
    <border>
      <left style="thin">
        <color rgb="FF7030A0"/>
      </left>
      <right/>
      <top/>
      <bottom style="thin">
        <color rgb="FF7030A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FF0000"/>
      </right>
      <top/>
      <bottom style="thin">
        <color rgb="FF7030A0"/>
      </bottom>
      <diagonal/>
    </border>
    <border>
      <left style="thin">
        <color rgb="FF002060"/>
      </left>
      <right/>
      <top style="medium">
        <color rgb="FFFF0000"/>
      </top>
      <bottom style="thin">
        <color rgb="FF00206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/>
      <right/>
      <top style="thin">
        <color rgb="FF7030A0"/>
      </top>
      <bottom/>
      <diagonal/>
    </border>
    <border>
      <left/>
      <right style="thin">
        <color rgb="FF7030A0"/>
      </right>
      <top style="medium">
        <color rgb="FFFF0000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rgb="FF002060"/>
      </right>
      <top style="thin">
        <color rgb="FF002060"/>
      </top>
      <bottom style="medium">
        <color rgb="FFFF0000"/>
      </bottom>
      <diagonal/>
    </border>
    <border>
      <left style="thin">
        <color rgb="FF002060"/>
      </left>
      <right/>
      <top style="thin">
        <color rgb="FF002060"/>
      </top>
      <bottom style="medium">
        <color rgb="FFFF0000"/>
      </bottom>
      <diagonal/>
    </border>
    <border>
      <left/>
      <right style="thick">
        <color rgb="FFFF0000"/>
      </right>
      <top style="thin">
        <color rgb="FF002060"/>
      </top>
      <bottom style="medium">
        <color rgb="FFFF0000"/>
      </bottom>
      <diagonal/>
    </border>
    <border>
      <left/>
      <right/>
      <top style="thin">
        <color rgb="FF002060"/>
      </top>
      <bottom style="medium">
        <color rgb="FFFF0000"/>
      </bottom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 style="thin">
        <color rgb="FF7030A0"/>
      </bottom>
      <diagonal/>
    </border>
    <border>
      <left style="thin">
        <color rgb="FF002060"/>
      </left>
      <right style="medium">
        <color rgb="FFFF0000"/>
      </right>
      <top style="thin">
        <color rgb="FF002060"/>
      </top>
      <bottom style="thin">
        <color rgb="FF002060"/>
      </bottom>
      <diagonal/>
    </border>
    <border>
      <left style="medium">
        <color rgb="FFFF0000"/>
      </left>
      <right style="thin">
        <color rgb="FF002060"/>
      </right>
      <top style="thin">
        <color rgb="FF00206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/>
      <top/>
      <bottom style="thick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/>
      <right style="medium">
        <color rgb="FF002060"/>
      </right>
      <top/>
      <bottom/>
      <diagonal/>
    </border>
    <border>
      <left style="medium">
        <color rgb="FF002060"/>
      </left>
      <right/>
      <top/>
      <bottom/>
      <diagonal/>
    </border>
    <border>
      <left style="thick">
        <color rgb="FFFF0000"/>
      </left>
      <right style="medium">
        <color rgb="FFFF0000"/>
      </right>
      <top/>
      <bottom/>
      <diagonal/>
    </border>
    <border>
      <left style="thin">
        <color rgb="FF002060"/>
      </left>
      <right style="thick">
        <color rgb="FFFF0000"/>
      </right>
      <top style="thin">
        <color rgb="FF002060"/>
      </top>
      <bottom/>
      <diagonal/>
    </border>
    <border>
      <left style="thick">
        <color rgb="FFFF0000"/>
      </left>
      <right style="medium">
        <color rgb="FFFF0000"/>
      </right>
      <top/>
      <bottom style="thick">
        <color rgb="FFFF0000"/>
      </bottom>
      <diagonal/>
    </border>
    <border>
      <left style="medium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rgb="FFFF0000"/>
      </left>
      <right/>
      <top style="thin">
        <color rgb="FF7030A0"/>
      </top>
      <bottom/>
      <diagonal/>
    </border>
    <border>
      <left/>
      <right style="medium">
        <color rgb="FFFF000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medium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002060"/>
      </left>
      <right style="thick">
        <color rgb="FFFF0000"/>
      </right>
      <top/>
      <bottom style="thin">
        <color rgb="FF002060"/>
      </bottom>
      <diagonal/>
    </border>
    <border>
      <left style="thin">
        <color indexed="64"/>
      </left>
      <right/>
      <top style="medium">
        <color rgb="FFFF0000"/>
      </top>
      <bottom style="thin">
        <color rgb="FF00206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indexed="46"/>
      </right>
      <top/>
      <bottom/>
      <diagonal/>
    </border>
    <border>
      <left style="thin">
        <color indexed="46"/>
      </left>
      <right style="thin">
        <color rgb="FF002060"/>
      </right>
      <top/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 style="thin">
        <color rgb="FF002060"/>
      </bottom>
      <diagonal/>
    </border>
    <border>
      <left style="medium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 style="medium">
        <color rgb="FFFF0000"/>
      </right>
      <top style="thin">
        <color rgb="FF7030A0"/>
      </top>
      <bottom style="thin">
        <color rgb="FF7030A0"/>
      </bottom>
      <diagonal/>
    </border>
    <border>
      <left style="thin">
        <color rgb="FF002060"/>
      </left>
      <right style="thick">
        <color rgb="FFFF0000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7030A0"/>
      </right>
      <top/>
      <bottom style="medium">
        <color rgb="FFFF0000"/>
      </bottom>
      <diagonal/>
    </border>
    <border>
      <left style="thin">
        <color rgb="FF7030A0"/>
      </left>
      <right style="medium">
        <color indexed="64"/>
      </right>
      <top/>
      <bottom style="medium">
        <color rgb="FFFF0000"/>
      </bottom>
      <diagonal/>
    </border>
    <border>
      <left style="medium">
        <color indexed="64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medium">
        <color indexed="64"/>
      </right>
      <top/>
      <bottom style="thin">
        <color rgb="FF7030A0"/>
      </bottom>
      <diagonal/>
    </border>
    <border>
      <left style="medium">
        <color indexed="64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indexed="64"/>
      </left>
      <right style="thin">
        <color rgb="FF7030A0"/>
      </right>
      <top style="medium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indexed="64"/>
      </top>
      <bottom style="thin">
        <color rgb="FF7030A0"/>
      </bottom>
      <diagonal/>
    </border>
    <border>
      <left style="thin">
        <color rgb="FF7030A0"/>
      </left>
      <right style="medium">
        <color indexed="64"/>
      </right>
      <top style="medium">
        <color indexed="64"/>
      </top>
      <bottom style="thin">
        <color rgb="FF7030A0"/>
      </bottom>
      <diagonal/>
    </border>
    <border>
      <left style="thin">
        <color rgb="FF7030A0"/>
      </left>
      <right style="medium">
        <color indexed="64"/>
      </right>
      <top style="thin">
        <color rgb="FF7030A0"/>
      </top>
      <bottom style="thin">
        <color rgb="FF7030A0"/>
      </bottom>
      <diagonal/>
    </border>
    <border>
      <left style="medium">
        <color indexed="64"/>
      </left>
      <right style="thin">
        <color rgb="FF7030A0"/>
      </right>
      <top style="thin">
        <color rgb="FF7030A0"/>
      </top>
      <bottom style="medium">
        <color rgb="FFFF0000"/>
      </bottom>
      <diagonal/>
    </border>
    <border>
      <left style="thin">
        <color rgb="FF7030A0"/>
      </left>
      <right style="medium">
        <color indexed="64"/>
      </right>
      <top style="thin">
        <color rgb="FF7030A0"/>
      </top>
      <bottom style="medium">
        <color rgb="FFFF0000"/>
      </bottom>
      <diagonal/>
    </border>
    <border>
      <left style="medium">
        <color indexed="64"/>
      </left>
      <right style="thin">
        <color rgb="FF7030A0"/>
      </right>
      <top style="thin">
        <color rgb="FF7030A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7030A0"/>
      </right>
      <top style="medium">
        <color rgb="FFFF0000"/>
      </top>
      <bottom style="thin">
        <color rgb="FF7030A0"/>
      </bottom>
      <diagonal/>
    </border>
    <border>
      <left style="thin">
        <color rgb="FF7030A0"/>
      </left>
      <right style="medium">
        <color indexed="64"/>
      </right>
      <top style="medium">
        <color rgb="FFFF0000"/>
      </top>
      <bottom/>
      <diagonal/>
    </border>
    <border>
      <left style="thin">
        <color rgb="FF7030A0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 style="medium">
        <color indexed="64"/>
      </left>
      <right style="thin">
        <color rgb="FF7030A0"/>
      </right>
      <top style="medium">
        <color rgb="FFFF0000"/>
      </top>
      <bottom/>
      <diagonal/>
    </border>
    <border>
      <left style="medium">
        <color indexed="64"/>
      </left>
      <right/>
      <top style="thin">
        <color rgb="FF7030A0"/>
      </top>
      <bottom/>
      <diagonal/>
    </border>
    <border>
      <left/>
      <right style="medium">
        <color indexed="64"/>
      </right>
      <top style="thin">
        <color rgb="FF7030A0"/>
      </top>
      <bottom/>
      <diagonal/>
    </border>
    <border>
      <left style="medium">
        <color indexed="6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indexed="64"/>
      </left>
      <right style="thin">
        <color rgb="FF002060"/>
      </right>
      <top style="thin">
        <color rgb="FF002060"/>
      </top>
      <bottom style="medium">
        <color rgb="FFFF000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 style="thin">
        <color rgb="FF0020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030A0"/>
      </left>
      <right style="medium">
        <color indexed="64"/>
      </right>
      <top style="thin">
        <color rgb="FF7030A0"/>
      </top>
      <bottom/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indexed="64"/>
      </right>
      <top style="thin">
        <color rgb="FF002060"/>
      </top>
      <bottom style="medium">
        <color rgb="FFFF0000"/>
      </bottom>
      <diagonal/>
    </border>
    <border>
      <left style="medium">
        <color indexed="64"/>
      </left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thin">
        <color rgb="FF002060"/>
      </bottom>
      <diagonal/>
    </border>
    <border>
      <left style="thin">
        <color rgb="FF002060"/>
      </left>
      <right/>
      <top style="medium">
        <color indexed="64"/>
      </top>
      <bottom style="thin">
        <color rgb="FF002060"/>
      </bottom>
      <diagonal/>
    </border>
    <border>
      <left style="medium">
        <color indexed="64"/>
      </left>
      <right style="medium">
        <color indexed="64"/>
      </right>
      <top/>
      <bottom style="medium">
        <color rgb="FFFF0000"/>
      </bottom>
      <diagonal/>
    </border>
    <border>
      <left style="medium">
        <color indexed="64"/>
      </left>
      <right style="medium">
        <color indexed="64"/>
      </right>
      <top/>
      <bottom style="thin">
        <color rgb="FF7030A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7030A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2060"/>
      </left>
      <right style="thick">
        <color rgb="FFFF0000"/>
      </right>
      <top style="medium">
        <color rgb="FFFF0000"/>
      </top>
      <bottom/>
      <diagonal/>
    </border>
    <border>
      <left style="medium">
        <color indexed="64"/>
      </left>
      <right style="thin">
        <color rgb="FF7030A0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thin">
        <color rgb="FF002060"/>
      </bottom>
      <diagonal/>
    </border>
    <border>
      <left style="thin">
        <color rgb="FF7030A0"/>
      </left>
      <right style="medium">
        <color rgb="FFFF0000"/>
      </right>
      <top style="thin">
        <color rgb="FF7030A0"/>
      </top>
      <bottom/>
      <diagonal/>
    </border>
    <border>
      <left style="thin">
        <color rgb="FF002060"/>
      </left>
      <right style="thick">
        <color rgb="FFFF0000"/>
      </right>
      <top/>
      <bottom/>
      <diagonal/>
    </border>
    <border>
      <left style="thin">
        <color rgb="FF002060"/>
      </left>
      <right style="thin">
        <color rgb="FF002060"/>
      </right>
      <top style="medium">
        <color rgb="FFFF0000"/>
      </top>
      <bottom/>
      <diagonal/>
    </border>
    <border>
      <left style="thin">
        <color rgb="FF002060"/>
      </left>
      <right style="thin">
        <color indexed="64"/>
      </right>
      <top style="medium">
        <color rgb="FFFF0000"/>
      </top>
      <bottom style="thin">
        <color rgb="FF002060"/>
      </bottom>
      <diagonal/>
    </border>
    <border>
      <left/>
      <right style="thin">
        <color indexed="64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medium">
        <color rgb="FFFF000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/>
      <right style="thin">
        <color rgb="FF002060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 style="medium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medium">
        <color rgb="FF002060"/>
      </right>
      <top style="thick">
        <color rgb="FFFF0000"/>
      </top>
      <bottom/>
      <diagonal/>
    </border>
    <border>
      <left style="medium">
        <color rgb="FF002060"/>
      </left>
      <right/>
      <top style="thick">
        <color rgb="FFFF0000"/>
      </top>
      <bottom/>
      <diagonal/>
    </border>
    <border>
      <left style="thick">
        <color rgb="FFFF0000"/>
      </left>
      <right style="medium">
        <color rgb="FFFF0000"/>
      </right>
      <top style="medium">
        <color rgb="FFFF0000"/>
      </top>
      <bottom/>
      <diagonal/>
    </border>
    <border>
      <left/>
      <right style="thick">
        <color rgb="FFFF0000"/>
      </right>
      <top style="medium">
        <color rgb="FFFF0000"/>
      </top>
      <bottom/>
      <diagonal/>
    </border>
    <border>
      <left/>
      <right/>
      <top/>
      <bottom style="dashDotDot">
        <color rgb="FFFF0000"/>
      </bottom>
      <diagonal/>
    </border>
    <border>
      <left style="thin">
        <color indexed="64"/>
      </left>
      <right style="thin">
        <color rgb="FF7030A0"/>
      </right>
      <top style="thin">
        <color rgb="FF7030A0"/>
      </top>
      <bottom/>
      <diagonal/>
    </border>
    <border>
      <left style="thin">
        <color indexed="64"/>
      </left>
      <right style="thin">
        <color rgb="FF7030A0"/>
      </right>
      <top/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1"/>
      </left>
      <right style="medium">
        <color indexed="64"/>
      </right>
      <top style="thin">
        <color rgb="FF7030A0"/>
      </top>
      <bottom style="thin">
        <color rgb="FF7030A0"/>
      </bottom>
      <diagonal/>
    </border>
    <border>
      <left style="thin">
        <color theme="1"/>
      </left>
      <right style="medium">
        <color indexed="64"/>
      </right>
      <top style="thin">
        <color rgb="FF7030A0"/>
      </top>
      <bottom/>
      <diagonal/>
    </border>
    <border>
      <left style="thin">
        <color theme="1"/>
      </left>
      <right style="medium">
        <color indexed="64"/>
      </right>
      <top/>
      <bottom style="medium">
        <color rgb="FFFF0000"/>
      </bottom>
      <diagonal/>
    </border>
    <border>
      <left style="thin">
        <color rgb="FF7030A0"/>
      </left>
      <right/>
      <top style="thin">
        <color theme="1"/>
      </top>
      <bottom style="medium">
        <color rgb="FFFF0000"/>
      </bottom>
      <diagonal/>
    </border>
    <border>
      <left/>
      <right style="thin">
        <color theme="1"/>
      </right>
      <top style="thin">
        <color theme="1"/>
      </top>
      <bottom style="medium">
        <color rgb="FFFF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 style="thin">
        <color indexed="64"/>
      </bottom>
      <diagonal/>
    </border>
    <border>
      <left/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thin">
        <color indexed="64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/>
      <bottom/>
      <diagonal/>
    </border>
    <border>
      <left style="medium">
        <color rgb="FFFF0000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/>
      <top/>
      <bottom style="medium">
        <color rgb="FFFF0000"/>
      </bottom>
      <diagonal/>
    </border>
    <border>
      <left/>
      <right style="thin">
        <color indexed="64"/>
      </right>
      <top/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/>
      <bottom style="medium">
        <color rgb="FFFF0000"/>
      </bottom>
      <diagonal/>
    </border>
    <border>
      <left/>
      <right style="thick">
        <color rgb="FFFF0000"/>
      </right>
      <top/>
      <bottom style="thin">
        <color rgb="FF002060"/>
      </bottom>
      <diagonal/>
    </border>
    <border>
      <left style="medium">
        <color rgb="FFFF0000"/>
      </left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medium">
        <color rgb="FFFF0000"/>
      </right>
      <top style="thin">
        <color rgb="FF002060"/>
      </top>
      <bottom/>
      <diagonal/>
    </border>
    <border>
      <left style="thin">
        <color rgb="FF002060"/>
      </left>
      <right style="medium">
        <color rgb="FFFF0000"/>
      </right>
      <top/>
      <bottom/>
      <diagonal/>
    </border>
    <border>
      <left style="thin">
        <color rgb="FF002060"/>
      </left>
      <right style="medium">
        <color rgb="FFFF0000"/>
      </right>
      <top/>
      <bottom style="medium">
        <color rgb="FFFF000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medium">
        <color rgb="FFFF0000"/>
      </left>
      <right/>
      <top style="medium">
        <color rgb="FFFF0000"/>
      </top>
      <bottom style="thin">
        <color rgb="FF7030A0"/>
      </bottom>
      <diagonal/>
    </border>
    <border>
      <left/>
      <right/>
      <top style="medium">
        <color rgb="FFFF0000"/>
      </top>
      <bottom style="thin">
        <color rgb="FF7030A0"/>
      </bottom>
      <diagonal/>
    </border>
    <border>
      <left/>
      <right style="medium">
        <color rgb="FFFF0000"/>
      </right>
      <top style="medium">
        <color rgb="FFFF0000"/>
      </top>
      <bottom style="thin">
        <color rgb="FF7030A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rgb="FFFF0000"/>
      </right>
      <top/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rgb="FFFF0000"/>
      </left>
      <right style="medium">
        <color rgb="FFFF0000"/>
      </right>
      <top/>
      <bottom/>
      <diagonal/>
    </border>
    <border>
      <left style="thin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002060"/>
      </left>
      <right/>
      <top style="medium">
        <color rgb="FF002060"/>
      </top>
      <bottom style="medium">
        <color rgb="FFFF0000"/>
      </bottom>
      <diagonal/>
    </border>
    <border>
      <left/>
      <right/>
      <top style="medium">
        <color rgb="FF002060"/>
      </top>
      <bottom style="medium">
        <color rgb="FFFF0000"/>
      </bottom>
      <diagonal/>
    </border>
    <border>
      <left/>
      <right style="medium">
        <color indexed="64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thin">
        <color rgb="FF7030A0"/>
      </top>
      <bottom style="thin">
        <color rgb="FF002060"/>
      </bottom>
      <diagonal/>
    </border>
    <border>
      <left/>
      <right/>
      <top style="thin">
        <color rgb="FF7030A0"/>
      </top>
      <bottom style="thin">
        <color rgb="FF002060"/>
      </bottom>
      <diagonal/>
    </border>
    <border>
      <left/>
      <right style="medium">
        <color rgb="FFFF0000"/>
      </right>
      <top style="thin">
        <color rgb="FF7030A0"/>
      </top>
      <bottom style="thin">
        <color rgb="FF002060"/>
      </bottom>
      <diagonal/>
    </border>
    <border>
      <left/>
      <right style="medium">
        <color rgb="FFFF0000"/>
      </right>
      <top style="medium">
        <color rgb="FFFF0000"/>
      </top>
      <bottom style="thin">
        <color rgb="FF002060"/>
      </bottom>
      <diagonal/>
    </border>
    <border>
      <left style="medium">
        <color rgb="FFFF0000"/>
      </left>
      <right style="thin">
        <color rgb="FF002060"/>
      </right>
      <top/>
      <bottom style="thin">
        <color rgb="FF00206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rgb="FF7030A0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rgb="FF7030A0"/>
      </top>
      <bottom style="thin">
        <color rgb="FF7030A0"/>
      </bottom>
      <diagonal/>
    </border>
    <border>
      <left/>
      <right/>
      <top style="thin">
        <color theme="1"/>
      </top>
      <bottom style="medium">
        <color rgb="FFFF0000"/>
      </bottom>
      <diagonal/>
    </border>
    <border>
      <left style="thin">
        <color rgb="FF7030A0"/>
      </left>
      <right/>
      <top style="thin">
        <color indexed="64"/>
      </top>
      <bottom style="medium">
        <color rgb="FFFF0000"/>
      </bottom>
      <diagonal/>
    </border>
    <border>
      <left/>
      <right style="thin">
        <color theme="1"/>
      </right>
      <top style="thin">
        <color indexed="64"/>
      </top>
      <bottom style="medium">
        <color rgb="FFFF0000"/>
      </bottom>
      <diagonal/>
    </border>
    <border>
      <left style="medium">
        <color theme="1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FF0000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 style="thin">
        <color rgb="FF002060"/>
      </left>
      <right style="thick">
        <color rgb="FFFF0000"/>
      </right>
      <top/>
      <bottom style="thin">
        <color indexed="64"/>
      </bottom>
      <diagonal/>
    </border>
    <border>
      <left/>
      <right style="thin">
        <color rgb="FF002060"/>
      </right>
      <top style="medium">
        <color rgb="FFFF0000"/>
      </top>
      <bottom style="medium">
        <color rgb="FFFF0000"/>
      </bottom>
      <diagonal/>
    </border>
    <border>
      <left style="thin">
        <color rgb="FF002060"/>
      </left>
      <right style="thin">
        <color rgb="FF002060"/>
      </right>
      <top style="medium">
        <color rgb="FFFF0000"/>
      </top>
      <bottom style="medium">
        <color rgb="FFFF0000"/>
      </bottom>
      <diagonal/>
    </border>
    <border>
      <left style="thin">
        <color rgb="FF002060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rgb="FF00206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 style="thin">
        <color indexed="64"/>
      </right>
      <top style="medium">
        <color rgb="FFFF0000"/>
      </top>
      <bottom/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rgb="FFFF0000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 style="thick">
        <color rgb="FFFF0000"/>
      </bottom>
      <diagonal/>
    </border>
    <border>
      <left/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 style="medium">
        <color rgb="FFFF0000"/>
      </right>
      <top/>
      <bottom style="thick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0" fillId="0" borderId="0" applyNumberFormat="0" applyFill="0" applyBorder="0" applyAlignment="0" applyProtection="0">
      <alignment vertical="top"/>
      <protection locked="0"/>
    </xf>
  </cellStyleXfs>
  <cellXfs count="1348">
    <xf numFmtId="0" fontId="0" fillId="0" borderId="0" xfId="0"/>
    <xf numFmtId="0" fontId="1" fillId="9" borderId="21" xfId="0" applyFont="1" applyFill="1" applyBorder="1" applyAlignment="1" applyProtection="1">
      <alignment horizontal="center" vertical="center" wrapText="1"/>
      <protection locked="0"/>
    </xf>
    <xf numFmtId="0" fontId="1" fillId="9" borderId="19" xfId="0" applyFont="1" applyFill="1" applyBorder="1" applyAlignment="1" applyProtection="1">
      <alignment horizontal="center" vertical="center" wrapText="1"/>
      <protection locked="0"/>
    </xf>
    <xf numFmtId="0" fontId="1" fillId="14" borderId="21" xfId="0" applyFont="1" applyFill="1" applyBorder="1" applyAlignment="1" applyProtection="1">
      <alignment horizontal="center" vertical="center" wrapText="1"/>
      <protection locked="0"/>
    </xf>
    <xf numFmtId="0" fontId="1" fillId="14" borderId="19" xfId="0" applyFont="1" applyFill="1" applyBorder="1" applyAlignment="1" applyProtection="1">
      <alignment horizontal="center" vertical="center" wrapText="1"/>
      <protection locked="0"/>
    </xf>
    <xf numFmtId="0" fontId="1" fillId="16" borderId="21" xfId="0" applyFont="1" applyFill="1" applyBorder="1" applyAlignment="1" applyProtection="1">
      <alignment horizontal="center" vertical="center" wrapText="1"/>
      <protection locked="0"/>
    </xf>
    <xf numFmtId="0" fontId="1" fillId="16" borderId="19" xfId="0" applyFont="1" applyFill="1" applyBorder="1" applyAlignment="1" applyProtection="1">
      <alignment horizontal="center" vertical="center" wrapText="1"/>
      <protection locked="0"/>
    </xf>
    <xf numFmtId="0" fontId="1" fillId="13" borderId="21" xfId="0" applyFont="1" applyFill="1" applyBorder="1" applyAlignment="1" applyProtection="1">
      <alignment horizontal="center" vertical="center" wrapText="1"/>
      <protection locked="0"/>
    </xf>
    <xf numFmtId="0" fontId="1" fillId="13" borderId="19" xfId="0" applyFont="1" applyFill="1" applyBorder="1" applyAlignment="1" applyProtection="1">
      <alignment horizontal="center" vertical="center" wrapText="1"/>
      <protection locked="0"/>
    </xf>
    <xf numFmtId="0" fontId="1" fillId="14" borderId="40" xfId="0" applyFont="1" applyFill="1" applyBorder="1" applyAlignment="1" applyProtection="1">
      <alignment horizontal="center" vertical="center" wrapText="1"/>
      <protection locked="0"/>
    </xf>
    <xf numFmtId="0" fontId="1" fillId="14" borderId="29" xfId="0" applyFont="1" applyFill="1" applyBorder="1" applyAlignment="1" applyProtection="1">
      <alignment horizontal="center" vertical="center" wrapText="1"/>
      <protection locked="0"/>
    </xf>
    <xf numFmtId="0" fontId="1" fillId="16" borderId="40" xfId="0" applyFont="1" applyFill="1" applyBorder="1" applyAlignment="1" applyProtection="1">
      <alignment horizontal="center" vertical="center" wrapText="1"/>
      <protection locked="0"/>
    </xf>
    <xf numFmtId="0" fontId="1" fillId="16" borderId="29" xfId="0" applyFont="1" applyFill="1" applyBorder="1" applyAlignment="1" applyProtection="1">
      <alignment horizontal="center" vertical="center" wrapText="1"/>
      <protection locked="0"/>
    </xf>
    <xf numFmtId="0" fontId="1" fillId="13" borderId="108" xfId="0" applyFont="1" applyFill="1" applyBorder="1" applyAlignment="1" applyProtection="1">
      <alignment horizontal="center" vertical="center" wrapText="1"/>
      <protection locked="0"/>
    </xf>
    <xf numFmtId="0" fontId="1" fillId="13" borderId="107" xfId="0" applyFont="1" applyFill="1" applyBorder="1" applyAlignment="1" applyProtection="1">
      <alignment horizontal="center" vertical="center" wrapText="1"/>
      <protection locked="0"/>
    </xf>
    <xf numFmtId="0" fontId="40" fillId="11" borderId="40" xfId="0" applyFont="1" applyFill="1" applyBorder="1" applyAlignment="1" applyProtection="1">
      <alignment horizontal="center" vertical="center" wrapText="1"/>
      <protection locked="0"/>
    </xf>
    <xf numFmtId="0" fontId="4" fillId="6" borderId="28" xfId="0" applyFont="1" applyFill="1" applyBorder="1" applyAlignment="1" applyProtection="1">
      <alignment horizontal="center" vertical="center" wrapText="1"/>
      <protection locked="0"/>
    </xf>
    <xf numFmtId="0" fontId="4" fillId="6" borderId="30" xfId="0" applyFont="1" applyFill="1" applyBorder="1" applyAlignment="1" applyProtection="1">
      <alignment horizontal="center" vertical="center" wrapText="1"/>
      <protection locked="0"/>
    </xf>
    <xf numFmtId="0" fontId="4" fillId="6" borderId="32" xfId="0" applyFont="1" applyFill="1" applyBorder="1" applyAlignment="1" applyProtection="1">
      <alignment horizontal="center" vertical="center" wrapText="1"/>
      <protection locked="0"/>
    </xf>
    <xf numFmtId="0" fontId="11" fillId="3" borderId="24" xfId="0" applyFont="1" applyFill="1" applyBorder="1" applyAlignment="1" applyProtection="1">
      <alignment horizontal="right" vertical="center" wrapText="1"/>
      <protection hidden="1"/>
    </xf>
    <xf numFmtId="0" fontId="23" fillId="11" borderId="30" xfId="0" applyFont="1" applyFill="1" applyBorder="1" applyAlignment="1" applyProtection="1">
      <alignment horizontal="center" vertical="center" wrapText="1"/>
      <protection hidden="1"/>
    </xf>
    <xf numFmtId="0" fontId="23" fillId="14" borderId="30" xfId="0" applyFont="1" applyFill="1" applyBorder="1" applyAlignment="1" applyProtection="1">
      <alignment horizontal="center" vertical="center" wrapText="1"/>
      <protection hidden="1"/>
    </xf>
    <xf numFmtId="0" fontId="23" fillId="12" borderId="30" xfId="0" applyFont="1" applyFill="1" applyBorder="1" applyAlignment="1" applyProtection="1">
      <alignment horizontal="center" vertical="center" wrapText="1"/>
      <protection hidden="1"/>
    </xf>
    <xf numFmtId="0" fontId="32" fillId="0" borderId="70" xfId="0" applyFont="1" applyFill="1" applyBorder="1" applyAlignment="1" applyProtection="1">
      <alignment horizontal="center" vertical="center"/>
      <protection hidden="1"/>
    </xf>
    <xf numFmtId="0" fontId="4" fillId="9" borderId="97" xfId="0" applyFont="1" applyFill="1" applyBorder="1" applyAlignment="1" applyProtection="1">
      <alignment horizontal="center" vertical="center" wrapText="1"/>
      <protection hidden="1"/>
    </xf>
    <xf numFmtId="0" fontId="4" fillId="9" borderId="21" xfId="0" applyFont="1" applyFill="1" applyBorder="1" applyAlignment="1" applyProtection="1">
      <alignment horizontal="center" vertical="center" wrapText="1"/>
      <protection hidden="1"/>
    </xf>
    <xf numFmtId="0" fontId="1" fillId="9" borderId="21" xfId="0" applyFont="1" applyFill="1" applyBorder="1" applyAlignment="1" applyProtection="1">
      <alignment horizontal="center" vertical="center" wrapText="1"/>
      <protection hidden="1"/>
    </xf>
    <xf numFmtId="0" fontId="1" fillId="11" borderId="21" xfId="0" applyFont="1" applyFill="1" applyBorder="1" applyAlignment="1" applyProtection="1">
      <alignment horizontal="center" vertical="center" wrapText="1"/>
      <protection hidden="1"/>
    </xf>
    <xf numFmtId="0" fontId="1" fillId="14" borderId="21" xfId="0" applyFont="1" applyFill="1" applyBorder="1" applyAlignment="1" applyProtection="1">
      <alignment horizontal="center" vertical="center" wrapText="1"/>
      <protection hidden="1"/>
    </xf>
    <xf numFmtId="0" fontId="1" fillId="12" borderId="21" xfId="0" applyFont="1" applyFill="1" applyBorder="1" applyAlignment="1" applyProtection="1">
      <alignment horizontal="center" vertical="center" wrapText="1"/>
      <protection hidden="1"/>
    </xf>
    <xf numFmtId="0" fontId="1" fillId="9" borderId="19" xfId="0" applyFont="1" applyFill="1" applyBorder="1" applyAlignment="1" applyProtection="1">
      <alignment horizontal="center" vertical="center" wrapText="1"/>
      <protection hidden="1"/>
    </xf>
    <xf numFmtId="0" fontId="32" fillId="0" borderId="77" xfId="0" applyFont="1" applyFill="1" applyBorder="1" applyAlignment="1" applyProtection="1">
      <alignment horizontal="center" vertical="center"/>
      <protection hidden="1"/>
    </xf>
    <xf numFmtId="0" fontId="4" fillId="9" borderId="19" xfId="0" applyFont="1" applyFill="1" applyBorder="1" applyAlignment="1" applyProtection="1">
      <alignment horizontal="center" vertical="center" wrapText="1"/>
      <protection hidden="1"/>
    </xf>
    <xf numFmtId="0" fontId="1" fillId="9" borderId="36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4" fillId="9" borderId="52" xfId="0" applyFont="1" applyFill="1" applyBorder="1" applyAlignment="1" applyProtection="1">
      <alignment horizontal="center" textRotation="90" wrapText="1"/>
      <protection hidden="1"/>
    </xf>
    <xf numFmtId="0" fontId="4" fillId="9" borderId="35" xfId="0" applyFont="1" applyFill="1" applyBorder="1" applyAlignment="1" applyProtection="1">
      <alignment horizontal="center" vertical="center" textRotation="90" wrapText="1"/>
      <protection hidden="1"/>
    </xf>
    <xf numFmtId="0" fontId="28" fillId="0" borderId="128" xfId="0" applyFont="1" applyBorder="1" applyAlignment="1" applyProtection="1">
      <alignment horizontal="center"/>
      <protection hidden="1"/>
    </xf>
    <xf numFmtId="0" fontId="4" fillId="9" borderId="53" xfId="0" applyFont="1" applyFill="1" applyBorder="1" applyAlignment="1" applyProtection="1">
      <alignment horizontal="center" vertical="center" textRotation="90" wrapText="1"/>
      <protection hidden="1"/>
    </xf>
    <xf numFmtId="0" fontId="4" fillId="14" borderId="105" xfId="0" applyFont="1" applyFill="1" applyBorder="1" applyAlignment="1" applyProtection="1">
      <alignment horizontal="center" vertical="center" wrapText="1"/>
      <protection hidden="1"/>
    </xf>
    <xf numFmtId="2" fontId="1" fillId="13" borderId="102" xfId="0" applyNumberFormat="1" applyFont="1" applyFill="1" applyBorder="1" applyAlignment="1" applyProtection="1">
      <alignment horizontal="center" vertical="center" wrapText="1"/>
      <protection hidden="1"/>
    </xf>
    <xf numFmtId="0" fontId="4" fillId="9" borderId="40" xfId="0" applyFont="1" applyFill="1" applyBorder="1" applyAlignment="1" applyProtection="1">
      <alignment horizontal="center" vertical="center" wrapText="1"/>
      <protection hidden="1"/>
    </xf>
    <xf numFmtId="0" fontId="1" fillId="9" borderId="105" xfId="0" applyFont="1" applyFill="1" applyBorder="1" applyAlignment="1" applyProtection="1">
      <alignment horizontal="center" vertical="center" wrapText="1"/>
      <protection hidden="1"/>
    </xf>
    <xf numFmtId="0" fontId="4" fillId="14" borderId="30" xfId="0" applyFont="1" applyFill="1" applyBorder="1" applyAlignment="1" applyProtection="1">
      <alignment horizontal="center" vertical="center" wrapText="1"/>
      <protection hidden="1"/>
    </xf>
    <xf numFmtId="2" fontId="1" fillId="13" borderId="26" xfId="0" applyNumberFormat="1" applyFont="1" applyFill="1" applyBorder="1" applyAlignment="1" applyProtection="1">
      <alignment horizontal="center" vertical="center" wrapText="1"/>
      <protection hidden="1"/>
    </xf>
    <xf numFmtId="0" fontId="1" fillId="9" borderId="45" xfId="0" applyFont="1" applyFill="1" applyBorder="1" applyAlignment="1" applyProtection="1">
      <alignment horizontal="center" vertical="center" wrapText="1"/>
      <protection hidden="1"/>
    </xf>
    <xf numFmtId="0" fontId="21" fillId="14" borderId="71" xfId="0" applyFont="1" applyFill="1" applyBorder="1" applyAlignment="1" applyProtection="1">
      <alignment horizontal="center" vertical="center" wrapText="1"/>
      <protection hidden="1"/>
    </xf>
    <xf numFmtId="0" fontId="21" fillId="12" borderId="71" xfId="0" applyFont="1" applyFill="1" applyBorder="1" applyAlignment="1" applyProtection="1">
      <alignment horizontal="center" vertical="center" wrapText="1"/>
      <protection hidden="1"/>
    </xf>
    <xf numFmtId="0" fontId="21" fillId="9" borderId="71" xfId="0" applyFont="1" applyFill="1" applyBorder="1" applyAlignment="1" applyProtection="1">
      <alignment horizontal="center" vertical="center" wrapText="1"/>
      <protection hidden="1"/>
    </xf>
    <xf numFmtId="0" fontId="59" fillId="11" borderId="71" xfId="0" applyFont="1" applyFill="1" applyBorder="1" applyAlignment="1" applyProtection="1">
      <alignment horizontal="center" vertical="center" wrapText="1"/>
      <protection locked="0"/>
    </xf>
    <xf numFmtId="0" fontId="37" fillId="11" borderId="91" xfId="0" applyFont="1" applyFill="1" applyBorder="1" applyAlignment="1" applyProtection="1">
      <alignment horizontal="center" vertical="center" wrapText="1"/>
      <protection hidden="1"/>
    </xf>
    <xf numFmtId="0" fontId="27" fillId="11" borderId="134" xfId="0" applyFont="1" applyFill="1" applyBorder="1" applyAlignment="1" applyProtection="1">
      <alignment horizontal="center" vertical="center" wrapText="1"/>
      <protection hidden="1"/>
    </xf>
    <xf numFmtId="0" fontId="23" fillId="13" borderId="30" xfId="0" applyFont="1" applyFill="1" applyBorder="1" applyAlignment="1" applyProtection="1">
      <alignment horizontal="center" vertical="center" wrapText="1"/>
      <protection hidden="1"/>
    </xf>
    <xf numFmtId="0" fontId="1" fillId="13" borderId="21" xfId="0" applyFont="1" applyFill="1" applyBorder="1" applyAlignment="1" applyProtection="1">
      <alignment horizontal="center" vertical="center" wrapText="1"/>
      <protection hidden="1"/>
    </xf>
    <xf numFmtId="0" fontId="23" fillId="9" borderId="30" xfId="0" applyFont="1" applyFill="1" applyBorder="1" applyAlignment="1" applyProtection="1">
      <alignment horizontal="center" vertical="center" wrapText="1"/>
      <protection hidden="1"/>
    </xf>
    <xf numFmtId="0" fontId="59" fillId="12" borderId="71" xfId="0" applyFont="1" applyFill="1" applyBorder="1" applyAlignment="1" applyProtection="1">
      <alignment horizontal="center" vertical="center" wrapText="1"/>
      <protection locked="0"/>
    </xf>
    <xf numFmtId="0" fontId="37" fillId="12" borderId="91" xfId="0" applyFont="1" applyFill="1" applyBorder="1" applyAlignment="1" applyProtection="1">
      <alignment horizontal="center" vertical="center" wrapText="1"/>
      <protection hidden="1"/>
    </xf>
    <xf numFmtId="0" fontId="23" fillId="20" borderId="30" xfId="0" applyFont="1" applyFill="1" applyBorder="1" applyAlignment="1" applyProtection="1">
      <alignment horizontal="center" vertical="center" wrapText="1"/>
      <protection hidden="1"/>
    </xf>
    <xf numFmtId="0" fontId="59" fillId="13" borderId="71" xfId="0" applyFont="1" applyFill="1" applyBorder="1" applyAlignment="1" applyProtection="1">
      <alignment horizontal="center" vertical="center" wrapText="1"/>
      <protection locked="0"/>
    </xf>
    <xf numFmtId="0" fontId="37" fillId="13" borderId="91" xfId="0" applyFont="1" applyFill="1" applyBorder="1" applyAlignment="1" applyProtection="1">
      <alignment horizontal="center" vertical="center" wrapText="1"/>
      <protection hidden="1"/>
    </xf>
    <xf numFmtId="0" fontId="59" fillId="9" borderId="71" xfId="0" applyFont="1" applyFill="1" applyBorder="1" applyAlignment="1" applyProtection="1">
      <alignment horizontal="center" vertical="center" wrapText="1"/>
      <protection locked="0"/>
    </xf>
    <xf numFmtId="0" fontId="37" fillId="9" borderId="91" xfId="0" applyFont="1" applyFill="1" applyBorder="1" applyAlignment="1" applyProtection="1">
      <alignment horizontal="center" vertical="center" wrapText="1"/>
      <protection hidden="1"/>
    </xf>
    <xf numFmtId="0" fontId="1" fillId="9" borderId="108" xfId="0" applyFont="1" applyFill="1" applyBorder="1" applyAlignment="1" applyProtection="1">
      <alignment horizontal="center" vertical="center" wrapText="1"/>
      <protection hidden="1"/>
    </xf>
    <xf numFmtId="0" fontId="59" fillId="20" borderId="71" xfId="0" applyFont="1" applyFill="1" applyBorder="1" applyAlignment="1" applyProtection="1">
      <alignment horizontal="center" vertical="center" wrapText="1"/>
      <protection locked="0"/>
    </xf>
    <xf numFmtId="0" fontId="1" fillId="16" borderId="102" xfId="0" applyFont="1" applyFill="1" applyBorder="1" applyAlignment="1" applyProtection="1">
      <alignment horizontal="center" vertical="center" wrapText="1"/>
      <protection locked="0"/>
    </xf>
    <xf numFmtId="0" fontId="27" fillId="16" borderId="71" xfId="0" applyFont="1" applyFill="1" applyBorder="1" applyAlignment="1" applyProtection="1">
      <alignment horizontal="center" vertical="center" wrapText="1"/>
      <protection hidden="1"/>
    </xf>
    <xf numFmtId="0" fontId="4" fillId="16" borderId="119" xfId="0" applyFont="1" applyFill="1" applyBorder="1" applyAlignment="1" applyProtection="1">
      <alignment horizontal="center" vertical="center" wrapText="1"/>
      <protection hidden="1"/>
    </xf>
    <xf numFmtId="0" fontId="23" fillId="16" borderId="91" xfId="0" applyFont="1" applyFill="1" applyBorder="1" applyAlignment="1" applyProtection="1">
      <alignment horizontal="center" vertical="center" wrapText="1"/>
      <protection hidden="1"/>
    </xf>
    <xf numFmtId="0" fontId="23" fillId="14" borderId="120" xfId="0" applyFont="1" applyFill="1" applyBorder="1" applyAlignment="1" applyProtection="1">
      <alignment horizontal="center" vertical="center" wrapText="1"/>
      <protection hidden="1"/>
    </xf>
    <xf numFmtId="0" fontId="1" fillId="20" borderId="21" xfId="0" applyFont="1" applyFill="1" applyBorder="1" applyAlignment="1" applyProtection="1">
      <alignment horizontal="center" vertical="center" wrapText="1"/>
      <protection hidden="1"/>
    </xf>
    <xf numFmtId="0" fontId="68" fillId="9" borderId="122" xfId="0" applyFont="1" applyFill="1" applyBorder="1" applyAlignment="1" applyProtection="1">
      <alignment horizontal="center" vertical="center" wrapText="1"/>
      <protection hidden="1"/>
    </xf>
    <xf numFmtId="0" fontId="68" fillId="9" borderId="131" xfId="0" applyFont="1" applyFill="1" applyBorder="1" applyAlignment="1" applyProtection="1">
      <alignment horizontal="center" vertical="center" wrapText="1"/>
      <protection hidden="1"/>
    </xf>
    <xf numFmtId="0" fontId="68" fillId="9" borderId="137" xfId="0" applyFont="1" applyFill="1" applyBorder="1" applyAlignment="1" applyProtection="1">
      <alignment horizontal="center" vertical="center" wrapText="1"/>
      <protection hidden="1"/>
    </xf>
    <xf numFmtId="0" fontId="68" fillId="9" borderId="138" xfId="0" applyFont="1" applyFill="1" applyBorder="1" applyAlignment="1" applyProtection="1">
      <alignment horizontal="center" vertical="center" wrapText="1"/>
      <protection hidden="1"/>
    </xf>
    <xf numFmtId="0" fontId="20" fillId="9" borderId="71" xfId="0" applyFont="1" applyFill="1" applyBorder="1" applyAlignment="1" applyProtection="1">
      <alignment horizontal="center" vertical="center" wrapText="1"/>
      <protection hidden="1"/>
    </xf>
    <xf numFmtId="0" fontId="21" fillId="11" borderId="135" xfId="0" applyFont="1" applyFill="1" applyBorder="1" applyAlignment="1" applyProtection="1">
      <alignment horizontal="center" vertical="center" wrapText="1"/>
      <protection hidden="1"/>
    </xf>
    <xf numFmtId="0" fontId="21" fillId="13" borderId="135" xfId="0" applyFont="1" applyFill="1" applyBorder="1" applyAlignment="1" applyProtection="1">
      <alignment horizontal="center" vertical="center" wrapText="1"/>
      <protection hidden="1"/>
    </xf>
    <xf numFmtId="0" fontId="21" fillId="20" borderId="71" xfId="0" applyFont="1" applyFill="1" applyBorder="1" applyAlignment="1" applyProtection="1">
      <alignment horizontal="center" vertical="center" wrapText="1"/>
      <protection hidden="1"/>
    </xf>
    <xf numFmtId="0" fontId="18" fillId="0" borderId="141" xfId="0" applyFont="1" applyFill="1" applyBorder="1" applyAlignment="1" applyProtection="1">
      <alignment horizontal="center" vertical="center"/>
      <protection hidden="1"/>
    </xf>
    <xf numFmtId="0" fontId="54" fillId="17" borderId="129" xfId="0" applyFont="1" applyFill="1" applyBorder="1" applyAlignment="1" applyProtection="1">
      <alignment horizontal="center" vertical="center"/>
      <protection hidden="1"/>
    </xf>
    <xf numFmtId="0" fontId="32" fillId="0" borderId="143" xfId="0" applyFont="1" applyFill="1" applyBorder="1" applyAlignment="1" applyProtection="1">
      <alignment horizontal="center" vertical="center"/>
      <protection hidden="1"/>
    </xf>
    <xf numFmtId="0" fontId="17" fillId="0" borderId="98" xfId="0" applyFont="1" applyFill="1" applyBorder="1" applyAlignment="1" applyProtection="1">
      <alignment horizontal="center" vertical="center"/>
      <protection hidden="1"/>
    </xf>
    <xf numFmtId="0" fontId="17" fillId="0" borderId="139" xfId="0" applyFont="1" applyFill="1" applyBorder="1" applyAlignment="1" applyProtection="1">
      <alignment horizontal="center" vertical="center"/>
      <protection hidden="1"/>
    </xf>
    <xf numFmtId="0" fontId="55" fillId="0" borderId="78" xfId="0" applyFont="1" applyFill="1" applyBorder="1" applyAlignment="1" applyProtection="1">
      <alignment horizontal="center" vertical="center"/>
      <protection hidden="1"/>
    </xf>
    <xf numFmtId="0" fontId="47" fillId="9" borderId="146" xfId="0" applyFont="1" applyFill="1" applyBorder="1" applyAlignment="1" applyProtection="1">
      <alignment horizontal="center" vertical="center" wrapText="1"/>
      <protection hidden="1"/>
    </xf>
    <xf numFmtId="0" fontId="4" fillId="11" borderId="30" xfId="0" applyFont="1" applyFill="1" applyBorder="1" applyAlignment="1" applyProtection="1">
      <alignment horizontal="center" vertical="center" wrapText="1"/>
      <protection hidden="1"/>
    </xf>
    <xf numFmtId="0" fontId="40" fillId="12" borderId="40" xfId="0" applyFont="1" applyFill="1" applyBorder="1" applyAlignment="1" applyProtection="1">
      <alignment horizontal="center" vertical="center" wrapText="1"/>
      <protection locked="0"/>
    </xf>
    <xf numFmtId="0" fontId="4" fillId="12" borderId="30" xfId="0" applyFont="1" applyFill="1" applyBorder="1" applyAlignment="1" applyProtection="1">
      <alignment horizontal="center" vertical="center" wrapText="1"/>
      <protection hidden="1"/>
    </xf>
    <xf numFmtId="0" fontId="4" fillId="20" borderId="30" xfId="0" applyFont="1" applyFill="1" applyBorder="1" applyAlignment="1" applyProtection="1">
      <alignment horizontal="center" vertical="center" wrapText="1"/>
      <protection hidden="1"/>
    </xf>
    <xf numFmtId="0" fontId="40" fillId="13" borderId="40" xfId="0" applyFont="1" applyFill="1" applyBorder="1" applyAlignment="1" applyProtection="1">
      <alignment horizontal="center" vertical="center" wrapText="1"/>
      <protection locked="0"/>
    </xf>
    <xf numFmtId="0" fontId="4" fillId="13" borderId="30" xfId="0" applyFont="1" applyFill="1" applyBorder="1" applyAlignment="1" applyProtection="1">
      <alignment horizontal="center" vertical="center" wrapText="1"/>
      <protection hidden="1"/>
    </xf>
    <xf numFmtId="0" fontId="40" fillId="9" borderId="40" xfId="0" applyFont="1" applyFill="1" applyBorder="1" applyAlignment="1" applyProtection="1">
      <alignment horizontal="center" vertical="center" wrapText="1"/>
      <protection locked="0"/>
    </xf>
    <xf numFmtId="0" fontId="4" fillId="9" borderId="149" xfId="0" applyFont="1" applyFill="1" applyBorder="1" applyAlignment="1" applyProtection="1">
      <alignment horizontal="center" vertical="center" wrapText="1"/>
      <protection hidden="1"/>
    </xf>
    <xf numFmtId="0" fontId="4" fillId="20" borderId="149" xfId="0" applyFont="1" applyFill="1" applyBorder="1" applyAlignment="1" applyProtection="1">
      <alignment horizontal="center" vertical="center" wrapText="1"/>
      <protection hidden="1"/>
    </xf>
    <xf numFmtId="0" fontId="40" fillId="14" borderId="40" xfId="0" applyFont="1" applyFill="1" applyBorder="1" applyAlignment="1" applyProtection="1">
      <alignment horizontal="center" vertical="center" wrapText="1"/>
      <protection locked="0"/>
    </xf>
    <xf numFmtId="0" fontId="59" fillId="14" borderId="71" xfId="0" applyFont="1" applyFill="1" applyBorder="1" applyAlignment="1" applyProtection="1">
      <alignment horizontal="center" vertical="center" wrapText="1"/>
      <protection locked="0"/>
    </xf>
    <xf numFmtId="0" fontId="37" fillId="14" borderId="91" xfId="0" applyFont="1" applyFill="1" applyBorder="1" applyAlignment="1" applyProtection="1">
      <alignment horizontal="center" vertical="center" wrapText="1"/>
      <protection hidden="1"/>
    </xf>
    <xf numFmtId="0" fontId="21" fillId="13" borderId="71" xfId="0" applyFont="1" applyFill="1" applyBorder="1" applyAlignment="1" applyProtection="1">
      <alignment horizontal="center" vertical="center" wrapText="1"/>
      <protection hidden="1"/>
    </xf>
    <xf numFmtId="0" fontId="20" fillId="18" borderId="52" xfId="0" applyFont="1" applyFill="1" applyBorder="1" applyAlignment="1" applyProtection="1">
      <alignment horizontal="center" textRotation="90" wrapText="1"/>
      <protection hidden="1"/>
    </xf>
    <xf numFmtId="0" fontId="20" fillId="18" borderId="35" xfId="0" applyFont="1" applyFill="1" applyBorder="1" applyAlignment="1" applyProtection="1">
      <alignment horizontal="center" vertical="center" textRotation="90" wrapText="1"/>
      <protection hidden="1"/>
    </xf>
    <xf numFmtId="0" fontId="20" fillId="18" borderId="53" xfId="0" applyFont="1" applyFill="1" applyBorder="1" applyAlignment="1" applyProtection="1">
      <alignment horizontal="center" vertical="center" textRotation="90" wrapText="1"/>
      <protection hidden="1"/>
    </xf>
    <xf numFmtId="0" fontId="80" fillId="18" borderId="100" xfId="0" applyFont="1" applyFill="1" applyBorder="1" applyAlignment="1" applyProtection="1">
      <alignment horizontal="center" vertical="center" wrapText="1"/>
      <protection hidden="1"/>
    </xf>
    <xf numFmtId="0" fontId="70" fillId="18" borderId="190" xfId="0" applyFont="1" applyFill="1" applyBorder="1" applyAlignment="1" applyProtection="1">
      <alignment horizontal="center" vertical="center" wrapText="1"/>
      <protection hidden="1"/>
    </xf>
    <xf numFmtId="0" fontId="70" fillId="18" borderId="100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4" fillId="17" borderId="156" xfId="0" applyFont="1" applyFill="1" applyBorder="1" applyAlignment="1" applyProtection="1">
      <alignment horizontal="center" vertical="center" textRotation="90" wrapText="1"/>
      <protection hidden="1"/>
    </xf>
    <xf numFmtId="0" fontId="44" fillId="17" borderId="112" xfId="0" applyFont="1" applyFill="1" applyBorder="1" applyAlignment="1" applyProtection="1">
      <alignment horizontal="center" vertical="center" textRotation="90"/>
      <protection hidden="1"/>
    </xf>
    <xf numFmtId="0" fontId="5" fillId="17" borderId="203" xfId="0" applyFont="1" applyFill="1" applyBorder="1" applyAlignment="1" applyProtection="1">
      <alignment horizontal="center" vertical="center" textRotation="90"/>
      <protection hidden="1"/>
    </xf>
    <xf numFmtId="0" fontId="47" fillId="18" borderId="204" xfId="0" applyFont="1" applyFill="1" applyBorder="1" applyAlignment="1" applyProtection="1">
      <alignment horizontal="center" vertical="center"/>
      <protection hidden="1"/>
    </xf>
    <xf numFmtId="0" fontId="68" fillId="18" borderId="205" xfId="0" applyFont="1" applyFill="1" applyBorder="1" applyAlignment="1" applyProtection="1">
      <alignment horizontal="center" vertical="center"/>
      <protection hidden="1"/>
    </xf>
    <xf numFmtId="0" fontId="5" fillId="18" borderId="206" xfId="0" applyFont="1" applyFill="1" applyBorder="1" applyAlignment="1" applyProtection="1">
      <alignment horizontal="center" vertical="center"/>
      <protection hidden="1"/>
    </xf>
    <xf numFmtId="0" fontId="46" fillId="0" borderId="17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18" fillId="0" borderId="100" xfId="0" applyFont="1" applyFill="1" applyBorder="1" applyAlignment="1" applyProtection="1">
      <alignment horizontal="center" vertical="center"/>
      <protection hidden="1"/>
    </xf>
    <xf numFmtId="164" fontId="75" fillId="9" borderId="102" xfId="0" applyNumberFormat="1" applyFont="1" applyFill="1" applyBorder="1" applyAlignment="1" applyProtection="1">
      <alignment horizontal="center" vertical="center" wrapText="1"/>
      <protection locked="0"/>
    </xf>
    <xf numFmtId="164" fontId="75" fillId="9" borderId="26" xfId="0" applyNumberFormat="1" applyFont="1" applyFill="1" applyBorder="1" applyAlignment="1" applyProtection="1">
      <alignment horizontal="center" vertical="center" wrapText="1"/>
      <protection locked="0"/>
    </xf>
    <xf numFmtId="0" fontId="85" fillId="0" borderId="0" xfId="0" applyFont="1" applyProtection="1">
      <protection hidden="1"/>
    </xf>
    <xf numFmtId="0" fontId="25" fillId="6" borderId="30" xfId="0" applyFont="1" applyFill="1" applyBorder="1" applyAlignment="1" applyProtection="1">
      <alignment horizontal="center" vertical="center" wrapText="1"/>
      <protection locked="0"/>
    </xf>
    <xf numFmtId="0" fontId="20" fillId="9" borderId="19" xfId="0" applyFont="1" applyFill="1" applyBorder="1" applyAlignment="1" applyProtection="1">
      <alignment horizontal="center" vertical="center" wrapText="1"/>
      <protection locked="0"/>
    </xf>
    <xf numFmtId="0" fontId="88" fillId="17" borderId="112" xfId="0" applyFont="1" applyFill="1" applyBorder="1" applyAlignment="1" applyProtection="1">
      <alignment horizontal="center" vertical="center" wrapText="1"/>
      <protection hidden="1"/>
    </xf>
    <xf numFmtId="0" fontId="88" fillId="17" borderId="112" xfId="0" applyFont="1" applyFill="1" applyBorder="1" applyAlignment="1" applyProtection="1">
      <alignment horizontal="center" vertical="center"/>
      <protection hidden="1"/>
    </xf>
    <xf numFmtId="0" fontId="52" fillId="17" borderId="112" xfId="0" applyFont="1" applyFill="1" applyBorder="1" applyAlignment="1" applyProtection="1">
      <alignment horizontal="center" vertical="center"/>
      <protection hidden="1"/>
    </xf>
    <xf numFmtId="0" fontId="0" fillId="0" borderId="156" xfId="0" applyBorder="1" applyAlignment="1" applyProtection="1">
      <alignment horizontal="center" vertical="center"/>
      <protection hidden="1"/>
    </xf>
    <xf numFmtId="0" fontId="89" fillId="17" borderId="156" xfId="0" applyFont="1" applyFill="1" applyBorder="1" applyAlignment="1" applyProtection="1">
      <alignment horizontal="center" vertical="center" wrapText="1"/>
      <protection hidden="1"/>
    </xf>
    <xf numFmtId="0" fontId="52" fillId="17" borderId="203" xfId="0" applyFont="1" applyFill="1" applyBorder="1" applyAlignment="1" applyProtection="1">
      <alignment horizontal="center" vertical="center"/>
      <protection hidden="1"/>
    </xf>
    <xf numFmtId="0" fontId="78" fillId="17" borderId="112" xfId="0" applyFont="1" applyFill="1" applyBorder="1" applyAlignment="1" applyProtection="1">
      <alignment horizontal="center" vertical="center"/>
      <protection hidden="1"/>
    </xf>
    <xf numFmtId="0" fontId="78" fillId="17" borderId="203" xfId="0" applyFont="1" applyFill="1" applyBorder="1" applyAlignment="1" applyProtection="1">
      <alignment horizontal="center" vertical="center"/>
      <protection hidden="1"/>
    </xf>
    <xf numFmtId="0" fontId="78" fillId="17" borderId="156" xfId="0" applyFont="1" applyFill="1" applyBorder="1" applyAlignment="1" applyProtection="1">
      <alignment horizontal="center" vertical="center"/>
      <protection hidden="1"/>
    </xf>
    <xf numFmtId="2" fontId="1" fillId="9" borderId="102" xfId="0" applyNumberFormat="1" applyFont="1" applyFill="1" applyBorder="1" applyAlignment="1" applyProtection="1">
      <alignment horizontal="center" vertical="center" wrapText="1"/>
      <protection hidden="1"/>
    </xf>
    <xf numFmtId="0" fontId="92" fillId="17" borderId="100" xfId="0" applyFont="1" applyFill="1" applyBorder="1" applyAlignment="1" applyProtection="1">
      <alignment horizontal="center" vertical="center"/>
      <protection hidden="1"/>
    </xf>
    <xf numFmtId="0" fontId="103" fillId="18" borderId="91" xfId="0" applyFont="1" applyFill="1" applyBorder="1" applyAlignment="1" applyProtection="1">
      <alignment horizontal="center" vertical="center" wrapText="1"/>
      <protection hidden="1"/>
    </xf>
    <xf numFmtId="0" fontId="104" fillId="18" borderId="35" xfId="0" applyFont="1" applyFill="1" applyBorder="1" applyAlignment="1" applyProtection="1">
      <alignment horizontal="center" vertical="center" textRotation="90" wrapText="1"/>
      <protection hidden="1"/>
    </xf>
    <xf numFmtId="0" fontId="86" fillId="0" borderId="0" xfId="0" applyFont="1" applyProtection="1">
      <protection hidden="1"/>
    </xf>
    <xf numFmtId="0" fontId="0" fillId="4" borderId="0" xfId="0" applyFill="1" applyAlignment="1" applyProtection="1">
      <protection hidden="1"/>
    </xf>
    <xf numFmtId="0" fontId="78" fillId="18" borderId="182" xfId="0" applyFont="1" applyFill="1" applyBorder="1" applyAlignment="1" applyProtection="1">
      <alignment vertical="center"/>
      <protection hidden="1"/>
    </xf>
    <xf numFmtId="0" fontId="78" fillId="18" borderId="185" xfId="0" applyFont="1" applyFill="1" applyBorder="1" applyAlignment="1" applyProtection="1">
      <alignment horizontal="right" vertical="center"/>
      <protection hidden="1"/>
    </xf>
    <xf numFmtId="0" fontId="47" fillId="11" borderId="224" xfId="0" applyFont="1" applyFill="1" applyBorder="1" applyAlignment="1" applyProtection="1">
      <alignment horizontal="center" vertical="center" textRotation="90" wrapText="1"/>
      <protection hidden="1"/>
    </xf>
    <xf numFmtId="0" fontId="47" fillId="11" borderId="225" xfId="0" applyFont="1" applyFill="1" applyBorder="1" applyAlignment="1" applyProtection="1">
      <alignment horizontal="center" vertical="center" textRotation="90" wrapText="1"/>
      <protection hidden="1"/>
    </xf>
    <xf numFmtId="0" fontId="97" fillId="11" borderId="112" xfId="0" applyFont="1" applyFill="1" applyBorder="1" applyAlignment="1" applyProtection="1">
      <alignment vertical="center" textRotation="90" wrapText="1"/>
      <protection hidden="1"/>
    </xf>
    <xf numFmtId="0" fontId="19" fillId="11" borderId="226" xfId="0" applyFont="1" applyFill="1" applyBorder="1" applyAlignment="1" applyProtection="1">
      <alignment vertical="center" textRotation="90" wrapText="1"/>
      <protection hidden="1"/>
    </xf>
    <xf numFmtId="0" fontId="19" fillId="11" borderId="227" xfId="0" applyFont="1" applyFill="1" applyBorder="1" applyAlignment="1" applyProtection="1">
      <alignment vertical="center" textRotation="90" wrapText="1"/>
      <protection hidden="1"/>
    </xf>
    <xf numFmtId="0" fontId="110" fillId="11" borderId="98" xfId="0" applyFont="1" applyFill="1" applyBorder="1" applyAlignment="1" applyProtection="1">
      <alignment horizontal="center" vertical="center" wrapText="1"/>
      <protection locked="0"/>
    </xf>
    <xf numFmtId="0" fontId="19" fillId="13" borderId="226" xfId="0" applyFont="1" applyFill="1" applyBorder="1" applyAlignment="1" applyProtection="1">
      <alignment vertical="center" textRotation="90" wrapText="1"/>
      <protection hidden="1"/>
    </xf>
    <xf numFmtId="0" fontId="19" fillId="13" borderId="227" xfId="0" applyFont="1" applyFill="1" applyBorder="1" applyAlignment="1" applyProtection="1">
      <alignment vertical="center" textRotation="90" wrapText="1"/>
      <protection hidden="1"/>
    </xf>
    <xf numFmtId="0" fontId="47" fillId="13" borderId="224" xfId="0" applyFont="1" applyFill="1" applyBorder="1" applyAlignment="1" applyProtection="1">
      <alignment horizontal="center" vertical="center" textRotation="90" wrapText="1"/>
      <protection hidden="1"/>
    </xf>
    <xf numFmtId="0" fontId="47" fillId="13" borderId="225" xfId="0" applyFont="1" applyFill="1" applyBorder="1" applyAlignment="1" applyProtection="1">
      <alignment horizontal="center" vertical="center" textRotation="90" wrapText="1"/>
      <protection hidden="1"/>
    </xf>
    <xf numFmtId="0" fontId="97" fillId="13" borderId="112" xfId="0" applyFont="1" applyFill="1" applyBorder="1" applyAlignment="1" applyProtection="1">
      <alignment vertical="center" textRotation="90" wrapText="1"/>
      <protection hidden="1"/>
    </xf>
    <xf numFmtId="0" fontId="110" fillId="13" borderId="98" xfId="0" applyFont="1" applyFill="1" applyBorder="1" applyAlignment="1" applyProtection="1">
      <alignment horizontal="center" vertical="center" wrapText="1"/>
      <protection locked="0"/>
    </xf>
    <xf numFmtId="0" fontId="27" fillId="13" borderId="134" xfId="0" applyFont="1" applyFill="1" applyBorder="1" applyAlignment="1" applyProtection="1">
      <alignment horizontal="center" vertical="center" wrapText="1"/>
      <protection hidden="1"/>
    </xf>
    <xf numFmtId="0" fontId="21" fillId="11" borderId="100" xfId="0" applyFont="1" applyFill="1" applyBorder="1" applyAlignment="1" applyProtection="1">
      <alignment horizontal="center" vertical="center" wrapText="1"/>
      <protection hidden="1"/>
    </xf>
    <xf numFmtId="0" fontId="21" fillId="11" borderId="72" xfId="0" applyFont="1" applyFill="1" applyBorder="1" applyAlignment="1" applyProtection="1">
      <alignment horizontal="center" vertical="center" wrapText="1"/>
      <protection hidden="1"/>
    </xf>
    <xf numFmtId="0" fontId="21" fillId="11" borderId="34" xfId="0" applyFont="1" applyFill="1" applyBorder="1" applyAlignment="1" applyProtection="1">
      <alignment horizontal="center" vertical="center" wrapText="1"/>
      <protection hidden="1"/>
    </xf>
    <xf numFmtId="0" fontId="27" fillId="11" borderId="34" xfId="0" applyFont="1" applyFill="1" applyBorder="1" applyAlignment="1" applyProtection="1">
      <alignment horizontal="center" vertical="center" wrapText="1"/>
      <protection hidden="1"/>
    </xf>
    <xf numFmtId="0" fontId="21" fillId="11" borderId="71" xfId="0" applyFont="1" applyFill="1" applyBorder="1" applyAlignment="1" applyProtection="1">
      <alignment horizontal="center" vertical="center" wrapText="1"/>
      <protection hidden="1"/>
    </xf>
    <xf numFmtId="0" fontId="18" fillId="11" borderId="113" xfId="0" applyFont="1" applyFill="1" applyBorder="1" applyAlignment="1" applyProtection="1">
      <alignment horizontal="center" vertical="center" wrapText="1"/>
      <protection locked="0"/>
    </xf>
    <xf numFmtId="0" fontId="18" fillId="11" borderId="100" xfId="0" applyFont="1" applyFill="1" applyBorder="1" applyAlignment="1" applyProtection="1">
      <alignment horizontal="center" vertical="center" wrapText="1"/>
      <protection locked="0"/>
    </xf>
    <xf numFmtId="0" fontId="108" fillId="11" borderId="36" xfId="0" applyFont="1" applyFill="1" applyBorder="1" applyAlignment="1" applyProtection="1">
      <alignment horizontal="center" vertical="center" wrapText="1"/>
      <protection locked="0"/>
    </xf>
    <xf numFmtId="0" fontId="108" fillId="11" borderId="223" xfId="0" applyFont="1" applyFill="1" applyBorder="1" applyAlignment="1" applyProtection="1">
      <alignment horizontal="center" vertical="center" wrapText="1"/>
      <protection locked="0"/>
    </xf>
    <xf numFmtId="0" fontId="108" fillId="11" borderId="4" xfId="0" applyFont="1" applyFill="1" applyBorder="1" applyAlignment="1" applyProtection="1">
      <alignment horizontal="center" vertical="center" wrapText="1"/>
      <protection locked="0"/>
    </xf>
    <xf numFmtId="0" fontId="108" fillId="11" borderId="34" xfId="0" applyFont="1" applyFill="1" applyBorder="1" applyAlignment="1" applyProtection="1">
      <alignment horizontal="center" vertical="center" wrapText="1"/>
      <protection locked="0"/>
    </xf>
    <xf numFmtId="0" fontId="18" fillId="13" borderId="113" xfId="0" applyFont="1" applyFill="1" applyBorder="1" applyAlignment="1" applyProtection="1">
      <alignment horizontal="center" vertical="center" wrapText="1"/>
      <protection locked="0"/>
    </xf>
    <xf numFmtId="0" fontId="18" fillId="13" borderId="100" xfId="0" applyFont="1" applyFill="1" applyBorder="1" applyAlignment="1" applyProtection="1">
      <alignment horizontal="center" vertical="center" wrapText="1"/>
      <protection locked="0"/>
    </xf>
    <xf numFmtId="0" fontId="21" fillId="13" borderId="100" xfId="0" applyFont="1" applyFill="1" applyBorder="1" applyAlignment="1" applyProtection="1">
      <alignment horizontal="center" vertical="center" wrapText="1"/>
      <protection hidden="1"/>
    </xf>
    <xf numFmtId="0" fontId="108" fillId="13" borderId="36" xfId="0" applyFont="1" applyFill="1" applyBorder="1" applyAlignment="1" applyProtection="1">
      <alignment horizontal="center" vertical="center" wrapText="1"/>
      <protection locked="0"/>
    </xf>
    <xf numFmtId="0" fontId="108" fillId="13" borderId="223" xfId="0" applyFont="1" applyFill="1" applyBorder="1" applyAlignment="1" applyProtection="1">
      <alignment horizontal="center" vertical="center" wrapText="1"/>
      <protection locked="0"/>
    </xf>
    <xf numFmtId="0" fontId="21" fillId="13" borderId="72" xfId="0" applyFont="1" applyFill="1" applyBorder="1" applyAlignment="1" applyProtection="1">
      <alignment horizontal="center" vertical="center" wrapText="1"/>
      <protection hidden="1"/>
    </xf>
    <xf numFmtId="0" fontId="108" fillId="13" borderId="4" xfId="0" applyFont="1" applyFill="1" applyBorder="1" applyAlignment="1" applyProtection="1">
      <alignment horizontal="center" vertical="center" wrapText="1"/>
      <protection locked="0"/>
    </xf>
    <xf numFmtId="0" fontId="108" fillId="13" borderId="34" xfId="0" applyFont="1" applyFill="1" applyBorder="1" applyAlignment="1" applyProtection="1">
      <alignment horizontal="center" vertical="center" wrapText="1"/>
      <protection locked="0"/>
    </xf>
    <xf numFmtId="0" fontId="21" fillId="13" borderId="34" xfId="0" applyFont="1" applyFill="1" applyBorder="1" applyAlignment="1" applyProtection="1">
      <alignment horizontal="center" vertical="center" wrapText="1"/>
      <protection hidden="1"/>
    </xf>
    <xf numFmtId="0" fontId="27" fillId="13" borderId="34" xfId="0" applyFont="1" applyFill="1" applyBorder="1" applyAlignment="1" applyProtection="1">
      <alignment horizontal="center" vertical="center" wrapText="1"/>
      <protection hidden="1"/>
    </xf>
    <xf numFmtId="0" fontId="19" fillId="12" borderId="226" xfId="0" applyFont="1" applyFill="1" applyBorder="1" applyAlignment="1" applyProtection="1">
      <alignment vertical="center" textRotation="90" wrapText="1"/>
      <protection hidden="1"/>
    </xf>
    <xf numFmtId="0" fontId="19" fillId="12" borderId="227" xfId="0" applyFont="1" applyFill="1" applyBorder="1" applyAlignment="1" applyProtection="1">
      <alignment vertical="center" textRotation="90" wrapText="1"/>
      <protection hidden="1"/>
    </xf>
    <xf numFmtId="0" fontId="47" fillId="12" borderId="224" xfId="0" applyFont="1" applyFill="1" applyBorder="1" applyAlignment="1" applyProtection="1">
      <alignment horizontal="center" vertical="center" textRotation="90" wrapText="1"/>
      <protection hidden="1"/>
    </xf>
    <xf numFmtId="0" fontId="47" fillId="12" borderId="225" xfId="0" applyFont="1" applyFill="1" applyBorder="1" applyAlignment="1" applyProtection="1">
      <alignment horizontal="center" vertical="center" textRotation="90" wrapText="1"/>
      <protection hidden="1"/>
    </xf>
    <xf numFmtId="0" fontId="97" fillId="12" borderId="112" xfId="0" applyFont="1" applyFill="1" applyBorder="1" applyAlignment="1" applyProtection="1">
      <alignment vertical="center" textRotation="90" wrapText="1"/>
      <protection hidden="1"/>
    </xf>
    <xf numFmtId="0" fontId="18" fillId="12" borderId="113" xfId="0" applyFont="1" applyFill="1" applyBorder="1" applyAlignment="1" applyProtection="1">
      <alignment horizontal="center" vertical="center" wrapText="1"/>
      <protection locked="0"/>
    </xf>
    <xf numFmtId="0" fontId="18" fillId="12" borderId="100" xfId="0" applyFont="1" applyFill="1" applyBorder="1" applyAlignment="1" applyProtection="1">
      <alignment horizontal="center" vertical="center" wrapText="1"/>
      <protection locked="0"/>
    </xf>
    <xf numFmtId="0" fontId="21" fillId="12" borderId="100" xfId="0" applyFont="1" applyFill="1" applyBorder="1" applyAlignment="1" applyProtection="1">
      <alignment horizontal="center" vertical="center" wrapText="1"/>
      <protection hidden="1"/>
    </xf>
    <xf numFmtId="0" fontId="108" fillId="12" borderId="36" xfId="0" applyFont="1" applyFill="1" applyBorder="1" applyAlignment="1" applyProtection="1">
      <alignment horizontal="center" vertical="center" wrapText="1"/>
      <protection locked="0"/>
    </xf>
    <xf numFmtId="0" fontId="108" fillId="12" borderId="223" xfId="0" applyFont="1" applyFill="1" applyBorder="1" applyAlignment="1" applyProtection="1">
      <alignment horizontal="center" vertical="center" wrapText="1"/>
      <protection locked="0"/>
    </xf>
    <xf numFmtId="0" fontId="21" fillId="12" borderId="72" xfId="0" applyFont="1" applyFill="1" applyBorder="1" applyAlignment="1" applyProtection="1">
      <alignment horizontal="center" vertical="center" wrapText="1"/>
      <protection hidden="1"/>
    </xf>
    <xf numFmtId="0" fontId="108" fillId="12" borderId="4" xfId="0" applyFont="1" applyFill="1" applyBorder="1" applyAlignment="1" applyProtection="1">
      <alignment horizontal="center" vertical="center" wrapText="1"/>
      <protection locked="0"/>
    </xf>
    <xf numFmtId="0" fontId="108" fillId="12" borderId="34" xfId="0" applyFont="1" applyFill="1" applyBorder="1" applyAlignment="1" applyProtection="1">
      <alignment horizontal="center" vertical="center" wrapText="1"/>
      <protection locked="0"/>
    </xf>
    <xf numFmtId="0" fontId="21" fillId="12" borderId="34" xfId="0" applyFont="1" applyFill="1" applyBorder="1" applyAlignment="1" applyProtection="1">
      <alignment horizontal="center" vertical="center" wrapText="1"/>
      <protection hidden="1"/>
    </xf>
    <xf numFmtId="0" fontId="27" fillId="12" borderId="34" xfId="0" applyFont="1" applyFill="1" applyBorder="1" applyAlignment="1" applyProtection="1">
      <alignment horizontal="center" vertical="center" wrapText="1"/>
      <protection hidden="1"/>
    </xf>
    <xf numFmtId="0" fontId="110" fillId="12" borderId="98" xfId="0" applyFont="1" applyFill="1" applyBorder="1" applyAlignment="1" applyProtection="1">
      <alignment horizontal="center" vertical="center" wrapText="1"/>
      <protection locked="0"/>
    </xf>
    <xf numFmtId="0" fontId="21" fillId="12" borderId="135" xfId="0" applyFont="1" applyFill="1" applyBorder="1" applyAlignment="1" applyProtection="1">
      <alignment horizontal="center" vertical="center" wrapText="1"/>
      <protection hidden="1"/>
    </xf>
    <xf numFmtId="0" fontId="27" fillId="12" borderId="134" xfId="0" applyFont="1" applyFill="1" applyBorder="1" applyAlignment="1" applyProtection="1">
      <alignment horizontal="center" vertical="center" wrapText="1"/>
      <protection hidden="1"/>
    </xf>
    <xf numFmtId="0" fontId="19" fillId="20" borderId="226" xfId="0" applyFont="1" applyFill="1" applyBorder="1" applyAlignment="1" applyProtection="1">
      <alignment vertical="center" textRotation="90" wrapText="1"/>
      <protection hidden="1"/>
    </xf>
    <xf numFmtId="0" fontId="19" fillId="20" borderId="227" xfId="0" applyFont="1" applyFill="1" applyBorder="1" applyAlignment="1" applyProtection="1">
      <alignment vertical="center" textRotation="90" wrapText="1"/>
      <protection hidden="1"/>
    </xf>
    <xf numFmtId="0" fontId="47" fillId="20" borderId="224" xfId="0" applyFont="1" applyFill="1" applyBorder="1" applyAlignment="1" applyProtection="1">
      <alignment horizontal="center" vertical="center" textRotation="90" wrapText="1"/>
      <protection hidden="1"/>
    </xf>
    <xf numFmtId="0" fontId="47" fillId="20" borderId="225" xfId="0" applyFont="1" applyFill="1" applyBorder="1" applyAlignment="1" applyProtection="1">
      <alignment horizontal="center" vertical="center" textRotation="90" wrapText="1"/>
      <protection hidden="1"/>
    </xf>
    <xf numFmtId="0" fontId="97" fillId="20" borderId="112" xfId="0" applyFont="1" applyFill="1" applyBorder="1" applyAlignment="1" applyProtection="1">
      <alignment vertical="center" textRotation="90" wrapText="1"/>
      <protection hidden="1"/>
    </xf>
    <xf numFmtId="0" fontId="18" fillId="20" borderId="113" xfId="0" applyFont="1" applyFill="1" applyBorder="1" applyAlignment="1" applyProtection="1">
      <alignment horizontal="center" vertical="center" wrapText="1"/>
      <protection locked="0"/>
    </xf>
    <xf numFmtId="0" fontId="18" fillId="20" borderId="100" xfId="0" applyFont="1" applyFill="1" applyBorder="1" applyAlignment="1" applyProtection="1">
      <alignment horizontal="center" vertical="center" wrapText="1"/>
      <protection locked="0"/>
    </xf>
    <xf numFmtId="0" fontId="21" fillId="20" borderId="100" xfId="0" applyFont="1" applyFill="1" applyBorder="1" applyAlignment="1" applyProtection="1">
      <alignment horizontal="center" vertical="center" wrapText="1"/>
      <protection hidden="1"/>
    </xf>
    <xf numFmtId="0" fontId="108" fillId="20" borderId="36" xfId="0" applyFont="1" applyFill="1" applyBorder="1" applyAlignment="1" applyProtection="1">
      <alignment horizontal="center" vertical="center" wrapText="1"/>
      <protection locked="0"/>
    </xf>
    <xf numFmtId="0" fontId="108" fillId="20" borderId="223" xfId="0" applyFont="1" applyFill="1" applyBorder="1" applyAlignment="1" applyProtection="1">
      <alignment horizontal="center" vertical="center" wrapText="1"/>
      <protection locked="0"/>
    </xf>
    <xf numFmtId="0" fontId="21" fillId="20" borderId="72" xfId="0" applyFont="1" applyFill="1" applyBorder="1" applyAlignment="1" applyProtection="1">
      <alignment horizontal="center" vertical="center" wrapText="1"/>
      <protection hidden="1"/>
    </xf>
    <xf numFmtId="0" fontId="108" fillId="20" borderId="4" xfId="0" applyFont="1" applyFill="1" applyBorder="1" applyAlignment="1" applyProtection="1">
      <alignment horizontal="center" vertical="center" wrapText="1"/>
      <protection locked="0"/>
    </xf>
    <xf numFmtId="0" fontId="108" fillId="20" borderId="34" xfId="0" applyFont="1" applyFill="1" applyBorder="1" applyAlignment="1" applyProtection="1">
      <alignment horizontal="center" vertical="center" wrapText="1"/>
      <protection locked="0"/>
    </xf>
    <xf numFmtId="0" fontId="21" fillId="20" borderId="34" xfId="0" applyFont="1" applyFill="1" applyBorder="1" applyAlignment="1" applyProtection="1">
      <alignment horizontal="center" vertical="center" wrapText="1"/>
      <protection hidden="1"/>
    </xf>
    <xf numFmtId="0" fontId="27" fillId="20" borderId="34" xfId="0" applyFont="1" applyFill="1" applyBorder="1" applyAlignment="1" applyProtection="1">
      <alignment horizontal="center" vertical="center" wrapText="1"/>
      <protection hidden="1"/>
    </xf>
    <xf numFmtId="0" fontId="40" fillId="20" borderId="40" xfId="0" applyFont="1" applyFill="1" applyBorder="1" applyAlignment="1" applyProtection="1">
      <alignment horizontal="center" vertical="center" wrapText="1"/>
      <protection locked="0"/>
    </xf>
    <xf numFmtId="0" fontId="37" fillId="20" borderId="91" xfId="0" applyFont="1" applyFill="1" applyBorder="1" applyAlignment="1" applyProtection="1">
      <alignment horizontal="center" vertical="center" wrapText="1"/>
      <protection hidden="1"/>
    </xf>
    <xf numFmtId="0" fontId="110" fillId="20" borderId="98" xfId="0" applyFont="1" applyFill="1" applyBorder="1" applyAlignment="1" applyProtection="1">
      <alignment horizontal="center" vertical="center" wrapText="1"/>
      <protection locked="0"/>
    </xf>
    <xf numFmtId="0" fontId="21" fillId="20" borderId="135" xfId="0" applyFont="1" applyFill="1" applyBorder="1" applyAlignment="1" applyProtection="1">
      <alignment horizontal="center" vertical="center" wrapText="1"/>
      <protection hidden="1"/>
    </xf>
    <xf numFmtId="0" fontId="27" fillId="20" borderId="134" xfId="0" applyFont="1" applyFill="1" applyBorder="1" applyAlignment="1" applyProtection="1">
      <alignment horizontal="center" vertical="center" wrapText="1"/>
      <protection hidden="1"/>
    </xf>
    <xf numFmtId="0" fontId="19" fillId="14" borderId="226" xfId="0" applyFont="1" applyFill="1" applyBorder="1" applyAlignment="1" applyProtection="1">
      <alignment vertical="center" textRotation="90" wrapText="1"/>
      <protection hidden="1"/>
    </xf>
    <xf numFmtId="0" fontId="19" fillId="14" borderId="227" xfId="0" applyFont="1" applyFill="1" applyBorder="1" applyAlignment="1" applyProtection="1">
      <alignment vertical="center" textRotation="90" wrapText="1"/>
      <protection hidden="1"/>
    </xf>
    <xf numFmtId="0" fontId="47" fillId="14" borderId="224" xfId="0" applyFont="1" applyFill="1" applyBorder="1" applyAlignment="1" applyProtection="1">
      <alignment horizontal="center" vertical="center" textRotation="90" wrapText="1"/>
      <protection hidden="1"/>
    </xf>
    <xf numFmtId="0" fontId="47" fillId="14" borderId="225" xfId="0" applyFont="1" applyFill="1" applyBorder="1" applyAlignment="1" applyProtection="1">
      <alignment horizontal="center" vertical="center" textRotation="90" wrapText="1"/>
      <protection hidden="1"/>
    </xf>
    <xf numFmtId="0" fontId="97" fillId="14" borderId="112" xfId="0" applyFont="1" applyFill="1" applyBorder="1" applyAlignment="1" applyProtection="1">
      <alignment vertical="center" textRotation="90" wrapText="1"/>
      <protection hidden="1"/>
    </xf>
    <xf numFmtId="0" fontId="18" fillId="14" borderId="113" xfId="0" applyFont="1" applyFill="1" applyBorder="1" applyAlignment="1" applyProtection="1">
      <alignment horizontal="center" vertical="center" wrapText="1"/>
      <protection locked="0"/>
    </xf>
    <xf numFmtId="0" fontId="18" fillId="14" borderId="100" xfId="0" applyFont="1" applyFill="1" applyBorder="1" applyAlignment="1" applyProtection="1">
      <alignment horizontal="center" vertical="center" wrapText="1"/>
      <protection locked="0"/>
    </xf>
    <xf numFmtId="0" fontId="21" fillId="14" borderId="100" xfId="0" applyFont="1" applyFill="1" applyBorder="1" applyAlignment="1" applyProtection="1">
      <alignment horizontal="center" vertical="center" wrapText="1"/>
      <protection hidden="1"/>
    </xf>
    <xf numFmtId="0" fontId="108" fillId="14" borderId="36" xfId="0" applyFont="1" applyFill="1" applyBorder="1" applyAlignment="1" applyProtection="1">
      <alignment horizontal="center" vertical="center" wrapText="1"/>
      <protection locked="0"/>
    </xf>
    <xf numFmtId="0" fontId="108" fillId="14" borderId="223" xfId="0" applyFont="1" applyFill="1" applyBorder="1" applyAlignment="1" applyProtection="1">
      <alignment horizontal="center" vertical="center" wrapText="1"/>
      <protection locked="0"/>
    </xf>
    <xf numFmtId="0" fontId="21" fillId="14" borderId="72" xfId="0" applyFont="1" applyFill="1" applyBorder="1" applyAlignment="1" applyProtection="1">
      <alignment horizontal="center" vertical="center" wrapText="1"/>
      <protection hidden="1"/>
    </xf>
    <xf numFmtId="0" fontId="108" fillId="14" borderId="4" xfId="0" applyFont="1" applyFill="1" applyBorder="1" applyAlignment="1" applyProtection="1">
      <alignment horizontal="center" vertical="center" wrapText="1"/>
      <protection locked="0"/>
    </xf>
    <xf numFmtId="0" fontId="108" fillId="14" borderId="34" xfId="0" applyFont="1" applyFill="1" applyBorder="1" applyAlignment="1" applyProtection="1">
      <alignment horizontal="center" vertical="center" wrapText="1"/>
      <protection locked="0"/>
    </xf>
    <xf numFmtId="0" fontId="21" fillId="14" borderId="34" xfId="0" applyFont="1" applyFill="1" applyBorder="1" applyAlignment="1" applyProtection="1">
      <alignment horizontal="center" vertical="center" wrapText="1"/>
      <protection hidden="1"/>
    </xf>
    <xf numFmtId="0" fontId="27" fillId="14" borderId="34" xfId="0" applyFont="1" applyFill="1" applyBorder="1" applyAlignment="1" applyProtection="1">
      <alignment horizontal="center" vertical="center" wrapText="1"/>
      <protection hidden="1"/>
    </xf>
    <xf numFmtId="0" fontId="110" fillId="14" borderId="98" xfId="0" applyFont="1" applyFill="1" applyBorder="1" applyAlignment="1" applyProtection="1">
      <alignment horizontal="center" vertical="center" wrapText="1"/>
      <protection locked="0"/>
    </xf>
    <xf numFmtId="0" fontId="21" fillId="14" borderId="135" xfId="0" applyFont="1" applyFill="1" applyBorder="1" applyAlignment="1" applyProtection="1">
      <alignment horizontal="center" vertical="center" wrapText="1"/>
      <protection hidden="1"/>
    </xf>
    <xf numFmtId="0" fontId="27" fillId="14" borderId="134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86" fillId="0" borderId="135" xfId="0" applyFont="1" applyBorder="1" applyAlignment="1" applyProtection="1">
      <alignment horizontal="center" vertical="center" wrapText="1"/>
      <protection hidden="1"/>
    </xf>
    <xf numFmtId="0" fontId="95" fillId="0" borderId="176" xfId="0" applyFont="1" applyBorder="1" applyAlignment="1" applyProtection="1">
      <alignment horizontal="center" vertical="center"/>
      <protection hidden="1"/>
    </xf>
    <xf numFmtId="0" fontId="19" fillId="9" borderId="226" xfId="0" applyFont="1" applyFill="1" applyBorder="1" applyAlignment="1" applyProtection="1">
      <alignment vertical="center" textRotation="90" wrapText="1"/>
      <protection hidden="1"/>
    </xf>
    <xf numFmtId="0" fontId="19" fillId="9" borderId="227" xfId="0" applyFont="1" applyFill="1" applyBorder="1" applyAlignment="1" applyProtection="1">
      <alignment vertical="center" textRotation="90" wrapText="1"/>
      <protection hidden="1"/>
    </xf>
    <xf numFmtId="0" fontId="47" fillId="9" borderId="224" xfId="0" applyFont="1" applyFill="1" applyBorder="1" applyAlignment="1" applyProtection="1">
      <alignment horizontal="center" vertical="center" textRotation="90" wrapText="1"/>
      <protection hidden="1"/>
    </xf>
    <xf numFmtId="0" fontId="47" fillId="9" borderId="225" xfId="0" applyFont="1" applyFill="1" applyBorder="1" applyAlignment="1" applyProtection="1">
      <alignment horizontal="center" vertical="center" textRotation="90" wrapText="1"/>
      <protection hidden="1"/>
    </xf>
    <xf numFmtId="0" fontId="97" fillId="9" borderId="112" xfId="0" applyFont="1" applyFill="1" applyBorder="1" applyAlignment="1" applyProtection="1">
      <alignment vertical="center" textRotation="90" wrapText="1"/>
      <protection hidden="1"/>
    </xf>
    <xf numFmtId="0" fontId="18" fillId="9" borderId="113" xfId="0" applyFont="1" applyFill="1" applyBorder="1" applyAlignment="1" applyProtection="1">
      <alignment horizontal="center" vertical="center" wrapText="1"/>
      <protection locked="0"/>
    </xf>
    <xf numFmtId="0" fontId="18" fillId="9" borderId="100" xfId="0" applyFont="1" applyFill="1" applyBorder="1" applyAlignment="1" applyProtection="1">
      <alignment horizontal="center" vertical="center" wrapText="1"/>
      <protection locked="0"/>
    </xf>
    <xf numFmtId="0" fontId="21" fillId="9" borderId="100" xfId="0" applyFont="1" applyFill="1" applyBorder="1" applyAlignment="1" applyProtection="1">
      <alignment horizontal="center" vertical="center" wrapText="1"/>
      <protection hidden="1"/>
    </xf>
    <xf numFmtId="0" fontId="108" fillId="9" borderId="36" xfId="0" applyFont="1" applyFill="1" applyBorder="1" applyAlignment="1" applyProtection="1">
      <alignment horizontal="center" vertical="center" wrapText="1"/>
      <protection locked="0"/>
    </xf>
    <xf numFmtId="0" fontId="108" fillId="9" borderId="223" xfId="0" applyFont="1" applyFill="1" applyBorder="1" applyAlignment="1" applyProtection="1">
      <alignment horizontal="center" vertical="center" wrapText="1"/>
      <protection locked="0"/>
    </xf>
    <xf numFmtId="0" fontId="21" fillId="9" borderId="72" xfId="0" applyFont="1" applyFill="1" applyBorder="1" applyAlignment="1" applyProtection="1">
      <alignment horizontal="center" vertical="center" wrapText="1"/>
      <protection hidden="1"/>
    </xf>
    <xf numFmtId="0" fontId="108" fillId="9" borderId="4" xfId="0" applyFont="1" applyFill="1" applyBorder="1" applyAlignment="1" applyProtection="1">
      <alignment horizontal="center" vertical="center" wrapText="1"/>
      <protection locked="0"/>
    </xf>
    <xf numFmtId="0" fontId="108" fillId="9" borderId="34" xfId="0" applyFont="1" applyFill="1" applyBorder="1" applyAlignment="1" applyProtection="1">
      <alignment horizontal="center" vertical="center" wrapText="1"/>
      <protection locked="0"/>
    </xf>
    <xf numFmtId="0" fontId="21" fillId="9" borderId="34" xfId="0" applyFont="1" applyFill="1" applyBorder="1" applyAlignment="1" applyProtection="1">
      <alignment horizontal="center" vertical="center" wrapText="1"/>
      <protection hidden="1"/>
    </xf>
    <xf numFmtId="0" fontId="27" fillId="9" borderId="34" xfId="0" applyFont="1" applyFill="1" applyBorder="1" applyAlignment="1" applyProtection="1">
      <alignment horizontal="center" vertical="center" wrapText="1"/>
      <protection hidden="1"/>
    </xf>
    <xf numFmtId="0" fontId="110" fillId="9" borderId="98" xfId="0" applyFont="1" applyFill="1" applyBorder="1" applyAlignment="1" applyProtection="1">
      <alignment horizontal="center" vertical="center" wrapText="1"/>
      <protection locked="0"/>
    </xf>
    <xf numFmtId="0" fontId="21" fillId="9" borderId="135" xfId="0" applyFont="1" applyFill="1" applyBorder="1" applyAlignment="1" applyProtection="1">
      <alignment horizontal="center" vertical="center" wrapText="1"/>
      <protection hidden="1"/>
    </xf>
    <xf numFmtId="0" fontId="27" fillId="9" borderId="134" xfId="0" applyFont="1" applyFill="1" applyBorder="1" applyAlignment="1" applyProtection="1">
      <alignment horizontal="center" vertical="center" wrapText="1"/>
      <protection hidden="1"/>
    </xf>
    <xf numFmtId="0" fontId="56" fillId="0" borderId="156" xfId="0" applyFont="1" applyBorder="1" applyAlignment="1" applyProtection="1">
      <alignment horizontal="center" vertical="center"/>
      <protection hidden="1"/>
    </xf>
    <xf numFmtId="0" fontId="56" fillId="0" borderId="112" xfId="0" applyFont="1" applyBorder="1" applyAlignment="1" applyProtection="1">
      <alignment horizontal="center" vertical="center"/>
      <protection hidden="1"/>
    </xf>
    <xf numFmtId="0" fontId="56" fillId="0" borderId="176" xfId="0" applyFont="1" applyBorder="1" applyAlignment="1" applyProtection="1">
      <alignment horizontal="center" vertical="center"/>
      <protection hidden="1"/>
    </xf>
    <xf numFmtId="0" fontId="0" fillId="0" borderId="112" xfId="0" applyBorder="1" applyAlignment="1" applyProtection="1">
      <alignment horizontal="center" vertical="center"/>
      <protection hidden="1"/>
    </xf>
    <xf numFmtId="0" fontId="78" fillId="0" borderId="155" xfId="0" applyFont="1" applyBorder="1" applyAlignment="1" applyProtection="1">
      <alignment horizontal="center" vertical="center"/>
      <protection hidden="1"/>
    </xf>
    <xf numFmtId="0" fontId="47" fillId="18" borderId="214" xfId="0" applyFont="1" applyFill="1" applyBorder="1" applyAlignment="1" applyProtection="1">
      <alignment horizontal="center" vertical="center"/>
      <protection hidden="1"/>
    </xf>
    <xf numFmtId="0" fontId="39" fillId="17" borderId="100" xfId="0" applyFont="1" applyFill="1" applyBorder="1" applyAlignment="1" applyProtection="1">
      <alignment horizontal="center" vertical="center"/>
      <protection hidden="1"/>
    </xf>
    <xf numFmtId="0" fontId="41" fillId="9" borderId="227" xfId="0" applyFont="1" applyFill="1" applyBorder="1" applyAlignment="1" applyProtection="1">
      <alignment horizontal="center" vertical="center" wrapText="1"/>
      <protection hidden="1"/>
    </xf>
    <xf numFmtId="0" fontId="36" fillId="17" borderId="236" xfId="0" applyFont="1" applyFill="1" applyBorder="1" applyAlignment="1" applyProtection="1">
      <alignment horizontal="center" vertical="center"/>
      <protection hidden="1"/>
    </xf>
    <xf numFmtId="0" fontId="91" fillId="0" borderId="231" xfId="0" applyFont="1" applyFill="1" applyBorder="1" applyAlignment="1" applyProtection="1">
      <alignment horizontal="center" vertical="center"/>
      <protection hidden="1"/>
    </xf>
    <xf numFmtId="0" fontId="91" fillId="0" borderId="191" xfId="0" applyFont="1" applyFill="1" applyBorder="1" applyAlignment="1" applyProtection="1">
      <alignment horizontal="center" vertical="center"/>
      <protection hidden="1"/>
    </xf>
    <xf numFmtId="0" fontId="17" fillId="0" borderId="75" xfId="0" applyFont="1" applyFill="1" applyBorder="1" applyAlignment="1" applyProtection="1">
      <alignment horizontal="center" vertical="center"/>
      <protection hidden="1"/>
    </xf>
    <xf numFmtId="0" fontId="36" fillId="17" borderId="109" xfId="0" applyFont="1" applyFill="1" applyBorder="1" applyAlignment="1" applyProtection="1">
      <alignment horizontal="center" vertical="center"/>
      <protection hidden="1"/>
    </xf>
    <xf numFmtId="0" fontId="57" fillId="9" borderId="141" xfId="0" applyFont="1" applyFill="1" applyBorder="1" applyAlignment="1" applyProtection="1">
      <alignment horizontal="center" vertical="center" wrapText="1"/>
      <protection hidden="1"/>
    </xf>
    <xf numFmtId="0" fontId="99" fillId="17" borderId="141" xfId="0" applyFont="1" applyFill="1" applyBorder="1" applyAlignment="1" applyProtection="1">
      <alignment horizontal="center" vertical="center"/>
      <protection hidden="1"/>
    </xf>
    <xf numFmtId="0" fontId="42" fillId="0" borderId="240" xfId="0" applyFont="1" applyFill="1" applyBorder="1" applyAlignment="1" applyProtection="1">
      <alignment wrapText="1"/>
      <protection hidden="1"/>
    </xf>
    <xf numFmtId="0" fontId="115" fillId="0" borderId="0" xfId="0" applyFont="1" applyFill="1" applyBorder="1" applyAlignment="1" applyProtection="1">
      <alignment horizontal="center" vertical="center" wrapText="1"/>
      <protection hidden="1"/>
    </xf>
    <xf numFmtId="0" fontId="4" fillId="18" borderId="159" xfId="0" applyFont="1" applyFill="1" applyBorder="1" applyAlignment="1" applyProtection="1">
      <alignment horizontal="center" vertical="center" wrapText="1"/>
      <protection hidden="1"/>
    </xf>
    <xf numFmtId="0" fontId="4" fillId="18" borderId="21" xfId="0" applyFont="1" applyFill="1" applyBorder="1" applyAlignment="1" applyProtection="1">
      <alignment horizontal="center" vertical="center" wrapText="1"/>
      <protection hidden="1"/>
    </xf>
    <xf numFmtId="164" fontId="4" fillId="18" borderId="160" xfId="0" applyNumberFormat="1" applyFont="1" applyFill="1" applyBorder="1" applyAlignment="1" applyProtection="1">
      <alignment horizontal="center" vertical="center" wrapText="1"/>
      <protection hidden="1"/>
    </xf>
    <xf numFmtId="0" fontId="4" fillId="18" borderId="160" xfId="0" applyFont="1" applyFill="1" applyBorder="1" applyAlignment="1" applyProtection="1">
      <alignment horizontal="center" vertical="center" wrapText="1"/>
      <protection hidden="1"/>
    </xf>
    <xf numFmtId="0" fontId="4" fillId="18" borderId="102" xfId="0" applyFont="1" applyFill="1" applyBorder="1" applyAlignment="1" applyProtection="1">
      <alignment horizontal="center" vertical="center" wrapText="1"/>
      <protection hidden="1"/>
    </xf>
    <xf numFmtId="2" fontId="4" fillId="18" borderId="160" xfId="0" applyNumberFormat="1" applyFont="1" applyFill="1" applyBorder="1" applyAlignment="1" applyProtection="1">
      <alignment horizontal="center" vertical="center" wrapText="1"/>
      <protection hidden="1"/>
    </xf>
    <xf numFmtId="2" fontId="4" fillId="18" borderId="21" xfId="0" applyNumberFormat="1" applyFont="1" applyFill="1" applyBorder="1" applyAlignment="1" applyProtection="1">
      <alignment horizontal="center" vertical="center" wrapText="1"/>
      <protection hidden="1"/>
    </xf>
    <xf numFmtId="0" fontId="4" fillId="18" borderId="201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>
      <protection hidden="1"/>
    </xf>
    <xf numFmtId="0" fontId="4" fillId="18" borderId="220" xfId="0" applyFont="1" applyFill="1" applyBorder="1" applyAlignment="1" applyProtection="1">
      <alignment horizontal="center" vertical="center" wrapText="1"/>
      <protection hidden="1"/>
    </xf>
    <xf numFmtId="0" fontId="4" fillId="18" borderId="22" xfId="0" applyFont="1" applyFill="1" applyBorder="1" applyAlignment="1" applyProtection="1">
      <alignment horizontal="center" vertical="center" wrapText="1"/>
      <protection hidden="1"/>
    </xf>
    <xf numFmtId="164" fontId="4" fillId="18" borderId="174" xfId="0" applyNumberFormat="1" applyFont="1" applyFill="1" applyBorder="1" applyAlignment="1" applyProtection="1">
      <alignment horizontal="center" vertical="center" wrapText="1"/>
      <protection hidden="1"/>
    </xf>
    <xf numFmtId="0" fontId="4" fillId="18" borderId="174" xfId="0" applyFont="1" applyFill="1" applyBorder="1" applyAlignment="1" applyProtection="1">
      <alignment horizontal="center" vertical="center" wrapText="1"/>
      <protection hidden="1"/>
    </xf>
    <xf numFmtId="0" fontId="4" fillId="18" borderId="35" xfId="0" applyFont="1" applyFill="1" applyBorder="1" applyAlignment="1" applyProtection="1">
      <alignment horizontal="center" vertical="center" wrapText="1"/>
      <protection hidden="1"/>
    </xf>
    <xf numFmtId="0" fontId="4" fillId="18" borderId="153" xfId="0" applyFont="1" applyFill="1" applyBorder="1" applyAlignment="1" applyProtection="1">
      <alignment horizontal="center" vertical="center" wrapText="1"/>
      <protection hidden="1"/>
    </xf>
    <xf numFmtId="0" fontId="116" fillId="4" borderId="0" xfId="0" applyFont="1" applyFill="1" applyAlignment="1" applyProtection="1">
      <protection hidden="1"/>
    </xf>
    <xf numFmtId="0" fontId="116" fillId="0" borderId="145" xfId="0" applyFont="1" applyBorder="1" applyAlignment="1" applyProtection="1">
      <alignment horizontal="center" vertical="center"/>
      <protection hidden="1"/>
    </xf>
    <xf numFmtId="0" fontId="116" fillId="0" borderId="0" xfId="0" applyFont="1" applyProtection="1">
      <protection hidden="1"/>
    </xf>
    <xf numFmtId="0" fontId="70" fillId="18" borderId="226" xfId="0" applyFont="1" applyFill="1" applyBorder="1" applyAlignment="1" applyProtection="1">
      <alignment vertical="center" textRotation="90" wrapText="1"/>
      <protection hidden="1"/>
    </xf>
    <xf numFmtId="0" fontId="70" fillId="18" borderId="227" xfId="0" applyFont="1" applyFill="1" applyBorder="1" applyAlignment="1" applyProtection="1">
      <alignment vertical="center" textRotation="90" wrapText="1"/>
      <protection hidden="1"/>
    </xf>
    <xf numFmtId="0" fontId="59" fillId="18" borderId="224" xfId="0" applyFont="1" applyFill="1" applyBorder="1" applyAlignment="1" applyProtection="1">
      <alignment horizontal="center" vertical="center" textRotation="90" wrapText="1"/>
      <protection hidden="1"/>
    </xf>
    <xf numFmtId="0" fontId="65" fillId="18" borderId="100" xfId="0" applyFont="1" applyFill="1" applyBorder="1" applyAlignment="1" applyProtection="1">
      <alignment horizontal="center" vertical="center" wrapText="1"/>
      <protection hidden="1"/>
    </xf>
    <xf numFmtId="0" fontId="65" fillId="18" borderId="72" xfId="0" applyFont="1" applyFill="1" applyBorder="1" applyAlignment="1" applyProtection="1">
      <alignment horizontal="center" vertical="center" wrapText="1"/>
      <protection hidden="1"/>
    </xf>
    <xf numFmtId="0" fontId="79" fillId="18" borderId="112" xfId="0" applyFont="1" applyFill="1" applyBorder="1" applyAlignment="1" applyProtection="1">
      <alignment horizontal="center" vertical="center" textRotation="90" wrapText="1"/>
      <protection hidden="1"/>
    </xf>
    <xf numFmtId="0" fontId="65" fillId="18" borderId="34" xfId="0" applyFont="1" applyFill="1" applyBorder="1" applyAlignment="1" applyProtection="1">
      <alignment horizontal="center" vertical="center" wrapText="1"/>
      <protection hidden="1"/>
    </xf>
    <xf numFmtId="0" fontId="102" fillId="18" borderId="225" xfId="0" applyFont="1" applyFill="1" applyBorder="1" applyAlignment="1" applyProtection="1">
      <alignment horizontal="center" vertical="center" textRotation="90" wrapText="1"/>
      <protection hidden="1"/>
    </xf>
    <xf numFmtId="0" fontId="37" fillId="18" borderId="21" xfId="0" applyFont="1" applyFill="1" applyBorder="1" applyAlignment="1" applyProtection="1">
      <alignment horizontal="center" vertical="center" wrapText="1"/>
      <protection hidden="1"/>
    </xf>
    <xf numFmtId="0" fontId="74" fillId="18" borderId="21" xfId="0" applyFont="1" applyFill="1" applyBorder="1" applyAlignment="1" applyProtection="1">
      <alignment horizontal="center" vertical="center" wrapText="1"/>
      <protection hidden="1"/>
    </xf>
    <xf numFmtId="0" fontId="111" fillId="18" borderId="160" xfId="0" applyFont="1" applyFill="1" applyBorder="1" applyAlignment="1" applyProtection="1">
      <alignment horizontal="center" vertical="center" wrapText="1"/>
      <protection hidden="1"/>
    </xf>
    <xf numFmtId="0" fontId="0" fillId="0" borderId="176" xfId="0" applyBorder="1" applyAlignment="1" applyProtection="1">
      <alignment vertical="center"/>
      <protection hidden="1"/>
    </xf>
    <xf numFmtId="0" fontId="85" fillId="0" borderId="176" xfId="0" applyFont="1" applyBorder="1" applyAlignment="1" applyProtection="1">
      <alignment vertical="center" textRotation="90" wrapText="1"/>
      <protection hidden="1"/>
    </xf>
    <xf numFmtId="0" fontId="76" fillId="0" borderId="112" xfId="0" applyFont="1" applyBorder="1" applyAlignment="1" applyProtection="1">
      <alignment horizontal="center" vertical="center"/>
      <protection hidden="1"/>
    </xf>
    <xf numFmtId="0" fontId="119" fillId="0" borderId="203" xfId="0" applyFont="1" applyBorder="1" applyAlignment="1" applyProtection="1">
      <alignment horizontal="center" vertical="center"/>
      <protection hidden="1"/>
    </xf>
    <xf numFmtId="0" fontId="120" fillId="0" borderId="203" xfId="0" applyFont="1" applyBorder="1" applyAlignment="1" applyProtection="1">
      <alignment horizontal="center" vertical="center"/>
      <protection hidden="1"/>
    </xf>
    <xf numFmtId="0" fontId="117" fillId="18" borderId="246" xfId="0" applyFont="1" applyFill="1" applyBorder="1" applyAlignment="1" applyProtection="1">
      <alignment horizontal="center" vertical="center" wrapText="1"/>
      <protection hidden="1"/>
    </xf>
    <xf numFmtId="0" fontId="19" fillId="18" borderId="227" xfId="0" applyFont="1" applyFill="1" applyBorder="1" applyAlignment="1" applyProtection="1">
      <alignment vertical="center" textRotation="90" wrapText="1"/>
      <protection hidden="1"/>
    </xf>
    <xf numFmtId="0" fontId="47" fillId="18" borderId="224" xfId="0" applyFont="1" applyFill="1" applyBorder="1" applyAlignment="1" applyProtection="1">
      <alignment horizontal="center" vertical="center" textRotation="90" wrapText="1"/>
      <protection hidden="1"/>
    </xf>
    <xf numFmtId="0" fontId="47" fillId="18" borderId="225" xfId="0" applyFont="1" applyFill="1" applyBorder="1" applyAlignment="1" applyProtection="1">
      <alignment horizontal="center" vertical="center" textRotation="90" wrapText="1"/>
      <protection hidden="1"/>
    </xf>
    <xf numFmtId="0" fontId="97" fillId="18" borderId="112" xfId="0" applyFont="1" applyFill="1" applyBorder="1" applyAlignment="1" applyProtection="1">
      <alignment vertical="center" textRotation="90" wrapText="1"/>
      <protection hidden="1"/>
    </xf>
    <xf numFmtId="0" fontId="21" fillId="18" borderId="100" xfId="0" applyFont="1" applyFill="1" applyBorder="1" applyAlignment="1" applyProtection="1">
      <alignment horizontal="center" vertical="center" wrapText="1"/>
      <protection hidden="1"/>
    </xf>
    <xf numFmtId="0" fontId="21" fillId="18" borderId="72" xfId="0" applyFont="1" applyFill="1" applyBorder="1" applyAlignment="1" applyProtection="1">
      <alignment horizontal="center" vertical="center" wrapText="1"/>
      <protection hidden="1"/>
    </xf>
    <xf numFmtId="0" fontId="21" fillId="18" borderId="34" xfId="0" applyFont="1" applyFill="1" applyBorder="1" applyAlignment="1" applyProtection="1">
      <alignment horizontal="center" vertical="center" wrapText="1"/>
      <protection hidden="1"/>
    </xf>
    <xf numFmtId="0" fontId="27" fillId="18" borderId="34" xfId="0" applyFont="1" applyFill="1" applyBorder="1" applyAlignment="1" applyProtection="1">
      <alignment horizontal="center" vertical="center" wrapText="1"/>
      <protection hidden="1"/>
    </xf>
    <xf numFmtId="0" fontId="111" fillId="18" borderId="21" xfId="0" applyFont="1" applyFill="1" applyBorder="1" applyAlignment="1" applyProtection="1">
      <alignment horizontal="center" vertical="center" wrapText="1"/>
      <protection hidden="1"/>
    </xf>
    <xf numFmtId="0" fontId="111" fillId="18" borderId="30" xfId="0" applyFont="1" applyFill="1" applyBorder="1" applyAlignment="1" applyProtection="1">
      <alignment horizontal="center" vertical="center" wrapText="1"/>
      <protection hidden="1"/>
    </xf>
    <xf numFmtId="0" fontId="117" fillId="18" borderId="195" xfId="0" applyFont="1" applyFill="1" applyBorder="1" applyAlignment="1" applyProtection="1">
      <alignment horizontal="center" vertical="center" wrapText="1"/>
      <protection hidden="1"/>
    </xf>
    <xf numFmtId="0" fontId="111" fillId="18" borderId="174" xfId="0" applyFont="1" applyFill="1" applyBorder="1" applyAlignment="1" applyProtection="1">
      <alignment horizontal="center" vertical="center" wrapText="1"/>
      <protection hidden="1"/>
    </xf>
    <xf numFmtId="0" fontId="54" fillId="18" borderId="182" xfId="0" applyFont="1" applyFill="1" applyBorder="1" applyAlignment="1" applyProtection="1">
      <alignment horizontal="left" vertical="center"/>
      <protection hidden="1"/>
    </xf>
    <xf numFmtId="0" fontId="85" fillId="0" borderId="251" xfId="0" applyFont="1" applyBorder="1" applyAlignment="1" applyProtection="1">
      <alignment horizontal="center" vertical="center" textRotation="90" wrapText="1"/>
      <protection hidden="1"/>
    </xf>
    <xf numFmtId="0" fontId="95" fillId="0" borderId="251" xfId="0" applyFont="1" applyBorder="1" applyAlignment="1" applyProtection="1">
      <alignment horizontal="center" vertical="center"/>
      <protection hidden="1"/>
    </xf>
    <xf numFmtId="0" fontId="0" fillId="0" borderId="251" xfId="0" applyBorder="1" applyAlignment="1" applyProtection="1">
      <alignment horizontal="center" vertical="center"/>
      <protection hidden="1"/>
    </xf>
    <xf numFmtId="0" fontId="56" fillId="0" borderId="251" xfId="0" applyFont="1" applyBorder="1" applyAlignment="1" applyProtection="1">
      <alignment horizontal="center" vertical="center"/>
      <protection hidden="1"/>
    </xf>
    <xf numFmtId="0" fontId="79" fillId="18" borderId="34" xfId="0" applyFont="1" applyFill="1" applyBorder="1" applyAlignment="1" applyProtection="1">
      <alignment horizontal="center" vertical="center" wrapText="1"/>
      <protection hidden="1"/>
    </xf>
    <xf numFmtId="0" fontId="5" fillId="17" borderId="262" xfId="0" applyFont="1" applyFill="1" applyBorder="1" applyAlignment="1" applyProtection="1">
      <alignment horizontal="center" vertical="center" textRotation="90"/>
      <protection hidden="1"/>
    </xf>
    <xf numFmtId="0" fontId="5" fillId="18" borderId="264" xfId="0" applyFont="1" applyFill="1" applyBorder="1" applyAlignment="1" applyProtection="1">
      <alignment horizontal="center" vertical="center"/>
      <protection hidden="1"/>
    </xf>
    <xf numFmtId="0" fontId="78" fillId="0" borderId="270" xfId="0" applyFont="1" applyBorder="1" applyAlignment="1" applyProtection="1">
      <alignment horizontal="center" vertical="center"/>
      <protection hidden="1"/>
    </xf>
    <xf numFmtId="0" fontId="0" fillId="5" borderId="0" xfId="0" applyFill="1" applyAlignment="1" applyProtection="1">
      <protection hidden="1"/>
    </xf>
    <xf numFmtId="0" fontId="8" fillId="0" borderId="6" xfId="0" applyFont="1" applyBorder="1" applyAlignment="1" applyProtection="1">
      <alignment horizontal="center" vertical="center"/>
      <protection hidden="1"/>
    </xf>
    <xf numFmtId="0" fontId="25" fillId="6" borderId="23" xfId="0" applyFont="1" applyFill="1" applyBorder="1" applyAlignment="1" applyProtection="1">
      <alignment horizontal="center" vertical="center" wrapText="1"/>
      <protection hidden="1"/>
    </xf>
    <xf numFmtId="0" fontId="5" fillId="6" borderId="25" xfId="0" applyFont="1" applyFill="1" applyBorder="1" applyAlignment="1" applyProtection="1">
      <alignment horizontal="center" vertical="center" wrapText="1"/>
      <protection hidden="1"/>
    </xf>
    <xf numFmtId="0" fontId="4" fillId="6" borderId="27" xfId="0" applyFont="1" applyFill="1" applyBorder="1" applyAlignment="1" applyProtection="1">
      <alignment horizontal="center" vertical="center" wrapText="1"/>
      <protection hidden="1"/>
    </xf>
    <xf numFmtId="0" fontId="4" fillId="6" borderId="29" xfId="0" applyFont="1" applyFill="1" applyBorder="1" applyAlignment="1" applyProtection="1">
      <alignment horizontal="center" vertical="center" wrapText="1"/>
      <protection hidden="1"/>
    </xf>
    <xf numFmtId="0" fontId="13" fillId="15" borderId="17" xfId="0" applyFont="1" applyFill="1" applyBorder="1" applyAlignment="1" applyProtection="1">
      <alignment horizontal="center" vertical="center"/>
      <protection hidden="1"/>
    </xf>
    <xf numFmtId="0" fontId="13" fillId="15" borderId="0" xfId="0" applyFont="1" applyFill="1" applyBorder="1" applyAlignment="1" applyProtection="1">
      <alignment horizontal="center" vertical="center"/>
      <protection hidden="1"/>
    </xf>
    <xf numFmtId="0" fontId="13" fillId="15" borderId="18" xfId="0" applyFont="1" applyFill="1" applyBorder="1" applyAlignment="1" applyProtection="1">
      <alignment horizontal="center" vertical="center"/>
      <protection hidden="1"/>
    </xf>
    <xf numFmtId="0" fontId="112" fillId="0" borderId="6" xfId="0" applyFont="1" applyBorder="1" applyAlignment="1" applyProtection="1">
      <alignment horizontal="center" vertical="center"/>
      <protection hidden="1"/>
    </xf>
    <xf numFmtId="0" fontId="4" fillId="6" borderId="31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Alignment="1" applyProtection="1">
      <alignment vertical="top"/>
      <protection hidden="1"/>
    </xf>
    <xf numFmtId="0" fontId="29" fillId="0" borderId="0" xfId="0" applyFont="1" applyAlignment="1" applyProtection="1">
      <alignment horizontal="center" vertical="top"/>
      <protection hidden="1"/>
    </xf>
    <xf numFmtId="0" fontId="0" fillId="0" borderId="0" xfId="0" applyAlignment="1" applyProtection="1">
      <protection hidden="1"/>
    </xf>
    <xf numFmtId="0" fontId="27" fillId="16" borderId="100" xfId="0" applyFont="1" applyFill="1" applyBorder="1" applyAlignment="1" applyProtection="1">
      <alignment horizontal="center" vertical="center" wrapText="1"/>
      <protection hidden="1"/>
    </xf>
    <xf numFmtId="0" fontId="27" fillId="14" borderId="10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1" fillId="18" borderId="0" xfId="0" applyFont="1" applyFill="1" applyBorder="1" applyAlignment="1" applyProtection="1">
      <alignment vertical="center" wrapText="1"/>
      <protection hidden="1"/>
    </xf>
    <xf numFmtId="0" fontId="109" fillId="11" borderId="71" xfId="0" applyFont="1" applyFill="1" applyBorder="1" applyAlignment="1" applyProtection="1">
      <alignment horizontal="center" vertical="center" wrapText="1"/>
      <protection locked="0"/>
    </xf>
    <xf numFmtId="0" fontId="109" fillId="11" borderId="75" xfId="0" applyFont="1" applyFill="1" applyBorder="1" applyAlignment="1" applyProtection="1">
      <alignment horizontal="center" vertical="center" wrapText="1"/>
      <protection locked="0"/>
    </xf>
    <xf numFmtId="0" fontId="108" fillId="11" borderId="71" xfId="0" applyFont="1" applyFill="1" applyBorder="1" applyAlignment="1" applyProtection="1">
      <alignment horizontal="center" vertical="center" wrapText="1"/>
      <protection locked="0"/>
    </xf>
    <xf numFmtId="0" fontId="18" fillId="16" borderId="113" xfId="0" applyFont="1" applyFill="1" applyBorder="1" applyAlignment="1" applyProtection="1">
      <alignment horizontal="center" vertical="center" wrapText="1"/>
      <protection locked="0"/>
    </xf>
    <xf numFmtId="0" fontId="18" fillId="16" borderId="100" xfId="0" applyFont="1" applyFill="1" applyBorder="1" applyAlignment="1" applyProtection="1">
      <alignment horizontal="center" vertical="center" wrapText="1"/>
      <protection locked="0"/>
    </xf>
    <xf numFmtId="0" fontId="109" fillId="13" borderId="71" xfId="0" applyFont="1" applyFill="1" applyBorder="1" applyAlignment="1" applyProtection="1">
      <alignment horizontal="center" vertical="center" wrapText="1"/>
      <protection locked="0"/>
    </xf>
    <xf numFmtId="0" fontId="109" fillId="13" borderId="75" xfId="0" applyFont="1" applyFill="1" applyBorder="1" applyAlignment="1" applyProtection="1">
      <alignment horizontal="center" vertical="center" wrapText="1"/>
      <protection locked="0"/>
    </xf>
    <xf numFmtId="0" fontId="108" fillId="13" borderId="71" xfId="0" applyFont="1" applyFill="1" applyBorder="1" applyAlignment="1" applyProtection="1">
      <alignment horizontal="center" vertical="center" wrapText="1"/>
      <protection locked="0"/>
    </xf>
    <xf numFmtId="0" fontId="109" fillId="12" borderId="71" xfId="0" applyFont="1" applyFill="1" applyBorder="1" applyAlignment="1" applyProtection="1">
      <alignment horizontal="center" vertical="center" wrapText="1"/>
      <protection locked="0"/>
    </xf>
    <xf numFmtId="0" fontId="109" fillId="12" borderId="75" xfId="0" applyFont="1" applyFill="1" applyBorder="1" applyAlignment="1" applyProtection="1">
      <alignment horizontal="center" vertical="center" wrapText="1"/>
      <protection locked="0"/>
    </xf>
    <xf numFmtId="0" fontId="108" fillId="12" borderId="71" xfId="0" applyFont="1" applyFill="1" applyBorder="1" applyAlignment="1" applyProtection="1">
      <alignment horizontal="center" vertical="center" wrapText="1"/>
      <protection locked="0"/>
    </xf>
    <xf numFmtId="0" fontId="109" fillId="20" borderId="71" xfId="0" applyFont="1" applyFill="1" applyBorder="1" applyAlignment="1" applyProtection="1">
      <alignment horizontal="center" vertical="center" wrapText="1"/>
      <protection locked="0"/>
    </xf>
    <xf numFmtId="0" fontId="109" fillId="20" borderId="75" xfId="0" applyFont="1" applyFill="1" applyBorder="1" applyAlignment="1" applyProtection="1">
      <alignment horizontal="center" vertical="center" wrapText="1"/>
      <protection locked="0"/>
    </xf>
    <xf numFmtId="0" fontId="108" fillId="20" borderId="71" xfId="0" applyFont="1" applyFill="1" applyBorder="1" applyAlignment="1" applyProtection="1">
      <alignment horizontal="center" vertical="center" wrapText="1"/>
      <protection locked="0"/>
    </xf>
    <xf numFmtId="0" fontId="109" fillId="14" borderId="71" xfId="0" applyFont="1" applyFill="1" applyBorder="1" applyAlignment="1" applyProtection="1">
      <alignment horizontal="center" vertical="center" wrapText="1"/>
      <protection locked="0"/>
    </xf>
    <xf numFmtId="0" fontId="109" fillId="14" borderId="75" xfId="0" applyFont="1" applyFill="1" applyBorder="1" applyAlignment="1" applyProtection="1">
      <alignment horizontal="center" vertical="center" wrapText="1"/>
      <protection locked="0"/>
    </xf>
    <xf numFmtId="0" fontId="108" fillId="14" borderId="71" xfId="0" applyFont="1" applyFill="1" applyBorder="1" applyAlignment="1" applyProtection="1">
      <alignment horizontal="center" vertical="center" wrapText="1"/>
      <protection locked="0"/>
    </xf>
    <xf numFmtId="0" fontId="109" fillId="9" borderId="71" xfId="0" applyFont="1" applyFill="1" applyBorder="1" applyAlignment="1" applyProtection="1">
      <alignment horizontal="center" vertical="center" wrapText="1"/>
      <protection locked="0"/>
    </xf>
    <xf numFmtId="0" fontId="109" fillId="9" borderId="75" xfId="0" applyFont="1" applyFill="1" applyBorder="1" applyAlignment="1" applyProtection="1">
      <alignment horizontal="center" vertical="center" wrapText="1"/>
      <protection locked="0"/>
    </xf>
    <xf numFmtId="0" fontId="108" fillId="9" borderId="71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59" fillId="18" borderId="113" xfId="0" applyFont="1" applyFill="1" applyBorder="1" applyAlignment="1" applyProtection="1">
      <alignment horizontal="center" vertical="center" wrapText="1"/>
      <protection hidden="1"/>
    </xf>
    <xf numFmtId="0" fontId="59" fillId="18" borderId="100" xfId="0" applyFont="1" applyFill="1" applyBorder="1" applyAlignment="1" applyProtection="1">
      <alignment horizontal="center" vertical="center" wrapText="1"/>
      <protection hidden="1"/>
    </xf>
    <xf numFmtId="0" fontId="59" fillId="18" borderId="36" xfId="0" applyFont="1" applyFill="1" applyBorder="1" applyAlignment="1" applyProtection="1">
      <alignment horizontal="center" vertical="center" wrapText="1"/>
      <protection hidden="1"/>
    </xf>
    <xf numFmtId="0" fontId="59" fillId="18" borderId="223" xfId="0" applyFont="1" applyFill="1" applyBorder="1" applyAlignment="1" applyProtection="1">
      <alignment horizontal="center" vertical="center" wrapText="1"/>
      <protection hidden="1"/>
    </xf>
    <xf numFmtId="0" fontId="59" fillId="18" borderId="4" xfId="0" applyFont="1" applyFill="1" applyBorder="1" applyAlignment="1" applyProtection="1">
      <alignment horizontal="center" vertical="center" wrapText="1"/>
      <protection hidden="1"/>
    </xf>
    <xf numFmtId="0" fontId="59" fillId="18" borderId="34" xfId="0" applyFont="1" applyFill="1" applyBorder="1" applyAlignment="1" applyProtection="1">
      <alignment horizontal="center" vertical="center" wrapText="1"/>
      <protection hidden="1"/>
    </xf>
    <xf numFmtId="0" fontId="70" fillId="18" borderId="4" xfId="0" applyFont="1" applyFill="1" applyBorder="1" applyAlignment="1" applyProtection="1">
      <alignment horizontal="center" vertical="center" wrapText="1"/>
      <protection hidden="1"/>
    </xf>
    <xf numFmtId="0" fontId="18" fillId="18" borderId="113" xfId="0" applyFont="1" applyFill="1" applyBorder="1" applyAlignment="1" applyProtection="1">
      <alignment horizontal="center" vertical="center" wrapText="1"/>
      <protection hidden="1"/>
    </xf>
    <xf numFmtId="0" fontId="18" fillId="18" borderId="100" xfId="0" applyFont="1" applyFill="1" applyBorder="1" applyAlignment="1" applyProtection="1">
      <alignment horizontal="center" vertical="center" wrapText="1"/>
      <protection hidden="1"/>
    </xf>
    <xf numFmtId="0" fontId="47" fillId="18" borderId="36" xfId="0" applyFont="1" applyFill="1" applyBorder="1" applyAlignment="1" applyProtection="1">
      <alignment horizontal="center" vertical="center" wrapText="1"/>
      <protection hidden="1"/>
    </xf>
    <xf numFmtId="0" fontId="47" fillId="18" borderId="223" xfId="0" applyFont="1" applyFill="1" applyBorder="1" applyAlignment="1" applyProtection="1">
      <alignment horizontal="center" vertical="center" wrapText="1"/>
      <protection hidden="1"/>
    </xf>
    <xf numFmtId="0" fontId="47" fillId="18" borderId="4" xfId="0" applyFont="1" applyFill="1" applyBorder="1" applyAlignment="1" applyProtection="1">
      <alignment horizontal="center" vertical="center" wrapText="1"/>
      <protection hidden="1"/>
    </xf>
    <xf numFmtId="0" fontId="47" fillId="18" borderId="34" xfId="0" applyFont="1" applyFill="1" applyBorder="1" applyAlignment="1" applyProtection="1">
      <alignment horizontal="center" vertical="center" wrapText="1"/>
      <protection hidden="1"/>
    </xf>
    <xf numFmtId="0" fontId="108" fillId="18" borderId="34" xfId="0" applyFont="1" applyFill="1" applyBorder="1" applyAlignment="1" applyProtection="1">
      <alignment horizontal="center" vertical="center" wrapText="1"/>
      <protection hidden="1"/>
    </xf>
    <xf numFmtId="0" fontId="18" fillId="0" borderId="280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56" fillId="0" borderId="176" xfId="0" applyFont="1" applyBorder="1" applyAlignment="1" applyProtection="1">
      <alignment horizontal="center" vertical="center"/>
      <protection hidden="1"/>
    </xf>
    <xf numFmtId="0" fontId="0" fillId="0" borderId="112" xfId="0" applyBorder="1" applyAlignment="1" applyProtection="1">
      <alignment horizontal="center" vertical="center"/>
      <protection hidden="1"/>
    </xf>
    <xf numFmtId="0" fontId="68" fillId="18" borderId="209" xfId="0" applyFont="1" applyFill="1" applyBorder="1" applyAlignment="1" applyProtection="1">
      <alignment horizontal="center" vertical="center"/>
      <protection hidden="1"/>
    </xf>
    <xf numFmtId="0" fontId="47" fillId="18" borderId="211" xfId="0" applyFont="1" applyFill="1" applyBorder="1" applyAlignment="1" applyProtection="1">
      <alignment horizontal="center" vertical="center"/>
      <protection hidden="1"/>
    </xf>
    <xf numFmtId="0" fontId="5" fillId="18" borderId="212" xfId="0" applyFont="1" applyFill="1" applyBorder="1" applyAlignment="1" applyProtection="1">
      <alignment horizontal="center" vertical="center"/>
      <protection hidden="1"/>
    </xf>
    <xf numFmtId="0" fontId="5" fillId="18" borderId="263" xfId="0" applyFont="1" applyFill="1" applyBorder="1" applyAlignment="1" applyProtection="1">
      <alignment horizontal="center" vertical="center"/>
      <protection hidden="1"/>
    </xf>
    <xf numFmtId="0" fontId="0" fillId="0" borderId="135" xfId="0" applyBorder="1" applyAlignment="1" applyProtection="1">
      <alignment horizontal="center" vertical="center"/>
      <protection hidden="1"/>
    </xf>
    <xf numFmtId="0" fontId="56" fillId="0" borderId="176" xfId="0" applyFont="1" applyBorder="1" applyAlignment="1" applyProtection="1">
      <alignment horizontal="center" vertical="center"/>
      <protection hidden="1"/>
    </xf>
    <xf numFmtId="0" fontId="56" fillId="0" borderId="156" xfId="0" applyFont="1" applyBorder="1" applyAlignment="1" applyProtection="1">
      <alignment horizontal="center" vertical="center"/>
      <protection hidden="1"/>
    </xf>
    <xf numFmtId="0" fontId="56" fillId="0" borderId="112" xfId="0" applyFont="1" applyBorder="1" applyAlignment="1" applyProtection="1">
      <alignment horizontal="center" vertical="center"/>
      <protection hidden="1"/>
    </xf>
    <xf numFmtId="0" fontId="0" fillId="0" borderId="112" xfId="0" applyBorder="1" applyAlignment="1" applyProtection="1">
      <alignment horizontal="center" vertical="center"/>
      <protection hidden="1"/>
    </xf>
    <xf numFmtId="0" fontId="68" fillId="9" borderId="307" xfId="0" applyFont="1" applyFill="1" applyBorder="1" applyAlignment="1" applyProtection="1">
      <alignment horizontal="center" vertical="center" wrapText="1"/>
      <protection hidden="1"/>
    </xf>
    <xf numFmtId="0" fontId="70" fillId="18" borderId="226" xfId="0" applyFont="1" applyFill="1" applyBorder="1" applyAlignment="1" applyProtection="1">
      <alignment horizontal="center" vertical="center" textRotation="90" wrapText="1"/>
      <protection hidden="1"/>
    </xf>
    <xf numFmtId="0" fontId="117" fillId="18" borderId="310" xfId="0" applyFont="1" applyFill="1" applyBorder="1" applyAlignment="1" applyProtection="1">
      <alignment horizontal="center" vertical="center" wrapText="1"/>
      <protection hidden="1"/>
    </xf>
    <xf numFmtId="0" fontId="118" fillId="18" borderId="308" xfId="0" applyFont="1" applyFill="1" applyBorder="1" applyAlignment="1" applyProtection="1">
      <alignment horizontal="center" vertical="center" textRotation="90" wrapText="1"/>
      <protection hidden="1"/>
    </xf>
    <xf numFmtId="0" fontId="77" fillId="18" borderId="309" xfId="0" applyFont="1" applyFill="1" applyBorder="1" applyAlignment="1" applyProtection="1">
      <alignment vertical="center" textRotation="90" wrapText="1"/>
      <protection hidden="1"/>
    </xf>
    <xf numFmtId="0" fontId="102" fillId="18" borderId="227" xfId="0" applyFont="1" applyFill="1" applyBorder="1" applyAlignment="1" applyProtection="1">
      <alignment vertical="center" textRotation="90" wrapText="1"/>
      <protection hidden="1"/>
    </xf>
    <xf numFmtId="0" fontId="19" fillId="18" borderId="226" xfId="0" applyFont="1" applyFill="1" applyBorder="1" applyAlignment="1" applyProtection="1">
      <alignment horizontal="center" vertical="center" textRotation="90" wrapText="1"/>
      <protection hidden="1"/>
    </xf>
    <xf numFmtId="0" fontId="41" fillId="18" borderId="226" xfId="0" applyFont="1" applyFill="1" applyBorder="1" applyAlignment="1" applyProtection="1">
      <alignment horizontal="center" vertical="center" textRotation="90" wrapText="1"/>
      <protection hidden="1"/>
    </xf>
    <xf numFmtId="0" fontId="41" fillId="18" borderId="227" xfId="0" applyFont="1" applyFill="1" applyBorder="1" applyAlignment="1" applyProtection="1">
      <alignment vertical="center" textRotation="90" wrapText="1"/>
      <protection hidden="1"/>
    </xf>
    <xf numFmtId="0" fontId="128" fillId="18" borderId="224" xfId="0" applyFont="1" applyFill="1" applyBorder="1" applyAlignment="1" applyProtection="1">
      <alignment horizontal="center" vertical="center" textRotation="90" wrapText="1"/>
      <protection hidden="1"/>
    </xf>
    <xf numFmtId="0" fontId="128" fillId="18" borderId="225" xfId="0" applyFont="1" applyFill="1" applyBorder="1" applyAlignment="1" applyProtection="1">
      <alignment horizontal="center" vertical="center" textRotation="90" wrapText="1"/>
      <protection hidden="1"/>
    </xf>
    <xf numFmtId="0" fontId="69" fillId="18" borderId="112" xfId="0" applyFont="1" applyFill="1" applyBorder="1" applyAlignment="1" applyProtection="1">
      <alignment vertical="center" textRotation="90" wrapText="1"/>
      <protection hidden="1"/>
    </xf>
    <xf numFmtId="0" fontId="41" fillId="18" borderId="113" xfId="0" applyFont="1" applyFill="1" applyBorder="1" applyAlignment="1" applyProtection="1">
      <alignment horizontal="center" vertical="center" wrapText="1"/>
      <protection hidden="1"/>
    </xf>
    <xf numFmtId="0" fontId="41" fillId="18" borderId="100" xfId="0" applyFont="1" applyFill="1" applyBorder="1" applyAlignment="1" applyProtection="1">
      <alignment horizontal="center" vertical="center" wrapText="1"/>
      <protection hidden="1"/>
    </xf>
    <xf numFmtId="0" fontId="69" fillId="18" borderId="100" xfId="0" applyFont="1" applyFill="1" applyBorder="1" applyAlignment="1" applyProtection="1">
      <alignment horizontal="center" vertical="center" wrapText="1"/>
      <protection hidden="1"/>
    </xf>
    <xf numFmtId="0" fontId="128" fillId="18" borderId="36" xfId="0" applyFont="1" applyFill="1" applyBorder="1" applyAlignment="1" applyProtection="1">
      <alignment horizontal="center" vertical="center" wrapText="1"/>
      <protection hidden="1"/>
    </xf>
    <xf numFmtId="0" fontId="128" fillId="18" borderId="223" xfId="0" applyFont="1" applyFill="1" applyBorder="1" applyAlignment="1" applyProtection="1">
      <alignment horizontal="center" vertical="center" wrapText="1"/>
      <protection hidden="1"/>
    </xf>
    <xf numFmtId="0" fontId="69" fillId="18" borderId="72" xfId="0" applyFont="1" applyFill="1" applyBorder="1" applyAlignment="1" applyProtection="1">
      <alignment horizontal="center" vertical="center" wrapText="1"/>
      <protection hidden="1"/>
    </xf>
    <xf numFmtId="0" fontId="128" fillId="18" borderId="4" xfId="0" applyFont="1" applyFill="1" applyBorder="1" applyAlignment="1" applyProtection="1">
      <alignment horizontal="center" vertical="center" wrapText="1"/>
      <protection hidden="1"/>
    </xf>
    <xf numFmtId="0" fontId="129" fillId="18" borderId="34" xfId="0" applyFont="1" applyFill="1" applyBorder="1" applyAlignment="1" applyProtection="1">
      <alignment horizontal="center" vertical="center" wrapText="1"/>
      <protection hidden="1"/>
    </xf>
    <xf numFmtId="0" fontId="69" fillId="18" borderId="34" xfId="0" applyFont="1" applyFill="1" applyBorder="1" applyAlignment="1" applyProtection="1">
      <alignment horizontal="center" vertical="center" wrapText="1"/>
      <protection hidden="1"/>
    </xf>
    <xf numFmtId="0" fontId="127" fillId="18" borderId="34" xfId="0" applyFont="1" applyFill="1" applyBorder="1" applyAlignment="1" applyProtection="1">
      <alignment horizontal="center" vertical="center" wrapText="1"/>
      <protection hidden="1"/>
    </xf>
    <xf numFmtId="0" fontId="129" fillId="18" borderId="30" xfId="0" applyFont="1" applyFill="1" applyBorder="1" applyAlignment="1" applyProtection="1">
      <alignment horizontal="center" vertical="center" wrapText="1"/>
      <protection hidden="1"/>
    </xf>
    <xf numFmtId="0" fontId="17" fillId="0" borderId="86" xfId="0" applyFont="1" applyFill="1" applyBorder="1" applyAlignment="1" applyProtection="1">
      <alignment horizontal="center" vertical="center"/>
      <protection hidden="1"/>
    </xf>
    <xf numFmtId="0" fontId="17" fillId="0" borderId="322" xfId="0" applyFont="1" applyFill="1" applyBorder="1" applyAlignment="1" applyProtection="1">
      <alignment horizontal="center" vertical="center"/>
      <protection hidden="1"/>
    </xf>
    <xf numFmtId="0" fontId="91" fillId="0" borderId="323" xfId="0" applyFont="1" applyFill="1" applyBorder="1" applyAlignment="1" applyProtection="1">
      <alignment horizontal="center" vertical="center"/>
      <protection hidden="1"/>
    </xf>
    <xf numFmtId="0" fontId="17" fillId="0" borderId="283" xfId="0" applyFont="1" applyFill="1" applyBorder="1" applyAlignment="1" applyProtection="1">
      <alignment horizontal="center" vertical="center"/>
      <protection hidden="1"/>
    </xf>
    <xf numFmtId="0" fontId="17" fillId="0" borderId="324" xfId="0" applyFont="1" applyFill="1" applyBorder="1" applyAlignment="1" applyProtection="1">
      <alignment horizontal="center" vertical="center"/>
      <protection hidden="1"/>
    </xf>
    <xf numFmtId="0" fontId="97" fillId="17" borderId="78" xfId="0" applyFont="1" applyFill="1" applyBorder="1" applyAlignment="1" applyProtection="1">
      <alignment horizontal="center" vertical="center" wrapText="1"/>
      <protection hidden="1"/>
    </xf>
    <xf numFmtId="0" fontId="83" fillId="17" borderId="92" xfId="0" applyFont="1" applyFill="1" applyBorder="1" applyAlignment="1" applyProtection="1">
      <alignment horizontal="center" vertical="center" wrapText="1"/>
      <protection hidden="1"/>
    </xf>
    <xf numFmtId="0" fontId="130" fillId="0" borderId="128" xfId="0" applyFont="1" applyBorder="1" applyAlignment="1" applyProtection="1">
      <alignment horizontal="center"/>
      <protection hidden="1"/>
    </xf>
    <xf numFmtId="0" fontId="130" fillId="0" borderId="130" xfId="0" applyFont="1" applyBorder="1" applyAlignment="1" applyProtection="1">
      <alignment horizontal="center"/>
      <protection hidden="1"/>
    </xf>
    <xf numFmtId="0" fontId="17" fillId="0" borderId="117" xfId="0" applyFont="1" applyFill="1" applyBorder="1" applyAlignment="1" applyProtection="1">
      <alignment horizontal="center" vertical="center"/>
      <protection hidden="1"/>
    </xf>
    <xf numFmtId="0" fontId="91" fillId="0" borderId="287" xfId="0" applyFont="1" applyFill="1" applyBorder="1" applyAlignment="1" applyProtection="1">
      <alignment horizontal="center" vertical="center"/>
      <protection hidden="1"/>
    </xf>
    <xf numFmtId="0" fontId="17" fillId="0" borderId="89" xfId="0" applyFont="1" applyFill="1" applyBorder="1" applyAlignment="1" applyProtection="1">
      <alignment horizontal="center" vertical="center"/>
      <protection hidden="1"/>
    </xf>
    <xf numFmtId="0" fontId="17" fillId="0" borderId="229" xfId="0" applyFont="1" applyFill="1" applyBorder="1" applyAlignment="1" applyProtection="1">
      <alignment horizontal="center" vertical="center"/>
      <protection hidden="1"/>
    </xf>
    <xf numFmtId="0" fontId="91" fillId="0" borderId="234" xfId="0" applyFont="1" applyFill="1" applyBorder="1" applyAlignment="1" applyProtection="1">
      <alignment horizontal="center" vertical="center"/>
      <protection hidden="1"/>
    </xf>
    <xf numFmtId="0" fontId="39" fillId="17" borderId="326" xfId="0" applyFont="1" applyFill="1" applyBorder="1" applyAlignment="1" applyProtection="1">
      <alignment horizontal="center" vertical="center"/>
      <protection hidden="1"/>
    </xf>
    <xf numFmtId="0" fontId="36" fillId="17" borderId="327" xfId="0" applyFont="1" applyFill="1" applyBorder="1" applyAlignment="1" applyProtection="1">
      <alignment horizontal="center" vertical="center"/>
      <protection hidden="1"/>
    </xf>
    <xf numFmtId="0" fontId="92" fillId="17" borderId="326" xfId="0" applyFont="1" applyFill="1" applyBorder="1" applyAlignment="1" applyProtection="1">
      <alignment horizontal="center" vertical="center"/>
      <protection hidden="1"/>
    </xf>
    <xf numFmtId="0" fontId="17" fillId="9" borderId="328" xfId="0" applyFont="1" applyFill="1" applyBorder="1" applyAlignment="1" applyProtection="1">
      <alignment horizontal="center" vertical="center"/>
      <protection hidden="1"/>
    </xf>
    <xf numFmtId="0" fontId="53" fillId="9" borderId="232" xfId="0" applyFont="1" applyFill="1" applyBorder="1" applyAlignment="1" applyProtection="1">
      <alignment horizontal="center" vertical="center" wrapText="1"/>
      <protection hidden="1"/>
    </xf>
    <xf numFmtId="0" fontId="37" fillId="9" borderId="235" xfId="0" applyFont="1" applyFill="1" applyBorder="1" applyAlignment="1" applyProtection="1">
      <alignment horizontal="center" vertical="center" wrapText="1"/>
      <protection hidden="1"/>
    </xf>
    <xf numFmtId="0" fontId="76" fillId="0" borderId="0" xfId="0" applyFont="1" applyProtection="1">
      <protection hidden="1"/>
    </xf>
    <xf numFmtId="0" fontId="76" fillId="0" borderId="176" xfId="0" applyFont="1" applyBorder="1" applyAlignment="1" applyProtection="1">
      <alignment horizontal="center" vertical="center"/>
      <protection hidden="1"/>
    </xf>
    <xf numFmtId="0" fontId="83" fillId="0" borderId="203" xfId="0" applyFont="1" applyBorder="1" applyAlignment="1" applyProtection="1">
      <alignment horizontal="center" vertical="center" textRotation="90"/>
      <protection hidden="1"/>
    </xf>
    <xf numFmtId="0" fontId="83" fillId="0" borderId="203" xfId="0" applyFont="1" applyBorder="1" applyAlignment="1" applyProtection="1">
      <alignment horizontal="center" vertical="center"/>
      <protection hidden="1"/>
    </xf>
    <xf numFmtId="0" fontId="18" fillId="18" borderId="332" xfId="0" applyFont="1" applyFill="1" applyBorder="1" applyAlignment="1" applyProtection="1">
      <alignment horizontal="center" vertical="center"/>
      <protection hidden="1"/>
    </xf>
    <xf numFmtId="0" fontId="18" fillId="18" borderId="334" xfId="0" applyFont="1" applyFill="1" applyBorder="1" applyAlignment="1" applyProtection="1">
      <alignment horizontal="center" vertical="center"/>
      <protection hidden="1"/>
    </xf>
    <xf numFmtId="0" fontId="18" fillId="18" borderId="338" xfId="0" applyFont="1" applyFill="1" applyBorder="1" applyAlignment="1" applyProtection="1">
      <alignment horizontal="center" vertical="center"/>
      <protection hidden="1"/>
    </xf>
    <xf numFmtId="0" fontId="1" fillId="18" borderId="0" xfId="0" applyFont="1" applyFill="1" applyBorder="1" applyAlignment="1" applyProtection="1">
      <alignment horizontal="center" vertical="center" wrapText="1"/>
      <protection hidden="1"/>
    </xf>
    <xf numFmtId="0" fontId="135" fillId="0" borderId="70" xfId="0" applyFont="1" applyFill="1" applyBorder="1" applyAlignment="1" applyProtection="1">
      <alignment horizontal="center" vertical="center"/>
      <protection hidden="1"/>
    </xf>
    <xf numFmtId="0" fontId="135" fillId="0" borderId="77" xfId="0" applyFont="1" applyFill="1" applyBorder="1" applyAlignment="1" applyProtection="1">
      <alignment horizontal="center" vertical="center"/>
      <protection hidden="1"/>
    </xf>
    <xf numFmtId="0" fontId="135" fillId="0" borderId="143" xfId="0" applyFont="1" applyFill="1" applyBorder="1" applyAlignment="1" applyProtection="1">
      <alignment horizontal="center" vertical="center"/>
      <protection hidden="1"/>
    </xf>
    <xf numFmtId="0" fontId="136" fillId="17" borderId="100" xfId="0" applyFont="1" applyFill="1" applyBorder="1" applyAlignment="1" applyProtection="1">
      <alignment horizontal="center" vertical="center"/>
      <protection hidden="1"/>
    </xf>
    <xf numFmtId="0" fontId="137" fillId="17" borderId="236" xfId="0" applyFont="1" applyFill="1" applyBorder="1" applyAlignment="1" applyProtection="1">
      <alignment horizontal="center" vertical="center"/>
      <protection hidden="1"/>
    </xf>
    <xf numFmtId="0" fontId="33" fillId="0" borderId="98" xfId="0" applyFont="1" applyFill="1" applyBorder="1" applyAlignment="1" applyProtection="1">
      <alignment horizontal="center" vertical="center"/>
      <protection hidden="1"/>
    </xf>
    <xf numFmtId="0" fontId="137" fillId="0" borderId="231" xfId="0" applyFont="1" applyFill="1" applyBorder="1" applyAlignment="1" applyProtection="1">
      <alignment horizontal="center" vertical="center"/>
      <protection hidden="1"/>
    </xf>
    <xf numFmtId="0" fontId="33" fillId="0" borderId="117" xfId="0" applyFont="1" applyFill="1" applyBorder="1" applyAlignment="1" applyProtection="1">
      <alignment horizontal="center" vertical="center"/>
      <protection hidden="1"/>
    </xf>
    <xf numFmtId="0" fontId="137" fillId="0" borderId="287" xfId="0" applyFont="1" applyFill="1" applyBorder="1" applyAlignment="1" applyProtection="1">
      <alignment horizontal="center" vertical="center"/>
      <protection hidden="1"/>
    </xf>
    <xf numFmtId="0" fontId="33" fillId="0" borderId="89" xfId="0" applyFont="1" applyFill="1" applyBorder="1" applyAlignment="1" applyProtection="1">
      <alignment horizontal="center" vertical="center"/>
      <protection hidden="1"/>
    </xf>
    <xf numFmtId="0" fontId="136" fillId="17" borderId="326" xfId="0" applyFont="1" applyFill="1" applyBorder="1" applyAlignment="1" applyProtection="1">
      <alignment horizontal="center" vertical="center"/>
      <protection hidden="1"/>
    </xf>
    <xf numFmtId="0" fontId="137" fillId="17" borderId="327" xfId="0" applyFont="1" applyFill="1" applyBorder="1" applyAlignment="1" applyProtection="1">
      <alignment horizontal="center" vertical="center"/>
      <protection hidden="1"/>
    </xf>
    <xf numFmtId="0" fontId="137" fillId="0" borderId="234" xfId="0" applyFont="1" applyFill="1" applyBorder="1" applyAlignment="1" applyProtection="1">
      <alignment horizontal="center" vertical="center"/>
      <protection hidden="1"/>
    </xf>
    <xf numFmtId="0" fontId="33" fillId="0" borderId="86" xfId="0" applyFont="1" applyFill="1" applyBorder="1" applyAlignment="1" applyProtection="1">
      <alignment horizontal="center" vertical="center"/>
      <protection hidden="1"/>
    </xf>
    <xf numFmtId="0" fontId="137" fillId="0" borderId="191" xfId="0" applyFont="1" applyFill="1" applyBorder="1" applyAlignment="1" applyProtection="1">
      <alignment horizontal="center" vertical="center"/>
      <protection hidden="1"/>
    </xf>
    <xf numFmtId="0" fontId="33" fillId="0" borderId="75" xfId="0" applyFont="1" applyFill="1" applyBorder="1" applyAlignment="1" applyProtection="1">
      <alignment horizontal="center" vertical="center"/>
      <protection hidden="1"/>
    </xf>
    <xf numFmtId="0" fontId="33" fillId="0" borderId="322" xfId="0" applyFont="1" applyFill="1" applyBorder="1" applyAlignment="1" applyProtection="1">
      <alignment horizontal="center" vertical="center"/>
      <protection hidden="1"/>
    </xf>
    <xf numFmtId="0" fontId="137" fillId="0" borderId="323" xfId="0" applyFont="1" applyFill="1" applyBorder="1" applyAlignment="1" applyProtection="1">
      <alignment horizontal="center" vertical="center"/>
      <protection hidden="1"/>
    </xf>
    <xf numFmtId="0" fontId="33" fillId="0" borderId="283" xfId="0" applyFont="1" applyFill="1" applyBorder="1" applyAlignment="1" applyProtection="1">
      <alignment horizontal="center" vertical="center"/>
      <protection hidden="1"/>
    </xf>
    <xf numFmtId="0" fontId="33" fillId="0" borderId="139" xfId="0" applyFont="1" applyFill="1" applyBorder="1" applyAlignment="1" applyProtection="1">
      <alignment horizontal="center" vertical="center"/>
      <protection hidden="1"/>
    </xf>
    <xf numFmtId="0" fontId="33" fillId="0" borderId="229" xfId="0" applyFont="1" applyFill="1" applyBorder="1" applyAlignment="1" applyProtection="1">
      <alignment horizontal="center" vertical="center"/>
      <protection hidden="1"/>
    </xf>
    <xf numFmtId="0" fontId="33" fillId="0" borderId="324" xfId="0" applyFont="1" applyFill="1" applyBorder="1" applyAlignment="1" applyProtection="1">
      <alignment horizontal="center" vertical="center"/>
      <protection hidden="1"/>
    </xf>
    <xf numFmtId="0" fontId="138" fillId="0" borderId="78" xfId="0" applyFont="1" applyFill="1" applyBorder="1" applyAlignment="1" applyProtection="1">
      <alignment horizontal="center" vertical="center"/>
      <protection hidden="1"/>
    </xf>
    <xf numFmtId="0" fontId="33" fillId="0" borderId="100" xfId="0" applyFont="1" applyFill="1" applyBorder="1" applyAlignment="1" applyProtection="1">
      <alignment horizontal="center" vertical="center"/>
      <protection hidden="1"/>
    </xf>
    <xf numFmtId="0" fontId="49" fillId="17" borderId="129" xfId="0" applyFont="1" applyFill="1" applyBorder="1" applyAlignment="1" applyProtection="1">
      <alignment horizontal="center" vertical="center"/>
      <protection hidden="1"/>
    </xf>
    <xf numFmtId="0" fontId="33" fillId="0" borderId="141" xfId="0" applyFont="1" applyFill="1" applyBorder="1" applyAlignment="1" applyProtection="1">
      <alignment horizontal="center" vertical="center"/>
      <protection hidden="1"/>
    </xf>
    <xf numFmtId="0" fontId="33" fillId="0" borderId="280" xfId="0" applyFont="1" applyFill="1" applyBorder="1" applyAlignment="1" applyProtection="1">
      <alignment horizontal="center" vertical="center"/>
      <protection hidden="1"/>
    </xf>
    <xf numFmtId="0" fontId="33" fillId="18" borderId="332" xfId="0" applyFont="1" applyFill="1" applyBorder="1" applyAlignment="1" applyProtection="1">
      <alignment horizontal="center" vertical="center"/>
      <protection hidden="1"/>
    </xf>
    <xf numFmtId="0" fontId="33" fillId="18" borderId="334" xfId="0" applyFont="1" applyFill="1" applyBorder="1" applyAlignment="1" applyProtection="1">
      <alignment horizontal="center" vertical="center"/>
      <protection hidden="1"/>
    </xf>
    <xf numFmtId="0" fontId="33" fillId="18" borderId="338" xfId="0" applyFont="1" applyFill="1" applyBorder="1" applyAlignment="1" applyProtection="1">
      <alignment horizontal="center" vertical="center"/>
      <protection hidden="1"/>
    </xf>
    <xf numFmtId="0" fontId="17" fillId="9" borderId="232" xfId="0" applyFont="1" applyFill="1" applyBorder="1" applyAlignment="1" applyProtection="1">
      <alignment horizontal="center" vertical="center" wrapText="1"/>
      <protection hidden="1"/>
    </xf>
    <xf numFmtId="0" fontId="91" fillId="9" borderId="235" xfId="0" applyFont="1" applyFill="1" applyBorder="1" applyAlignment="1" applyProtection="1">
      <alignment horizontal="center" vertical="center" wrapText="1"/>
      <protection hidden="1"/>
    </xf>
    <xf numFmtId="0" fontId="18" fillId="9" borderId="227" xfId="0" applyFont="1" applyFill="1" applyBorder="1" applyAlignment="1" applyProtection="1">
      <alignment horizontal="center" vertical="center" wrapText="1"/>
      <protection hidden="1"/>
    </xf>
    <xf numFmtId="0" fontId="115" fillId="18" borderId="0" xfId="0" applyFont="1" applyFill="1" applyBorder="1" applyAlignment="1" applyProtection="1">
      <alignment horizontal="center" vertical="center" wrapText="1"/>
      <protection hidden="1"/>
    </xf>
    <xf numFmtId="0" fontId="18" fillId="9" borderId="332" xfId="0" applyFont="1" applyFill="1" applyBorder="1" applyAlignment="1" applyProtection="1">
      <alignment horizontal="center" vertical="center"/>
      <protection hidden="1"/>
    </xf>
    <xf numFmtId="2" fontId="1" fillId="12" borderId="21" xfId="0" applyNumberFormat="1" applyFont="1" applyFill="1" applyBorder="1" applyAlignment="1" applyProtection="1">
      <alignment horizontal="center" vertical="center" wrapText="1"/>
      <protection hidden="1"/>
    </xf>
    <xf numFmtId="2" fontId="1" fillId="0" borderId="0" xfId="0" applyNumberFormat="1" applyFont="1" applyAlignment="1" applyProtection="1">
      <alignment horizontal="center" vertical="center" wrapText="1"/>
      <protection hidden="1"/>
    </xf>
    <xf numFmtId="2" fontId="1" fillId="13" borderId="21" xfId="0" applyNumberFormat="1" applyFont="1" applyFill="1" applyBorder="1" applyAlignment="1" applyProtection="1">
      <alignment horizontal="center" vertical="center" wrapText="1"/>
      <protection hidden="1"/>
    </xf>
    <xf numFmtId="2" fontId="1" fillId="11" borderId="21" xfId="0" applyNumberFormat="1" applyFont="1" applyFill="1" applyBorder="1" applyAlignment="1" applyProtection="1">
      <alignment horizontal="center" vertical="center" wrapText="1"/>
      <protection hidden="1"/>
    </xf>
    <xf numFmtId="2" fontId="1" fillId="20" borderId="21" xfId="0" applyNumberFormat="1" applyFont="1" applyFill="1" applyBorder="1" applyAlignment="1" applyProtection="1">
      <alignment horizontal="center" vertical="center" wrapText="1"/>
      <protection hidden="1"/>
    </xf>
    <xf numFmtId="2" fontId="1" fillId="14" borderId="21" xfId="0" applyNumberFormat="1" applyFont="1" applyFill="1" applyBorder="1" applyAlignment="1" applyProtection="1">
      <alignment horizontal="center" vertical="center" wrapText="1"/>
      <protection hidden="1"/>
    </xf>
    <xf numFmtId="2" fontId="1" fillId="9" borderId="21" xfId="0" applyNumberFormat="1" applyFont="1" applyFill="1" applyBorder="1" applyAlignment="1" applyProtection="1">
      <alignment horizontal="center" vertical="center" wrapText="1"/>
      <protection hidden="1"/>
    </xf>
    <xf numFmtId="2" fontId="1" fillId="16" borderId="7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7" fillId="0" borderId="0" xfId="0" applyFont="1" applyAlignment="1">
      <alignment vertical="center"/>
    </xf>
    <xf numFmtId="0" fontId="0" fillId="2" borderId="340" xfId="0" applyFill="1" applyBorder="1" applyAlignment="1">
      <alignment horizontal="center" vertical="center"/>
    </xf>
    <xf numFmtId="0" fontId="145" fillId="0" borderId="0" xfId="0" applyFont="1" applyAlignment="1">
      <alignment vertical="center"/>
    </xf>
    <xf numFmtId="0" fontId="0" fillId="2" borderId="343" xfId="0" applyFill="1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203" xfId="0" applyBorder="1" applyAlignment="1">
      <alignment horizontal="center" vertical="center"/>
    </xf>
    <xf numFmtId="0" fontId="0" fillId="0" borderId="135" xfId="0" applyBorder="1" applyAlignment="1">
      <alignment horizontal="center" vertical="center"/>
    </xf>
    <xf numFmtId="0" fontId="85" fillId="0" borderId="112" xfId="0" applyFont="1" applyBorder="1" applyAlignment="1">
      <alignment horizontal="center" vertical="center" wrapText="1"/>
    </xf>
    <xf numFmtId="0" fontId="146" fillId="0" borderId="0" xfId="0" applyFont="1" applyAlignment="1">
      <alignment vertical="center"/>
    </xf>
    <xf numFmtId="0" fontId="1" fillId="0" borderId="151" xfId="0" applyFont="1" applyBorder="1" applyAlignment="1">
      <alignment horizontal="right"/>
    </xf>
    <xf numFmtId="0" fontId="1" fillId="0" borderId="152" xfId="0" applyFont="1" applyBorder="1" applyAlignment="1">
      <alignment horizontal="right" vertical="center"/>
    </xf>
    <xf numFmtId="0" fontId="1" fillId="0" borderId="153" xfId="0" applyFont="1" applyBorder="1" applyAlignment="1"/>
    <xf numFmtId="0" fontId="1" fillId="0" borderId="346" xfId="0" applyFont="1" applyBorder="1" applyAlignment="1">
      <alignment horizontal="center" vertical="center"/>
    </xf>
    <xf numFmtId="0" fontId="1" fillId="0" borderId="315" xfId="0" applyFont="1" applyBorder="1" applyAlignment="1">
      <alignment horizontal="center" vertical="center"/>
    </xf>
    <xf numFmtId="0" fontId="1" fillId="0" borderId="347" xfId="0" applyFont="1" applyBorder="1" applyAlignment="1">
      <alignment horizontal="center" vertical="center"/>
    </xf>
    <xf numFmtId="0" fontId="1" fillId="0" borderId="348" xfId="0" applyFont="1" applyBorder="1" applyAlignment="1">
      <alignment horizontal="center" vertical="center"/>
    </xf>
    <xf numFmtId="0" fontId="4" fillId="0" borderId="342" xfId="0" applyFont="1" applyBorder="1" applyAlignment="1">
      <alignment horizontal="center" vertical="center"/>
    </xf>
    <xf numFmtId="0" fontId="4" fillId="0" borderId="349" xfId="0" applyFont="1" applyBorder="1" applyAlignment="1">
      <alignment horizontal="center" vertical="center"/>
    </xf>
    <xf numFmtId="0" fontId="1" fillId="0" borderId="34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350" xfId="0" applyFont="1" applyBorder="1" applyAlignment="1">
      <alignment horizontal="center" vertical="center"/>
    </xf>
    <xf numFmtId="0" fontId="1" fillId="0" borderId="175" xfId="0" applyFont="1" applyBorder="1" applyAlignment="1">
      <alignment horizontal="center" vertical="center"/>
    </xf>
    <xf numFmtId="0" fontId="1" fillId="0" borderId="156" xfId="0" applyFont="1" applyBorder="1" applyAlignment="1">
      <alignment horizontal="center" vertical="center"/>
    </xf>
    <xf numFmtId="0" fontId="1" fillId="0" borderId="112" xfId="0" applyFont="1" applyBorder="1" applyAlignment="1">
      <alignment horizontal="center" vertical="center"/>
    </xf>
    <xf numFmtId="0" fontId="4" fillId="0" borderId="176" xfId="0" applyFont="1" applyBorder="1" applyAlignment="1">
      <alignment horizontal="center" vertical="center"/>
    </xf>
    <xf numFmtId="0" fontId="4" fillId="0" borderId="203" xfId="0" applyFont="1" applyBorder="1" applyAlignment="1">
      <alignment horizontal="center" vertical="center"/>
    </xf>
    <xf numFmtId="0" fontId="1" fillId="0" borderId="203" xfId="0" applyFont="1" applyBorder="1" applyAlignment="1">
      <alignment horizontal="center" vertical="center"/>
    </xf>
    <xf numFmtId="0" fontId="1" fillId="0" borderId="351" xfId="0" applyFont="1" applyBorder="1" applyAlignment="1">
      <alignment horizontal="center" vertical="center"/>
    </xf>
    <xf numFmtId="0" fontId="1" fillId="0" borderId="317" xfId="0" applyFont="1" applyBorder="1" applyAlignment="1">
      <alignment horizontal="center" vertical="center"/>
    </xf>
    <xf numFmtId="0" fontId="1" fillId="0" borderId="211" xfId="0" applyFont="1" applyBorder="1" applyAlignment="1">
      <alignment horizontal="center" vertical="center"/>
    </xf>
    <xf numFmtId="0" fontId="1" fillId="0" borderId="209" xfId="0" applyFont="1" applyBorder="1" applyAlignment="1">
      <alignment horizontal="center" vertical="center"/>
    </xf>
    <xf numFmtId="0" fontId="4" fillId="0" borderId="212" xfId="0" applyFont="1" applyBorder="1" applyAlignment="1">
      <alignment horizontal="center" vertical="center"/>
    </xf>
    <xf numFmtId="0" fontId="1" fillId="0" borderId="212" xfId="0" applyFont="1" applyBorder="1" applyAlignment="1">
      <alignment horizontal="center" vertical="center"/>
    </xf>
    <xf numFmtId="0" fontId="5" fillId="17" borderId="352" xfId="0" applyFont="1" applyFill="1" applyBorder="1" applyAlignment="1">
      <alignment horizontal="center" vertical="center" textRotation="90"/>
    </xf>
    <xf numFmtId="0" fontId="5" fillId="17" borderId="353" xfId="0" applyFont="1" applyFill="1" applyBorder="1" applyAlignment="1">
      <alignment horizontal="center" vertical="center" textRotation="90"/>
    </xf>
    <xf numFmtId="0" fontId="45" fillId="17" borderId="354" xfId="0" applyFont="1" applyFill="1" applyBorder="1" applyAlignment="1">
      <alignment horizontal="center" vertical="center" textRotation="90"/>
    </xf>
    <xf numFmtId="0" fontId="45" fillId="17" borderId="355" xfId="0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1" fillId="0" borderId="342" xfId="0" applyFont="1" applyBorder="1" applyAlignment="1">
      <alignment horizontal="center" vertical="center"/>
    </xf>
    <xf numFmtId="0" fontId="1" fillId="0" borderId="176" xfId="0" applyFont="1" applyBorder="1" applyAlignment="1">
      <alignment horizontal="center" vertical="center"/>
    </xf>
    <xf numFmtId="0" fontId="1" fillId="0" borderId="339" xfId="0" applyFont="1" applyBorder="1" applyAlignment="1">
      <alignment horizontal="center" vertical="center"/>
    </xf>
    <xf numFmtId="0" fontId="149" fillId="0" borderId="0" xfId="0" applyFont="1" applyAlignment="1">
      <alignment vertical="center"/>
    </xf>
    <xf numFmtId="0" fontId="1" fillId="0" borderId="0" xfId="0" applyFont="1"/>
    <xf numFmtId="0" fontId="0" fillId="0" borderId="204" xfId="0" applyBorder="1" applyAlignment="1">
      <alignment horizontal="center" vertical="center"/>
    </xf>
    <xf numFmtId="0" fontId="0" fillId="0" borderId="205" xfId="0" applyBorder="1" applyAlignment="1">
      <alignment horizontal="center" vertical="center"/>
    </xf>
    <xf numFmtId="0" fontId="0" fillId="0" borderId="207" xfId="0" applyBorder="1" applyAlignment="1">
      <alignment horizontal="center" vertical="center"/>
    </xf>
    <xf numFmtId="0" fontId="0" fillId="0" borderId="206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150" fillId="0" borderId="0" xfId="0" applyFont="1" applyBorder="1" applyAlignment="1">
      <alignment horizontal="center"/>
    </xf>
    <xf numFmtId="0" fontId="150" fillId="0" borderId="0" xfId="0" applyFont="1" applyAlignment="1">
      <alignment horizontal="center" vertical="center"/>
    </xf>
    <xf numFmtId="0" fontId="85" fillId="0" borderId="0" xfId="0" applyFont="1" applyAlignment="1">
      <alignment wrapText="1"/>
    </xf>
    <xf numFmtId="0" fontId="85" fillId="0" borderId="0" xfId="0" applyFont="1" applyAlignment="1">
      <alignment horizontal="center" wrapText="1"/>
    </xf>
    <xf numFmtId="0" fontId="20" fillId="9" borderId="21" xfId="0" applyNumberFormat="1" applyFont="1" applyFill="1" applyBorder="1" applyAlignment="1" applyProtection="1">
      <alignment horizontal="center" vertical="center" wrapText="1"/>
      <protection locked="0"/>
    </xf>
    <xf numFmtId="0" fontId="20" fillId="9" borderId="1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45" xfId="0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146" fillId="0" borderId="0" xfId="0" applyFont="1" applyBorder="1" applyAlignment="1">
      <alignment vertical="center"/>
    </xf>
    <xf numFmtId="0" fontId="1" fillId="0" borderId="151" xfId="0" applyFont="1" applyBorder="1" applyAlignment="1">
      <alignment horizontal="right" vertical="center"/>
    </xf>
    <xf numFmtId="0" fontId="4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/>
    <xf numFmtId="0" fontId="31" fillId="0" borderId="0" xfId="0" applyFont="1" applyBorder="1" applyAlignment="1">
      <alignment vertical="center"/>
    </xf>
    <xf numFmtId="0" fontId="143" fillId="2" borderId="0" xfId="0" applyFont="1" applyFill="1" applyAlignment="1">
      <alignment horizontal="center" vertical="top"/>
    </xf>
    <xf numFmtId="0" fontId="144" fillId="2" borderId="0" xfId="1" applyFont="1" applyFill="1" applyAlignment="1" applyProtection="1">
      <alignment horizontal="center" vertical="center"/>
      <protection locked="0"/>
    </xf>
    <xf numFmtId="0" fontId="46" fillId="2" borderId="0" xfId="0" applyFont="1" applyFill="1" applyAlignment="1" applyProtection="1">
      <alignment horizontal="center" vertical="center"/>
      <protection locked="0"/>
    </xf>
    <xf numFmtId="0" fontId="0" fillId="5" borderId="0" xfId="0" applyFill="1" applyAlignment="1" applyProtection="1">
      <alignment horizontal="center"/>
      <protection hidden="1"/>
    </xf>
    <xf numFmtId="0" fontId="107" fillId="7" borderId="9" xfId="0" applyFont="1" applyFill="1" applyBorder="1" applyAlignment="1" applyProtection="1">
      <alignment horizontal="center" vertical="center" wrapText="1"/>
      <protection locked="0"/>
    </xf>
    <xf numFmtId="0" fontId="107" fillId="7" borderId="10" xfId="0" applyFont="1" applyFill="1" applyBorder="1" applyAlignment="1" applyProtection="1">
      <alignment horizontal="center" vertical="center" wrapText="1"/>
      <protection locked="0"/>
    </xf>
    <xf numFmtId="0" fontId="107" fillId="7" borderId="12" xfId="0" applyFont="1" applyFill="1" applyBorder="1" applyAlignment="1" applyProtection="1">
      <alignment horizontal="center" vertical="center" wrapText="1"/>
      <protection locked="0"/>
    </xf>
    <xf numFmtId="0" fontId="107" fillId="7" borderId="13" xfId="0" applyFont="1" applyFill="1" applyBorder="1" applyAlignment="1" applyProtection="1">
      <alignment horizontal="center" vertical="center" wrapText="1"/>
      <protection locked="0"/>
    </xf>
    <xf numFmtId="0" fontId="9" fillId="8" borderId="8" xfId="0" applyFont="1" applyFill="1" applyBorder="1" applyAlignment="1" applyProtection="1">
      <alignment horizontal="center" vertical="center"/>
      <protection hidden="1"/>
    </xf>
    <xf numFmtId="0" fontId="9" fillId="8" borderId="9" xfId="0" applyFont="1" applyFill="1" applyBorder="1" applyAlignment="1" applyProtection="1">
      <alignment horizontal="center" vertical="center"/>
      <protection hidden="1"/>
    </xf>
    <xf numFmtId="0" fontId="9" fillId="8" borderId="11" xfId="0" applyFont="1" applyFill="1" applyBorder="1" applyAlignment="1" applyProtection="1">
      <alignment horizontal="center" vertical="center"/>
      <protection hidden="1"/>
    </xf>
    <xf numFmtId="0" fontId="9" fillId="8" borderId="12" xfId="0" applyFont="1" applyFill="1" applyBorder="1" applyAlignment="1" applyProtection="1">
      <alignment horizontal="center" vertical="center"/>
      <protection hidden="1"/>
    </xf>
    <xf numFmtId="0" fontId="105" fillId="7" borderId="9" xfId="0" applyFont="1" applyFill="1" applyBorder="1" applyAlignment="1" applyProtection="1">
      <alignment horizontal="center" vertical="center" wrapText="1"/>
      <protection locked="0"/>
    </xf>
    <xf numFmtId="0" fontId="105" fillId="7" borderId="10" xfId="0" applyFont="1" applyFill="1" applyBorder="1" applyAlignment="1" applyProtection="1">
      <alignment horizontal="center" vertical="center" wrapText="1"/>
      <protection locked="0"/>
    </xf>
    <xf numFmtId="0" fontId="105" fillId="7" borderId="12" xfId="0" applyFont="1" applyFill="1" applyBorder="1" applyAlignment="1" applyProtection="1">
      <alignment horizontal="center" vertical="center" wrapText="1"/>
      <protection locked="0"/>
    </xf>
    <xf numFmtId="0" fontId="105" fillId="7" borderId="13" xfId="0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Border="1" applyAlignment="1" applyProtection="1">
      <alignment horizontal="center" vertical="center"/>
      <protection hidden="1"/>
    </xf>
    <xf numFmtId="0" fontId="24" fillId="2" borderId="1" xfId="0" applyFont="1" applyFill="1" applyBorder="1" applyAlignment="1" applyProtection="1">
      <alignment horizontal="center" vertical="center"/>
      <protection hidden="1"/>
    </xf>
    <xf numFmtId="0" fontId="24" fillId="2" borderId="2" xfId="0" applyFont="1" applyFill="1" applyBorder="1" applyAlignment="1" applyProtection="1">
      <alignment horizontal="center" vertical="center"/>
      <protection hidden="1"/>
    </xf>
    <xf numFmtId="0" fontId="24" fillId="2" borderId="3" xfId="0" applyFont="1" applyFill="1" applyBorder="1" applyAlignment="1" applyProtection="1">
      <alignment horizontal="center" vertical="center"/>
      <protection hidden="1"/>
    </xf>
    <xf numFmtId="0" fontId="9" fillId="8" borderId="5" xfId="0" applyFont="1" applyFill="1" applyBorder="1" applyAlignment="1" applyProtection="1">
      <alignment horizontal="center" vertical="center"/>
      <protection hidden="1"/>
    </xf>
    <xf numFmtId="0" fontId="9" fillId="8" borderId="6" xfId="0" applyFont="1" applyFill="1" applyBorder="1" applyAlignment="1" applyProtection="1">
      <alignment horizontal="center" vertical="center"/>
      <protection hidden="1"/>
    </xf>
    <xf numFmtId="0" fontId="9" fillId="7" borderId="6" xfId="0" applyFont="1" applyFill="1" applyBorder="1" applyAlignment="1" applyProtection="1">
      <alignment horizontal="center" vertical="center"/>
      <protection locked="0"/>
    </xf>
    <xf numFmtId="0" fontId="9" fillId="7" borderId="7" xfId="0" applyFont="1" applyFill="1" applyBorder="1" applyAlignment="1" applyProtection="1">
      <alignment horizontal="center" vertical="center"/>
      <protection locked="0"/>
    </xf>
    <xf numFmtId="0" fontId="63" fillId="15" borderId="17" xfId="0" applyFont="1" applyFill="1" applyBorder="1" applyAlignment="1" applyProtection="1">
      <alignment horizontal="center" vertical="center" wrapText="1"/>
      <protection hidden="1"/>
    </xf>
    <xf numFmtId="0" fontId="63" fillId="15" borderId="0" xfId="0" applyFont="1" applyFill="1" applyBorder="1" applyAlignment="1" applyProtection="1">
      <alignment horizontal="center" vertical="center" wrapText="1"/>
      <protection hidden="1"/>
    </xf>
    <xf numFmtId="0" fontId="63" fillId="15" borderId="18" xfId="0" applyFont="1" applyFill="1" applyBorder="1" applyAlignment="1" applyProtection="1">
      <alignment horizontal="center" vertical="center" wrapText="1"/>
      <protection hidden="1"/>
    </xf>
    <xf numFmtId="0" fontId="15" fillId="15" borderId="17" xfId="0" applyFont="1" applyFill="1" applyBorder="1" applyAlignment="1" applyProtection="1">
      <alignment horizontal="center" vertical="top" wrapText="1"/>
      <protection hidden="1"/>
    </xf>
    <xf numFmtId="0" fontId="15" fillId="15" borderId="0" xfId="0" applyFont="1" applyFill="1" applyBorder="1" applyAlignment="1" applyProtection="1">
      <alignment horizontal="center" vertical="top" wrapText="1"/>
      <protection hidden="1"/>
    </xf>
    <xf numFmtId="0" fontId="15" fillId="15" borderId="18" xfId="0" applyFont="1" applyFill="1" applyBorder="1" applyAlignment="1" applyProtection="1">
      <alignment horizontal="center" vertical="top" wrapText="1"/>
      <protection hidden="1"/>
    </xf>
    <xf numFmtId="0" fontId="106" fillId="8" borderId="8" xfId="0" applyFont="1" applyFill="1" applyBorder="1" applyAlignment="1" applyProtection="1">
      <alignment horizontal="center" vertical="center"/>
      <protection hidden="1"/>
    </xf>
    <xf numFmtId="0" fontId="106" fillId="8" borderId="9" xfId="0" applyFont="1" applyFill="1" applyBorder="1" applyAlignment="1" applyProtection="1">
      <alignment horizontal="center" vertical="center"/>
      <protection hidden="1"/>
    </xf>
    <xf numFmtId="0" fontId="106" fillId="8" borderId="11" xfId="0" applyFont="1" applyFill="1" applyBorder="1" applyAlignment="1" applyProtection="1">
      <alignment horizontal="center" vertical="center"/>
      <protection hidden="1"/>
    </xf>
    <xf numFmtId="0" fontId="106" fillId="8" borderId="12" xfId="0" applyFont="1" applyFill="1" applyBorder="1" applyAlignment="1" applyProtection="1">
      <alignment horizontal="center" vertical="center"/>
      <protection hidden="1"/>
    </xf>
    <xf numFmtId="0" fontId="10" fillId="8" borderId="5" xfId="0" applyFont="1" applyFill="1" applyBorder="1" applyAlignment="1" applyProtection="1">
      <alignment horizontal="center" vertical="center"/>
      <protection hidden="1"/>
    </xf>
    <xf numFmtId="0" fontId="10" fillId="8" borderId="6" xfId="0" applyFont="1" applyFill="1" applyBorder="1" applyAlignment="1" applyProtection="1">
      <alignment horizontal="center" vertical="center"/>
      <protection hidden="1"/>
    </xf>
    <xf numFmtId="0" fontId="16" fillId="15" borderId="17" xfId="0" applyFont="1" applyFill="1" applyBorder="1" applyAlignment="1" applyProtection="1">
      <alignment horizontal="center" vertical="top" wrapText="1"/>
      <protection hidden="1"/>
    </xf>
    <xf numFmtId="0" fontId="16" fillId="15" borderId="0" xfId="0" applyFont="1" applyFill="1" applyBorder="1" applyAlignment="1" applyProtection="1">
      <alignment horizontal="center" vertical="top" wrapText="1"/>
      <protection hidden="1"/>
    </xf>
    <xf numFmtId="0" fontId="16" fillId="15" borderId="18" xfId="0" applyFont="1" applyFill="1" applyBorder="1" applyAlignment="1" applyProtection="1">
      <alignment horizontal="center" vertical="top" wrapText="1"/>
      <protection hidden="1"/>
    </xf>
    <xf numFmtId="0" fontId="106" fillId="8" borderId="5" xfId="0" applyFont="1" applyFill="1" applyBorder="1" applyAlignment="1" applyProtection="1">
      <alignment horizontal="center" vertical="center"/>
      <protection hidden="1"/>
    </xf>
    <xf numFmtId="0" fontId="106" fillId="8" borderId="6" xfId="0" applyFont="1" applyFill="1" applyBorder="1" applyAlignment="1" applyProtection="1">
      <alignment horizontal="center" vertical="center"/>
      <protection hidden="1"/>
    </xf>
    <xf numFmtId="0" fontId="13" fillId="15" borderId="14" xfId="0" applyFont="1" applyFill="1" applyBorder="1" applyAlignment="1" applyProtection="1">
      <alignment horizontal="center" vertical="center"/>
      <protection hidden="1"/>
    </xf>
    <xf numFmtId="0" fontId="13" fillId="15" borderId="15" xfId="0" applyFont="1" applyFill="1" applyBorder="1" applyAlignment="1" applyProtection="1">
      <alignment horizontal="center" vertical="center"/>
      <protection hidden="1"/>
    </xf>
    <xf numFmtId="0" fontId="13" fillId="15" borderId="16" xfId="0" applyFont="1" applyFill="1" applyBorder="1" applyAlignment="1" applyProtection="1">
      <alignment horizontal="center" vertical="center"/>
      <protection hidden="1"/>
    </xf>
    <xf numFmtId="0" fontId="13" fillId="15" borderId="17" xfId="0" applyFont="1" applyFill="1" applyBorder="1" applyAlignment="1" applyProtection="1">
      <alignment horizontal="center" vertical="center"/>
      <protection hidden="1"/>
    </xf>
    <xf numFmtId="0" fontId="13" fillId="15" borderId="0" xfId="0" applyFont="1" applyFill="1" applyBorder="1" applyAlignment="1" applyProtection="1">
      <alignment horizontal="center" vertical="center"/>
      <protection hidden="1"/>
    </xf>
    <xf numFmtId="0" fontId="13" fillId="15" borderId="18" xfId="0" applyFont="1" applyFill="1" applyBorder="1" applyAlignment="1" applyProtection="1">
      <alignment horizontal="center" vertical="center"/>
      <protection hidden="1"/>
    </xf>
    <xf numFmtId="0" fontId="7" fillId="5" borderId="0" xfId="0" applyFont="1" applyFill="1" applyBorder="1" applyAlignment="1" applyProtection="1">
      <alignment horizontal="center" vertical="center"/>
      <protection hidden="1"/>
    </xf>
    <xf numFmtId="0" fontId="3" fillId="8" borderId="5" xfId="0" applyFont="1" applyFill="1" applyBorder="1" applyAlignment="1" applyProtection="1">
      <alignment horizontal="center" vertical="center"/>
      <protection hidden="1"/>
    </xf>
    <xf numFmtId="0" fontId="3" fillId="8" borderId="6" xfId="0" applyFont="1" applyFill="1" applyBorder="1" applyAlignment="1" applyProtection="1">
      <alignment horizontal="center" vertical="center"/>
      <protection hidden="1"/>
    </xf>
    <xf numFmtId="1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7" borderId="6" xfId="0" applyFont="1" applyFill="1" applyBorder="1" applyAlignment="1" applyProtection="1">
      <alignment horizontal="center" vertical="center"/>
      <protection locked="0"/>
    </xf>
    <xf numFmtId="0" fontId="3" fillId="7" borderId="7" xfId="0" applyFont="1" applyFill="1" applyBorder="1" applyAlignment="1" applyProtection="1">
      <alignment horizontal="center" vertical="center"/>
      <protection locked="0"/>
    </xf>
    <xf numFmtId="0" fontId="26" fillId="3" borderId="50" xfId="0" applyFont="1" applyFill="1" applyBorder="1" applyAlignment="1" applyProtection="1">
      <alignment horizontal="center" vertical="center"/>
      <protection hidden="1"/>
    </xf>
    <xf numFmtId="0" fontId="26" fillId="3" borderId="47" xfId="0" applyFont="1" applyFill="1" applyBorder="1" applyAlignment="1" applyProtection="1">
      <alignment horizontal="center" vertical="center"/>
      <protection hidden="1"/>
    </xf>
    <xf numFmtId="0" fontId="26" fillId="3" borderId="48" xfId="0" applyFont="1" applyFill="1" applyBorder="1" applyAlignment="1" applyProtection="1">
      <alignment horizontal="center" vertical="center"/>
      <protection hidden="1"/>
    </xf>
    <xf numFmtId="0" fontId="12" fillId="5" borderId="0" xfId="0" applyFont="1" applyFill="1" applyBorder="1" applyAlignment="1" applyProtection="1">
      <alignment horizontal="center" vertical="center"/>
      <protection hidden="1"/>
    </xf>
    <xf numFmtId="0" fontId="11" fillId="7" borderId="6" xfId="0" applyFont="1" applyFill="1" applyBorder="1" applyAlignment="1" applyProtection="1">
      <alignment horizontal="center" vertical="center"/>
      <protection locked="0"/>
    </xf>
    <xf numFmtId="0" fontId="11" fillId="7" borderId="7" xfId="0" applyFont="1" applyFill="1" applyBorder="1" applyAlignment="1" applyProtection="1">
      <alignment horizontal="center" vertical="center"/>
      <protection locked="0"/>
    </xf>
    <xf numFmtId="0" fontId="13" fillId="15" borderId="17" xfId="0" applyFont="1" applyFill="1" applyBorder="1" applyAlignment="1" applyProtection="1">
      <alignment horizontal="center" wrapText="1"/>
      <protection hidden="1"/>
    </xf>
    <xf numFmtId="0" fontId="13" fillId="15" borderId="0" xfId="0" applyFont="1" applyFill="1" applyBorder="1" applyAlignment="1" applyProtection="1">
      <alignment horizontal="center" wrapText="1"/>
      <protection hidden="1"/>
    </xf>
    <xf numFmtId="0" fontId="13" fillId="15" borderId="18" xfId="0" applyFont="1" applyFill="1" applyBorder="1" applyAlignment="1" applyProtection="1">
      <alignment horizontal="center" wrapText="1"/>
      <protection hidden="1"/>
    </xf>
    <xf numFmtId="0" fontId="10" fillId="7" borderId="6" xfId="0" quotePrefix="1" applyFont="1" applyFill="1" applyBorder="1" applyAlignment="1" applyProtection="1">
      <alignment horizontal="center" vertical="center"/>
      <protection locked="0"/>
    </xf>
    <xf numFmtId="0" fontId="10" fillId="7" borderId="6" xfId="0" applyFont="1" applyFill="1" applyBorder="1" applyAlignment="1" applyProtection="1">
      <alignment horizontal="center" vertical="center"/>
      <protection locked="0"/>
    </xf>
    <xf numFmtId="0" fontId="10" fillId="7" borderId="7" xfId="0" applyFont="1" applyFill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hidden="1"/>
    </xf>
    <xf numFmtId="0" fontId="8" fillId="0" borderId="12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12" fillId="7" borderId="6" xfId="0" applyFont="1" applyFill="1" applyBorder="1" applyAlignment="1" applyProtection="1">
      <alignment horizontal="center" vertical="center"/>
      <protection hidden="1"/>
    </xf>
    <xf numFmtId="0" fontId="12" fillId="7" borderId="7" xfId="0" applyFont="1" applyFill="1" applyBorder="1" applyAlignment="1" applyProtection="1">
      <alignment horizontal="center" vertical="center"/>
      <protection hidden="1"/>
    </xf>
    <xf numFmtId="0" fontId="12" fillId="8" borderId="5" xfId="0" applyFont="1" applyFill="1" applyBorder="1" applyAlignment="1" applyProtection="1">
      <alignment horizontal="center" vertical="center"/>
      <protection hidden="1"/>
    </xf>
    <xf numFmtId="0" fontId="12" fillId="8" borderId="6" xfId="0" applyFont="1" applyFill="1" applyBorder="1" applyAlignment="1" applyProtection="1">
      <alignment horizontal="center" vertical="center"/>
      <protection hidden="1"/>
    </xf>
    <xf numFmtId="0" fontId="48" fillId="9" borderId="109" xfId="0" applyFont="1" applyFill="1" applyBorder="1" applyAlignment="1" applyProtection="1">
      <alignment horizontal="center" vertical="center" textRotation="90" wrapText="1"/>
      <protection hidden="1"/>
    </xf>
    <xf numFmtId="0" fontId="48" fillId="9" borderId="117" xfId="0" applyFont="1" applyFill="1" applyBorder="1" applyAlignment="1" applyProtection="1">
      <alignment horizontal="center" vertical="center" textRotation="90" wrapText="1"/>
      <protection hidden="1"/>
    </xf>
    <xf numFmtId="0" fontId="48" fillId="9" borderId="81" xfId="0" applyFont="1" applyFill="1" applyBorder="1" applyAlignment="1" applyProtection="1">
      <alignment horizontal="center" vertical="center" textRotation="90" wrapText="1"/>
      <protection hidden="1"/>
    </xf>
    <xf numFmtId="0" fontId="17" fillId="13" borderId="288" xfId="0" applyFont="1" applyFill="1" applyBorder="1" applyAlignment="1" applyProtection="1">
      <alignment horizontal="center"/>
      <protection locked="0"/>
    </xf>
    <xf numFmtId="0" fontId="0" fillId="0" borderId="289" xfId="0" applyBorder="1"/>
    <xf numFmtId="0" fontId="0" fillId="0" borderId="290" xfId="0" applyBorder="1"/>
    <xf numFmtId="0" fontId="17" fillId="13" borderId="132" xfId="0" applyFont="1" applyFill="1" applyBorder="1" applyAlignment="1" applyProtection="1">
      <alignment horizontal="center" vertical="center" wrapText="1"/>
      <protection locked="0"/>
    </xf>
    <xf numFmtId="0" fontId="0" fillId="0" borderId="110" xfId="0" applyBorder="1"/>
    <xf numFmtId="0" fontId="0" fillId="0" borderId="133" xfId="0" applyBorder="1"/>
    <xf numFmtId="0" fontId="19" fillId="13" borderId="282" xfId="0" applyFont="1" applyFill="1" applyBorder="1" applyAlignment="1" applyProtection="1">
      <alignment horizontal="center" vertical="center" wrapText="1"/>
      <protection hidden="1"/>
    </xf>
    <xf numFmtId="0" fontId="0" fillId="0" borderId="283" xfId="0" applyBorder="1"/>
    <xf numFmtId="0" fontId="21" fillId="13" borderId="287" xfId="0" applyFont="1" applyFill="1" applyBorder="1" applyAlignment="1" applyProtection="1">
      <alignment horizontal="center" vertical="center" textRotation="90" wrapText="1"/>
      <protection hidden="1"/>
    </xf>
    <xf numFmtId="0" fontId="0" fillId="0" borderId="234" xfId="0" applyBorder="1"/>
    <xf numFmtId="0" fontId="43" fillId="13" borderId="176" xfId="0" applyFont="1" applyFill="1" applyBorder="1" applyAlignment="1" applyProtection="1">
      <alignment horizontal="center" vertical="center" wrapText="1"/>
      <protection hidden="1"/>
    </xf>
    <xf numFmtId="0" fontId="0" fillId="0" borderId="145" xfId="0" applyBorder="1"/>
    <xf numFmtId="0" fontId="0" fillId="0" borderId="135" xfId="0" applyBorder="1"/>
    <xf numFmtId="0" fontId="22" fillId="13" borderId="243" xfId="0" applyFont="1" applyFill="1" applyBorder="1" applyAlignment="1" applyProtection="1">
      <alignment horizontal="center" vertical="center" wrapText="1"/>
      <protection hidden="1"/>
    </xf>
    <xf numFmtId="0" fontId="22" fillId="13" borderId="244" xfId="0" applyFont="1" applyFill="1" applyBorder="1" applyAlignment="1" applyProtection="1">
      <alignment horizontal="center" vertical="center" wrapText="1"/>
      <protection hidden="1"/>
    </xf>
    <xf numFmtId="0" fontId="22" fillId="13" borderId="20" xfId="0" applyFont="1" applyFill="1" applyBorder="1" applyAlignment="1" applyProtection="1">
      <alignment horizontal="center" vertical="center" textRotation="90" wrapText="1"/>
      <protection hidden="1"/>
    </xf>
    <xf numFmtId="0" fontId="0" fillId="0" borderId="22" xfId="0" applyBorder="1"/>
    <xf numFmtId="0" fontId="0" fillId="0" borderId="36" xfId="0" applyBorder="1"/>
    <xf numFmtId="0" fontId="67" fillId="13" borderId="228" xfId="0" applyFont="1" applyFill="1" applyBorder="1" applyAlignment="1" applyProtection="1">
      <alignment horizontal="center" vertical="center" textRotation="90" wrapText="1"/>
      <protection hidden="1"/>
    </xf>
    <xf numFmtId="0" fontId="0" fillId="0" borderId="45" xfId="0" applyBorder="1"/>
    <xf numFmtId="0" fontId="133" fillId="14" borderId="284" xfId="0" applyFont="1" applyFill="1" applyBorder="1" applyAlignment="1" applyProtection="1">
      <alignment horizontal="center" vertical="center" textRotation="90" wrapText="1"/>
      <protection hidden="1"/>
    </xf>
    <xf numFmtId="0" fontId="0" fillId="0" borderId="286" xfId="0" applyFont="1" applyBorder="1"/>
    <xf numFmtId="0" fontId="4" fillId="9" borderId="47" xfId="0" applyFont="1" applyFill="1" applyBorder="1" applyAlignment="1" applyProtection="1">
      <alignment horizontal="center" vertical="center" textRotation="90" wrapText="1"/>
      <protection hidden="1"/>
    </xf>
    <xf numFmtId="0" fontId="4" fillId="9" borderId="48" xfId="0" applyFont="1" applyFill="1" applyBorder="1" applyAlignment="1" applyProtection="1">
      <alignment horizontal="center" vertical="center" textRotation="90" wrapText="1"/>
      <protection hidden="1"/>
    </xf>
    <xf numFmtId="0" fontId="0" fillId="0" borderId="44" xfId="0" applyBorder="1"/>
    <xf numFmtId="0" fontId="4" fillId="13" borderId="42" xfId="0" applyFont="1" applyFill="1" applyBorder="1" applyAlignment="1" applyProtection="1">
      <alignment horizontal="center" vertical="center" textRotation="90" wrapText="1"/>
      <protection hidden="1"/>
    </xf>
    <xf numFmtId="0" fontId="0" fillId="0" borderId="104" xfId="0" applyBorder="1"/>
    <xf numFmtId="0" fontId="0" fillId="0" borderId="46" xfId="0" applyBorder="1"/>
    <xf numFmtId="0" fontId="4" fillId="13" borderId="20" xfId="0" applyFont="1" applyFill="1" applyBorder="1" applyAlignment="1" applyProtection="1">
      <alignment horizontal="center" vertical="center" textRotation="90" wrapText="1"/>
      <protection hidden="1"/>
    </xf>
    <xf numFmtId="0" fontId="4" fillId="13" borderId="228" xfId="0" applyFont="1" applyFill="1" applyBorder="1" applyAlignment="1" applyProtection="1">
      <alignment horizontal="center" vertical="center" textRotation="90" wrapText="1"/>
      <protection hidden="1"/>
    </xf>
    <xf numFmtId="0" fontId="4" fillId="9" borderId="50" xfId="0" applyFont="1" applyFill="1" applyBorder="1" applyAlignment="1" applyProtection="1">
      <alignment horizontal="center" vertical="center" textRotation="90" wrapText="1"/>
      <protection hidden="1"/>
    </xf>
    <xf numFmtId="0" fontId="59" fillId="14" borderId="109" xfId="0" applyFont="1" applyFill="1" applyBorder="1" applyAlignment="1" applyProtection="1">
      <alignment horizontal="center" vertical="center" textRotation="90" wrapText="1"/>
      <protection hidden="1"/>
    </xf>
    <xf numFmtId="0" fontId="59" fillId="14" borderId="98" xfId="0" applyFont="1" applyFill="1" applyBorder="1" applyAlignment="1" applyProtection="1">
      <alignment horizontal="center" vertical="center" textRotation="90" wrapText="1"/>
      <protection hidden="1"/>
    </xf>
    <xf numFmtId="0" fontId="59" fillId="16" borderId="109" xfId="0" applyFont="1" applyFill="1" applyBorder="1" applyAlignment="1" applyProtection="1">
      <alignment horizontal="center" vertical="center" textRotation="90" wrapText="1"/>
      <protection hidden="1"/>
    </xf>
    <xf numFmtId="0" fontId="59" fillId="16" borderId="98" xfId="0" applyFont="1" applyFill="1" applyBorder="1" applyAlignment="1" applyProtection="1">
      <alignment horizontal="center" vertical="center" textRotation="90" wrapText="1"/>
      <protection hidden="1"/>
    </xf>
    <xf numFmtId="0" fontId="19" fillId="12" borderId="282" xfId="0" applyFont="1" applyFill="1" applyBorder="1" applyAlignment="1" applyProtection="1">
      <alignment horizontal="center" vertical="center" wrapText="1"/>
      <protection hidden="1"/>
    </xf>
    <xf numFmtId="0" fontId="43" fillId="12" borderId="176" xfId="0" applyFont="1" applyFill="1" applyBorder="1" applyAlignment="1" applyProtection="1">
      <alignment horizontal="center" vertical="center" wrapText="1"/>
      <protection hidden="1"/>
    </xf>
    <xf numFmtId="0" fontId="19" fillId="20" borderId="282" xfId="0" applyFont="1" applyFill="1" applyBorder="1" applyAlignment="1" applyProtection="1">
      <alignment horizontal="center" vertical="center" wrapText="1"/>
      <protection hidden="1"/>
    </xf>
    <xf numFmtId="0" fontId="43" fillId="20" borderId="176" xfId="0" applyFont="1" applyFill="1" applyBorder="1" applyAlignment="1" applyProtection="1">
      <alignment horizontal="center" vertical="center" wrapText="1"/>
      <protection hidden="1"/>
    </xf>
    <xf numFmtId="0" fontId="22" fillId="14" borderId="20" xfId="0" applyFont="1" applyFill="1" applyBorder="1" applyAlignment="1" applyProtection="1">
      <alignment horizontal="center" vertical="center" textRotation="90" wrapText="1"/>
      <protection hidden="1"/>
    </xf>
    <xf numFmtId="0" fontId="21" fillId="12" borderId="287" xfId="0" applyFont="1" applyFill="1" applyBorder="1" applyAlignment="1" applyProtection="1">
      <alignment horizontal="center" vertical="center" textRotation="90" wrapText="1"/>
      <protection hidden="1"/>
    </xf>
    <xf numFmtId="0" fontId="22" fillId="12" borderId="243" xfId="0" applyFont="1" applyFill="1" applyBorder="1" applyAlignment="1" applyProtection="1">
      <alignment horizontal="center" vertical="center" wrapText="1"/>
      <protection hidden="1"/>
    </xf>
    <xf numFmtId="0" fontId="22" fillId="12" borderId="244" xfId="0" applyFont="1" applyFill="1" applyBorder="1" applyAlignment="1" applyProtection="1">
      <alignment horizontal="center" vertical="center" wrapText="1"/>
      <protection hidden="1"/>
    </xf>
    <xf numFmtId="0" fontId="19" fillId="14" borderId="282" xfId="0" applyFont="1" applyFill="1" applyBorder="1" applyAlignment="1" applyProtection="1">
      <alignment horizontal="center" vertical="center" wrapText="1"/>
      <protection hidden="1"/>
    </xf>
    <xf numFmtId="0" fontId="22" fillId="12" borderId="20" xfId="0" applyFont="1" applyFill="1" applyBorder="1" applyAlignment="1" applyProtection="1">
      <alignment horizontal="center" vertical="center" textRotation="90" wrapText="1"/>
      <protection hidden="1"/>
    </xf>
    <xf numFmtId="0" fontId="22" fillId="14" borderId="243" xfId="0" applyFont="1" applyFill="1" applyBorder="1" applyAlignment="1" applyProtection="1">
      <alignment horizontal="center" vertical="center" wrapText="1"/>
      <protection hidden="1"/>
    </xf>
    <xf numFmtId="0" fontId="22" fillId="14" borderId="244" xfId="0" applyFont="1" applyFill="1" applyBorder="1" applyAlignment="1" applyProtection="1">
      <alignment horizontal="center" vertical="center" wrapText="1"/>
      <protection hidden="1"/>
    </xf>
    <xf numFmtId="0" fontId="43" fillId="14" borderId="176" xfId="0" applyFont="1" applyFill="1" applyBorder="1" applyAlignment="1" applyProtection="1">
      <alignment horizontal="center" vertical="center" wrapText="1"/>
      <protection hidden="1"/>
    </xf>
    <xf numFmtId="0" fontId="4" fillId="9" borderId="47" xfId="0" applyFont="1" applyFill="1" applyBorder="1" applyAlignment="1" applyProtection="1">
      <alignment horizontal="center" vertical="center" wrapText="1"/>
      <protection hidden="1"/>
    </xf>
    <xf numFmtId="0" fontId="22" fillId="11" borderId="20" xfId="0" applyFont="1" applyFill="1" applyBorder="1" applyAlignment="1" applyProtection="1">
      <alignment horizontal="center" vertical="center" textRotation="90" wrapText="1"/>
      <protection hidden="1"/>
    </xf>
    <xf numFmtId="0" fontId="43" fillId="11" borderId="176" xfId="0" applyFont="1" applyFill="1" applyBorder="1" applyAlignment="1" applyProtection="1">
      <alignment horizontal="center" vertical="center" wrapText="1"/>
      <protection hidden="1"/>
    </xf>
    <xf numFmtId="0" fontId="19" fillId="11" borderId="282" xfId="0" applyFont="1" applyFill="1" applyBorder="1" applyAlignment="1" applyProtection="1">
      <alignment horizontal="center" vertical="center" wrapText="1"/>
      <protection hidden="1"/>
    </xf>
    <xf numFmtId="0" fontId="4" fillId="9" borderId="48" xfId="0" applyFont="1" applyFill="1" applyBorder="1" applyAlignment="1" applyProtection="1">
      <alignment horizontal="center" vertical="center" wrapText="1"/>
      <protection hidden="1"/>
    </xf>
    <xf numFmtId="0" fontId="67" fillId="11" borderId="228" xfId="0" applyFont="1" applyFill="1" applyBorder="1" applyAlignment="1" applyProtection="1">
      <alignment horizontal="center" vertical="center" textRotation="90" wrapText="1"/>
      <protection hidden="1"/>
    </xf>
    <xf numFmtId="0" fontId="21" fillId="11" borderId="287" xfId="0" applyFont="1" applyFill="1" applyBorder="1" applyAlignment="1" applyProtection="1">
      <alignment horizontal="center" vertical="center" textRotation="90" wrapText="1"/>
      <protection hidden="1"/>
    </xf>
    <xf numFmtId="0" fontId="30" fillId="2" borderId="1" xfId="0" applyFont="1" applyFill="1" applyBorder="1" applyAlignment="1" applyProtection="1">
      <alignment horizontal="center" vertical="center" wrapText="1"/>
      <protection hidden="1"/>
    </xf>
    <xf numFmtId="0" fontId="0" fillId="0" borderId="2" xfId="0" applyBorder="1"/>
    <xf numFmtId="0" fontId="0" fillId="0" borderId="3" xfId="0" applyBorder="1"/>
    <xf numFmtId="0" fontId="22" fillId="11" borderId="243" xfId="0" applyFont="1" applyFill="1" applyBorder="1" applyAlignment="1" applyProtection="1">
      <alignment horizontal="center" vertical="center" wrapText="1"/>
      <protection hidden="1"/>
    </xf>
    <xf numFmtId="0" fontId="22" fillId="11" borderId="244" xfId="0" applyFont="1" applyFill="1" applyBorder="1" applyAlignment="1" applyProtection="1">
      <alignment horizontal="center" vertical="center" wrapText="1"/>
      <protection hidden="1"/>
    </xf>
    <xf numFmtId="0" fontId="4" fillId="9" borderId="50" xfId="0" applyFont="1" applyFill="1" applyBorder="1" applyAlignment="1" applyProtection="1">
      <alignment horizontal="center" vertical="center" wrapText="1"/>
      <protection hidden="1"/>
    </xf>
    <xf numFmtId="0" fontId="25" fillId="9" borderId="47" xfId="0" applyFont="1" applyFill="1" applyBorder="1" applyAlignment="1" applyProtection="1">
      <alignment horizontal="center" vertical="center" wrapText="1"/>
      <protection hidden="1"/>
    </xf>
    <xf numFmtId="0" fontId="6" fillId="9" borderId="1" xfId="0" applyFont="1" applyFill="1" applyBorder="1" applyAlignment="1" applyProtection="1">
      <alignment horizontal="center" wrapText="1"/>
      <protection hidden="1"/>
    </xf>
    <xf numFmtId="0" fontId="31" fillId="9" borderId="56" xfId="0" applyFont="1" applyFill="1" applyBorder="1" applyAlignment="1" applyProtection="1">
      <alignment horizontal="center" vertical="center" wrapText="1"/>
      <protection hidden="1"/>
    </xf>
    <xf numFmtId="0" fontId="0" fillId="0" borderId="57" xfId="0" applyBorder="1"/>
    <xf numFmtId="0" fontId="0" fillId="0" borderId="58" xfId="0" applyBorder="1"/>
    <xf numFmtId="0" fontId="3" fillId="3" borderId="0" xfId="0" applyFont="1" applyFill="1" applyBorder="1" applyAlignment="1" applyProtection="1">
      <alignment horizontal="center" vertical="center" wrapText="1"/>
      <protection hidden="1"/>
    </xf>
    <xf numFmtId="0" fontId="1" fillId="13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/>
    <xf numFmtId="0" fontId="28" fillId="16" borderId="288" xfId="0" applyFont="1" applyFill="1" applyBorder="1" applyAlignment="1" applyProtection="1">
      <alignment horizontal="center"/>
      <protection locked="0"/>
    </xf>
    <xf numFmtId="0" fontId="11" fillId="3" borderId="1" xfId="0" applyFont="1" applyFill="1" applyBorder="1" applyAlignment="1" applyProtection="1">
      <alignment horizontal="center" vertical="center" wrapText="1"/>
      <protection hidden="1"/>
    </xf>
    <xf numFmtId="0" fontId="0" fillId="0" borderId="33" xfId="0" applyBorder="1"/>
    <xf numFmtId="0" fontId="11" fillId="3" borderId="51" xfId="0" applyFont="1" applyFill="1" applyBorder="1" applyAlignment="1" applyProtection="1">
      <alignment horizontal="center" vertical="center" wrapText="1"/>
      <protection locked="0"/>
    </xf>
    <xf numFmtId="0" fontId="11" fillId="3" borderId="51" xfId="0" applyFont="1" applyFill="1" applyBorder="1" applyAlignment="1" applyProtection="1">
      <alignment horizontal="center" vertical="top" wrapText="1"/>
      <protection locked="0"/>
    </xf>
    <xf numFmtId="0" fontId="17" fillId="11" borderId="132" xfId="0" applyFont="1" applyFill="1" applyBorder="1" applyAlignment="1" applyProtection="1">
      <alignment horizontal="center" vertical="center" wrapText="1"/>
      <protection locked="0"/>
    </xf>
    <xf numFmtId="0" fontId="28" fillId="14" borderId="64" xfId="0" applyFont="1" applyFill="1" applyBorder="1" applyAlignment="1" applyProtection="1">
      <alignment horizontal="center"/>
      <protection locked="0"/>
    </xf>
    <xf numFmtId="0" fontId="0" fillId="0" borderId="62" xfId="0" applyBorder="1"/>
    <xf numFmtId="0" fontId="0" fillId="0" borderId="305" xfId="0" applyBorder="1"/>
    <xf numFmtId="0" fontId="5" fillId="13" borderId="288" xfId="0" applyFont="1" applyFill="1" applyBorder="1" applyAlignment="1" applyProtection="1">
      <alignment horizontal="center" wrapText="1"/>
      <protection hidden="1"/>
    </xf>
    <xf numFmtId="0" fontId="22" fillId="20" borderId="243" xfId="0" applyFont="1" applyFill="1" applyBorder="1" applyAlignment="1" applyProtection="1">
      <alignment horizontal="center" vertical="center" wrapText="1"/>
      <protection hidden="1"/>
    </xf>
    <xf numFmtId="0" fontId="22" fillId="20" borderId="244" xfId="0" applyFont="1" applyFill="1" applyBorder="1" applyAlignment="1" applyProtection="1">
      <alignment horizontal="center" vertical="center" wrapText="1"/>
      <protection hidden="1"/>
    </xf>
    <xf numFmtId="0" fontId="22" fillId="20" borderId="20" xfId="0" applyFont="1" applyFill="1" applyBorder="1" applyAlignment="1" applyProtection="1">
      <alignment horizontal="center" vertical="center" textRotation="90" wrapText="1"/>
      <protection hidden="1"/>
    </xf>
    <xf numFmtId="0" fontId="17" fillId="12" borderId="288" xfId="0" applyFont="1" applyFill="1" applyBorder="1" applyAlignment="1" applyProtection="1">
      <alignment horizontal="center"/>
      <protection locked="0"/>
    </xf>
    <xf numFmtId="0" fontId="17" fillId="20" borderId="288" xfId="0" applyFont="1" applyFill="1" applyBorder="1" applyAlignment="1" applyProtection="1">
      <alignment horizontal="center"/>
      <protection locked="0"/>
    </xf>
    <xf numFmtId="0" fontId="17" fillId="12" borderId="132" xfId="0" applyFont="1" applyFill="1" applyBorder="1" applyAlignment="1" applyProtection="1">
      <alignment horizontal="center" vertical="center" wrapText="1"/>
      <protection locked="0"/>
    </xf>
    <xf numFmtId="0" fontId="17" fillId="20" borderId="13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center" vertical="center" wrapText="1"/>
      <protection hidden="1"/>
    </xf>
    <xf numFmtId="0" fontId="3" fillId="3" borderId="2" xfId="0" applyFont="1" applyFill="1" applyBorder="1" applyAlignment="1" applyProtection="1">
      <alignment horizontal="center" vertical="center" wrapText="1"/>
      <protection hidden="1"/>
    </xf>
    <xf numFmtId="0" fontId="11" fillId="3" borderId="51" xfId="0" applyFont="1" applyFill="1" applyBorder="1" applyAlignment="1" applyProtection="1">
      <alignment horizontal="center" vertical="center" wrapText="1"/>
      <protection hidden="1"/>
    </xf>
    <xf numFmtId="0" fontId="17" fillId="11" borderId="288" xfId="0" applyFont="1" applyFill="1" applyBorder="1" applyAlignment="1" applyProtection="1">
      <alignment horizontal="center"/>
      <protection locked="0"/>
    </xf>
    <xf numFmtId="0" fontId="122" fillId="19" borderId="298" xfId="1" applyFont="1" applyFill="1" applyBorder="1" applyAlignment="1" applyProtection="1">
      <alignment horizontal="center" vertical="center"/>
      <protection locked="0"/>
    </xf>
    <xf numFmtId="0" fontId="0" fillId="0" borderId="299" xfId="0" applyBorder="1"/>
    <xf numFmtId="0" fontId="81" fillId="21" borderId="4" xfId="1" applyFont="1" applyFill="1" applyBorder="1" applyAlignment="1" applyProtection="1">
      <alignment horizontal="center" vertical="center"/>
      <protection locked="0"/>
    </xf>
    <xf numFmtId="0" fontId="81" fillId="21" borderId="103" xfId="1" applyFont="1" applyFill="1" applyBorder="1" applyAlignment="1" applyProtection="1">
      <alignment horizontal="center" vertical="center"/>
      <protection locked="0"/>
    </xf>
    <xf numFmtId="0" fontId="73" fillId="15" borderId="1" xfId="0" applyFont="1" applyFill="1" applyBorder="1" applyAlignment="1" applyProtection="1">
      <alignment horizontal="right" vertical="center" wrapText="1"/>
      <protection hidden="1"/>
    </xf>
    <xf numFmtId="0" fontId="0" fillId="0" borderId="300" xfId="0" applyBorder="1"/>
    <xf numFmtId="14" fontId="51" fillId="15" borderId="301" xfId="0" applyNumberFormat="1" applyFont="1" applyFill="1" applyBorder="1" applyAlignment="1" applyProtection="1">
      <alignment horizontal="left" vertical="center" wrapText="1"/>
      <protection hidden="1"/>
    </xf>
    <xf numFmtId="0" fontId="123" fillId="2" borderId="49" xfId="0" applyFont="1" applyFill="1" applyBorder="1" applyAlignment="1" applyProtection="1">
      <alignment horizontal="center" vertical="top" wrapText="1"/>
      <protection hidden="1"/>
    </xf>
    <xf numFmtId="0" fontId="0" fillId="0" borderId="4" xfId="0" applyBorder="1"/>
    <xf numFmtId="0" fontId="0" fillId="0" borderId="103" xfId="0" applyBorder="1"/>
    <xf numFmtId="0" fontId="47" fillId="9" borderId="291" xfId="0" applyFont="1" applyFill="1" applyBorder="1" applyAlignment="1" applyProtection="1">
      <alignment horizontal="center" vertical="center" textRotation="90" wrapText="1"/>
      <protection hidden="1"/>
    </xf>
    <xf numFmtId="0" fontId="0" fillId="0" borderId="147" xfId="0" applyBorder="1"/>
    <xf numFmtId="0" fontId="0" fillId="0" borderId="292" xfId="0" applyBorder="1"/>
    <xf numFmtId="0" fontId="47" fillId="9" borderId="293" xfId="0" applyFont="1" applyFill="1" applyBorder="1" applyAlignment="1" applyProtection="1">
      <alignment horizontal="center" vertical="center" textRotation="90" wrapText="1"/>
      <protection hidden="1"/>
    </xf>
    <xf numFmtId="0" fontId="0" fillId="0" borderId="148" xfId="0" applyBorder="1"/>
    <xf numFmtId="0" fontId="0" fillId="0" borderId="294" xfId="0" applyBorder="1"/>
    <xf numFmtId="0" fontId="47" fillId="9" borderId="295" xfId="0" applyFont="1" applyFill="1" applyBorder="1" applyAlignment="1" applyProtection="1">
      <alignment horizontal="center" vertical="center" textRotation="90" wrapText="1"/>
      <protection hidden="1"/>
    </xf>
    <xf numFmtId="0" fontId="0" fillId="0" borderId="296" xfId="0" applyBorder="1"/>
    <xf numFmtId="0" fontId="0" fillId="0" borderId="297" xfId="0" applyBorder="1"/>
    <xf numFmtId="0" fontId="22" fillId="9" borderId="243" xfId="0" applyFont="1" applyFill="1" applyBorder="1" applyAlignment="1" applyProtection="1">
      <alignment horizontal="center" vertical="center" wrapText="1"/>
      <protection hidden="1"/>
    </xf>
    <xf numFmtId="0" fontId="22" fillId="9" borderId="244" xfId="0" applyFont="1" applyFill="1" applyBorder="1" applyAlignment="1" applyProtection="1">
      <alignment horizontal="center" vertical="center" wrapText="1"/>
      <protection hidden="1"/>
    </xf>
    <xf numFmtId="0" fontId="21" fillId="20" borderId="287" xfId="0" applyFont="1" applyFill="1" applyBorder="1" applyAlignment="1" applyProtection="1">
      <alignment horizontal="center" vertical="center" textRotation="90" wrapText="1"/>
      <protection hidden="1"/>
    </xf>
    <xf numFmtId="0" fontId="17" fillId="16" borderId="302" xfId="0" applyFont="1" applyFill="1" applyBorder="1" applyAlignment="1" applyProtection="1">
      <alignment horizontal="center" vertical="center" wrapText="1"/>
      <protection locked="0"/>
    </xf>
    <xf numFmtId="0" fontId="0" fillId="0" borderId="303" xfId="0" applyBorder="1"/>
    <xf numFmtId="0" fontId="0" fillId="0" borderId="304" xfId="0" applyBorder="1"/>
    <xf numFmtId="0" fontId="17" fillId="14" borderId="68" xfId="0" applyFont="1" applyFill="1" applyBorder="1" applyAlignment="1" applyProtection="1">
      <alignment horizontal="center" vertical="center" wrapText="1"/>
      <protection locked="0"/>
    </xf>
    <xf numFmtId="0" fontId="0" fillId="0" borderId="66" xfId="0" applyBorder="1"/>
    <xf numFmtId="0" fontId="0" fillId="0" borderId="79" xfId="0" applyBorder="1"/>
    <xf numFmtId="0" fontId="133" fillId="20" borderId="228" xfId="0" applyFont="1" applyFill="1" applyBorder="1" applyAlignment="1" applyProtection="1">
      <alignment horizontal="center" vertical="center" textRotation="90" wrapText="1"/>
      <protection hidden="1"/>
    </xf>
    <xf numFmtId="0" fontId="133" fillId="20" borderId="45" xfId="0" applyFont="1" applyFill="1" applyBorder="1" applyAlignment="1" applyProtection="1">
      <alignment horizontal="center" vertical="center" textRotation="90" wrapText="1"/>
      <protection hidden="1"/>
    </xf>
    <xf numFmtId="0" fontId="22" fillId="9" borderId="20" xfId="0" applyFont="1" applyFill="1" applyBorder="1" applyAlignment="1" applyProtection="1">
      <alignment horizontal="center" vertical="center" textRotation="90" wrapText="1"/>
      <protection hidden="1"/>
    </xf>
    <xf numFmtId="0" fontId="22" fillId="16" borderId="109" xfId="0" applyFont="1" applyFill="1" applyBorder="1" applyAlignment="1" applyProtection="1">
      <alignment horizontal="center" vertical="center" wrapText="1"/>
      <protection hidden="1"/>
    </xf>
    <xf numFmtId="0" fontId="22" fillId="16" borderId="98" xfId="0" applyFont="1" applyFill="1" applyBorder="1" applyAlignment="1" applyProtection="1">
      <alignment horizontal="center" vertical="center" wrapText="1"/>
      <protection hidden="1"/>
    </xf>
    <xf numFmtId="0" fontId="22" fillId="16" borderId="109" xfId="0" applyFont="1" applyFill="1" applyBorder="1" applyAlignment="1" applyProtection="1">
      <alignment horizontal="center" vertical="center" textRotation="90" wrapText="1"/>
      <protection hidden="1"/>
    </xf>
    <xf numFmtId="0" fontId="0" fillId="0" borderId="117" xfId="0" applyBorder="1"/>
    <xf numFmtId="0" fontId="0" fillId="0" borderId="81" xfId="0" applyBorder="1"/>
    <xf numFmtId="0" fontId="59" fillId="14" borderId="121" xfId="0" applyFont="1" applyFill="1" applyBorder="1" applyAlignment="1" applyProtection="1">
      <alignment horizontal="center" vertical="center" textRotation="90" wrapText="1"/>
      <protection hidden="1"/>
    </xf>
    <xf numFmtId="0" fontId="59" fillId="14" borderId="306" xfId="0" applyFont="1" applyFill="1" applyBorder="1" applyAlignment="1" applyProtection="1">
      <alignment horizontal="center" vertical="center" textRotation="90" wrapText="1"/>
      <protection hidden="1"/>
    </xf>
    <xf numFmtId="0" fontId="133" fillId="16" borderId="284" xfId="0" applyFont="1" applyFill="1" applyBorder="1" applyAlignment="1" applyProtection="1">
      <alignment horizontal="center" vertical="center" textRotation="90" wrapText="1"/>
      <protection hidden="1"/>
    </xf>
    <xf numFmtId="0" fontId="59" fillId="16" borderId="121" xfId="0" applyFont="1" applyFill="1" applyBorder="1" applyAlignment="1" applyProtection="1">
      <alignment horizontal="center" vertical="center" textRotation="90" wrapText="1"/>
      <protection hidden="1"/>
    </xf>
    <xf numFmtId="0" fontId="59" fillId="16" borderId="306" xfId="0" applyFont="1" applyFill="1" applyBorder="1" applyAlignment="1" applyProtection="1">
      <alignment horizontal="center" vertical="center" textRotation="90" wrapText="1"/>
      <protection hidden="1"/>
    </xf>
    <xf numFmtId="0" fontId="67" fillId="9" borderId="228" xfId="0" applyFont="1" applyFill="1" applyBorder="1" applyAlignment="1" applyProtection="1">
      <alignment horizontal="center" vertical="center" textRotation="90" wrapText="1"/>
      <protection hidden="1"/>
    </xf>
    <xf numFmtId="0" fontId="67" fillId="14" borderId="228" xfId="0" applyFont="1" applyFill="1" applyBorder="1" applyAlignment="1" applyProtection="1">
      <alignment horizontal="center" vertical="center" textRotation="90" wrapText="1"/>
      <protection hidden="1"/>
    </xf>
    <xf numFmtId="0" fontId="17" fillId="14" borderId="288" xfId="0" applyFont="1" applyFill="1" applyBorder="1" applyAlignment="1" applyProtection="1">
      <alignment horizontal="center"/>
      <protection locked="0"/>
    </xf>
    <xf numFmtId="0" fontId="17" fillId="14" borderId="132" xfId="0" applyFont="1" applyFill="1" applyBorder="1" applyAlignment="1" applyProtection="1">
      <alignment horizontal="center" vertical="center" wrapText="1"/>
      <protection locked="0"/>
    </xf>
    <xf numFmtId="0" fontId="21" fillId="14" borderId="287" xfId="0" applyFont="1" applyFill="1" applyBorder="1" applyAlignment="1" applyProtection="1">
      <alignment horizontal="center" vertical="center" textRotation="90" wrapText="1"/>
      <protection hidden="1"/>
    </xf>
    <xf numFmtId="0" fontId="22" fillId="14" borderId="109" xfId="0" applyFont="1" applyFill="1" applyBorder="1" applyAlignment="1" applyProtection="1">
      <alignment horizontal="center" vertical="center" wrapText="1"/>
      <protection hidden="1"/>
    </xf>
    <xf numFmtId="0" fontId="22" fillId="14" borderId="98" xfId="0" applyFont="1" applyFill="1" applyBorder="1" applyAlignment="1" applyProtection="1">
      <alignment horizontal="center" vertical="center" wrapText="1"/>
      <protection hidden="1"/>
    </xf>
    <xf numFmtId="0" fontId="22" fillId="14" borderId="109" xfId="0" applyFont="1" applyFill="1" applyBorder="1" applyAlignment="1" applyProtection="1">
      <alignment horizontal="center" vertical="center" textRotation="90" wrapText="1"/>
      <protection hidden="1"/>
    </xf>
    <xf numFmtId="0" fontId="43" fillId="9" borderId="176" xfId="0" applyFont="1" applyFill="1" applyBorder="1" applyAlignment="1" applyProtection="1">
      <alignment horizontal="center" vertical="center" wrapText="1"/>
      <protection hidden="1"/>
    </xf>
    <xf numFmtId="0" fontId="17" fillId="9" borderId="288" xfId="0" applyFont="1" applyFill="1" applyBorder="1" applyAlignment="1" applyProtection="1">
      <alignment horizontal="center"/>
      <protection locked="0"/>
    </xf>
    <xf numFmtId="0" fontId="17" fillId="9" borderId="132" xfId="0" applyFont="1" applyFill="1" applyBorder="1" applyAlignment="1" applyProtection="1">
      <alignment horizontal="center" vertical="center" wrapText="1"/>
      <protection locked="0"/>
    </xf>
    <xf numFmtId="0" fontId="21" fillId="9" borderId="287" xfId="0" applyFont="1" applyFill="1" applyBorder="1" applyAlignment="1" applyProtection="1">
      <alignment horizontal="center" vertical="center" textRotation="90" wrapText="1"/>
      <protection hidden="1"/>
    </xf>
    <xf numFmtId="0" fontId="19" fillId="9" borderId="282" xfId="0" applyFont="1" applyFill="1" applyBorder="1" applyAlignment="1" applyProtection="1">
      <alignment horizontal="center" vertical="center" wrapText="1"/>
      <protection hidden="1"/>
    </xf>
    <xf numFmtId="0" fontId="0" fillId="0" borderId="55" xfId="0" applyBorder="1"/>
    <xf numFmtId="0" fontId="0" fillId="0" borderId="0" xfId="0" applyAlignment="1" applyProtection="1">
      <alignment horizontal="center"/>
      <protection hidden="1"/>
    </xf>
    <xf numFmtId="0" fontId="45" fillId="9" borderId="37" xfId="0" applyFont="1" applyFill="1" applyBorder="1" applyAlignment="1" applyProtection="1">
      <alignment horizontal="center" vertical="center" wrapText="1"/>
      <protection hidden="1"/>
    </xf>
    <xf numFmtId="0" fontId="0" fillId="0" borderId="38" xfId="0" applyBorder="1"/>
    <xf numFmtId="0" fontId="0" fillId="0" borderId="39" xfId="0" applyBorder="1"/>
    <xf numFmtId="0" fontId="0" fillId="0" borderId="84" xfId="0" applyBorder="1"/>
    <xf numFmtId="0" fontId="0" fillId="0" borderId="85" xfId="0" applyBorder="1"/>
    <xf numFmtId="0" fontId="0" fillId="0" borderId="99" xfId="0" applyBorder="1"/>
    <xf numFmtId="0" fontId="48" fillId="9" borderId="121" xfId="0" applyFont="1" applyFill="1" applyBorder="1" applyAlignment="1" applyProtection="1">
      <alignment vertical="center" textRotation="90" wrapText="1"/>
      <protection hidden="1"/>
    </xf>
    <xf numFmtId="0" fontId="0" fillId="0" borderId="94" xfId="0" applyBorder="1"/>
    <xf numFmtId="0" fontId="0" fillId="0" borderId="82" xfId="0" applyBorder="1"/>
    <xf numFmtId="0" fontId="48" fillId="9" borderId="109" xfId="0" applyFont="1" applyFill="1" applyBorder="1" applyAlignment="1" applyProtection="1">
      <alignment vertical="center" textRotation="90" wrapText="1"/>
      <protection hidden="1"/>
    </xf>
    <xf numFmtId="0" fontId="68" fillId="9" borderId="284" xfId="0" applyFont="1" applyFill="1" applyBorder="1" applyAlignment="1" applyProtection="1">
      <alignment vertical="center" textRotation="90" wrapText="1"/>
      <protection hidden="1"/>
    </xf>
    <xf numFmtId="0" fontId="0" fillId="0" borderId="285" xfId="0" applyBorder="1"/>
    <xf numFmtId="0" fontId="0" fillId="0" borderId="286" xfId="0" applyBorder="1"/>
    <xf numFmtId="0" fontId="67" fillId="12" borderId="228" xfId="0" applyFont="1" applyFill="1" applyBorder="1" applyAlignment="1" applyProtection="1">
      <alignment horizontal="center" vertical="center" textRotation="90" wrapText="1"/>
      <protection hidden="1"/>
    </xf>
    <xf numFmtId="0" fontId="67" fillId="20" borderId="228" xfId="0" applyFont="1" applyFill="1" applyBorder="1" applyAlignment="1" applyProtection="1">
      <alignment horizontal="center" vertical="center" textRotation="90" wrapText="1"/>
      <protection hidden="1"/>
    </xf>
    <xf numFmtId="0" fontId="85" fillId="0" borderId="221" xfId="0" applyFont="1" applyBorder="1" applyAlignment="1" applyProtection="1">
      <alignment horizontal="center" vertical="center" wrapText="1"/>
      <protection hidden="1"/>
    </xf>
    <xf numFmtId="0" fontId="85" fillId="0" borderId="135" xfId="0" applyFont="1" applyBorder="1" applyAlignment="1" applyProtection="1">
      <alignment horizontal="center" vertical="center" wrapText="1"/>
      <protection hidden="1"/>
    </xf>
    <xf numFmtId="0" fontId="0" fillId="0" borderId="176" xfId="0" applyBorder="1" applyAlignment="1" applyProtection="1">
      <alignment horizontal="center" vertical="center"/>
      <protection hidden="1"/>
    </xf>
    <xf numFmtId="0" fontId="0" fillId="0" borderId="135" xfId="0" applyBorder="1" applyAlignment="1" applyProtection="1">
      <alignment horizontal="center" vertical="center"/>
      <protection hidden="1"/>
    </xf>
    <xf numFmtId="0" fontId="94" fillId="0" borderId="221" xfId="0" applyFont="1" applyBorder="1" applyAlignment="1" applyProtection="1">
      <alignment horizontal="center" vertical="center"/>
      <protection hidden="1"/>
    </xf>
    <xf numFmtId="0" fontId="94" fillId="0" borderId="135" xfId="0" applyFont="1" applyBorder="1" applyAlignment="1" applyProtection="1">
      <alignment horizontal="center" vertical="center"/>
      <protection hidden="1"/>
    </xf>
    <xf numFmtId="0" fontId="56" fillId="0" borderId="176" xfId="0" applyFont="1" applyBorder="1" applyAlignment="1" applyProtection="1">
      <alignment horizontal="center" vertical="center"/>
      <protection hidden="1"/>
    </xf>
    <xf numFmtId="0" fontId="56" fillId="0" borderId="135" xfId="0" applyFont="1" applyBorder="1" applyAlignment="1" applyProtection="1">
      <alignment horizontal="center" vertical="center"/>
      <protection hidden="1"/>
    </xf>
    <xf numFmtId="0" fontId="52" fillId="17" borderId="154" xfId="0" applyFont="1" applyFill="1" applyBorder="1" applyAlignment="1" applyProtection="1">
      <alignment horizontal="center" vertical="center"/>
      <protection hidden="1"/>
    </xf>
    <xf numFmtId="0" fontId="52" fillId="17" borderId="155" xfId="0" applyFont="1" applyFill="1" applyBorder="1" applyAlignment="1" applyProtection="1">
      <alignment horizontal="center" vertical="center"/>
      <protection hidden="1"/>
    </xf>
    <xf numFmtId="0" fontId="52" fillId="17" borderId="177" xfId="0" applyFont="1" applyFill="1" applyBorder="1" applyAlignment="1" applyProtection="1">
      <alignment horizontal="center" vertical="center"/>
      <protection hidden="1"/>
    </xf>
    <xf numFmtId="0" fontId="87" fillId="17" borderId="221" xfId="0" applyFont="1" applyFill="1" applyBorder="1" applyAlignment="1" applyProtection="1">
      <alignment horizontal="center" vertical="center"/>
      <protection hidden="1"/>
    </xf>
    <xf numFmtId="0" fontId="87" fillId="17" borderId="145" xfId="0" applyFont="1" applyFill="1" applyBorder="1" applyAlignment="1" applyProtection="1">
      <alignment horizontal="center" vertical="center"/>
      <protection hidden="1"/>
    </xf>
    <xf numFmtId="0" fontId="87" fillId="17" borderId="135" xfId="0" applyFont="1" applyFill="1" applyBorder="1" applyAlignment="1" applyProtection="1">
      <alignment horizontal="center" vertical="center"/>
      <protection hidden="1"/>
    </xf>
    <xf numFmtId="0" fontId="87" fillId="17" borderId="222" xfId="0" applyFont="1" applyFill="1" applyBorder="1" applyAlignment="1" applyProtection="1">
      <alignment horizontal="center" vertical="center"/>
      <protection hidden="1"/>
    </xf>
    <xf numFmtId="0" fontId="87" fillId="17" borderId="216" xfId="0" applyFont="1" applyFill="1" applyBorder="1" applyAlignment="1" applyProtection="1">
      <alignment horizontal="center" vertical="center"/>
      <protection hidden="1"/>
    </xf>
    <xf numFmtId="0" fontId="87" fillId="17" borderId="217" xfId="0" applyFont="1" applyFill="1" applyBorder="1" applyAlignment="1" applyProtection="1">
      <alignment horizontal="center" vertical="center"/>
      <protection hidden="1"/>
    </xf>
    <xf numFmtId="0" fontId="52" fillId="17" borderId="176" xfId="0" applyFont="1" applyFill="1" applyBorder="1" applyAlignment="1" applyProtection="1">
      <alignment horizontal="center" vertical="center"/>
      <protection hidden="1"/>
    </xf>
    <xf numFmtId="0" fontId="52" fillId="17" borderId="145" xfId="0" applyFont="1" applyFill="1" applyBorder="1" applyAlignment="1" applyProtection="1">
      <alignment horizontal="center" vertical="center"/>
      <protection hidden="1"/>
    </xf>
    <xf numFmtId="0" fontId="52" fillId="17" borderId="175" xfId="0" applyFont="1" applyFill="1" applyBorder="1" applyAlignment="1" applyProtection="1">
      <alignment horizontal="center" vertical="center"/>
      <protection hidden="1"/>
    </xf>
    <xf numFmtId="0" fontId="52" fillId="17" borderId="207" xfId="0" applyFont="1" applyFill="1" applyBorder="1" applyAlignment="1" applyProtection="1">
      <alignment horizontal="center" vertical="center"/>
      <protection hidden="1"/>
    </xf>
    <xf numFmtId="0" fontId="52" fillId="17" borderId="216" xfId="0" applyFont="1" applyFill="1" applyBorder="1" applyAlignment="1" applyProtection="1">
      <alignment horizontal="center" vertical="center"/>
      <protection hidden="1"/>
    </xf>
    <xf numFmtId="0" fontId="52" fillId="17" borderId="218" xfId="0" applyFont="1" applyFill="1" applyBorder="1" applyAlignment="1" applyProtection="1">
      <alignment horizontal="center" vertical="center"/>
      <protection hidden="1"/>
    </xf>
    <xf numFmtId="0" fontId="90" fillId="0" borderId="154" xfId="0" applyFont="1" applyBorder="1" applyAlignment="1" applyProtection="1">
      <alignment horizontal="center" vertical="center"/>
      <protection hidden="1"/>
    </xf>
    <xf numFmtId="0" fontId="90" fillId="0" borderId="155" xfId="0" applyFont="1" applyBorder="1" applyAlignment="1" applyProtection="1">
      <alignment horizontal="center" vertical="center"/>
      <protection hidden="1"/>
    </xf>
    <xf numFmtId="0" fontId="90" fillId="0" borderId="156" xfId="0" applyFont="1" applyBorder="1" applyAlignment="1" applyProtection="1">
      <alignment horizontal="center" vertical="center"/>
      <protection hidden="1"/>
    </xf>
    <xf numFmtId="0" fontId="90" fillId="0" borderId="112" xfId="0" applyFont="1" applyBorder="1" applyAlignment="1" applyProtection="1">
      <alignment horizontal="center" vertical="center"/>
      <protection hidden="1"/>
    </xf>
    <xf numFmtId="0" fontId="0" fillId="0" borderId="204" xfId="0" applyBorder="1" applyAlignment="1" applyProtection="1">
      <alignment horizontal="center"/>
      <protection hidden="1"/>
    </xf>
    <xf numFmtId="0" fontId="0" fillId="0" borderId="205" xfId="0" applyBorder="1" applyAlignment="1" applyProtection="1">
      <alignment horizontal="center"/>
      <protection hidden="1"/>
    </xf>
    <xf numFmtId="0" fontId="56" fillId="0" borderId="154" xfId="0" applyFont="1" applyBorder="1" applyAlignment="1" applyProtection="1">
      <alignment horizontal="center" vertical="center"/>
      <protection hidden="1"/>
    </xf>
    <xf numFmtId="0" fontId="56" fillId="0" borderId="155" xfId="0" applyFont="1" applyBorder="1" applyAlignment="1" applyProtection="1">
      <alignment horizontal="center" vertical="center"/>
      <protection hidden="1"/>
    </xf>
    <xf numFmtId="0" fontId="56" fillId="0" borderId="177" xfId="0" applyFont="1" applyBorder="1" applyAlignment="1" applyProtection="1">
      <alignment horizontal="center" vertical="center"/>
      <protection hidden="1"/>
    </xf>
    <xf numFmtId="0" fontId="56" fillId="0" borderId="156" xfId="0" applyFont="1" applyBorder="1" applyAlignment="1" applyProtection="1">
      <alignment horizontal="center" vertical="center"/>
      <protection hidden="1"/>
    </xf>
    <xf numFmtId="0" fontId="56" fillId="0" borderId="112" xfId="0" applyFont="1" applyBorder="1" applyAlignment="1" applyProtection="1">
      <alignment horizontal="center" vertical="center"/>
      <protection hidden="1"/>
    </xf>
    <xf numFmtId="0" fontId="56" fillId="0" borderId="203" xfId="0" applyFont="1" applyBorder="1" applyAlignment="1" applyProtection="1">
      <alignment horizontal="center" vertical="center"/>
      <protection hidden="1"/>
    </xf>
    <xf numFmtId="0" fontId="0" fillId="0" borderId="204" xfId="0" applyBorder="1" applyAlignment="1" applyProtection="1">
      <alignment horizontal="center" vertical="center"/>
      <protection hidden="1"/>
    </xf>
    <xf numFmtId="0" fontId="0" fillId="0" borderId="205" xfId="0" applyBorder="1" applyAlignment="1" applyProtection="1">
      <alignment horizontal="center" vertical="center"/>
      <protection hidden="1"/>
    </xf>
    <xf numFmtId="0" fontId="0" fillId="0" borderId="206" xfId="0" applyBorder="1" applyAlignment="1" applyProtection="1">
      <alignment horizontal="center" vertical="center"/>
      <protection hidden="1"/>
    </xf>
    <xf numFmtId="0" fontId="90" fillId="0" borderId="177" xfId="0" applyFont="1" applyBorder="1" applyAlignment="1" applyProtection="1">
      <alignment horizontal="center" vertical="center"/>
      <protection hidden="1"/>
    </xf>
    <xf numFmtId="0" fontId="90" fillId="0" borderId="203" xfId="0" applyFont="1" applyBorder="1" applyAlignment="1" applyProtection="1">
      <alignment horizontal="center" vertical="center"/>
      <protection hidden="1"/>
    </xf>
    <xf numFmtId="0" fontId="0" fillId="0" borderId="222" xfId="0" applyBorder="1" applyAlignment="1" applyProtection="1">
      <alignment horizontal="center"/>
      <protection hidden="1"/>
    </xf>
    <xf numFmtId="0" fontId="0" fillId="0" borderId="216" xfId="0" applyBorder="1" applyAlignment="1" applyProtection="1">
      <alignment horizontal="center"/>
      <protection hidden="1"/>
    </xf>
    <xf numFmtId="0" fontId="0" fillId="0" borderId="218" xfId="0" applyBorder="1" applyAlignment="1" applyProtection="1">
      <alignment horizontal="center"/>
      <protection hidden="1"/>
    </xf>
    <xf numFmtId="0" fontId="56" fillId="0" borderId="154" xfId="0" applyFont="1" applyBorder="1" applyAlignment="1" applyProtection="1">
      <alignment horizontal="right"/>
      <protection hidden="1"/>
    </xf>
    <xf numFmtId="0" fontId="56" fillId="0" borderId="155" xfId="0" applyFont="1" applyBorder="1" applyAlignment="1" applyProtection="1">
      <alignment horizontal="right"/>
      <protection hidden="1"/>
    </xf>
    <xf numFmtId="0" fontId="56" fillId="0" borderId="210" xfId="0" applyFont="1" applyBorder="1" applyAlignment="1" applyProtection="1">
      <alignment horizontal="right"/>
      <protection hidden="1"/>
    </xf>
    <xf numFmtId="0" fontId="56" fillId="0" borderId="156" xfId="0" applyFont="1" applyBorder="1" applyAlignment="1" applyProtection="1">
      <alignment horizontal="right"/>
      <protection hidden="1"/>
    </xf>
    <xf numFmtId="0" fontId="56" fillId="0" borderId="112" xfId="0" applyFont="1" applyBorder="1" applyAlignment="1" applyProtection="1">
      <alignment horizontal="right"/>
      <protection hidden="1"/>
    </xf>
    <xf numFmtId="0" fontId="56" fillId="0" borderId="176" xfId="0" applyFont="1" applyBorder="1" applyAlignment="1" applyProtection="1">
      <alignment horizontal="right"/>
      <protection hidden="1"/>
    </xf>
    <xf numFmtId="0" fontId="93" fillId="0" borderId="156" xfId="0" applyFont="1" applyBorder="1" applyAlignment="1" applyProtection="1">
      <alignment horizontal="right" vertical="center"/>
      <protection hidden="1"/>
    </xf>
    <xf numFmtId="0" fontId="93" fillId="0" borderId="112" xfId="0" applyFont="1" applyBorder="1" applyAlignment="1" applyProtection="1">
      <alignment horizontal="right" vertical="center"/>
      <protection hidden="1"/>
    </xf>
    <xf numFmtId="0" fontId="93" fillId="0" borderId="176" xfId="0" applyFont="1" applyBorder="1" applyAlignment="1" applyProtection="1">
      <alignment horizontal="right" vertical="center"/>
      <protection hidden="1"/>
    </xf>
    <xf numFmtId="0" fontId="94" fillId="0" borderId="204" xfId="0" applyFont="1" applyBorder="1" applyAlignment="1" applyProtection="1">
      <alignment horizontal="right" vertical="center"/>
      <protection hidden="1"/>
    </xf>
    <xf numFmtId="0" fontId="94" fillId="0" borderId="205" xfId="0" applyFont="1" applyBorder="1" applyAlignment="1" applyProtection="1">
      <alignment horizontal="right" vertical="center"/>
      <protection hidden="1"/>
    </xf>
    <xf numFmtId="0" fontId="94" fillId="0" borderId="207" xfId="0" applyFont="1" applyBorder="1" applyAlignment="1" applyProtection="1">
      <alignment horizontal="right" vertical="center"/>
      <protection hidden="1"/>
    </xf>
    <xf numFmtId="0" fontId="20" fillId="18" borderId="169" xfId="0" applyFont="1" applyFill="1" applyBorder="1" applyAlignment="1" applyProtection="1">
      <alignment horizontal="center" wrapText="1"/>
      <protection hidden="1"/>
    </xf>
    <xf numFmtId="0" fontId="20" fillId="18" borderId="170" xfId="0" applyFont="1" applyFill="1" applyBorder="1" applyAlignment="1" applyProtection="1">
      <alignment horizontal="center" wrapText="1"/>
      <protection hidden="1"/>
    </xf>
    <xf numFmtId="0" fontId="20" fillId="18" borderId="171" xfId="0" applyFont="1" applyFill="1" applyBorder="1" applyAlignment="1" applyProtection="1">
      <alignment horizontal="center" wrapText="1"/>
      <protection hidden="1"/>
    </xf>
    <xf numFmtId="0" fontId="20" fillId="18" borderId="151" xfId="0" applyFont="1" applyFill="1" applyBorder="1" applyAlignment="1" applyProtection="1">
      <alignment horizontal="center" vertical="center" wrapText="1"/>
      <protection hidden="1"/>
    </xf>
    <xf numFmtId="0" fontId="20" fillId="18" borderId="152" xfId="0" applyFont="1" applyFill="1" applyBorder="1" applyAlignment="1" applyProtection="1">
      <alignment horizontal="center" vertical="center" wrapText="1"/>
      <protection hidden="1"/>
    </xf>
    <xf numFmtId="0" fontId="20" fillId="18" borderId="200" xfId="0" applyFont="1" applyFill="1" applyBorder="1" applyAlignment="1" applyProtection="1">
      <alignment horizontal="center" vertical="center" wrapText="1"/>
      <protection hidden="1"/>
    </xf>
    <xf numFmtId="0" fontId="59" fillId="18" borderId="187" xfId="0" applyFont="1" applyFill="1" applyBorder="1" applyAlignment="1" applyProtection="1">
      <alignment horizontal="center" vertical="center" wrapText="1"/>
      <protection hidden="1"/>
    </xf>
    <xf numFmtId="0" fontId="59" fillId="18" borderId="110" xfId="0" applyFont="1" applyFill="1" applyBorder="1" applyAlignment="1" applyProtection="1">
      <alignment horizontal="center" vertical="center" wrapText="1"/>
      <protection hidden="1"/>
    </xf>
    <xf numFmtId="0" fontId="59" fillId="18" borderId="188" xfId="0" applyFont="1" applyFill="1" applyBorder="1" applyAlignment="1" applyProtection="1">
      <alignment horizontal="center" vertical="center" wrapText="1"/>
      <protection hidden="1"/>
    </xf>
    <xf numFmtId="0" fontId="59" fillId="18" borderId="168" xfId="0" applyFont="1" applyFill="1" applyBorder="1" applyAlignment="1" applyProtection="1">
      <alignment horizontal="center" vertical="center" wrapText="1"/>
      <protection hidden="1"/>
    </xf>
    <xf numFmtId="0" fontId="59" fillId="18" borderId="20" xfId="0" applyFont="1" applyFill="1" applyBorder="1" applyAlignment="1" applyProtection="1">
      <alignment horizontal="center" vertical="center" wrapText="1"/>
      <protection hidden="1"/>
    </xf>
    <xf numFmtId="0" fontId="59" fillId="18" borderId="194" xfId="0" applyFont="1" applyFill="1" applyBorder="1" applyAlignment="1" applyProtection="1">
      <alignment horizontal="center" vertical="center" wrapText="1"/>
      <protection hidden="1"/>
    </xf>
    <xf numFmtId="0" fontId="40" fillId="18" borderId="189" xfId="0" applyFont="1" applyFill="1" applyBorder="1" applyAlignment="1" applyProtection="1">
      <alignment horizontal="center" vertical="center" wrapText="1"/>
      <protection hidden="1"/>
    </xf>
    <xf numFmtId="0" fontId="40" fillId="18" borderId="71" xfId="0" applyFont="1" applyFill="1" applyBorder="1" applyAlignment="1" applyProtection="1">
      <alignment horizontal="center" vertical="center" wrapText="1"/>
      <protection hidden="1"/>
    </xf>
    <xf numFmtId="0" fontId="40" fillId="18" borderId="91" xfId="0" applyFont="1" applyFill="1" applyBorder="1" applyAlignment="1" applyProtection="1">
      <alignment horizontal="center" vertical="center" wrapText="1"/>
      <protection hidden="1"/>
    </xf>
    <xf numFmtId="0" fontId="20" fillId="18" borderId="161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66" xfId="0" applyFont="1" applyFill="1" applyBorder="1" applyAlignment="1" applyProtection="1">
      <alignment horizontal="center" vertical="center" textRotation="90" wrapText="1"/>
      <protection hidden="1"/>
    </xf>
    <xf numFmtId="0" fontId="59" fillId="18" borderId="162" xfId="0" applyFont="1" applyFill="1" applyBorder="1" applyAlignment="1" applyProtection="1">
      <alignment horizontal="center"/>
      <protection hidden="1"/>
    </xf>
    <xf numFmtId="0" fontId="59" fillId="18" borderId="163" xfId="0" applyFont="1" applyFill="1" applyBorder="1" applyAlignment="1" applyProtection="1">
      <alignment horizontal="center"/>
      <protection hidden="1"/>
    </xf>
    <xf numFmtId="0" fontId="59" fillId="18" borderId="164" xfId="0" applyFont="1" applyFill="1" applyBorder="1" applyAlignment="1" applyProtection="1">
      <alignment horizontal="center"/>
      <protection hidden="1"/>
    </xf>
    <xf numFmtId="0" fontId="59" fillId="18" borderId="197" xfId="0" applyFont="1" applyFill="1" applyBorder="1" applyAlignment="1" applyProtection="1">
      <alignment horizontal="center"/>
      <protection hidden="1"/>
    </xf>
    <xf numFmtId="0" fontId="59" fillId="18" borderId="198" xfId="0" applyFont="1" applyFill="1" applyBorder="1" applyAlignment="1" applyProtection="1">
      <alignment horizontal="center"/>
      <protection hidden="1"/>
    </xf>
    <xf numFmtId="0" fontId="59" fillId="18" borderId="199" xfId="0" applyFont="1" applyFill="1" applyBorder="1" applyAlignment="1" applyProtection="1">
      <alignment horizontal="center"/>
      <protection hidden="1"/>
    </xf>
    <xf numFmtId="0" fontId="20" fillId="18" borderId="162" xfId="0" applyFont="1" applyFill="1" applyBorder="1" applyAlignment="1" applyProtection="1">
      <alignment horizontal="center" wrapText="1"/>
      <protection hidden="1"/>
    </xf>
    <xf numFmtId="0" fontId="20" fillId="18" borderId="163" xfId="0" applyFont="1" applyFill="1" applyBorder="1" applyAlignment="1" applyProtection="1">
      <alignment horizontal="center" wrapText="1"/>
      <protection hidden="1"/>
    </xf>
    <xf numFmtId="0" fontId="20" fillId="18" borderId="164" xfId="0" applyFont="1" applyFill="1" applyBorder="1" applyAlignment="1" applyProtection="1">
      <alignment horizontal="center" wrapText="1"/>
      <protection hidden="1"/>
    </xf>
    <xf numFmtId="0" fontId="70" fillId="18" borderId="71" xfId="0" applyFont="1" applyFill="1" applyBorder="1" applyAlignment="1" applyProtection="1">
      <alignment horizontal="center" vertical="center" textRotation="90" wrapText="1"/>
      <protection hidden="1"/>
    </xf>
    <xf numFmtId="0" fontId="80" fillId="18" borderId="208" xfId="0" applyFont="1" applyFill="1" applyBorder="1" applyAlignment="1" applyProtection="1">
      <alignment horizontal="center" vertical="center" textRotation="90" wrapText="1"/>
      <protection hidden="1"/>
    </xf>
    <xf numFmtId="0" fontId="80" fillId="18" borderId="98" xfId="0" applyFont="1" applyFill="1" applyBorder="1" applyAlignment="1" applyProtection="1">
      <alignment horizontal="center" vertical="center" textRotation="90" wrapText="1"/>
      <protection hidden="1"/>
    </xf>
    <xf numFmtId="0" fontId="80" fillId="18" borderId="71" xfId="0" applyFont="1" applyFill="1" applyBorder="1" applyAlignment="1" applyProtection="1">
      <alignment horizontal="center" vertical="center" textRotation="90" wrapText="1"/>
      <protection hidden="1"/>
    </xf>
    <xf numFmtId="0" fontId="80" fillId="18" borderId="100" xfId="0" applyFont="1" applyFill="1" applyBorder="1" applyAlignment="1" applyProtection="1">
      <alignment horizontal="center" vertical="center" textRotation="90" wrapText="1"/>
      <protection hidden="1"/>
    </xf>
    <xf numFmtId="0" fontId="68" fillId="18" borderId="47" xfId="0" applyFont="1" applyFill="1" applyBorder="1" applyAlignment="1" applyProtection="1">
      <alignment horizontal="center" vertical="center" textRotation="90" wrapText="1"/>
      <protection hidden="1"/>
    </xf>
    <xf numFmtId="0" fontId="68" fillId="18" borderId="22" xfId="0" applyFont="1" applyFill="1" applyBorder="1" applyAlignment="1" applyProtection="1">
      <alignment horizontal="center" vertical="center" textRotation="90" wrapText="1"/>
      <protection hidden="1"/>
    </xf>
    <xf numFmtId="0" fontId="68" fillId="18" borderId="36" xfId="0" applyFont="1" applyFill="1" applyBorder="1" applyAlignment="1" applyProtection="1">
      <alignment horizontal="center" vertical="center" textRotation="90" wrapText="1"/>
      <protection hidden="1"/>
    </xf>
    <xf numFmtId="0" fontId="22" fillId="18" borderId="243" xfId="0" applyFont="1" applyFill="1" applyBorder="1" applyAlignment="1" applyProtection="1">
      <alignment horizontal="center" vertical="center" textRotation="90" wrapText="1"/>
      <protection hidden="1"/>
    </xf>
    <xf numFmtId="0" fontId="22" fillId="18" borderId="244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73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74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58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9" xfId="0" applyFont="1" applyFill="1" applyBorder="1" applyAlignment="1" applyProtection="1">
      <alignment horizontal="center" vertical="center" textRotation="90" wrapText="1"/>
      <protection hidden="1"/>
    </xf>
    <xf numFmtId="0" fontId="20" fillId="18" borderId="34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65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67" xfId="0" applyFont="1" applyFill="1" applyBorder="1" applyAlignment="1" applyProtection="1">
      <alignment horizontal="center" vertical="center" textRotation="90" wrapText="1"/>
      <protection hidden="1"/>
    </xf>
    <xf numFmtId="0" fontId="20" fillId="18" borderId="172" xfId="0" applyFont="1" applyFill="1" applyBorder="1" applyAlignment="1" applyProtection="1">
      <alignment horizontal="center" vertical="center" textRotation="90" wrapText="1"/>
      <protection hidden="1"/>
    </xf>
    <xf numFmtId="0" fontId="4" fillId="18" borderId="47" xfId="0" applyFont="1" applyFill="1" applyBorder="1" applyAlignment="1" applyProtection="1">
      <alignment horizontal="center" vertical="center" wrapText="1"/>
      <protection hidden="1"/>
    </xf>
    <xf numFmtId="0" fontId="4" fillId="18" borderId="36" xfId="0" applyFont="1" applyFill="1" applyBorder="1" applyAlignment="1" applyProtection="1">
      <alignment horizontal="center" vertical="center" wrapText="1"/>
      <protection hidden="1"/>
    </xf>
    <xf numFmtId="0" fontId="4" fillId="18" borderId="173" xfId="0" applyFont="1" applyFill="1" applyBorder="1" applyAlignment="1" applyProtection="1">
      <alignment horizontal="center" vertical="center" wrapText="1"/>
      <protection hidden="1"/>
    </xf>
    <xf numFmtId="0" fontId="4" fillId="18" borderId="158" xfId="0" applyFont="1" applyFill="1" applyBorder="1" applyAlignment="1" applyProtection="1">
      <alignment horizontal="center" vertical="center" wrapText="1"/>
      <protection hidden="1"/>
    </xf>
    <xf numFmtId="0" fontId="4" fillId="18" borderId="186" xfId="0" applyFont="1" applyFill="1" applyBorder="1" applyAlignment="1" applyProtection="1">
      <alignment horizontal="center" vertical="center" wrapText="1"/>
      <protection hidden="1"/>
    </xf>
    <xf numFmtId="0" fontId="4" fillId="18" borderId="157" xfId="0" applyFont="1" applyFill="1" applyBorder="1" applyAlignment="1" applyProtection="1">
      <alignment horizontal="center" vertical="center" wrapText="1"/>
      <protection hidden="1"/>
    </xf>
    <xf numFmtId="0" fontId="4" fillId="18" borderId="178" xfId="0" applyFont="1" applyFill="1" applyBorder="1" applyAlignment="1" applyProtection="1">
      <alignment horizontal="center" vertical="center"/>
      <protection hidden="1"/>
    </xf>
    <xf numFmtId="0" fontId="4" fillId="18" borderId="0" xfId="0" applyFont="1" applyFill="1" applyBorder="1" applyAlignment="1" applyProtection="1">
      <alignment horizontal="center" vertical="center"/>
      <protection hidden="1"/>
    </xf>
    <xf numFmtId="0" fontId="78" fillId="18" borderId="192" xfId="0" applyFont="1" applyFill="1" applyBorder="1" applyAlignment="1" applyProtection="1">
      <alignment horizontal="left" vertical="center"/>
      <protection hidden="1"/>
    </xf>
    <xf numFmtId="0" fontId="78" fillId="18" borderId="193" xfId="0" applyFont="1" applyFill="1" applyBorder="1" applyAlignment="1" applyProtection="1">
      <alignment horizontal="left" vertical="center"/>
      <protection hidden="1"/>
    </xf>
    <xf numFmtId="0" fontId="96" fillId="18" borderId="179" xfId="0" applyFont="1" applyFill="1" applyBorder="1" applyAlignment="1" applyProtection="1">
      <alignment horizontal="left"/>
      <protection hidden="1"/>
    </xf>
    <xf numFmtId="0" fontId="96" fillId="18" borderId="180" xfId="0" applyFont="1" applyFill="1" applyBorder="1" applyAlignment="1" applyProtection="1">
      <alignment horizontal="left"/>
      <protection hidden="1"/>
    </xf>
    <xf numFmtId="0" fontId="96" fillId="18" borderId="181" xfId="0" applyFont="1" applyFill="1" applyBorder="1" applyAlignment="1" applyProtection="1">
      <alignment horizontal="left"/>
      <protection hidden="1"/>
    </xf>
    <xf numFmtId="0" fontId="78" fillId="18" borderId="182" xfId="0" applyFont="1" applyFill="1" applyBorder="1" applyAlignment="1" applyProtection="1">
      <alignment horizontal="left" vertical="center"/>
      <protection hidden="1"/>
    </xf>
    <xf numFmtId="0" fontId="78" fillId="18" borderId="183" xfId="0" applyFont="1" applyFill="1" applyBorder="1" applyAlignment="1" applyProtection="1">
      <alignment horizontal="left" vertical="center"/>
      <protection hidden="1"/>
    </xf>
    <xf numFmtId="0" fontId="0" fillId="4" borderId="275" xfId="0" applyFont="1" applyFill="1" applyBorder="1" applyAlignment="1" applyProtection="1">
      <alignment horizontal="center"/>
      <protection hidden="1"/>
    </xf>
    <xf numFmtId="0" fontId="121" fillId="18" borderId="228" xfId="0" applyFont="1" applyFill="1" applyBorder="1" applyAlignment="1" applyProtection="1">
      <alignment horizontal="center" vertical="center" textRotation="90" wrapText="1"/>
      <protection hidden="1"/>
    </xf>
    <xf numFmtId="0" fontId="121" fillId="18" borderId="45" xfId="0" applyFont="1" applyFill="1" applyBorder="1" applyAlignment="1" applyProtection="1">
      <alignment horizontal="center" vertical="center" textRotation="90" wrapText="1"/>
      <protection hidden="1"/>
    </xf>
    <xf numFmtId="0" fontId="65" fillId="18" borderId="136" xfId="0" applyFont="1" applyFill="1" applyBorder="1" applyAlignment="1" applyProtection="1">
      <alignment horizontal="center" vertical="center" textRotation="90" wrapText="1"/>
      <protection hidden="1"/>
    </xf>
    <xf numFmtId="0" fontId="65" fillId="18" borderId="90" xfId="0" applyFont="1" applyFill="1" applyBorder="1" applyAlignment="1" applyProtection="1">
      <alignment horizontal="center" vertical="center" textRotation="90" wrapText="1"/>
      <protection hidden="1"/>
    </xf>
    <xf numFmtId="0" fontId="0" fillId="4" borderId="152" xfId="0" applyFill="1" applyBorder="1" applyAlignment="1" applyProtection="1">
      <alignment horizontal="center"/>
      <protection hidden="1"/>
    </xf>
    <xf numFmtId="0" fontId="49" fillId="18" borderId="184" xfId="0" applyFont="1" applyFill="1" applyBorder="1" applyAlignment="1" applyProtection="1">
      <alignment horizontal="right" vertical="center"/>
      <protection hidden="1"/>
    </xf>
    <xf numFmtId="0" fontId="49" fillId="18" borderId="182" xfId="0" applyFont="1" applyFill="1" applyBorder="1" applyAlignment="1" applyProtection="1">
      <alignment horizontal="right" vertical="center"/>
      <protection hidden="1"/>
    </xf>
    <xf numFmtId="0" fontId="74" fillId="18" borderId="26" xfId="0" applyFont="1" applyFill="1" applyBorder="1" applyAlignment="1" applyProtection="1">
      <alignment horizontal="center" vertical="center" wrapText="1"/>
      <protection hidden="1"/>
    </xf>
    <xf numFmtId="0" fontId="74" fillId="18" borderId="107" xfId="0" applyFont="1" applyFill="1" applyBorder="1" applyAlignment="1" applyProtection="1">
      <alignment horizontal="center" vertical="center" wrapText="1"/>
      <protection hidden="1"/>
    </xf>
    <xf numFmtId="0" fontId="20" fillId="18" borderId="41" xfId="0" applyFont="1" applyFill="1" applyBorder="1" applyAlignment="1" applyProtection="1">
      <alignment horizontal="center" vertical="center" textRotation="90" wrapText="1"/>
      <protection hidden="1"/>
    </xf>
    <xf numFmtId="0" fontId="75" fillId="18" borderId="41" xfId="0" applyFont="1" applyFill="1" applyBorder="1" applyAlignment="1" applyProtection="1">
      <alignment horizontal="center" vertical="center" textRotation="90" wrapText="1"/>
      <protection hidden="1"/>
    </xf>
    <xf numFmtId="0" fontId="75" fillId="18" borderId="19" xfId="0" applyFont="1" applyFill="1" applyBorder="1" applyAlignment="1" applyProtection="1">
      <alignment horizontal="center" vertical="center" textRotation="90" wrapText="1"/>
      <protection hidden="1"/>
    </xf>
    <xf numFmtId="0" fontId="75" fillId="18" borderId="34" xfId="0" applyFont="1" applyFill="1" applyBorder="1" applyAlignment="1" applyProtection="1">
      <alignment horizontal="center" vertical="center" textRotation="90" wrapText="1"/>
      <protection hidden="1"/>
    </xf>
    <xf numFmtId="0" fontId="70" fillId="18" borderId="87" xfId="0" applyFont="1" applyFill="1" applyBorder="1" applyAlignment="1" applyProtection="1">
      <alignment horizontal="center" vertical="center" wrapText="1"/>
      <protection hidden="1"/>
    </xf>
    <xf numFmtId="0" fontId="70" fillId="18" borderId="89" xfId="0" applyFont="1" applyFill="1" applyBorder="1" applyAlignment="1" applyProtection="1">
      <alignment horizontal="center" vertical="center" wrapText="1"/>
      <protection hidden="1"/>
    </xf>
    <xf numFmtId="0" fontId="59" fillId="18" borderId="176" xfId="0" applyFont="1" applyFill="1" applyBorder="1" applyAlignment="1" applyProtection="1">
      <alignment horizontal="center" vertical="center" wrapText="1"/>
      <protection hidden="1"/>
    </xf>
    <xf numFmtId="0" fontId="59" fillId="18" borderId="145" xfId="0" applyFont="1" applyFill="1" applyBorder="1" applyAlignment="1" applyProtection="1">
      <alignment horizontal="center" vertical="center" wrapText="1"/>
      <protection hidden="1"/>
    </xf>
    <xf numFmtId="0" fontId="59" fillId="18" borderId="135" xfId="0" applyFont="1" applyFill="1" applyBorder="1" applyAlignment="1" applyProtection="1">
      <alignment horizontal="center" vertical="center" wrapText="1"/>
      <protection hidden="1"/>
    </xf>
    <xf numFmtId="0" fontId="71" fillId="18" borderId="245" xfId="0" applyFont="1" applyFill="1" applyBorder="1" applyAlignment="1" applyProtection="1">
      <alignment horizontal="center" vertical="center" wrapText="1"/>
      <protection hidden="1"/>
    </xf>
    <xf numFmtId="0" fontId="71" fillId="18" borderId="110" xfId="0" applyFont="1" applyFill="1" applyBorder="1" applyAlignment="1" applyProtection="1">
      <alignment horizontal="center" vertical="center" wrapText="1"/>
      <protection hidden="1"/>
    </xf>
    <xf numFmtId="0" fontId="71" fillId="18" borderId="213" xfId="0" applyFont="1" applyFill="1" applyBorder="1" applyAlignment="1" applyProtection="1">
      <alignment horizontal="center" vertical="center" wrapText="1"/>
      <protection hidden="1"/>
    </xf>
    <xf numFmtId="0" fontId="71" fillId="18" borderId="0" xfId="0" applyFont="1" applyFill="1" applyBorder="1" applyAlignment="1" applyProtection="1">
      <alignment horizontal="center" vertical="center" wrapText="1"/>
      <protection hidden="1"/>
    </xf>
    <xf numFmtId="0" fontId="74" fillId="18" borderId="53" xfId="0" applyFont="1" applyFill="1" applyBorder="1" applyAlignment="1" applyProtection="1">
      <alignment horizontal="center" vertical="center" wrapText="1"/>
      <protection hidden="1"/>
    </xf>
    <xf numFmtId="0" fontId="74" fillId="18" borderId="4" xfId="0" applyFont="1" applyFill="1" applyBorder="1" applyAlignment="1" applyProtection="1">
      <alignment horizontal="center" vertical="center" wrapText="1"/>
      <protection hidden="1"/>
    </xf>
    <xf numFmtId="0" fontId="118" fillId="18" borderId="195" xfId="0" applyFont="1" applyFill="1" applyBorder="1" applyAlignment="1" applyProtection="1">
      <alignment horizontal="center" vertical="center" textRotation="90" wrapText="1"/>
      <protection hidden="1"/>
    </xf>
    <xf numFmtId="0" fontId="118" fillId="18" borderId="196" xfId="0" applyFont="1" applyFill="1" applyBorder="1" applyAlignment="1" applyProtection="1">
      <alignment horizontal="center" vertical="center" textRotation="90" wrapText="1"/>
      <protection hidden="1"/>
    </xf>
    <xf numFmtId="0" fontId="77" fillId="18" borderId="91" xfId="0" applyFont="1" applyFill="1" applyBorder="1" applyAlignment="1" applyProtection="1">
      <alignment horizontal="center" vertical="center" textRotation="90" wrapText="1"/>
      <protection hidden="1"/>
    </xf>
    <xf numFmtId="0" fontId="77" fillId="18" borderId="114" xfId="0" applyFont="1" applyFill="1" applyBorder="1" applyAlignment="1" applyProtection="1">
      <alignment horizontal="center" vertical="center" textRotation="90" wrapText="1"/>
      <protection hidden="1"/>
    </xf>
    <xf numFmtId="0" fontId="70" fillId="18" borderId="189" xfId="0" applyFont="1" applyFill="1" applyBorder="1" applyAlignment="1" applyProtection="1">
      <alignment horizontal="center" vertical="center" textRotation="90" wrapText="1"/>
      <protection hidden="1"/>
    </xf>
    <xf numFmtId="0" fontId="80" fillId="18" borderId="109" xfId="0" applyFont="1" applyFill="1" applyBorder="1" applyAlignment="1" applyProtection="1">
      <alignment horizontal="center" vertical="center" textRotation="90" wrapText="1"/>
      <protection hidden="1"/>
    </xf>
    <xf numFmtId="0" fontId="21" fillId="18" borderId="136" xfId="0" applyFont="1" applyFill="1" applyBorder="1" applyAlignment="1" applyProtection="1">
      <alignment horizontal="center" vertical="center" textRotation="90" wrapText="1"/>
      <protection hidden="1"/>
    </xf>
    <xf numFmtId="0" fontId="21" fillId="18" borderId="90" xfId="0" applyFont="1" applyFill="1" applyBorder="1" applyAlignment="1" applyProtection="1">
      <alignment horizontal="center" vertical="center" textRotation="90" wrapText="1"/>
      <protection hidden="1"/>
    </xf>
    <xf numFmtId="0" fontId="19" fillId="18" borderId="87" xfId="0" applyFont="1" applyFill="1" applyBorder="1" applyAlignment="1" applyProtection="1">
      <alignment horizontal="center" vertical="center" wrapText="1"/>
      <protection hidden="1"/>
    </xf>
    <xf numFmtId="0" fontId="19" fillId="18" borderId="89" xfId="0" applyFont="1" applyFill="1" applyBorder="1" applyAlignment="1" applyProtection="1">
      <alignment horizontal="center" vertical="center" wrapText="1"/>
      <protection hidden="1"/>
    </xf>
    <xf numFmtId="0" fontId="74" fillId="18" borderId="312" xfId="0" applyFont="1" applyFill="1" applyBorder="1" applyAlignment="1" applyProtection="1">
      <alignment horizontal="center" vertical="center" wrapText="1"/>
      <protection hidden="1"/>
    </xf>
    <xf numFmtId="0" fontId="74" fillId="18" borderId="313" xfId="0" applyFont="1" applyFill="1" applyBorder="1" applyAlignment="1" applyProtection="1">
      <alignment horizontal="center" vertical="center" wrapText="1"/>
      <protection hidden="1"/>
    </xf>
    <xf numFmtId="0" fontId="118" fillId="18" borderId="308" xfId="0" applyFont="1" applyFill="1" applyBorder="1" applyAlignment="1" applyProtection="1">
      <alignment horizontal="center" vertical="center" textRotation="90" wrapText="1"/>
      <protection hidden="1"/>
    </xf>
    <xf numFmtId="0" fontId="118" fillId="18" borderId="309" xfId="0" applyFont="1" applyFill="1" applyBorder="1" applyAlignment="1" applyProtection="1">
      <alignment horizontal="center" vertical="center" textRotation="90" wrapText="1"/>
      <protection hidden="1"/>
    </xf>
    <xf numFmtId="0" fontId="43" fillId="18" borderId="176" xfId="0" applyFont="1" applyFill="1" applyBorder="1" applyAlignment="1" applyProtection="1">
      <alignment horizontal="center" vertical="center" wrapText="1"/>
      <protection hidden="1"/>
    </xf>
    <xf numFmtId="0" fontId="43" fillId="18" borderId="145" xfId="0" applyFont="1" applyFill="1" applyBorder="1" applyAlignment="1" applyProtection="1">
      <alignment horizontal="center" vertical="center" wrapText="1"/>
      <protection hidden="1"/>
    </xf>
    <xf numFmtId="0" fontId="43" fillId="18" borderId="135" xfId="0" applyFont="1" applyFill="1" applyBorder="1" applyAlignment="1" applyProtection="1">
      <alignment horizontal="center" vertical="center" wrapText="1"/>
      <protection hidden="1"/>
    </xf>
    <xf numFmtId="0" fontId="74" fillId="18" borderId="43" xfId="0" applyFont="1" applyFill="1" applyBorder="1" applyAlignment="1" applyProtection="1">
      <alignment horizontal="center" vertical="center" wrapText="1"/>
      <protection hidden="1"/>
    </xf>
    <xf numFmtId="0" fontId="74" fillId="18" borderId="111" xfId="0" applyFont="1" applyFill="1" applyBorder="1" applyAlignment="1" applyProtection="1">
      <alignment horizontal="center" vertical="center" wrapText="1"/>
      <protection hidden="1"/>
    </xf>
    <xf numFmtId="0" fontId="118" fillId="18" borderId="247" xfId="0" applyFont="1" applyFill="1" applyBorder="1" applyAlignment="1" applyProtection="1">
      <alignment horizontal="center" vertical="center" textRotation="90" wrapText="1"/>
      <protection hidden="1"/>
    </xf>
    <xf numFmtId="0" fontId="118" fillId="18" borderId="248" xfId="0" applyFont="1" applyFill="1" applyBorder="1" applyAlignment="1" applyProtection="1">
      <alignment horizontal="center" vertical="center" textRotation="90" wrapText="1"/>
      <protection hidden="1"/>
    </xf>
    <xf numFmtId="0" fontId="74" fillId="18" borderId="249" xfId="0" applyFont="1" applyFill="1" applyBorder="1" applyAlignment="1" applyProtection="1">
      <alignment horizontal="center" vertical="center" wrapText="1"/>
      <protection hidden="1"/>
    </xf>
    <xf numFmtId="0" fontId="74" fillId="18" borderId="250" xfId="0" applyFont="1" applyFill="1" applyBorder="1" applyAlignment="1" applyProtection="1">
      <alignment horizontal="center" vertical="center" wrapText="1"/>
      <protection hidden="1"/>
    </xf>
    <xf numFmtId="0" fontId="74" fillId="18" borderId="311" xfId="0" applyFont="1" applyFill="1" applyBorder="1" applyAlignment="1" applyProtection="1">
      <alignment horizontal="center" vertical="center" wrapText="1"/>
      <protection hidden="1"/>
    </xf>
    <xf numFmtId="0" fontId="41" fillId="18" borderId="87" xfId="0" applyFont="1" applyFill="1" applyBorder="1" applyAlignment="1" applyProtection="1">
      <alignment horizontal="center" vertical="center" wrapText="1"/>
      <protection hidden="1"/>
    </xf>
    <xf numFmtId="0" fontId="41" fillId="18" borderId="89" xfId="0" applyFont="1" applyFill="1" applyBorder="1" applyAlignment="1" applyProtection="1">
      <alignment horizontal="center" vertical="center" wrapText="1"/>
      <protection hidden="1"/>
    </xf>
    <xf numFmtId="0" fontId="69" fillId="18" borderId="136" xfId="0" applyFont="1" applyFill="1" applyBorder="1" applyAlignment="1" applyProtection="1">
      <alignment horizontal="center" vertical="center" textRotation="90" wrapText="1"/>
      <protection hidden="1"/>
    </xf>
    <xf numFmtId="0" fontId="69" fillId="18" borderId="90" xfId="0" applyFont="1" applyFill="1" applyBorder="1" applyAlignment="1" applyProtection="1">
      <alignment horizontal="center" vertical="center" textRotation="90" wrapText="1"/>
      <protection hidden="1"/>
    </xf>
    <xf numFmtId="0" fontId="126" fillId="18" borderId="176" xfId="0" applyFont="1" applyFill="1" applyBorder="1" applyAlignment="1" applyProtection="1">
      <alignment horizontal="center" vertical="center" wrapText="1"/>
      <protection hidden="1"/>
    </xf>
    <xf numFmtId="0" fontId="126" fillId="18" borderId="145" xfId="0" applyFont="1" applyFill="1" applyBorder="1" applyAlignment="1" applyProtection="1">
      <alignment horizontal="center" vertical="center" wrapText="1"/>
      <protection hidden="1"/>
    </xf>
    <xf numFmtId="0" fontId="126" fillId="18" borderId="135" xfId="0" applyFont="1" applyFill="1" applyBorder="1" applyAlignment="1" applyProtection="1">
      <alignment horizontal="center" vertical="center" wrapText="1"/>
      <protection hidden="1"/>
    </xf>
    <xf numFmtId="0" fontId="127" fillId="18" borderId="243" xfId="0" applyFont="1" applyFill="1" applyBorder="1" applyAlignment="1" applyProtection="1">
      <alignment horizontal="center" vertical="center" textRotation="90" wrapText="1"/>
      <protection hidden="1"/>
    </xf>
    <xf numFmtId="0" fontId="127" fillId="18" borderId="244" xfId="0" applyFont="1" applyFill="1" applyBorder="1" applyAlignment="1" applyProtection="1">
      <alignment horizontal="center" vertical="center" textRotation="90" wrapText="1"/>
      <protection hidden="1"/>
    </xf>
    <xf numFmtId="0" fontId="6" fillId="17" borderId="154" xfId="0" applyFont="1" applyFill="1" applyBorder="1" applyAlignment="1" applyProtection="1">
      <alignment horizontal="center" vertical="center"/>
      <protection hidden="1"/>
    </xf>
    <xf numFmtId="0" fontId="6" fillId="17" borderId="215" xfId="0" applyFont="1" applyFill="1" applyBorder="1" applyAlignment="1" applyProtection="1">
      <alignment horizontal="center" vertical="center"/>
      <protection hidden="1"/>
    </xf>
    <xf numFmtId="0" fontId="6" fillId="17" borderId="155" xfId="0" applyFont="1" applyFill="1" applyBorder="1" applyAlignment="1" applyProtection="1">
      <alignment horizontal="center" vertical="center"/>
      <protection hidden="1"/>
    </xf>
    <xf numFmtId="0" fontId="6" fillId="17" borderId="177" xfId="0" applyFont="1" applyFill="1" applyBorder="1" applyAlignment="1" applyProtection="1">
      <alignment horizontal="center" vertical="center"/>
      <protection hidden="1"/>
    </xf>
    <xf numFmtId="0" fontId="44" fillId="18" borderId="265" xfId="0" applyFont="1" applyFill="1" applyBorder="1" applyAlignment="1" applyProtection="1">
      <alignment horizontal="center" vertical="center" textRotation="90"/>
      <protection hidden="1"/>
    </xf>
    <xf numFmtId="0" fontId="44" fillId="18" borderId="171" xfId="0" applyFont="1" applyFill="1" applyBorder="1" applyAlignment="1" applyProtection="1">
      <alignment horizontal="center" vertical="center" textRotation="90"/>
      <protection hidden="1"/>
    </xf>
    <xf numFmtId="0" fontId="44" fillId="18" borderId="314" xfId="0" applyFont="1" applyFill="1" applyBorder="1" applyAlignment="1" applyProtection="1">
      <alignment horizontal="center" vertical="center" textRotation="90"/>
      <protection hidden="1"/>
    </xf>
    <xf numFmtId="0" fontId="44" fillId="18" borderId="315" xfId="0" applyFont="1" applyFill="1" applyBorder="1" applyAlignment="1" applyProtection="1">
      <alignment horizontal="center" vertical="center" textRotation="90"/>
      <protection hidden="1"/>
    </xf>
    <xf numFmtId="0" fontId="6" fillId="18" borderId="316" xfId="0" applyFont="1" applyFill="1" applyBorder="1" applyAlignment="1" applyProtection="1">
      <alignment horizontal="center" vertical="center" textRotation="90"/>
      <protection hidden="1"/>
    </xf>
    <xf numFmtId="0" fontId="6" fillId="18" borderId="317" xfId="0" applyFont="1" applyFill="1" applyBorder="1" applyAlignment="1" applyProtection="1">
      <alignment horizontal="center" vertical="center" textRotation="90"/>
      <protection hidden="1"/>
    </xf>
    <xf numFmtId="0" fontId="6" fillId="18" borderId="255" xfId="0" applyFont="1" applyFill="1" applyBorder="1" applyAlignment="1" applyProtection="1">
      <alignment horizontal="center" vertical="center" textRotation="90"/>
      <protection hidden="1"/>
    </xf>
    <xf numFmtId="0" fontId="6" fillId="18" borderId="275" xfId="0" applyFont="1" applyFill="1" applyBorder="1" applyAlignment="1" applyProtection="1">
      <alignment horizontal="center" vertical="center" textRotation="90"/>
      <protection hidden="1"/>
    </xf>
    <xf numFmtId="0" fontId="6" fillId="18" borderId="257" xfId="0" applyFont="1" applyFill="1" applyBorder="1" applyAlignment="1" applyProtection="1">
      <alignment horizontal="center" vertical="center" textRotation="90"/>
      <protection hidden="1"/>
    </xf>
    <xf numFmtId="0" fontId="6" fillId="18" borderId="318" xfId="0" applyFont="1" applyFill="1" applyBorder="1" applyAlignment="1" applyProtection="1">
      <alignment horizontal="center" vertical="center" textRotation="90"/>
      <protection hidden="1"/>
    </xf>
    <xf numFmtId="0" fontId="6" fillId="17" borderId="169" xfId="0" applyFont="1" applyFill="1" applyBorder="1" applyAlignment="1" applyProtection="1">
      <alignment horizontal="center" vertical="center"/>
      <protection hidden="1"/>
    </xf>
    <xf numFmtId="0" fontId="6" fillId="17" borderId="170" xfId="0" applyFont="1" applyFill="1" applyBorder="1" applyAlignment="1" applyProtection="1">
      <alignment horizontal="center" vertical="center"/>
      <protection hidden="1"/>
    </xf>
    <xf numFmtId="0" fontId="6" fillId="17" borderId="266" xfId="0" applyFont="1" applyFill="1" applyBorder="1" applyAlignment="1" applyProtection="1">
      <alignment horizontal="center" vertical="center"/>
      <protection hidden="1"/>
    </xf>
    <xf numFmtId="0" fontId="6" fillId="17" borderId="178" xfId="0" applyFont="1" applyFill="1" applyBorder="1" applyAlignment="1" applyProtection="1">
      <alignment horizontal="center" vertical="center"/>
      <protection hidden="1"/>
    </xf>
    <xf numFmtId="0" fontId="6" fillId="17" borderId="0" xfId="0" applyFont="1" applyFill="1" applyBorder="1" applyAlignment="1" applyProtection="1">
      <alignment horizontal="center" vertical="center"/>
      <protection hidden="1"/>
    </xf>
    <xf numFmtId="0" fontId="6" fillId="17" borderId="256" xfId="0" applyFont="1" applyFill="1" applyBorder="1" applyAlignment="1" applyProtection="1">
      <alignment horizontal="center" vertical="center"/>
      <protection hidden="1"/>
    </xf>
    <xf numFmtId="0" fontId="6" fillId="17" borderId="319" xfId="0" applyFont="1" applyFill="1" applyBorder="1" applyAlignment="1" applyProtection="1">
      <alignment horizontal="center" vertical="center"/>
      <protection hidden="1"/>
    </xf>
    <xf numFmtId="0" fontId="6" fillId="17" borderId="202" xfId="0" applyFont="1" applyFill="1" applyBorder="1" applyAlignment="1" applyProtection="1">
      <alignment horizontal="center" vertical="center"/>
      <protection hidden="1"/>
    </xf>
    <xf numFmtId="0" fontId="6" fillId="17" borderId="258" xfId="0" applyFont="1" applyFill="1" applyBorder="1" applyAlignment="1" applyProtection="1">
      <alignment horizontal="center" vertical="center"/>
      <protection hidden="1"/>
    </xf>
    <xf numFmtId="0" fontId="49" fillId="0" borderId="272" xfId="0" applyFont="1" applyBorder="1" applyAlignment="1" applyProtection="1">
      <alignment horizontal="center" vertical="center"/>
      <protection hidden="1"/>
    </xf>
    <xf numFmtId="0" fontId="49" fillId="0" borderId="274" xfId="0" applyFont="1" applyBorder="1" applyAlignment="1" applyProtection="1">
      <alignment horizontal="center" vertical="center"/>
      <protection hidden="1"/>
    </xf>
    <xf numFmtId="0" fontId="78" fillId="0" borderId="155" xfId="0" applyFont="1" applyBorder="1" applyAlignment="1" applyProtection="1">
      <alignment horizontal="center" vertical="center"/>
      <protection hidden="1"/>
    </xf>
    <xf numFmtId="0" fontId="0" fillId="0" borderId="112" xfId="0" applyBorder="1" applyAlignment="1" applyProtection="1">
      <alignment horizontal="center" vertical="center"/>
      <protection hidden="1"/>
    </xf>
    <xf numFmtId="0" fontId="78" fillId="0" borderId="270" xfId="0" applyFont="1" applyBorder="1" applyAlignment="1" applyProtection="1">
      <alignment horizontal="center" vertical="center"/>
      <protection hidden="1"/>
    </xf>
    <xf numFmtId="0" fontId="54" fillId="0" borderId="270" xfId="0" applyFont="1" applyBorder="1" applyAlignment="1" applyProtection="1">
      <alignment horizontal="center" vertical="center"/>
      <protection hidden="1"/>
    </xf>
    <xf numFmtId="0" fontId="78" fillId="0" borderId="155" xfId="0" applyFont="1" applyBorder="1" applyAlignment="1" applyProtection="1">
      <alignment horizontal="center" vertical="center" wrapText="1"/>
      <protection hidden="1"/>
    </xf>
    <xf numFmtId="0" fontId="0" fillId="0" borderId="145" xfId="0" applyBorder="1" applyAlignment="1" applyProtection="1">
      <alignment horizontal="center" vertical="center"/>
      <protection hidden="1"/>
    </xf>
    <xf numFmtId="0" fontId="0" fillId="0" borderId="268" xfId="0" applyBorder="1" applyAlignment="1" applyProtection="1">
      <alignment horizontal="center" vertical="center"/>
      <protection hidden="1"/>
    </xf>
    <xf numFmtId="0" fontId="82" fillId="0" borderId="270" xfId="0" applyFont="1" applyBorder="1" applyAlignment="1" applyProtection="1">
      <alignment horizontal="center" vertical="center"/>
      <protection hidden="1"/>
    </xf>
    <xf numFmtId="0" fontId="78" fillId="0" borderId="210" xfId="0" applyFont="1" applyBorder="1" applyAlignment="1" applyProtection="1">
      <alignment horizontal="center" vertical="center" wrapText="1"/>
      <protection hidden="1"/>
    </xf>
    <xf numFmtId="0" fontId="78" fillId="0" borderId="192" xfId="0" applyFont="1" applyBorder="1" applyAlignment="1" applyProtection="1">
      <alignment horizontal="center" vertical="center" wrapText="1"/>
      <protection hidden="1"/>
    </xf>
    <xf numFmtId="0" fontId="78" fillId="0" borderId="215" xfId="0" applyFont="1" applyBorder="1" applyAlignment="1" applyProtection="1">
      <alignment horizontal="center" vertical="center" wrapText="1"/>
      <protection hidden="1"/>
    </xf>
    <xf numFmtId="0" fontId="0" fillId="0" borderId="265" xfId="0" applyBorder="1" applyAlignment="1" applyProtection="1">
      <alignment horizontal="center"/>
      <protection hidden="1"/>
    </xf>
    <xf numFmtId="0" fontId="0" fillId="0" borderId="170" xfId="0" applyBorder="1" applyAlignment="1" applyProtection="1">
      <alignment horizontal="center"/>
      <protection hidden="1"/>
    </xf>
    <xf numFmtId="0" fontId="0" fillId="0" borderId="266" xfId="0" applyBorder="1" applyAlignment="1" applyProtection="1">
      <alignment horizontal="center"/>
      <protection hidden="1"/>
    </xf>
    <xf numFmtId="0" fontId="46" fillId="0" borderId="265" xfId="0" applyFont="1" applyBorder="1" applyAlignment="1" applyProtection="1">
      <alignment horizontal="left" vertical="center"/>
      <protection hidden="1"/>
    </xf>
    <xf numFmtId="0" fontId="46" fillId="0" borderId="170" xfId="0" applyFont="1" applyBorder="1" applyAlignment="1" applyProtection="1">
      <alignment horizontal="left" vertical="center"/>
      <protection hidden="1"/>
    </xf>
    <xf numFmtId="0" fontId="46" fillId="0" borderId="170" xfId="0" applyFont="1" applyBorder="1" applyAlignment="1" applyProtection="1">
      <alignment horizontal="right" vertical="center"/>
      <protection hidden="1"/>
    </xf>
    <xf numFmtId="0" fontId="46" fillId="0" borderId="266" xfId="0" applyFont="1" applyBorder="1" applyAlignment="1" applyProtection="1">
      <alignment horizontal="right" vertical="center"/>
      <protection hidden="1"/>
    </xf>
    <xf numFmtId="0" fontId="78" fillId="0" borderId="259" xfId="0" applyFont="1" applyBorder="1" applyAlignment="1" applyProtection="1">
      <alignment horizontal="center" vertical="center"/>
      <protection hidden="1"/>
    </xf>
    <xf numFmtId="0" fontId="6" fillId="17" borderId="210" xfId="0" applyFont="1" applyFill="1" applyBorder="1" applyAlignment="1" applyProtection="1">
      <alignment horizontal="center" vertical="center"/>
      <protection hidden="1"/>
    </xf>
    <xf numFmtId="0" fontId="6" fillId="17" borderId="260" xfId="0" applyFont="1" applyFill="1" applyBorder="1" applyAlignment="1" applyProtection="1">
      <alignment horizontal="center" vertical="center"/>
      <protection hidden="1"/>
    </xf>
    <xf numFmtId="0" fontId="78" fillId="0" borderId="267" xfId="0" applyFont="1" applyBorder="1" applyAlignment="1" applyProtection="1">
      <alignment horizontal="center" vertical="center" wrapText="1"/>
      <protection hidden="1"/>
    </xf>
    <xf numFmtId="0" fontId="78" fillId="0" borderId="269" xfId="0" applyFont="1" applyBorder="1" applyAlignment="1" applyProtection="1">
      <alignment horizontal="center" vertical="center"/>
      <protection hidden="1"/>
    </xf>
    <xf numFmtId="0" fontId="78" fillId="0" borderId="210" xfId="0" applyFont="1" applyBorder="1" applyAlignment="1" applyProtection="1">
      <alignment horizontal="center" vertical="center"/>
      <protection hidden="1"/>
    </xf>
    <xf numFmtId="0" fontId="78" fillId="0" borderId="192" xfId="0" applyFont="1" applyBorder="1" applyAlignment="1" applyProtection="1">
      <alignment horizontal="center" vertical="center"/>
      <protection hidden="1"/>
    </xf>
    <xf numFmtId="0" fontId="78" fillId="0" borderId="215" xfId="0" applyFont="1" applyBorder="1" applyAlignment="1" applyProtection="1">
      <alignment horizontal="center" vertical="center"/>
      <protection hidden="1"/>
    </xf>
    <xf numFmtId="0" fontId="78" fillId="0" borderId="271" xfId="0" applyFont="1" applyBorder="1" applyAlignment="1" applyProtection="1">
      <alignment horizontal="center" vertical="center"/>
      <protection hidden="1"/>
    </xf>
    <xf numFmtId="0" fontId="78" fillId="0" borderId="272" xfId="0" applyFont="1" applyBorder="1" applyAlignment="1" applyProtection="1">
      <alignment horizontal="center" vertical="center"/>
      <protection hidden="1"/>
    </xf>
    <xf numFmtId="0" fontId="78" fillId="0" borderId="273" xfId="0" applyFont="1" applyBorder="1" applyAlignment="1" applyProtection="1">
      <alignment horizontal="center" vertical="center"/>
      <protection hidden="1"/>
    </xf>
    <xf numFmtId="0" fontId="0" fillId="0" borderId="261" xfId="0" applyBorder="1" applyAlignment="1" applyProtection="1">
      <alignment horizontal="center"/>
      <protection hidden="1"/>
    </xf>
    <xf numFmtId="0" fontId="0" fillId="0" borderId="112" xfId="0" applyBorder="1" applyAlignment="1" applyProtection="1">
      <alignment horizontal="center"/>
      <protection hidden="1"/>
    </xf>
    <xf numFmtId="0" fontId="45" fillId="0" borderId="252" xfId="0" applyFont="1" applyBorder="1" applyAlignment="1" applyProtection="1">
      <alignment horizontal="center" vertical="center"/>
      <protection hidden="1"/>
    </xf>
    <xf numFmtId="0" fontId="45" fillId="0" borderId="253" xfId="0" applyFont="1" applyBorder="1" applyAlignment="1" applyProtection="1">
      <alignment horizontal="center" vertical="center"/>
      <protection hidden="1"/>
    </xf>
    <xf numFmtId="0" fontId="45" fillId="0" borderId="254" xfId="0" applyFont="1" applyBorder="1" applyAlignment="1" applyProtection="1">
      <alignment horizontal="center" vertical="center"/>
      <protection hidden="1"/>
    </xf>
    <xf numFmtId="0" fontId="45" fillId="0" borderId="255" xfId="0" applyFont="1" applyBorder="1" applyAlignment="1" applyProtection="1">
      <alignment horizontal="center" vertical="center"/>
      <protection hidden="1"/>
    </xf>
    <xf numFmtId="0" fontId="45" fillId="0" borderId="0" xfId="0" applyFont="1" applyBorder="1" applyAlignment="1" applyProtection="1">
      <alignment horizontal="center" vertical="center"/>
      <protection hidden="1"/>
    </xf>
    <xf numFmtId="0" fontId="45" fillId="0" borderId="256" xfId="0" applyFont="1" applyBorder="1" applyAlignment="1" applyProtection="1">
      <alignment horizontal="center" vertical="center"/>
      <protection hidden="1"/>
    </xf>
    <xf numFmtId="0" fontId="45" fillId="0" borderId="257" xfId="0" applyFont="1" applyBorder="1" applyAlignment="1" applyProtection="1">
      <alignment horizontal="left" vertical="center"/>
      <protection hidden="1"/>
    </xf>
    <xf numFmtId="0" fontId="45" fillId="0" borderId="202" xfId="0" applyFont="1" applyBorder="1" applyAlignment="1" applyProtection="1">
      <alignment horizontal="left" vertical="center"/>
      <protection hidden="1"/>
    </xf>
    <xf numFmtId="0" fontId="46" fillId="0" borderId="202" xfId="0" applyFont="1" applyBorder="1" applyAlignment="1" applyProtection="1">
      <alignment horizontal="right" vertical="center"/>
      <protection hidden="1"/>
    </xf>
    <xf numFmtId="0" fontId="46" fillId="0" borderId="258" xfId="0" applyFont="1" applyBorder="1" applyAlignment="1" applyProtection="1">
      <alignment horizontal="right" vertical="center"/>
      <protection hidden="1"/>
    </xf>
    <xf numFmtId="0" fontId="32" fillId="0" borderId="54" xfId="0" applyFont="1" applyBorder="1" applyAlignment="1" applyProtection="1">
      <alignment horizontal="center"/>
      <protection hidden="1"/>
    </xf>
    <xf numFmtId="0" fontId="32" fillId="0" borderId="0" xfId="0" applyFont="1" applyBorder="1" applyAlignment="1" applyProtection="1">
      <alignment horizontal="center"/>
      <protection hidden="1"/>
    </xf>
    <xf numFmtId="0" fontId="32" fillId="0" borderId="60" xfId="0" applyFont="1" applyBorder="1" applyAlignment="1" applyProtection="1">
      <alignment horizontal="center"/>
      <protection hidden="1"/>
    </xf>
    <xf numFmtId="0" fontId="32" fillId="0" borderId="123" xfId="0" applyFont="1" applyBorder="1" applyAlignment="1" applyProtection="1">
      <alignment horizontal="center"/>
      <protection hidden="1"/>
    </xf>
    <xf numFmtId="0" fontId="32" fillId="0" borderId="59" xfId="0" applyFont="1" applyBorder="1" applyAlignment="1" applyProtection="1">
      <alignment horizontal="center"/>
      <protection hidden="1"/>
    </xf>
    <xf numFmtId="0" fontId="32" fillId="0" borderId="93" xfId="0" applyFont="1" applyBorder="1" applyAlignment="1" applyProtection="1">
      <alignment horizontal="center"/>
      <protection hidden="1"/>
    </xf>
    <xf numFmtId="0" fontId="53" fillId="0" borderId="118" xfId="0" applyFont="1" applyFill="1" applyBorder="1" applyAlignment="1" applyProtection="1">
      <alignment horizontal="center" vertical="center"/>
      <protection hidden="1"/>
    </xf>
    <xf numFmtId="0" fontId="53" fillId="0" borderId="112" xfId="0" applyFont="1" applyFill="1" applyBorder="1" applyAlignment="1" applyProtection="1">
      <alignment horizontal="center" vertical="center"/>
      <protection hidden="1"/>
    </xf>
    <xf numFmtId="0" fontId="18" fillId="0" borderId="176" xfId="0" applyFont="1" applyFill="1" applyBorder="1" applyAlignment="1" applyProtection="1">
      <alignment horizontal="center" vertical="center"/>
      <protection hidden="1"/>
    </xf>
    <xf numFmtId="0" fontId="18" fillId="0" borderId="135" xfId="0" applyFont="1" applyFill="1" applyBorder="1" applyAlignment="1" applyProtection="1">
      <alignment horizontal="center" vertical="center"/>
      <protection hidden="1"/>
    </xf>
    <xf numFmtId="0" fontId="60" fillId="0" borderId="75" xfId="0" applyFont="1" applyBorder="1" applyAlignment="1" applyProtection="1">
      <alignment horizontal="center" vertical="center" wrapText="1"/>
      <protection hidden="1"/>
    </xf>
    <xf numFmtId="0" fontId="60" fillId="0" borderId="71" xfId="0" applyFont="1" applyBorder="1" applyAlignment="1" applyProtection="1">
      <alignment horizontal="center" vertical="center" wrapText="1"/>
      <protection hidden="1"/>
    </xf>
    <xf numFmtId="0" fontId="60" fillId="0" borderId="96" xfId="0" applyFont="1" applyBorder="1" applyAlignment="1" applyProtection="1">
      <alignment horizontal="center" vertical="center" wrapText="1"/>
      <protection hidden="1"/>
    </xf>
    <xf numFmtId="0" fontId="53" fillId="0" borderId="276" xfId="0" applyFont="1" applyFill="1" applyBorder="1" applyAlignment="1" applyProtection="1">
      <alignment horizontal="center" vertical="center"/>
      <protection hidden="1"/>
    </xf>
    <xf numFmtId="0" fontId="53" fillId="0" borderId="277" xfId="0" applyFont="1" applyFill="1" applyBorder="1" applyAlignment="1" applyProtection="1">
      <alignment horizontal="center" vertical="center"/>
      <protection hidden="1"/>
    </xf>
    <xf numFmtId="0" fontId="18" fillId="0" borderId="278" xfId="0" applyFont="1" applyFill="1" applyBorder="1" applyAlignment="1" applyProtection="1">
      <alignment horizontal="center" vertical="center"/>
      <protection hidden="1"/>
    </xf>
    <xf numFmtId="0" fontId="18" fillId="0" borderId="279" xfId="0" applyFont="1" applyFill="1" applyBorder="1" applyAlignment="1" applyProtection="1">
      <alignment horizontal="center" vertical="center"/>
      <protection hidden="1"/>
    </xf>
    <xf numFmtId="0" fontId="60" fillId="0" borderId="83" xfId="0" applyFont="1" applyBorder="1" applyAlignment="1" applyProtection="1">
      <alignment horizontal="center" vertical="center" wrapText="1"/>
      <protection hidden="1"/>
    </xf>
    <xf numFmtId="0" fontId="61" fillId="0" borderId="87" xfId="0" applyFont="1" applyBorder="1" applyAlignment="1" applyProtection="1">
      <alignment horizontal="center"/>
      <protection hidden="1"/>
    </xf>
    <xf numFmtId="0" fontId="61" fillId="0" borderId="88" xfId="0" applyFont="1" applyBorder="1" applyAlignment="1" applyProtection="1">
      <alignment horizontal="center"/>
      <protection hidden="1"/>
    </xf>
    <xf numFmtId="0" fontId="61" fillId="0" borderId="95" xfId="0" applyFont="1" applyBorder="1" applyAlignment="1" applyProtection="1">
      <alignment horizontal="center"/>
      <protection hidden="1"/>
    </xf>
    <xf numFmtId="0" fontId="61" fillId="0" borderId="54" xfId="0" applyFont="1" applyBorder="1" applyAlignment="1" applyProtection="1">
      <alignment horizontal="center"/>
      <protection hidden="1"/>
    </xf>
    <xf numFmtId="0" fontId="61" fillId="0" borderId="0" xfId="0" applyFont="1" applyBorder="1" applyAlignment="1" applyProtection="1">
      <alignment horizontal="center"/>
      <protection hidden="1"/>
    </xf>
    <xf numFmtId="0" fontId="61" fillId="0" borderId="60" xfId="0" applyFont="1" applyBorder="1" applyAlignment="1" applyProtection="1">
      <alignment horizontal="center"/>
      <protection hidden="1"/>
    </xf>
    <xf numFmtId="0" fontId="28" fillId="18" borderId="37" xfId="0" applyFont="1" applyFill="1" applyBorder="1" applyAlignment="1" applyProtection="1">
      <alignment horizontal="center" vertical="center" wrapText="1"/>
      <protection hidden="1"/>
    </xf>
    <xf numFmtId="0" fontId="28" fillId="18" borderId="38" xfId="0" applyFont="1" applyFill="1" applyBorder="1" applyAlignment="1" applyProtection="1">
      <alignment horizontal="center" vertical="center" wrapText="1"/>
      <protection hidden="1"/>
    </xf>
    <xf numFmtId="0" fontId="28" fillId="18" borderId="329" xfId="0" applyFont="1" applyFill="1" applyBorder="1" applyAlignment="1" applyProtection="1">
      <alignment horizontal="center" vertical="center" wrapText="1"/>
      <protection hidden="1"/>
    </xf>
    <xf numFmtId="0" fontId="28" fillId="18" borderId="54" xfId="0" applyFont="1" applyFill="1" applyBorder="1" applyAlignment="1" applyProtection="1">
      <alignment horizontal="center" vertical="center" wrapText="1"/>
      <protection hidden="1"/>
    </xf>
    <xf numFmtId="0" fontId="28" fillId="18" borderId="0" xfId="0" applyFont="1" applyFill="1" applyBorder="1" applyAlignment="1" applyProtection="1">
      <alignment horizontal="center" vertical="center" wrapText="1"/>
      <protection hidden="1"/>
    </xf>
    <xf numFmtId="0" fontId="28" fillId="18" borderId="333" xfId="0" applyFont="1" applyFill="1" applyBorder="1" applyAlignment="1" applyProtection="1">
      <alignment horizontal="center" vertical="center" wrapText="1"/>
      <protection hidden="1"/>
    </xf>
    <xf numFmtId="0" fontId="28" fillId="18" borderId="123" xfId="0" applyFont="1" applyFill="1" applyBorder="1" applyAlignment="1" applyProtection="1">
      <alignment horizontal="center" vertical="center" wrapText="1"/>
      <protection hidden="1"/>
    </xf>
    <xf numFmtId="0" fontId="28" fillId="18" borderId="59" xfId="0" applyFont="1" applyFill="1" applyBorder="1" applyAlignment="1" applyProtection="1">
      <alignment horizontal="center" vertical="center" wrapText="1"/>
      <protection hidden="1"/>
    </xf>
    <xf numFmtId="0" fontId="28" fillId="18" borderId="335" xfId="0" applyFont="1" applyFill="1" applyBorder="1" applyAlignment="1" applyProtection="1">
      <alignment horizontal="center" vertical="center" wrapText="1"/>
      <protection hidden="1"/>
    </xf>
    <xf numFmtId="0" fontId="18" fillId="9" borderId="330" xfId="0" applyFont="1" applyFill="1" applyBorder="1" applyAlignment="1" applyProtection="1">
      <alignment horizontal="center" vertical="center"/>
      <protection hidden="1"/>
    </xf>
    <xf numFmtId="0" fontId="18" fillId="9" borderId="331" xfId="0" applyFont="1" applyFill="1" applyBorder="1" applyAlignment="1" applyProtection="1">
      <alignment horizontal="center" vertical="center"/>
      <protection hidden="1"/>
    </xf>
    <xf numFmtId="0" fontId="18" fillId="18" borderId="176" xfId="0" applyFont="1" applyFill="1" applyBorder="1" applyAlignment="1" applyProtection="1">
      <alignment horizontal="center" vertical="center"/>
      <protection hidden="1"/>
    </xf>
    <xf numFmtId="0" fontId="18" fillId="18" borderId="135" xfId="0" applyFont="1" applyFill="1" applyBorder="1" applyAlignment="1" applyProtection="1">
      <alignment horizontal="center" vertical="center"/>
      <protection hidden="1"/>
    </xf>
    <xf numFmtId="0" fontId="18" fillId="18" borderId="336" xfId="0" applyFont="1" applyFill="1" applyBorder="1" applyAlignment="1" applyProtection="1">
      <alignment horizontal="center" vertical="center"/>
      <protection hidden="1"/>
    </xf>
    <xf numFmtId="0" fontId="18" fillId="18" borderId="337" xfId="0" applyFont="1" applyFill="1" applyBorder="1" applyAlignment="1" applyProtection="1">
      <alignment horizontal="center" vertical="center"/>
      <protection hidden="1"/>
    </xf>
    <xf numFmtId="0" fontId="36" fillId="17" borderId="37" xfId="0" applyFont="1" applyFill="1" applyBorder="1" applyAlignment="1" applyProtection="1">
      <alignment horizontal="center" vertical="center"/>
      <protection hidden="1"/>
    </xf>
    <xf numFmtId="0" fontId="0" fillId="0" borderId="38" xfId="0" applyBorder="1" applyProtection="1">
      <protection hidden="1"/>
    </xf>
    <xf numFmtId="0" fontId="0" fillId="0" borderId="39" xfId="0" applyBorder="1" applyProtection="1">
      <protection hidden="1"/>
    </xf>
    <xf numFmtId="0" fontId="55" fillId="0" borderId="74" xfId="0" applyFont="1" applyFill="1" applyBorder="1" applyAlignment="1" applyProtection="1">
      <alignment horizontal="right" vertical="center"/>
      <protection hidden="1"/>
    </xf>
    <xf numFmtId="0" fontId="55" fillId="0" borderId="78" xfId="0" applyFont="1" applyFill="1" applyBorder="1" applyAlignment="1" applyProtection="1">
      <alignment horizontal="right" vertical="center"/>
      <protection hidden="1"/>
    </xf>
    <xf numFmtId="0" fontId="55" fillId="0" borderId="106" xfId="0" applyFont="1" applyFill="1" applyBorder="1" applyAlignment="1" applyProtection="1">
      <alignment horizontal="center" vertical="center"/>
      <protection hidden="1"/>
    </xf>
    <xf numFmtId="0" fontId="55" fillId="0" borderId="62" xfId="0" applyFont="1" applyFill="1" applyBorder="1" applyAlignment="1" applyProtection="1">
      <alignment horizontal="center" vertical="center"/>
      <protection hidden="1"/>
    </xf>
    <xf numFmtId="0" fontId="55" fillId="0" borderId="63" xfId="0" applyFont="1" applyFill="1" applyBorder="1" applyAlignment="1" applyProtection="1">
      <alignment horizontal="center" vertical="center"/>
      <protection hidden="1"/>
    </xf>
    <xf numFmtId="0" fontId="17" fillId="9" borderId="118" xfId="0" applyFont="1" applyFill="1" applyBorder="1" applyAlignment="1" applyProtection="1">
      <alignment horizontal="center" vertical="center"/>
      <protection hidden="1"/>
    </xf>
    <xf numFmtId="0" fontId="17" fillId="9" borderId="112" xfId="0" applyFont="1" applyFill="1" applyBorder="1" applyAlignment="1" applyProtection="1">
      <alignment horizontal="center" vertical="center"/>
      <protection hidden="1"/>
    </xf>
    <xf numFmtId="0" fontId="17" fillId="9" borderId="112" xfId="0" applyFont="1" applyFill="1" applyBorder="1" applyAlignment="1" applyProtection="1">
      <alignment horizontal="center" vertical="center" wrapText="1"/>
      <protection hidden="1"/>
    </xf>
    <xf numFmtId="0" fontId="18" fillId="0" borderId="76" xfId="0" applyFont="1" applyFill="1" applyBorder="1" applyAlignment="1" applyProtection="1">
      <alignment horizontal="right" vertical="center"/>
      <protection hidden="1"/>
    </xf>
    <xf numFmtId="0" fontId="18" fillId="0" borderId="100" xfId="0" applyFont="1" applyFill="1" applyBorder="1" applyAlignment="1" applyProtection="1">
      <alignment horizontal="right" vertical="center"/>
      <protection hidden="1"/>
    </xf>
    <xf numFmtId="2" fontId="17" fillId="0" borderId="114" xfId="0" applyNumberFormat="1" applyFont="1" applyFill="1" applyBorder="1" applyAlignment="1" applyProtection="1">
      <alignment horizontal="center" vertical="center"/>
      <protection hidden="1"/>
    </xf>
    <xf numFmtId="2" fontId="17" fillId="0" borderId="116" xfId="0" applyNumberFormat="1" applyFont="1" applyFill="1" applyBorder="1" applyAlignment="1" applyProtection="1">
      <alignment horizontal="center" vertical="center"/>
      <protection hidden="1"/>
    </xf>
    <xf numFmtId="2" fontId="17" fillId="0" borderId="115" xfId="0" applyNumberFormat="1" applyFont="1" applyFill="1" applyBorder="1" applyAlignment="1" applyProtection="1">
      <alignment horizontal="center" vertical="center"/>
      <protection hidden="1"/>
    </xf>
    <xf numFmtId="0" fontId="57" fillId="18" borderId="86" xfId="0" applyFont="1" applyFill="1" applyBorder="1" applyAlignment="1" applyProtection="1">
      <alignment horizontal="right" vertical="center"/>
      <protection hidden="1"/>
    </xf>
    <xf numFmtId="0" fontId="57" fillId="18" borderId="98" xfId="0" applyFont="1" applyFill="1" applyBorder="1" applyAlignment="1" applyProtection="1">
      <alignment horizontal="right" vertical="center"/>
      <protection hidden="1"/>
    </xf>
    <xf numFmtId="0" fontId="125" fillId="18" borderId="98" xfId="0" applyNumberFormat="1" applyFont="1" applyFill="1" applyBorder="1" applyAlignment="1" applyProtection="1">
      <alignment horizontal="center" vertical="center"/>
      <protection hidden="1"/>
    </xf>
    <xf numFmtId="0" fontId="125" fillId="18" borderId="139" xfId="0" applyNumberFormat="1" applyFont="1" applyFill="1" applyBorder="1" applyAlignment="1" applyProtection="1">
      <alignment horizontal="center" vertical="center"/>
      <protection hidden="1"/>
    </xf>
    <xf numFmtId="0" fontId="53" fillId="0" borderId="144" xfId="0" applyFont="1" applyFill="1" applyBorder="1" applyAlignment="1" applyProtection="1">
      <alignment horizontal="center" vertical="center" wrapText="1"/>
      <protection hidden="1"/>
    </xf>
    <xf numFmtId="0" fontId="53" fillId="0" borderId="145" xfId="0" applyFont="1" applyFill="1" applyBorder="1" applyAlignment="1" applyProtection="1">
      <alignment horizontal="center" vertical="center" wrapText="1"/>
      <protection hidden="1"/>
    </xf>
    <xf numFmtId="0" fontId="53" fillId="0" borderId="135" xfId="0" applyFont="1" applyFill="1" applyBorder="1" applyAlignment="1" applyProtection="1">
      <alignment horizontal="center" vertical="center" wrapText="1"/>
      <protection hidden="1"/>
    </xf>
    <xf numFmtId="0" fontId="18" fillId="0" borderId="112" xfId="0" applyFont="1" applyFill="1" applyBorder="1" applyAlignment="1" applyProtection="1">
      <alignment horizontal="center" vertical="center"/>
      <protection hidden="1"/>
    </xf>
    <xf numFmtId="0" fontId="58" fillId="18" borderId="75" xfId="0" applyFont="1" applyFill="1" applyBorder="1" applyAlignment="1" applyProtection="1">
      <alignment horizontal="right" vertical="center"/>
      <protection hidden="1"/>
    </xf>
    <xf numFmtId="0" fontId="58" fillId="18" borderId="71" xfId="0" applyFont="1" applyFill="1" applyBorder="1" applyAlignment="1" applyProtection="1">
      <alignment horizontal="right" vertical="center"/>
      <protection hidden="1"/>
    </xf>
    <xf numFmtId="164" fontId="124" fillId="18" borderId="91" xfId="0" applyNumberFormat="1" applyFont="1" applyFill="1" applyBorder="1" applyAlignment="1" applyProtection="1">
      <alignment horizontal="center"/>
      <protection hidden="1"/>
    </xf>
    <xf numFmtId="164" fontId="124" fillId="18" borderId="66" xfId="0" applyNumberFormat="1" applyFont="1" applyFill="1" applyBorder="1" applyAlignment="1" applyProtection="1">
      <alignment horizontal="center"/>
      <protection hidden="1"/>
    </xf>
    <xf numFmtId="164" fontId="124" fillId="18" borderId="67" xfId="0" applyNumberFormat="1" applyFont="1" applyFill="1" applyBorder="1" applyAlignment="1" applyProtection="1">
      <alignment horizontal="center"/>
      <protection hidden="1"/>
    </xf>
    <xf numFmtId="0" fontId="18" fillId="0" borderId="118" xfId="0" applyFont="1" applyFill="1" applyBorder="1" applyAlignment="1" applyProtection="1">
      <alignment horizontal="center" vertical="center"/>
      <protection hidden="1"/>
    </xf>
    <xf numFmtId="0" fontId="18" fillId="12" borderId="87" xfId="0" applyFont="1" applyFill="1" applyBorder="1" applyAlignment="1" applyProtection="1">
      <alignment horizontal="center" vertical="center"/>
      <protection hidden="1"/>
    </xf>
    <xf numFmtId="0" fontId="18" fillId="12" borderId="88" xfId="0" applyFont="1" applyFill="1" applyBorder="1" applyAlignment="1" applyProtection="1">
      <alignment horizontal="center" vertical="center"/>
      <protection hidden="1"/>
    </xf>
    <xf numFmtId="0" fontId="18" fillId="12" borderId="95" xfId="0" applyFont="1" applyFill="1" applyBorder="1" applyAlignment="1" applyProtection="1">
      <alignment horizontal="center" vertical="center"/>
      <protection hidden="1"/>
    </xf>
    <xf numFmtId="0" fontId="18" fillId="12" borderId="84" xfId="0" applyFont="1" applyFill="1" applyBorder="1" applyAlignment="1" applyProtection="1">
      <alignment horizontal="center" vertical="center"/>
      <protection hidden="1"/>
    </xf>
    <xf numFmtId="0" fontId="18" fillId="12" borderId="85" xfId="0" applyFont="1" applyFill="1" applyBorder="1" applyAlignment="1" applyProtection="1">
      <alignment horizontal="center" vertical="center"/>
      <protection hidden="1"/>
    </xf>
    <xf numFmtId="0" fontId="18" fillId="12" borderId="281" xfId="0" applyFont="1" applyFill="1" applyBorder="1" applyAlignment="1" applyProtection="1">
      <alignment horizontal="center" vertical="center"/>
      <protection hidden="1"/>
    </xf>
    <xf numFmtId="0" fontId="28" fillId="9" borderId="230" xfId="0" applyFont="1" applyFill="1" applyBorder="1" applyAlignment="1" applyProtection="1">
      <alignment horizontal="center" vertical="center" wrapText="1"/>
      <protection hidden="1"/>
    </xf>
    <xf numFmtId="0" fontId="28" fillId="9" borderId="98" xfId="0" applyFont="1" applyFill="1" applyBorder="1" applyAlignment="1" applyProtection="1">
      <alignment horizontal="center" vertical="center" wrapText="1"/>
      <protection hidden="1"/>
    </xf>
    <xf numFmtId="0" fontId="19" fillId="9" borderId="219" xfId="0" applyFont="1" applyFill="1" applyBorder="1" applyAlignment="1" applyProtection="1">
      <alignment horizontal="center" vertical="center" wrapText="1"/>
      <protection hidden="1"/>
    </xf>
    <xf numFmtId="0" fontId="19" fillId="9" borderId="229" xfId="0" applyFont="1" applyFill="1" applyBorder="1" applyAlignment="1" applyProtection="1">
      <alignment horizontal="center" vertical="center" wrapText="1"/>
      <protection hidden="1"/>
    </xf>
    <xf numFmtId="0" fontId="19" fillId="9" borderId="150" xfId="0" applyFont="1" applyFill="1" applyBorder="1" applyAlignment="1" applyProtection="1">
      <alignment horizontal="center" vertical="center" wrapText="1"/>
      <protection hidden="1"/>
    </xf>
    <xf numFmtId="0" fontId="100" fillId="17" borderId="80" xfId="0" applyFont="1" applyFill="1" applyBorder="1" applyAlignment="1" applyProtection="1">
      <alignment horizontal="center" vertical="center"/>
      <protection hidden="1"/>
    </xf>
    <xf numFmtId="0" fontId="0" fillId="0" borderId="76" xfId="0" applyBorder="1" applyProtection="1">
      <protection hidden="1"/>
    </xf>
    <xf numFmtId="0" fontId="28" fillId="0" borderId="84" xfId="0" applyFont="1" applyFill="1" applyBorder="1" applyAlignment="1" applyProtection="1">
      <alignment horizontal="center" vertical="center"/>
      <protection hidden="1"/>
    </xf>
    <xf numFmtId="0" fontId="28" fillId="0" borderId="86" xfId="0" applyFont="1" applyFill="1" applyBorder="1" applyAlignment="1" applyProtection="1">
      <alignment horizontal="center" vertical="center"/>
      <protection hidden="1"/>
    </xf>
    <xf numFmtId="0" fontId="28" fillId="0" borderId="121" xfId="0" applyFont="1" applyFill="1" applyBorder="1" applyAlignment="1" applyProtection="1">
      <alignment horizontal="center" vertical="center"/>
      <protection hidden="1"/>
    </xf>
    <xf numFmtId="0" fontId="28" fillId="0" borderId="109" xfId="0" applyFont="1" applyFill="1" applyBorder="1" applyAlignment="1" applyProtection="1">
      <alignment horizontal="center" vertical="center"/>
      <protection hidden="1"/>
    </xf>
    <xf numFmtId="0" fontId="100" fillId="17" borderId="1" xfId="0" applyFont="1" applyFill="1" applyBorder="1" applyAlignment="1" applyProtection="1">
      <alignment horizontal="center" vertical="center"/>
      <protection hidden="1"/>
    </xf>
    <xf numFmtId="0" fontId="0" fillId="0" borderId="325" xfId="0" applyBorder="1" applyProtection="1">
      <protection hidden="1"/>
    </xf>
    <xf numFmtId="0" fontId="28" fillId="0" borderId="306" xfId="0" applyFont="1" applyFill="1" applyBorder="1" applyAlignment="1" applyProtection="1">
      <alignment horizontal="center" vertical="center"/>
      <protection hidden="1"/>
    </xf>
    <xf numFmtId="0" fontId="28" fillId="0" borderId="98" xfId="0" applyFont="1" applyFill="1" applyBorder="1" applyAlignment="1" applyProtection="1">
      <alignment horizontal="center" vertical="center"/>
      <protection hidden="1"/>
    </xf>
    <xf numFmtId="0" fontId="28" fillId="0" borderId="83" xfId="0" applyFont="1" applyFill="1" applyBorder="1" applyAlignment="1" applyProtection="1">
      <alignment horizontal="center" vertical="center"/>
      <protection hidden="1"/>
    </xf>
    <xf numFmtId="0" fontId="28" fillId="0" borderId="71" xfId="0" applyFont="1" applyFill="1" applyBorder="1" applyAlignment="1" applyProtection="1">
      <alignment horizontal="center" vertical="center"/>
      <protection hidden="1"/>
    </xf>
    <xf numFmtId="0" fontId="28" fillId="0" borderId="320" xfId="0" applyFont="1" applyFill="1" applyBorder="1" applyAlignment="1" applyProtection="1">
      <alignment horizontal="center" vertical="center"/>
      <protection hidden="1"/>
    </xf>
    <xf numFmtId="0" fontId="28" fillId="0" borderId="321" xfId="0" applyFont="1" applyFill="1" applyBorder="1" applyAlignment="1" applyProtection="1">
      <alignment horizontal="center" vertical="center"/>
      <protection hidden="1"/>
    </xf>
    <xf numFmtId="0" fontId="72" fillId="17" borderId="37" xfId="0" applyFont="1" applyFill="1" applyBorder="1" applyAlignment="1" applyProtection="1">
      <alignment horizontal="center" vertical="center" wrapText="1"/>
      <protection hidden="1"/>
    </xf>
    <xf numFmtId="0" fontId="72" fillId="17" borderId="38" xfId="0" applyFont="1" applyFill="1" applyBorder="1" applyAlignment="1" applyProtection="1">
      <alignment horizontal="center" vertical="center" wrapText="1"/>
      <protection hidden="1"/>
    </xf>
    <xf numFmtId="0" fontId="72" fillId="17" borderId="73" xfId="0" applyFont="1" applyFill="1" applyBorder="1" applyAlignment="1" applyProtection="1">
      <alignment horizontal="center" vertical="center" wrapText="1"/>
      <protection hidden="1"/>
    </xf>
    <xf numFmtId="0" fontId="72" fillId="17" borderId="49" xfId="0" applyFont="1" applyFill="1" applyBorder="1" applyAlignment="1" applyProtection="1">
      <alignment horizontal="center" vertical="center" wrapText="1"/>
      <protection hidden="1"/>
    </xf>
    <xf numFmtId="0" fontId="72" fillId="17" borderId="4" xfId="0" applyFont="1" applyFill="1" applyBorder="1" applyAlignment="1" applyProtection="1">
      <alignment horizontal="center" vertical="center" wrapText="1"/>
      <protection hidden="1"/>
    </xf>
    <xf numFmtId="0" fontId="72" fillId="17" borderId="72" xfId="0" applyFont="1" applyFill="1" applyBorder="1" applyAlignment="1" applyProtection="1">
      <alignment horizontal="center" vertical="center" wrapText="1"/>
      <protection hidden="1"/>
    </xf>
    <xf numFmtId="0" fontId="18" fillId="17" borderId="106" xfId="0" applyFont="1" applyFill="1" applyBorder="1" applyAlignment="1" applyProtection="1">
      <alignment horizontal="center" vertical="center" wrapText="1"/>
      <protection hidden="1"/>
    </xf>
    <xf numFmtId="0" fontId="18" fillId="17" borderId="74" xfId="0" applyFont="1" applyFill="1" applyBorder="1" applyAlignment="1" applyProtection="1">
      <alignment horizontal="center" vertical="center" wrapText="1"/>
      <protection hidden="1"/>
    </xf>
    <xf numFmtId="0" fontId="53" fillId="17" borderId="106" xfId="0" applyFont="1" applyFill="1" applyBorder="1" applyAlignment="1" applyProtection="1">
      <alignment horizontal="center" vertical="center" wrapText="1"/>
      <protection hidden="1"/>
    </xf>
    <xf numFmtId="0" fontId="53" fillId="17" borderId="62" xfId="0" applyFont="1" applyFill="1" applyBorder="1" applyAlignment="1" applyProtection="1">
      <alignment horizontal="center" vertical="center" wrapText="1"/>
      <protection hidden="1"/>
    </xf>
    <xf numFmtId="0" fontId="53" fillId="17" borderId="140" xfId="0" applyFont="1" applyFill="1" applyBorder="1" applyAlignment="1" applyProtection="1">
      <alignment horizontal="center" vertical="center"/>
      <protection hidden="1"/>
    </xf>
    <xf numFmtId="0" fontId="0" fillId="0" borderId="74" xfId="0" applyBorder="1" applyProtection="1">
      <protection hidden="1"/>
    </xf>
    <xf numFmtId="0" fontId="28" fillId="17" borderId="106" xfId="0" applyFont="1" applyFill="1" applyBorder="1" applyAlignment="1" applyProtection="1">
      <alignment horizontal="center" vertical="center" wrapText="1"/>
      <protection hidden="1"/>
    </xf>
    <xf numFmtId="0" fontId="28" fillId="17" borderId="74" xfId="0" applyFont="1" applyFill="1" applyBorder="1" applyAlignment="1" applyProtection="1">
      <alignment horizontal="center" vertical="center" wrapText="1"/>
      <protection hidden="1"/>
    </xf>
    <xf numFmtId="0" fontId="33" fillId="17" borderId="136" xfId="0" applyFont="1" applyFill="1" applyBorder="1" applyAlignment="1" applyProtection="1">
      <alignment horizontal="center" vertical="center"/>
      <protection hidden="1"/>
    </xf>
    <xf numFmtId="0" fontId="33" fillId="17" borderId="89" xfId="0" applyFont="1" applyFill="1" applyBorder="1" applyAlignment="1" applyProtection="1">
      <alignment horizontal="center" vertical="center"/>
      <protection hidden="1"/>
    </xf>
    <xf numFmtId="2" fontId="33" fillId="17" borderId="136" xfId="0" applyNumberFormat="1" applyFont="1" applyFill="1" applyBorder="1" applyAlignment="1" applyProtection="1">
      <alignment horizontal="center" vertical="center"/>
      <protection hidden="1"/>
    </xf>
    <xf numFmtId="2" fontId="33" fillId="17" borderId="89" xfId="0" applyNumberFormat="1" applyFont="1" applyFill="1" applyBorder="1" applyAlignment="1" applyProtection="1">
      <alignment horizontal="center" vertical="center"/>
      <protection hidden="1"/>
    </xf>
    <xf numFmtId="0" fontId="28" fillId="17" borderId="114" xfId="0" applyFont="1" applyFill="1" applyBorder="1" applyAlignment="1" applyProtection="1">
      <alignment horizontal="center" vertical="center" wrapText="1"/>
      <protection hidden="1"/>
    </xf>
    <xf numFmtId="0" fontId="28" fillId="17" borderId="76" xfId="0" applyFont="1" applyFill="1" applyBorder="1" applyAlignment="1" applyProtection="1">
      <alignment horizontal="center" vertical="center" wrapText="1"/>
      <protection hidden="1"/>
    </xf>
    <xf numFmtId="0" fontId="1" fillId="18" borderId="242" xfId="0" applyFont="1" applyFill="1" applyBorder="1" applyAlignment="1" applyProtection="1">
      <alignment horizontal="center" vertical="center" wrapText="1"/>
      <protection hidden="1"/>
    </xf>
    <xf numFmtId="0" fontId="37" fillId="0" borderId="59" xfId="0" applyFont="1" applyFill="1" applyBorder="1" applyAlignment="1" applyProtection="1">
      <alignment horizontal="center" vertical="center" wrapText="1"/>
      <protection hidden="1"/>
    </xf>
    <xf numFmtId="0" fontId="1" fillId="18" borderId="60" xfId="0" applyFont="1" applyFill="1" applyBorder="1" applyAlignment="1" applyProtection="1">
      <alignment horizontal="center" vertical="center" wrapText="1"/>
      <protection hidden="1"/>
    </xf>
    <xf numFmtId="0" fontId="38" fillId="2" borderId="237" xfId="0" applyFont="1" applyFill="1" applyBorder="1" applyAlignment="1" applyProtection="1">
      <alignment horizontal="center" vertical="center" wrapText="1"/>
      <protection hidden="1"/>
    </xf>
    <xf numFmtId="0" fontId="38" fillId="2" borderId="238" xfId="0" applyFont="1" applyFill="1" applyBorder="1" applyAlignment="1" applyProtection="1">
      <alignment horizontal="center" vertical="center" wrapText="1"/>
      <protection hidden="1"/>
    </xf>
    <xf numFmtId="0" fontId="38" fillId="2" borderId="101" xfId="0" applyFont="1" applyFill="1" applyBorder="1" applyAlignment="1" applyProtection="1">
      <alignment horizontal="center" vertical="center" wrapText="1"/>
      <protection hidden="1"/>
    </xf>
    <xf numFmtId="0" fontId="38" fillId="2" borderId="126" xfId="0" applyFont="1" applyFill="1" applyBorder="1" applyAlignment="1" applyProtection="1">
      <alignment horizontal="center" vertical="center" wrapText="1"/>
      <protection hidden="1"/>
    </xf>
    <xf numFmtId="0" fontId="131" fillId="2" borderId="239" xfId="0" applyFont="1" applyFill="1" applyBorder="1" applyAlignment="1" applyProtection="1">
      <alignment horizontal="center" vertical="center" wrapText="1"/>
      <protection hidden="1"/>
    </xf>
    <xf numFmtId="0" fontId="132" fillId="2" borderId="124" xfId="0" applyFont="1" applyFill="1" applyBorder="1" applyAlignment="1" applyProtection="1">
      <alignment horizontal="center" vertical="center"/>
      <protection hidden="1"/>
    </xf>
    <xf numFmtId="0" fontId="132" fillId="2" borderId="125" xfId="0" applyFont="1" applyFill="1" applyBorder="1" applyAlignment="1" applyProtection="1">
      <alignment horizontal="center" vertical="center"/>
      <protection hidden="1"/>
    </xf>
    <xf numFmtId="0" fontId="98" fillId="2" borderId="127" xfId="0" applyFont="1" applyFill="1" applyBorder="1" applyAlignment="1" applyProtection="1">
      <alignment horizontal="center" vertical="center" wrapText="1"/>
      <protection hidden="1"/>
    </xf>
    <xf numFmtId="0" fontId="98" fillId="2" borderId="0" xfId="0" applyFont="1" applyFill="1" applyBorder="1" applyAlignment="1" applyProtection="1">
      <alignment horizontal="center" vertical="center" wrapText="1"/>
      <protection hidden="1"/>
    </xf>
    <xf numFmtId="0" fontId="98" fillId="2" borderId="60" xfId="0" applyFont="1" applyFill="1" applyBorder="1" applyAlignment="1" applyProtection="1">
      <alignment horizontal="center" vertical="center" wrapText="1"/>
      <protection hidden="1"/>
    </xf>
    <xf numFmtId="0" fontId="134" fillId="0" borderId="37" xfId="0" applyFont="1" applyFill="1" applyBorder="1" applyAlignment="1" applyProtection="1">
      <alignment horizontal="center" vertical="center" wrapText="1"/>
      <protection hidden="1"/>
    </xf>
    <xf numFmtId="0" fontId="134" fillId="0" borderId="38" xfId="0" applyFont="1" applyFill="1" applyBorder="1" applyAlignment="1" applyProtection="1">
      <alignment horizontal="center" vertical="center" wrapText="1"/>
      <protection hidden="1"/>
    </xf>
    <xf numFmtId="0" fontId="134" fillId="0" borderId="39" xfId="0" applyFont="1" applyFill="1" applyBorder="1" applyAlignment="1" applyProtection="1">
      <alignment horizontal="center" vertical="center" wrapText="1"/>
      <protection hidden="1"/>
    </xf>
    <xf numFmtId="0" fontId="134" fillId="0" borderId="54" xfId="0" applyFont="1" applyFill="1" applyBorder="1" applyAlignment="1" applyProtection="1">
      <alignment horizontal="center" vertical="center" wrapText="1"/>
      <protection hidden="1"/>
    </xf>
    <xf numFmtId="0" fontId="134" fillId="0" borderId="0" xfId="0" applyFont="1" applyFill="1" applyBorder="1" applyAlignment="1" applyProtection="1">
      <alignment horizontal="center" vertical="center" wrapText="1"/>
      <protection hidden="1"/>
    </xf>
    <xf numFmtId="0" fontId="134" fillId="0" borderId="55" xfId="0" applyFont="1" applyFill="1" applyBorder="1" applyAlignment="1" applyProtection="1">
      <alignment horizontal="center" vertical="center" wrapText="1"/>
      <protection hidden="1"/>
    </xf>
    <xf numFmtId="0" fontId="134" fillId="0" borderId="49" xfId="0" applyFont="1" applyFill="1" applyBorder="1" applyAlignment="1" applyProtection="1">
      <alignment horizontal="center" vertical="center" wrapText="1"/>
      <protection hidden="1"/>
    </xf>
    <xf numFmtId="0" fontId="134" fillId="0" borderId="4" xfId="0" applyFont="1" applyFill="1" applyBorder="1" applyAlignment="1" applyProtection="1">
      <alignment horizontal="center" vertical="center" wrapText="1"/>
      <protection hidden="1"/>
    </xf>
    <xf numFmtId="0" fontId="134" fillId="0" borderId="103" xfId="0" applyFont="1" applyFill="1" applyBorder="1" applyAlignment="1" applyProtection="1">
      <alignment horizontal="center" vertical="center" wrapText="1"/>
      <protection hidden="1"/>
    </xf>
    <xf numFmtId="0" fontId="114" fillId="0" borderId="38" xfId="0" applyFont="1" applyFill="1" applyBorder="1" applyAlignment="1" applyProtection="1">
      <alignment horizontal="center" vertical="center" wrapText="1"/>
      <protection hidden="1"/>
    </xf>
    <xf numFmtId="0" fontId="114" fillId="0" borderId="0" xfId="0" applyFont="1" applyFill="1" applyBorder="1" applyAlignment="1" applyProtection="1">
      <alignment horizontal="center" vertical="center" wrapText="1"/>
      <protection hidden="1"/>
    </xf>
    <xf numFmtId="0" fontId="114" fillId="0" borderId="4" xfId="0" applyFont="1" applyFill="1" applyBorder="1" applyAlignment="1" applyProtection="1">
      <alignment horizontal="center" vertical="center" wrapText="1"/>
      <protection hidden="1"/>
    </xf>
    <xf numFmtId="0" fontId="101" fillId="0" borderId="38" xfId="0" applyFont="1" applyBorder="1" applyAlignment="1" applyProtection="1">
      <alignment horizontal="left" vertical="center"/>
      <protection hidden="1"/>
    </xf>
    <xf numFmtId="0" fontId="101" fillId="0" borderId="39" xfId="0" applyFont="1" applyBorder="1" applyAlignment="1" applyProtection="1">
      <alignment horizontal="left" vertical="center"/>
      <protection hidden="1"/>
    </xf>
    <xf numFmtId="0" fontId="101" fillId="0" borderId="0" xfId="0" applyFont="1" applyBorder="1" applyAlignment="1" applyProtection="1">
      <alignment horizontal="left" vertical="center"/>
      <protection hidden="1"/>
    </xf>
    <xf numFmtId="0" fontId="101" fillId="0" borderId="55" xfId="0" applyFont="1" applyBorder="1" applyAlignment="1" applyProtection="1">
      <alignment horizontal="left" vertical="center"/>
      <protection hidden="1"/>
    </xf>
    <xf numFmtId="0" fontId="101" fillId="0" borderId="4" xfId="0" applyFont="1" applyBorder="1" applyAlignment="1" applyProtection="1">
      <alignment horizontal="left" vertical="center"/>
      <protection hidden="1"/>
    </xf>
    <xf numFmtId="0" fontId="101" fillId="0" borderId="103" xfId="0" applyFont="1" applyBorder="1" applyAlignment="1" applyProtection="1">
      <alignment horizontal="left" vertical="center"/>
      <protection hidden="1"/>
    </xf>
    <xf numFmtId="0" fontId="113" fillId="0" borderId="37" xfId="0" applyFont="1" applyFill="1" applyBorder="1" applyAlignment="1" applyProtection="1">
      <alignment horizontal="right" vertical="center" wrapText="1"/>
      <protection hidden="1"/>
    </xf>
    <xf numFmtId="0" fontId="113" fillId="0" borderId="38" xfId="0" applyFont="1" applyFill="1" applyBorder="1" applyAlignment="1" applyProtection="1">
      <alignment horizontal="right" vertical="center" wrapText="1"/>
      <protection hidden="1"/>
    </xf>
    <xf numFmtId="0" fontId="84" fillId="0" borderId="38" xfId="0" applyFont="1" applyBorder="1" applyAlignment="1" applyProtection="1">
      <alignment horizontal="left" vertical="center"/>
      <protection hidden="1"/>
    </xf>
    <xf numFmtId="0" fontId="84" fillId="0" borderId="241" xfId="0" applyFont="1" applyBorder="1" applyAlignment="1" applyProtection="1">
      <alignment horizontal="left" vertical="center"/>
      <protection hidden="1"/>
    </xf>
    <xf numFmtId="0" fontId="34" fillId="0" borderId="54" xfId="0" applyFont="1" applyFill="1" applyBorder="1" applyAlignment="1" applyProtection="1">
      <alignment horizont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60" xfId="0" applyBorder="1" applyAlignment="1" applyProtection="1">
      <alignment horizontal="center"/>
      <protection hidden="1"/>
    </xf>
    <xf numFmtId="0" fontId="35" fillId="0" borderId="49" xfId="0" applyFont="1" applyFill="1" applyBorder="1" applyAlignment="1" applyProtection="1">
      <alignment horizontal="right" vertical="center" wrapText="1"/>
      <protection hidden="1"/>
    </xf>
    <xf numFmtId="0" fontId="35" fillId="0" borderId="4" xfId="0" applyFont="1" applyFill="1" applyBorder="1" applyAlignment="1" applyProtection="1">
      <alignment horizontal="right" vertical="center" wrapText="1"/>
      <protection hidden="1"/>
    </xf>
    <xf numFmtId="0" fontId="33" fillId="0" borderId="4" xfId="0" applyFont="1" applyBorder="1" applyAlignment="1" applyProtection="1">
      <alignment horizontal="left" vertical="center"/>
      <protection hidden="1"/>
    </xf>
    <xf numFmtId="0" fontId="33" fillId="0" borderId="61" xfId="0" applyFont="1" applyBorder="1" applyAlignment="1" applyProtection="1">
      <alignment horizontal="left" vertical="center"/>
      <protection hidden="1"/>
    </xf>
    <xf numFmtId="0" fontId="28" fillId="0" borderId="64" xfId="0" applyFont="1" applyFill="1" applyBorder="1" applyAlignment="1" applyProtection="1">
      <alignment horizontal="center" vertical="center"/>
      <protection hidden="1"/>
    </xf>
    <xf numFmtId="0" fontId="28" fillId="0" borderId="62" xfId="0" applyFont="1" applyFill="1" applyBorder="1" applyAlignment="1" applyProtection="1">
      <alignment horizontal="center" vertical="center"/>
      <protection hidden="1"/>
    </xf>
    <xf numFmtId="0" fontId="28" fillId="0" borderId="65" xfId="0" applyFont="1" applyFill="1" applyBorder="1" applyAlignment="1" applyProtection="1">
      <alignment horizontal="center" vertical="center"/>
      <protection hidden="1"/>
    </xf>
    <xf numFmtId="0" fontId="32" fillId="0" borderId="62" xfId="0" applyFont="1" applyFill="1" applyBorder="1" applyAlignment="1" applyProtection="1">
      <alignment horizontal="center" vertical="center"/>
      <protection hidden="1"/>
    </xf>
    <xf numFmtId="0" fontId="32" fillId="0" borderId="63" xfId="0" applyFont="1" applyFill="1" applyBorder="1" applyAlignment="1" applyProtection="1">
      <alignment horizontal="center" vertical="center"/>
      <protection hidden="1"/>
    </xf>
    <xf numFmtId="0" fontId="28" fillId="0" borderId="68" xfId="0" applyFont="1" applyFill="1" applyBorder="1" applyAlignment="1" applyProtection="1">
      <alignment horizontal="center" vertical="center"/>
      <protection hidden="1"/>
    </xf>
    <xf numFmtId="0" fontId="28" fillId="0" borderId="66" xfId="0" applyFont="1" applyFill="1" applyBorder="1" applyAlignment="1" applyProtection="1">
      <alignment horizontal="center" vertical="center"/>
      <protection hidden="1"/>
    </xf>
    <xf numFmtId="0" fontId="28" fillId="0" borderId="69" xfId="0" applyFont="1" applyFill="1" applyBorder="1" applyAlignment="1" applyProtection="1">
      <alignment horizontal="center" vertical="center"/>
      <protection hidden="1"/>
    </xf>
    <xf numFmtId="0" fontId="32" fillId="0" borderId="66" xfId="0" applyFont="1" applyFill="1" applyBorder="1" applyAlignment="1" applyProtection="1">
      <alignment horizontal="center" vertical="center"/>
      <protection hidden="1"/>
    </xf>
    <xf numFmtId="0" fontId="32" fillId="0" borderId="67" xfId="0" applyFont="1" applyFill="1" applyBorder="1" applyAlignment="1" applyProtection="1">
      <alignment horizontal="center" vertical="center"/>
      <protection hidden="1"/>
    </xf>
    <xf numFmtId="0" fontId="32" fillId="0" borderId="91" xfId="0" applyFont="1" applyFill="1" applyBorder="1" applyAlignment="1" applyProtection="1">
      <alignment horizontal="center" vertical="center"/>
      <protection hidden="1"/>
    </xf>
    <xf numFmtId="0" fontId="28" fillId="0" borderId="54" xfId="0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 vertical="center"/>
      <protection hidden="1"/>
    </xf>
    <xf numFmtId="0" fontId="28" fillId="0" borderId="142" xfId="0" applyFont="1" applyFill="1" applyBorder="1" applyAlignment="1" applyProtection="1">
      <alignment horizontal="center" vertical="center"/>
      <protection hidden="1"/>
    </xf>
    <xf numFmtId="164" fontId="32" fillId="0" borderId="88" xfId="0" applyNumberFormat="1" applyFont="1" applyFill="1" applyBorder="1" applyAlignment="1" applyProtection="1">
      <alignment horizontal="center" vertical="center"/>
      <protection hidden="1"/>
    </xf>
    <xf numFmtId="164" fontId="32" fillId="0" borderId="95" xfId="0" applyNumberFormat="1" applyFont="1" applyFill="1" applyBorder="1" applyAlignment="1" applyProtection="1">
      <alignment horizontal="center" vertical="center"/>
      <protection hidden="1"/>
    </xf>
    <xf numFmtId="0" fontId="28" fillId="9" borderId="37" xfId="0" applyFont="1" applyFill="1" applyBorder="1" applyAlignment="1" applyProtection="1">
      <alignment horizontal="center" vertical="center"/>
      <protection hidden="1"/>
    </xf>
    <xf numFmtId="0" fontId="28" fillId="9" borderId="73" xfId="0" applyFont="1" applyFill="1" applyBorder="1" applyAlignment="1" applyProtection="1">
      <alignment horizontal="center" vertical="center"/>
      <protection hidden="1"/>
    </xf>
    <xf numFmtId="0" fontId="28" fillId="9" borderId="84" xfId="0" applyFont="1" applyFill="1" applyBorder="1" applyAlignment="1" applyProtection="1">
      <alignment horizontal="center" vertical="center"/>
      <protection hidden="1"/>
    </xf>
    <xf numFmtId="0" fontId="28" fillId="9" borderId="86" xfId="0" applyFont="1" applyFill="1" applyBorder="1" applyAlignment="1" applyProtection="1">
      <alignment horizontal="center" vertical="center"/>
      <protection hidden="1"/>
    </xf>
    <xf numFmtId="0" fontId="53" fillId="9" borderId="230" xfId="0" applyFont="1" applyFill="1" applyBorder="1" applyAlignment="1" applyProtection="1">
      <alignment horizontal="center" vertical="center" wrapText="1"/>
      <protection hidden="1"/>
    </xf>
    <xf numFmtId="0" fontId="53" fillId="9" borderId="98" xfId="0" applyFont="1" applyFill="1" applyBorder="1" applyAlignment="1" applyProtection="1">
      <alignment horizontal="center" vertical="center" wrapText="1"/>
      <protection hidden="1"/>
    </xf>
    <xf numFmtId="0" fontId="64" fillId="9" borderId="233" xfId="0" applyFont="1" applyFill="1" applyBorder="1" applyAlignment="1" applyProtection="1">
      <alignment horizontal="center" vertical="center" wrapText="1"/>
      <protection hidden="1"/>
    </xf>
    <xf numFmtId="0" fontId="64" fillId="9" borderId="234" xfId="0" applyFont="1" applyFill="1" applyBorder="1" applyAlignment="1" applyProtection="1">
      <alignment horizontal="center" vertical="center" wrapText="1"/>
      <protection hidden="1"/>
    </xf>
    <xf numFmtId="0" fontId="19" fillId="9" borderId="38" xfId="0" applyFont="1" applyFill="1" applyBorder="1" applyAlignment="1" applyProtection="1">
      <alignment horizontal="center" vertical="center" wrapText="1"/>
      <protection hidden="1"/>
    </xf>
    <xf numFmtId="0" fontId="19" fillId="9" borderId="73" xfId="0" applyFont="1" applyFill="1" applyBorder="1" applyAlignment="1" applyProtection="1">
      <alignment horizontal="center" vertical="center" wrapText="1"/>
      <protection hidden="1"/>
    </xf>
    <xf numFmtId="0" fontId="66" fillId="9" borderId="106" xfId="0" applyFont="1" applyFill="1" applyBorder="1" applyAlignment="1" applyProtection="1">
      <alignment horizontal="center" vertical="center" wrapText="1"/>
      <protection hidden="1"/>
    </xf>
    <xf numFmtId="0" fontId="66" fillId="9" borderId="62" xfId="0" applyFont="1" applyFill="1" applyBorder="1" applyAlignment="1" applyProtection="1">
      <alignment horizontal="center" vertical="center" wrapText="1"/>
      <protection hidden="1"/>
    </xf>
    <xf numFmtId="0" fontId="66" fillId="9" borderId="74" xfId="0" applyFont="1" applyFill="1" applyBorder="1" applyAlignment="1" applyProtection="1">
      <alignment horizontal="center" vertical="center" wrapText="1"/>
      <protection hidden="1"/>
    </xf>
    <xf numFmtId="0" fontId="33" fillId="0" borderId="176" xfId="0" applyFont="1" applyFill="1" applyBorder="1" applyAlignment="1" applyProtection="1">
      <alignment horizontal="center" vertical="center"/>
      <protection hidden="1"/>
    </xf>
    <xf numFmtId="0" fontId="33" fillId="0" borderId="135" xfId="0" applyFont="1" applyFill="1" applyBorder="1" applyAlignment="1" applyProtection="1">
      <alignment horizontal="center" vertical="center"/>
      <protection hidden="1"/>
    </xf>
    <xf numFmtId="0" fontId="33" fillId="0" borderId="278" xfId="0" applyFont="1" applyFill="1" applyBorder="1" applyAlignment="1" applyProtection="1">
      <alignment horizontal="center" vertical="center"/>
      <protection hidden="1"/>
    </xf>
    <xf numFmtId="0" fontId="33" fillId="0" borderId="279" xfId="0" applyFont="1" applyFill="1" applyBorder="1" applyAlignment="1" applyProtection="1">
      <alignment horizontal="center" vertical="center"/>
      <protection hidden="1"/>
    </xf>
    <xf numFmtId="0" fontId="33" fillId="18" borderId="330" xfId="0" applyFont="1" applyFill="1" applyBorder="1" applyAlignment="1" applyProtection="1">
      <alignment horizontal="center" vertical="center"/>
      <protection hidden="1"/>
    </xf>
    <xf numFmtId="0" fontId="33" fillId="18" borderId="331" xfId="0" applyFont="1" applyFill="1" applyBorder="1" applyAlignment="1" applyProtection="1">
      <alignment horizontal="center" vertical="center"/>
      <protection hidden="1"/>
    </xf>
    <xf numFmtId="0" fontId="33" fillId="18" borderId="176" xfId="0" applyFont="1" applyFill="1" applyBorder="1" applyAlignment="1" applyProtection="1">
      <alignment horizontal="center" vertical="center"/>
      <protection hidden="1"/>
    </xf>
    <xf numFmtId="0" fontId="33" fillId="18" borderId="135" xfId="0" applyFont="1" applyFill="1" applyBorder="1" applyAlignment="1" applyProtection="1">
      <alignment horizontal="center" vertical="center"/>
      <protection hidden="1"/>
    </xf>
    <xf numFmtId="0" fontId="33" fillId="18" borderId="336" xfId="0" applyFont="1" applyFill="1" applyBorder="1" applyAlignment="1" applyProtection="1">
      <alignment horizontal="center" vertical="center"/>
      <protection hidden="1"/>
    </xf>
    <xf numFmtId="0" fontId="33" fillId="18" borderId="337" xfId="0" applyFont="1" applyFill="1" applyBorder="1" applyAlignment="1" applyProtection="1">
      <alignment horizontal="center" vertical="center"/>
      <protection hidden="1"/>
    </xf>
    <xf numFmtId="0" fontId="33" fillId="0" borderId="112" xfId="0" applyFont="1" applyFill="1" applyBorder="1" applyAlignment="1" applyProtection="1">
      <alignment horizontal="center" vertical="center"/>
      <protection hidden="1"/>
    </xf>
    <xf numFmtId="0" fontId="28" fillId="9" borderId="219" xfId="0" applyFont="1" applyFill="1" applyBorder="1" applyAlignment="1" applyProtection="1">
      <alignment horizontal="center" vertical="center" wrapText="1"/>
      <protection hidden="1"/>
    </xf>
    <xf numFmtId="0" fontId="28" fillId="9" borderId="229" xfId="0" applyFont="1" applyFill="1" applyBorder="1" applyAlignment="1" applyProtection="1">
      <alignment horizontal="center" vertical="center" wrapText="1"/>
      <protection hidden="1"/>
    </xf>
    <xf numFmtId="0" fontId="28" fillId="9" borderId="150" xfId="0" applyFont="1" applyFill="1" applyBorder="1" applyAlignment="1" applyProtection="1">
      <alignment horizontal="center" vertical="center" wrapText="1"/>
      <protection hidden="1"/>
    </xf>
    <xf numFmtId="0" fontId="33" fillId="17" borderId="106" xfId="0" applyFont="1" applyFill="1" applyBorder="1" applyAlignment="1" applyProtection="1">
      <alignment horizontal="center" vertical="center" wrapText="1"/>
      <protection hidden="1"/>
    </xf>
    <xf numFmtId="0" fontId="33" fillId="17" borderId="74" xfId="0" applyFont="1" applyFill="1" applyBorder="1" applyAlignment="1" applyProtection="1">
      <alignment horizontal="center" vertical="center" wrapText="1"/>
      <protection hidden="1"/>
    </xf>
    <xf numFmtId="0" fontId="33" fillId="17" borderId="114" xfId="0" applyFont="1" applyFill="1" applyBorder="1" applyAlignment="1" applyProtection="1">
      <alignment horizontal="center" vertical="center" wrapText="1"/>
      <protection hidden="1"/>
    </xf>
    <xf numFmtId="0" fontId="33" fillId="17" borderId="76" xfId="0" applyFont="1" applyFill="1" applyBorder="1" applyAlignment="1" applyProtection="1">
      <alignment horizontal="center" vertical="center" wrapText="1"/>
      <protection hidden="1"/>
    </xf>
    <xf numFmtId="0" fontId="141" fillId="2" borderId="239" xfId="0" applyFont="1" applyFill="1" applyBorder="1" applyAlignment="1" applyProtection="1">
      <alignment horizontal="center" vertical="center" wrapText="1"/>
      <protection hidden="1"/>
    </xf>
    <xf numFmtId="0" fontId="142" fillId="2" borderId="124" xfId="0" applyFont="1" applyFill="1" applyBorder="1" applyAlignment="1" applyProtection="1">
      <alignment horizontal="center" vertical="center"/>
      <protection hidden="1"/>
    </xf>
    <xf numFmtId="0" fontId="142" fillId="2" borderId="125" xfId="0" applyFont="1" applyFill="1" applyBorder="1" applyAlignment="1" applyProtection="1">
      <alignment horizontal="center" vertical="center"/>
      <protection hidden="1"/>
    </xf>
    <xf numFmtId="0" fontId="33" fillId="0" borderId="64" xfId="0" applyFont="1" applyFill="1" applyBorder="1" applyAlignment="1" applyProtection="1">
      <alignment horizontal="center" vertical="center"/>
      <protection hidden="1"/>
    </xf>
    <xf numFmtId="0" fontId="33" fillId="0" borderId="62" xfId="0" applyFont="1" applyFill="1" applyBorder="1" applyAlignment="1" applyProtection="1">
      <alignment horizontal="center" vertical="center"/>
      <protection hidden="1"/>
    </xf>
    <xf numFmtId="0" fontId="33" fillId="0" borderId="65" xfId="0" applyFont="1" applyFill="1" applyBorder="1" applyAlignment="1" applyProtection="1">
      <alignment horizontal="center" vertical="center"/>
      <protection hidden="1"/>
    </xf>
    <xf numFmtId="0" fontId="135" fillId="0" borderId="62" xfId="0" applyFont="1" applyFill="1" applyBorder="1" applyAlignment="1" applyProtection="1">
      <alignment horizontal="center" vertical="center"/>
      <protection hidden="1"/>
    </xf>
    <xf numFmtId="0" fontId="135" fillId="0" borderId="63" xfId="0" applyFont="1" applyFill="1" applyBorder="1" applyAlignment="1" applyProtection="1">
      <alignment horizontal="center" vertical="center"/>
      <protection hidden="1"/>
    </xf>
    <xf numFmtId="0" fontId="33" fillId="0" borderId="68" xfId="0" applyFont="1" applyFill="1" applyBorder="1" applyAlignment="1" applyProtection="1">
      <alignment horizontal="center" vertical="center"/>
      <protection hidden="1"/>
    </xf>
    <xf numFmtId="0" fontId="33" fillId="0" borderId="66" xfId="0" applyFont="1" applyFill="1" applyBorder="1" applyAlignment="1" applyProtection="1">
      <alignment horizontal="center" vertical="center"/>
      <protection hidden="1"/>
    </xf>
    <xf numFmtId="0" fontId="33" fillId="0" borderId="69" xfId="0" applyFont="1" applyFill="1" applyBorder="1" applyAlignment="1" applyProtection="1">
      <alignment horizontal="center" vertical="center"/>
      <protection hidden="1"/>
    </xf>
    <xf numFmtId="0" fontId="135" fillId="0" borderId="66" xfId="0" applyFont="1" applyFill="1" applyBorder="1" applyAlignment="1" applyProtection="1">
      <alignment horizontal="center" vertical="center"/>
      <protection hidden="1"/>
    </xf>
    <xf numFmtId="0" fontId="135" fillId="0" borderId="67" xfId="0" applyFont="1" applyFill="1" applyBorder="1" applyAlignment="1" applyProtection="1">
      <alignment horizontal="center" vertical="center"/>
      <protection hidden="1"/>
    </xf>
    <xf numFmtId="0" fontId="135" fillId="0" borderId="91" xfId="0" applyFont="1" applyFill="1" applyBorder="1" applyAlignment="1" applyProtection="1">
      <alignment horizontal="center" vertical="center"/>
      <protection hidden="1"/>
    </xf>
    <xf numFmtId="0" fontId="33" fillId="0" borderId="54" xfId="0" applyFont="1" applyFill="1" applyBorder="1" applyAlignment="1" applyProtection="1">
      <alignment horizontal="center" vertical="center"/>
      <protection hidden="1"/>
    </xf>
    <xf numFmtId="0" fontId="33" fillId="0" borderId="0" xfId="0" applyFont="1" applyFill="1" applyBorder="1" applyAlignment="1" applyProtection="1">
      <alignment horizontal="center" vertical="center"/>
      <protection hidden="1"/>
    </xf>
    <xf numFmtId="0" fontId="33" fillId="0" borderId="142" xfId="0" applyFont="1" applyFill="1" applyBorder="1" applyAlignment="1" applyProtection="1">
      <alignment horizontal="center" vertical="center"/>
      <protection hidden="1"/>
    </xf>
    <xf numFmtId="164" fontId="135" fillId="0" borderId="88" xfId="0" applyNumberFormat="1" applyFont="1" applyFill="1" applyBorder="1" applyAlignment="1" applyProtection="1">
      <alignment horizontal="center" vertical="center"/>
      <protection hidden="1"/>
    </xf>
    <xf numFmtId="164" fontId="135" fillId="0" borderId="95" xfId="0" applyNumberFormat="1" applyFont="1" applyFill="1" applyBorder="1" applyAlignment="1" applyProtection="1">
      <alignment horizontal="center" vertical="center"/>
      <protection hidden="1"/>
    </xf>
    <xf numFmtId="0" fontId="17" fillId="9" borderId="37" xfId="0" applyFont="1" applyFill="1" applyBorder="1" applyAlignment="1" applyProtection="1">
      <alignment horizontal="center" vertical="center"/>
      <protection hidden="1"/>
    </xf>
    <xf numFmtId="0" fontId="17" fillId="9" borderId="73" xfId="0" applyFont="1" applyFill="1" applyBorder="1" applyAlignment="1" applyProtection="1">
      <alignment horizontal="center" vertical="center"/>
      <protection hidden="1"/>
    </xf>
    <xf numFmtId="0" fontId="17" fillId="9" borderId="84" xfId="0" applyFont="1" applyFill="1" applyBorder="1" applyAlignment="1" applyProtection="1">
      <alignment horizontal="center" vertical="center"/>
      <protection hidden="1"/>
    </xf>
    <xf numFmtId="0" fontId="17" fillId="9" borderId="86" xfId="0" applyFont="1" applyFill="1" applyBorder="1" applyAlignment="1" applyProtection="1">
      <alignment horizontal="center" vertical="center"/>
      <protection hidden="1"/>
    </xf>
    <xf numFmtId="0" fontId="17" fillId="9" borderId="230" xfId="0" applyFont="1" applyFill="1" applyBorder="1" applyAlignment="1" applyProtection="1">
      <alignment horizontal="center" vertical="center" wrapText="1"/>
      <protection hidden="1"/>
    </xf>
    <xf numFmtId="0" fontId="17" fillId="9" borderId="98" xfId="0" applyFont="1" applyFill="1" applyBorder="1" applyAlignment="1" applyProtection="1">
      <alignment horizontal="center" vertical="center" wrapText="1"/>
      <protection hidden="1"/>
    </xf>
    <xf numFmtId="0" fontId="139" fillId="9" borderId="233" xfId="0" applyFont="1" applyFill="1" applyBorder="1" applyAlignment="1" applyProtection="1">
      <alignment horizontal="center" vertical="center" wrapText="1"/>
      <protection hidden="1"/>
    </xf>
    <xf numFmtId="0" fontId="139" fillId="9" borderId="234" xfId="0" applyFont="1" applyFill="1" applyBorder="1" applyAlignment="1" applyProtection="1">
      <alignment horizontal="center" vertical="center" wrapText="1"/>
      <protection hidden="1"/>
    </xf>
    <xf numFmtId="0" fontId="17" fillId="9" borderId="38" xfId="0" applyFont="1" applyFill="1" applyBorder="1" applyAlignment="1" applyProtection="1">
      <alignment horizontal="center" vertical="center" wrapText="1"/>
      <protection hidden="1"/>
    </xf>
    <xf numFmtId="0" fontId="17" fillId="9" borderId="73" xfId="0" applyFont="1" applyFill="1" applyBorder="1" applyAlignment="1" applyProtection="1">
      <alignment horizontal="center" vertical="center" wrapText="1"/>
      <protection hidden="1"/>
    </xf>
    <xf numFmtId="0" fontId="140" fillId="9" borderId="106" xfId="0" applyFont="1" applyFill="1" applyBorder="1" applyAlignment="1" applyProtection="1">
      <alignment horizontal="center" vertical="center" wrapText="1"/>
      <protection hidden="1"/>
    </xf>
    <xf numFmtId="0" fontId="140" fillId="9" borderId="62" xfId="0" applyFont="1" applyFill="1" applyBorder="1" applyAlignment="1" applyProtection="1">
      <alignment horizontal="center" vertical="center" wrapText="1"/>
      <protection hidden="1"/>
    </xf>
    <xf numFmtId="0" fontId="140" fillId="9" borderId="74" xfId="0" applyFont="1" applyFill="1" applyBorder="1" applyAlignment="1" applyProtection="1">
      <alignment horizontal="center" vertical="center" wrapText="1"/>
      <protection hidden="1"/>
    </xf>
    <xf numFmtId="0" fontId="145" fillId="0" borderId="178" xfId="0" applyFont="1" applyBorder="1" applyAlignment="1">
      <alignment horizontal="center" vertical="center"/>
    </xf>
    <xf numFmtId="0" fontId="145" fillId="0" borderId="0" xfId="0" applyFont="1" applyBorder="1" applyAlignment="1">
      <alignment horizontal="center" vertical="center"/>
    </xf>
    <xf numFmtId="0" fontId="146" fillId="0" borderId="319" xfId="0" applyFont="1" applyBorder="1" applyAlignment="1">
      <alignment horizontal="center" vertical="center"/>
    </xf>
    <xf numFmtId="0" fontId="146" fillId="0" borderId="0" xfId="0" applyFont="1" applyBorder="1" applyAlignment="1">
      <alignment horizontal="center" vertical="center"/>
    </xf>
    <xf numFmtId="0" fontId="146" fillId="0" borderId="202" xfId="0" applyFont="1" applyBorder="1" applyAlignment="1">
      <alignment horizontal="center" vertical="center"/>
    </xf>
    <xf numFmtId="0" fontId="146" fillId="0" borderId="202" xfId="0" applyFont="1" applyBorder="1" applyAlignment="1">
      <alignment horizontal="right" vertical="center"/>
    </xf>
    <xf numFmtId="0" fontId="7" fillId="0" borderId="169" xfId="0" applyFont="1" applyBorder="1" applyAlignment="1">
      <alignment horizontal="center" vertical="center"/>
    </xf>
    <xf numFmtId="0" fontId="7" fillId="0" borderId="170" xfId="0" applyFont="1" applyBorder="1" applyAlignment="1">
      <alignment horizontal="center" vertical="center"/>
    </xf>
    <xf numFmtId="0" fontId="0" fillId="2" borderId="339" xfId="0" applyFill="1" applyBorder="1" applyAlignment="1">
      <alignment horizontal="center" vertical="center"/>
    </xf>
    <xf numFmtId="0" fontId="0" fillId="2" borderId="340" xfId="0" applyFill="1" applyBorder="1" applyAlignment="1">
      <alignment horizontal="center" vertical="center"/>
    </xf>
    <xf numFmtId="0" fontId="0" fillId="2" borderId="341" xfId="0" applyFill="1" applyBorder="1" applyAlignment="1">
      <alignment horizontal="center" vertical="center"/>
    </xf>
    <xf numFmtId="0" fontId="0" fillId="2" borderId="342" xfId="0" applyFill="1" applyBorder="1" applyAlignment="1">
      <alignment horizontal="center" vertical="center"/>
    </xf>
    <xf numFmtId="0" fontId="0" fillId="2" borderId="343" xfId="0" applyFill="1" applyBorder="1" applyAlignment="1">
      <alignment horizontal="center" vertical="center"/>
    </xf>
    <xf numFmtId="0" fontId="0" fillId="2" borderId="344" xfId="0" applyFill="1" applyBorder="1" applyAlignment="1">
      <alignment horizontal="center" vertical="center"/>
    </xf>
    <xf numFmtId="0" fontId="0" fillId="0" borderId="154" xfId="0" applyBorder="1" applyAlignment="1">
      <alignment horizontal="center" vertical="center"/>
    </xf>
    <xf numFmtId="0" fontId="0" fillId="0" borderId="155" xfId="0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177" xfId="0" applyBorder="1" applyAlignment="1">
      <alignment horizontal="center" vertical="center"/>
    </xf>
    <xf numFmtId="0" fontId="4" fillId="0" borderId="112" xfId="0" applyFont="1" applyBorder="1" applyAlignment="1">
      <alignment horizontal="center" vertical="center" textRotation="90"/>
    </xf>
    <xf numFmtId="0" fontId="4" fillId="0" borderId="205" xfId="0" applyFont="1" applyBorder="1" applyAlignment="1">
      <alignment horizontal="center" vertical="center" textRotation="90"/>
    </xf>
    <xf numFmtId="0" fontId="111" fillId="0" borderId="176" xfId="0" applyFont="1" applyBorder="1" applyAlignment="1">
      <alignment horizontal="center" vertical="center" textRotation="90"/>
    </xf>
    <xf numFmtId="0" fontId="111" fillId="0" borderId="207" xfId="0" applyFont="1" applyBorder="1" applyAlignment="1">
      <alignment horizontal="center" vertical="center" textRotation="90"/>
    </xf>
    <xf numFmtId="0" fontId="4" fillId="0" borderId="156" xfId="0" applyFont="1" applyBorder="1" applyAlignment="1">
      <alignment horizontal="center" vertical="center" textRotation="90"/>
    </xf>
    <xf numFmtId="0" fontId="4" fillId="0" borderId="204" xfId="0" applyFont="1" applyBorder="1" applyAlignment="1">
      <alignment horizontal="center" vertical="center" textRotation="90"/>
    </xf>
    <xf numFmtId="0" fontId="1" fillId="0" borderId="345" xfId="0" applyFont="1" applyBorder="1" applyAlignment="1">
      <alignment horizontal="center" vertical="center" wrapText="1"/>
    </xf>
    <xf numFmtId="0" fontId="1" fillId="0" borderId="221" xfId="0" applyFont="1" applyBorder="1" applyAlignment="1">
      <alignment horizontal="center" vertical="center" wrapText="1"/>
    </xf>
    <xf numFmtId="0" fontId="1" fillId="0" borderId="222" xfId="0" applyFont="1" applyBorder="1" applyAlignment="1">
      <alignment horizontal="center" vertical="center" wrapText="1"/>
    </xf>
    <xf numFmtId="0" fontId="1" fillId="0" borderId="192" xfId="0" applyFont="1" applyBorder="1" applyAlignment="1">
      <alignment horizontal="center"/>
    </xf>
    <xf numFmtId="0" fontId="1" fillId="0" borderId="345" xfId="0" applyFont="1" applyBorder="1" applyAlignment="1">
      <alignment horizontal="center"/>
    </xf>
    <xf numFmtId="0" fontId="1" fillId="0" borderId="193" xfId="0" applyFont="1" applyBorder="1" applyAlignment="1">
      <alignment horizontal="center"/>
    </xf>
    <xf numFmtId="0" fontId="45" fillId="17" borderId="179" xfId="0" applyFont="1" applyFill="1" applyBorder="1" applyAlignment="1">
      <alignment horizontal="center" vertical="center"/>
    </xf>
    <xf numFmtId="0" fontId="45" fillId="17" borderId="181" xfId="0" applyFont="1" applyFill="1" applyBorder="1" applyAlignment="1">
      <alignment horizontal="center" vertical="center"/>
    </xf>
    <xf numFmtId="0" fontId="45" fillId="18" borderId="180" xfId="0" applyFont="1" applyFill="1" applyBorder="1" applyAlignment="1">
      <alignment horizontal="center" vertical="center"/>
    </xf>
    <xf numFmtId="0" fontId="4" fillId="0" borderId="209" xfId="0" applyFont="1" applyBorder="1" applyAlignment="1">
      <alignment horizontal="center" vertical="center" textRotation="90"/>
    </xf>
    <xf numFmtId="0" fontId="4" fillId="0" borderId="357" xfId="0" applyFont="1" applyBorder="1" applyAlignment="1">
      <alignment horizontal="center" vertical="center" textRotation="90"/>
    </xf>
    <xf numFmtId="0" fontId="4" fillId="0" borderId="211" xfId="0" applyFont="1" applyBorder="1" applyAlignment="1">
      <alignment horizontal="center" vertical="center" textRotation="90"/>
    </xf>
    <xf numFmtId="0" fontId="4" fillId="0" borderId="214" xfId="0" applyFont="1" applyBorder="1" applyAlignment="1">
      <alignment horizontal="center" vertical="center" textRotation="90"/>
    </xf>
    <xf numFmtId="0" fontId="111" fillId="0" borderId="212" xfId="0" applyFont="1" applyBorder="1" applyAlignment="1">
      <alignment horizontal="center" vertical="center" textRotation="90"/>
    </xf>
    <xf numFmtId="0" fontId="111" fillId="0" borderId="356" xfId="0" applyFont="1" applyBorder="1" applyAlignment="1">
      <alignment horizontal="center" vertical="center" textRotation="90"/>
    </xf>
    <xf numFmtId="0" fontId="111" fillId="0" borderId="203" xfId="0" applyFont="1" applyBorder="1" applyAlignment="1">
      <alignment horizontal="center" vertical="center" textRotation="90"/>
    </xf>
    <xf numFmtId="0" fontId="111" fillId="0" borderId="206" xfId="0" applyFont="1" applyBorder="1" applyAlignment="1">
      <alignment horizontal="center" vertical="center" textRotation="90"/>
    </xf>
    <xf numFmtId="0" fontId="4" fillId="0" borderId="135" xfId="0" applyFont="1" applyBorder="1" applyAlignment="1">
      <alignment horizontal="center" vertical="center" textRotation="90"/>
    </xf>
    <xf numFmtId="0" fontId="4" fillId="0" borderId="217" xfId="0" applyFont="1" applyBorder="1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0" fillId="0" borderId="112" xfId="0" applyBorder="1" applyAlignment="1">
      <alignment horizontal="center"/>
    </xf>
    <xf numFmtId="0" fontId="150" fillId="0" borderId="112" xfId="0" applyFont="1" applyBorder="1" applyAlignment="1">
      <alignment horizontal="center"/>
    </xf>
    <xf numFmtId="0" fontId="0" fillId="0" borderId="340" xfId="0" applyBorder="1" applyAlignment="1">
      <alignment horizontal="center"/>
    </xf>
    <xf numFmtId="0" fontId="85" fillId="0" borderId="176" xfId="0" applyFont="1" applyBorder="1" applyAlignment="1">
      <alignment horizontal="center" vertical="center" wrapText="1"/>
    </xf>
    <xf numFmtId="0" fontId="85" fillId="0" borderId="145" xfId="0" applyFont="1" applyBorder="1" applyAlignment="1">
      <alignment horizontal="center" vertical="center" wrapText="1"/>
    </xf>
    <xf numFmtId="0" fontId="85" fillId="0" borderId="135" xfId="0" applyFont="1" applyBorder="1" applyAlignment="1">
      <alignment horizontal="center" vertical="center" wrapText="1"/>
    </xf>
    <xf numFmtId="0" fontId="0" fillId="0" borderId="135" xfId="0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85" fillId="0" borderId="112" xfId="0" applyFont="1" applyBorder="1" applyAlignment="1">
      <alignment horizontal="center" vertical="center" wrapText="1"/>
    </xf>
    <xf numFmtId="0" fontId="146" fillId="17" borderId="169" xfId="0" applyFont="1" applyFill="1" applyBorder="1" applyAlignment="1">
      <alignment horizontal="center" vertical="center"/>
    </xf>
    <xf numFmtId="0" fontId="146" fillId="17" borderId="170" xfId="0" applyFont="1" applyFill="1" applyBorder="1" applyAlignment="1">
      <alignment horizontal="center" vertical="center"/>
    </xf>
    <xf numFmtId="0" fontId="146" fillId="17" borderId="171" xfId="0" applyFont="1" applyFill="1" applyBorder="1" applyAlignment="1">
      <alignment horizontal="center" vertical="center"/>
    </xf>
    <xf numFmtId="0" fontId="146" fillId="17" borderId="178" xfId="0" applyFont="1" applyFill="1" applyBorder="1" applyAlignment="1">
      <alignment horizontal="center" vertical="center"/>
    </xf>
    <xf numFmtId="0" fontId="146" fillId="17" borderId="0" xfId="0" applyFont="1" applyFill="1" applyBorder="1" applyAlignment="1">
      <alignment horizontal="center" vertical="center"/>
    </xf>
    <xf numFmtId="0" fontId="146" fillId="17" borderId="275" xfId="0" applyFont="1" applyFill="1" applyBorder="1" applyAlignment="1">
      <alignment horizontal="center" vertical="center"/>
    </xf>
    <xf numFmtId="0" fontId="146" fillId="17" borderId="319" xfId="0" applyFont="1" applyFill="1" applyBorder="1" applyAlignment="1">
      <alignment horizontal="center" vertical="center"/>
    </xf>
    <xf numFmtId="0" fontId="146" fillId="17" borderId="202" xfId="0" applyFont="1" applyFill="1" applyBorder="1" applyAlignment="1">
      <alignment horizontal="center" vertical="center"/>
    </xf>
    <xf numFmtId="0" fontId="146" fillId="17" borderId="318" xfId="0" applyFont="1" applyFill="1" applyBorder="1" applyAlignment="1">
      <alignment horizontal="center" vertical="center"/>
    </xf>
    <xf numFmtId="0" fontId="4" fillId="0" borderId="154" xfId="0" applyFont="1" applyBorder="1" applyAlignment="1">
      <alignment horizontal="center" vertical="center" wrapText="1"/>
    </xf>
    <xf numFmtId="0" fontId="4" fillId="0" borderId="156" xfId="0" applyFont="1" applyBorder="1" applyAlignment="1">
      <alignment horizontal="center" vertical="center" wrapText="1"/>
    </xf>
    <xf numFmtId="0" fontId="4" fillId="0" borderId="204" xfId="0" applyFont="1" applyBorder="1" applyAlignment="1">
      <alignment horizontal="center" vertical="center" wrapText="1"/>
    </xf>
    <xf numFmtId="0" fontId="4" fillId="0" borderId="210" xfId="0" applyFont="1" applyBorder="1" applyAlignment="1">
      <alignment horizontal="center" vertical="center"/>
    </xf>
    <xf numFmtId="0" fontId="4" fillId="0" borderId="176" xfId="0" applyFont="1" applyBorder="1" applyAlignment="1">
      <alignment horizontal="center" vertical="center"/>
    </xf>
    <xf numFmtId="0" fontId="4" fillId="0" borderId="207" xfId="0" applyFont="1" applyBorder="1" applyAlignment="1">
      <alignment horizontal="center" vertical="center"/>
    </xf>
    <xf numFmtId="0" fontId="1" fillId="0" borderId="192" xfId="0" applyFont="1" applyBorder="1" applyAlignment="1">
      <alignment horizontal="center" vertical="center"/>
    </xf>
    <xf numFmtId="0" fontId="1" fillId="0" borderId="345" xfId="0" applyFont="1" applyBorder="1" applyAlignment="1">
      <alignment horizontal="center" vertical="center"/>
    </xf>
    <xf numFmtId="0" fontId="1" fillId="0" borderId="193" xfId="0" applyFont="1" applyBorder="1" applyAlignment="1">
      <alignment horizontal="center" vertical="center"/>
    </xf>
    <xf numFmtId="0" fontId="31" fillId="0" borderId="352" xfId="0" applyFont="1" applyBorder="1" applyAlignment="1">
      <alignment horizontal="center" vertical="center"/>
    </xf>
    <xf numFmtId="0" fontId="31" fillId="0" borderId="354" xfId="0" applyFont="1" applyBorder="1" applyAlignment="1">
      <alignment horizontal="center" vertical="center"/>
    </xf>
    <xf numFmtId="0" fontId="1" fillId="0" borderId="221" xfId="0" applyFont="1" applyBorder="1" applyAlignment="1">
      <alignment horizontal="center"/>
    </xf>
    <xf numFmtId="0" fontId="1" fillId="0" borderId="145" xfId="0" applyFont="1" applyBorder="1" applyAlignment="1">
      <alignment horizontal="center"/>
    </xf>
    <xf numFmtId="0" fontId="1" fillId="0" borderId="175" xfId="0" applyFont="1" applyBorder="1" applyAlignment="1">
      <alignment horizontal="center"/>
    </xf>
    <xf numFmtId="0" fontId="4" fillId="0" borderId="169" xfId="0" applyFont="1" applyBorder="1" applyAlignment="1">
      <alignment horizontal="center" vertical="center"/>
    </xf>
    <xf numFmtId="0" fontId="4" fillId="0" borderId="170" xfId="0" applyFont="1" applyBorder="1" applyAlignment="1">
      <alignment horizontal="center" vertical="center"/>
    </xf>
    <xf numFmtId="0" fontId="4" fillId="0" borderId="171" xfId="0" applyFont="1" applyBorder="1" applyAlignment="1">
      <alignment horizontal="center" vertical="center"/>
    </xf>
    <xf numFmtId="0" fontId="4" fillId="0" borderId="178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275" xfId="0" applyFont="1" applyBorder="1" applyAlignment="1">
      <alignment horizontal="center" vertical="center"/>
    </xf>
    <xf numFmtId="0" fontId="4" fillId="0" borderId="319" xfId="0" applyFont="1" applyBorder="1" applyAlignment="1">
      <alignment horizontal="center" vertical="center"/>
    </xf>
    <xf numFmtId="0" fontId="4" fillId="0" borderId="202" xfId="0" applyFont="1" applyBorder="1" applyAlignment="1">
      <alignment horizontal="center" vertical="center"/>
    </xf>
    <xf numFmtId="0" fontId="4" fillId="0" borderId="318" xfId="0" applyFont="1" applyBorder="1" applyAlignment="1">
      <alignment horizontal="center" vertical="center"/>
    </xf>
    <xf numFmtId="0" fontId="31" fillId="0" borderId="179" xfId="0" applyFont="1" applyBorder="1" applyAlignment="1">
      <alignment horizontal="center" vertical="center"/>
    </xf>
    <xf numFmtId="0" fontId="31" fillId="0" borderId="180" xfId="0" applyFont="1" applyBorder="1" applyAlignment="1">
      <alignment horizontal="center" vertical="center"/>
    </xf>
    <xf numFmtId="0" fontId="31" fillId="0" borderId="181" xfId="0" applyFont="1" applyBorder="1" applyAlignment="1">
      <alignment horizontal="center" vertical="center"/>
    </xf>
    <xf numFmtId="0" fontId="1" fillId="0" borderId="222" xfId="0" applyFont="1" applyBorder="1" applyAlignment="1">
      <alignment horizontal="center"/>
    </xf>
    <xf numFmtId="0" fontId="1" fillId="0" borderId="216" xfId="0" applyFont="1" applyBorder="1" applyAlignment="1">
      <alignment horizontal="center"/>
    </xf>
    <xf numFmtId="0" fontId="1" fillId="0" borderId="218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1637">
    <dxf>
      <font>
        <b/>
        <i val="0"/>
        <color rgb="FFFF0000"/>
      </font>
    </dxf>
    <dxf>
      <font>
        <b/>
        <i val="0"/>
        <color rgb="FF7030A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8000"/>
      </font>
    </dxf>
    <dxf>
      <font>
        <color theme="0"/>
      </font>
    </dxf>
    <dxf>
      <font>
        <color theme="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B0F0"/>
      </font>
    </dxf>
    <dxf>
      <font>
        <color rgb="FF0070C0"/>
      </font>
    </dxf>
    <dxf>
      <font>
        <color rgb="FFFF0000"/>
      </font>
    </dxf>
    <dxf>
      <font>
        <color rgb="FF00B05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9" tint="-0.24994659260841701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rgb="FFFF0000"/>
      </font>
    </dxf>
    <dxf>
      <font>
        <color rgb="FF7030A0"/>
      </font>
    </dxf>
    <dxf>
      <font>
        <color rgb="FF00B0F0"/>
      </font>
    </dxf>
    <dxf>
      <font>
        <color theme="0"/>
      </font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1"/>
      </font>
      <fill>
        <patternFill>
          <bgColor rgb="FFFF0000"/>
        </patternFill>
      </fill>
    </dxf>
    <dxf>
      <font>
        <color theme="9" tint="-0.24994659260841701"/>
      </font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ont>
        <color rgb="FF002060"/>
      </font>
      <fill>
        <patternFill>
          <bgColor theme="0"/>
        </patternFill>
      </fill>
    </dxf>
    <dxf>
      <font>
        <color rgb="FFFFC000"/>
      </font>
    </dxf>
    <dxf>
      <font>
        <color rgb="FF00B050"/>
      </font>
    </dxf>
    <dxf>
      <font>
        <color rgb="FFFF0000"/>
      </font>
    </dxf>
    <dxf>
      <font>
        <color theme="0"/>
      </font>
    </dxf>
    <dxf>
      <font>
        <color rgb="FF00B050"/>
      </font>
    </dxf>
    <dxf>
      <font>
        <color rgb="FF00B0F0"/>
      </font>
    </dxf>
    <dxf>
      <font>
        <color theme="9"/>
      </font>
    </dxf>
    <dxf>
      <font>
        <color rgb="FFFF0000"/>
      </font>
    </dxf>
    <dxf>
      <font>
        <color rgb="FFC00000"/>
      </font>
    </dxf>
    <dxf>
      <font>
        <color rgb="FFFFC000"/>
      </font>
    </dxf>
  </dxfs>
  <tableStyles count="0" defaultTableStyle="TableStyleMedium9" defaultPivotStyle="PivotStyleLight16"/>
  <colors>
    <mruColors>
      <color rgb="FF4B10E0"/>
      <color rgb="FFDE725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1</xdr:row>
      <xdr:rowOff>19051</xdr:rowOff>
    </xdr:from>
    <xdr:to>
      <xdr:col>19</xdr:col>
      <xdr:colOff>733425</xdr:colOff>
      <xdr:row>10</xdr:row>
      <xdr:rowOff>209551</xdr:rowOff>
    </xdr:to>
    <xdr:sp macro="" textlink="">
      <xdr:nvSpPr>
        <xdr:cNvPr id="2" name="Rectangle 1"/>
        <xdr:cNvSpPr/>
      </xdr:nvSpPr>
      <xdr:spPr>
        <a:xfrm>
          <a:off x="10039350" y="314326"/>
          <a:ext cx="2238375" cy="2552700"/>
        </a:xfrm>
        <a:prstGeom prst="rect">
          <a:avLst/>
        </a:prstGeom>
        <a:blipFill>
          <a:blip xmlns:r="http://schemas.openxmlformats.org/officeDocument/2006/relationships" r:embed="rId1" cstate="print"/>
          <a:stretch>
            <a:fillRect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33617</xdr:colOff>
      <xdr:row>1</xdr:row>
      <xdr:rowOff>22413</xdr:rowOff>
    </xdr:from>
    <xdr:to>
      <xdr:col>3</xdr:col>
      <xdr:colOff>108857</xdr:colOff>
      <xdr:row>2</xdr:row>
      <xdr:rowOff>272144</xdr:rowOff>
    </xdr:to>
    <xdr:pic>
      <xdr:nvPicPr>
        <xdr:cNvPr id="2" name="Picture 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53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41</xdr:row>
      <xdr:rowOff>22413</xdr:rowOff>
    </xdr:from>
    <xdr:to>
      <xdr:col>3</xdr:col>
      <xdr:colOff>108857</xdr:colOff>
      <xdr:row>42</xdr:row>
      <xdr:rowOff>272144</xdr:rowOff>
    </xdr:to>
    <xdr:pic>
      <xdr:nvPicPr>
        <xdr:cNvPr id="102" name="Picture 10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53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80</xdr:row>
      <xdr:rowOff>22413</xdr:rowOff>
    </xdr:from>
    <xdr:to>
      <xdr:col>3</xdr:col>
      <xdr:colOff>108857</xdr:colOff>
      <xdr:row>81</xdr:row>
      <xdr:rowOff>272144</xdr:rowOff>
    </xdr:to>
    <xdr:pic>
      <xdr:nvPicPr>
        <xdr:cNvPr id="103" name="Picture 10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53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120</xdr:row>
      <xdr:rowOff>22413</xdr:rowOff>
    </xdr:from>
    <xdr:to>
      <xdr:col>3</xdr:col>
      <xdr:colOff>108857</xdr:colOff>
      <xdr:row>121</xdr:row>
      <xdr:rowOff>272144</xdr:rowOff>
    </xdr:to>
    <xdr:pic>
      <xdr:nvPicPr>
        <xdr:cNvPr id="104" name="Picture 10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995562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159</xdr:row>
      <xdr:rowOff>22413</xdr:rowOff>
    </xdr:from>
    <xdr:to>
      <xdr:col>3</xdr:col>
      <xdr:colOff>108857</xdr:colOff>
      <xdr:row>160</xdr:row>
      <xdr:rowOff>272144</xdr:rowOff>
    </xdr:to>
    <xdr:pic>
      <xdr:nvPicPr>
        <xdr:cNvPr id="105" name="Picture 10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371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199</xdr:row>
      <xdr:rowOff>22413</xdr:rowOff>
    </xdr:from>
    <xdr:to>
      <xdr:col>3</xdr:col>
      <xdr:colOff>108857</xdr:colOff>
      <xdr:row>200</xdr:row>
      <xdr:rowOff>272144</xdr:rowOff>
    </xdr:to>
    <xdr:pic>
      <xdr:nvPicPr>
        <xdr:cNvPr id="106" name="Picture 10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89920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238</xdr:row>
      <xdr:rowOff>22413</xdr:rowOff>
    </xdr:from>
    <xdr:to>
      <xdr:col>3</xdr:col>
      <xdr:colOff>108857</xdr:colOff>
      <xdr:row>239</xdr:row>
      <xdr:rowOff>272144</xdr:rowOff>
    </xdr:to>
    <xdr:pic>
      <xdr:nvPicPr>
        <xdr:cNvPr id="107" name="Picture 10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371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278</xdr:row>
      <xdr:rowOff>22413</xdr:rowOff>
    </xdr:from>
    <xdr:to>
      <xdr:col>3</xdr:col>
      <xdr:colOff>108857</xdr:colOff>
      <xdr:row>279</xdr:row>
      <xdr:rowOff>272144</xdr:rowOff>
    </xdr:to>
    <xdr:pic>
      <xdr:nvPicPr>
        <xdr:cNvPr id="108" name="Picture 10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89920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317</xdr:row>
      <xdr:rowOff>22413</xdr:rowOff>
    </xdr:from>
    <xdr:to>
      <xdr:col>3</xdr:col>
      <xdr:colOff>108857</xdr:colOff>
      <xdr:row>318</xdr:row>
      <xdr:rowOff>272144</xdr:rowOff>
    </xdr:to>
    <xdr:pic>
      <xdr:nvPicPr>
        <xdr:cNvPr id="109" name="Picture 10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84081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357</xdr:row>
      <xdr:rowOff>22413</xdr:rowOff>
    </xdr:from>
    <xdr:to>
      <xdr:col>3</xdr:col>
      <xdr:colOff>108857</xdr:colOff>
      <xdr:row>358</xdr:row>
      <xdr:rowOff>272144</xdr:rowOff>
    </xdr:to>
    <xdr:pic>
      <xdr:nvPicPr>
        <xdr:cNvPr id="110" name="Picture 10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80284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396</xdr:row>
      <xdr:rowOff>22413</xdr:rowOff>
    </xdr:from>
    <xdr:to>
      <xdr:col>3</xdr:col>
      <xdr:colOff>108857</xdr:colOff>
      <xdr:row>397</xdr:row>
      <xdr:rowOff>272144</xdr:rowOff>
    </xdr:to>
    <xdr:pic>
      <xdr:nvPicPr>
        <xdr:cNvPr id="111" name="Picture 11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371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436</xdr:row>
      <xdr:rowOff>22413</xdr:rowOff>
    </xdr:from>
    <xdr:to>
      <xdr:col>3</xdr:col>
      <xdr:colOff>108857</xdr:colOff>
      <xdr:row>437</xdr:row>
      <xdr:rowOff>272144</xdr:rowOff>
    </xdr:to>
    <xdr:pic>
      <xdr:nvPicPr>
        <xdr:cNvPr id="112" name="Picture 11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89920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475</xdr:row>
      <xdr:rowOff>22413</xdr:rowOff>
    </xdr:from>
    <xdr:to>
      <xdr:col>3</xdr:col>
      <xdr:colOff>108857</xdr:colOff>
      <xdr:row>476</xdr:row>
      <xdr:rowOff>272144</xdr:rowOff>
    </xdr:to>
    <xdr:pic>
      <xdr:nvPicPr>
        <xdr:cNvPr id="113" name="Picture 11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84081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515</xdr:row>
      <xdr:rowOff>22413</xdr:rowOff>
    </xdr:from>
    <xdr:to>
      <xdr:col>3</xdr:col>
      <xdr:colOff>108857</xdr:colOff>
      <xdr:row>516</xdr:row>
      <xdr:rowOff>272144</xdr:rowOff>
    </xdr:to>
    <xdr:pic>
      <xdr:nvPicPr>
        <xdr:cNvPr id="114" name="Picture 11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80284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554</xdr:row>
      <xdr:rowOff>22413</xdr:rowOff>
    </xdr:from>
    <xdr:to>
      <xdr:col>3</xdr:col>
      <xdr:colOff>108857</xdr:colOff>
      <xdr:row>555</xdr:row>
      <xdr:rowOff>272144</xdr:rowOff>
    </xdr:to>
    <xdr:pic>
      <xdr:nvPicPr>
        <xdr:cNvPr id="115" name="Picture 11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744455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594</xdr:row>
      <xdr:rowOff>22413</xdr:rowOff>
    </xdr:from>
    <xdr:to>
      <xdr:col>3</xdr:col>
      <xdr:colOff>108857</xdr:colOff>
      <xdr:row>595</xdr:row>
      <xdr:rowOff>272144</xdr:rowOff>
    </xdr:to>
    <xdr:pic>
      <xdr:nvPicPr>
        <xdr:cNvPr id="116" name="Picture 11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706480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633</xdr:row>
      <xdr:rowOff>22413</xdr:rowOff>
    </xdr:from>
    <xdr:to>
      <xdr:col>3</xdr:col>
      <xdr:colOff>108857</xdr:colOff>
      <xdr:row>634</xdr:row>
      <xdr:rowOff>272144</xdr:rowOff>
    </xdr:to>
    <xdr:pic>
      <xdr:nvPicPr>
        <xdr:cNvPr id="117" name="Picture 11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648094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673</xdr:row>
      <xdr:rowOff>22413</xdr:rowOff>
    </xdr:from>
    <xdr:to>
      <xdr:col>3</xdr:col>
      <xdr:colOff>108857</xdr:colOff>
      <xdr:row>674</xdr:row>
      <xdr:rowOff>272144</xdr:rowOff>
    </xdr:to>
    <xdr:pic>
      <xdr:nvPicPr>
        <xdr:cNvPr id="118" name="Picture 11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8610119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712</xdr:row>
      <xdr:rowOff>22413</xdr:rowOff>
    </xdr:from>
    <xdr:to>
      <xdr:col>3</xdr:col>
      <xdr:colOff>108857</xdr:colOff>
      <xdr:row>713</xdr:row>
      <xdr:rowOff>272144</xdr:rowOff>
    </xdr:to>
    <xdr:pic>
      <xdr:nvPicPr>
        <xdr:cNvPr id="119" name="Picture 11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371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752</xdr:row>
      <xdr:rowOff>22413</xdr:rowOff>
    </xdr:from>
    <xdr:to>
      <xdr:col>3</xdr:col>
      <xdr:colOff>108857</xdr:colOff>
      <xdr:row>753</xdr:row>
      <xdr:rowOff>272144</xdr:rowOff>
    </xdr:to>
    <xdr:pic>
      <xdr:nvPicPr>
        <xdr:cNvPr id="120" name="Picture 11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89920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791</xdr:row>
      <xdr:rowOff>22413</xdr:rowOff>
    </xdr:from>
    <xdr:to>
      <xdr:col>3</xdr:col>
      <xdr:colOff>108857</xdr:colOff>
      <xdr:row>792</xdr:row>
      <xdr:rowOff>272144</xdr:rowOff>
    </xdr:to>
    <xdr:pic>
      <xdr:nvPicPr>
        <xdr:cNvPr id="121" name="Picture 12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84081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831</xdr:row>
      <xdr:rowOff>22413</xdr:rowOff>
    </xdr:from>
    <xdr:to>
      <xdr:col>3</xdr:col>
      <xdr:colOff>108857</xdr:colOff>
      <xdr:row>832</xdr:row>
      <xdr:rowOff>272144</xdr:rowOff>
    </xdr:to>
    <xdr:pic>
      <xdr:nvPicPr>
        <xdr:cNvPr id="122" name="Picture 12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80284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870</xdr:row>
      <xdr:rowOff>22413</xdr:rowOff>
    </xdr:from>
    <xdr:to>
      <xdr:col>3</xdr:col>
      <xdr:colOff>108857</xdr:colOff>
      <xdr:row>871</xdr:row>
      <xdr:rowOff>272144</xdr:rowOff>
    </xdr:to>
    <xdr:pic>
      <xdr:nvPicPr>
        <xdr:cNvPr id="123" name="Picture 12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744455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910</xdr:row>
      <xdr:rowOff>22413</xdr:rowOff>
    </xdr:from>
    <xdr:to>
      <xdr:col>3</xdr:col>
      <xdr:colOff>108857</xdr:colOff>
      <xdr:row>911</xdr:row>
      <xdr:rowOff>272144</xdr:rowOff>
    </xdr:to>
    <xdr:pic>
      <xdr:nvPicPr>
        <xdr:cNvPr id="124" name="Picture 12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706480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949</xdr:row>
      <xdr:rowOff>22413</xdr:rowOff>
    </xdr:from>
    <xdr:to>
      <xdr:col>3</xdr:col>
      <xdr:colOff>108857</xdr:colOff>
      <xdr:row>950</xdr:row>
      <xdr:rowOff>272144</xdr:rowOff>
    </xdr:to>
    <xdr:pic>
      <xdr:nvPicPr>
        <xdr:cNvPr id="125" name="Picture 12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648094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989</xdr:row>
      <xdr:rowOff>22413</xdr:rowOff>
    </xdr:from>
    <xdr:to>
      <xdr:col>3</xdr:col>
      <xdr:colOff>108857</xdr:colOff>
      <xdr:row>990</xdr:row>
      <xdr:rowOff>272144</xdr:rowOff>
    </xdr:to>
    <xdr:pic>
      <xdr:nvPicPr>
        <xdr:cNvPr id="126" name="Picture 12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8610119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1028</xdr:row>
      <xdr:rowOff>22413</xdr:rowOff>
    </xdr:from>
    <xdr:to>
      <xdr:col>3</xdr:col>
      <xdr:colOff>108857</xdr:colOff>
      <xdr:row>1029</xdr:row>
      <xdr:rowOff>272144</xdr:rowOff>
    </xdr:to>
    <xdr:pic>
      <xdr:nvPicPr>
        <xdr:cNvPr id="127" name="Picture 12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9551734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1068</xdr:row>
      <xdr:rowOff>22413</xdr:rowOff>
    </xdr:from>
    <xdr:to>
      <xdr:col>3</xdr:col>
      <xdr:colOff>108857</xdr:colOff>
      <xdr:row>1069</xdr:row>
      <xdr:rowOff>272144</xdr:rowOff>
    </xdr:to>
    <xdr:pic>
      <xdr:nvPicPr>
        <xdr:cNvPr id="128" name="Picture 12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0513759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1107</xdr:row>
      <xdr:rowOff>22413</xdr:rowOff>
    </xdr:from>
    <xdr:to>
      <xdr:col>3</xdr:col>
      <xdr:colOff>108857</xdr:colOff>
      <xdr:row>1108</xdr:row>
      <xdr:rowOff>272144</xdr:rowOff>
    </xdr:to>
    <xdr:pic>
      <xdr:nvPicPr>
        <xdr:cNvPr id="129" name="Picture 12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1455373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1147</xdr:row>
      <xdr:rowOff>22413</xdr:rowOff>
    </xdr:from>
    <xdr:to>
      <xdr:col>3</xdr:col>
      <xdr:colOff>108857</xdr:colOff>
      <xdr:row>1148</xdr:row>
      <xdr:rowOff>272144</xdr:rowOff>
    </xdr:to>
    <xdr:pic>
      <xdr:nvPicPr>
        <xdr:cNvPr id="130" name="Picture 12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2417398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1186</xdr:row>
      <xdr:rowOff>22413</xdr:rowOff>
    </xdr:from>
    <xdr:to>
      <xdr:col>3</xdr:col>
      <xdr:colOff>108857</xdr:colOff>
      <xdr:row>1187</xdr:row>
      <xdr:rowOff>272144</xdr:rowOff>
    </xdr:to>
    <xdr:pic>
      <xdr:nvPicPr>
        <xdr:cNvPr id="131" name="Picture 13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3359012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1226</xdr:row>
      <xdr:rowOff>22413</xdr:rowOff>
    </xdr:from>
    <xdr:to>
      <xdr:col>3</xdr:col>
      <xdr:colOff>108857</xdr:colOff>
      <xdr:row>1227</xdr:row>
      <xdr:rowOff>272144</xdr:rowOff>
    </xdr:to>
    <xdr:pic>
      <xdr:nvPicPr>
        <xdr:cNvPr id="132" name="Picture 13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432103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1265</xdr:row>
      <xdr:rowOff>22413</xdr:rowOff>
    </xdr:from>
    <xdr:to>
      <xdr:col>3</xdr:col>
      <xdr:colOff>108857</xdr:colOff>
      <xdr:row>1266</xdr:row>
      <xdr:rowOff>272144</xdr:rowOff>
    </xdr:to>
    <xdr:pic>
      <xdr:nvPicPr>
        <xdr:cNvPr id="133" name="Picture 13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526265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1305</xdr:row>
      <xdr:rowOff>22413</xdr:rowOff>
    </xdr:from>
    <xdr:to>
      <xdr:col>3</xdr:col>
      <xdr:colOff>108857</xdr:colOff>
      <xdr:row>1306</xdr:row>
      <xdr:rowOff>272144</xdr:rowOff>
    </xdr:to>
    <xdr:pic>
      <xdr:nvPicPr>
        <xdr:cNvPr id="134" name="Picture 13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62246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1344</xdr:row>
      <xdr:rowOff>22413</xdr:rowOff>
    </xdr:from>
    <xdr:to>
      <xdr:col>3</xdr:col>
      <xdr:colOff>108857</xdr:colOff>
      <xdr:row>1345</xdr:row>
      <xdr:rowOff>272144</xdr:rowOff>
    </xdr:to>
    <xdr:pic>
      <xdr:nvPicPr>
        <xdr:cNvPr id="135" name="Picture 13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371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1384</xdr:row>
      <xdr:rowOff>22413</xdr:rowOff>
    </xdr:from>
    <xdr:to>
      <xdr:col>3</xdr:col>
      <xdr:colOff>108857</xdr:colOff>
      <xdr:row>1385</xdr:row>
      <xdr:rowOff>272144</xdr:rowOff>
    </xdr:to>
    <xdr:pic>
      <xdr:nvPicPr>
        <xdr:cNvPr id="136" name="Picture 13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89920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1423</xdr:row>
      <xdr:rowOff>22413</xdr:rowOff>
    </xdr:from>
    <xdr:to>
      <xdr:col>3</xdr:col>
      <xdr:colOff>108857</xdr:colOff>
      <xdr:row>1424</xdr:row>
      <xdr:rowOff>272144</xdr:rowOff>
    </xdr:to>
    <xdr:pic>
      <xdr:nvPicPr>
        <xdr:cNvPr id="137" name="Picture 13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84081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1463</xdr:row>
      <xdr:rowOff>22413</xdr:rowOff>
    </xdr:from>
    <xdr:to>
      <xdr:col>3</xdr:col>
      <xdr:colOff>108857</xdr:colOff>
      <xdr:row>1464</xdr:row>
      <xdr:rowOff>272144</xdr:rowOff>
    </xdr:to>
    <xdr:pic>
      <xdr:nvPicPr>
        <xdr:cNvPr id="138" name="Picture 13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80284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1502</xdr:row>
      <xdr:rowOff>22413</xdr:rowOff>
    </xdr:from>
    <xdr:to>
      <xdr:col>3</xdr:col>
      <xdr:colOff>108857</xdr:colOff>
      <xdr:row>1503</xdr:row>
      <xdr:rowOff>272144</xdr:rowOff>
    </xdr:to>
    <xdr:pic>
      <xdr:nvPicPr>
        <xdr:cNvPr id="139" name="Picture 13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744455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1542</xdr:row>
      <xdr:rowOff>22413</xdr:rowOff>
    </xdr:from>
    <xdr:to>
      <xdr:col>3</xdr:col>
      <xdr:colOff>108857</xdr:colOff>
      <xdr:row>1543</xdr:row>
      <xdr:rowOff>272144</xdr:rowOff>
    </xdr:to>
    <xdr:pic>
      <xdr:nvPicPr>
        <xdr:cNvPr id="140" name="Picture 13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706480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1581</xdr:row>
      <xdr:rowOff>22413</xdr:rowOff>
    </xdr:from>
    <xdr:to>
      <xdr:col>3</xdr:col>
      <xdr:colOff>108857</xdr:colOff>
      <xdr:row>1582</xdr:row>
      <xdr:rowOff>272144</xdr:rowOff>
    </xdr:to>
    <xdr:pic>
      <xdr:nvPicPr>
        <xdr:cNvPr id="141" name="Picture 14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648094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1621</xdr:row>
      <xdr:rowOff>22413</xdr:rowOff>
    </xdr:from>
    <xdr:to>
      <xdr:col>3</xdr:col>
      <xdr:colOff>108857</xdr:colOff>
      <xdr:row>1622</xdr:row>
      <xdr:rowOff>272144</xdr:rowOff>
    </xdr:to>
    <xdr:pic>
      <xdr:nvPicPr>
        <xdr:cNvPr id="142" name="Picture 14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8610119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1660</xdr:row>
      <xdr:rowOff>22413</xdr:rowOff>
    </xdr:from>
    <xdr:to>
      <xdr:col>3</xdr:col>
      <xdr:colOff>108857</xdr:colOff>
      <xdr:row>1661</xdr:row>
      <xdr:rowOff>272144</xdr:rowOff>
    </xdr:to>
    <xdr:pic>
      <xdr:nvPicPr>
        <xdr:cNvPr id="143" name="Picture 14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9551734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1700</xdr:row>
      <xdr:rowOff>22413</xdr:rowOff>
    </xdr:from>
    <xdr:to>
      <xdr:col>3</xdr:col>
      <xdr:colOff>108857</xdr:colOff>
      <xdr:row>1701</xdr:row>
      <xdr:rowOff>272144</xdr:rowOff>
    </xdr:to>
    <xdr:pic>
      <xdr:nvPicPr>
        <xdr:cNvPr id="144" name="Picture 14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0513759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1739</xdr:row>
      <xdr:rowOff>22413</xdr:rowOff>
    </xdr:from>
    <xdr:to>
      <xdr:col>3</xdr:col>
      <xdr:colOff>108857</xdr:colOff>
      <xdr:row>1740</xdr:row>
      <xdr:rowOff>272144</xdr:rowOff>
    </xdr:to>
    <xdr:pic>
      <xdr:nvPicPr>
        <xdr:cNvPr id="145" name="Picture 14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1455373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1779</xdr:row>
      <xdr:rowOff>22413</xdr:rowOff>
    </xdr:from>
    <xdr:to>
      <xdr:col>3</xdr:col>
      <xdr:colOff>108857</xdr:colOff>
      <xdr:row>1780</xdr:row>
      <xdr:rowOff>272144</xdr:rowOff>
    </xdr:to>
    <xdr:pic>
      <xdr:nvPicPr>
        <xdr:cNvPr id="146" name="Picture 14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2417398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1818</xdr:row>
      <xdr:rowOff>22413</xdr:rowOff>
    </xdr:from>
    <xdr:to>
      <xdr:col>3</xdr:col>
      <xdr:colOff>108857</xdr:colOff>
      <xdr:row>1819</xdr:row>
      <xdr:rowOff>272144</xdr:rowOff>
    </xdr:to>
    <xdr:pic>
      <xdr:nvPicPr>
        <xdr:cNvPr id="147" name="Picture 14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3359012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1858</xdr:row>
      <xdr:rowOff>22413</xdr:rowOff>
    </xdr:from>
    <xdr:to>
      <xdr:col>3</xdr:col>
      <xdr:colOff>108857</xdr:colOff>
      <xdr:row>1859</xdr:row>
      <xdr:rowOff>272144</xdr:rowOff>
    </xdr:to>
    <xdr:pic>
      <xdr:nvPicPr>
        <xdr:cNvPr id="148" name="Picture 14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432103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1897</xdr:row>
      <xdr:rowOff>22413</xdr:rowOff>
    </xdr:from>
    <xdr:to>
      <xdr:col>3</xdr:col>
      <xdr:colOff>108857</xdr:colOff>
      <xdr:row>1898</xdr:row>
      <xdr:rowOff>272144</xdr:rowOff>
    </xdr:to>
    <xdr:pic>
      <xdr:nvPicPr>
        <xdr:cNvPr id="149" name="Picture 14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526265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1937</xdr:row>
      <xdr:rowOff>22413</xdr:rowOff>
    </xdr:from>
    <xdr:to>
      <xdr:col>3</xdr:col>
      <xdr:colOff>108857</xdr:colOff>
      <xdr:row>1938</xdr:row>
      <xdr:rowOff>272144</xdr:rowOff>
    </xdr:to>
    <xdr:pic>
      <xdr:nvPicPr>
        <xdr:cNvPr id="150" name="Picture 14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62246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1976</xdr:row>
      <xdr:rowOff>22413</xdr:rowOff>
    </xdr:from>
    <xdr:to>
      <xdr:col>3</xdr:col>
      <xdr:colOff>108857</xdr:colOff>
      <xdr:row>1977</xdr:row>
      <xdr:rowOff>272144</xdr:rowOff>
    </xdr:to>
    <xdr:pic>
      <xdr:nvPicPr>
        <xdr:cNvPr id="151" name="Picture 15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716629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2016</xdr:row>
      <xdr:rowOff>22413</xdr:rowOff>
    </xdr:from>
    <xdr:to>
      <xdr:col>3</xdr:col>
      <xdr:colOff>108857</xdr:colOff>
      <xdr:row>2017</xdr:row>
      <xdr:rowOff>272144</xdr:rowOff>
    </xdr:to>
    <xdr:pic>
      <xdr:nvPicPr>
        <xdr:cNvPr id="152" name="Picture 15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812831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2055</xdr:row>
      <xdr:rowOff>22413</xdr:rowOff>
    </xdr:from>
    <xdr:to>
      <xdr:col>3</xdr:col>
      <xdr:colOff>108857</xdr:colOff>
      <xdr:row>2056</xdr:row>
      <xdr:rowOff>272144</xdr:rowOff>
    </xdr:to>
    <xdr:pic>
      <xdr:nvPicPr>
        <xdr:cNvPr id="153" name="Picture 15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069930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2095</xdr:row>
      <xdr:rowOff>22413</xdr:rowOff>
    </xdr:from>
    <xdr:to>
      <xdr:col>3</xdr:col>
      <xdr:colOff>108857</xdr:colOff>
      <xdr:row>2096</xdr:row>
      <xdr:rowOff>272144</xdr:rowOff>
    </xdr:to>
    <xdr:pic>
      <xdr:nvPicPr>
        <xdr:cNvPr id="154" name="Picture 15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031955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2134</xdr:row>
      <xdr:rowOff>22413</xdr:rowOff>
    </xdr:from>
    <xdr:to>
      <xdr:col>3</xdr:col>
      <xdr:colOff>108857</xdr:colOff>
      <xdr:row>2135</xdr:row>
      <xdr:rowOff>272144</xdr:rowOff>
    </xdr:to>
    <xdr:pic>
      <xdr:nvPicPr>
        <xdr:cNvPr id="155" name="Picture 15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973569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2174</xdr:row>
      <xdr:rowOff>22413</xdr:rowOff>
    </xdr:from>
    <xdr:to>
      <xdr:col>3</xdr:col>
      <xdr:colOff>108857</xdr:colOff>
      <xdr:row>2175</xdr:row>
      <xdr:rowOff>272144</xdr:rowOff>
    </xdr:to>
    <xdr:pic>
      <xdr:nvPicPr>
        <xdr:cNvPr id="156" name="Picture 15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1935594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2213</xdr:row>
      <xdr:rowOff>22413</xdr:rowOff>
    </xdr:from>
    <xdr:to>
      <xdr:col>3</xdr:col>
      <xdr:colOff>108857</xdr:colOff>
      <xdr:row>2214</xdr:row>
      <xdr:rowOff>272144</xdr:rowOff>
    </xdr:to>
    <xdr:pic>
      <xdr:nvPicPr>
        <xdr:cNvPr id="157" name="Picture 15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2877209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2253</xdr:row>
      <xdr:rowOff>22413</xdr:rowOff>
    </xdr:from>
    <xdr:to>
      <xdr:col>3</xdr:col>
      <xdr:colOff>108857</xdr:colOff>
      <xdr:row>2254</xdr:row>
      <xdr:rowOff>272144</xdr:rowOff>
    </xdr:to>
    <xdr:pic>
      <xdr:nvPicPr>
        <xdr:cNvPr id="158" name="Picture 15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3839234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2292</xdr:row>
      <xdr:rowOff>22413</xdr:rowOff>
    </xdr:from>
    <xdr:to>
      <xdr:col>3</xdr:col>
      <xdr:colOff>108857</xdr:colOff>
      <xdr:row>2293</xdr:row>
      <xdr:rowOff>272144</xdr:rowOff>
    </xdr:to>
    <xdr:pic>
      <xdr:nvPicPr>
        <xdr:cNvPr id="159" name="Picture 15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4780848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2332</xdr:row>
      <xdr:rowOff>22413</xdr:rowOff>
    </xdr:from>
    <xdr:to>
      <xdr:col>3</xdr:col>
      <xdr:colOff>108857</xdr:colOff>
      <xdr:row>2333</xdr:row>
      <xdr:rowOff>272144</xdr:rowOff>
    </xdr:to>
    <xdr:pic>
      <xdr:nvPicPr>
        <xdr:cNvPr id="160" name="Picture 15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5742873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2371</xdr:row>
      <xdr:rowOff>22413</xdr:rowOff>
    </xdr:from>
    <xdr:to>
      <xdr:col>3</xdr:col>
      <xdr:colOff>108857</xdr:colOff>
      <xdr:row>2372</xdr:row>
      <xdr:rowOff>272144</xdr:rowOff>
    </xdr:to>
    <xdr:pic>
      <xdr:nvPicPr>
        <xdr:cNvPr id="161" name="Picture 16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668448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2411</xdr:row>
      <xdr:rowOff>22413</xdr:rowOff>
    </xdr:from>
    <xdr:to>
      <xdr:col>3</xdr:col>
      <xdr:colOff>108857</xdr:colOff>
      <xdr:row>2412</xdr:row>
      <xdr:rowOff>272144</xdr:rowOff>
    </xdr:to>
    <xdr:pic>
      <xdr:nvPicPr>
        <xdr:cNvPr id="162" name="Picture 16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7646512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2450</xdr:row>
      <xdr:rowOff>22413</xdr:rowOff>
    </xdr:from>
    <xdr:to>
      <xdr:col>3</xdr:col>
      <xdr:colOff>108857</xdr:colOff>
      <xdr:row>2451</xdr:row>
      <xdr:rowOff>272144</xdr:rowOff>
    </xdr:to>
    <xdr:pic>
      <xdr:nvPicPr>
        <xdr:cNvPr id="163" name="Picture 16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858812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2490</xdr:row>
      <xdr:rowOff>22413</xdr:rowOff>
    </xdr:from>
    <xdr:to>
      <xdr:col>3</xdr:col>
      <xdr:colOff>108857</xdr:colOff>
      <xdr:row>2491</xdr:row>
      <xdr:rowOff>272144</xdr:rowOff>
    </xdr:to>
    <xdr:pic>
      <xdr:nvPicPr>
        <xdr:cNvPr id="164" name="Picture 16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955015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2529</xdr:row>
      <xdr:rowOff>22413</xdr:rowOff>
    </xdr:from>
    <xdr:to>
      <xdr:col>3</xdr:col>
      <xdr:colOff>108857</xdr:colOff>
      <xdr:row>2530</xdr:row>
      <xdr:rowOff>272144</xdr:rowOff>
    </xdr:to>
    <xdr:pic>
      <xdr:nvPicPr>
        <xdr:cNvPr id="165" name="Picture 16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049176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2569</xdr:row>
      <xdr:rowOff>22413</xdr:rowOff>
    </xdr:from>
    <xdr:to>
      <xdr:col>3</xdr:col>
      <xdr:colOff>108857</xdr:colOff>
      <xdr:row>2570</xdr:row>
      <xdr:rowOff>272144</xdr:rowOff>
    </xdr:to>
    <xdr:pic>
      <xdr:nvPicPr>
        <xdr:cNvPr id="166" name="Picture 16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145379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2608</xdr:row>
      <xdr:rowOff>22413</xdr:rowOff>
    </xdr:from>
    <xdr:to>
      <xdr:col>3</xdr:col>
      <xdr:colOff>108857</xdr:colOff>
      <xdr:row>2609</xdr:row>
      <xdr:rowOff>272144</xdr:rowOff>
    </xdr:to>
    <xdr:pic>
      <xdr:nvPicPr>
        <xdr:cNvPr id="167" name="Picture 16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049176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2648</xdr:row>
      <xdr:rowOff>22413</xdr:rowOff>
    </xdr:from>
    <xdr:to>
      <xdr:col>3</xdr:col>
      <xdr:colOff>108857</xdr:colOff>
      <xdr:row>2649</xdr:row>
      <xdr:rowOff>272144</xdr:rowOff>
    </xdr:to>
    <xdr:pic>
      <xdr:nvPicPr>
        <xdr:cNvPr id="168" name="Picture 16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145379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2687</xdr:row>
      <xdr:rowOff>22413</xdr:rowOff>
    </xdr:from>
    <xdr:to>
      <xdr:col>3</xdr:col>
      <xdr:colOff>108857</xdr:colOff>
      <xdr:row>2688</xdr:row>
      <xdr:rowOff>272144</xdr:rowOff>
    </xdr:to>
    <xdr:pic>
      <xdr:nvPicPr>
        <xdr:cNvPr id="169" name="Picture 16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2395405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2727</xdr:row>
      <xdr:rowOff>22413</xdr:rowOff>
    </xdr:from>
    <xdr:to>
      <xdr:col>3</xdr:col>
      <xdr:colOff>108857</xdr:colOff>
      <xdr:row>2728</xdr:row>
      <xdr:rowOff>272144</xdr:rowOff>
    </xdr:to>
    <xdr:pic>
      <xdr:nvPicPr>
        <xdr:cNvPr id="170" name="Picture 16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357430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2766</xdr:row>
      <xdr:rowOff>22413</xdr:rowOff>
    </xdr:from>
    <xdr:to>
      <xdr:col>3</xdr:col>
      <xdr:colOff>108857</xdr:colOff>
      <xdr:row>2767</xdr:row>
      <xdr:rowOff>272144</xdr:rowOff>
    </xdr:to>
    <xdr:pic>
      <xdr:nvPicPr>
        <xdr:cNvPr id="171" name="Picture 17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4299044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2806</xdr:row>
      <xdr:rowOff>22413</xdr:rowOff>
    </xdr:from>
    <xdr:to>
      <xdr:col>3</xdr:col>
      <xdr:colOff>108857</xdr:colOff>
      <xdr:row>2807</xdr:row>
      <xdr:rowOff>272144</xdr:rowOff>
    </xdr:to>
    <xdr:pic>
      <xdr:nvPicPr>
        <xdr:cNvPr id="172" name="Picture 17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5261069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2845</xdr:row>
      <xdr:rowOff>22413</xdr:rowOff>
    </xdr:from>
    <xdr:to>
      <xdr:col>3</xdr:col>
      <xdr:colOff>108857</xdr:colOff>
      <xdr:row>2846</xdr:row>
      <xdr:rowOff>272144</xdr:rowOff>
    </xdr:to>
    <xdr:pic>
      <xdr:nvPicPr>
        <xdr:cNvPr id="173" name="Picture 17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6202684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2885</xdr:row>
      <xdr:rowOff>22413</xdr:rowOff>
    </xdr:from>
    <xdr:to>
      <xdr:col>3</xdr:col>
      <xdr:colOff>108857</xdr:colOff>
      <xdr:row>2886</xdr:row>
      <xdr:rowOff>272144</xdr:rowOff>
    </xdr:to>
    <xdr:pic>
      <xdr:nvPicPr>
        <xdr:cNvPr id="174" name="Picture 17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7164709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2924</xdr:row>
      <xdr:rowOff>22413</xdr:rowOff>
    </xdr:from>
    <xdr:to>
      <xdr:col>3</xdr:col>
      <xdr:colOff>108857</xdr:colOff>
      <xdr:row>2925</xdr:row>
      <xdr:rowOff>272144</xdr:rowOff>
    </xdr:to>
    <xdr:pic>
      <xdr:nvPicPr>
        <xdr:cNvPr id="175" name="Picture 17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8106323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2964</xdr:row>
      <xdr:rowOff>22413</xdr:rowOff>
    </xdr:from>
    <xdr:to>
      <xdr:col>3</xdr:col>
      <xdr:colOff>108857</xdr:colOff>
      <xdr:row>2965</xdr:row>
      <xdr:rowOff>272144</xdr:rowOff>
    </xdr:to>
    <xdr:pic>
      <xdr:nvPicPr>
        <xdr:cNvPr id="176" name="Picture 17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068348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3003</xdr:row>
      <xdr:rowOff>22413</xdr:rowOff>
    </xdr:from>
    <xdr:to>
      <xdr:col>3</xdr:col>
      <xdr:colOff>108857</xdr:colOff>
      <xdr:row>3004</xdr:row>
      <xdr:rowOff>272144</xdr:rowOff>
    </xdr:to>
    <xdr:pic>
      <xdr:nvPicPr>
        <xdr:cNvPr id="177" name="Picture 17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0009962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3043</xdr:row>
      <xdr:rowOff>22413</xdr:rowOff>
    </xdr:from>
    <xdr:to>
      <xdr:col>3</xdr:col>
      <xdr:colOff>108857</xdr:colOff>
      <xdr:row>3044</xdr:row>
      <xdr:rowOff>272144</xdr:rowOff>
    </xdr:to>
    <xdr:pic>
      <xdr:nvPicPr>
        <xdr:cNvPr id="178" name="Picture 17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097198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3082</xdr:row>
      <xdr:rowOff>22413</xdr:rowOff>
    </xdr:from>
    <xdr:to>
      <xdr:col>3</xdr:col>
      <xdr:colOff>108857</xdr:colOff>
      <xdr:row>3083</xdr:row>
      <xdr:rowOff>272144</xdr:rowOff>
    </xdr:to>
    <xdr:pic>
      <xdr:nvPicPr>
        <xdr:cNvPr id="179" name="Picture 17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191360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3122</xdr:row>
      <xdr:rowOff>22413</xdr:rowOff>
    </xdr:from>
    <xdr:to>
      <xdr:col>3</xdr:col>
      <xdr:colOff>108857</xdr:colOff>
      <xdr:row>3123</xdr:row>
      <xdr:rowOff>272144</xdr:rowOff>
    </xdr:to>
    <xdr:pic>
      <xdr:nvPicPr>
        <xdr:cNvPr id="180" name="Picture 17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287562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3161</xdr:row>
      <xdr:rowOff>22413</xdr:rowOff>
    </xdr:from>
    <xdr:to>
      <xdr:col>3</xdr:col>
      <xdr:colOff>108857</xdr:colOff>
      <xdr:row>3162</xdr:row>
      <xdr:rowOff>272144</xdr:rowOff>
    </xdr:to>
    <xdr:pic>
      <xdr:nvPicPr>
        <xdr:cNvPr id="181" name="Picture 18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381724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3201</xdr:row>
      <xdr:rowOff>22413</xdr:rowOff>
    </xdr:from>
    <xdr:to>
      <xdr:col>3</xdr:col>
      <xdr:colOff>108857</xdr:colOff>
      <xdr:row>3202</xdr:row>
      <xdr:rowOff>272144</xdr:rowOff>
    </xdr:to>
    <xdr:pic>
      <xdr:nvPicPr>
        <xdr:cNvPr id="182" name="Picture 18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477926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3240</xdr:row>
      <xdr:rowOff>22413</xdr:rowOff>
    </xdr:from>
    <xdr:to>
      <xdr:col>3</xdr:col>
      <xdr:colOff>108857</xdr:colOff>
      <xdr:row>3241</xdr:row>
      <xdr:rowOff>272144</xdr:rowOff>
    </xdr:to>
    <xdr:pic>
      <xdr:nvPicPr>
        <xdr:cNvPr id="183" name="Picture 18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5720880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3280</xdr:row>
      <xdr:rowOff>22413</xdr:rowOff>
    </xdr:from>
    <xdr:to>
      <xdr:col>3</xdr:col>
      <xdr:colOff>108857</xdr:colOff>
      <xdr:row>3281</xdr:row>
      <xdr:rowOff>272144</xdr:rowOff>
    </xdr:to>
    <xdr:pic>
      <xdr:nvPicPr>
        <xdr:cNvPr id="184" name="Picture 18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6682905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3319</xdr:row>
      <xdr:rowOff>22413</xdr:rowOff>
    </xdr:from>
    <xdr:to>
      <xdr:col>3</xdr:col>
      <xdr:colOff>108857</xdr:colOff>
      <xdr:row>3320</xdr:row>
      <xdr:rowOff>272144</xdr:rowOff>
    </xdr:to>
    <xdr:pic>
      <xdr:nvPicPr>
        <xdr:cNvPr id="185" name="Picture 18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7624519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3359</xdr:row>
      <xdr:rowOff>22413</xdr:rowOff>
    </xdr:from>
    <xdr:to>
      <xdr:col>3</xdr:col>
      <xdr:colOff>108857</xdr:colOff>
      <xdr:row>3360</xdr:row>
      <xdr:rowOff>272144</xdr:rowOff>
    </xdr:to>
    <xdr:pic>
      <xdr:nvPicPr>
        <xdr:cNvPr id="186" name="Picture 18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8586544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3398</xdr:row>
      <xdr:rowOff>22413</xdr:rowOff>
    </xdr:from>
    <xdr:to>
      <xdr:col>3</xdr:col>
      <xdr:colOff>108857</xdr:colOff>
      <xdr:row>3399</xdr:row>
      <xdr:rowOff>272144</xdr:rowOff>
    </xdr:to>
    <xdr:pic>
      <xdr:nvPicPr>
        <xdr:cNvPr id="187" name="Picture 18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9528159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3438</xdr:row>
      <xdr:rowOff>22413</xdr:rowOff>
    </xdr:from>
    <xdr:to>
      <xdr:col>3</xdr:col>
      <xdr:colOff>108857</xdr:colOff>
      <xdr:row>3439</xdr:row>
      <xdr:rowOff>272144</xdr:rowOff>
    </xdr:to>
    <xdr:pic>
      <xdr:nvPicPr>
        <xdr:cNvPr id="188" name="Picture 18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04901842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3477</xdr:row>
      <xdr:rowOff>22413</xdr:rowOff>
    </xdr:from>
    <xdr:to>
      <xdr:col>3</xdr:col>
      <xdr:colOff>108857</xdr:colOff>
      <xdr:row>3478</xdr:row>
      <xdr:rowOff>272144</xdr:rowOff>
    </xdr:to>
    <xdr:pic>
      <xdr:nvPicPr>
        <xdr:cNvPr id="189" name="Picture 18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1431798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3517</xdr:row>
      <xdr:rowOff>22413</xdr:rowOff>
    </xdr:from>
    <xdr:to>
      <xdr:col>3</xdr:col>
      <xdr:colOff>108857</xdr:colOff>
      <xdr:row>3518</xdr:row>
      <xdr:rowOff>272144</xdr:rowOff>
    </xdr:to>
    <xdr:pic>
      <xdr:nvPicPr>
        <xdr:cNvPr id="190" name="Picture 18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23938234"/>
          <a:ext cx="1204633" cy="64433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3556</xdr:row>
      <xdr:rowOff>22413</xdr:rowOff>
    </xdr:from>
    <xdr:to>
      <xdr:col>3</xdr:col>
      <xdr:colOff>108857</xdr:colOff>
      <xdr:row>3557</xdr:row>
      <xdr:rowOff>272144</xdr:rowOff>
    </xdr:to>
    <xdr:pic>
      <xdr:nvPicPr>
        <xdr:cNvPr id="191" name="Picture 19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3335437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3596</xdr:row>
      <xdr:rowOff>22413</xdr:rowOff>
    </xdr:from>
    <xdr:to>
      <xdr:col>3</xdr:col>
      <xdr:colOff>108857</xdr:colOff>
      <xdr:row>3597</xdr:row>
      <xdr:rowOff>272144</xdr:rowOff>
    </xdr:to>
    <xdr:pic>
      <xdr:nvPicPr>
        <xdr:cNvPr id="192" name="Picture 19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42974627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3635</xdr:row>
      <xdr:rowOff>22413</xdr:rowOff>
    </xdr:from>
    <xdr:to>
      <xdr:col>3</xdr:col>
      <xdr:colOff>108857</xdr:colOff>
      <xdr:row>3636</xdr:row>
      <xdr:rowOff>272144</xdr:rowOff>
    </xdr:to>
    <xdr:pic>
      <xdr:nvPicPr>
        <xdr:cNvPr id="193" name="Picture 19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5239077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3675</xdr:row>
      <xdr:rowOff>22413</xdr:rowOff>
    </xdr:from>
    <xdr:to>
      <xdr:col>3</xdr:col>
      <xdr:colOff>108857</xdr:colOff>
      <xdr:row>3676</xdr:row>
      <xdr:rowOff>272144</xdr:rowOff>
    </xdr:to>
    <xdr:pic>
      <xdr:nvPicPr>
        <xdr:cNvPr id="194" name="Picture 19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62011020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3714</xdr:row>
      <xdr:rowOff>22413</xdr:rowOff>
    </xdr:from>
    <xdr:to>
      <xdr:col>3</xdr:col>
      <xdr:colOff>108857</xdr:colOff>
      <xdr:row>3715</xdr:row>
      <xdr:rowOff>272144</xdr:rowOff>
    </xdr:to>
    <xdr:pic>
      <xdr:nvPicPr>
        <xdr:cNvPr id="195" name="Picture 19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7142716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3754</xdr:row>
      <xdr:rowOff>22413</xdr:rowOff>
    </xdr:from>
    <xdr:to>
      <xdr:col>3</xdr:col>
      <xdr:colOff>108857</xdr:colOff>
      <xdr:row>3755</xdr:row>
      <xdr:rowOff>272144</xdr:rowOff>
    </xdr:to>
    <xdr:pic>
      <xdr:nvPicPr>
        <xdr:cNvPr id="196" name="Picture 19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81047413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3793</xdr:row>
      <xdr:rowOff>22413</xdr:rowOff>
    </xdr:from>
    <xdr:to>
      <xdr:col>3</xdr:col>
      <xdr:colOff>108857</xdr:colOff>
      <xdr:row>3794</xdr:row>
      <xdr:rowOff>272144</xdr:rowOff>
    </xdr:to>
    <xdr:pic>
      <xdr:nvPicPr>
        <xdr:cNvPr id="197" name="Picture 19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9046355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3833</xdr:row>
      <xdr:rowOff>22413</xdr:rowOff>
    </xdr:from>
    <xdr:to>
      <xdr:col>3</xdr:col>
      <xdr:colOff>108857</xdr:colOff>
      <xdr:row>3834</xdr:row>
      <xdr:rowOff>272144</xdr:rowOff>
    </xdr:to>
    <xdr:pic>
      <xdr:nvPicPr>
        <xdr:cNvPr id="198" name="Picture 19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00083806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3872</xdr:row>
      <xdr:rowOff>22413</xdr:rowOff>
    </xdr:from>
    <xdr:to>
      <xdr:col>3</xdr:col>
      <xdr:colOff>108857</xdr:colOff>
      <xdr:row>3873</xdr:row>
      <xdr:rowOff>272144</xdr:rowOff>
    </xdr:to>
    <xdr:pic>
      <xdr:nvPicPr>
        <xdr:cNvPr id="199" name="Picture 19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0949994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3912</xdr:row>
      <xdr:rowOff>22413</xdr:rowOff>
    </xdr:from>
    <xdr:to>
      <xdr:col>3</xdr:col>
      <xdr:colOff>108857</xdr:colOff>
      <xdr:row>3913</xdr:row>
      <xdr:rowOff>272144</xdr:rowOff>
    </xdr:to>
    <xdr:pic>
      <xdr:nvPicPr>
        <xdr:cNvPr id="200" name="Picture 19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19120199"/>
          <a:ext cx="1204633" cy="64433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33617</xdr:colOff>
      <xdr:row>1</xdr:row>
      <xdr:rowOff>22413</xdr:rowOff>
    </xdr:from>
    <xdr:to>
      <xdr:col>3</xdr:col>
      <xdr:colOff>40821</xdr:colOff>
      <xdr:row>2</xdr:row>
      <xdr:rowOff>299357</xdr:rowOff>
    </xdr:to>
    <xdr:pic>
      <xdr:nvPicPr>
        <xdr:cNvPr id="2" name="Picture 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41</xdr:row>
      <xdr:rowOff>22413</xdr:rowOff>
    </xdr:from>
    <xdr:to>
      <xdr:col>3</xdr:col>
      <xdr:colOff>40821</xdr:colOff>
      <xdr:row>42</xdr:row>
      <xdr:rowOff>299357</xdr:rowOff>
    </xdr:to>
    <xdr:pic>
      <xdr:nvPicPr>
        <xdr:cNvPr id="102" name="Picture 10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81</xdr:row>
      <xdr:rowOff>22413</xdr:rowOff>
    </xdr:from>
    <xdr:to>
      <xdr:col>3</xdr:col>
      <xdr:colOff>40821</xdr:colOff>
      <xdr:row>82</xdr:row>
      <xdr:rowOff>299357</xdr:rowOff>
    </xdr:to>
    <xdr:pic>
      <xdr:nvPicPr>
        <xdr:cNvPr id="103" name="Picture 10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1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121</xdr:row>
      <xdr:rowOff>22413</xdr:rowOff>
    </xdr:from>
    <xdr:to>
      <xdr:col>3</xdr:col>
      <xdr:colOff>40821</xdr:colOff>
      <xdr:row>122</xdr:row>
      <xdr:rowOff>299357</xdr:rowOff>
    </xdr:to>
    <xdr:pic>
      <xdr:nvPicPr>
        <xdr:cNvPr id="5" name="Picture 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1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161</xdr:row>
      <xdr:rowOff>22413</xdr:rowOff>
    </xdr:from>
    <xdr:to>
      <xdr:col>3</xdr:col>
      <xdr:colOff>40821</xdr:colOff>
      <xdr:row>162</xdr:row>
      <xdr:rowOff>299357</xdr:rowOff>
    </xdr:to>
    <xdr:pic>
      <xdr:nvPicPr>
        <xdr:cNvPr id="6" name="Picture 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9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201</xdr:row>
      <xdr:rowOff>22413</xdr:rowOff>
    </xdr:from>
    <xdr:to>
      <xdr:col>3</xdr:col>
      <xdr:colOff>40821</xdr:colOff>
      <xdr:row>202</xdr:row>
      <xdr:rowOff>299357</xdr:rowOff>
    </xdr:to>
    <xdr:pic>
      <xdr:nvPicPr>
        <xdr:cNvPr id="7" name="Picture 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1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241</xdr:row>
      <xdr:rowOff>22413</xdr:rowOff>
    </xdr:from>
    <xdr:to>
      <xdr:col>3</xdr:col>
      <xdr:colOff>40821</xdr:colOff>
      <xdr:row>242</xdr:row>
      <xdr:rowOff>299357</xdr:rowOff>
    </xdr:to>
    <xdr:pic>
      <xdr:nvPicPr>
        <xdr:cNvPr id="8" name="Picture 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9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281</xdr:row>
      <xdr:rowOff>22413</xdr:rowOff>
    </xdr:from>
    <xdr:to>
      <xdr:col>3</xdr:col>
      <xdr:colOff>40821</xdr:colOff>
      <xdr:row>282</xdr:row>
      <xdr:rowOff>299357</xdr:rowOff>
    </xdr:to>
    <xdr:pic>
      <xdr:nvPicPr>
        <xdr:cNvPr id="9" name="Picture 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977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321</xdr:row>
      <xdr:rowOff>22413</xdr:rowOff>
    </xdr:from>
    <xdr:to>
      <xdr:col>3</xdr:col>
      <xdr:colOff>40821</xdr:colOff>
      <xdr:row>322</xdr:row>
      <xdr:rowOff>299357</xdr:rowOff>
    </xdr:to>
    <xdr:pic>
      <xdr:nvPicPr>
        <xdr:cNvPr id="10" name="Picture 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958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361</xdr:row>
      <xdr:rowOff>22413</xdr:rowOff>
    </xdr:from>
    <xdr:to>
      <xdr:col>3</xdr:col>
      <xdr:colOff>40821</xdr:colOff>
      <xdr:row>362</xdr:row>
      <xdr:rowOff>299357</xdr:rowOff>
    </xdr:to>
    <xdr:pic>
      <xdr:nvPicPr>
        <xdr:cNvPr id="11" name="Picture 1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401</xdr:row>
      <xdr:rowOff>22413</xdr:rowOff>
    </xdr:from>
    <xdr:to>
      <xdr:col>3</xdr:col>
      <xdr:colOff>40821</xdr:colOff>
      <xdr:row>402</xdr:row>
      <xdr:rowOff>299357</xdr:rowOff>
    </xdr:to>
    <xdr:pic>
      <xdr:nvPicPr>
        <xdr:cNvPr id="12" name="Picture 1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1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441</xdr:row>
      <xdr:rowOff>22413</xdr:rowOff>
    </xdr:from>
    <xdr:to>
      <xdr:col>3</xdr:col>
      <xdr:colOff>40821</xdr:colOff>
      <xdr:row>442</xdr:row>
      <xdr:rowOff>299357</xdr:rowOff>
    </xdr:to>
    <xdr:pic>
      <xdr:nvPicPr>
        <xdr:cNvPr id="13" name="Picture 1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9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481</xdr:row>
      <xdr:rowOff>22413</xdr:rowOff>
    </xdr:from>
    <xdr:to>
      <xdr:col>3</xdr:col>
      <xdr:colOff>40821</xdr:colOff>
      <xdr:row>482</xdr:row>
      <xdr:rowOff>299357</xdr:rowOff>
    </xdr:to>
    <xdr:pic>
      <xdr:nvPicPr>
        <xdr:cNvPr id="14" name="Picture 1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977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521</xdr:row>
      <xdr:rowOff>22413</xdr:rowOff>
    </xdr:from>
    <xdr:to>
      <xdr:col>3</xdr:col>
      <xdr:colOff>40821</xdr:colOff>
      <xdr:row>522</xdr:row>
      <xdr:rowOff>299357</xdr:rowOff>
    </xdr:to>
    <xdr:pic>
      <xdr:nvPicPr>
        <xdr:cNvPr id="15" name="Picture 1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958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561</xdr:row>
      <xdr:rowOff>22413</xdr:rowOff>
    </xdr:from>
    <xdr:to>
      <xdr:col>3</xdr:col>
      <xdr:colOff>40821</xdr:colOff>
      <xdr:row>562</xdr:row>
      <xdr:rowOff>299357</xdr:rowOff>
    </xdr:to>
    <xdr:pic>
      <xdr:nvPicPr>
        <xdr:cNvPr id="16" name="Picture 1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9939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601</xdr:row>
      <xdr:rowOff>22413</xdr:rowOff>
    </xdr:from>
    <xdr:to>
      <xdr:col>3</xdr:col>
      <xdr:colOff>40821</xdr:colOff>
      <xdr:row>602</xdr:row>
      <xdr:rowOff>299357</xdr:rowOff>
    </xdr:to>
    <xdr:pic>
      <xdr:nvPicPr>
        <xdr:cNvPr id="17" name="Picture 1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1920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641</xdr:row>
      <xdr:rowOff>22413</xdr:rowOff>
    </xdr:from>
    <xdr:to>
      <xdr:col>3</xdr:col>
      <xdr:colOff>40821</xdr:colOff>
      <xdr:row>642</xdr:row>
      <xdr:rowOff>299357</xdr:rowOff>
    </xdr:to>
    <xdr:pic>
      <xdr:nvPicPr>
        <xdr:cNvPr id="18" name="Picture 1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3901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681</xdr:row>
      <xdr:rowOff>22413</xdr:rowOff>
    </xdr:from>
    <xdr:to>
      <xdr:col>3</xdr:col>
      <xdr:colOff>40821</xdr:colOff>
      <xdr:row>682</xdr:row>
      <xdr:rowOff>299357</xdr:rowOff>
    </xdr:to>
    <xdr:pic>
      <xdr:nvPicPr>
        <xdr:cNvPr id="19" name="Picture 1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5883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721</xdr:row>
      <xdr:rowOff>22413</xdr:rowOff>
    </xdr:from>
    <xdr:to>
      <xdr:col>3</xdr:col>
      <xdr:colOff>40821</xdr:colOff>
      <xdr:row>722</xdr:row>
      <xdr:rowOff>299357</xdr:rowOff>
    </xdr:to>
    <xdr:pic>
      <xdr:nvPicPr>
        <xdr:cNvPr id="20" name="Picture 1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1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761</xdr:row>
      <xdr:rowOff>22413</xdr:rowOff>
    </xdr:from>
    <xdr:to>
      <xdr:col>3</xdr:col>
      <xdr:colOff>40821</xdr:colOff>
      <xdr:row>762</xdr:row>
      <xdr:rowOff>299357</xdr:rowOff>
    </xdr:to>
    <xdr:pic>
      <xdr:nvPicPr>
        <xdr:cNvPr id="21" name="Picture 2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9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801</xdr:row>
      <xdr:rowOff>22413</xdr:rowOff>
    </xdr:from>
    <xdr:to>
      <xdr:col>3</xdr:col>
      <xdr:colOff>40821</xdr:colOff>
      <xdr:row>802</xdr:row>
      <xdr:rowOff>299357</xdr:rowOff>
    </xdr:to>
    <xdr:pic>
      <xdr:nvPicPr>
        <xdr:cNvPr id="22" name="Picture 2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977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841</xdr:row>
      <xdr:rowOff>22413</xdr:rowOff>
    </xdr:from>
    <xdr:to>
      <xdr:col>3</xdr:col>
      <xdr:colOff>40821</xdr:colOff>
      <xdr:row>842</xdr:row>
      <xdr:rowOff>299357</xdr:rowOff>
    </xdr:to>
    <xdr:pic>
      <xdr:nvPicPr>
        <xdr:cNvPr id="23" name="Picture 2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958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881</xdr:row>
      <xdr:rowOff>22413</xdr:rowOff>
    </xdr:from>
    <xdr:to>
      <xdr:col>3</xdr:col>
      <xdr:colOff>40821</xdr:colOff>
      <xdr:row>882</xdr:row>
      <xdr:rowOff>299357</xdr:rowOff>
    </xdr:to>
    <xdr:pic>
      <xdr:nvPicPr>
        <xdr:cNvPr id="24" name="Picture 2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9939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921</xdr:row>
      <xdr:rowOff>22413</xdr:rowOff>
    </xdr:from>
    <xdr:to>
      <xdr:col>3</xdr:col>
      <xdr:colOff>40821</xdr:colOff>
      <xdr:row>922</xdr:row>
      <xdr:rowOff>299357</xdr:rowOff>
    </xdr:to>
    <xdr:pic>
      <xdr:nvPicPr>
        <xdr:cNvPr id="25" name="Picture 2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1920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961</xdr:row>
      <xdr:rowOff>22413</xdr:rowOff>
    </xdr:from>
    <xdr:to>
      <xdr:col>3</xdr:col>
      <xdr:colOff>40821</xdr:colOff>
      <xdr:row>962</xdr:row>
      <xdr:rowOff>299357</xdr:rowOff>
    </xdr:to>
    <xdr:pic>
      <xdr:nvPicPr>
        <xdr:cNvPr id="26" name="Picture 2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3901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1001</xdr:row>
      <xdr:rowOff>22413</xdr:rowOff>
    </xdr:from>
    <xdr:to>
      <xdr:col>3</xdr:col>
      <xdr:colOff>40821</xdr:colOff>
      <xdr:row>1002</xdr:row>
      <xdr:rowOff>299357</xdr:rowOff>
    </xdr:to>
    <xdr:pic>
      <xdr:nvPicPr>
        <xdr:cNvPr id="27" name="Picture 2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5883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1041</xdr:row>
      <xdr:rowOff>22413</xdr:rowOff>
    </xdr:from>
    <xdr:to>
      <xdr:col>3</xdr:col>
      <xdr:colOff>40821</xdr:colOff>
      <xdr:row>1042</xdr:row>
      <xdr:rowOff>299357</xdr:rowOff>
    </xdr:to>
    <xdr:pic>
      <xdr:nvPicPr>
        <xdr:cNvPr id="28" name="Picture 2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7864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1081</xdr:row>
      <xdr:rowOff>22413</xdr:rowOff>
    </xdr:from>
    <xdr:to>
      <xdr:col>3</xdr:col>
      <xdr:colOff>40821</xdr:colOff>
      <xdr:row>1082</xdr:row>
      <xdr:rowOff>299357</xdr:rowOff>
    </xdr:to>
    <xdr:pic>
      <xdr:nvPicPr>
        <xdr:cNvPr id="29" name="Picture 2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845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1121</xdr:row>
      <xdr:rowOff>22413</xdr:rowOff>
    </xdr:from>
    <xdr:to>
      <xdr:col>3</xdr:col>
      <xdr:colOff>40821</xdr:colOff>
      <xdr:row>1122</xdr:row>
      <xdr:rowOff>299357</xdr:rowOff>
    </xdr:to>
    <xdr:pic>
      <xdr:nvPicPr>
        <xdr:cNvPr id="30" name="Picture 2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1826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1161</xdr:row>
      <xdr:rowOff>22413</xdr:rowOff>
    </xdr:from>
    <xdr:to>
      <xdr:col>3</xdr:col>
      <xdr:colOff>40821</xdr:colOff>
      <xdr:row>1162</xdr:row>
      <xdr:rowOff>299357</xdr:rowOff>
    </xdr:to>
    <xdr:pic>
      <xdr:nvPicPr>
        <xdr:cNvPr id="31" name="Picture 3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3807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1201</xdr:row>
      <xdr:rowOff>22413</xdr:rowOff>
    </xdr:from>
    <xdr:to>
      <xdr:col>3</xdr:col>
      <xdr:colOff>40821</xdr:colOff>
      <xdr:row>1202</xdr:row>
      <xdr:rowOff>299357</xdr:rowOff>
    </xdr:to>
    <xdr:pic>
      <xdr:nvPicPr>
        <xdr:cNvPr id="32" name="Picture 3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5789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1241</xdr:row>
      <xdr:rowOff>22413</xdr:rowOff>
    </xdr:from>
    <xdr:to>
      <xdr:col>3</xdr:col>
      <xdr:colOff>40821</xdr:colOff>
      <xdr:row>1242</xdr:row>
      <xdr:rowOff>299357</xdr:rowOff>
    </xdr:to>
    <xdr:pic>
      <xdr:nvPicPr>
        <xdr:cNvPr id="33" name="Picture 3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7770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1281</xdr:row>
      <xdr:rowOff>22413</xdr:rowOff>
    </xdr:from>
    <xdr:to>
      <xdr:col>3</xdr:col>
      <xdr:colOff>40821</xdr:colOff>
      <xdr:row>1282</xdr:row>
      <xdr:rowOff>299357</xdr:rowOff>
    </xdr:to>
    <xdr:pic>
      <xdr:nvPicPr>
        <xdr:cNvPr id="34" name="Picture 3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9751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1321</xdr:row>
      <xdr:rowOff>22413</xdr:rowOff>
    </xdr:from>
    <xdr:to>
      <xdr:col>3</xdr:col>
      <xdr:colOff>40821</xdr:colOff>
      <xdr:row>1322</xdr:row>
      <xdr:rowOff>299357</xdr:rowOff>
    </xdr:to>
    <xdr:pic>
      <xdr:nvPicPr>
        <xdr:cNvPr id="35" name="Picture 3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1732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1361</xdr:row>
      <xdr:rowOff>22413</xdr:rowOff>
    </xdr:from>
    <xdr:to>
      <xdr:col>3</xdr:col>
      <xdr:colOff>40821</xdr:colOff>
      <xdr:row>1362</xdr:row>
      <xdr:rowOff>299357</xdr:rowOff>
    </xdr:to>
    <xdr:pic>
      <xdr:nvPicPr>
        <xdr:cNvPr id="36" name="Picture 3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713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1401</xdr:row>
      <xdr:rowOff>22413</xdr:rowOff>
    </xdr:from>
    <xdr:to>
      <xdr:col>3</xdr:col>
      <xdr:colOff>40821</xdr:colOff>
      <xdr:row>1402</xdr:row>
      <xdr:rowOff>299357</xdr:rowOff>
    </xdr:to>
    <xdr:pic>
      <xdr:nvPicPr>
        <xdr:cNvPr id="37" name="Picture 3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1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1441</xdr:row>
      <xdr:rowOff>22413</xdr:rowOff>
    </xdr:from>
    <xdr:to>
      <xdr:col>3</xdr:col>
      <xdr:colOff>40821</xdr:colOff>
      <xdr:row>1442</xdr:row>
      <xdr:rowOff>299357</xdr:rowOff>
    </xdr:to>
    <xdr:pic>
      <xdr:nvPicPr>
        <xdr:cNvPr id="38" name="Picture 3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9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1481</xdr:row>
      <xdr:rowOff>22413</xdr:rowOff>
    </xdr:from>
    <xdr:to>
      <xdr:col>3</xdr:col>
      <xdr:colOff>40821</xdr:colOff>
      <xdr:row>1482</xdr:row>
      <xdr:rowOff>299357</xdr:rowOff>
    </xdr:to>
    <xdr:pic>
      <xdr:nvPicPr>
        <xdr:cNvPr id="39" name="Picture 3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977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1521</xdr:row>
      <xdr:rowOff>22413</xdr:rowOff>
    </xdr:from>
    <xdr:to>
      <xdr:col>3</xdr:col>
      <xdr:colOff>40821</xdr:colOff>
      <xdr:row>1522</xdr:row>
      <xdr:rowOff>299357</xdr:rowOff>
    </xdr:to>
    <xdr:pic>
      <xdr:nvPicPr>
        <xdr:cNvPr id="40" name="Picture 3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958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1561</xdr:row>
      <xdr:rowOff>22413</xdr:rowOff>
    </xdr:from>
    <xdr:to>
      <xdr:col>3</xdr:col>
      <xdr:colOff>40821</xdr:colOff>
      <xdr:row>1562</xdr:row>
      <xdr:rowOff>299357</xdr:rowOff>
    </xdr:to>
    <xdr:pic>
      <xdr:nvPicPr>
        <xdr:cNvPr id="41" name="Picture 4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9939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1601</xdr:row>
      <xdr:rowOff>22413</xdr:rowOff>
    </xdr:from>
    <xdr:to>
      <xdr:col>3</xdr:col>
      <xdr:colOff>40821</xdr:colOff>
      <xdr:row>1602</xdr:row>
      <xdr:rowOff>299357</xdr:rowOff>
    </xdr:to>
    <xdr:pic>
      <xdr:nvPicPr>
        <xdr:cNvPr id="42" name="Picture 4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1920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1641</xdr:row>
      <xdr:rowOff>22413</xdr:rowOff>
    </xdr:from>
    <xdr:to>
      <xdr:col>3</xdr:col>
      <xdr:colOff>40821</xdr:colOff>
      <xdr:row>1642</xdr:row>
      <xdr:rowOff>299357</xdr:rowOff>
    </xdr:to>
    <xdr:pic>
      <xdr:nvPicPr>
        <xdr:cNvPr id="43" name="Picture 4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3901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1681</xdr:row>
      <xdr:rowOff>22413</xdr:rowOff>
    </xdr:from>
    <xdr:to>
      <xdr:col>3</xdr:col>
      <xdr:colOff>40821</xdr:colOff>
      <xdr:row>1682</xdr:row>
      <xdr:rowOff>299357</xdr:rowOff>
    </xdr:to>
    <xdr:pic>
      <xdr:nvPicPr>
        <xdr:cNvPr id="44" name="Picture 4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5883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1721</xdr:row>
      <xdr:rowOff>22413</xdr:rowOff>
    </xdr:from>
    <xdr:to>
      <xdr:col>3</xdr:col>
      <xdr:colOff>40821</xdr:colOff>
      <xdr:row>1722</xdr:row>
      <xdr:rowOff>299357</xdr:rowOff>
    </xdr:to>
    <xdr:pic>
      <xdr:nvPicPr>
        <xdr:cNvPr id="45" name="Picture 4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7864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1761</xdr:row>
      <xdr:rowOff>22413</xdr:rowOff>
    </xdr:from>
    <xdr:to>
      <xdr:col>3</xdr:col>
      <xdr:colOff>40821</xdr:colOff>
      <xdr:row>1762</xdr:row>
      <xdr:rowOff>299357</xdr:rowOff>
    </xdr:to>
    <xdr:pic>
      <xdr:nvPicPr>
        <xdr:cNvPr id="46" name="Picture 4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845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1801</xdr:row>
      <xdr:rowOff>22413</xdr:rowOff>
    </xdr:from>
    <xdr:to>
      <xdr:col>3</xdr:col>
      <xdr:colOff>40821</xdr:colOff>
      <xdr:row>1802</xdr:row>
      <xdr:rowOff>299357</xdr:rowOff>
    </xdr:to>
    <xdr:pic>
      <xdr:nvPicPr>
        <xdr:cNvPr id="47" name="Picture 4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1826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1841</xdr:row>
      <xdr:rowOff>22413</xdr:rowOff>
    </xdr:from>
    <xdr:to>
      <xdr:col>3</xdr:col>
      <xdr:colOff>40821</xdr:colOff>
      <xdr:row>1842</xdr:row>
      <xdr:rowOff>299357</xdr:rowOff>
    </xdr:to>
    <xdr:pic>
      <xdr:nvPicPr>
        <xdr:cNvPr id="48" name="Picture 4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3807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1881</xdr:row>
      <xdr:rowOff>22413</xdr:rowOff>
    </xdr:from>
    <xdr:to>
      <xdr:col>3</xdr:col>
      <xdr:colOff>40821</xdr:colOff>
      <xdr:row>1882</xdr:row>
      <xdr:rowOff>299357</xdr:rowOff>
    </xdr:to>
    <xdr:pic>
      <xdr:nvPicPr>
        <xdr:cNvPr id="49" name="Picture 4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5789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1921</xdr:row>
      <xdr:rowOff>22413</xdr:rowOff>
    </xdr:from>
    <xdr:to>
      <xdr:col>3</xdr:col>
      <xdr:colOff>40821</xdr:colOff>
      <xdr:row>1922</xdr:row>
      <xdr:rowOff>299357</xdr:rowOff>
    </xdr:to>
    <xdr:pic>
      <xdr:nvPicPr>
        <xdr:cNvPr id="50" name="Picture 4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7770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1961</xdr:row>
      <xdr:rowOff>22413</xdr:rowOff>
    </xdr:from>
    <xdr:to>
      <xdr:col>3</xdr:col>
      <xdr:colOff>40821</xdr:colOff>
      <xdr:row>1962</xdr:row>
      <xdr:rowOff>299357</xdr:rowOff>
    </xdr:to>
    <xdr:pic>
      <xdr:nvPicPr>
        <xdr:cNvPr id="51" name="Picture 5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9751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2001</xdr:row>
      <xdr:rowOff>22413</xdr:rowOff>
    </xdr:from>
    <xdr:to>
      <xdr:col>3</xdr:col>
      <xdr:colOff>40821</xdr:colOff>
      <xdr:row>2002</xdr:row>
      <xdr:rowOff>299357</xdr:rowOff>
    </xdr:to>
    <xdr:pic>
      <xdr:nvPicPr>
        <xdr:cNvPr id="52" name="Picture 5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1732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2041</xdr:row>
      <xdr:rowOff>22413</xdr:rowOff>
    </xdr:from>
    <xdr:to>
      <xdr:col>3</xdr:col>
      <xdr:colOff>40821</xdr:colOff>
      <xdr:row>2042</xdr:row>
      <xdr:rowOff>299357</xdr:rowOff>
    </xdr:to>
    <xdr:pic>
      <xdr:nvPicPr>
        <xdr:cNvPr id="53" name="Picture 5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713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2081</xdr:row>
      <xdr:rowOff>22413</xdr:rowOff>
    </xdr:from>
    <xdr:to>
      <xdr:col>3</xdr:col>
      <xdr:colOff>40821</xdr:colOff>
      <xdr:row>2082</xdr:row>
      <xdr:rowOff>299357</xdr:rowOff>
    </xdr:to>
    <xdr:pic>
      <xdr:nvPicPr>
        <xdr:cNvPr id="54" name="Picture 5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5695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2121</xdr:row>
      <xdr:rowOff>22413</xdr:rowOff>
    </xdr:from>
    <xdr:to>
      <xdr:col>3</xdr:col>
      <xdr:colOff>40821</xdr:colOff>
      <xdr:row>2122</xdr:row>
      <xdr:rowOff>299357</xdr:rowOff>
    </xdr:to>
    <xdr:pic>
      <xdr:nvPicPr>
        <xdr:cNvPr id="55" name="Picture 5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7676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2161</xdr:row>
      <xdr:rowOff>22413</xdr:rowOff>
    </xdr:from>
    <xdr:to>
      <xdr:col>3</xdr:col>
      <xdr:colOff>40821</xdr:colOff>
      <xdr:row>2162</xdr:row>
      <xdr:rowOff>299357</xdr:rowOff>
    </xdr:to>
    <xdr:pic>
      <xdr:nvPicPr>
        <xdr:cNvPr id="56" name="Picture 5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657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2201</xdr:row>
      <xdr:rowOff>22413</xdr:rowOff>
    </xdr:from>
    <xdr:to>
      <xdr:col>3</xdr:col>
      <xdr:colOff>40821</xdr:colOff>
      <xdr:row>2202</xdr:row>
      <xdr:rowOff>299357</xdr:rowOff>
    </xdr:to>
    <xdr:pic>
      <xdr:nvPicPr>
        <xdr:cNvPr id="57" name="Picture 5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1638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2241</xdr:row>
      <xdr:rowOff>22413</xdr:rowOff>
    </xdr:from>
    <xdr:to>
      <xdr:col>3</xdr:col>
      <xdr:colOff>40821</xdr:colOff>
      <xdr:row>2242</xdr:row>
      <xdr:rowOff>299357</xdr:rowOff>
    </xdr:to>
    <xdr:pic>
      <xdr:nvPicPr>
        <xdr:cNvPr id="58" name="Picture 5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3619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2281</xdr:row>
      <xdr:rowOff>22413</xdr:rowOff>
    </xdr:from>
    <xdr:to>
      <xdr:col>3</xdr:col>
      <xdr:colOff>40821</xdr:colOff>
      <xdr:row>2282</xdr:row>
      <xdr:rowOff>299357</xdr:rowOff>
    </xdr:to>
    <xdr:pic>
      <xdr:nvPicPr>
        <xdr:cNvPr id="59" name="Picture 5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5601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2321</xdr:row>
      <xdr:rowOff>22413</xdr:rowOff>
    </xdr:from>
    <xdr:to>
      <xdr:col>3</xdr:col>
      <xdr:colOff>40821</xdr:colOff>
      <xdr:row>2322</xdr:row>
      <xdr:rowOff>299357</xdr:rowOff>
    </xdr:to>
    <xdr:pic>
      <xdr:nvPicPr>
        <xdr:cNvPr id="60" name="Picture 5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7582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2361</xdr:row>
      <xdr:rowOff>22413</xdr:rowOff>
    </xdr:from>
    <xdr:to>
      <xdr:col>3</xdr:col>
      <xdr:colOff>40821</xdr:colOff>
      <xdr:row>2362</xdr:row>
      <xdr:rowOff>299357</xdr:rowOff>
    </xdr:to>
    <xdr:pic>
      <xdr:nvPicPr>
        <xdr:cNvPr id="61" name="Picture 6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9563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2401</xdr:row>
      <xdr:rowOff>22413</xdr:rowOff>
    </xdr:from>
    <xdr:to>
      <xdr:col>3</xdr:col>
      <xdr:colOff>40821</xdr:colOff>
      <xdr:row>2402</xdr:row>
      <xdr:rowOff>299357</xdr:rowOff>
    </xdr:to>
    <xdr:pic>
      <xdr:nvPicPr>
        <xdr:cNvPr id="62" name="Picture 6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154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2441</xdr:row>
      <xdr:rowOff>22413</xdr:rowOff>
    </xdr:from>
    <xdr:to>
      <xdr:col>3</xdr:col>
      <xdr:colOff>40821</xdr:colOff>
      <xdr:row>2442</xdr:row>
      <xdr:rowOff>299357</xdr:rowOff>
    </xdr:to>
    <xdr:pic>
      <xdr:nvPicPr>
        <xdr:cNvPr id="63" name="Picture 6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352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2481</xdr:row>
      <xdr:rowOff>22413</xdr:rowOff>
    </xdr:from>
    <xdr:to>
      <xdr:col>3</xdr:col>
      <xdr:colOff>40821</xdr:colOff>
      <xdr:row>2482</xdr:row>
      <xdr:rowOff>299357</xdr:rowOff>
    </xdr:to>
    <xdr:pic>
      <xdr:nvPicPr>
        <xdr:cNvPr id="64" name="Picture 6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5507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2521</xdr:row>
      <xdr:rowOff>22413</xdr:rowOff>
    </xdr:from>
    <xdr:to>
      <xdr:col>3</xdr:col>
      <xdr:colOff>40821</xdr:colOff>
      <xdr:row>2522</xdr:row>
      <xdr:rowOff>299357</xdr:rowOff>
    </xdr:to>
    <xdr:pic>
      <xdr:nvPicPr>
        <xdr:cNvPr id="65" name="Picture 6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7488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2561</xdr:row>
      <xdr:rowOff>22413</xdr:rowOff>
    </xdr:from>
    <xdr:to>
      <xdr:col>3</xdr:col>
      <xdr:colOff>40821</xdr:colOff>
      <xdr:row>2562</xdr:row>
      <xdr:rowOff>299357</xdr:rowOff>
    </xdr:to>
    <xdr:pic>
      <xdr:nvPicPr>
        <xdr:cNvPr id="66" name="Picture 6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9469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2601</xdr:row>
      <xdr:rowOff>22413</xdr:rowOff>
    </xdr:from>
    <xdr:to>
      <xdr:col>3</xdr:col>
      <xdr:colOff>40821</xdr:colOff>
      <xdr:row>2602</xdr:row>
      <xdr:rowOff>299357</xdr:rowOff>
    </xdr:to>
    <xdr:pic>
      <xdr:nvPicPr>
        <xdr:cNvPr id="67" name="Picture 6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1450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2641</xdr:row>
      <xdr:rowOff>22413</xdr:rowOff>
    </xdr:from>
    <xdr:to>
      <xdr:col>3</xdr:col>
      <xdr:colOff>40821</xdr:colOff>
      <xdr:row>2642</xdr:row>
      <xdr:rowOff>299357</xdr:rowOff>
    </xdr:to>
    <xdr:pic>
      <xdr:nvPicPr>
        <xdr:cNvPr id="68" name="Picture 6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3431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2681</xdr:row>
      <xdr:rowOff>22413</xdr:rowOff>
    </xdr:from>
    <xdr:to>
      <xdr:col>3</xdr:col>
      <xdr:colOff>40821</xdr:colOff>
      <xdr:row>2682</xdr:row>
      <xdr:rowOff>299357</xdr:rowOff>
    </xdr:to>
    <xdr:pic>
      <xdr:nvPicPr>
        <xdr:cNvPr id="69" name="Picture 6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5413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2721</xdr:row>
      <xdr:rowOff>22413</xdr:rowOff>
    </xdr:from>
    <xdr:to>
      <xdr:col>3</xdr:col>
      <xdr:colOff>40821</xdr:colOff>
      <xdr:row>2722</xdr:row>
      <xdr:rowOff>299357</xdr:rowOff>
    </xdr:to>
    <xdr:pic>
      <xdr:nvPicPr>
        <xdr:cNvPr id="70" name="Picture 6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67394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2760</xdr:row>
      <xdr:rowOff>22413</xdr:rowOff>
    </xdr:from>
    <xdr:to>
      <xdr:col>3</xdr:col>
      <xdr:colOff>40821</xdr:colOff>
      <xdr:row>2761</xdr:row>
      <xdr:rowOff>299357</xdr:rowOff>
    </xdr:to>
    <xdr:pic>
      <xdr:nvPicPr>
        <xdr:cNvPr id="71" name="Picture 7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01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2800</xdr:row>
      <xdr:rowOff>22413</xdr:rowOff>
    </xdr:from>
    <xdr:to>
      <xdr:col>3</xdr:col>
      <xdr:colOff>40821</xdr:colOff>
      <xdr:row>2801</xdr:row>
      <xdr:rowOff>299357</xdr:rowOff>
    </xdr:to>
    <xdr:pic>
      <xdr:nvPicPr>
        <xdr:cNvPr id="72" name="Picture 7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9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2840</xdr:row>
      <xdr:rowOff>22413</xdr:rowOff>
    </xdr:from>
    <xdr:to>
      <xdr:col>3</xdr:col>
      <xdr:colOff>40821</xdr:colOff>
      <xdr:row>2841</xdr:row>
      <xdr:rowOff>299357</xdr:rowOff>
    </xdr:to>
    <xdr:pic>
      <xdr:nvPicPr>
        <xdr:cNvPr id="73" name="Picture 7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977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2880</xdr:row>
      <xdr:rowOff>22413</xdr:rowOff>
    </xdr:from>
    <xdr:to>
      <xdr:col>3</xdr:col>
      <xdr:colOff>40821</xdr:colOff>
      <xdr:row>2881</xdr:row>
      <xdr:rowOff>299357</xdr:rowOff>
    </xdr:to>
    <xdr:pic>
      <xdr:nvPicPr>
        <xdr:cNvPr id="74" name="Picture 7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7958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2920</xdr:row>
      <xdr:rowOff>22413</xdr:rowOff>
    </xdr:from>
    <xdr:to>
      <xdr:col>3</xdr:col>
      <xdr:colOff>40821</xdr:colOff>
      <xdr:row>2921</xdr:row>
      <xdr:rowOff>299357</xdr:rowOff>
    </xdr:to>
    <xdr:pic>
      <xdr:nvPicPr>
        <xdr:cNvPr id="75" name="Picture 7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9939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2960</xdr:row>
      <xdr:rowOff>22413</xdr:rowOff>
    </xdr:from>
    <xdr:to>
      <xdr:col>3</xdr:col>
      <xdr:colOff>40821</xdr:colOff>
      <xdr:row>2961</xdr:row>
      <xdr:rowOff>299357</xdr:rowOff>
    </xdr:to>
    <xdr:pic>
      <xdr:nvPicPr>
        <xdr:cNvPr id="76" name="Picture 7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1920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3000</xdr:row>
      <xdr:rowOff>22413</xdr:rowOff>
    </xdr:from>
    <xdr:to>
      <xdr:col>3</xdr:col>
      <xdr:colOff>40821</xdr:colOff>
      <xdr:row>3001</xdr:row>
      <xdr:rowOff>299357</xdr:rowOff>
    </xdr:to>
    <xdr:pic>
      <xdr:nvPicPr>
        <xdr:cNvPr id="77" name="Picture 7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3901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3040</xdr:row>
      <xdr:rowOff>22413</xdr:rowOff>
    </xdr:from>
    <xdr:to>
      <xdr:col>3</xdr:col>
      <xdr:colOff>40821</xdr:colOff>
      <xdr:row>3041</xdr:row>
      <xdr:rowOff>299357</xdr:rowOff>
    </xdr:to>
    <xdr:pic>
      <xdr:nvPicPr>
        <xdr:cNvPr id="78" name="Picture 7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5883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3080</xdr:row>
      <xdr:rowOff>22413</xdr:rowOff>
    </xdr:from>
    <xdr:to>
      <xdr:col>3</xdr:col>
      <xdr:colOff>40821</xdr:colOff>
      <xdr:row>3081</xdr:row>
      <xdr:rowOff>299357</xdr:rowOff>
    </xdr:to>
    <xdr:pic>
      <xdr:nvPicPr>
        <xdr:cNvPr id="79" name="Picture 7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7864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3120</xdr:row>
      <xdr:rowOff>22413</xdr:rowOff>
    </xdr:from>
    <xdr:to>
      <xdr:col>3</xdr:col>
      <xdr:colOff>40821</xdr:colOff>
      <xdr:row>3121</xdr:row>
      <xdr:rowOff>299357</xdr:rowOff>
    </xdr:to>
    <xdr:pic>
      <xdr:nvPicPr>
        <xdr:cNvPr id="80" name="Picture 7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845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3160</xdr:row>
      <xdr:rowOff>22413</xdr:rowOff>
    </xdr:from>
    <xdr:to>
      <xdr:col>3</xdr:col>
      <xdr:colOff>40821</xdr:colOff>
      <xdr:row>3161</xdr:row>
      <xdr:rowOff>299357</xdr:rowOff>
    </xdr:to>
    <xdr:pic>
      <xdr:nvPicPr>
        <xdr:cNvPr id="81" name="Picture 8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1826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3200</xdr:row>
      <xdr:rowOff>22413</xdr:rowOff>
    </xdr:from>
    <xdr:to>
      <xdr:col>3</xdr:col>
      <xdr:colOff>40821</xdr:colOff>
      <xdr:row>3201</xdr:row>
      <xdr:rowOff>299357</xdr:rowOff>
    </xdr:to>
    <xdr:pic>
      <xdr:nvPicPr>
        <xdr:cNvPr id="82" name="Picture 8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3807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3240</xdr:row>
      <xdr:rowOff>22413</xdr:rowOff>
    </xdr:from>
    <xdr:to>
      <xdr:col>3</xdr:col>
      <xdr:colOff>40821</xdr:colOff>
      <xdr:row>3241</xdr:row>
      <xdr:rowOff>299357</xdr:rowOff>
    </xdr:to>
    <xdr:pic>
      <xdr:nvPicPr>
        <xdr:cNvPr id="83" name="Picture 8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5789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3280</xdr:row>
      <xdr:rowOff>22413</xdr:rowOff>
    </xdr:from>
    <xdr:to>
      <xdr:col>3</xdr:col>
      <xdr:colOff>40821</xdr:colOff>
      <xdr:row>3281</xdr:row>
      <xdr:rowOff>299357</xdr:rowOff>
    </xdr:to>
    <xdr:pic>
      <xdr:nvPicPr>
        <xdr:cNvPr id="84" name="Picture 8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7770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3320</xdr:row>
      <xdr:rowOff>22413</xdr:rowOff>
    </xdr:from>
    <xdr:to>
      <xdr:col>3</xdr:col>
      <xdr:colOff>40821</xdr:colOff>
      <xdr:row>3321</xdr:row>
      <xdr:rowOff>299357</xdr:rowOff>
    </xdr:to>
    <xdr:pic>
      <xdr:nvPicPr>
        <xdr:cNvPr id="85" name="Picture 8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29751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3360</xdr:row>
      <xdr:rowOff>22413</xdr:rowOff>
    </xdr:from>
    <xdr:to>
      <xdr:col>3</xdr:col>
      <xdr:colOff>40821</xdr:colOff>
      <xdr:row>3361</xdr:row>
      <xdr:rowOff>299357</xdr:rowOff>
    </xdr:to>
    <xdr:pic>
      <xdr:nvPicPr>
        <xdr:cNvPr id="86" name="Picture 8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1732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3400</xdr:row>
      <xdr:rowOff>22413</xdr:rowOff>
    </xdr:from>
    <xdr:to>
      <xdr:col>3</xdr:col>
      <xdr:colOff>40821</xdr:colOff>
      <xdr:row>3401</xdr:row>
      <xdr:rowOff>299357</xdr:rowOff>
    </xdr:to>
    <xdr:pic>
      <xdr:nvPicPr>
        <xdr:cNvPr id="87" name="Picture 8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3713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3440</xdr:row>
      <xdr:rowOff>22413</xdr:rowOff>
    </xdr:from>
    <xdr:to>
      <xdr:col>3</xdr:col>
      <xdr:colOff>40821</xdr:colOff>
      <xdr:row>3441</xdr:row>
      <xdr:rowOff>299357</xdr:rowOff>
    </xdr:to>
    <xdr:pic>
      <xdr:nvPicPr>
        <xdr:cNvPr id="88" name="Picture 8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5695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3480</xdr:row>
      <xdr:rowOff>22413</xdr:rowOff>
    </xdr:from>
    <xdr:to>
      <xdr:col>3</xdr:col>
      <xdr:colOff>40821</xdr:colOff>
      <xdr:row>3481</xdr:row>
      <xdr:rowOff>299357</xdr:rowOff>
    </xdr:to>
    <xdr:pic>
      <xdr:nvPicPr>
        <xdr:cNvPr id="89" name="Picture 8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7676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3520</xdr:row>
      <xdr:rowOff>22413</xdr:rowOff>
    </xdr:from>
    <xdr:to>
      <xdr:col>3</xdr:col>
      <xdr:colOff>40821</xdr:colOff>
      <xdr:row>3521</xdr:row>
      <xdr:rowOff>299357</xdr:rowOff>
    </xdr:to>
    <xdr:pic>
      <xdr:nvPicPr>
        <xdr:cNvPr id="90" name="Picture 8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39657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3560</xdr:row>
      <xdr:rowOff>22413</xdr:rowOff>
    </xdr:from>
    <xdr:to>
      <xdr:col>3</xdr:col>
      <xdr:colOff>40821</xdr:colOff>
      <xdr:row>3561</xdr:row>
      <xdr:rowOff>299357</xdr:rowOff>
    </xdr:to>
    <xdr:pic>
      <xdr:nvPicPr>
        <xdr:cNvPr id="91" name="Picture 9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1638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3600</xdr:row>
      <xdr:rowOff>22413</xdr:rowOff>
    </xdr:from>
    <xdr:to>
      <xdr:col>3</xdr:col>
      <xdr:colOff>40821</xdr:colOff>
      <xdr:row>3601</xdr:row>
      <xdr:rowOff>299357</xdr:rowOff>
    </xdr:to>
    <xdr:pic>
      <xdr:nvPicPr>
        <xdr:cNvPr id="92" name="Picture 91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3619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3640</xdr:row>
      <xdr:rowOff>22413</xdr:rowOff>
    </xdr:from>
    <xdr:to>
      <xdr:col>3</xdr:col>
      <xdr:colOff>40821</xdr:colOff>
      <xdr:row>3641</xdr:row>
      <xdr:rowOff>299357</xdr:rowOff>
    </xdr:to>
    <xdr:pic>
      <xdr:nvPicPr>
        <xdr:cNvPr id="93" name="Picture 92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5601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3680</xdr:row>
      <xdr:rowOff>22413</xdr:rowOff>
    </xdr:from>
    <xdr:to>
      <xdr:col>3</xdr:col>
      <xdr:colOff>40821</xdr:colOff>
      <xdr:row>3681</xdr:row>
      <xdr:rowOff>299357</xdr:rowOff>
    </xdr:to>
    <xdr:pic>
      <xdr:nvPicPr>
        <xdr:cNvPr id="94" name="Picture 93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75823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3720</xdr:row>
      <xdr:rowOff>22413</xdr:rowOff>
    </xdr:from>
    <xdr:to>
      <xdr:col>3</xdr:col>
      <xdr:colOff>40821</xdr:colOff>
      <xdr:row>3721</xdr:row>
      <xdr:rowOff>299357</xdr:rowOff>
    </xdr:to>
    <xdr:pic>
      <xdr:nvPicPr>
        <xdr:cNvPr id="95" name="Picture 94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495635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3760</xdr:row>
      <xdr:rowOff>22413</xdr:rowOff>
    </xdr:from>
    <xdr:to>
      <xdr:col>3</xdr:col>
      <xdr:colOff>40821</xdr:colOff>
      <xdr:row>3761</xdr:row>
      <xdr:rowOff>299357</xdr:rowOff>
    </xdr:to>
    <xdr:pic>
      <xdr:nvPicPr>
        <xdr:cNvPr id="96" name="Picture 95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15447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3800</xdr:row>
      <xdr:rowOff>22413</xdr:rowOff>
    </xdr:from>
    <xdr:to>
      <xdr:col>3</xdr:col>
      <xdr:colOff>40821</xdr:colOff>
      <xdr:row>3801</xdr:row>
      <xdr:rowOff>299357</xdr:rowOff>
    </xdr:to>
    <xdr:pic>
      <xdr:nvPicPr>
        <xdr:cNvPr id="97" name="Picture 96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35259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3840</xdr:row>
      <xdr:rowOff>22413</xdr:rowOff>
    </xdr:from>
    <xdr:to>
      <xdr:col>3</xdr:col>
      <xdr:colOff>40821</xdr:colOff>
      <xdr:row>3841</xdr:row>
      <xdr:rowOff>299357</xdr:rowOff>
    </xdr:to>
    <xdr:pic>
      <xdr:nvPicPr>
        <xdr:cNvPr id="98" name="Picture 97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555071377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3881</xdr:row>
      <xdr:rowOff>22413</xdr:rowOff>
    </xdr:from>
    <xdr:to>
      <xdr:col>3</xdr:col>
      <xdr:colOff>40821</xdr:colOff>
      <xdr:row>3882</xdr:row>
      <xdr:rowOff>299357</xdr:rowOff>
    </xdr:to>
    <xdr:pic>
      <xdr:nvPicPr>
        <xdr:cNvPr id="99" name="Picture 98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861125770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3921</xdr:row>
      <xdr:rowOff>22413</xdr:rowOff>
    </xdr:from>
    <xdr:to>
      <xdr:col>3</xdr:col>
      <xdr:colOff>40821</xdr:colOff>
      <xdr:row>3922</xdr:row>
      <xdr:rowOff>299357</xdr:rowOff>
    </xdr:to>
    <xdr:pic>
      <xdr:nvPicPr>
        <xdr:cNvPr id="100" name="Picture 99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880937770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33617</xdr:colOff>
      <xdr:row>3961</xdr:row>
      <xdr:rowOff>22413</xdr:rowOff>
    </xdr:from>
    <xdr:to>
      <xdr:col>3</xdr:col>
      <xdr:colOff>40821</xdr:colOff>
      <xdr:row>3962</xdr:row>
      <xdr:rowOff>299357</xdr:rowOff>
    </xdr:to>
    <xdr:pic>
      <xdr:nvPicPr>
        <xdr:cNvPr id="101" name="Picture 100" descr="maa-saraswati-148454826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367" y="1900749770"/>
          <a:ext cx="1204633" cy="112058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youtube.com/channel/UCblGoAdgPe2GZFrvR3oFkl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L2"/>
  <sheetViews>
    <sheetView workbookViewId="0">
      <selection activeCell="A2" sqref="A2:L2"/>
    </sheetView>
  </sheetViews>
  <sheetFormatPr defaultColWidth="0" defaultRowHeight="15" zeroHeight="1"/>
  <cols>
    <col min="1" max="12" width="9.140625" customWidth="1"/>
    <col min="13" max="16384" width="9.140625" hidden="1"/>
  </cols>
  <sheetData>
    <row r="1" spans="1:12" ht="25.5">
      <c r="A1" s="548" t="s">
        <v>209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</row>
    <row r="2" spans="1:12" ht="26.25">
      <c r="A2" s="549" t="s">
        <v>212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</row>
  </sheetData>
  <sheetProtection password="C875" sheet="1" objects="1" scenarios="1"/>
  <mergeCells count="2">
    <mergeCell ref="A1:L1"/>
    <mergeCell ref="A2:L2"/>
  </mergeCells>
  <hyperlinks>
    <hyperlink ref="A2" r:id="rId1" display="http://youtube.com/channel/UCblGoAdgPe2GZFrvR3oFklA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H21"/>
  <sheetViews>
    <sheetView showGridLines="0" showRowColHeaders="0" workbookViewId="0">
      <selection activeCell="L11" sqref="L11"/>
    </sheetView>
  </sheetViews>
  <sheetFormatPr defaultColWidth="0" defaultRowHeight="15" zeroHeight="1"/>
  <cols>
    <col min="1" max="1" width="2.5703125" style="104" customWidth="1"/>
    <col min="2" max="3" width="15" style="226" customWidth="1"/>
    <col min="4" max="4" width="7.140625" style="226" customWidth="1"/>
    <col min="5" max="9" width="6.85546875" style="226" customWidth="1"/>
    <col min="10" max="10" width="1.7109375" style="226" customWidth="1"/>
    <col min="11" max="11" width="4.42578125" style="226" customWidth="1"/>
    <col min="12" max="12" width="19.85546875" style="226" customWidth="1"/>
    <col min="13" max="13" width="4.42578125" style="226" customWidth="1"/>
    <col min="14" max="14" width="22.85546875" style="226" customWidth="1"/>
    <col min="15" max="15" width="4.42578125" style="226" customWidth="1"/>
    <col min="16" max="16" width="22.85546875" style="226" customWidth="1"/>
    <col min="17" max="17" width="1.28515625" style="104" customWidth="1"/>
    <col min="18" max="20" width="11.42578125" style="104" customWidth="1"/>
    <col min="21" max="21" width="2.42578125" style="104" customWidth="1"/>
    <col min="22" max="34" width="0" style="104" hidden="1" customWidth="1"/>
    <col min="35" max="16384" width="9.140625" style="104" hidden="1"/>
  </cols>
  <sheetData>
    <row r="1" spans="1:26" ht="23.25" customHeight="1" thickBot="1">
      <c r="A1" s="551"/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</row>
    <row r="2" spans="1:26" ht="23.25" customHeight="1" thickBot="1">
      <c r="A2" s="320"/>
      <c r="B2" s="618" t="s">
        <v>10</v>
      </c>
      <c r="C2" s="619"/>
      <c r="D2" s="619"/>
      <c r="E2" s="619"/>
      <c r="F2" s="619"/>
      <c r="G2" s="615" t="s">
        <v>9</v>
      </c>
      <c r="H2" s="615"/>
      <c r="I2" s="615"/>
      <c r="J2" s="615"/>
      <c r="K2" s="615"/>
      <c r="L2" s="615"/>
      <c r="M2" s="615"/>
      <c r="N2" s="616" t="s">
        <v>10</v>
      </c>
      <c r="O2" s="616"/>
      <c r="P2" s="617"/>
      <c r="Q2" s="551"/>
      <c r="R2" s="589"/>
      <c r="S2" s="590"/>
      <c r="T2" s="591"/>
      <c r="U2" s="551"/>
    </row>
    <row r="3" spans="1:26" ht="11.25" customHeight="1" thickBot="1">
      <c r="A3" s="551"/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51"/>
      <c r="R3" s="575"/>
      <c r="S3" s="576"/>
      <c r="T3" s="577"/>
      <c r="U3" s="551"/>
    </row>
    <row r="4" spans="1:26" ht="34.5" customHeight="1" thickBot="1">
      <c r="A4" s="551"/>
      <c r="B4" s="565" t="s">
        <v>154</v>
      </c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7"/>
      <c r="Q4" s="551"/>
      <c r="R4" s="575"/>
      <c r="S4" s="576"/>
      <c r="T4" s="577"/>
      <c r="U4" s="551"/>
      <c r="Y4" s="104" t="s">
        <v>1</v>
      </c>
      <c r="Z4" s="104" t="s">
        <v>14</v>
      </c>
    </row>
    <row r="5" spans="1:26" ht="17.25" customHeight="1" thickBot="1">
      <c r="A5" s="551"/>
      <c r="B5" s="564"/>
      <c r="C5" s="564"/>
      <c r="D5" s="564"/>
      <c r="E5" s="564"/>
      <c r="F5" s="564"/>
      <c r="G5" s="564"/>
      <c r="H5" s="564"/>
      <c r="I5" s="564"/>
      <c r="J5" s="604"/>
      <c r="K5" s="601" t="s">
        <v>186</v>
      </c>
      <c r="L5" s="602"/>
      <c r="M5" s="601" t="s">
        <v>36</v>
      </c>
      <c r="N5" s="602"/>
      <c r="O5" s="602"/>
      <c r="P5" s="603"/>
      <c r="Q5" s="551"/>
      <c r="R5" s="592"/>
      <c r="S5" s="593"/>
      <c r="T5" s="594"/>
      <c r="U5" s="551"/>
      <c r="Y5" s="104" t="s">
        <v>2</v>
      </c>
      <c r="Z5" s="104" t="s">
        <v>15</v>
      </c>
    </row>
    <row r="6" spans="1:26" ht="21.75" customHeight="1" thickBot="1">
      <c r="A6" s="551"/>
      <c r="B6" s="568" t="s">
        <v>0</v>
      </c>
      <c r="C6" s="569"/>
      <c r="D6" s="321" t="s">
        <v>133</v>
      </c>
      <c r="E6" s="570" t="s">
        <v>184</v>
      </c>
      <c r="F6" s="570"/>
      <c r="G6" s="570"/>
      <c r="H6" s="570"/>
      <c r="I6" s="571"/>
      <c r="J6" s="604"/>
      <c r="K6" s="322" t="s">
        <v>35</v>
      </c>
      <c r="L6" s="323" t="s">
        <v>187</v>
      </c>
      <c r="M6" s="322" t="s">
        <v>35</v>
      </c>
      <c r="N6" s="323" t="s">
        <v>188</v>
      </c>
      <c r="O6" s="322" t="s">
        <v>35</v>
      </c>
      <c r="P6" s="323" t="s">
        <v>188</v>
      </c>
      <c r="Q6" s="551"/>
      <c r="R6" s="592"/>
      <c r="S6" s="593"/>
      <c r="T6" s="594"/>
      <c r="U6" s="551"/>
      <c r="Y6" s="104" t="s">
        <v>3</v>
      </c>
      <c r="Z6" s="104" t="s">
        <v>16</v>
      </c>
    </row>
    <row r="7" spans="1:26" ht="17.25" customHeight="1" thickBot="1">
      <c r="A7" s="551"/>
      <c r="B7" s="564"/>
      <c r="C7" s="564"/>
      <c r="D7" s="564"/>
      <c r="E7" s="564"/>
      <c r="F7" s="564"/>
      <c r="G7" s="564"/>
      <c r="H7" s="564"/>
      <c r="I7" s="564"/>
      <c r="J7" s="604"/>
      <c r="K7" s="324">
        <f>IF(L7&gt;1,1,0)</f>
        <v>1</v>
      </c>
      <c r="L7" s="16" t="s">
        <v>98</v>
      </c>
      <c r="M7" s="324">
        <f>IF(N7&gt;1,1,0)</f>
        <v>1</v>
      </c>
      <c r="N7" s="16" t="s">
        <v>68</v>
      </c>
      <c r="O7" s="324">
        <f>IF(P7&gt;1,M20+1,0)</f>
        <v>0</v>
      </c>
      <c r="P7" s="16"/>
      <c r="Q7" s="551"/>
      <c r="R7" s="592"/>
      <c r="S7" s="593"/>
      <c r="T7" s="594"/>
      <c r="U7" s="551"/>
      <c r="Y7" s="104" t="s">
        <v>2</v>
      </c>
      <c r="Z7" s="104" t="s">
        <v>15</v>
      </c>
    </row>
    <row r="8" spans="1:26" ht="16.5" customHeight="1">
      <c r="A8" s="551"/>
      <c r="B8" s="578" t="s">
        <v>18</v>
      </c>
      <c r="C8" s="579"/>
      <c r="D8" s="613" t="s">
        <v>133</v>
      </c>
      <c r="E8" s="552" t="s">
        <v>182</v>
      </c>
      <c r="F8" s="552"/>
      <c r="G8" s="552"/>
      <c r="H8" s="552"/>
      <c r="I8" s="553"/>
      <c r="J8" s="604"/>
      <c r="K8" s="325">
        <f>IF(L8&gt;1,K7+1,0)</f>
        <v>2</v>
      </c>
      <c r="L8" s="17" t="s">
        <v>38</v>
      </c>
      <c r="M8" s="325">
        <f>IF(N8&gt;1,M7+1,0)</f>
        <v>2</v>
      </c>
      <c r="N8" s="17" t="s">
        <v>69</v>
      </c>
      <c r="O8" s="325">
        <f>IF(P8&gt;1,O7+1,0)</f>
        <v>0</v>
      </c>
      <c r="P8" s="17"/>
      <c r="Q8" s="551"/>
      <c r="R8" s="592"/>
      <c r="S8" s="593"/>
      <c r="T8" s="594"/>
      <c r="U8" s="551"/>
    </row>
    <row r="9" spans="1:26" ht="16.5" customHeight="1" thickBot="1">
      <c r="A9" s="551"/>
      <c r="B9" s="580"/>
      <c r="C9" s="581"/>
      <c r="D9" s="614"/>
      <c r="E9" s="554"/>
      <c r="F9" s="554"/>
      <c r="G9" s="554"/>
      <c r="H9" s="554"/>
      <c r="I9" s="555"/>
      <c r="J9" s="604"/>
      <c r="K9" s="325">
        <f t="shared" ref="K9" si="0">IF(L9&gt;1,K8+1,0)</f>
        <v>3</v>
      </c>
      <c r="L9" s="17" t="s">
        <v>198</v>
      </c>
      <c r="M9" s="325">
        <f t="shared" ref="M9:M20" si="1">IF(N9&gt;1,M8+1,0)</f>
        <v>3</v>
      </c>
      <c r="N9" s="17" t="s">
        <v>71</v>
      </c>
      <c r="O9" s="325">
        <f t="shared" ref="O9:O20" si="2">IF(P9&gt;1,O8+1,0)</f>
        <v>0</v>
      </c>
      <c r="P9" s="17"/>
      <c r="Q9" s="551"/>
      <c r="R9" s="592"/>
      <c r="S9" s="593"/>
      <c r="T9" s="594"/>
      <c r="U9" s="551"/>
      <c r="Y9" s="104" t="s">
        <v>3</v>
      </c>
      <c r="Z9" s="104" t="s">
        <v>16</v>
      </c>
    </row>
    <row r="10" spans="1:26" ht="17.25" customHeight="1" thickBot="1">
      <c r="A10" s="551"/>
      <c r="B10" s="595"/>
      <c r="C10" s="595"/>
      <c r="D10" s="595"/>
      <c r="E10" s="595"/>
      <c r="F10" s="595"/>
      <c r="G10" s="595"/>
      <c r="H10" s="595"/>
      <c r="I10" s="595"/>
      <c r="J10" s="604"/>
      <c r="K10" s="325">
        <f>IF(L10&gt;1,K9+1,0)</f>
        <v>4</v>
      </c>
      <c r="L10" s="17" t="s">
        <v>199</v>
      </c>
      <c r="M10" s="325">
        <f>IF(N10&gt;1,M9+1,0)</f>
        <v>4</v>
      </c>
      <c r="N10" s="17" t="s">
        <v>70</v>
      </c>
      <c r="O10" s="325">
        <f t="shared" si="2"/>
        <v>0</v>
      </c>
      <c r="P10" s="17"/>
      <c r="Q10" s="551"/>
      <c r="R10" s="592"/>
      <c r="S10" s="593"/>
      <c r="T10" s="594"/>
      <c r="U10" s="551"/>
      <c r="Y10" s="104" t="s">
        <v>4</v>
      </c>
      <c r="Z10" s="104" t="s">
        <v>17</v>
      </c>
    </row>
    <row r="11" spans="1:26" ht="15.75" customHeight="1">
      <c r="A11" s="551"/>
      <c r="B11" s="556" t="s">
        <v>19</v>
      </c>
      <c r="C11" s="557"/>
      <c r="D11" s="613" t="s">
        <v>133</v>
      </c>
      <c r="E11" s="560" t="s">
        <v>155</v>
      </c>
      <c r="F11" s="560"/>
      <c r="G11" s="560"/>
      <c r="H11" s="560"/>
      <c r="I11" s="561"/>
      <c r="J11" s="604"/>
      <c r="K11" s="325">
        <f>IF(L11&gt;1,K10+1,0)</f>
        <v>5</v>
      </c>
      <c r="L11" s="17" t="s">
        <v>85</v>
      </c>
      <c r="M11" s="325">
        <f>IF(N11&gt;1,M10+1,0)</f>
        <v>5</v>
      </c>
      <c r="N11" s="117" t="s">
        <v>171</v>
      </c>
      <c r="O11" s="325">
        <f t="shared" si="2"/>
        <v>0</v>
      </c>
      <c r="P11" s="17"/>
      <c r="Q11" s="551"/>
      <c r="R11" s="326"/>
      <c r="S11" s="327"/>
      <c r="T11" s="328"/>
      <c r="U11" s="551"/>
    </row>
    <row r="12" spans="1:26" ht="15.75" customHeight="1" thickBot="1">
      <c r="A12" s="551"/>
      <c r="B12" s="558"/>
      <c r="C12" s="559"/>
      <c r="D12" s="614"/>
      <c r="E12" s="562"/>
      <c r="F12" s="562"/>
      <c r="G12" s="562"/>
      <c r="H12" s="562"/>
      <c r="I12" s="563"/>
      <c r="J12" s="604"/>
      <c r="K12" s="325">
        <f>IF(L12&gt;1,K11+1,0)</f>
        <v>6</v>
      </c>
      <c r="L12" s="117" t="s">
        <v>84</v>
      </c>
      <c r="M12" s="325">
        <f>IF(N12&gt;1,M11+1,0)</f>
        <v>6</v>
      </c>
      <c r="N12" s="17" t="s">
        <v>124</v>
      </c>
      <c r="O12" s="325">
        <f t="shared" si="2"/>
        <v>0</v>
      </c>
      <c r="P12" s="17"/>
      <c r="Q12" s="551"/>
      <c r="R12" s="607" t="s">
        <v>21</v>
      </c>
      <c r="S12" s="608"/>
      <c r="T12" s="609"/>
      <c r="U12" s="551"/>
      <c r="Y12" s="104" t="s">
        <v>5</v>
      </c>
    </row>
    <row r="13" spans="1:26" ht="14.25" customHeight="1" thickBot="1">
      <c r="A13" s="551"/>
      <c r="B13" s="595"/>
      <c r="C13" s="595"/>
      <c r="D13" s="595"/>
      <c r="E13" s="595"/>
      <c r="F13" s="595"/>
      <c r="G13" s="595"/>
      <c r="H13" s="595"/>
      <c r="I13" s="595"/>
      <c r="J13" s="604"/>
      <c r="K13" s="325">
        <f t="shared" ref="K13:K20" si="3">IF(L13&gt;1,K12+1,0)</f>
        <v>7</v>
      </c>
      <c r="L13" s="17" t="s">
        <v>86</v>
      </c>
      <c r="M13" s="325">
        <f t="shared" si="1"/>
        <v>7</v>
      </c>
      <c r="N13" s="17" t="s">
        <v>122</v>
      </c>
      <c r="O13" s="325">
        <f t="shared" si="2"/>
        <v>0</v>
      </c>
      <c r="P13" s="17"/>
      <c r="Q13" s="551"/>
      <c r="R13" s="607"/>
      <c r="S13" s="608"/>
      <c r="T13" s="609"/>
      <c r="U13" s="551"/>
      <c r="Y13" s="104" t="s">
        <v>4</v>
      </c>
      <c r="Z13" s="104" t="s">
        <v>17</v>
      </c>
    </row>
    <row r="14" spans="1:26" ht="18.75" customHeight="1" thickBot="1">
      <c r="A14" s="551"/>
      <c r="B14" s="582" t="s">
        <v>11</v>
      </c>
      <c r="C14" s="583"/>
      <c r="D14" s="321" t="s">
        <v>133</v>
      </c>
      <c r="E14" s="610" t="s">
        <v>180</v>
      </c>
      <c r="F14" s="611"/>
      <c r="G14" s="611"/>
      <c r="H14" s="611"/>
      <c r="I14" s="612"/>
      <c r="J14" s="604"/>
      <c r="K14" s="325">
        <f t="shared" si="3"/>
        <v>8</v>
      </c>
      <c r="L14" s="17" t="s">
        <v>189</v>
      </c>
      <c r="M14" s="325">
        <f t="shared" si="1"/>
        <v>0</v>
      </c>
      <c r="N14" s="17"/>
      <c r="O14" s="325">
        <f t="shared" si="2"/>
        <v>0</v>
      </c>
      <c r="P14" s="17"/>
      <c r="Q14" s="551"/>
      <c r="R14" s="607"/>
      <c r="S14" s="608"/>
      <c r="T14" s="609"/>
      <c r="U14" s="551"/>
      <c r="Y14" s="104" t="s">
        <v>5</v>
      </c>
    </row>
    <row r="15" spans="1:26" ht="14.25" customHeight="1" thickBot="1">
      <c r="A15" s="551"/>
      <c r="B15" s="595"/>
      <c r="C15" s="595"/>
      <c r="D15" s="595"/>
      <c r="E15" s="595"/>
      <c r="F15" s="595"/>
      <c r="G15" s="595"/>
      <c r="H15" s="595"/>
      <c r="I15" s="595"/>
      <c r="J15" s="604"/>
      <c r="K15" s="325">
        <f t="shared" si="3"/>
        <v>9</v>
      </c>
      <c r="L15" s="17" t="s">
        <v>101</v>
      </c>
      <c r="M15" s="325">
        <f t="shared" si="1"/>
        <v>0</v>
      </c>
      <c r="N15" s="17"/>
      <c r="O15" s="325">
        <f t="shared" si="2"/>
        <v>0</v>
      </c>
      <c r="P15" s="17"/>
      <c r="Q15" s="551"/>
      <c r="R15" s="584" t="s">
        <v>96</v>
      </c>
      <c r="S15" s="585"/>
      <c r="T15" s="586"/>
      <c r="U15" s="551"/>
      <c r="Y15" s="104" t="s">
        <v>6</v>
      </c>
    </row>
    <row r="16" spans="1:26" ht="17.25" customHeight="1" thickBot="1">
      <c r="A16" s="551"/>
      <c r="B16" s="587" t="s">
        <v>12</v>
      </c>
      <c r="C16" s="588"/>
      <c r="D16" s="321" t="s">
        <v>133</v>
      </c>
      <c r="E16" s="605"/>
      <c r="F16" s="605"/>
      <c r="G16" s="605"/>
      <c r="H16" s="605"/>
      <c r="I16" s="606"/>
      <c r="J16" s="604"/>
      <c r="K16" s="325">
        <f t="shared" si="3"/>
        <v>10</v>
      </c>
      <c r="L16" s="17" t="s">
        <v>102</v>
      </c>
      <c r="M16" s="325">
        <f t="shared" si="1"/>
        <v>0</v>
      </c>
      <c r="N16" s="17"/>
      <c r="O16" s="325">
        <f t="shared" si="2"/>
        <v>0</v>
      </c>
      <c r="P16" s="17"/>
      <c r="Q16" s="551"/>
      <c r="R16" s="575" t="s">
        <v>20</v>
      </c>
      <c r="S16" s="576"/>
      <c r="T16" s="577"/>
      <c r="U16" s="551"/>
      <c r="Y16" s="104" t="s">
        <v>7</v>
      </c>
    </row>
    <row r="17" spans="1:25" ht="14.25" customHeight="1" thickBot="1">
      <c r="A17" s="551"/>
      <c r="B17" s="595"/>
      <c r="C17" s="595"/>
      <c r="D17" s="595"/>
      <c r="E17" s="595"/>
      <c r="F17" s="595"/>
      <c r="G17" s="595"/>
      <c r="H17" s="595"/>
      <c r="I17" s="595"/>
      <c r="J17" s="604"/>
      <c r="K17" s="325">
        <f t="shared" si="3"/>
        <v>11</v>
      </c>
      <c r="L17" s="17" t="s">
        <v>195</v>
      </c>
      <c r="M17" s="325">
        <f t="shared" si="1"/>
        <v>0</v>
      </c>
      <c r="N17" s="17"/>
      <c r="O17" s="325">
        <f t="shared" si="2"/>
        <v>0</v>
      </c>
      <c r="P17" s="17"/>
      <c r="Q17" s="551"/>
      <c r="R17" s="575"/>
      <c r="S17" s="576"/>
      <c r="T17" s="577"/>
      <c r="U17" s="551"/>
    </row>
    <row r="18" spans="1:25" ht="16.5" customHeight="1" thickBot="1">
      <c r="A18" s="551"/>
      <c r="B18" s="596" t="s">
        <v>13</v>
      </c>
      <c r="C18" s="597"/>
      <c r="D18" s="329" t="s">
        <v>133</v>
      </c>
      <c r="E18" s="599" t="s">
        <v>94</v>
      </c>
      <c r="F18" s="599"/>
      <c r="G18" s="599"/>
      <c r="H18" s="599"/>
      <c r="I18" s="600"/>
      <c r="J18" s="604"/>
      <c r="K18" s="325">
        <f t="shared" si="3"/>
        <v>0</v>
      </c>
      <c r="L18" s="17"/>
      <c r="M18" s="325">
        <f t="shared" si="1"/>
        <v>0</v>
      </c>
      <c r="N18" s="17"/>
      <c r="O18" s="325">
        <f t="shared" si="2"/>
        <v>0</v>
      </c>
      <c r="P18" s="17"/>
      <c r="Q18" s="551"/>
      <c r="R18" s="575"/>
      <c r="S18" s="576"/>
      <c r="T18" s="577"/>
      <c r="U18" s="551"/>
    </row>
    <row r="19" spans="1:25" ht="14.25" customHeight="1" thickBot="1">
      <c r="A19" s="551"/>
      <c r="B19" s="595"/>
      <c r="C19" s="595"/>
      <c r="D19" s="595"/>
      <c r="E19" s="595"/>
      <c r="F19" s="595"/>
      <c r="G19" s="595"/>
      <c r="H19" s="595"/>
      <c r="I19" s="595"/>
      <c r="J19" s="604"/>
      <c r="K19" s="325">
        <f t="shared" si="3"/>
        <v>0</v>
      </c>
      <c r="L19" s="17"/>
      <c r="M19" s="325">
        <f t="shared" si="1"/>
        <v>0</v>
      </c>
      <c r="N19" s="17"/>
      <c r="O19" s="325">
        <f t="shared" si="2"/>
        <v>0</v>
      </c>
      <c r="P19" s="17"/>
      <c r="Q19" s="551"/>
      <c r="R19" s="575"/>
      <c r="S19" s="576"/>
      <c r="T19" s="577"/>
      <c r="U19" s="551"/>
      <c r="Y19" s="104" t="s">
        <v>6</v>
      </c>
    </row>
    <row r="20" spans="1:25" ht="14.25" customHeight="1" thickBot="1">
      <c r="A20" s="551"/>
      <c r="B20" s="596" t="s">
        <v>190</v>
      </c>
      <c r="C20" s="597"/>
      <c r="D20" s="329" t="s">
        <v>133</v>
      </c>
      <c r="E20" s="598">
        <v>44676</v>
      </c>
      <c r="F20" s="599"/>
      <c r="G20" s="599"/>
      <c r="H20" s="599"/>
      <c r="I20" s="600"/>
      <c r="J20" s="604"/>
      <c r="K20" s="330">
        <f t="shared" si="3"/>
        <v>0</v>
      </c>
      <c r="L20" s="18"/>
      <c r="M20" s="330">
        <f t="shared" si="1"/>
        <v>0</v>
      </c>
      <c r="N20" s="18"/>
      <c r="O20" s="330">
        <f t="shared" si="2"/>
        <v>0</v>
      </c>
      <c r="P20" s="18"/>
      <c r="Q20" s="551"/>
      <c r="R20" s="572" t="s">
        <v>95</v>
      </c>
      <c r="S20" s="573"/>
      <c r="T20" s="574"/>
      <c r="U20" s="551"/>
      <c r="Y20" s="104" t="s">
        <v>7</v>
      </c>
    </row>
    <row r="21" spans="1:25" ht="12" customHeight="1">
      <c r="A21" s="551"/>
      <c r="B21" s="551"/>
      <c r="C21" s="551"/>
      <c r="D21" s="551"/>
      <c r="E21" s="551"/>
      <c r="F21" s="551"/>
      <c r="G21" s="551"/>
      <c r="H21" s="551"/>
      <c r="I21" s="551"/>
      <c r="J21" s="551"/>
      <c r="K21" s="551"/>
      <c r="L21" s="551"/>
      <c r="M21" s="551"/>
      <c r="N21" s="551"/>
      <c r="O21" s="551"/>
      <c r="P21" s="551"/>
      <c r="Q21" s="551"/>
      <c r="R21" s="551"/>
      <c r="S21" s="551"/>
      <c r="T21" s="551"/>
      <c r="U21" s="551"/>
      <c r="Y21" s="104" t="s">
        <v>8</v>
      </c>
    </row>
  </sheetData>
  <sheetProtection password="C875" sheet="1" objects="1" scenarios="1" formatCells="0" formatColumns="0" formatRows="0" selectLockedCells="1"/>
  <mergeCells count="43">
    <mergeCell ref="D11:D12"/>
    <mergeCell ref="G2:M2"/>
    <mergeCell ref="N2:P2"/>
    <mergeCell ref="B2:F2"/>
    <mergeCell ref="K5:L5"/>
    <mergeCell ref="D8:D9"/>
    <mergeCell ref="B17:I17"/>
    <mergeCell ref="B18:C18"/>
    <mergeCell ref="E18:I18"/>
    <mergeCell ref="E14:I14"/>
    <mergeCell ref="B15:I15"/>
    <mergeCell ref="A21:U21"/>
    <mergeCell ref="R2:T2"/>
    <mergeCell ref="R3:T4"/>
    <mergeCell ref="R5:T10"/>
    <mergeCell ref="Q2:Q20"/>
    <mergeCell ref="U2:U20"/>
    <mergeCell ref="B10:I10"/>
    <mergeCell ref="B19:I19"/>
    <mergeCell ref="B20:C20"/>
    <mergeCell ref="E20:I20"/>
    <mergeCell ref="B5:I5"/>
    <mergeCell ref="M5:P5"/>
    <mergeCell ref="J5:J20"/>
    <mergeCell ref="E16:I16"/>
    <mergeCell ref="R12:T14"/>
    <mergeCell ref="B13:I13"/>
    <mergeCell ref="A1:U1"/>
    <mergeCell ref="A3:A20"/>
    <mergeCell ref="E8:I9"/>
    <mergeCell ref="B11:C12"/>
    <mergeCell ref="E11:I12"/>
    <mergeCell ref="B3:P3"/>
    <mergeCell ref="B4:P4"/>
    <mergeCell ref="B6:C6"/>
    <mergeCell ref="E6:I6"/>
    <mergeCell ref="R20:T20"/>
    <mergeCell ref="R16:T19"/>
    <mergeCell ref="B8:C9"/>
    <mergeCell ref="B7:I7"/>
    <mergeCell ref="B14:C14"/>
    <mergeCell ref="R15:T15"/>
    <mergeCell ref="B16:C16"/>
  </mergeCells>
  <conditionalFormatting sqref="K7:P20">
    <cfRule type="cellIs" dxfId="1636" priority="1" operator="equal">
      <formula>0</formula>
    </cfRule>
  </conditionalFormatting>
  <dataValidations count="1">
    <dataValidation type="list" allowBlank="1" showInputMessage="1" showErrorMessage="1" sqref="E18:I18">
      <formula1>"Primary,Upper Primary,Secondary,Sr. Secondary"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GU133"/>
  <sheetViews>
    <sheetView tabSelected="1" zoomScale="70" zoomScaleNormal="70" zoomScalePageLayoutView="85" workbookViewId="0">
      <pane xSplit="8" ySplit="8" topLeftCell="I9" activePane="bottomRight" state="frozen"/>
      <selection activeCell="B1" sqref="B1"/>
      <selection pane="topRight" activeCell="H1" sqref="H1"/>
      <selection pane="bottomLeft" activeCell="B9" sqref="B9"/>
      <selection pane="bottomRight" activeCell="H11" sqref="H11"/>
    </sheetView>
  </sheetViews>
  <sheetFormatPr defaultColWidth="0" defaultRowHeight="19.5" customHeight="1" zeroHeight="1"/>
  <cols>
    <col min="1" max="1" width="0" style="104" hidden="1" customWidth="1"/>
    <col min="2" max="2" width="6.28515625" style="104" hidden="1" customWidth="1"/>
    <col min="3" max="3" width="5.28515625" style="34" customWidth="1"/>
    <col min="4" max="4" width="6.7109375" style="34" customWidth="1"/>
    <col min="5" max="5" width="9.140625" style="34" customWidth="1"/>
    <col min="6" max="6" width="8.5703125" style="34" customWidth="1"/>
    <col min="7" max="7" width="8.85546875" style="34" customWidth="1"/>
    <col min="8" max="8" width="18" style="34" customWidth="1"/>
    <col min="9" max="9" width="20" style="34" bestFit="1" customWidth="1"/>
    <col min="10" max="10" width="18" style="34" customWidth="1"/>
    <col min="11" max="11" width="10" style="34" customWidth="1"/>
    <col min="12" max="13" width="5.5703125" style="34" customWidth="1"/>
    <col min="14" max="14" width="5.7109375" style="34" hidden="1" customWidth="1"/>
    <col min="15" max="16" width="5.5703125" style="34" customWidth="1"/>
    <col min="17" max="17" width="6" style="34" hidden="1" customWidth="1"/>
    <col min="18" max="18" width="5.5703125" style="34" customWidth="1"/>
    <col min="19" max="19" width="7.42578125" style="34" customWidth="1"/>
    <col min="20" max="20" width="6.5703125" style="34" hidden="1" customWidth="1"/>
    <col min="21" max="21" width="8" style="34" customWidth="1"/>
    <col min="22" max="22" width="12" style="34" hidden="1" customWidth="1"/>
    <col min="23" max="23" width="9.5703125" style="34" hidden="1" customWidth="1"/>
    <col min="24" max="24" width="7.5703125" style="34" hidden="1" customWidth="1"/>
    <col min="25" max="25" width="7.85546875" style="34" customWidth="1"/>
    <col min="26" max="27" width="6.85546875" style="34" customWidth="1"/>
    <col min="28" max="28" width="6.85546875" style="34" hidden="1" customWidth="1"/>
    <col min="29" max="30" width="6.85546875" style="34" customWidth="1"/>
    <col min="31" max="31" width="6.85546875" style="34" hidden="1" customWidth="1"/>
    <col min="32" max="33" width="6.85546875" style="34" customWidth="1"/>
    <col min="34" max="34" width="5.5703125" style="34" hidden="1" customWidth="1"/>
    <col min="35" max="35" width="6.85546875" style="34" customWidth="1"/>
    <col min="36" max="36" width="7.7109375" style="34" hidden="1" customWidth="1"/>
    <col min="37" max="37" width="7" style="34" hidden="1" customWidth="1"/>
    <col min="38" max="38" width="6.5703125" style="34" hidden="1" customWidth="1"/>
    <col min="39" max="39" width="6.85546875" style="34" customWidth="1"/>
    <col min="40" max="41" width="5.5703125" style="34" customWidth="1"/>
    <col min="42" max="42" width="5.5703125" style="34" hidden="1" customWidth="1"/>
    <col min="43" max="44" width="5.5703125" style="34" customWidth="1"/>
    <col min="45" max="45" width="5.7109375" style="34" hidden="1" customWidth="1"/>
    <col min="46" max="46" width="5.5703125" style="34" customWidth="1"/>
    <col min="47" max="47" width="7.42578125" style="34" customWidth="1"/>
    <col min="48" max="48" width="7" style="34" hidden="1" customWidth="1"/>
    <col min="49" max="49" width="8" style="34" customWidth="1"/>
    <col min="50" max="50" width="13.42578125" style="34" hidden="1" customWidth="1"/>
    <col min="51" max="51" width="5.28515625" style="34" hidden="1" customWidth="1"/>
    <col min="52" max="52" width="6.7109375" style="34" hidden="1" customWidth="1"/>
    <col min="53" max="53" width="5.42578125" style="34" bestFit="1" customWidth="1"/>
    <col min="54" max="55" width="6.85546875" style="34" customWidth="1"/>
    <col min="56" max="56" width="6.85546875" style="34" hidden="1" customWidth="1"/>
    <col min="57" max="58" width="6.85546875" style="34" customWidth="1"/>
    <col min="59" max="59" width="6.85546875" style="34" hidden="1" customWidth="1"/>
    <col min="60" max="61" width="6.85546875" style="34" customWidth="1"/>
    <col min="62" max="62" width="6.140625" style="34" hidden="1" customWidth="1"/>
    <col min="63" max="63" width="6.85546875" style="34" customWidth="1"/>
    <col min="64" max="64" width="7.7109375" style="34" hidden="1" customWidth="1"/>
    <col min="65" max="65" width="6.28515625" style="34" hidden="1" customWidth="1"/>
    <col min="66" max="66" width="7.5703125" style="34" hidden="1" customWidth="1"/>
    <col min="67" max="67" width="6.85546875" style="34" customWidth="1"/>
    <col min="68" max="69" width="5.5703125" style="34" customWidth="1"/>
    <col min="70" max="70" width="5.5703125" style="34" hidden="1" customWidth="1"/>
    <col min="71" max="72" width="5.5703125" style="34" customWidth="1"/>
    <col min="73" max="73" width="5.7109375" style="34" hidden="1" customWidth="1"/>
    <col min="74" max="74" width="5.5703125" style="34" customWidth="1"/>
    <col min="75" max="75" width="7.42578125" style="34" customWidth="1"/>
    <col min="76" max="76" width="6.28515625" style="34" hidden="1" customWidth="1"/>
    <col min="77" max="77" width="8" style="34" customWidth="1"/>
    <col min="78" max="78" width="9" style="34" hidden="1" customWidth="1"/>
    <col min="79" max="79" width="8" style="34" hidden="1" customWidth="1"/>
    <col min="80" max="80" width="6.28515625" style="34" hidden="1" customWidth="1"/>
    <col min="81" max="81" width="5.42578125" style="34" bestFit="1" customWidth="1"/>
    <col min="82" max="83" width="6.85546875" style="34" customWidth="1"/>
    <col min="84" max="84" width="6.85546875" style="34" hidden="1" customWidth="1"/>
    <col min="85" max="86" width="6.85546875" style="34" customWidth="1"/>
    <col min="87" max="87" width="6.85546875" style="34" hidden="1" customWidth="1"/>
    <col min="88" max="89" width="6.85546875" style="34" customWidth="1"/>
    <col min="90" max="90" width="7.42578125" style="34" hidden="1" customWidth="1"/>
    <col min="91" max="91" width="6.85546875" style="34" customWidth="1"/>
    <col min="92" max="92" width="8.5703125" style="34" hidden="1" customWidth="1"/>
    <col min="93" max="93" width="9" style="34" hidden="1" customWidth="1"/>
    <col min="94" max="94" width="7" style="34" hidden="1" customWidth="1"/>
    <col min="95" max="97" width="6.85546875" style="34" customWidth="1"/>
    <col min="98" max="98" width="6.85546875" style="34" hidden="1" customWidth="1"/>
    <col min="99" max="100" width="6.85546875" style="34" customWidth="1"/>
    <col min="101" max="101" width="6.85546875" style="34" hidden="1" customWidth="1"/>
    <col min="102" max="103" width="6.85546875" style="34" customWidth="1"/>
    <col min="104" max="104" width="5.140625" style="34" hidden="1" customWidth="1"/>
    <col min="105" max="105" width="6.85546875" style="34" customWidth="1"/>
    <col min="106" max="106" width="9" style="34" hidden="1" customWidth="1"/>
    <col min="107" max="107" width="7.28515625" style="34" hidden="1" customWidth="1"/>
    <col min="108" max="108" width="7" style="34" hidden="1" customWidth="1"/>
    <col min="109" max="109" width="6.85546875" style="34" customWidth="1"/>
    <col min="110" max="111" width="5.5703125" style="34" customWidth="1"/>
    <col min="112" max="112" width="5.5703125" style="34" hidden="1" customWidth="1"/>
    <col min="113" max="114" width="5.5703125" style="34" customWidth="1"/>
    <col min="115" max="115" width="5.5703125" style="34" hidden="1" customWidth="1"/>
    <col min="116" max="117" width="5.5703125" style="34" customWidth="1"/>
    <col min="118" max="118" width="5.85546875" style="34" hidden="1" customWidth="1"/>
    <col min="119" max="119" width="7.5703125" style="34" customWidth="1"/>
    <col min="120" max="120" width="10.85546875" style="34" hidden="1" customWidth="1"/>
    <col min="121" max="121" width="5.42578125" style="34" bestFit="1" customWidth="1"/>
    <col min="122" max="123" width="5.5703125" style="34" customWidth="1"/>
    <col min="124" max="124" width="5.5703125" style="34" hidden="1" customWidth="1"/>
    <col min="125" max="126" width="5.5703125" style="34" customWidth="1"/>
    <col min="127" max="127" width="5.5703125" style="34" hidden="1" customWidth="1"/>
    <col min="128" max="129" width="5.5703125" style="34" customWidth="1"/>
    <col min="130" max="130" width="7.28515625" style="34" hidden="1" customWidth="1"/>
    <col min="131" max="131" width="6.42578125" style="34" customWidth="1"/>
    <col min="132" max="132" width="6.7109375" style="34" hidden="1" customWidth="1"/>
    <col min="133" max="133" width="5.5703125" style="34" customWidth="1"/>
    <col min="134" max="136" width="6.42578125" style="34" customWidth="1"/>
    <col min="137" max="137" width="7.28515625" style="34" customWidth="1"/>
    <col min="138" max="138" width="8.42578125" style="34" hidden="1" customWidth="1"/>
    <col min="139" max="139" width="5.42578125" style="34" bestFit="1" customWidth="1"/>
    <col min="140" max="142" width="6.42578125" style="34" customWidth="1"/>
    <col min="143" max="143" width="7.28515625" style="34" customWidth="1"/>
    <col min="144" max="144" width="9" style="34" hidden="1" customWidth="1"/>
    <col min="145" max="145" width="5.42578125" style="34" bestFit="1" customWidth="1"/>
    <col min="146" max="147" width="5.5703125" style="34" customWidth="1"/>
    <col min="148" max="148" width="5.5703125" style="34" hidden="1" customWidth="1"/>
    <col min="149" max="150" width="5.5703125" style="34" customWidth="1"/>
    <col min="151" max="151" width="5.5703125" style="34" hidden="1" customWidth="1"/>
    <col min="152" max="153" width="5.5703125" style="34" customWidth="1"/>
    <col min="154" max="154" width="6.28515625" style="34" hidden="1" customWidth="1"/>
    <col min="155" max="155" width="6.42578125" style="34" customWidth="1"/>
    <col min="156" max="156" width="9" style="34" hidden="1" customWidth="1"/>
    <col min="157" max="157" width="5.5703125" style="34" customWidth="1"/>
    <col min="158" max="159" width="7.42578125" style="34" customWidth="1"/>
    <col min="160" max="160" width="8.42578125" style="34" customWidth="1"/>
    <col min="161" max="162" width="6.5703125" style="34" customWidth="1"/>
    <col min="163" max="163" width="8.42578125" style="34" customWidth="1"/>
    <col min="164" max="164" width="8" style="34" customWidth="1"/>
    <col min="165" max="165" width="10.85546875" style="34" customWidth="1"/>
    <col min="166" max="166" width="6.140625" style="34" customWidth="1"/>
    <col min="167" max="167" width="7.5703125" style="34" customWidth="1"/>
    <col min="168" max="168" width="24.28515625" style="34" customWidth="1"/>
    <col min="169" max="178" width="4.85546875" style="34" hidden="1" customWidth="1"/>
    <col min="179" max="179" width="10.5703125" style="34" hidden="1" customWidth="1"/>
    <col min="180" max="180" width="10" style="34" hidden="1" customWidth="1"/>
    <col min="181" max="182" width="14.28515625" style="337" hidden="1" customWidth="1"/>
    <col min="183" max="199" width="14.28515625" style="104" hidden="1" customWidth="1"/>
    <col min="200" max="200" width="14.28515625" style="375" hidden="1" customWidth="1"/>
    <col min="201" max="16384" width="14.28515625" style="104" hidden="1"/>
  </cols>
  <sheetData>
    <row r="1" spans="1:202" ht="21.75" customHeight="1" thickBot="1">
      <c r="C1" s="689" t="str">
        <f>Master!E8</f>
        <v>Govt. Sr. Secondary School Raimalwada</v>
      </c>
      <c r="D1" s="689"/>
      <c r="E1" s="689"/>
      <c r="F1" s="689"/>
      <c r="G1" s="689"/>
      <c r="H1" s="689"/>
      <c r="I1" s="689"/>
      <c r="J1" s="689"/>
      <c r="K1" s="689"/>
      <c r="L1" s="689" t="str">
        <f>Master!E8</f>
        <v>Govt. Sr. Secondary School Raimalwada</v>
      </c>
      <c r="M1" s="691"/>
      <c r="N1" s="691"/>
      <c r="O1" s="691"/>
      <c r="P1" s="691"/>
      <c r="Q1" s="691"/>
      <c r="R1" s="691"/>
      <c r="S1" s="691"/>
      <c r="T1" s="691"/>
      <c r="U1" s="691"/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  <c r="AV1" s="691"/>
      <c r="AW1" s="691"/>
      <c r="AX1" s="691"/>
      <c r="AY1" s="691"/>
      <c r="AZ1" s="691"/>
      <c r="BA1" s="691"/>
      <c r="BB1" s="691"/>
      <c r="BC1" s="691"/>
      <c r="BD1" s="691"/>
      <c r="BE1" s="691"/>
      <c r="BF1" s="691"/>
      <c r="BG1" s="691"/>
      <c r="BH1" s="691"/>
      <c r="BI1" s="691"/>
      <c r="BJ1" s="691"/>
      <c r="BK1" s="691"/>
      <c r="BL1" s="691"/>
      <c r="BM1" s="691"/>
      <c r="BN1" s="691"/>
      <c r="BO1" s="691"/>
      <c r="BP1" s="691"/>
      <c r="BQ1" s="691"/>
      <c r="BR1" s="691"/>
      <c r="BS1" s="691"/>
      <c r="BT1" s="691"/>
      <c r="BU1" s="691"/>
      <c r="BV1" s="691"/>
      <c r="BW1" s="691"/>
      <c r="BX1" s="691"/>
      <c r="BY1" s="691"/>
      <c r="BZ1" s="691"/>
      <c r="CA1" s="691"/>
      <c r="CB1" s="691"/>
      <c r="CC1" s="691"/>
      <c r="CD1" s="691"/>
      <c r="CE1" s="691"/>
      <c r="CF1" s="691"/>
      <c r="CG1" s="691"/>
      <c r="CH1" s="691"/>
      <c r="CI1" s="691"/>
      <c r="CJ1" s="691"/>
      <c r="CK1" s="691"/>
      <c r="CL1" s="691"/>
      <c r="CM1" s="691"/>
      <c r="CN1" s="691"/>
      <c r="CO1" s="691"/>
      <c r="CP1" s="691"/>
      <c r="CQ1" s="691"/>
      <c r="CR1" s="691"/>
      <c r="CS1" s="691"/>
      <c r="CT1" s="691"/>
      <c r="CU1" s="691"/>
      <c r="CV1" s="691"/>
      <c r="CW1" s="691"/>
      <c r="CX1" s="691"/>
      <c r="CY1" s="691"/>
      <c r="CZ1" s="691"/>
      <c r="DA1" s="691"/>
      <c r="DB1" s="691"/>
      <c r="DC1" s="691"/>
      <c r="DD1" s="691"/>
      <c r="DE1" s="691"/>
      <c r="DF1" s="691"/>
      <c r="DG1" s="691"/>
      <c r="DH1" s="691"/>
      <c r="DI1" s="691"/>
      <c r="DJ1" s="691"/>
      <c r="DK1" s="691"/>
      <c r="DL1" s="691"/>
      <c r="DM1" s="691"/>
      <c r="DN1" s="691"/>
      <c r="DO1" s="691"/>
      <c r="DP1" s="691"/>
      <c r="DQ1" s="691"/>
      <c r="DR1" s="691"/>
      <c r="DS1" s="691"/>
      <c r="DT1" s="691"/>
      <c r="DU1" s="691"/>
      <c r="DV1" s="691"/>
      <c r="DW1" s="691"/>
      <c r="DX1" s="691"/>
      <c r="DY1" s="691"/>
      <c r="DZ1" s="691"/>
      <c r="EA1" s="691"/>
      <c r="EB1" s="691"/>
      <c r="EC1" s="691"/>
      <c r="ED1" s="691"/>
      <c r="EE1" s="691"/>
      <c r="EF1" s="691"/>
      <c r="EG1" s="691"/>
      <c r="EH1" s="691"/>
      <c r="EI1" s="691"/>
      <c r="EJ1" s="691"/>
      <c r="EK1" s="691"/>
      <c r="EL1" s="691"/>
      <c r="EM1" s="691"/>
      <c r="EN1" s="691"/>
      <c r="EO1" s="691"/>
      <c r="EP1" s="691"/>
      <c r="EQ1" s="691"/>
      <c r="ER1" s="691"/>
      <c r="ES1" s="691"/>
      <c r="ET1" s="691"/>
      <c r="EU1" s="691"/>
      <c r="EV1" s="691"/>
      <c r="EW1" s="691"/>
      <c r="EX1" s="691"/>
      <c r="EY1" s="691"/>
      <c r="EZ1" s="691"/>
      <c r="FA1" s="691"/>
      <c r="FB1" s="691"/>
      <c r="FC1" s="691"/>
      <c r="FD1" s="691"/>
      <c r="FE1" s="691"/>
      <c r="FF1" s="691"/>
      <c r="FG1" s="691"/>
      <c r="FH1" s="691"/>
      <c r="FI1" s="691"/>
      <c r="FJ1" s="691"/>
      <c r="FK1" s="691"/>
      <c r="FL1" s="691"/>
      <c r="FM1" s="691"/>
      <c r="FN1" s="691"/>
      <c r="FO1" s="691"/>
      <c r="FP1" s="691"/>
      <c r="FQ1" s="691"/>
      <c r="FR1" s="691"/>
      <c r="FS1" s="691"/>
      <c r="FT1" s="691"/>
      <c r="FU1" s="691"/>
      <c r="FV1" s="691"/>
      <c r="FW1" s="691"/>
      <c r="FX1" s="767"/>
      <c r="FY1" s="690"/>
      <c r="FZ1" s="691"/>
    </row>
    <row r="2" spans="1:202" s="331" customFormat="1" ht="48" customHeight="1" thickBot="1">
      <c r="C2" s="713" t="s">
        <v>80</v>
      </c>
      <c r="D2" s="714"/>
      <c r="E2" s="714"/>
      <c r="F2" s="714"/>
      <c r="G2" s="714"/>
      <c r="H2" s="714"/>
      <c r="I2" s="715" t="s">
        <v>132</v>
      </c>
      <c r="J2" s="715"/>
      <c r="K2" s="716"/>
      <c r="L2" s="717" t="s">
        <v>55</v>
      </c>
      <c r="M2" s="679"/>
      <c r="N2" s="679"/>
      <c r="O2" s="679"/>
      <c r="P2" s="679"/>
      <c r="Q2" s="679"/>
      <c r="R2" s="679"/>
      <c r="S2" s="718"/>
      <c r="T2" s="719">
        <f>Master!E20</f>
        <v>44676</v>
      </c>
      <c r="U2" s="679"/>
      <c r="V2" s="679"/>
      <c r="W2" s="679"/>
      <c r="X2" s="679"/>
      <c r="Y2" s="680"/>
      <c r="Z2" s="720" t="s">
        <v>44</v>
      </c>
      <c r="AA2" s="721"/>
      <c r="AB2" s="721"/>
      <c r="AC2" s="721"/>
      <c r="AD2" s="721"/>
      <c r="AE2" s="721"/>
      <c r="AF2" s="721"/>
      <c r="AG2" s="721"/>
      <c r="AH2" s="721"/>
      <c r="AI2" s="721"/>
      <c r="AJ2" s="721"/>
      <c r="AK2" s="721"/>
      <c r="AL2" s="721"/>
      <c r="AM2" s="721"/>
      <c r="AN2" s="721"/>
      <c r="AO2" s="721"/>
      <c r="AP2" s="721"/>
      <c r="AQ2" s="721"/>
      <c r="AR2" s="721"/>
      <c r="AS2" s="721"/>
      <c r="AT2" s="721"/>
      <c r="AU2" s="721"/>
      <c r="AV2" s="721"/>
      <c r="AW2" s="721"/>
      <c r="AX2" s="721"/>
      <c r="AY2" s="721"/>
      <c r="AZ2" s="721"/>
      <c r="BA2" s="721"/>
      <c r="BB2" s="721"/>
      <c r="BC2" s="721"/>
      <c r="BD2" s="721"/>
      <c r="BE2" s="721"/>
      <c r="BF2" s="721"/>
      <c r="BG2" s="721"/>
      <c r="BH2" s="721"/>
      <c r="BI2" s="721"/>
      <c r="BJ2" s="721"/>
      <c r="BK2" s="721"/>
      <c r="BL2" s="721"/>
      <c r="BM2" s="721"/>
      <c r="BN2" s="721"/>
      <c r="BO2" s="721"/>
      <c r="BP2" s="721"/>
      <c r="BQ2" s="721"/>
      <c r="BR2" s="721"/>
      <c r="BS2" s="721"/>
      <c r="BT2" s="721"/>
      <c r="BU2" s="721"/>
      <c r="BV2" s="721"/>
      <c r="BW2" s="721"/>
      <c r="BX2" s="721"/>
      <c r="BY2" s="721"/>
      <c r="BZ2" s="721"/>
      <c r="CA2" s="721"/>
      <c r="CB2" s="721"/>
      <c r="CC2" s="721"/>
      <c r="CD2" s="721"/>
      <c r="CE2" s="721"/>
      <c r="CF2" s="721"/>
      <c r="CG2" s="721"/>
      <c r="CH2" s="721"/>
      <c r="CI2" s="721"/>
      <c r="CJ2" s="721"/>
      <c r="CK2" s="721"/>
      <c r="CL2" s="721"/>
      <c r="CM2" s="721"/>
      <c r="CN2" s="721"/>
      <c r="CO2" s="721"/>
      <c r="CP2" s="721"/>
      <c r="CQ2" s="721"/>
      <c r="CR2" s="721"/>
      <c r="CS2" s="721"/>
      <c r="CT2" s="721"/>
      <c r="CU2" s="721"/>
      <c r="CV2" s="721"/>
      <c r="CW2" s="721"/>
      <c r="CX2" s="721"/>
      <c r="CY2" s="721"/>
      <c r="CZ2" s="721"/>
      <c r="DA2" s="721"/>
      <c r="DB2" s="721"/>
      <c r="DC2" s="721"/>
      <c r="DD2" s="721"/>
      <c r="DE2" s="721"/>
      <c r="DF2" s="721"/>
      <c r="DG2" s="721"/>
      <c r="DH2" s="721"/>
      <c r="DI2" s="721"/>
      <c r="DJ2" s="721"/>
      <c r="DK2" s="721"/>
      <c r="DL2" s="721"/>
      <c r="DM2" s="721"/>
      <c r="DN2" s="721"/>
      <c r="DO2" s="721"/>
      <c r="DP2" s="721"/>
      <c r="DQ2" s="721"/>
      <c r="DR2" s="721"/>
      <c r="DS2" s="721"/>
      <c r="DT2" s="721"/>
      <c r="DU2" s="721"/>
      <c r="DV2" s="721"/>
      <c r="DW2" s="721"/>
      <c r="DX2" s="721"/>
      <c r="DY2" s="721"/>
      <c r="DZ2" s="721"/>
      <c r="EA2" s="721"/>
      <c r="EB2" s="721"/>
      <c r="EC2" s="721"/>
      <c r="ED2" s="721"/>
      <c r="EE2" s="721"/>
      <c r="EF2" s="721"/>
      <c r="EG2" s="721"/>
      <c r="EH2" s="721"/>
      <c r="EI2" s="721"/>
      <c r="EJ2" s="721"/>
      <c r="EK2" s="721"/>
      <c r="EL2" s="721"/>
      <c r="EM2" s="721"/>
      <c r="EN2" s="721"/>
      <c r="EO2" s="721"/>
      <c r="EP2" s="721"/>
      <c r="EQ2" s="721"/>
      <c r="ER2" s="721"/>
      <c r="ES2" s="721"/>
      <c r="ET2" s="721"/>
      <c r="EU2" s="721"/>
      <c r="EV2" s="721"/>
      <c r="EW2" s="721"/>
      <c r="EX2" s="721"/>
      <c r="EY2" s="721"/>
      <c r="EZ2" s="721"/>
      <c r="FA2" s="721"/>
      <c r="FB2" s="721"/>
      <c r="FC2" s="721"/>
      <c r="FD2" s="721"/>
      <c r="FE2" s="721"/>
      <c r="FF2" s="721"/>
      <c r="FG2" s="721"/>
      <c r="FH2" s="721"/>
      <c r="FI2" s="721"/>
      <c r="FJ2" s="721"/>
      <c r="FK2" s="721"/>
      <c r="FL2" s="721"/>
      <c r="FM2" s="721"/>
      <c r="FN2" s="721"/>
      <c r="FO2" s="721"/>
      <c r="FP2" s="721"/>
      <c r="FQ2" s="721"/>
      <c r="FR2" s="721"/>
      <c r="FS2" s="721"/>
      <c r="FT2" s="721"/>
      <c r="FU2" s="721"/>
      <c r="FV2" s="721"/>
      <c r="FW2" s="721"/>
      <c r="FX2" s="722"/>
      <c r="FY2" s="691"/>
      <c r="FZ2" s="691"/>
      <c r="GR2" s="332"/>
    </row>
    <row r="3" spans="1:202" s="333" customFormat="1" ht="27.75" customHeight="1" thickBot="1">
      <c r="C3" s="709" t="s">
        <v>50</v>
      </c>
      <c r="D3" s="679"/>
      <c r="E3" s="679"/>
      <c r="F3" s="679"/>
      <c r="G3" s="710" t="str">
        <f>Master!E14</f>
        <v>08151106901</v>
      </c>
      <c r="H3" s="694"/>
      <c r="I3" s="19" t="s">
        <v>51</v>
      </c>
      <c r="J3" s="711" t="str">
        <f>Master!E6</f>
        <v>2021-22</v>
      </c>
      <c r="K3" s="680"/>
      <c r="L3" s="712" t="s">
        <v>98</v>
      </c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5"/>
      <c r="Z3" s="623" t="s">
        <v>38</v>
      </c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5"/>
      <c r="AN3" s="705" t="s">
        <v>198</v>
      </c>
      <c r="AO3" s="624"/>
      <c r="AP3" s="624"/>
      <c r="AQ3" s="624"/>
      <c r="AR3" s="624"/>
      <c r="AS3" s="624"/>
      <c r="AT3" s="624"/>
      <c r="AU3" s="624"/>
      <c r="AV3" s="624"/>
      <c r="AW3" s="624"/>
      <c r="AX3" s="624"/>
      <c r="AY3" s="624"/>
      <c r="AZ3" s="624"/>
      <c r="BA3" s="625"/>
      <c r="BB3" s="706" t="s">
        <v>199</v>
      </c>
      <c r="BC3" s="624"/>
      <c r="BD3" s="624"/>
      <c r="BE3" s="624"/>
      <c r="BF3" s="624"/>
      <c r="BG3" s="624"/>
      <c r="BH3" s="624"/>
      <c r="BI3" s="624"/>
      <c r="BJ3" s="624"/>
      <c r="BK3" s="624"/>
      <c r="BL3" s="624"/>
      <c r="BM3" s="624"/>
      <c r="BN3" s="624"/>
      <c r="BO3" s="625"/>
      <c r="BP3" s="623" t="s">
        <v>84</v>
      </c>
      <c r="BQ3" s="624"/>
      <c r="BR3" s="624"/>
      <c r="BS3" s="624"/>
      <c r="BT3" s="624"/>
      <c r="BU3" s="624"/>
      <c r="BV3" s="624"/>
      <c r="BW3" s="624"/>
      <c r="BX3" s="624"/>
      <c r="BY3" s="624"/>
      <c r="BZ3" s="624"/>
      <c r="CA3" s="624"/>
      <c r="CB3" s="624"/>
      <c r="CC3" s="625"/>
      <c r="CD3" s="756" t="s">
        <v>85</v>
      </c>
      <c r="CE3" s="624"/>
      <c r="CF3" s="624"/>
      <c r="CG3" s="624"/>
      <c r="CH3" s="624"/>
      <c r="CI3" s="624"/>
      <c r="CJ3" s="624"/>
      <c r="CK3" s="624"/>
      <c r="CL3" s="624"/>
      <c r="CM3" s="624"/>
      <c r="CN3" s="624"/>
      <c r="CO3" s="624"/>
      <c r="CP3" s="624"/>
      <c r="CQ3" s="625"/>
      <c r="CR3" s="623" t="s">
        <v>86</v>
      </c>
      <c r="CS3" s="624"/>
      <c r="CT3" s="624"/>
      <c r="CU3" s="624"/>
      <c r="CV3" s="624"/>
      <c r="CW3" s="624"/>
      <c r="CX3" s="624"/>
      <c r="CY3" s="624"/>
      <c r="CZ3" s="624"/>
      <c r="DA3" s="624"/>
      <c r="DB3" s="624"/>
      <c r="DC3" s="624"/>
      <c r="DD3" s="624"/>
      <c r="DE3" s="625"/>
      <c r="DF3" s="763" t="s">
        <v>99</v>
      </c>
      <c r="DG3" s="624"/>
      <c r="DH3" s="624"/>
      <c r="DI3" s="624"/>
      <c r="DJ3" s="624"/>
      <c r="DK3" s="624"/>
      <c r="DL3" s="624"/>
      <c r="DM3" s="624"/>
      <c r="DN3" s="624"/>
      <c r="DO3" s="624"/>
      <c r="DP3" s="624"/>
      <c r="DQ3" s="625"/>
      <c r="DR3" s="706" t="s">
        <v>101</v>
      </c>
      <c r="DS3" s="624"/>
      <c r="DT3" s="624"/>
      <c r="DU3" s="624"/>
      <c r="DV3" s="624"/>
      <c r="DW3" s="624"/>
      <c r="DX3" s="624"/>
      <c r="DY3" s="624"/>
      <c r="DZ3" s="624"/>
      <c r="EA3" s="624"/>
      <c r="EB3" s="624"/>
      <c r="EC3" s="625"/>
      <c r="ED3" s="692" t="s">
        <v>102</v>
      </c>
      <c r="EE3" s="624"/>
      <c r="EF3" s="624"/>
      <c r="EG3" s="624"/>
      <c r="EH3" s="624"/>
      <c r="EI3" s="625"/>
      <c r="EJ3" s="698" t="s">
        <v>39</v>
      </c>
      <c r="EK3" s="699"/>
      <c r="EL3" s="699"/>
      <c r="EM3" s="699"/>
      <c r="EN3" s="699"/>
      <c r="EO3" s="700"/>
      <c r="EP3" s="706" t="s">
        <v>195</v>
      </c>
      <c r="EQ3" s="624"/>
      <c r="ER3" s="624"/>
      <c r="ES3" s="624"/>
      <c r="ET3" s="624"/>
      <c r="EU3" s="624"/>
      <c r="EV3" s="624"/>
      <c r="EW3" s="624"/>
      <c r="EX3" s="624"/>
      <c r="EY3" s="624"/>
      <c r="EZ3" s="624"/>
      <c r="FA3" s="625"/>
      <c r="FB3" s="701" t="s">
        <v>42</v>
      </c>
      <c r="FC3" s="624"/>
      <c r="FD3" s="625"/>
      <c r="FE3" s="685" t="s">
        <v>48</v>
      </c>
      <c r="FF3" s="679"/>
      <c r="FG3" s="679"/>
      <c r="FH3" s="679"/>
      <c r="FI3" s="679"/>
      <c r="FJ3" s="679"/>
      <c r="FK3" s="680"/>
      <c r="FL3" s="686" t="s">
        <v>54</v>
      </c>
      <c r="FM3" s="769" t="s">
        <v>112</v>
      </c>
      <c r="FN3" s="770"/>
      <c r="FO3" s="770"/>
      <c r="FP3" s="770"/>
      <c r="FQ3" s="770"/>
      <c r="FR3" s="770"/>
      <c r="FS3" s="771"/>
      <c r="FT3" s="723" t="s">
        <v>113</v>
      </c>
      <c r="FU3" s="726" t="s">
        <v>114</v>
      </c>
      <c r="FV3" s="726" t="s">
        <v>115</v>
      </c>
      <c r="FW3" s="726" t="s">
        <v>116</v>
      </c>
      <c r="FX3" s="729" t="s">
        <v>117</v>
      </c>
      <c r="FY3" s="691"/>
      <c r="FZ3" s="691"/>
      <c r="GR3" s="375"/>
    </row>
    <row r="4" spans="1:202" s="333" customFormat="1" ht="27.75" customHeight="1" thickBot="1">
      <c r="C4" s="693" t="s">
        <v>78</v>
      </c>
      <c r="D4" s="679"/>
      <c r="E4" s="679"/>
      <c r="F4" s="694"/>
      <c r="G4" s="695">
        <v>9</v>
      </c>
      <c r="H4" s="694"/>
      <c r="I4" s="19" t="s">
        <v>52</v>
      </c>
      <c r="J4" s="696" t="s">
        <v>77</v>
      </c>
      <c r="K4" s="680"/>
      <c r="L4" s="697">
        <v>0</v>
      </c>
      <c r="M4" s="627"/>
      <c r="N4" s="627"/>
      <c r="O4" s="627"/>
      <c r="P4" s="627"/>
      <c r="Q4" s="627"/>
      <c r="R4" s="627"/>
      <c r="S4" s="627"/>
      <c r="T4" s="627"/>
      <c r="U4" s="627"/>
      <c r="V4" s="627"/>
      <c r="W4" s="627"/>
      <c r="X4" s="627"/>
      <c r="Y4" s="628"/>
      <c r="Z4" s="626">
        <v>0</v>
      </c>
      <c r="AA4" s="627"/>
      <c r="AB4" s="627"/>
      <c r="AC4" s="627"/>
      <c r="AD4" s="627"/>
      <c r="AE4" s="627"/>
      <c r="AF4" s="627"/>
      <c r="AG4" s="627"/>
      <c r="AH4" s="627"/>
      <c r="AI4" s="627"/>
      <c r="AJ4" s="627"/>
      <c r="AK4" s="627"/>
      <c r="AL4" s="627"/>
      <c r="AM4" s="628"/>
      <c r="AN4" s="707">
        <v>0</v>
      </c>
      <c r="AO4" s="627"/>
      <c r="AP4" s="627"/>
      <c r="AQ4" s="627"/>
      <c r="AR4" s="627"/>
      <c r="AS4" s="627"/>
      <c r="AT4" s="627"/>
      <c r="AU4" s="627"/>
      <c r="AV4" s="627"/>
      <c r="AW4" s="627"/>
      <c r="AX4" s="627"/>
      <c r="AY4" s="627"/>
      <c r="AZ4" s="627"/>
      <c r="BA4" s="628"/>
      <c r="BB4" s="708">
        <v>0</v>
      </c>
      <c r="BC4" s="627"/>
      <c r="BD4" s="627"/>
      <c r="BE4" s="627"/>
      <c r="BF4" s="627"/>
      <c r="BG4" s="627"/>
      <c r="BH4" s="627"/>
      <c r="BI4" s="627"/>
      <c r="BJ4" s="627"/>
      <c r="BK4" s="627"/>
      <c r="BL4" s="627"/>
      <c r="BM4" s="627"/>
      <c r="BN4" s="627"/>
      <c r="BO4" s="628"/>
      <c r="BP4" s="626">
        <v>0</v>
      </c>
      <c r="BQ4" s="627"/>
      <c r="BR4" s="627"/>
      <c r="BS4" s="627"/>
      <c r="BT4" s="627"/>
      <c r="BU4" s="627"/>
      <c r="BV4" s="627"/>
      <c r="BW4" s="627"/>
      <c r="BX4" s="627"/>
      <c r="BY4" s="627"/>
      <c r="BZ4" s="627"/>
      <c r="CA4" s="627"/>
      <c r="CB4" s="627"/>
      <c r="CC4" s="628"/>
      <c r="CD4" s="757">
        <v>0</v>
      </c>
      <c r="CE4" s="627"/>
      <c r="CF4" s="627"/>
      <c r="CG4" s="627"/>
      <c r="CH4" s="627"/>
      <c r="CI4" s="627"/>
      <c r="CJ4" s="627"/>
      <c r="CK4" s="627"/>
      <c r="CL4" s="627"/>
      <c r="CM4" s="627"/>
      <c r="CN4" s="627"/>
      <c r="CO4" s="627"/>
      <c r="CP4" s="627"/>
      <c r="CQ4" s="628"/>
      <c r="CR4" s="626">
        <v>0</v>
      </c>
      <c r="CS4" s="627"/>
      <c r="CT4" s="627"/>
      <c r="CU4" s="627"/>
      <c r="CV4" s="627"/>
      <c r="CW4" s="627"/>
      <c r="CX4" s="627"/>
      <c r="CY4" s="627"/>
      <c r="CZ4" s="627"/>
      <c r="DA4" s="627"/>
      <c r="DB4" s="627"/>
      <c r="DC4" s="627"/>
      <c r="DD4" s="627"/>
      <c r="DE4" s="628"/>
      <c r="DF4" s="764" t="s">
        <v>69</v>
      </c>
      <c r="DG4" s="627"/>
      <c r="DH4" s="627"/>
      <c r="DI4" s="627"/>
      <c r="DJ4" s="627"/>
      <c r="DK4" s="627"/>
      <c r="DL4" s="627"/>
      <c r="DM4" s="627"/>
      <c r="DN4" s="627"/>
      <c r="DO4" s="627"/>
      <c r="DP4" s="627"/>
      <c r="DQ4" s="628"/>
      <c r="DR4" s="708" t="s">
        <v>70</v>
      </c>
      <c r="DS4" s="627"/>
      <c r="DT4" s="627"/>
      <c r="DU4" s="627"/>
      <c r="DV4" s="627"/>
      <c r="DW4" s="627"/>
      <c r="DX4" s="627"/>
      <c r="DY4" s="627"/>
      <c r="DZ4" s="627"/>
      <c r="EA4" s="627"/>
      <c r="EB4" s="627"/>
      <c r="EC4" s="628"/>
      <c r="ED4" s="735" t="s">
        <v>157</v>
      </c>
      <c r="EE4" s="736"/>
      <c r="EF4" s="736"/>
      <c r="EG4" s="736"/>
      <c r="EH4" s="736"/>
      <c r="EI4" s="737"/>
      <c r="EJ4" s="738" t="s">
        <v>158</v>
      </c>
      <c r="EK4" s="739"/>
      <c r="EL4" s="739"/>
      <c r="EM4" s="739"/>
      <c r="EN4" s="739"/>
      <c r="EO4" s="740"/>
      <c r="EP4" s="708" t="s">
        <v>70</v>
      </c>
      <c r="EQ4" s="627"/>
      <c r="ER4" s="627"/>
      <c r="ES4" s="627"/>
      <c r="ET4" s="627"/>
      <c r="EU4" s="627"/>
      <c r="EV4" s="627"/>
      <c r="EW4" s="627"/>
      <c r="EX4" s="627"/>
      <c r="EY4" s="627"/>
      <c r="EZ4" s="627"/>
      <c r="FA4" s="628"/>
      <c r="FB4" s="648" t="s">
        <v>40</v>
      </c>
      <c r="FC4" s="651" t="s">
        <v>41</v>
      </c>
      <c r="FD4" s="652" t="s">
        <v>43</v>
      </c>
      <c r="FE4" s="653" t="s">
        <v>87</v>
      </c>
      <c r="FF4" s="645" t="s">
        <v>46</v>
      </c>
      <c r="FG4" s="645" t="s">
        <v>47</v>
      </c>
      <c r="FH4" s="645" t="s">
        <v>111</v>
      </c>
      <c r="FI4" s="645" t="s">
        <v>45</v>
      </c>
      <c r="FJ4" s="35"/>
      <c r="FK4" s="646" t="s">
        <v>49</v>
      </c>
      <c r="FL4" s="687"/>
      <c r="FM4" s="772"/>
      <c r="FN4" s="773"/>
      <c r="FO4" s="773"/>
      <c r="FP4" s="773"/>
      <c r="FQ4" s="773"/>
      <c r="FR4" s="773"/>
      <c r="FS4" s="774"/>
      <c r="FT4" s="724"/>
      <c r="FU4" s="727"/>
      <c r="FV4" s="727"/>
      <c r="FW4" s="727"/>
      <c r="FX4" s="730"/>
      <c r="FY4" s="691"/>
      <c r="FZ4" s="691"/>
    </row>
    <row r="5" spans="1:202" ht="31.5" customHeight="1" thickBot="1">
      <c r="C5" s="678" t="s">
        <v>30</v>
      </c>
      <c r="D5" s="679"/>
      <c r="E5" s="679"/>
      <c r="F5" s="679"/>
      <c r="G5" s="679"/>
      <c r="H5" s="679"/>
      <c r="I5" s="679"/>
      <c r="J5" s="679"/>
      <c r="K5" s="680"/>
      <c r="L5" s="674" t="s">
        <v>185</v>
      </c>
      <c r="M5" s="630"/>
      <c r="N5" s="677" t="s">
        <v>83</v>
      </c>
      <c r="O5" s="673" t="s">
        <v>61</v>
      </c>
      <c r="P5" s="634"/>
      <c r="Q5" s="635"/>
      <c r="R5" s="673" t="s">
        <v>97</v>
      </c>
      <c r="S5" s="634"/>
      <c r="T5" s="635"/>
      <c r="U5" s="681" t="s">
        <v>63</v>
      </c>
      <c r="V5" s="672" t="s">
        <v>37</v>
      </c>
      <c r="W5" s="672" t="s">
        <v>110</v>
      </c>
      <c r="X5" s="672" t="s">
        <v>45</v>
      </c>
      <c r="Y5" s="20" t="s">
        <v>108</v>
      </c>
      <c r="Z5" s="629" t="s">
        <v>185</v>
      </c>
      <c r="AA5" s="630"/>
      <c r="AB5" s="631" t="s">
        <v>83</v>
      </c>
      <c r="AC5" s="633" t="s">
        <v>61</v>
      </c>
      <c r="AD5" s="634"/>
      <c r="AE5" s="635"/>
      <c r="AF5" s="633" t="s">
        <v>97</v>
      </c>
      <c r="AG5" s="634"/>
      <c r="AH5" s="635"/>
      <c r="AI5" s="636" t="s">
        <v>63</v>
      </c>
      <c r="AJ5" s="638" t="s">
        <v>37</v>
      </c>
      <c r="AK5" s="638" t="s">
        <v>110</v>
      </c>
      <c r="AL5" s="638" t="s">
        <v>45</v>
      </c>
      <c r="AM5" s="52" t="s">
        <v>108</v>
      </c>
      <c r="AN5" s="658" t="s">
        <v>185</v>
      </c>
      <c r="AO5" s="630"/>
      <c r="AP5" s="663" t="s">
        <v>83</v>
      </c>
      <c r="AQ5" s="659" t="s">
        <v>61</v>
      </c>
      <c r="AR5" s="634"/>
      <c r="AS5" s="635"/>
      <c r="AT5" s="659" t="s">
        <v>97</v>
      </c>
      <c r="AU5" s="634"/>
      <c r="AV5" s="635"/>
      <c r="AW5" s="664" t="s">
        <v>63</v>
      </c>
      <c r="AX5" s="667" t="s">
        <v>37</v>
      </c>
      <c r="AY5" s="667" t="s">
        <v>110</v>
      </c>
      <c r="AZ5" s="667" t="s">
        <v>45</v>
      </c>
      <c r="BA5" s="22" t="s">
        <v>108</v>
      </c>
      <c r="BB5" s="660" t="s">
        <v>185</v>
      </c>
      <c r="BC5" s="630"/>
      <c r="BD5" s="734" t="s">
        <v>83</v>
      </c>
      <c r="BE5" s="661" t="s">
        <v>61</v>
      </c>
      <c r="BF5" s="634"/>
      <c r="BG5" s="635"/>
      <c r="BH5" s="661" t="s">
        <v>97</v>
      </c>
      <c r="BI5" s="634"/>
      <c r="BJ5" s="635"/>
      <c r="BK5" s="702" t="s">
        <v>63</v>
      </c>
      <c r="BL5" s="704" t="s">
        <v>37</v>
      </c>
      <c r="BM5" s="704" t="s">
        <v>110</v>
      </c>
      <c r="BN5" s="704" t="s">
        <v>45</v>
      </c>
      <c r="BO5" s="57" t="s">
        <v>108</v>
      </c>
      <c r="BP5" s="629" t="s">
        <v>185</v>
      </c>
      <c r="BQ5" s="630"/>
      <c r="BR5" s="631" t="s">
        <v>83</v>
      </c>
      <c r="BS5" s="633" t="s">
        <v>61</v>
      </c>
      <c r="BT5" s="634"/>
      <c r="BU5" s="635"/>
      <c r="BV5" s="633" t="s">
        <v>97</v>
      </c>
      <c r="BW5" s="634"/>
      <c r="BX5" s="635"/>
      <c r="BY5" s="636" t="s">
        <v>63</v>
      </c>
      <c r="BZ5" s="638" t="s">
        <v>37</v>
      </c>
      <c r="CA5" s="638" t="s">
        <v>110</v>
      </c>
      <c r="CB5" s="638" t="s">
        <v>45</v>
      </c>
      <c r="CC5" s="52" t="s">
        <v>108</v>
      </c>
      <c r="CD5" s="666" t="s">
        <v>185</v>
      </c>
      <c r="CE5" s="630"/>
      <c r="CF5" s="758" t="s">
        <v>83</v>
      </c>
      <c r="CG5" s="670" t="s">
        <v>61</v>
      </c>
      <c r="CH5" s="634"/>
      <c r="CI5" s="635"/>
      <c r="CJ5" s="670" t="s">
        <v>97</v>
      </c>
      <c r="CK5" s="634"/>
      <c r="CL5" s="635"/>
      <c r="CM5" s="668" t="s">
        <v>63</v>
      </c>
      <c r="CN5" s="662" t="s">
        <v>37</v>
      </c>
      <c r="CO5" s="662" t="s">
        <v>110</v>
      </c>
      <c r="CP5" s="662" t="s">
        <v>45</v>
      </c>
      <c r="CQ5" s="21" t="s">
        <v>108</v>
      </c>
      <c r="CR5" s="629" t="s">
        <v>185</v>
      </c>
      <c r="CS5" s="630"/>
      <c r="CT5" s="631" t="s">
        <v>83</v>
      </c>
      <c r="CU5" s="633" t="s">
        <v>61</v>
      </c>
      <c r="CV5" s="634"/>
      <c r="CW5" s="635"/>
      <c r="CX5" s="633" t="s">
        <v>97</v>
      </c>
      <c r="CY5" s="634"/>
      <c r="CZ5" s="635"/>
      <c r="DA5" s="636" t="s">
        <v>63</v>
      </c>
      <c r="DB5" s="638" t="s">
        <v>37</v>
      </c>
      <c r="DC5" s="638" t="s">
        <v>110</v>
      </c>
      <c r="DD5" s="638" t="s">
        <v>45</v>
      </c>
      <c r="DE5" s="52" t="s">
        <v>108</v>
      </c>
      <c r="DF5" s="766" t="s">
        <v>185</v>
      </c>
      <c r="DG5" s="630"/>
      <c r="DH5" s="765" t="s">
        <v>83</v>
      </c>
      <c r="DI5" s="762" t="s">
        <v>61</v>
      </c>
      <c r="DJ5" s="634"/>
      <c r="DK5" s="635"/>
      <c r="DL5" s="762" t="s">
        <v>97</v>
      </c>
      <c r="DM5" s="634"/>
      <c r="DN5" s="635"/>
      <c r="DO5" s="732" t="s">
        <v>63</v>
      </c>
      <c r="DP5" s="743" t="s">
        <v>37</v>
      </c>
      <c r="DQ5" s="54" t="s">
        <v>34</v>
      </c>
      <c r="DR5" s="660" t="s">
        <v>185</v>
      </c>
      <c r="DS5" s="630"/>
      <c r="DT5" s="734" t="s">
        <v>83</v>
      </c>
      <c r="DU5" s="661" t="s">
        <v>61</v>
      </c>
      <c r="DV5" s="634"/>
      <c r="DW5" s="635"/>
      <c r="DX5" s="661" t="s">
        <v>97</v>
      </c>
      <c r="DY5" s="634"/>
      <c r="DZ5" s="635"/>
      <c r="EA5" s="702" t="s">
        <v>63</v>
      </c>
      <c r="EB5" s="704" t="s">
        <v>37</v>
      </c>
      <c r="EC5" s="57" t="s">
        <v>34</v>
      </c>
      <c r="ED5" s="752" t="s">
        <v>103</v>
      </c>
      <c r="EE5" s="656" t="s">
        <v>104</v>
      </c>
      <c r="EF5" s="656" t="s">
        <v>105</v>
      </c>
      <c r="EG5" s="744" t="s">
        <v>32</v>
      </c>
      <c r="EH5" s="746" t="s">
        <v>37</v>
      </c>
      <c r="EI5" s="67" t="s">
        <v>34</v>
      </c>
      <c r="EJ5" s="749" t="s">
        <v>106</v>
      </c>
      <c r="EK5" s="654" t="s">
        <v>100</v>
      </c>
      <c r="EL5" s="654" t="s">
        <v>107</v>
      </c>
      <c r="EM5" s="759" t="s">
        <v>32</v>
      </c>
      <c r="EN5" s="761" t="s">
        <v>37</v>
      </c>
      <c r="EO5" s="68" t="s">
        <v>34</v>
      </c>
      <c r="EP5" s="660" t="s">
        <v>185</v>
      </c>
      <c r="EQ5" s="630"/>
      <c r="ER5" s="734" t="s">
        <v>83</v>
      </c>
      <c r="ES5" s="661" t="s">
        <v>61</v>
      </c>
      <c r="ET5" s="634"/>
      <c r="EU5" s="635"/>
      <c r="EV5" s="661" t="s">
        <v>97</v>
      </c>
      <c r="EW5" s="634"/>
      <c r="EX5" s="635"/>
      <c r="EY5" s="702" t="s">
        <v>63</v>
      </c>
      <c r="EZ5" s="704" t="s">
        <v>37</v>
      </c>
      <c r="FA5" s="57" t="s">
        <v>34</v>
      </c>
      <c r="FB5" s="649"/>
      <c r="FC5" s="639"/>
      <c r="FD5" s="647"/>
      <c r="FE5" s="649"/>
      <c r="FF5" s="639"/>
      <c r="FG5" s="639"/>
      <c r="FH5" s="639"/>
      <c r="FI5" s="639"/>
      <c r="FJ5" s="36"/>
      <c r="FK5" s="647"/>
      <c r="FL5" s="687"/>
      <c r="FM5" s="775" t="str">
        <f>L3</f>
        <v>HINDI</v>
      </c>
      <c r="FN5" s="778" t="str">
        <f>Z3</f>
        <v>ENGLISH</v>
      </c>
      <c r="FO5" s="778" t="str">
        <f>AN3</f>
        <v>SANSKRIT-I</v>
      </c>
      <c r="FP5" s="778" t="str">
        <f>BB3</f>
        <v>SANSKRIT-II</v>
      </c>
      <c r="FQ5" s="778" t="str">
        <f>BP3</f>
        <v>MATHEMATICS</v>
      </c>
      <c r="FR5" s="620" t="str">
        <f>CD3</f>
        <v>SCIENCE</v>
      </c>
      <c r="FS5" s="779" t="str">
        <f>CR3</f>
        <v>SOCIAL SCIENCE</v>
      </c>
      <c r="FT5" s="724"/>
      <c r="FU5" s="727"/>
      <c r="FV5" s="727"/>
      <c r="FW5" s="727"/>
      <c r="FX5" s="730"/>
      <c r="FY5" s="691"/>
      <c r="FZ5" s="691"/>
    </row>
    <row r="6" spans="1:202" ht="54.75" customHeight="1">
      <c r="C6" s="683" t="s">
        <v>35</v>
      </c>
      <c r="D6" s="671" t="s">
        <v>28</v>
      </c>
      <c r="E6" s="671" t="s">
        <v>22</v>
      </c>
      <c r="F6" s="671" t="s">
        <v>239</v>
      </c>
      <c r="G6" s="684" t="s">
        <v>23</v>
      </c>
      <c r="H6" s="671" t="s">
        <v>24</v>
      </c>
      <c r="I6" s="671" t="s">
        <v>25</v>
      </c>
      <c r="J6" s="671" t="s">
        <v>26</v>
      </c>
      <c r="K6" s="675" t="s">
        <v>27</v>
      </c>
      <c r="L6" s="139" t="s">
        <v>81</v>
      </c>
      <c r="M6" s="140" t="s">
        <v>82</v>
      </c>
      <c r="N6" s="632"/>
      <c r="O6" s="136" t="s">
        <v>31</v>
      </c>
      <c r="P6" s="137" t="s">
        <v>194</v>
      </c>
      <c r="Q6" s="138" t="s">
        <v>130</v>
      </c>
      <c r="R6" s="136" t="s">
        <v>31</v>
      </c>
      <c r="S6" s="137" t="s">
        <v>194</v>
      </c>
      <c r="T6" s="138" t="s">
        <v>131</v>
      </c>
      <c r="U6" s="682"/>
      <c r="V6" s="639"/>
      <c r="W6" s="639"/>
      <c r="X6" s="639"/>
      <c r="Y6" s="676" t="s">
        <v>143</v>
      </c>
      <c r="Z6" s="142" t="s">
        <v>81</v>
      </c>
      <c r="AA6" s="143" t="s">
        <v>82</v>
      </c>
      <c r="AB6" s="632"/>
      <c r="AC6" s="144" t="s">
        <v>31</v>
      </c>
      <c r="AD6" s="145" t="s">
        <v>194</v>
      </c>
      <c r="AE6" s="146" t="s">
        <v>130</v>
      </c>
      <c r="AF6" s="144" t="s">
        <v>31</v>
      </c>
      <c r="AG6" s="145" t="s">
        <v>194</v>
      </c>
      <c r="AH6" s="146" t="s">
        <v>131</v>
      </c>
      <c r="AI6" s="637"/>
      <c r="AJ6" s="639"/>
      <c r="AK6" s="639"/>
      <c r="AL6" s="639"/>
      <c r="AM6" s="641" t="s">
        <v>143</v>
      </c>
      <c r="AN6" s="170" t="s">
        <v>81</v>
      </c>
      <c r="AO6" s="171" t="s">
        <v>82</v>
      </c>
      <c r="AP6" s="632"/>
      <c r="AQ6" s="172" t="s">
        <v>31</v>
      </c>
      <c r="AR6" s="173" t="s">
        <v>194</v>
      </c>
      <c r="AS6" s="174" t="s">
        <v>130</v>
      </c>
      <c r="AT6" s="172" t="s">
        <v>31</v>
      </c>
      <c r="AU6" s="173" t="s">
        <v>194</v>
      </c>
      <c r="AV6" s="174" t="s">
        <v>131</v>
      </c>
      <c r="AW6" s="665"/>
      <c r="AX6" s="639"/>
      <c r="AY6" s="639"/>
      <c r="AZ6" s="639"/>
      <c r="BA6" s="782" t="s">
        <v>143</v>
      </c>
      <c r="BB6" s="188" t="s">
        <v>81</v>
      </c>
      <c r="BC6" s="189" t="s">
        <v>82</v>
      </c>
      <c r="BD6" s="632"/>
      <c r="BE6" s="190" t="s">
        <v>31</v>
      </c>
      <c r="BF6" s="191" t="s">
        <v>194</v>
      </c>
      <c r="BG6" s="192" t="s">
        <v>130</v>
      </c>
      <c r="BH6" s="190" t="s">
        <v>31</v>
      </c>
      <c r="BI6" s="191" t="s">
        <v>194</v>
      </c>
      <c r="BJ6" s="192" t="s">
        <v>131</v>
      </c>
      <c r="BK6" s="703"/>
      <c r="BL6" s="639"/>
      <c r="BM6" s="639"/>
      <c r="BN6" s="639"/>
      <c r="BO6" s="783" t="s">
        <v>143</v>
      </c>
      <c r="BP6" s="142" t="s">
        <v>81</v>
      </c>
      <c r="BQ6" s="143" t="s">
        <v>82</v>
      </c>
      <c r="BR6" s="632"/>
      <c r="BS6" s="144" t="s">
        <v>31</v>
      </c>
      <c r="BT6" s="145" t="s">
        <v>194</v>
      </c>
      <c r="BU6" s="146" t="s">
        <v>130</v>
      </c>
      <c r="BV6" s="144" t="s">
        <v>31</v>
      </c>
      <c r="BW6" s="145" t="s">
        <v>194</v>
      </c>
      <c r="BX6" s="146" t="s">
        <v>131</v>
      </c>
      <c r="BY6" s="637"/>
      <c r="BZ6" s="639"/>
      <c r="CA6" s="639"/>
      <c r="CB6" s="639"/>
      <c r="CC6" s="641" t="s">
        <v>143</v>
      </c>
      <c r="CD6" s="208" t="s">
        <v>81</v>
      </c>
      <c r="CE6" s="209" t="s">
        <v>82</v>
      </c>
      <c r="CF6" s="632"/>
      <c r="CG6" s="210" t="s">
        <v>31</v>
      </c>
      <c r="CH6" s="211" t="s">
        <v>194</v>
      </c>
      <c r="CI6" s="212" t="s">
        <v>130</v>
      </c>
      <c r="CJ6" s="210" t="s">
        <v>31</v>
      </c>
      <c r="CK6" s="211" t="s">
        <v>194</v>
      </c>
      <c r="CL6" s="212" t="s">
        <v>131</v>
      </c>
      <c r="CM6" s="669"/>
      <c r="CN6" s="639"/>
      <c r="CO6" s="639"/>
      <c r="CP6" s="639"/>
      <c r="CQ6" s="755" t="s">
        <v>143</v>
      </c>
      <c r="CR6" s="142" t="s">
        <v>81</v>
      </c>
      <c r="CS6" s="143" t="s">
        <v>82</v>
      </c>
      <c r="CT6" s="632"/>
      <c r="CU6" s="144" t="s">
        <v>31</v>
      </c>
      <c r="CV6" s="145" t="s">
        <v>194</v>
      </c>
      <c r="CW6" s="146" t="s">
        <v>130</v>
      </c>
      <c r="CX6" s="144" t="s">
        <v>31</v>
      </c>
      <c r="CY6" s="145" t="s">
        <v>194</v>
      </c>
      <c r="CZ6" s="146" t="s">
        <v>131</v>
      </c>
      <c r="DA6" s="637"/>
      <c r="DB6" s="639"/>
      <c r="DC6" s="639"/>
      <c r="DD6" s="639"/>
      <c r="DE6" s="641" t="s">
        <v>143</v>
      </c>
      <c r="DF6" s="229" t="s">
        <v>81</v>
      </c>
      <c r="DG6" s="230" t="s">
        <v>82</v>
      </c>
      <c r="DH6" s="632"/>
      <c r="DI6" s="231" t="s">
        <v>31</v>
      </c>
      <c r="DJ6" s="232" t="s">
        <v>194</v>
      </c>
      <c r="DK6" s="233" t="s">
        <v>130</v>
      </c>
      <c r="DL6" s="231" t="s">
        <v>31</v>
      </c>
      <c r="DM6" s="232" t="s">
        <v>194</v>
      </c>
      <c r="DN6" s="233" t="s">
        <v>131</v>
      </c>
      <c r="DO6" s="733"/>
      <c r="DP6" s="639"/>
      <c r="DQ6" s="754" t="s">
        <v>202</v>
      </c>
      <c r="DR6" s="188" t="s">
        <v>81</v>
      </c>
      <c r="DS6" s="189" t="s">
        <v>82</v>
      </c>
      <c r="DT6" s="632"/>
      <c r="DU6" s="190" t="s">
        <v>31</v>
      </c>
      <c r="DV6" s="191" t="s">
        <v>194</v>
      </c>
      <c r="DW6" s="192" t="s">
        <v>130</v>
      </c>
      <c r="DX6" s="190" t="s">
        <v>31</v>
      </c>
      <c r="DY6" s="191" t="s">
        <v>194</v>
      </c>
      <c r="DZ6" s="192" t="s">
        <v>131</v>
      </c>
      <c r="EA6" s="703"/>
      <c r="EB6" s="639"/>
      <c r="EC6" s="741" t="s">
        <v>202</v>
      </c>
      <c r="ED6" s="753"/>
      <c r="EE6" s="657"/>
      <c r="EF6" s="657"/>
      <c r="EG6" s="745"/>
      <c r="EH6" s="747"/>
      <c r="EI6" s="751" t="s">
        <v>202</v>
      </c>
      <c r="EJ6" s="750"/>
      <c r="EK6" s="655"/>
      <c r="EL6" s="655"/>
      <c r="EM6" s="760"/>
      <c r="EN6" s="747"/>
      <c r="EO6" s="643" t="s">
        <v>202</v>
      </c>
      <c r="EP6" s="188" t="s">
        <v>81</v>
      </c>
      <c r="EQ6" s="189" t="s">
        <v>82</v>
      </c>
      <c r="ER6" s="632"/>
      <c r="ES6" s="190" t="s">
        <v>31</v>
      </c>
      <c r="ET6" s="191" t="s">
        <v>194</v>
      </c>
      <c r="EU6" s="192" t="s">
        <v>130</v>
      </c>
      <c r="EV6" s="190" t="s">
        <v>31</v>
      </c>
      <c r="EW6" s="191" t="s">
        <v>194</v>
      </c>
      <c r="EX6" s="192" t="s">
        <v>131</v>
      </c>
      <c r="EY6" s="703"/>
      <c r="EZ6" s="639"/>
      <c r="FA6" s="741" t="s">
        <v>202</v>
      </c>
      <c r="FB6" s="649"/>
      <c r="FC6" s="639"/>
      <c r="FD6" s="647"/>
      <c r="FE6" s="649"/>
      <c r="FF6" s="639"/>
      <c r="FG6" s="639"/>
      <c r="FH6" s="639"/>
      <c r="FI6" s="639"/>
      <c r="FJ6" s="36"/>
      <c r="FK6" s="647"/>
      <c r="FL6" s="687"/>
      <c r="FM6" s="776"/>
      <c r="FN6" s="747"/>
      <c r="FO6" s="747"/>
      <c r="FP6" s="747"/>
      <c r="FQ6" s="747"/>
      <c r="FR6" s="621"/>
      <c r="FS6" s="780"/>
      <c r="FT6" s="724"/>
      <c r="FU6" s="727"/>
      <c r="FV6" s="727"/>
      <c r="FW6" s="727"/>
      <c r="FX6" s="730"/>
      <c r="FY6" s="691"/>
      <c r="FZ6" s="691"/>
    </row>
    <row r="7" spans="1:202" ht="30" customHeight="1" thickBot="1">
      <c r="C7" s="650"/>
      <c r="D7" s="640"/>
      <c r="E7" s="640"/>
      <c r="F7" s="640"/>
      <c r="G7" s="640"/>
      <c r="H7" s="640"/>
      <c r="I7" s="640"/>
      <c r="J7" s="640"/>
      <c r="K7" s="642"/>
      <c r="L7" s="154">
        <v>10</v>
      </c>
      <c r="M7" s="155">
        <v>10</v>
      </c>
      <c r="N7" s="149">
        <f>SUM(L7:M7)</f>
        <v>20</v>
      </c>
      <c r="O7" s="156">
        <v>24</v>
      </c>
      <c r="P7" s="157">
        <v>6</v>
      </c>
      <c r="Q7" s="150">
        <f>SUM(O7,P7)</f>
        <v>30</v>
      </c>
      <c r="R7" s="158">
        <v>40</v>
      </c>
      <c r="S7" s="159">
        <v>10</v>
      </c>
      <c r="T7" s="151">
        <f>IF(S7="NA",R7,(R7+S7))</f>
        <v>50</v>
      </c>
      <c r="U7" s="152">
        <f>SUM(N7,Q7,T7)</f>
        <v>100</v>
      </c>
      <c r="V7" s="640"/>
      <c r="W7" s="640"/>
      <c r="X7" s="640"/>
      <c r="Y7" s="642"/>
      <c r="Z7" s="160">
        <v>10</v>
      </c>
      <c r="AA7" s="161">
        <v>10</v>
      </c>
      <c r="AB7" s="162">
        <f>SUM(Z7:AA7)</f>
        <v>20</v>
      </c>
      <c r="AC7" s="163">
        <v>24</v>
      </c>
      <c r="AD7" s="164">
        <v>6</v>
      </c>
      <c r="AE7" s="165">
        <f>SUM(AC7,AD7)</f>
        <v>30</v>
      </c>
      <c r="AF7" s="166">
        <v>40</v>
      </c>
      <c r="AG7" s="167">
        <v>10</v>
      </c>
      <c r="AH7" s="168">
        <f>IF(AG7="NA",AF7,(AF7+AG7))</f>
        <v>50</v>
      </c>
      <c r="AI7" s="169">
        <f>SUM(AB7,AE7,AH7)</f>
        <v>100</v>
      </c>
      <c r="AJ7" s="640"/>
      <c r="AK7" s="640"/>
      <c r="AL7" s="640"/>
      <c r="AM7" s="642"/>
      <c r="AN7" s="175">
        <v>20</v>
      </c>
      <c r="AO7" s="176">
        <v>20</v>
      </c>
      <c r="AP7" s="177">
        <f t="shared" ref="AP7:AP10" si="0">SUM(AN7:AO7)</f>
        <v>40</v>
      </c>
      <c r="AQ7" s="178">
        <v>48</v>
      </c>
      <c r="AR7" s="179">
        <v>12</v>
      </c>
      <c r="AS7" s="180">
        <f>SUM(AQ7,AR7)</f>
        <v>60</v>
      </c>
      <c r="AT7" s="181">
        <v>80</v>
      </c>
      <c r="AU7" s="182">
        <v>20</v>
      </c>
      <c r="AV7" s="183">
        <f>IF(AU7="NA",AT7,(AT7+AU7))</f>
        <v>100</v>
      </c>
      <c r="AW7" s="184">
        <f>SUM(AP7,AS7,AV7)</f>
        <v>200</v>
      </c>
      <c r="AX7" s="640"/>
      <c r="AY7" s="640"/>
      <c r="AZ7" s="640"/>
      <c r="BA7" s="642"/>
      <c r="BB7" s="193">
        <v>20</v>
      </c>
      <c r="BC7" s="194">
        <v>20</v>
      </c>
      <c r="BD7" s="195">
        <f t="shared" ref="BD7:BD10" si="1">SUM(BB7:BC7)</f>
        <v>40</v>
      </c>
      <c r="BE7" s="196">
        <v>48</v>
      </c>
      <c r="BF7" s="197">
        <v>12</v>
      </c>
      <c r="BG7" s="198">
        <f>SUM(BE7,BF7)</f>
        <v>60</v>
      </c>
      <c r="BH7" s="199">
        <v>80</v>
      </c>
      <c r="BI7" s="200">
        <v>20</v>
      </c>
      <c r="BJ7" s="201">
        <f>IF(BI7="NA",BH7,(BH7+BI7))</f>
        <v>100</v>
      </c>
      <c r="BK7" s="202">
        <f>SUM(BD7,BG7,BJ7)</f>
        <v>200</v>
      </c>
      <c r="BL7" s="640"/>
      <c r="BM7" s="640"/>
      <c r="BN7" s="640"/>
      <c r="BO7" s="642"/>
      <c r="BP7" s="160">
        <v>20</v>
      </c>
      <c r="BQ7" s="161">
        <v>20</v>
      </c>
      <c r="BR7" s="162">
        <f>SUM(BP7:BQ7)</f>
        <v>40</v>
      </c>
      <c r="BS7" s="163">
        <v>48</v>
      </c>
      <c r="BT7" s="164">
        <v>12</v>
      </c>
      <c r="BU7" s="165">
        <f>SUM(BS7,BT7)</f>
        <v>60</v>
      </c>
      <c r="BV7" s="166">
        <v>80</v>
      </c>
      <c r="BW7" s="167">
        <v>20</v>
      </c>
      <c r="BX7" s="168">
        <f>IF(BW7="NA",BV7,(BV7+BW7))</f>
        <v>100</v>
      </c>
      <c r="BY7" s="169">
        <f>SUM(BR7,BU7,BX7)</f>
        <v>200</v>
      </c>
      <c r="BZ7" s="640"/>
      <c r="CA7" s="640"/>
      <c r="CB7" s="640"/>
      <c r="CC7" s="642"/>
      <c r="CD7" s="213">
        <v>20</v>
      </c>
      <c r="CE7" s="214">
        <v>20</v>
      </c>
      <c r="CF7" s="215">
        <f t="shared" ref="CF7:CF10" si="2">SUM(CD7:CE7)</f>
        <v>40</v>
      </c>
      <c r="CG7" s="216">
        <v>48</v>
      </c>
      <c r="CH7" s="217">
        <v>12</v>
      </c>
      <c r="CI7" s="218">
        <f>SUM(CG7,CH7)</f>
        <v>60</v>
      </c>
      <c r="CJ7" s="219">
        <v>80</v>
      </c>
      <c r="CK7" s="220">
        <v>20</v>
      </c>
      <c r="CL7" s="221">
        <f>IF(CK7="NA",CJ7,(CJ7+CK7))</f>
        <v>100</v>
      </c>
      <c r="CM7" s="222">
        <f>SUM(CF7,CI7,CL7)</f>
        <v>200</v>
      </c>
      <c r="CN7" s="640"/>
      <c r="CO7" s="640"/>
      <c r="CP7" s="640"/>
      <c r="CQ7" s="642"/>
      <c r="CR7" s="160">
        <v>20</v>
      </c>
      <c r="CS7" s="161">
        <v>20</v>
      </c>
      <c r="CT7" s="162">
        <f>SUM(CR7:CS7)</f>
        <v>40</v>
      </c>
      <c r="CU7" s="163">
        <v>48</v>
      </c>
      <c r="CV7" s="164">
        <v>12</v>
      </c>
      <c r="CW7" s="165">
        <f>SUM(CU7,CV7)</f>
        <v>60</v>
      </c>
      <c r="CX7" s="166">
        <v>80</v>
      </c>
      <c r="CY7" s="167">
        <v>20</v>
      </c>
      <c r="CZ7" s="168">
        <f>IF(CY7="NA",CX7,(CX7+CY7))</f>
        <v>100</v>
      </c>
      <c r="DA7" s="169">
        <f>SUM(CT7,CW7,CZ7)</f>
        <v>200</v>
      </c>
      <c r="DB7" s="640"/>
      <c r="DC7" s="640"/>
      <c r="DD7" s="640"/>
      <c r="DE7" s="642"/>
      <c r="DF7" s="234">
        <v>20</v>
      </c>
      <c r="DG7" s="235">
        <v>20</v>
      </c>
      <c r="DH7" s="236">
        <f t="shared" ref="DH7:DH10" si="3">SUM(DF7:DG7)</f>
        <v>40</v>
      </c>
      <c r="DI7" s="237">
        <v>48</v>
      </c>
      <c r="DJ7" s="238">
        <v>12</v>
      </c>
      <c r="DK7" s="239">
        <f>SUM(DI7,DJ7)</f>
        <v>60</v>
      </c>
      <c r="DL7" s="240">
        <v>80</v>
      </c>
      <c r="DM7" s="241">
        <v>20</v>
      </c>
      <c r="DN7" s="242">
        <f>IF(DM7="NA",DL7,(DL7+DM7))</f>
        <v>100</v>
      </c>
      <c r="DO7" s="243">
        <f>SUM(DH7,DK7,DN7)</f>
        <v>200</v>
      </c>
      <c r="DP7" s="640"/>
      <c r="DQ7" s="642"/>
      <c r="DR7" s="193">
        <v>20</v>
      </c>
      <c r="DS7" s="194">
        <v>20</v>
      </c>
      <c r="DT7" s="195">
        <f t="shared" ref="DT7:DT10" si="4">SUM(DR7:DS7)</f>
        <v>40</v>
      </c>
      <c r="DU7" s="196">
        <v>48</v>
      </c>
      <c r="DV7" s="197">
        <v>12</v>
      </c>
      <c r="DW7" s="198">
        <f>SUM(DU7,DV7)</f>
        <v>60</v>
      </c>
      <c r="DX7" s="199">
        <v>80</v>
      </c>
      <c r="DY7" s="200">
        <v>20</v>
      </c>
      <c r="DZ7" s="201">
        <f>IF(DY7="NA",DX7,(DX7+DY7))</f>
        <v>100</v>
      </c>
      <c r="EA7" s="202">
        <f>SUM(DT7,DW7,DZ7)</f>
        <v>200</v>
      </c>
      <c r="EB7" s="640"/>
      <c r="EC7" s="742"/>
      <c r="ED7" s="341">
        <v>25</v>
      </c>
      <c r="EE7" s="342">
        <v>45</v>
      </c>
      <c r="EF7" s="342">
        <v>30</v>
      </c>
      <c r="EG7" s="334">
        <f>SUM(ED7:EF7)</f>
        <v>100</v>
      </c>
      <c r="EH7" s="748"/>
      <c r="EI7" s="644"/>
      <c r="EJ7" s="213">
        <v>25</v>
      </c>
      <c r="EK7" s="214">
        <v>60</v>
      </c>
      <c r="EL7" s="214">
        <v>15</v>
      </c>
      <c r="EM7" s="335">
        <f>SUM(EJ7:EL7)</f>
        <v>100</v>
      </c>
      <c r="EN7" s="748"/>
      <c r="EO7" s="644"/>
      <c r="EP7" s="193">
        <v>20</v>
      </c>
      <c r="EQ7" s="194">
        <v>20</v>
      </c>
      <c r="ER7" s="195">
        <f t="shared" ref="ER7:ER10" si="5">SUM(EP7:EQ7)</f>
        <v>40</v>
      </c>
      <c r="ES7" s="196">
        <v>48</v>
      </c>
      <c r="ET7" s="197">
        <v>12</v>
      </c>
      <c r="EU7" s="198">
        <f>SUM(ES7,ET7)</f>
        <v>60</v>
      </c>
      <c r="EV7" s="199">
        <v>80</v>
      </c>
      <c r="EW7" s="200">
        <v>20</v>
      </c>
      <c r="EX7" s="201">
        <f>IF(EW7="NA",EV7,(EV7+EW7))</f>
        <v>100</v>
      </c>
      <c r="EY7" s="202">
        <f>SUM(ER7,EU7,EX7)</f>
        <v>200</v>
      </c>
      <c r="EZ7" s="640"/>
      <c r="FA7" s="742"/>
      <c r="FB7" s="650"/>
      <c r="FC7" s="640"/>
      <c r="FD7" s="642"/>
      <c r="FE7" s="650"/>
      <c r="FF7" s="640"/>
      <c r="FG7" s="640"/>
      <c r="FH7" s="640"/>
      <c r="FI7" s="640"/>
      <c r="FJ7" s="38"/>
      <c r="FK7" s="642"/>
      <c r="FL7" s="688"/>
      <c r="FM7" s="777"/>
      <c r="FN7" s="748"/>
      <c r="FO7" s="748"/>
      <c r="FP7" s="748"/>
      <c r="FQ7" s="748"/>
      <c r="FR7" s="622"/>
      <c r="FS7" s="781"/>
      <c r="FT7" s="725"/>
      <c r="FU7" s="728"/>
      <c r="FV7" s="728"/>
      <c r="FW7" s="728"/>
      <c r="FX7" s="731"/>
      <c r="FY7" s="691"/>
      <c r="FZ7" s="691"/>
      <c r="GA7" s="768" t="str">
        <f>DF3</f>
        <v>Foundation Of Information Tech.</v>
      </c>
      <c r="GB7" s="768"/>
      <c r="GC7" s="768"/>
      <c r="GD7" s="768"/>
      <c r="GE7" s="768" t="str">
        <f>DR3</f>
        <v>Health &amp; Phy. Edu.</v>
      </c>
      <c r="GF7" s="768"/>
      <c r="GG7" s="768"/>
      <c r="GH7" s="768"/>
      <c r="GI7" s="768" t="str">
        <f>ED3</f>
        <v>S.U.P.W.</v>
      </c>
      <c r="GJ7" s="768"/>
      <c r="GK7" s="768"/>
      <c r="GL7" s="768"/>
      <c r="GM7" s="768" t="str">
        <f>EJ3</f>
        <v>ART EDUCATION</v>
      </c>
      <c r="GN7" s="768"/>
      <c r="GO7" s="768"/>
      <c r="GP7" s="768"/>
      <c r="GQ7" s="768" t="str">
        <f>EP3</f>
        <v>H &amp; C RAJ</v>
      </c>
      <c r="GR7" s="768"/>
      <c r="GS7" s="768"/>
      <c r="GT7" s="768"/>
    </row>
    <row r="8" spans="1:202" ht="27.75" hidden="1" customHeight="1">
      <c r="C8" s="24">
        <v>0</v>
      </c>
      <c r="D8" s="24">
        <v>0</v>
      </c>
      <c r="E8" s="24">
        <v>0</v>
      </c>
      <c r="F8" s="24">
        <v>0</v>
      </c>
      <c r="G8" s="24">
        <v>0</v>
      </c>
      <c r="H8" s="24">
        <v>0</v>
      </c>
      <c r="I8" s="24">
        <v>0</v>
      </c>
      <c r="J8" s="24">
        <v>0</v>
      </c>
      <c r="K8" s="24">
        <v>0</v>
      </c>
      <c r="L8" s="24">
        <v>0</v>
      </c>
      <c r="M8" s="24">
        <v>0</v>
      </c>
      <c r="N8" s="24">
        <v>0</v>
      </c>
      <c r="O8" s="24">
        <v>0</v>
      </c>
      <c r="P8" s="24">
        <v>0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0</v>
      </c>
      <c r="AI8" s="24">
        <v>0</v>
      </c>
      <c r="AJ8" s="24">
        <v>0</v>
      </c>
      <c r="AK8" s="24">
        <v>0</v>
      </c>
      <c r="AL8" s="24">
        <v>0</v>
      </c>
      <c r="AM8" s="24">
        <v>0</v>
      </c>
      <c r="AN8" s="24">
        <v>0</v>
      </c>
      <c r="AO8" s="24">
        <v>0</v>
      </c>
      <c r="AP8" s="24">
        <v>0</v>
      </c>
      <c r="AQ8" s="24">
        <v>0</v>
      </c>
      <c r="AR8" s="24">
        <v>0</v>
      </c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L8" s="24">
        <v>0</v>
      </c>
      <c r="BM8" s="24">
        <v>0</v>
      </c>
      <c r="BN8" s="24">
        <v>0</v>
      </c>
      <c r="BO8" s="24">
        <v>0</v>
      </c>
      <c r="BP8" s="24">
        <v>0</v>
      </c>
      <c r="BQ8" s="24">
        <v>0</v>
      </c>
      <c r="BR8" s="24">
        <v>0</v>
      </c>
      <c r="BS8" s="24">
        <v>0</v>
      </c>
      <c r="BT8" s="24">
        <v>0</v>
      </c>
      <c r="BU8" s="24">
        <v>0</v>
      </c>
      <c r="BV8" s="24">
        <v>0</v>
      </c>
      <c r="BW8" s="24">
        <v>0</v>
      </c>
      <c r="BX8" s="24">
        <v>0</v>
      </c>
      <c r="BY8" s="24">
        <v>0</v>
      </c>
      <c r="BZ8" s="24">
        <v>0</v>
      </c>
      <c r="CA8" s="24">
        <v>0</v>
      </c>
      <c r="CB8" s="24">
        <v>0</v>
      </c>
      <c r="CC8" s="24">
        <v>0</v>
      </c>
      <c r="CD8" s="24">
        <v>0</v>
      </c>
      <c r="CE8" s="24">
        <v>0</v>
      </c>
      <c r="CF8" s="24">
        <v>0</v>
      </c>
      <c r="CG8" s="24">
        <v>0</v>
      </c>
      <c r="CH8" s="24">
        <v>0</v>
      </c>
      <c r="CI8" s="24">
        <v>0</v>
      </c>
      <c r="CJ8" s="24">
        <v>0</v>
      </c>
      <c r="CK8" s="24">
        <v>0</v>
      </c>
      <c r="CL8" s="24">
        <v>0</v>
      </c>
      <c r="CM8" s="24">
        <v>0</v>
      </c>
      <c r="CN8" s="24">
        <v>0</v>
      </c>
      <c r="CO8" s="24">
        <v>0</v>
      </c>
      <c r="CP8" s="24">
        <v>0</v>
      </c>
      <c r="CQ8" s="24">
        <v>0</v>
      </c>
      <c r="CR8" s="24">
        <v>0</v>
      </c>
      <c r="CS8" s="24">
        <v>0</v>
      </c>
      <c r="CT8" s="24">
        <v>0</v>
      </c>
      <c r="CU8" s="24">
        <v>0</v>
      </c>
      <c r="CV8" s="24">
        <v>0</v>
      </c>
      <c r="CW8" s="24">
        <v>0</v>
      </c>
      <c r="CX8" s="24">
        <v>0</v>
      </c>
      <c r="CY8" s="24">
        <v>0</v>
      </c>
      <c r="CZ8" s="24">
        <v>0</v>
      </c>
      <c r="DA8" s="24">
        <v>0</v>
      </c>
      <c r="DB8" s="24">
        <v>0</v>
      </c>
      <c r="DC8" s="24">
        <v>0</v>
      </c>
      <c r="DD8" s="24">
        <v>0</v>
      </c>
      <c r="DE8" s="24">
        <v>0</v>
      </c>
      <c r="DF8" s="24">
        <v>0</v>
      </c>
      <c r="DG8" s="24">
        <v>0</v>
      </c>
      <c r="DH8" s="24">
        <v>0</v>
      </c>
      <c r="DI8" s="24">
        <v>0</v>
      </c>
      <c r="DJ8" s="24">
        <v>0</v>
      </c>
      <c r="DK8" s="24">
        <v>0</v>
      </c>
      <c r="DL8" s="24">
        <v>0</v>
      </c>
      <c r="DM8" s="24">
        <v>0</v>
      </c>
      <c r="DN8" s="24">
        <v>0</v>
      </c>
      <c r="DO8" s="24">
        <v>0</v>
      </c>
      <c r="DP8" s="24">
        <v>0</v>
      </c>
      <c r="DQ8" s="24">
        <v>0</v>
      </c>
      <c r="DR8" s="24">
        <v>0</v>
      </c>
      <c r="DS8" s="24">
        <v>0</v>
      </c>
      <c r="DT8" s="24">
        <v>0</v>
      </c>
      <c r="DU8" s="24">
        <v>0</v>
      </c>
      <c r="DV8" s="24">
        <v>0</v>
      </c>
      <c r="DW8" s="24">
        <v>0</v>
      </c>
      <c r="DX8" s="24">
        <v>0</v>
      </c>
      <c r="DY8" s="24">
        <v>0</v>
      </c>
      <c r="DZ8" s="24">
        <v>0</v>
      </c>
      <c r="EA8" s="24">
        <v>0</v>
      </c>
      <c r="EB8" s="24">
        <v>0</v>
      </c>
      <c r="EC8" s="24">
        <v>0</v>
      </c>
      <c r="ED8" s="24">
        <v>0</v>
      </c>
      <c r="EE8" s="24">
        <v>0</v>
      </c>
      <c r="EF8" s="24">
        <v>0</v>
      </c>
      <c r="EG8" s="24">
        <v>0</v>
      </c>
      <c r="EH8" s="24">
        <v>0</v>
      </c>
      <c r="EI8" s="24">
        <v>0</v>
      </c>
      <c r="EJ8" s="24">
        <v>0</v>
      </c>
      <c r="EK8" s="24">
        <v>0</v>
      </c>
      <c r="EL8" s="24">
        <v>0</v>
      </c>
      <c r="EM8" s="24">
        <v>0</v>
      </c>
      <c r="EN8" s="24">
        <v>0</v>
      </c>
      <c r="EO8" s="24">
        <v>0</v>
      </c>
      <c r="EP8" s="24">
        <v>0</v>
      </c>
      <c r="EQ8" s="24">
        <v>0</v>
      </c>
      <c r="ER8" s="24">
        <v>0</v>
      </c>
      <c r="ES8" s="24">
        <v>0</v>
      </c>
      <c r="ET8" s="24">
        <v>0</v>
      </c>
      <c r="EU8" s="24">
        <v>0</v>
      </c>
      <c r="EV8" s="24">
        <v>0</v>
      </c>
      <c r="EW8" s="24">
        <v>0</v>
      </c>
      <c r="EX8" s="24">
        <v>0</v>
      </c>
      <c r="EY8" s="24">
        <v>0</v>
      </c>
      <c r="EZ8" s="24">
        <v>0</v>
      </c>
      <c r="FA8" s="24">
        <v>0</v>
      </c>
      <c r="FB8" s="24">
        <v>0</v>
      </c>
      <c r="FC8" s="24">
        <v>0</v>
      </c>
      <c r="FD8" s="24">
        <v>0</v>
      </c>
      <c r="FE8" s="24">
        <v>0</v>
      </c>
      <c r="FF8" s="24">
        <v>0</v>
      </c>
      <c r="FG8" s="24">
        <v>0</v>
      </c>
      <c r="FH8" s="24">
        <v>0</v>
      </c>
      <c r="FI8" s="24">
        <v>0</v>
      </c>
      <c r="FJ8" s="24">
        <v>0</v>
      </c>
      <c r="FK8" s="24">
        <v>0</v>
      </c>
      <c r="FL8" s="24">
        <v>0</v>
      </c>
      <c r="FM8" s="24">
        <v>0</v>
      </c>
      <c r="FN8" s="24">
        <v>0</v>
      </c>
      <c r="FO8" s="24">
        <v>0</v>
      </c>
      <c r="FP8" s="24">
        <v>0</v>
      </c>
      <c r="FQ8" s="24">
        <v>0</v>
      </c>
      <c r="FR8" s="24"/>
      <c r="FS8" s="24">
        <v>0</v>
      </c>
      <c r="FT8" s="24">
        <v>0</v>
      </c>
      <c r="FU8" s="24">
        <v>0</v>
      </c>
      <c r="FV8" s="24">
        <v>0</v>
      </c>
      <c r="FW8" s="24">
        <v>0</v>
      </c>
      <c r="FX8" s="24">
        <v>0</v>
      </c>
      <c r="FY8" s="691"/>
      <c r="FZ8" s="691"/>
      <c r="GR8" s="104"/>
    </row>
    <row r="9" spans="1:202" ht="38.25" customHeight="1">
      <c r="A9" s="104">
        <f>G9</f>
        <v>901</v>
      </c>
      <c r="B9" s="336">
        <v>1</v>
      </c>
      <c r="C9" s="25">
        <v>1</v>
      </c>
      <c r="D9" s="26">
        <f>IF(E9&gt;0,$G$4,0)</f>
        <v>9</v>
      </c>
      <c r="E9" s="1">
        <v>793</v>
      </c>
      <c r="F9" s="537" t="s">
        <v>217</v>
      </c>
      <c r="G9" s="1">
        <v>901</v>
      </c>
      <c r="H9" s="1" t="s">
        <v>159</v>
      </c>
      <c r="I9" s="1" t="s">
        <v>160</v>
      </c>
      <c r="J9" s="1" t="s">
        <v>161</v>
      </c>
      <c r="K9" s="114">
        <v>38555</v>
      </c>
      <c r="L9" s="15">
        <v>2</v>
      </c>
      <c r="M9" s="49">
        <v>10</v>
      </c>
      <c r="N9" s="50">
        <f>SUM(L9:M9)</f>
        <v>12</v>
      </c>
      <c r="O9" s="141">
        <v>3</v>
      </c>
      <c r="P9" s="338">
        <v>10</v>
      </c>
      <c r="Q9" s="75">
        <f>SUM(O9,P9)</f>
        <v>13</v>
      </c>
      <c r="R9" s="339">
        <v>38</v>
      </c>
      <c r="S9" s="340">
        <v>10</v>
      </c>
      <c r="T9" s="153">
        <f>SUM(R9:S9)</f>
        <v>48</v>
      </c>
      <c r="U9" s="51">
        <f>SUM(N9,Q9,T9)</f>
        <v>73</v>
      </c>
      <c r="V9" s="476">
        <f>IF(OR(U9="",U$7=""),"",U9/U$7*100)</f>
        <v>73</v>
      </c>
      <c r="W9" s="27" t="str">
        <f>IF(R9="AB","AB",IF(AND(OR(L9="ab",L9="ml"),OR(M9="ab",M9="ml"),OR(O9="ab",O9="ml")),"AB",IF(AND(OR(L9="ab",L9="ml"),OR(O9="ab",O9="ml")),"AB","")))</f>
        <v/>
      </c>
      <c r="X9" s="27" t="str">
        <f>IF(OR($G9="NSO",$G9="",R9=""),"",IF(OR(W9="AB",R9="ab"),"AB",IF(V9&gt;36,"P",IF(V9&gt;34,"G2",IF(V9&gt;31,"G1",IF(V9&gt;25,"S","F"))))))</f>
        <v>P</v>
      </c>
      <c r="Y9" s="85" t="str">
        <f>IF(OR(X9="",X9=0,X9="S",X9="F",X9="AB"),X9,IF(V9&gt;=75,"D",IF(V9&gt;=60,"I",IF(V9&gt;=48,"II",IF(V9&gt;=36,"III",X9)))))</f>
        <v>I</v>
      </c>
      <c r="Z9" s="89">
        <v>5</v>
      </c>
      <c r="AA9" s="58">
        <v>8</v>
      </c>
      <c r="AB9" s="59">
        <f>SUM(Z9:AA9)</f>
        <v>13</v>
      </c>
      <c r="AC9" s="147">
        <v>22</v>
      </c>
      <c r="AD9" s="343">
        <v>5</v>
      </c>
      <c r="AE9" s="76">
        <f>SUM(AC9,AD9)</f>
        <v>27</v>
      </c>
      <c r="AF9" s="344">
        <v>30</v>
      </c>
      <c r="AG9" s="345">
        <v>10</v>
      </c>
      <c r="AH9" s="97">
        <f>SUM(AF9:AG9)</f>
        <v>40</v>
      </c>
      <c r="AI9" s="148">
        <f>SUM(AB9,AE9,AH9)</f>
        <v>80</v>
      </c>
      <c r="AJ9" s="475">
        <f>IF(OR(AI9="",AI$7=""),"",AI9/AI$7*100)</f>
        <v>80</v>
      </c>
      <c r="AK9" s="53" t="str">
        <f>IF(AF9="AB","AB",IF(AND(OR(Z9="ab",Z9="ml"),OR(AA9="ab",AA9="ml"),OR(AC9="ab",AC9="ml")),"AB",IF(AND(OR(Z9="ab",Z9="ml"),OR(AC9="ab",AC9="ml")),"AB","")))</f>
        <v/>
      </c>
      <c r="AL9" s="53" t="str">
        <f>IF(OR($G9="NSO",$G9="",AF9=""),"",IF(OR(AK9="AB",AF9="ab"),"AB",IF(AJ9&gt;36,"P",IF(AJ9&gt;34,"G2",IF(AJ9&gt;31,"G1",IF(AJ9&gt;25,"S","F"))))))</f>
        <v>P</v>
      </c>
      <c r="AM9" s="90" t="str">
        <f>IF(OR(AL9="",AL9=0,AL9="S",AL9="F",AL9="AB"),AL9,IF(AJ9&gt;=75,"D",IF(AJ9&gt;=60,"I",IF(AJ9&gt;=48,"II",IF(AJ9&gt;=36,"III",AL9)))))</f>
        <v>D</v>
      </c>
      <c r="AN9" s="86">
        <v>10</v>
      </c>
      <c r="AO9" s="55">
        <v>10</v>
      </c>
      <c r="AP9" s="56">
        <f t="shared" si="0"/>
        <v>20</v>
      </c>
      <c r="AQ9" s="185">
        <v>20</v>
      </c>
      <c r="AR9" s="346">
        <v>10</v>
      </c>
      <c r="AS9" s="186">
        <f>SUM(AQ9,AR9)</f>
        <v>30</v>
      </c>
      <c r="AT9" s="347">
        <v>40</v>
      </c>
      <c r="AU9" s="348">
        <v>20</v>
      </c>
      <c r="AV9" s="47">
        <f>SUM(AT9:AU9)</f>
        <v>60</v>
      </c>
      <c r="AW9" s="187">
        <f>SUM(AP9,AS9,AV9)</f>
        <v>110</v>
      </c>
      <c r="AX9" s="473">
        <f>IF(OR(AW9="",AW$7=""),"",AW9/AW$7*100)</f>
        <v>55.000000000000007</v>
      </c>
      <c r="AY9" s="29" t="str">
        <f>IF(AT9="AB","AB",IF(AND(OR(AN9="ab",AN9="ml"),OR(AO9="ab",AO9="ml"),OR(AQ9="ab",AQ9="ml")),"AB",IF(AND(OR(AN9="ab",AN9="ml"),OR(AQ9="ab",AQ9="ml")),"AB","")))</f>
        <v/>
      </c>
      <c r="AZ9" s="29" t="str">
        <f>IF(OR($G9="NSO",$G9="",AT9=""),"",IF(OR(AY9="AB",AT9="ab"),"AB",IF(AX9&gt;36,"P",IF(AX9&gt;34,"G2",IF(AX9&gt;31,"G1",IF(AX9&gt;25,"S","F"))))))</f>
        <v>P</v>
      </c>
      <c r="BA9" s="87" t="str">
        <f>IF(OR(AZ9="",AZ9=0,AZ9="S",AZ9="F",AZ9="AB"),AZ9,IF(AX9&gt;=75,"D",IF(AX9&gt;=60,"I",IF(AX9&gt;=48,"II",IF(AX9&gt;=36,"III",AZ9)))))</f>
        <v>II</v>
      </c>
      <c r="BB9" s="203">
        <v>15</v>
      </c>
      <c r="BC9" s="63">
        <v>15</v>
      </c>
      <c r="BD9" s="204">
        <f t="shared" si="1"/>
        <v>30</v>
      </c>
      <c r="BE9" s="205">
        <v>50</v>
      </c>
      <c r="BF9" s="349">
        <v>10</v>
      </c>
      <c r="BG9" s="206">
        <f>SUM(BE9,BF9)</f>
        <v>60</v>
      </c>
      <c r="BH9" s="350">
        <v>60</v>
      </c>
      <c r="BI9" s="351">
        <v>20</v>
      </c>
      <c r="BJ9" s="77">
        <f>SUM(BH9:BI9)</f>
        <v>80</v>
      </c>
      <c r="BK9" s="207">
        <f>SUM(BD9,BG9,BJ9)</f>
        <v>170</v>
      </c>
      <c r="BL9" s="477">
        <f>IF(OR(BK9="",BK$7=""),"",BK9/BK$7*100)</f>
        <v>85</v>
      </c>
      <c r="BM9" s="69" t="str">
        <f>IF(BH9="AB","AB",IF(AND(OR(BB9="ab",BB9="ml"),OR(BC9="ab",BC9="ml"),OR(BE9="ab",BE9="ml")),"AB",IF(AND(OR(BB9="ab",BB9="ml"),OR(BE9="ab",BE9="ml")),"AB","")))</f>
        <v/>
      </c>
      <c r="BN9" s="69" t="str">
        <f>IF(OR($G9="NSO",$G9="",BH9=""),"",IF(OR(BM9="AB",BH9="ab"),"AB",IF(BL9&gt;36,"P",IF(BL9&gt;34,"G2",IF(BL9&gt;31,"G1",IF(BL9&gt;25,"S","F"))))))</f>
        <v>P</v>
      </c>
      <c r="BO9" s="88" t="str">
        <f>IF(OR(BN9="",BN9=0,BN9="S",BN9="F",BN9="AB"),BN9,IF(BL9&gt;=75,"D",IF(BL9&gt;=60,"I",IF(BL9&gt;=48,"II",IF(BL9&gt;=36,"III",BN9)))))</f>
        <v>D</v>
      </c>
      <c r="BP9" s="89">
        <v>20</v>
      </c>
      <c r="BQ9" s="58">
        <v>10</v>
      </c>
      <c r="BR9" s="59">
        <f t="shared" ref="BR9:BR40" si="6">SUM(BP9:BQ9)</f>
        <v>30</v>
      </c>
      <c r="BS9" s="147">
        <v>40</v>
      </c>
      <c r="BT9" s="343">
        <v>10</v>
      </c>
      <c r="BU9" s="76">
        <f>SUM(BS9,BT9)</f>
        <v>50</v>
      </c>
      <c r="BV9" s="344">
        <v>70</v>
      </c>
      <c r="BW9" s="345">
        <v>10</v>
      </c>
      <c r="BX9" s="97">
        <f>SUM(BV9:BW9)</f>
        <v>80</v>
      </c>
      <c r="BY9" s="148">
        <f>SUM(BR9,BU9,BX9)</f>
        <v>160</v>
      </c>
      <c r="BZ9" s="475">
        <f>IF(OR(BY9="",BY$7=""),"",BY9/BY$7*100)</f>
        <v>80</v>
      </c>
      <c r="CA9" s="53" t="str">
        <f t="shared" ref="CA9:CA40" si="7">IF(BV9="AB","AB",IF(AND(OR(BP9="ab",BP9="ml"),OR(BQ9="ab",BQ9="ml"),OR(BS9="ab",BS9="ml")),"AB",IF(AND(OR(BP9="ab",BP9="ml"),OR(BS9="ab",BS9="ml")),"AB","")))</f>
        <v/>
      </c>
      <c r="CB9" s="53" t="str">
        <f>IF(OR($G9="NSO",$G9="",BV9=""),"",IF(OR(CA9="AB",BV9="ab"),"AB",IF(BZ9&gt;36,"P",IF(BZ9&gt;34,"G2",IF(BZ9&gt;31,"G1",IF(BZ9&gt;25,"S","F"))))))</f>
        <v>P</v>
      </c>
      <c r="CC9" s="90" t="str">
        <f>IF(OR(CB9="",CB9=0,CB9="S",CB9="F",CB9="AB"),CB9,IF(BZ9&gt;=75,"D",IF(BZ9&gt;=60,"I",IF(BZ9&gt;=48,"II",IF(BZ9&gt;=36,"III",CB9)))))</f>
        <v>D</v>
      </c>
      <c r="CD9" s="94">
        <v>10</v>
      </c>
      <c r="CE9" s="95">
        <v>10</v>
      </c>
      <c r="CF9" s="96">
        <f t="shared" si="2"/>
        <v>20</v>
      </c>
      <c r="CG9" s="223">
        <v>40</v>
      </c>
      <c r="CH9" s="352">
        <v>10</v>
      </c>
      <c r="CI9" s="224">
        <f>SUM(CG9,CH9)</f>
        <v>50</v>
      </c>
      <c r="CJ9" s="353">
        <v>80</v>
      </c>
      <c r="CK9" s="354">
        <v>10</v>
      </c>
      <c r="CL9" s="46">
        <f>SUM(CJ9:CK9)</f>
        <v>90</v>
      </c>
      <c r="CM9" s="225">
        <f>SUM(CF9,CI9,CL9)</f>
        <v>160</v>
      </c>
      <c r="CN9" s="478">
        <f>IF(OR(CM9="",CM$7=""),"",CM9/CM$7*100)</f>
        <v>80</v>
      </c>
      <c r="CO9" s="28" t="str">
        <f>IF(CJ9="AB","AB",IF(AND(OR(CD9="ab",CD9="ml"),OR(CE9="ab",CE9="ml"),OR(CG9="ab",CG9="ml")),"AB",IF(AND(OR(CD9="ab",CD9="ml"),OR(CG9="ab",CG9="ml")),"AB","")))</f>
        <v/>
      </c>
      <c r="CP9" s="28" t="str">
        <f>IF(OR($G9="NSO",$G9="",CJ9=""),"",IF(OR(CO9="AB",CJ9="ab"),"AB",IF(CN9&gt;36,"P",IF(CN9&gt;34,"G2",IF(CN9&gt;31,"G1",IF(CN9&gt;25,"S","F"))))))</f>
        <v>P</v>
      </c>
      <c r="CQ9" s="43" t="str">
        <f>IF(OR(CP9="",CP9=0,CP9="S",CP9="F",CP9="AB"),CP9,IF(CN9&gt;=75,"D",IF(CN9&gt;=60,"I",IF(CN9&gt;=48,"II",IF(CN9&gt;=36,"III",CP9)))))</f>
        <v>D</v>
      </c>
      <c r="CR9" s="89">
        <v>15</v>
      </c>
      <c r="CS9" s="58">
        <v>15</v>
      </c>
      <c r="CT9" s="59">
        <f>SUM(CR9:CS9)</f>
        <v>30</v>
      </c>
      <c r="CU9" s="147">
        <v>40</v>
      </c>
      <c r="CV9" s="343">
        <v>10</v>
      </c>
      <c r="CW9" s="76">
        <f>SUM(CU9,CV9)</f>
        <v>50</v>
      </c>
      <c r="CX9" s="344">
        <v>50</v>
      </c>
      <c r="CY9" s="345">
        <v>10</v>
      </c>
      <c r="CZ9" s="97">
        <f>SUM(CX9:CY9)</f>
        <v>60</v>
      </c>
      <c r="DA9" s="148">
        <f>SUM(CT9,CW9,CZ9)</f>
        <v>140</v>
      </c>
      <c r="DB9" s="475">
        <f>IF(OR(DA9="",DA$7=""),"",DA9/DA$7*100)</f>
        <v>70</v>
      </c>
      <c r="DC9" s="53" t="str">
        <f>IF(CX9="AB","AB",IF(AND(OR(CR9="ab",CR9="ml"),OR(CS9="ab",CS9="ml"),OR(CU9="ab",CU9="ml")),"AB",IF(AND(OR(CR9="ab",CR9="ml"),OR(CU9="ab",CU9="ml")),"AB","")))</f>
        <v/>
      </c>
      <c r="DD9" s="53" t="str">
        <f>IF(OR($G9="NSO",$G9="",CX9=""),"",IF(OR(DC9="AB",CX9="ab"),"AB",IF(DB9&gt;36,"P",IF(DB9&gt;34,"G2",IF(DB9&gt;31,"G1",IF(DB9&gt;25,"S","F"))))))</f>
        <v>P</v>
      </c>
      <c r="DE9" s="90" t="str">
        <f>IF(OR(DD9="",DD9=0,DD9="S",DD9="F",DD9="AB"),DD9,IF(DB9&gt;=75,"D",IF(DB9&gt;=60,"I",IF(DB9&gt;=48,"II",IF(DB9&gt;=36,"III",DD9)))))</f>
        <v>I</v>
      </c>
      <c r="DF9" s="91">
        <v>2</v>
      </c>
      <c r="DG9" s="60">
        <v>10</v>
      </c>
      <c r="DH9" s="61">
        <f t="shared" si="3"/>
        <v>12</v>
      </c>
      <c r="DI9" s="244">
        <v>3</v>
      </c>
      <c r="DJ9" s="355">
        <v>10</v>
      </c>
      <c r="DK9" s="245">
        <f>SUM(DI9,DJ9)</f>
        <v>13</v>
      </c>
      <c r="DL9" s="356">
        <v>38</v>
      </c>
      <c r="DM9" s="357">
        <v>10</v>
      </c>
      <c r="DN9" s="48">
        <f>SUM(DL9:DM9)</f>
        <v>48</v>
      </c>
      <c r="DO9" s="246">
        <f>SUM(DH9,DK9,DN9)</f>
        <v>73</v>
      </c>
      <c r="DP9" s="479">
        <f>IF(OR(DO9="",DO$7=""),"",DO9/DO$7*100)</f>
        <v>36.5</v>
      </c>
      <c r="DQ9" s="92" t="str">
        <f>IF(OR(DP9="",$G9="",$G9="ab",$G9="ml"),"",IF(DP9&gt;=91,"A+",IF(DP9&gt;=76,"A",IF(DP9&gt;=61,"B",IF(DP9&gt;=41,"C",IF(DP9=0,0,"D"))))))</f>
        <v>D</v>
      </c>
      <c r="DR9" s="203">
        <v>2</v>
      </c>
      <c r="DS9" s="63">
        <v>10</v>
      </c>
      <c r="DT9" s="204">
        <f t="shared" si="4"/>
        <v>12</v>
      </c>
      <c r="DU9" s="205">
        <v>25</v>
      </c>
      <c r="DV9" s="349">
        <v>10</v>
      </c>
      <c r="DW9" s="206">
        <f>SUM(DU9,DV9)</f>
        <v>35</v>
      </c>
      <c r="DX9" s="350">
        <v>38</v>
      </c>
      <c r="DY9" s="351">
        <v>15</v>
      </c>
      <c r="DZ9" s="77">
        <f>SUM(DX9:DY9)</f>
        <v>53</v>
      </c>
      <c r="EA9" s="207">
        <f>SUM(DT9,DW9,DZ9)</f>
        <v>100</v>
      </c>
      <c r="EB9" s="477">
        <f>IF(OR(EA9="",EA$7=""),"",EA9/EA$7*100)</f>
        <v>50</v>
      </c>
      <c r="EC9" s="93" t="str">
        <f>IF(OR(EB9="",$G9="",$G9="ab",$G9="ml"),"",IF(EB9&gt;=91,"A+",IF(EB9&gt;=76,"A",IF(EB9&gt;=61,"B",IF(EB9&gt;=41,"C",IF(EB9=0,0,"D"))))))</f>
        <v>C</v>
      </c>
      <c r="ED9" s="11">
        <v>14</v>
      </c>
      <c r="EE9" s="5">
        <v>21</v>
      </c>
      <c r="EF9" s="64">
        <v>17</v>
      </c>
      <c r="EG9" s="65">
        <f>SUM(ED9:EF9)</f>
        <v>52</v>
      </c>
      <c r="EH9" s="480">
        <f>IF(OR(EG9="",EG$7=""),"",EG9/EG$7*100)</f>
        <v>52</v>
      </c>
      <c r="EI9" s="66" t="str">
        <f>IF(OR(EH9="",$G9="",$G9="ab",$G9="ml"),"",IF(EH9&gt;=91,"A+",IF(EH9&gt;=76,"A",IF(EH9&gt;=61,"B",IF(EH9&gt;=41,"C",IF(EH9=0,0,"D"))))))</f>
        <v>C</v>
      </c>
      <c r="EJ9" s="9">
        <v>15</v>
      </c>
      <c r="EK9" s="3">
        <v>40</v>
      </c>
      <c r="EL9" s="3">
        <v>11</v>
      </c>
      <c r="EM9" s="28">
        <f>SUM(EJ9:EL9)</f>
        <v>66</v>
      </c>
      <c r="EN9" s="478">
        <f>IF(OR(EM9="",EM$7=""),"",EM9/EM$7*100)</f>
        <v>66</v>
      </c>
      <c r="EO9" s="39" t="str">
        <f>IF(OR(EN9="",$G9="",$G9="ab",$G9="ml"),"",IF(EN9&gt;=91,"A+",IF(EN9&gt;=76,"A",IF(EN9&gt;=61,"B",IF(EN9&gt;=41,"C",IF(EN9=0,0,"D"))))))</f>
        <v>B</v>
      </c>
      <c r="EP9" s="203">
        <v>2</v>
      </c>
      <c r="EQ9" s="63">
        <v>10</v>
      </c>
      <c r="ER9" s="204">
        <f t="shared" si="5"/>
        <v>12</v>
      </c>
      <c r="ES9" s="205">
        <v>3</v>
      </c>
      <c r="ET9" s="349">
        <v>10</v>
      </c>
      <c r="EU9" s="206">
        <f>SUM(ES9,ET9)</f>
        <v>13</v>
      </c>
      <c r="EV9" s="350">
        <v>38</v>
      </c>
      <c r="EW9" s="351">
        <f>IF($S$7="NA","NA",0)</f>
        <v>0</v>
      </c>
      <c r="EX9" s="77">
        <f>SUM(EV9:EW9)</f>
        <v>38</v>
      </c>
      <c r="EY9" s="207">
        <f>SUM(ER9,EU9,EX9)</f>
        <v>63</v>
      </c>
      <c r="EZ9" s="477">
        <f>IF(OR(EY9="",EY$7=""),"",EY9/EY$7*100)</f>
        <v>31.5</v>
      </c>
      <c r="FA9" s="93" t="str">
        <f>IF(OR(EZ9="",$G9="",$G9="ab",$G9="ml"),"",IF(EZ9&gt;=91,"A+",IF(EZ9&gt;=76,"A",IF(EZ9&gt;=61,"B",IF(EZ9&gt;=41,"C",IF(EZ9=0,0,"D"))))))</f>
        <v>D</v>
      </c>
      <c r="FB9" s="13">
        <v>362</v>
      </c>
      <c r="FC9" s="7">
        <v>274</v>
      </c>
      <c r="FD9" s="40">
        <f>IF(OR(FB9="",FC9=""),"",FC9/FB9*100)</f>
        <v>75.690607734806619</v>
      </c>
      <c r="FE9" s="41">
        <f>IF(G9=0,0,SUM($U$7,$AI$7,$AW$7,$BK$7,$BY$7,$CM$7,$DA$7))</f>
        <v>1200</v>
      </c>
      <c r="FF9" s="30">
        <f>SUM(U9,AI9,AW9,BK9,BY9,CM9,DA9)</f>
        <v>893</v>
      </c>
      <c r="FG9" s="128">
        <f>IF(FE9&gt;0,FF9/FE9*100,0)</f>
        <v>74.416666666666657</v>
      </c>
      <c r="FH9" s="74" t="str">
        <f>IF(AND(FG9&gt;=60,FI9="Passed"),"First",IF(AND(FG9&gt;=60,FI9="Passed with G"),"First",IF(AND(FG9&gt;=48,FI9="Passed"),"Second",IF(AND(FG9&gt;=48,FI9="Passed With G"),"Second",IF(OR(FI9="Passed",FI9="Passed With G"),"Third",FI9)))))</f>
        <v>First</v>
      </c>
      <c r="FI9" s="74" t="str">
        <f>IF($G9="NSO","NSO",IF(OR($G9="",$G9=0,O9="",AC9="",AQ9="",BE9="",BS9="",CG9="",CU7=""),"",IF(OR(FT9&gt;0,(FU9+FV9+FW9)&gt;2),"FAILED",IF(OR(FU9&gt;0,FV9&gt;1),"SUPP.",IF(AND(FV9&gt;0,FW9&gt;0),"SUPP.",IF((FV9+FW9),"Passed With G","Passed"))))))</f>
        <v>Passed</v>
      </c>
      <c r="FJ9" s="62">
        <f>IF(FI9="Passed",FG9,"")</f>
        <v>74.416666666666657</v>
      </c>
      <c r="FK9" s="42">
        <f>IF(FJ9="","",SUMPRODUCT((FJ9&lt;FJ$9:FJ$108)/COUNTIF(FJ$9:FJ$108,FJ$9:FJ$108)))</f>
        <v>1.9999999999999902</v>
      </c>
      <c r="FL9" s="84" t="str">
        <f>IF(FG9&gt;81,"Excellent",IF(FG9&gt;60,"Very Good",IF(FG9&gt;48,"Good",IF(FG9&gt;36,"Average",IF(FG9=0,0,"Need Improvement")))))</f>
        <v>Very Good</v>
      </c>
      <c r="FM9" s="71" t="str">
        <f t="shared" ref="FM9" si="8">Y9</f>
        <v>I</v>
      </c>
      <c r="FN9" s="70" t="str">
        <f t="shared" ref="FN9" si="9">AM9</f>
        <v>D</v>
      </c>
      <c r="FO9" s="70" t="str">
        <f t="shared" ref="FO9" si="10">BA9</f>
        <v>II</v>
      </c>
      <c r="FP9" s="70" t="str">
        <f t="shared" ref="FP9" si="11">BO9</f>
        <v>D</v>
      </c>
      <c r="FQ9" s="70" t="str">
        <f t="shared" ref="FQ9" si="12">CC9</f>
        <v>D</v>
      </c>
      <c r="FR9" s="387" t="str">
        <f>CQ9</f>
        <v>D</v>
      </c>
      <c r="FS9" s="72" t="str">
        <f>DE9</f>
        <v>I</v>
      </c>
      <c r="FT9" s="71">
        <f>COUNTIF(FM9:FS9,"F")+COUNTIF(FM9:FS9,"AB")</f>
        <v>0</v>
      </c>
      <c r="FU9" s="70">
        <f>COUNTIF(FM9:FS9,"S")</f>
        <v>0</v>
      </c>
      <c r="FV9" s="70">
        <f>COUNTIF(FM9:FS9,"G1")</f>
        <v>0</v>
      </c>
      <c r="FW9" s="70">
        <f>COUNTIF(FM9:FS9,"G2")</f>
        <v>0</v>
      </c>
      <c r="FX9" s="72"/>
      <c r="FY9" s="691"/>
      <c r="FZ9" s="691"/>
      <c r="GA9" s="112">
        <f>DO9</f>
        <v>73</v>
      </c>
      <c r="GB9" s="112" t="s">
        <v>193</v>
      </c>
      <c r="GC9" s="112">
        <f>$DO$7</f>
        <v>200</v>
      </c>
      <c r="GD9" s="112" t="str">
        <f t="shared" ref="GD9" si="13">CONCATENATE(GA9,GB9,GC9)</f>
        <v>73/200</v>
      </c>
      <c r="GE9" s="112">
        <f>EA9</f>
        <v>100</v>
      </c>
      <c r="GF9" s="112" t="s">
        <v>193</v>
      </c>
      <c r="GG9" s="112">
        <f>$EA$7</f>
        <v>200</v>
      </c>
      <c r="GH9" s="112" t="str">
        <f t="shared" ref="GH9" si="14">CONCATENATE(GE9,GF9,GG9)</f>
        <v>100/200</v>
      </c>
      <c r="GI9" s="112">
        <f>EG9</f>
        <v>52</v>
      </c>
      <c r="GJ9" s="112" t="s">
        <v>193</v>
      </c>
      <c r="GK9" s="112">
        <f>$EG$7</f>
        <v>100</v>
      </c>
      <c r="GL9" s="112" t="str">
        <f t="shared" ref="GL9" si="15">CONCATENATE(GI9,GJ9,GK9)</f>
        <v>52/100</v>
      </c>
      <c r="GM9" s="112">
        <f>EM9</f>
        <v>66</v>
      </c>
      <c r="GN9" s="112" t="s">
        <v>193</v>
      </c>
      <c r="GO9" s="112">
        <f>$EM$7</f>
        <v>100</v>
      </c>
      <c r="GP9" s="112" t="str">
        <f t="shared" ref="GP9" si="16">CONCATENATE(GM9,GN9,GO9)</f>
        <v>66/100</v>
      </c>
      <c r="GQ9" s="112">
        <f>EY9</f>
        <v>63</v>
      </c>
      <c r="GR9" s="112" t="s">
        <v>193</v>
      </c>
      <c r="GS9" s="112">
        <f>$EY$7</f>
        <v>200</v>
      </c>
      <c r="GT9" s="112" t="str">
        <f t="shared" ref="GT9:GT72" si="17">CONCATENATE(GQ9,GR9,GS9)</f>
        <v>63/200</v>
      </c>
    </row>
    <row r="10" spans="1:202" ht="38.25" customHeight="1">
      <c r="A10" s="104">
        <f t="shared" ref="A10:A73" si="18">G10</f>
        <v>902</v>
      </c>
      <c r="B10" s="336">
        <v>2</v>
      </c>
      <c r="C10" s="32">
        <v>2</v>
      </c>
      <c r="D10" s="26">
        <f t="shared" ref="D10:D73" si="19">IF(E10&gt;0,$G$4,0)</f>
        <v>9</v>
      </c>
      <c r="E10" s="2">
        <v>123</v>
      </c>
      <c r="F10" s="538" t="s">
        <v>218</v>
      </c>
      <c r="G10" s="2">
        <v>902</v>
      </c>
      <c r="H10" s="2" t="s">
        <v>196</v>
      </c>
      <c r="I10" s="2" t="s">
        <v>197</v>
      </c>
      <c r="J10" s="2" t="s">
        <v>197</v>
      </c>
      <c r="K10" s="115">
        <v>38464</v>
      </c>
      <c r="L10" s="15">
        <v>10</v>
      </c>
      <c r="M10" s="49">
        <v>10</v>
      </c>
      <c r="N10" s="50">
        <f>SUM(L10:M10)</f>
        <v>20</v>
      </c>
      <c r="O10" s="141">
        <v>25</v>
      </c>
      <c r="P10" s="338">
        <v>10</v>
      </c>
      <c r="Q10" s="75">
        <f>SUM(O10,P10)</f>
        <v>35</v>
      </c>
      <c r="R10" s="339">
        <v>28</v>
      </c>
      <c r="S10" s="340">
        <v>10</v>
      </c>
      <c r="T10" s="153">
        <f t="shared" ref="T10:T73" si="20">SUM(R10:S10)</f>
        <v>38</v>
      </c>
      <c r="U10" s="51">
        <f>SUM(N10,Q10,T10)</f>
        <v>93</v>
      </c>
      <c r="V10" s="476">
        <f t="shared" ref="V10:V73" si="21">IF(OR(U10="",U$7=""),"",U10/U$7*100)</f>
        <v>93</v>
      </c>
      <c r="W10" s="27" t="str">
        <f>IF(R10="AB","AB",IF(AND(OR(L10="ab",L10="ml"),OR(M10="ab",M10="ml"),OR(O10="ab",O10="ml")),"AB",IF(AND(OR(L10="ab",L10="ml"),OR(O10="ab",O10="ml")),"AB","")))</f>
        <v/>
      </c>
      <c r="X10" s="27" t="str">
        <f>IF(OR($G10="NSO",$G10="",R10=""),"",IF(OR(W10="AB",R10="ab"),"AB",IF(V10&gt;36,"P",IF(V10&gt;34,"G2",IF(V10&gt;31,"G1",IF(V10&gt;25,"S","F"))))))</f>
        <v>P</v>
      </c>
      <c r="Y10" s="85" t="str">
        <f>IF(OR(X10="",X10=0,X10="S",X10="F",X10="AB"),X10,IF(V10&gt;=75,"D",IF(V10&gt;=60,"I",IF(V10&gt;=48,"II",IF(V10&gt;=36,"III",X10)))))</f>
        <v>D</v>
      </c>
      <c r="Z10" s="89">
        <v>10</v>
      </c>
      <c r="AA10" s="58">
        <v>8</v>
      </c>
      <c r="AB10" s="59">
        <f>SUM(Z10:AA10)</f>
        <v>18</v>
      </c>
      <c r="AC10" s="147">
        <v>20</v>
      </c>
      <c r="AD10" s="343">
        <v>10</v>
      </c>
      <c r="AE10" s="76">
        <f>SUM(AC10,AD10)</f>
        <v>30</v>
      </c>
      <c r="AF10" s="344">
        <v>35</v>
      </c>
      <c r="AG10" s="345">
        <v>10</v>
      </c>
      <c r="AH10" s="97">
        <f t="shared" ref="AH10:AH73" si="22">SUM(AF10:AG10)</f>
        <v>45</v>
      </c>
      <c r="AI10" s="148">
        <f>SUM(AB10,AE10,AH10)</f>
        <v>93</v>
      </c>
      <c r="AJ10" s="475">
        <f t="shared" ref="AJ10:AJ73" si="23">IF(OR(AI10="",AI$7=""),"",AI10/AI$7*100)</f>
        <v>93</v>
      </c>
      <c r="AK10" s="53" t="str">
        <f>IF(AF10="AB","AB",IF(AND(OR(Z10="ab",Z10="ml"),OR(AA10="ab",AA10="ml"),OR(AC10="ab",AC10="ml")),"AB",IF(AND(OR(Z10="ab",Z10="ml"),OR(AC10="ab",AC10="ml")),"AB","")))</f>
        <v/>
      </c>
      <c r="AL10" s="53" t="str">
        <f>IF(OR($G10="NSO",$G10="",AF10=""),"",IF(OR(AK10="AB",AF10="ab"),"AB",IF(AJ10&gt;36,"P",IF(AJ10&gt;34,"G2",IF(AJ10&gt;31,"G1",IF(AJ10&gt;25,"S","F"))))))</f>
        <v>P</v>
      </c>
      <c r="AM10" s="90" t="str">
        <f>IF(OR(AL10="",AL10=0,AL10="S",AL10="F",AL10="AB"),AL10,IF(AJ10&gt;=75,"D",IF(AJ10&gt;=60,"I",IF(AJ10&gt;=48,"II",IF(AJ10&gt;=36,"III",AL10)))))</f>
        <v>D</v>
      </c>
      <c r="AN10" s="86">
        <v>20</v>
      </c>
      <c r="AO10" s="55">
        <v>20</v>
      </c>
      <c r="AP10" s="56">
        <f t="shared" si="0"/>
        <v>40</v>
      </c>
      <c r="AQ10" s="185">
        <v>35</v>
      </c>
      <c r="AR10" s="346">
        <v>10</v>
      </c>
      <c r="AS10" s="186">
        <f>SUM(AQ10,AR10)</f>
        <v>45</v>
      </c>
      <c r="AT10" s="347">
        <v>50</v>
      </c>
      <c r="AU10" s="348">
        <v>15</v>
      </c>
      <c r="AV10" s="47">
        <f t="shared" ref="AV10:AV73" si="24">SUM(AT10:AU10)</f>
        <v>65</v>
      </c>
      <c r="AW10" s="187">
        <f>SUM(AP10,AS10,AV10)</f>
        <v>150</v>
      </c>
      <c r="AX10" s="473">
        <f t="shared" ref="AX10:AX73" si="25">IF(OR(AW10="",AW$7=""),"",AW10/AW$7*100)</f>
        <v>75</v>
      </c>
      <c r="AY10" s="29" t="str">
        <f>IF(AT10="AB","AB",IF(AND(OR(AN10="ab",AN10="ml"),OR(AO10="ab",AO10="ml"),OR(AQ10="ab",AQ10="ml")),"AB",IF(AND(OR(AN10="ab",AN10="ml"),OR(AQ10="ab",AQ10="ml")),"AB","")))</f>
        <v/>
      </c>
      <c r="AZ10" s="29" t="str">
        <f>IF(OR($G10="NSO",$G10="",AT10=""),"",IF(OR(AY10="AB",AT10="ab"),"AB",IF(AX10&gt;36,"P",IF(AX10&gt;34,"G2",IF(AX10&gt;31,"G1",IF(AX10&gt;25,"S","F"))))))</f>
        <v>P</v>
      </c>
      <c r="BA10" s="87" t="str">
        <f>IF(OR(AZ10="",AZ10=0,AZ10="S",AZ10="F",AZ10="AB"),AZ10,IF(AX10&gt;=75,"D",IF(AX10&gt;=60,"I",IF(AX10&gt;=48,"II",IF(AX10&gt;=36,"III",AZ10)))))</f>
        <v>D</v>
      </c>
      <c r="BB10" s="203">
        <v>10</v>
      </c>
      <c r="BC10" s="63">
        <v>10</v>
      </c>
      <c r="BD10" s="204">
        <f t="shared" si="1"/>
        <v>20</v>
      </c>
      <c r="BE10" s="205">
        <v>40</v>
      </c>
      <c r="BF10" s="349">
        <v>10</v>
      </c>
      <c r="BG10" s="206">
        <f>SUM(BE10,BF10)</f>
        <v>50</v>
      </c>
      <c r="BH10" s="350">
        <v>55</v>
      </c>
      <c r="BI10" s="351">
        <v>10</v>
      </c>
      <c r="BJ10" s="77">
        <f t="shared" ref="BJ10:BJ73" si="26">SUM(BH10:BI10)</f>
        <v>65</v>
      </c>
      <c r="BK10" s="207">
        <f>SUM(BD10,BG10,BJ10)</f>
        <v>135</v>
      </c>
      <c r="BL10" s="477">
        <f t="shared" ref="BL10:BL73" si="27">IF(OR(BK10="",BK$7=""),"",BK10/BK$7*100)</f>
        <v>67.5</v>
      </c>
      <c r="BM10" s="69" t="str">
        <f>IF(BH10="AB","AB",IF(AND(OR(BB10="ab",BB10="ml"),OR(BC10="ab",BC10="ml"),OR(BE10="ab",BE10="ml")),"AB",IF(AND(OR(BB10="ab",BB10="ml"),OR(BE10="ab",BE10="ml")),"AB","")))</f>
        <v/>
      </c>
      <c r="BN10" s="69" t="str">
        <f>IF(OR($G10="NSO",$G10="",BH10=""),"",IF(OR(BM10="AB",BH10="ab"),"AB",IF(BL10&gt;36,"P",IF(BL10&gt;34,"G2",IF(BL10&gt;31,"G1",IF(BL10&gt;25,"S","F"))))))</f>
        <v>P</v>
      </c>
      <c r="BO10" s="88" t="str">
        <f>IF(OR(BN10="",BN10=0,BN10="S",BN10="F",BN10="AB"),BN10,IF(BL10&gt;=75,"D",IF(BL10&gt;=60,"I",IF(BL10&gt;=48,"II",IF(BL10&gt;=36,"III",BN10)))))</f>
        <v>I</v>
      </c>
      <c r="BP10" s="89">
        <v>10</v>
      </c>
      <c r="BQ10" s="58">
        <v>10</v>
      </c>
      <c r="BR10" s="59">
        <f t="shared" si="6"/>
        <v>20</v>
      </c>
      <c r="BS10" s="147">
        <v>40</v>
      </c>
      <c r="BT10" s="343">
        <v>10</v>
      </c>
      <c r="BU10" s="76">
        <f>SUM(BS10,BT10)</f>
        <v>50</v>
      </c>
      <c r="BV10" s="344">
        <v>55</v>
      </c>
      <c r="BW10" s="345">
        <v>10</v>
      </c>
      <c r="BX10" s="97">
        <f t="shared" ref="BX10:BX73" si="28">SUM(BV10:BW10)</f>
        <v>65</v>
      </c>
      <c r="BY10" s="148">
        <f>SUM(BR10,BU10,BX10)</f>
        <v>135</v>
      </c>
      <c r="BZ10" s="475">
        <f t="shared" ref="BZ10:BZ73" si="29">IF(OR(BY10="",BY$7=""),"",BY10/BY$7*100)</f>
        <v>67.5</v>
      </c>
      <c r="CA10" s="53" t="str">
        <f t="shared" si="7"/>
        <v/>
      </c>
      <c r="CB10" s="53" t="str">
        <f>IF(OR($G10="NSO",$G10="",BV10=""),"",IF(OR(CA10="AB",BV10="ab"),"AB",IF(BZ10&gt;36,"P",IF(BZ10&gt;34,"G2",IF(BZ10&gt;31,"G1",IF(BZ10&gt;25,"S","F"))))))</f>
        <v>P</v>
      </c>
      <c r="CC10" s="90" t="str">
        <f>IF(OR(CB10="",CB10=0,CB10="S",CB10="F",CB10="AB"),CB10,IF(BZ10&gt;=75,"D",IF(BZ10&gt;=60,"I",IF(BZ10&gt;=48,"II",IF(BZ10&gt;=36,"III",CB10)))))</f>
        <v>I</v>
      </c>
      <c r="CD10" s="94">
        <v>10</v>
      </c>
      <c r="CE10" s="95">
        <v>10</v>
      </c>
      <c r="CF10" s="96">
        <f t="shared" si="2"/>
        <v>20</v>
      </c>
      <c r="CG10" s="223">
        <v>40</v>
      </c>
      <c r="CH10" s="352">
        <v>10</v>
      </c>
      <c r="CI10" s="224">
        <f>SUM(CG10,CH10)</f>
        <v>50</v>
      </c>
      <c r="CJ10" s="353">
        <v>60</v>
      </c>
      <c r="CK10" s="354">
        <v>10</v>
      </c>
      <c r="CL10" s="46">
        <f t="shared" ref="CL10:CL73" si="30">SUM(CJ10:CK10)</f>
        <v>70</v>
      </c>
      <c r="CM10" s="225">
        <f>SUM(CF10,CI10,CL10)</f>
        <v>140</v>
      </c>
      <c r="CN10" s="478">
        <f t="shared" ref="CN10:CN73" si="31">IF(OR(CM10="",CM$7=""),"",CM10/CM$7*100)</f>
        <v>70</v>
      </c>
      <c r="CO10" s="28" t="str">
        <f>IF(CJ10="AB","AB",IF(AND(OR(CD10="ab",CD10="ml"),OR(CE10="ab",CE10="ml"),OR(CG10="ab",CG10="ml")),"AB",IF(AND(OR(CD10="ab",CD10="ml"),OR(CG10="ab",CG10="ml")),"AB","")))</f>
        <v/>
      </c>
      <c r="CP10" s="28" t="str">
        <f>IF(OR($G10="NSO",$G10="",CJ10=""),"",IF(OR(CO10="AB",CJ10="ab"),"AB",IF(CN10&gt;36,"P",IF(CN10&gt;34,"G2",IF(CN10&gt;31,"G1",IF(CN10&gt;25,"S","F"))))))</f>
        <v>P</v>
      </c>
      <c r="CQ10" s="43" t="str">
        <f>IF(OR(CP10="",CP10=0,CP10="S",CP10="F",CP10="AB"),CP10,IF(CN10&gt;=75,"D",IF(CN10&gt;=60,"I",IF(CN10&gt;=48,"II",IF(CN10&gt;=36,"III",CP10)))))</f>
        <v>I</v>
      </c>
      <c r="CR10" s="89">
        <v>15</v>
      </c>
      <c r="CS10" s="58">
        <v>20</v>
      </c>
      <c r="CT10" s="59">
        <f>SUM(CR10:CS10)</f>
        <v>35</v>
      </c>
      <c r="CU10" s="147">
        <v>40</v>
      </c>
      <c r="CV10" s="343">
        <v>10</v>
      </c>
      <c r="CW10" s="76">
        <f>SUM(CU10,CV10)</f>
        <v>50</v>
      </c>
      <c r="CX10" s="344">
        <v>55</v>
      </c>
      <c r="CY10" s="345">
        <v>10</v>
      </c>
      <c r="CZ10" s="97">
        <f t="shared" ref="CZ10:CZ73" si="32">SUM(CX10:CY10)</f>
        <v>65</v>
      </c>
      <c r="DA10" s="148">
        <f>SUM(CT10,CW10,CZ10)</f>
        <v>150</v>
      </c>
      <c r="DB10" s="475">
        <f t="shared" ref="DB10:DB73" si="33">IF(OR(DA10="",DA$7=""),"",DA10/DA$7*100)</f>
        <v>75</v>
      </c>
      <c r="DC10" s="53" t="str">
        <f>IF(CX10="AB","AB",IF(AND(OR(CR10="ab",CR10="ml"),OR(CS10="ab",CS10="ml"),OR(CU10="ab",CU10="ml")),"AB",IF(AND(OR(CR10="ab",CR10="ml"),OR(CU10="ab",CU10="ml")),"AB","")))</f>
        <v/>
      </c>
      <c r="DD10" s="53" t="str">
        <f>IF(OR($G10="NSO",$G10="",CX10=""),"",IF(OR(DC10="AB",CX10="ab"),"AB",IF(DB10&gt;36,"P",IF(DB10&gt;34,"G2",IF(DB10&gt;31,"G1",IF(DB10&gt;25,"S","F"))))))</f>
        <v>P</v>
      </c>
      <c r="DE10" s="90" t="str">
        <f>IF(OR(DD10="",DD10=0,DD10="S",DD10="F",DD10="AB"),DD10,IF(DB10&gt;=75,"D",IF(DB10&gt;=60,"I",IF(DB10&gt;=48,"II",IF(DB10&gt;=36,"III",DD10)))))</f>
        <v>D</v>
      </c>
      <c r="DF10" s="91">
        <v>20</v>
      </c>
      <c r="DG10" s="60">
        <v>10</v>
      </c>
      <c r="DH10" s="61">
        <f t="shared" si="3"/>
        <v>30</v>
      </c>
      <c r="DI10" s="244">
        <v>30</v>
      </c>
      <c r="DJ10" s="355">
        <v>10</v>
      </c>
      <c r="DK10" s="245">
        <f>SUM(DI10,DJ10)</f>
        <v>40</v>
      </c>
      <c r="DL10" s="356">
        <v>60</v>
      </c>
      <c r="DM10" s="357">
        <v>10</v>
      </c>
      <c r="DN10" s="48">
        <f t="shared" ref="DN10:DN73" si="34">SUM(DL10:DM10)</f>
        <v>70</v>
      </c>
      <c r="DO10" s="246">
        <f>SUM(DH10,DK10,DN10)</f>
        <v>140</v>
      </c>
      <c r="DP10" s="479">
        <f t="shared" ref="DP10:DP73" si="35">IF(OR(DO10="",DO$7=""),"",DO10/DO$7*100)</f>
        <v>70</v>
      </c>
      <c r="DQ10" s="92" t="str">
        <f t="shared" ref="DQ10:DQ73" si="36">IF(OR(DP10="",$G10="",$G10="ab",$G10="ml"),"",IF(DP10&gt;=91,"A+",IF(DP10&gt;=76,"A",IF(DP10&gt;=61,"B",IF(DP10&gt;=41,"C",IF(DP10=0,0,"D"))))))</f>
        <v>B</v>
      </c>
      <c r="DR10" s="203">
        <v>20</v>
      </c>
      <c r="DS10" s="63">
        <v>10</v>
      </c>
      <c r="DT10" s="204">
        <f t="shared" si="4"/>
        <v>30</v>
      </c>
      <c r="DU10" s="205">
        <v>30</v>
      </c>
      <c r="DV10" s="349">
        <v>10</v>
      </c>
      <c r="DW10" s="206">
        <f>SUM(DU10,DV10)</f>
        <v>40</v>
      </c>
      <c r="DX10" s="350">
        <v>57</v>
      </c>
      <c r="DY10" s="351">
        <v>15</v>
      </c>
      <c r="DZ10" s="77">
        <f t="shared" ref="DZ10:DZ73" si="37">SUM(DX10:DY10)</f>
        <v>72</v>
      </c>
      <c r="EA10" s="207">
        <f>SUM(DT10,DW10,DZ10)</f>
        <v>142</v>
      </c>
      <c r="EB10" s="477">
        <f t="shared" ref="EB10:EB73" si="38">IF(OR(EA10="",EA$7=""),"",EA10/EA$7*100)</f>
        <v>71</v>
      </c>
      <c r="EC10" s="93" t="str">
        <f t="shared" ref="EC10:EC73" si="39">IF(OR(EB10="",$G10="",$G10="ab",$G10="ml"),"",IF(EB10&gt;=91,"A+",IF(EB10&gt;=76,"A",IF(EB10&gt;=61,"B",IF(EB10&gt;=41,"C",IF(EB10=0,0,"D"))))))</f>
        <v>B</v>
      </c>
      <c r="ED10" s="12">
        <v>14</v>
      </c>
      <c r="EE10" s="6">
        <v>20</v>
      </c>
      <c r="EF10" s="6">
        <v>14</v>
      </c>
      <c r="EG10" s="65">
        <f t="shared" ref="EG10" si="40">SUM(ED10:EF10)</f>
        <v>48</v>
      </c>
      <c r="EH10" s="480">
        <f t="shared" ref="EH10:EH73" si="41">IF(OR(EG10="",EG$7=""),"",EG10/EG$7*100)</f>
        <v>48</v>
      </c>
      <c r="EI10" s="66" t="str">
        <f t="shared" ref="EI10:EI73" si="42">IF(OR(EH10="",$G10="",$G10="ab",$G10="ml"),"",IF(EH10&gt;=91,"A+",IF(EH10&gt;=76,"A",IF(EH10&gt;=61,"B",IF(EH10&gt;=41,"C",IF(EH10=0,0,"D"))))))</f>
        <v>C</v>
      </c>
      <c r="EJ10" s="10">
        <v>15</v>
      </c>
      <c r="EK10" s="4">
        <v>40</v>
      </c>
      <c r="EL10" s="4">
        <v>10</v>
      </c>
      <c r="EM10" s="28">
        <f t="shared" ref="EM10" si="43">SUM(EJ10:EL10)</f>
        <v>65</v>
      </c>
      <c r="EN10" s="478">
        <f t="shared" ref="EN10:EN73" si="44">IF(OR(EM10="",EM$7=""),"",EM10/EM$7*100)</f>
        <v>65</v>
      </c>
      <c r="EO10" s="39" t="str">
        <f t="shared" ref="EO10:EO73" si="45">IF(OR(EN10="",$G10="",$G10="ab",$G10="ml"),"",IF(EN10&gt;=91,"A+",IF(EN10&gt;=76,"A",IF(EN10&gt;=61,"B",IF(EN10&gt;=41,"C",IF(EN10=0,0,"D"))))))</f>
        <v>B</v>
      </c>
      <c r="EP10" s="203">
        <v>2</v>
      </c>
      <c r="EQ10" s="63">
        <v>10</v>
      </c>
      <c r="ER10" s="204">
        <f t="shared" si="5"/>
        <v>12</v>
      </c>
      <c r="ES10" s="205">
        <v>3</v>
      </c>
      <c r="ET10" s="349">
        <v>10</v>
      </c>
      <c r="EU10" s="206">
        <f>SUM(ES10,ET10)</f>
        <v>13</v>
      </c>
      <c r="EV10" s="350">
        <v>57</v>
      </c>
      <c r="EW10" s="351">
        <f>IF($S$7="NA","NA",0)</f>
        <v>0</v>
      </c>
      <c r="EX10" s="77">
        <f t="shared" ref="EX10:EX73" si="46">SUM(EV10:EW10)</f>
        <v>57</v>
      </c>
      <c r="EY10" s="207">
        <f>SUM(ER10,EU10,EX10)</f>
        <v>82</v>
      </c>
      <c r="EZ10" s="477">
        <f t="shared" ref="EZ10:EZ73" si="47">IF(OR(EY10="",EY$7=""),"",EY10/EY$7*100)</f>
        <v>41</v>
      </c>
      <c r="FA10" s="93" t="str">
        <f t="shared" ref="FA10:FA73" si="48">IF(OR(EZ10="",$G10="",$G10="ab",$G10="ml"),"",IF(EZ10&gt;=91,"A+",IF(EZ10&gt;=76,"A",IF(EZ10&gt;=61,"B",IF(EZ10&gt;=41,"C",IF(EZ10=0,0,"D"))))))</f>
        <v>C</v>
      </c>
      <c r="FB10" s="14">
        <v>362</v>
      </c>
      <c r="FC10" s="8">
        <v>210</v>
      </c>
      <c r="FD10" s="44">
        <f t="shared" ref="FD10:FD11" si="49">IF(OR(FB10="",FC10=""),"",FC10/FB10*100)</f>
        <v>58.011049723756905</v>
      </c>
      <c r="FE10" s="41">
        <f t="shared" ref="FE10:FE73" si="50">IF(G10=0,0,SUM($U$7,$AI$7,$AW$7,$BK$7,$BY$7,$CM$7,$DA$7))</f>
        <v>1200</v>
      </c>
      <c r="FF10" s="30">
        <f t="shared" ref="FF10:FF73" si="51">SUM(U10,AI10,AW10,BK10,BY10,CM10,DA10)</f>
        <v>896</v>
      </c>
      <c r="FG10" s="128">
        <f t="shared" ref="FG10:FG73" si="52">IF(FE10&gt;0,FF10/FE10*100,0)</f>
        <v>74.666666666666671</v>
      </c>
      <c r="FH10" s="74" t="str">
        <f t="shared" ref="FH10:FH73" si="53">IF(AND(FG10&gt;=60,FI10="Passed"),"First",IF(AND(FG10&gt;=60,FI10="Passed with G"),"First",IF(AND(FG10&gt;=48,FI10="Passed"),"Second",IF(AND(FG10&gt;=48,FI10="Passed With G"),"Second",IF(OR(FI10="Passed",FI10="Passed With G"),"Third",FI10)))))</f>
        <v>First</v>
      </c>
      <c r="FI10" s="74" t="str">
        <f t="shared" ref="FI10:FI73" si="54">IF($G10="NSO","NSO",IF(OR($G10="",$G10=0,O10="",AC10="",AQ10="",BE10="",BS10="",CG10="",CU8=""),"",IF(OR(FT10&gt;0,(FU10+FV10+FW10)&gt;2),"FAILED",IF(OR(FU10&gt;0,FV10&gt;1),"SUPP.",IF(AND(FV10&gt;0,FW10&gt;0),"SUPP.",IF((FV10+FW10),"Passed With G","Passed"))))))</f>
        <v>Passed</v>
      </c>
      <c r="FJ10" s="62">
        <f t="shared" ref="FJ10:FJ73" si="55">IF(FI10="Passed",FG10,"")</f>
        <v>74.666666666666671</v>
      </c>
      <c r="FK10" s="42">
        <f t="shared" ref="FK10:FK73" si="56">IF(FJ10="","",SUMPRODUCT((FJ10&lt;FJ$9:FJ$108)/COUNTIF(FJ$9:FJ$108,FJ$9:FJ$108)))</f>
        <v>1.0000000000000009</v>
      </c>
      <c r="FL10" s="84" t="str">
        <f t="shared" ref="FL10:FL73" si="57">IF(FG10&gt;81,"Excellent",IF(FG10&gt;60,"Very Good",IF(FG10&gt;48,"Good",IF(FG10&gt;36,"Average",IF(FG10=0,0,"Need Improvement")))))</f>
        <v>Very Good</v>
      </c>
      <c r="FM10" s="71" t="str">
        <f t="shared" ref="FM10:FM13" si="58">Y10</f>
        <v>D</v>
      </c>
      <c r="FN10" s="70" t="str">
        <f t="shared" ref="FN10:FN13" si="59">AM10</f>
        <v>D</v>
      </c>
      <c r="FO10" s="70" t="str">
        <f t="shared" ref="FO10:FO13" si="60">BA10</f>
        <v>D</v>
      </c>
      <c r="FP10" s="70" t="str">
        <f t="shared" ref="FP10:FP13" si="61">BO10</f>
        <v>I</v>
      </c>
      <c r="FQ10" s="70" t="str">
        <f t="shared" ref="FQ10:FQ13" si="62">CC10</f>
        <v>I</v>
      </c>
      <c r="FR10" s="387" t="str">
        <f t="shared" ref="FR10:FR13" si="63">CQ10</f>
        <v>I</v>
      </c>
      <c r="FS10" s="72" t="str">
        <f t="shared" ref="FS10:FS13" si="64">DE10</f>
        <v>D</v>
      </c>
      <c r="FT10" s="71">
        <f t="shared" ref="FT10:FT73" si="65">COUNTIF(FM10:FS10,"F")+COUNTIF(FM10:FS10,"AB")</f>
        <v>0</v>
      </c>
      <c r="FU10" s="70">
        <f t="shared" ref="FU10:FU73" si="66">COUNTIF(FM10:FS10,"S")</f>
        <v>0</v>
      </c>
      <c r="FV10" s="70">
        <f t="shared" ref="FV10:FV73" si="67">COUNTIF(FM10:FS10,"G1")</f>
        <v>0</v>
      </c>
      <c r="FW10" s="70">
        <f t="shared" ref="FW10:FW73" si="68">COUNTIF(FM10:FS10,"G2")</f>
        <v>0</v>
      </c>
      <c r="FX10" s="72"/>
      <c r="FY10" s="691"/>
      <c r="FZ10" s="691"/>
      <c r="GA10" s="112">
        <f t="shared" ref="GA10:GA73" si="69">DO10</f>
        <v>140</v>
      </c>
      <c r="GB10" s="112" t="s">
        <v>193</v>
      </c>
      <c r="GC10" s="112">
        <f t="shared" ref="GC10:GC73" si="70">$DO$7</f>
        <v>200</v>
      </c>
      <c r="GD10" s="112" t="str">
        <f t="shared" ref="GD10:GD73" si="71">CONCATENATE(GA10,GB10,GC10)</f>
        <v>140/200</v>
      </c>
      <c r="GE10" s="112">
        <f t="shared" ref="GE10:GE73" si="72">EA10</f>
        <v>142</v>
      </c>
      <c r="GF10" s="112" t="s">
        <v>193</v>
      </c>
      <c r="GG10" s="112">
        <f t="shared" ref="GG10:GG73" si="73">$EA$7</f>
        <v>200</v>
      </c>
      <c r="GH10" s="112" t="str">
        <f t="shared" ref="GH10:GH73" si="74">CONCATENATE(GE10,GF10,GG10)</f>
        <v>142/200</v>
      </c>
      <c r="GI10" s="112">
        <f t="shared" ref="GI10:GI73" si="75">EG10</f>
        <v>48</v>
      </c>
      <c r="GJ10" s="112" t="s">
        <v>193</v>
      </c>
      <c r="GK10" s="112">
        <f t="shared" ref="GK10:GK73" si="76">$EG$7</f>
        <v>100</v>
      </c>
      <c r="GL10" s="112" t="str">
        <f t="shared" ref="GL10:GL73" si="77">CONCATENATE(GI10,GJ10,GK10)</f>
        <v>48/100</v>
      </c>
      <c r="GM10" s="112">
        <f t="shared" ref="GM10:GM73" si="78">EM10</f>
        <v>65</v>
      </c>
      <c r="GN10" s="112" t="s">
        <v>193</v>
      </c>
      <c r="GO10" s="112">
        <f t="shared" ref="GO10:GO73" si="79">$EM$7</f>
        <v>100</v>
      </c>
      <c r="GP10" s="112" t="str">
        <f t="shared" ref="GP10:GP73" si="80">CONCATENATE(GM10,GN10,GO10)</f>
        <v>65/100</v>
      </c>
      <c r="GQ10" s="112">
        <f t="shared" ref="GQ10:GQ73" si="81">EY10</f>
        <v>82</v>
      </c>
      <c r="GR10" s="112" t="s">
        <v>193</v>
      </c>
      <c r="GS10" s="112">
        <f t="shared" ref="GS10:GS73" si="82">$EY$7</f>
        <v>200</v>
      </c>
      <c r="GT10" s="112" t="str">
        <f t="shared" si="17"/>
        <v>82/200</v>
      </c>
    </row>
    <row r="11" spans="1:202" ht="38.25" customHeight="1">
      <c r="A11" s="104">
        <f t="shared" si="18"/>
        <v>0</v>
      </c>
      <c r="B11" s="336">
        <v>3</v>
      </c>
      <c r="C11" s="25">
        <v>3</v>
      </c>
      <c r="D11" s="26">
        <f t="shared" si="19"/>
        <v>0</v>
      </c>
      <c r="E11" s="2"/>
      <c r="F11" s="538"/>
      <c r="G11" s="1"/>
      <c r="H11" s="2"/>
      <c r="I11" s="2"/>
      <c r="J11" s="2"/>
      <c r="K11" s="115"/>
      <c r="L11" s="15">
        <v>0</v>
      </c>
      <c r="M11" s="49">
        <v>0</v>
      </c>
      <c r="N11" s="50">
        <f t="shared" ref="N11:N14" si="83">SUM(L11:M11)</f>
        <v>0</v>
      </c>
      <c r="O11" s="141">
        <v>0</v>
      </c>
      <c r="P11" s="338">
        <v>0</v>
      </c>
      <c r="Q11" s="75">
        <f t="shared" ref="Q11:Q14" si="84">SUM(O11,P11)</f>
        <v>0</v>
      </c>
      <c r="R11" s="339">
        <v>0</v>
      </c>
      <c r="S11" s="340">
        <f t="shared" ref="S11:S74" si="85">IF($S$7="NA","NA",0)</f>
        <v>0</v>
      </c>
      <c r="T11" s="153">
        <f t="shared" si="20"/>
        <v>0</v>
      </c>
      <c r="U11" s="51">
        <f t="shared" ref="U11:U14" si="86">SUM(N11,Q11,T11)</f>
        <v>0</v>
      </c>
      <c r="V11" s="476">
        <f t="shared" si="21"/>
        <v>0</v>
      </c>
      <c r="W11" s="27" t="str">
        <f t="shared" ref="W11:W14" si="87">IF(R11="AB","AB",IF(AND(OR(L11="ab",L11="ml"),OR(M11="ab",M11="ml"),OR(O11="ab",O11="ml")),"AB",IF(AND(OR(L11="ab",L11="ml"),OR(O11="ab",O11="ml")),"AB","")))</f>
        <v/>
      </c>
      <c r="X11" s="27" t="str">
        <f t="shared" ref="X11:X14" si="88">IF(OR($G11="NSO",$G11="",R11=""),"",IF(OR(W11="AB",R11="ab"),"AB",IF(V11&gt;36,"P",IF(V11&gt;34,"G2",IF(V11&gt;31,"G1",IF(V11&gt;25,"S","F"))))))</f>
        <v/>
      </c>
      <c r="Y11" s="85" t="str">
        <f t="shared" ref="Y11:Y14" si="89">IF(OR(X11="",X11=0,X11="S",X11="F",X11="AB"),X11,IF(V11&gt;=75,"D",IF(V11&gt;=60,"I",IF(V11&gt;=48,"II",IF(V11&gt;=36,"III",X11)))))</f>
        <v/>
      </c>
      <c r="Z11" s="89">
        <v>0</v>
      </c>
      <c r="AA11" s="58">
        <v>0</v>
      </c>
      <c r="AB11" s="59">
        <f>SUM(Z11:AA11)</f>
        <v>0</v>
      </c>
      <c r="AC11" s="147">
        <v>0</v>
      </c>
      <c r="AD11" s="343">
        <v>0</v>
      </c>
      <c r="AE11" s="76">
        <f>SUM(AC11,AD11)</f>
        <v>0</v>
      </c>
      <c r="AF11" s="344">
        <v>0</v>
      </c>
      <c r="AG11" s="345">
        <f>IF($S$7="NA","NA",0)</f>
        <v>0</v>
      </c>
      <c r="AH11" s="97">
        <f t="shared" si="22"/>
        <v>0</v>
      </c>
      <c r="AI11" s="148">
        <f>SUM(AB11,AE11,AH11)</f>
        <v>0</v>
      </c>
      <c r="AJ11" s="475">
        <f t="shared" si="23"/>
        <v>0</v>
      </c>
      <c r="AK11" s="53" t="str">
        <f>IF(AF11="AB","AB",IF(AND(OR(Z11="ab",Z11="ml"),OR(AA11="ab",AA11="ml"),OR(AC11="ab",AC11="ml")),"AB",IF(AND(OR(Z11="ab",Z11="ml"),OR(AC11="ab",AC11="ml")),"AB","")))</f>
        <v/>
      </c>
      <c r="AL11" s="53" t="str">
        <f>IF(OR($G11="NSO",$G11="",AF11=""),"",IF(OR(AK11="AB",AF11="ab"),"AB",IF(AJ11&gt;36,"P",IF(AJ11&gt;34,"G2",IF(AJ11&gt;31,"G1",IF(AJ11&gt;25,"S","F"))))))</f>
        <v/>
      </c>
      <c r="AM11" s="90" t="str">
        <f>IF(OR(AL11="",AL11=0,AL11="S",AL11="F",AL11="AB"),AL11,IF(AJ11&gt;=75,"D",IF(AJ11&gt;=60,"I",IF(AJ11&gt;=48,"II",IF(AJ11&gt;=36,"III",AL11)))))</f>
        <v/>
      </c>
      <c r="AN11" s="86">
        <v>0</v>
      </c>
      <c r="AO11" s="55">
        <v>0</v>
      </c>
      <c r="AP11" s="56">
        <f t="shared" ref="AP11:AP12" si="90">SUM(AN11:AO11)</f>
        <v>0</v>
      </c>
      <c r="AQ11" s="185">
        <v>0</v>
      </c>
      <c r="AR11" s="346">
        <v>0</v>
      </c>
      <c r="AS11" s="186">
        <f>SUM(AQ11,AR11)</f>
        <v>0</v>
      </c>
      <c r="AT11" s="347">
        <v>0</v>
      </c>
      <c r="AU11" s="348">
        <f>IF($S$7="NA","NA",0)</f>
        <v>0</v>
      </c>
      <c r="AV11" s="47">
        <f t="shared" si="24"/>
        <v>0</v>
      </c>
      <c r="AW11" s="187">
        <f>SUM(AP11,AS11,AV11)</f>
        <v>0</v>
      </c>
      <c r="AX11" s="473">
        <f t="shared" si="25"/>
        <v>0</v>
      </c>
      <c r="AY11" s="29" t="str">
        <f>IF(AT11="AB","AB",IF(AND(OR(AN11="ab",AN11="ml"),OR(AO11="ab",AO11="ml"),OR(AQ11="ab",AQ11="ml")),"AB",IF(AND(OR(AN11="ab",AN11="ml"),OR(AQ11="ab",AQ11="ml")),"AB","")))</f>
        <v/>
      </c>
      <c r="AZ11" s="29" t="str">
        <f>IF(OR($G11="NSO",$G11="",AT11=""),"",IF(OR(AY11="AB",AT11="ab"),"AB",IF(AX11&gt;36,"P",IF(AX11&gt;34,"G2",IF(AX11&gt;31,"G1",IF(AX11&gt;25,"S","F"))))))</f>
        <v/>
      </c>
      <c r="BA11" s="87" t="str">
        <f>IF(OR(AZ11="",AZ11=0,AZ11="S",AZ11="F",AZ11="AB"),AZ11,IF(AX11&gt;=75,"D",IF(AX11&gt;=60,"I",IF(AX11&gt;=48,"II",IF(AX11&gt;=36,"III",AZ11)))))</f>
        <v/>
      </c>
      <c r="BB11" s="203">
        <v>0</v>
      </c>
      <c r="BC11" s="63">
        <v>0</v>
      </c>
      <c r="BD11" s="204">
        <f t="shared" ref="BD11:BD12" si="91">SUM(BB11:BC11)</f>
        <v>0</v>
      </c>
      <c r="BE11" s="205">
        <v>0</v>
      </c>
      <c r="BF11" s="349">
        <v>0</v>
      </c>
      <c r="BG11" s="206">
        <f>SUM(BE11,BF11)</f>
        <v>0</v>
      </c>
      <c r="BH11" s="350">
        <v>0</v>
      </c>
      <c r="BI11" s="351">
        <f>IF($S$7="NA","NA",0)</f>
        <v>0</v>
      </c>
      <c r="BJ11" s="77">
        <f t="shared" si="26"/>
        <v>0</v>
      </c>
      <c r="BK11" s="207">
        <f>SUM(BD11,BG11,BJ11)</f>
        <v>0</v>
      </c>
      <c r="BL11" s="477">
        <f t="shared" si="27"/>
        <v>0</v>
      </c>
      <c r="BM11" s="69" t="str">
        <f>IF(BH11="AB","AB",IF(AND(OR(BB11="ab",BB11="ml"),OR(BC11="ab",BC11="ml"),OR(BE11="ab",BE11="ml")),"AB",IF(AND(OR(BB11="ab",BB11="ml"),OR(BE11="ab",BE11="ml")),"AB","")))</f>
        <v/>
      </c>
      <c r="BN11" s="69" t="str">
        <f>IF(OR($G11="NSO",$G11="",BH11=""),"",IF(OR(BM11="AB",BH11="ab"),"AB",IF(BL11&gt;36,"P",IF(BL11&gt;34,"G2",IF(BL11&gt;31,"G1",IF(BL11&gt;25,"S","F"))))))</f>
        <v/>
      </c>
      <c r="BO11" s="88" t="str">
        <f>IF(OR(BN11="",BN11=0,BN11="S",BN11="F",BN11="AB"),BN11,IF(BL11&gt;=75,"D",IF(BL11&gt;=60,"I",IF(BL11&gt;=48,"II",IF(BL11&gt;=36,"III",BN11)))))</f>
        <v/>
      </c>
      <c r="BP11" s="89">
        <v>0</v>
      </c>
      <c r="BQ11" s="58">
        <v>0</v>
      </c>
      <c r="BR11" s="59">
        <f t="shared" si="6"/>
        <v>0</v>
      </c>
      <c r="BS11" s="147">
        <v>0</v>
      </c>
      <c r="BT11" s="343">
        <v>0</v>
      </c>
      <c r="BU11" s="76">
        <f>SUM(BS11,BT11)</f>
        <v>0</v>
      </c>
      <c r="BV11" s="344">
        <v>0</v>
      </c>
      <c r="BW11" s="345">
        <f>IF($S$7="NA","NA",0)</f>
        <v>0</v>
      </c>
      <c r="BX11" s="97">
        <f t="shared" si="28"/>
        <v>0</v>
      </c>
      <c r="BY11" s="148">
        <f>SUM(BR11,BU11,BX11)</f>
        <v>0</v>
      </c>
      <c r="BZ11" s="475">
        <f t="shared" si="29"/>
        <v>0</v>
      </c>
      <c r="CA11" s="53" t="str">
        <f t="shared" si="7"/>
        <v/>
      </c>
      <c r="CB11" s="53" t="str">
        <f>IF(OR($G11="NSO",$G11="",BV11=""),"",IF(OR(CA11="AB",BV11="ab"),"AB",IF(BZ11&gt;36,"P",IF(BZ11&gt;34,"G2",IF(BZ11&gt;31,"G1",IF(BZ11&gt;25,"S","F"))))))</f>
        <v/>
      </c>
      <c r="CC11" s="90" t="str">
        <f>IF(OR(CB11="",CB11=0,CB11="S",CB11="F",CB11="AB"),CB11,IF(BZ11&gt;=75,"D",IF(BZ11&gt;=60,"I",IF(BZ11&gt;=48,"II",IF(BZ11&gt;=36,"III",CB11)))))</f>
        <v/>
      </c>
      <c r="CD11" s="94">
        <v>0</v>
      </c>
      <c r="CE11" s="95">
        <v>0</v>
      </c>
      <c r="CF11" s="96">
        <f t="shared" ref="CF11:CF12" si="92">SUM(CD11:CE11)</f>
        <v>0</v>
      </c>
      <c r="CG11" s="223">
        <v>0</v>
      </c>
      <c r="CH11" s="352">
        <v>0</v>
      </c>
      <c r="CI11" s="224">
        <f>SUM(CG11,CH11)</f>
        <v>0</v>
      </c>
      <c r="CJ11" s="353">
        <v>0</v>
      </c>
      <c r="CK11" s="354">
        <f>IF($S$7="NA","NA",0)</f>
        <v>0</v>
      </c>
      <c r="CL11" s="46">
        <f t="shared" si="30"/>
        <v>0</v>
      </c>
      <c r="CM11" s="225">
        <f>SUM(CF11,CI11,CL11)</f>
        <v>0</v>
      </c>
      <c r="CN11" s="478">
        <f t="shared" si="31"/>
        <v>0</v>
      </c>
      <c r="CO11" s="28" t="str">
        <f>IF(CJ11="AB","AB",IF(AND(OR(CD11="ab",CD11="ml"),OR(CE11="ab",CE11="ml"),OR(CG11="ab",CG11="ml")),"AB",IF(AND(OR(CD11="ab",CD11="ml"),OR(CG11="ab",CG11="ml")),"AB","")))</f>
        <v/>
      </c>
      <c r="CP11" s="28" t="str">
        <f>IF(OR($G11="NSO",$G11="",CJ11=""),"",IF(OR(CO11="AB",CJ11="ab"),"AB",IF(CN11&gt;36,"P",IF(CN11&gt;34,"G2",IF(CN11&gt;31,"G1",IF(CN11&gt;25,"S","F"))))))</f>
        <v/>
      </c>
      <c r="CQ11" s="43" t="str">
        <f>IF(OR(CP11="",CP11=0,CP11="S",CP11="F",CP11="AB"),CP11,IF(CN11&gt;=75,"D",IF(CN11&gt;=60,"I",IF(CN11&gt;=48,"II",IF(CN11&gt;=36,"III",CP11)))))</f>
        <v/>
      </c>
      <c r="CR11" s="89">
        <v>0</v>
      </c>
      <c r="CS11" s="58">
        <v>0</v>
      </c>
      <c r="CT11" s="59">
        <f>SUM(CR11:CS11)</f>
        <v>0</v>
      </c>
      <c r="CU11" s="147">
        <v>0</v>
      </c>
      <c r="CV11" s="343">
        <v>0</v>
      </c>
      <c r="CW11" s="76">
        <f>SUM(CU11,CV11)</f>
        <v>0</v>
      </c>
      <c r="CX11" s="344">
        <v>0</v>
      </c>
      <c r="CY11" s="345">
        <f>IF($S$7="NA","NA",0)</f>
        <v>0</v>
      </c>
      <c r="CZ11" s="97">
        <f t="shared" si="32"/>
        <v>0</v>
      </c>
      <c r="DA11" s="148">
        <f>SUM(CT11,CW11,CZ11)</f>
        <v>0</v>
      </c>
      <c r="DB11" s="475">
        <f t="shared" si="33"/>
        <v>0</v>
      </c>
      <c r="DC11" s="53" t="str">
        <f>IF(CX11="AB","AB",IF(AND(OR(CR11="ab",CR11="ml"),OR(CS11="ab",CS11="ml"),OR(CU11="ab",CU11="ml")),"AB",IF(AND(OR(CR11="ab",CR11="ml"),OR(CU11="ab",CU11="ml")),"AB","")))</f>
        <v/>
      </c>
      <c r="DD11" s="53" t="str">
        <f>IF(OR($G11="NSO",$G11="",CX11=""),"",IF(OR(DC11="AB",CX11="ab"),"AB",IF(DB11&gt;36,"P",IF(DB11&gt;34,"G2",IF(DB11&gt;31,"G1",IF(DB11&gt;25,"S","F"))))))</f>
        <v/>
      </c>
      <c r="DE11" s="90" t="str">
        <f>IF(OR(DD11="",DD11=0,DD11="S",DD11="F",DD11="AB"),DD11,IF(DB11&gt;=75,"D",IF(DB11&gt;=60,"I",IF(DB11&gt;=48,"II",IF(DB11&gt;=36,"III",DD11)))))</f>
        <v/>
      </c>
      <c r="DF11" s="91">
        <v>0</v>
      </c>
      <c r="DG11" s="60">
        <v>0</v>
      </c>
      <c r="DH11" s="61">
        <f t="shared" ref="DH11:DH12" si="93">SUM(DF11:DG11)</f>
        <v>0</v>
      </c>
      <c r="DI11" s="244">
        <v>0</v>
      </c>
      <c r="DJ11" s="355">
        <v>0</v>
      </c>
      <c r="DK11" s="245">
        <f>SUM(DI11,DJ11)</f>
        <v>0</v>
      </c>
      <c r="DL11" s="356">
        <v>0</v>
      </c>
      <c r="DM11" s="357">
        <f>IF($S$7="NA","NA",0)</f>
        <v>0</v>
      </c>
      <c r="DN11" s="48">
        <f t="shared" si="34"/>
        <v>0</v>
      </c>
      <c r="DO11" s="246">
        <f>SUM(DH11,DK11,DN11)</f>
        <v>0</v>
      </c>
      <c r="DP11" s="479">
        <f t="shared" si="35"/>
        <v>0</v>
      </c>
      <c r="DQ11" s="92" t="str">
        <f t="shared" si="36"/>
        <v/>
      </c>
      <c r="DR11" s="203">
        <v>0</v>
      </c>
      <c r="DS11" s="63">
        <v>0</v>
      </c>
      <c r="DT11" s="204">
        <f t="shared" ref="DT11:DT12" si="94">SUM(DR11:DS11)</f>
        <v>0</v>
      </c>
      <c r="DU11" s="205">
        <v>0</v>
      </c>
      <c r="DV11" s="349">
        <v>0</v>
      </c>
      <c r="DW11" s="206">
        <f>SUM(DU11,DV11)</f>
        <v>0</v>
      </c>
      <c r="DX11" s="350">
        <v>0</v>
      </c>
      <c r="DY11" s="351">
        <f>IF($S$7="NA","NA",0)</f>
        <v>0</v>
      </c>
      <c r="DZ11" s="77">
        <f t="shared" si="37"/>
        <v>0</v>
      </c>
      <c r="EA11" s="207">
        <f>SUM(DT11,DW11,DZ11)</f>
        <v>0</v>
      </c>
      <c r="EB11" s="477">
        <f t="shared" si="38"/>
        <v>0</v>
      </c>
      <c r="EC11" s="93" t="str">
        <f t="shared" si="39"/>
        <v/>
      </c>
      <c r="ED11" s="12">
        <v>0</v>
      </c>
      <c r="EE11" s="6">
        <v>0</v>
      </c>
      <c r="EF11" s="6">
        <v>0</v>
      </c>
      <c r="EG11" s="65">
        <f t="shared" ref="EG11:EG12" si="95">SUM(ED11:EF11)</f>
        <v>0</v>
      </c>
      <c r="EH11" s="480">
        <f t="shared" si="41"/>
        <v>0</v>
      </c>
      <c r="EI11" s="66" t="str">
        <f t="shared" si="42"/>
        <v/>
      </c>
      <c r="EJ11" s="10">
        <v>0</v>
      </c>
      <c r="EK11" s="4">
        <v>0</v>
      </c>
      <c r="EL11" s="4">
        <v>0</v>
      </c>
      <c r="EM11" s="28">
        <f t="shared" ref="EM11:EM12" si="96">SUM(EJ11:EL11)</f>
        <v>0</v>
      </c>
      <c r="EN11" s="478">
        <f t="shared" si="44"/>
        <v>0</v>
      </c>
      <c r="EO11" s="39" t="str">
        <f t="shared" si="45"/>
        <v/>
      </c>
      <c r="EP11" s="203">
        <v>0</v>
      </c>
      <c r="EQ11" s="63">
        <v>0</v>
      </c>
      <c r="ER11" s="204">
        <f t="shared" ref="ER11:ER74" si="97">SUM(EP11:EQ11)</f>
        <v>0</v>
      </c>
      <c r="ES11" s="205">
        <v>0</v>
      </c>
      <c r="ET11" s="349">
        <v>0</v>
      </c>
      <c r="EU11" s="206">
        <f>SUM(ES11,ET11)</f>
        <v>0</v>
      </c>
      <c r="EV11" s="350">
        <v>0</v>
      </c>
      <c r="EW11" s="351">
        <f>IF($S$7="NA","NA",0)</f>
        <v>0</v>
      </c>
      <c r="EX11" s="77">
        <f t="shared" si="46"/>
        <v>0</v>
      </c>
      <c r="EY11" s="207">
        <f>SUM(ER11,EU11,EX11)</f>
        <v>0</v>
      </c>
      <c r="EZ11" s="477">
        <f t="shared" si="47"/>
        <v>0</v>
      </c>
      <c r="FA11" s="93" t="str">
        <f t="shared" si="48"/>
        <v/>
      </c>
      <c r="FB11" s="14"/>
      <c r="FC11" s="8"/>
      <c r="FD11" s="44" t="str">
        <f t="shared" si="49"/>
        <v/>
      </c>
      <c r="FE11" s="41">
        <f t="shared" si="50"/>
        <v>0</v>
      </c>
      <c r="FF11" s="30">
        <f t="shared" si="51"/>
        <v>0</v>
      </c>
      <c r="FG11" s="128">
        <f t="shared" si="52"/>
        <v>0</v>
      </c>
      <c r="FH11" s="74" t="str">
        <f t="shared" si="53"/>
        <v/>
      </c>
      <c r="FI11" s="74" t="str">
        <f t="shared" si="54"/>
        <v/>
      </c>
      <c r="FJ11" s="62" t="str">
        <f t="shared" si="55"/>
        <v/>
      </c>
      <c r="FK11" s="42" t="str">
        <f t="shared" si="56"/>
        <v/>
      </c>
      <c r="FL11" s="84">
        <f t="shared" si="57"/>
        <v>0</v>
      </c>
      <c r="FM11" s="71" t="str">
        <f t="shared" si="58"/>
        <v/>
      </c>
      <c r="FN11" s="70" t="str">
        <f t="shared" si="59"/>
        <v/>
      </c>
      <c r="FO11" s="70" t="str">
        <f t="shared" si="60"/>
        <v/>
      </c>
      <c r="FP11" s="70" t="str">
        <f t="shared" si="61"/>
        <v/>
      </c>
      <c r="FQ11" s="70" t="str">
        <f t="shared" si="62"/>
        <v/>
      </c>
      <c r="FR11" s="387" t="str">
        <f t="shared" si="63"/>
        <v/>
      </c>
      <c r="FS11" s="72" t="str">
        <f t="shared" si="64"/>
        <v/>
      </c>
      <c r="FT11" s="71">
        <f t="shared" si="65"/>
        <v>0</v>
      </c>
      <c r="FU11" s="70">
        <f t="shared" si="66"/>
        <v>0</v>
      </c>
      <c r="FV11" s="70">
        <f t="shared" si="67"/>
        <v>0</v>
      </c>
      <c r="FW11" s="70">
        <f t="shared" si="68"/>
        <v>0</v>
      </c>
      <c r="FX11" s="72"/>
      <c r="FY11" s="691"/>
      <c r="FZ11" s="691"/>
      <c r="GA11" s="112">
        <f t="shared" si="69"/>
        <v>0</v>
      </c>
      <c r="GB11" s="112" t="s">
        <v>193</v>
      </c>
      <c r="GC11" s="112">
        <f t="shared" si="70"/>
        <v>200</v>
      </c>
      <c r="GD11" s="112" t="str">
        <f t="shared" si="71"/>
        <v>0/200</v>
      </c>
      <c r="GE11" s="112">
        <f t="shared" si="72"/>
        <v>0</v>
      </c>
      <c r="GF11" s="112" t="s">
        <v>193</v>
      </c>
      <c r="GG11" s="112">
        <f t="shared" si="73"/>
        <v>200</v>
      </c>
      <c r="GH11" s="112" t="str">
        <f t="shared" si="74"/>
        <v>0/200</v>
      </c>
      <c r="GI11" s="112">
        <f t="shared" si="75"/>
        <v>0</v>
      </c>
      <c r="GJ11" s="112" t="s">
        <v>193</v>
      </c>
      <c r="GK11" s="112">
        <f t="shared" si="76"/>
        <v>100</v>
      </c>
      <c r="GL11" s="112" t="str">
        <f t="shared" si="77"/>
        <v>0/100</v>
      </c>
      <c r="GM11" s="112">
        <f t="shared" si="78"/>
        <v>0</v>
      </c>
      <c r="GN11" s="112" t="s">
        <v>193</v>
      </c>
      <c r="GO11" s="112">
        <f t="shared" si="79"/>
        <v>100</v>
      </c>
      <c r="GP11" s="112" t="str">
        <f t="shared" si="80"/>
        <v>0/100</v>
      </c>
      <c r="GQ11" s="112">
        <f t="shared" si="81"/>
        <v>0</v>
      </c>
      <c r="GR11" s="112" t="s">
        <v>193</v>
      </c>
      <c r="GS11" s="112">
        <f t="shared" si="82"/>
        <v>200</v>
      </c>
      <c r="GT11" s="112" t="str">
        <f t="shared" si="17"/>
        <v>0/200</v>
      </c>
    </row>
    <row r="12" spans="1:202" ht="38.25" customHeight="1">
      <c r="A12" s="104">
        <f t="shared" si="18"/>
        <v>0</v>
      </c>
      <c r="B12" s="336">
        <v>4</v>
      </c>
      <c r="C12" s="32">
        <v>4</v>
      </c>
      <c r="D12" s="26">
        <f t="shared" si="19"/>
        <v>0</v>
      </c>
      <c r="E12" s="2"/>
      <c r="F12" s="538"/>
      <c r="G12" s="2"/>
      <c r="H12" s="2"/>
      <c r="I12" s="2"/>
      <c r="J12" s="2"/>
      <c r="K12" s="115"/>
      <c r="L12" s="15">
        <v>0</v>
      </c>
      <c r="M12" s="49">
        <v>0</v>
      </c>
      <c r="N12" s="50">
        <f t="shared" si="83"/>
        <v>0</v>
      </c>
      <c r="O12" s="141">
        <v>0</v>
      </c>
      <c r="P12" s="338">
        <v>0</v>
      </c>
      <c r="Q12" s="75">
        <f t="shared" si="84"/>
        <v>0</v>
      </c>
      <c r="R12" s="339">
        <v>0</v>
      </c>
      <c r="S12" s="340">
        <f t="shared" si="85"/>
        <v>0</v>
      </c>
      <c r="T12" s="153">
        <f t="shared" si="20"/>
        <v>0</v>
      </c>
      <c r="U12" s="51">
        <f t="shared" si="86"/>
        <v>0</v>
      </c>
      <c r="V12" s="476">
        <f t="shared" si="21"/>
        <v>0</v>
      </c>
      <c r="W12" s="27" t="str">
        <f t="shared" si="87"/>
        <v/>
      </c>
      <c r="X12" s="27" t="str">
        <f t="shared" si="88"/>
        <v/>
      </c>
      <c r="Y12" s="85" t="str">
        <f t="shared" si="89"/>
        <v/>
      </c>
      <c r="Z12" s="89">
        <v>0</v>
      </c>
      <c r="AA12" s="58">
        <v>0</v>
      </c>
      <c r="AB12" s="59">
        <f t="shared" ref="AB12:AB47" si="98">SUM(Z12:AA12)</f>
        <v>0</v>
      </c>
      <c r="AC12" s="147">
        <v>0</v>
      </c>
      <c r="AD12" s="343">
        <v>0</v>
      </c>
      <c r="AE12" s="76">
        <f t="shared" ref="AE12:AE47" si="99">SUM(AC12,AD12)</f>
        <v>0</v>
      </c>
      <c r="AF12" s="344">
        <v>0</v>
      </c>
      <c r="AG12" s="345">
        <f t="shared" ref="AG12:AG47" si="100">IF($S$7="NA","NA",0)</f>
        <v>0</v>
      </c>
      <c r="AH12" s="97">
        <f t="shared" si="22"/>
        <v>0</v>
      </c>
      <c r="AI12" s="148">
        <f t="shared" ref="AI12:AI47" si="101">SUM(AB12,AE12,AH12)</f>
        <v>0</v>
      </c>
      <c r="AJ12" s="475">
        <f t="shared" si="23"/>
        <v>0</v>
      </c>
      <c r="AK12" s="53" t="str">
        <f t="shared" ref="AK12:AK47" si="102">IF(AF12="AB","AB",IF(AND(OR(Z12="ab",Z12="ml"),OR(AA12="ab",AA12="ml"),OR(AC12="ab",AC12="ml")),"AB",IF(AND(OR(Z12="ab",Z12="ml"),OR(AC12="ab",AC12="ml")),"AB","")))</f>
        <v/>
      </c>
      <c r="AL12" s="53" t="str">
        <f t="shared" ref="AL12:AL47" si="103">IF(OR($G12="NSO",$G12="",AF12=""),"",IF(OR(AK12="AB",AF12="ab"),"AB",IF(AJ12&gt;36,"P",IF(AJ12&gt;34,"G2",IF(AJ12&gt;31,"G1",IF(AJ12&gt;25,"S","F"))))))</f>
        <v/>
      </c>
      <c r="AM12" s="90" t="str">
        <f t="shared" ref="AM12:AM47" si="104">IF(OR(AL12="",AL12=0,AL12="S",AL12="F",AL12="AB"),AL12,IF(AJ12&gt;=75,"D",IF(AJ12&gt;=60,"I",IF(AJ12&gt;=48,"II",IF(AJ12&gt;=36,"III",AL12)))))</f>
        <v/>
      </c>
      <c r="AN12" s="86">
        <v>0</v>
      </c>
      <c r="AO12" s="55">
        <v>0</v>
      </c>
      <c r="AP12" s="56">
        <f t="shared" si="90"/>
        <v>0</v>
      </c>
      <c r="AQ12" s="185">
        <v>0</v>
      </c>
      <c r="AR12" s="346">
        <v>0</v>
      </c>
      <c r="AS12" s="186">
        <f t="shared" ref="AS12:AS47" si="105">SUM(AQ12,AR12)</f>
        <v>0</v>
      </c>
      <c r="AT12" s="347">
        <v>0</v>
      </c>
      <c r="AU12" s="348">
        <f t="shared" ref="AU12:AU47" si="106">IF($S$7="NA","NA",0)</f>
        <v>0</v>
      </c>
      <c r="AV12" s="47">
        <f t="shared" si="24"/>
        <v>0</v>
      </c>
      <c r="AW12" s="187">
        <f t="shared" ref="AW12:AW47" si="107">SUM(AP12,AS12,AV12)</f>
        <v>0</v>
      </c>
      <c r="AX12" s="473">
        <f t="shared" si="25"/>
        <v>0</v>
      </c>
      <c r="AY12" s="29" t="str">
        <f t="shared" ref="AY12:AY47" si="108">IF(AT12="AB","AB",IF(AND(OR(AN12="ab",AN12="ml"),OR(AO12="ab",AO12="ml"),OR(AQ12="ab",AQ12="ml")),"AB",IF(AND(OR(AN12="ab",AN12="ml"),OR(AQ12="ab",AQ12="ml")),"AB","")))</f>
        <v/>
      </c>
      <c r="AZ12" s="29" t="str">
        <f t="shared" ref="AZ12:AZ47" si="109">IF(OR($G12="NSO",$G12="",AT12=""),"",IF(OR(AY12="AB",AT12="ab"),"AB",IF(AX12&gt;36,"P",IF(AX12&gt;34,"G2",IF(AX12&gt;31,"G1",IF(AX12&gt;25,"S","F"))))))</f>
        <v/>
      </c>
      <c r="BA12" s="87" t="str">
        <f t="shared" ref="BA12:BA47" si="110">IF(OR(AZ12="",AZ12=0,AZ12="S",AZ12="F",AZ12="AB"),AZ12,IF(AX12&gt;=75,"D",IF(AX12&gt;=60,"I",IF(AX12&gt;=48,"II",IF(AX12&gt;=36,"III",AZ12)))))</f>
        <v/>
      </c>
      <c r="BB12" s="203">
        <v>0</v>
      </c>
      <c r="BC12" s="63">
        <v>0</v>
      </c>
      <c r="BD12" s="204">
        <f t="shared" si="91"/>
        <v>0</v>
      </c>
      <c r="BE12" s="205">
        <v>0</v>
      </c>
      <c r="BF12" s="349">
        <v>0</v>
      </c>
      <c r="BG12" s="206">
        <f t="shared" ref="BG12:BG47" si="111">SUM(BE12,BF12)</f>
        <v>0</v>
      </c>
      <c r="BH12" s="350">
        <v>0</v>
      </c>
      <c r="BI12" s="351">
        <f t="shared" ref="BI12:BI47" si="112">IF($S$7="NA","NA",0)</f>
        <v>0</v>
      </c>
      <c r="BJ12" s="77">
        <f t="shared" si="26"/>
        <v>0</v>
      </c>
      <c r="BK12" s="207">
        <f t="shared" ref="BK12:BK47" si="113">SUM(BD12,BG12,BJ12)</f>
        <v>0</v>
      </c>
      <c r="BL12" s="477">
        <f t="shared" si="27"/>
        <v>0</v>
      </c>
      <c r="BM12" s="69" t="str">
        <f t="shared" ref="BM12:BM47" si="114">IF(BH12="AB","AB",IF(AND(OR(BB12="ab",BB12="ml"),OR(BC12="ab",BC12="ml"),OR(BE12="ab",BE12="ml")),"AB",IF(AND(OR(BB12="ab",BB12="ml"),OR(BE12="ab",BE12="ml")),"AB","")))</f>
        <v/>
      </c>
      <c r="BN12" s="69" t="str">
        <f t="shared" ref="BN12:BN47" si="115">IF(OR($G12="NSO",$G12="",BH12=""),"",IF(OR(BM12="AB",BH12="ab"),"AB",IF(BL12&gt;36,"P",IF(BL12&gt;34,"G2",IF(BL12&gt;31,"G1",IF(BL12&gt;25,"S","F"))))))</f>
        <v/>
      </c>
      <c r="BO12" s="88" t="str">
        <f t="shared" ref="BO12:BO47" si="116">IF(OR(BN12="",BN12=0,BN12="S",BN12="F",BN12="AB"),BN12,IF(BL12&gt;=75,"D",IF(BL12&gt;=60,"I",IF(BL12&gt;=48,"II",IF(BL12&gt;=36,"III",BN12)))))</f>
        <v/>
      </c>
      <c r="BP12" s="89">
        <v>0</v>
      </c>
      <c r="BQ12" s="58">
        <v>0</v>
      </c>
      <c r="BR12" s="59">
        <f t="shared" si="6"/>
        <v>0</v>
      </c>
      <c r="BS12" s="147">
        <v>0</v>
      </c>
      <c r="BT12" s="343">
        <v>0</v>
      </c>
      <c r="BU12" s="76">
        <f t="shared" ref="BU12:BU47" si="117">SUM(BS12,BT12)</f>
        <v>0</v>
      </c>
      <c r="BV12" s="344">
        <v>0</v>
      </c>
      <c r="BW12" s="345">
        <f t="shared" ref="BW12:BW47" si="118">IF($S$7="NA","NA",0)</f>
        <v>0</v>
      </c>
      <c r="BX12" s="97">
        <f t="shared" si="28"/>
        <v>0</v>
      </c>
      <c r="BY12" s="148">
        <f t="shared" ref="BY12:BY47" si="119">SUM(BR12,BU12,BX12)</f>
        <v>0</v>
      </c>
      <c r="BZ12" s="475">
        <f t="shared" si="29"/>
        <v>0</v>
      </c>
      <c r="CA12" s="53" t="str">
        <f t="shared" si="7"/>
        <v/>
      </c>
      <c r="CB12" s="53" t="str">
        <f t="shared" ref="CB12:CB47" si="120">IF(OR($G12="NSO",$G12="",BV12=""),"",IF(OR(CA12="AB",BV12="ab"),"AB",IF(BZ12&gt;36,"P",IF(BZ12&gt;34,"G2",IF(BZ12&gt;31,"G1",IF(BZ12&gt;25,"S","F"))))))</f>
        <v/>
      </c>
      <c r="CC12" s="90" t="str">
        <f t="shared" ref="CC12:CC47" si="121">IF(OR(CB12="",CB12=0,CB12="S",CB12="F",CB12="AB"),CB12,IF(BZ12&gt;=75,"D",IF(BZ12&gt;=60,"I",IF(BZ12&gt;=48,"II",IF(BZ12&gt;=36,"III",CB12)))))</f>
        <v/>
      </c>
      <c r="CD12" s="94">
        <v>0</v>
      </c>
      <c r="CE12" s="95">
        <v>0</v>
      </c>
      <c r="CF12" s="96">
        <f t="shared" si="92"/>
        <v>0</v>
      </c>
      <c r="CG12" s="223">
        <v>0</v>
      </c>
      <c r="CH12" s="352">
        <v>0</v>
      </c>
      <c r="CI12" s="224">
        <f t="shared" ref="CI12:CI47" si="122">SUM(CG12,CH12)</f>
        <v>0</v>
      </c>
      <c r="CJ12" s="353">
        <v>0</v>
      </c>
      <c r="CK12" s="354">
        <f t="shared" ref="CK12:CK47" si="123">IF($S$7="NA","NA",0)</f>
        <v>0</v>
      </c>
      <c r="CL12" s="46">
        <f t="shared" si="30"/>
        <v>0</v>
      </c>
      <c r="CM12" s="225">
        <f t="shared" ref="CM12:CM47" si="124">SUM(CF12,CI12,CL12)</f>
        <v>0</v>
      </c>
      <c r="CN12" s="478">
        <f t="shared" si="31"/>
        <v>0</v>
      </c>
      <c r="CO12" s="28" t="str">
        <f t="shared" ref="CO12:CO47" si="125">IF(CJ12="AB","AB",IF(AND(OR(CD12="ab",CD12="ml"),OR(CE12="ab",CE12="ml"),OR(CG12="ab",CG12="ml")),"AB",IF(AND(OR(CD12="ab",CD12="ml"),OR(CG12="ab",CG12="ml")),"AB","")))</f>
        <v/>
      </c>
      <c r="CP12" s="28" t="str">
        <f t="shared" ref="CP12:CP47" si="126">IF(OR($G12="NSO",$G12="",CJ12=""),"",IF(OR(CO12="AB",CJ12="ab"),"AB",IF(CN12&gt;36,"P",IF(CN12&gt;34,"G2",IF(CN12&gt;31,"G1",IF(CN12&gt;25,"S","F"))))))</f>
        <v/>
      </c>
      <c r="CQ12" s="43" t="str">
        <f t="shared" ref="CQ12:CQ47" si="127">IF(OR(CP12="",CP12=0,CP12="S",CP12="F",CP12="AB"),CP12,IF(CN12&gt;=75,"D",IF(CN12&gt;=60,"I",IF(CN12&gt;=48,"II",IF(CN12&gt;=36,"III",CP12)))))</f>
        <v/>
      </c>
      <c r="CR12" s="89">
        <v>0</v>
      </c>
      <c r="CS12" s="58">
        <v>0</v>
      </c>
      <c r="CT12" s="59">
        <f t="shared" ref="CT12:CT47" si="128">SUM(CR12:CS12)</f>
        <v>0</v>
      </c>
      <c r="CU12" s="147">
        <v>0</v>
      </c>
      <c r="CV12" s="343">
        <v>0</v>
      </c>
      <c r="CW12" s="76">
        <f t="shared" ref="CW12:CW47" si="129">SUM(CU12,CV12)</f>
        <v>0</v>
      </c>
      <c r="CX12" s="344">
        <v>0</v>
      </c>
      <c r="CY12" s="345">
        <f t="shared" ref="CY12:CY47" si="130">IF($S$7="NA","NA",0)</f>
        <v>0</v>
      </c>
      <c r="CZ12" s="97">
        <f t="shared" si="32"/>
        <v>0</v>
      </c>
      <c r="DA12" s="148">
        <f t="shared" ref="DA12:DA47" si="131">SUM(CT12,CW12,CZ12)</f>
        <v>0</v>
      </c>
      <c r="DB12" s="475">
        <f t="shared" si="33"/>
        <v>0</v>
      </c>
      <c r="DC12" s="53" t="str">
        <f t="shared" ref="DC12:DC47" si="132">IF(CX12="AB","AB",IF(AND(OR(CR12="ab",CR12="ml"),OR(CS12="ab",CS12="ml"),OR(CU12="ab",CU12="ml")),"AB",IF(AND(OR(CR12="ab",CR12="ml"),OR(CU12="ab",CU12="ml")),"AB","")))</f>
        <v/>
      </c>
      <c r="DD12" s="53" t="str">
        <f t="shared" ref="DD12:DD47" si="133">IF(OR($G12="NSO",$G12="",CX12=""),"",IF(OR(DC12="AB",CX12="ab"),"AB",IF(DB12&gt;36,"P",IF(DB12&gt;34,"G2",IF(DB12&gt;31,"G1",IF(DB12&gt;25,"S","F"))))))</f>
        <v/>
      </c>
      <c r="DE12" s="90" t="str">
        <f t="shared" ref="DE12:DE47" si="134">IF(OR(DD12="",DD12=0,DD12="S",DD12="F",DD12="AB"),DD12,IF(DB12&gt;=75,"D",IF(DB12&gt;=60,"I",IF(DB12&gt;=48,"II",IF(DB12&gt;=36,"III",DD12)))))</f>
        <v/>
      </c>
      <c r="DF12" s="91">
        <v>0</v>
      </c>
      <c r="DG12" s="60">
        <v>0</v>
      </c>
      <c r="DH12" s="61">
        <f t="shared" si="93"/>
        <v>0</v>
      </c>
      <c r="DI12" s="244">
        <v>0</v>
      </c>
      <c r="DJ12" s="355">
        <v>0</v>
      </c>
      <c r="DK12" s="245">
        <f t="shared" ref="DK12:DK47" si="135">SUM(DI12,DJ12)</f>
        <v>0</v>
      </c>
      <c r="DL12" s="356">
        <v>0</v>
      </c>
      <c r="DM12" s="357">
        <f t="shared" ref="DM12:DM47" si="136">IF($S$7="NA","NA",0)</f>
        <v>0</v>
      </c>
      <c r="DN12" s="48">
        <f t="shared" si="34"/>
        <v>0</v>
      </c>
      <c r="DO12" s="246">
        <f t="shared" ref="DO12:DO47" si="137">SUM(DH12,DK12,DN12)</f>
        <v>0</v>
      </c>
      <c r="DP12" s="479">
        <f t="shared" si="35"/>
        <v>0</v>
      </c>
      <c r="DQ12" s="92" t="str">
        <f t="shared" si="36"/>
        <v/>
      </c>
      <c r="DR12" s="203">
        <v>0</v>
      </c>
      <c r="DS12" s="63">
        <v>0</v>
      </c>
      <c r="DT12" s="204">
        <f t="shared" si="94"/>
        <v>0</v>
      </c>
      <c r="DU12" s="205">
        <v>0</v>
      </c>
      <c r="DV12" s="349">
        <v>0</v>
      </c>
      <c r="DW12" s="206">
        <f t="shared" ref="DW12:DW47" si="138">SUM(DU12,DV12)</f>
        <v>0</v>
      </c>
      <c r="DX12" s="350">
        <v>0</v>
      </c>
      <c r="DY12" s="351">
        <f t="shared" ref="DY12:DY47" si="139">IF($S$7="NA","NA",0)</f>
        <v>0</v>
      </c>
      <c r="DZ12" s="77">
        <f t="shared" si="37"/>
        <v>0</v>
      </c>
      <c r="EA12" s="207">
        <f t="shared" ref="EA12:EA47" si="140">SUM(DT12,DW12,DZ12)</f>
        <v>0</v>
      </c>
      <c r="EB12" s="477">
        <f t="shared" si="38"/>
        <v>0</v>
      </c>
      <c r="EC12" s="93" t="str">
        <f t="shared" si="39"/>
        <v/>
      </c>
      <c r="ED12" s="12">
        <v>0</v>
      </c>
      <c r="EE12" s="6">
        <v>0</v>
      </c>
      <c r="EF12" s="6">
        <v>0</v>
      </c>
      <c r="EG12" s="65">
        <f t="shared" si="95"/>
        <v>0</v>
      </c>
      <c r="EH12" s="480">
        <f t="shared" si="41"/>
        <v>0</v>
      </c>
      <c r="EI12" s="66" t="str">
        <f t="shared" si="42"/>
        <v/>
      </c>
      <c r="EJ12" s="10">
        <v>0</v>
      </c>
      <c r="EK12" s="4">
        <v>0</v>
      </c>
      <c r="EL12" s="4">
        <v>0</v>
      </c>
      <c r="EM12" s="28">
        <f t="shared" si="96"/>
        <v>0</v>
      </c>
      <c r="EN12" s="478">
        <f t="shared" si="44"/>
        <v>0</v>
      </c>
      <c r="EO12" s="39" t="str">
        <f t="shared" si="45"/>
        <v/>
      </c>
      <c r="EP12" s="203">
        <v>0</v>
      </c>
      <c r="EQ12" s="63">
        <v>0</v>
      </c>
      <c r="ER12" s="204">
        <f t="shared" si="97"/>
        <v>0</v>
      </c>
      <c r="ES12" s="205">
        <v>0</v>
      </c>
      <c r="ET12" s="349">
        <v>0</v>
      </c>
      <c r="EU12" s="206">
        <f t="shared" ref="EU12:EU47" si="141">SUM(ES12,ET12)</f>
        <v>0</v>
      </c>
      <c r="EV12" s="350">
        <v>0</v>
      </c>
      <c r="EW12" s="351">
        <f t="shared" ref="EW12:EW47" si="142">IF($S$7="NA","NA",0)</f>
        <v>0</v>
      </c>
      <c r="EX12" s="77">
        <f t="shared" si="46"/>
        <v>0</v>
      </c>
      <c r="EY12" s="207">
        <f t="shared" ref="EY12:EY47" si="143">SUM(ER12,EU12,EX12)</f>
        <v>0</v>
      </c>
      <c r="EZ12" s="477">
        <f t="shared" si="47"/>
        <v>0</v>
      </c>
      <c r="FA12" s="93" t="str">
        <f t="shared" si="48"/>
        <v/>
      </c>
      <c r="FB12" s="14"/>
      <c r="FC12" s="8"/>
      <c r="FD12" s="44" t="str">
        <f t="shared" ref="FD12:FD49" si="144">IF(OR(FB12="",FC12=""),"",FC12/FB12*100)</f>
        <v/>
      </c>
      <c r="FE12" s="41">
        <f t="shared" si="50"/>
        <v>0</v>
      </c>
      <c r="FF12" s="30">
        <f t="shared" si="51"/>
        <v>0</v>
      </c>
      <c r="FG12" s="128">
        <f t="shared" si="52"/>
        <v>0</v>
      </c>
      <c r="FH12" s="74" t="str">
        <f t="shared" si="53"/>
        <v/>
      </c>
      <c r="FI12" s="74" t="str">
        <f t="shared" si="54"/>
        <v/>
      </c>
      <c r="FJ12" s="62" t="str">
        <f t="shared" si="55"/>
        <v/>
      </c>
      <c r="FK12" s="42" t="str">
        <f t="shared" si="56"/>
        <v/>
      </c>
      <c r="FL12" s="84">
        <f t="shared" si="57"/>
        <v>0</v>
      </c>
      <c r="FM12" s="71" t="str">
        <f t="shared" si="58"/>
        <v/>
      </c>
      <c r="FN12" s="70" t="str">
        <f t="shared" si="59"/>
        <v/>
      </c>
      <c r="FO12" s="70" t="str">
        <f t="shared" si="60"/>
        <v/>
      </c>
      <c r="FP12" s="70" t="str">
        <f t="shared" si="61"/>
        <v/>
      </c>
      <c r="FQ12" s="70" t="str">
        <f t="shared" si="62"/>
        <v/>
      </c>
      <c r="FR12" s="387" t="str">
        <f t="shared" si="63"/>
        <v/>
      </c>
      <c r="FS12" s="72" t="str">
        <f t="shared" si="64"/>
        <v/>
      </c>
      <c r="FT12" s="71">
        <f t="shared" si="65"/>
        <v>0</v>
      </c>
      <c r="FU12" s="70">
        <f t="shared" si="66"/>
        <v>0</v>
      </c>
      <c r="FV12" s="70">
        <f t="shared" si="67"/>
        <v>0</v>
      </c>
      <c r="FW12" s="70">
        <f t="shared" si="68"/>
        <v>0</v>
      </c>
      <c r="FX12" s="72"/>
      <c r="FY12" s="691"/>
      <c r="FZ12" s="691"/>
      <c r="GA12" s="112">
        <f t="shared" si="69"/>
        <v>0</v>
      </c>
      <c r="GB12" s="112" t="s">
        <v>193</v>
      </c>
      <c r="GC12" s="112">
        <f t="shared" si="70"/>
        <v>200</v>
      </c>
      <c r="GD12" s="112" t="str">
        <f t="shared" si="71"/>
        <v>0/200</v>
      </c>
      <c r="GE12" s="112">
        <f t="shared" si="72"/>
        <v>0</v>
      </c>
      <c r="GF12" s="112" t="s">
        <v>193</v>
      </c>
      <c r="GG12" s="112">
        <f t="shared" si="73"/>
        <v>200</v>
      </c>
      <c r="GH12" s="112" t="str">
        <f t="shared" si="74"/>
        <v>0/200</v>
      </c>
      <c r="GI12" s="112">
        <f t="shared" si="75"/>
        <v>0</v>
      </c>
      <c r="GJ12" s="112" t="s">
        <v>193</v>
      </c>
      <c r="GK12" s="112">
        <f t="shared" si="76"/>
        <v>100</v>
      </c>
      <c r="GL12" s="112" t="str">
        <f t="shared" si="77"/>
        <v>0/100</v>
      </c>
      <c r="GM12" s="112">
        <f t="shared" si="78"/>
        <v>0</v>
      </c>
      <c r="GN12" s="112" t="s">
        <v>193</v>
      </c>
      <c r="GO12" s="112">
        <f t="shared" si="79"/>
        <v>100</v>
      </c>
      <c r="GP12" s="112" t="str">
        <f t="shared" si="80"/>
        <v>0/100</v>
      </c>
      <c r="GQ12" s="112">
        <f t="shared" si="81"/>
        <v>0</v>
      </c>
      <c r="GR12" s="112" t="s">
        <v>193</v>
      </c>
      <c r="GS12" s="112">
        <f t="shared" si="82"/>
        <v>200</v>
      </c>
      <c r="GT12" s="112" t="str">
        <f t="shared" si="17"/>
        <v>0/200</v>
      </c>
    </row>
    <row r="13" spans="1:202" ht="38.25" customHeight="1">
      <c r="A13" s="104">
        <f t="shared" si="18"/>
        <v>0</v>
      </c>
      <c r="B13" s="336">
        <v>5</v>
      </c>
      <c r="C13" s="25">
        <v>5</v>
      </c>
      <c r="D13" s="26">
        <f>IF(E13&gt;0,$G$4,0)</f>
        <v>0</v>
      </c>
      <c r="E13" s="2"/>
      <c r="F13" s="538"/>
      <c r="G13" s="1"/>
      <c r="H13" s="2"/>
      <c r="I13" s="2"/>
      <c r="J13" s="2"/>
      <c r="K13" s="115"/>
      <c r="L13" s="15">
        <v>0</v>
      </c>
      <c r="M13" s="49">
        <v>0</v>
      </c>
      <c r="N13" s="50">
        <f t="shared" si="83"/>
        <v>0</v>
      </c>
      <c r="O13" s="141">
        <v>0</v>
      </c>
      <c r="P13" s="338">
        <v>0</v>
      </c>
      <c r="Q13" s="75">
        <f t="shared" si="84"/>
        <v>0</v>
      </c>
      <c r="R13" s="339">
        <v>0</v>
      </c>
      <c r="S13" s="340">
        <f t="shared" si="85"/>
        <v>0</v>
      </c>
      <c r="T13" s="153">
        <f t="shared" si="20"/>
        <v>0</v>
      </c>
      <c r="U13" s="51">
        <f t="shared" si="86"/>
        <v>0</v>
      </c>
      <c r="V13" s="476">
        <f t="shared" si="21"/>
        <v>0</v>
      </c>
      <c r="W13" s="27" t="str">
        <f t="shared" si="87"/>
        <v/>
      </c>
      <c r="X13" s="27" t="str">
        <f t="shared" si="88"/>
        <v/>
      </c>
      <c r="Y13" s="85" t="str">
        <f t="shared" si="89"/>
        <v/>
      </c>
      <c r="Z13" s="89">
        <v>0</v>
      </c>
      <c r="AA13" s="58">
        <v>0</v>
      </c>
      <c r="AB13" s="59">
        <f t="shared" si="98"/>
        <v>0</v>
      </c>
      <c r="AC13" s="147">
        <v>0</v>
      </c>
      <c r="AD13" s="343">
        <v>0</v>
      </c>
      <c r="AE13" s="76">
        <f t="shared" si="99"/>
        <v>0</v>
      </c>
      <c r="AF13" s="344">
        <v>0</v>
      </c>
      <c r="AG13" s="345">
        <f t="shared" si="100"/>
        <v>0</v>
      </c>
      <c r="AH13" s="97">
        <f t="shared" si="22"/>
        <v>0</v>
      </c>
      <c r="AI13" s="148">
        <f t="shared" si="101"/>
        <v>0</v>
      </c>
      <c r="AJ13" s="475">
        <f t="shared" si="23"/>
        <v>0</v>
      </c>
      <c r="AK13" s="53" t="str">
        <f t="shared" si="102"/>
        <v/>
      </c>
      <c r="AL13" s="53" t="str">
        <f t="shared" si="103"/>
        <v/>
      </c>
      <c r="AM13" s="90" t="str">
        <f t="shared" si="104"/>
        <v/>
      </c>
      <c r="AN13" s="86">
        <v>0</v>
      </c>
      <c r="AO13" s="55">
        <v>0</v>
      </c>
      <c r="AP13" s="56">
        <f t="shared" ref="AP13:AP50" si="145">SUM(AN13:AO13)</f>
        <v>0</v>
      </c>
      <c r="AQ13" s="185">
        <v>0</v>
      </c>
      <c r="AR13" s="346">
        <v>0</v>
      </c>
      <c r="AS13" s="186">
        <f t="shared" si="105"/>
        <v>0</v>
      </c>
      <c r="AT13" s="347">
        <v>0</v>
      </c>
      <c r="AU13" s="348">
        <f t="shared" si="106"/>
        <v>0</v>
      </c>
      <c r="AV13" s="47">
        <f t="shared" si="24"/>
        <v>0</v>
      </c>
      <c r="AW13" s="187">
        <f t="shared" si="107"/>
        <v>0</v>
      </c>
      <c r="AX13" s="473">
        <f t="shared" si="25"/>
        <v>0</v>
      </c>
      <c r="AY13" s="29" t="str">
        <f t="shared" si="108"/>
        <v/>
      </c>
      <c r="AZ13" s="29" t="str">
        <f t="shared" si="109"/>
        <v/>
      </c>
      <c r="BA13" s="87" t="str">
        <f t="shared" si="110"/>
        <v/>
      </c>
      <c r="BB13" s="203">
        <v>0</v>
      </c>
      <c r="BC13" s="63">
        <v>0</v>
      </c>
      <c r="BD13" s="204">
        <f t="shared" ref="BD13:BD50" si="146">SUM(BB13:BC13)</f>
        <v>0</v>
      </c>
      <c r="BE13" s="205">
        <v>0</v>
      </c>
      <c r="BF13" s="349">
        <v>0</v>
      </c>
      <c r="BG13" s="206">
        <f t="shared" si="111"/>
        <v>0</v>
      </c>
      <c r="BH13" s="350">
        <v>0</v>
      </c>
      <c r="BI13" s="351">
        <f t="shared" si="112"/>
        <v>0</v>
      </c>
      <c r="BJ13" s="77">
        <f t="shared" si="26"/>
        <v>0</v>
      </c>
      <c r="BK13" s="207">
        <f t="shared" si="113"/>
        <v>0</v>
      </c>
      <c r="BL13" s="477">
        <f t="shared" si="27"/>
        <v>0</v>
      </c>
      <c r="BM13" s="69" t="str">
        <f t="shared" si="114"/>
        <v/>
      </c>
      <c r="BN13" s="69" t="str">
        <f t="shared" si="115"/>
        <v/>
      </c>
      <c r="BO13" s="88" t="str">
        <f t="shared" si="116"/>
        <v/>
      </c>
      <c r="BP13" s="89">
        <v>0</v>
      </c>
      <c r="BQ13" s="58">
        <v>0</v>
      </c>
      <c r="BR13" s="59">
        <f t="shared" si="6"/>
        <v>0</v>
      </c>
      <c r="BS13" s="147">
        <v>0</v>
      </c>
      <c r="BT13" s="343">
        <v>0</v>
      </c>
      <c r="BU13" s="76">
        <f t="shared" si="117"/>
        <v>0</v>
      </c>
      <c r="BV13" s="344">
        <v>0</v>
      </c>
      <c r="BW13" s="345">
        <f t="shared" si="118"/>
        <v>0</v>
      </c>
      <c r="BX13" s="97">
        <f t="shared" si="28"/>
        <v>0</v>
      </c>
      <c r="BY13" s="148">
        <f t="shared" si="119"/>
        <v>0</v>
      </c>
      <c r="BZ13" s="475">
        <f t="shared" si="29"/>
        <v>0</v>
      </c>
      <c r="CA13" s="53" t="str">
        <f t="shared" si="7"/>
        <v/>
      </c>
      <c r="CB13" s="53" t="str">
        <f t="shared" si="120"/>
        <v/>
      </c>
      <c r="CC13" s="90" t="str">
        <f t="shared" si="121"/>
        <v/>
      </c>
      <c r="CD13" s="94">
        <v>0</v>
      </c>
      <c r="CE13" s="95">
        <v>0</v>
      </c>
      <c r="CF13" s="96">
        <f t="shared" ref="CF13:CF50" si="147">SUM(CD13:CE13)</f>
        <v>0</v>
      </c>
      <c r="CG13" s="223">
        <v>0</v>
      </c>
      <c r="CH13" s="352">
        <v>0</v>
      </c>
      <c r="CI13" s="224">
        <f t="shared" si="122"/>
        <v>0</v>
      </c>
      <c r="CJ13" s="353">
        <v>0</v>
      </c>
      <c r="CK13" s="354">
        <f t="shared" si="123"/>
        <v>0</v>
      </c>
      <c r="CL13" s="46">
        <f t="shared" si="30"/>
        <v>0</v>
      </c>
      <c r="CM13" s="225">
        <f t="shared" si="124"/>
        <v>0</v>
      </c>
      <c r="CN13" s="478">
        <f t="shared" si="31"/>
        <v>0</v>
      </c>
      <c r="CO13" s="28" t="str">
        <f t="shared" si="125"/>
        <v/>
      </c>
      <c r="CP13" s="28" t="str">
        <f t="shared" si="126"/>
        <v/>
      </c>
      <c r="CQ13" s="43" t="str">
        <f t="shared" si="127"/>
        <v/>
      </c>
      <c r="CR13" s="89">
        <v>0</v>
      </c>
      <c r="CS13" s="58">
        <v>0</v>
      </c>
      <c r="CT13" s="59">
        <f t="shared" si="128"/>
        <v>0</v>
      </c>
      <c r="CU13" s="147">
        <v>0</v>
      </c>
      <c r="CV13" s="343">
        <v>0</v>
      </c>
      <c r="CW13" s="76">
        <f t="shared" si="129"/>
        <v>0</v>
      </c>
      <c r="CX13" s="344">
        <v>0</v>
      </c>
      <c r="CY13" s="345">
        <f t="shared" si="130"/>
        <v>0</v>
      </c>
      <c r="CZ13" s="97">
        <f t="shared" si="32"/>
        <v>0</v>
      </c>
      <c r="DA13" s="148">
        <f t="shared" si="131"/>
        <v>0</v>
      </c>
      <c r="DB13" s="475">
        <f t="shared" si="33"/>
        <v>0</v>
      </c>
      <c r="DC13" s="53" t="str">
        <f t="shared" si="132"/>
        <v/>
      </c>
      <c r="DD13" s="53" t="str">
        <f t="shared" si="133"/>
        <v/>
      </c>
      <c r="DE13" s="90" t="str">
        <f t="shared" si="134"/>
        <v/>
      </c>
      <c r="DF13" s="91">
        <v>0</v>
      </c>
      <c r="DG13" s="60">
        <v>0</v>
      </c>
      <c r="DH13" s="61">
        <f t="shared" ref="DH13:DH50" si="148">SUM(DF13:DG13)</f>
        <v>0</v>
      </c>
      <c r="DI13" s="244">
        <v>0</v>
      </c>
      <c r="DJ13" s="355">
        <v>0</v>
      </c>
      <c r="DK13" s="245">
        <f t="shared" si="135"/>
        <v>0</v>
      </c>
      <c r="DL13" s="356">
        <v>0</v>
      </c>
      <c r="DM13" s="357">
        <f t="shared" si="136"/>
        <v>0</v>
      </c>
      <c r="DN13" s="48">
        <f t="shared" si="34"/>
        <v>0</v>
      </c>
      <c r="DO13" s="246">
        <f t="shared" si="137"/>
        <v>0</v>
      </c>
      <c r="DP13" s="479">
        <f t="shared" si="35"/>
        <v>0</v>
      </c>
      <c r="DQ13" s="92" t="str">
        <f t="shared" si="36"/>
        <v/>
      </c>
      <c r="DR13" s="203">
        <v>0</v>
      </c>
      <c r="DS13" s="63">
        <v>0</v>
      </c>
      <c r="DT13" s="204">
        <f t="shared" ref="DT13:DT50" si="149">SUM(DR13:DS13)</f>
        <v>0</v>
      </c>
      <c r="DU13" s="205">
        <v>0</v>
      </c>
      <c r="DV13" s="349">
        <v>0</v>
      </c>
      <c r="DW13" s="206">
        <f t="shared" si="138"/>
        <v>0</v>
      </c>
      <c r="DX13" s="350">
        <v>0</v>
      </c>
      <c r="DY13" s="351">
        <f t="shared" si="139"/>
        <v>0</v>
      </c>
      <c r="DZ13" s="77">
        <f t="shared" si="37"/>
        <v>0</v>
      </c>
      <c r="EA13" s="207">
        <f t="shared" si="140"/>
        <v>0</v>
      </c>
      <c r="EB13" s="477">
        <f t="shared" si="38"/>
        <v>0</v>
      </c>
      <c r="EC13" s="93" t="str">
        <f t="shared" si="39"/>
        <v/>
      </c>
      <c r="ED13" s="12">
        <v>0</v>
      </c>
      <c r="EE13" s="6">
        <v>0</v>
      </c>
      <c r="EF13" s="6">
        <v>0</v>
      </c>
      <c r="EG13" s="65">
        <f t="shared" ref="EG13:EG50" si="150">SUM(ED13:EF13)</f>
        <v>0</v>
      </c>
      <c r="EH13" s="480">
        <f t="shared" si="41"/>
        <v>0</v>
      </c>
      <c r="EI13" s="66" t="str">
        <f t="shared" si="42"/>
        <v/>
      </c>
      <c r="EJ13" s="10">
        <v>0</v>
      </c>
      <c r="EK13" s="4">
        <v>0</v>
      </c>
      <c r="EL13" s="4">
        <v>0</v>
      </c>
      <c r="EM13" s="28">
        <f t="shared" ref="EM13:EM50" si="151">SUM(EJ13:EL13)</f>
        <v>0</v>
      </c>
      <c r="EN13" s="478">
        <f t="shared" si="44"/>
        <v>0</v>
      </c>
      <c r="EO13" s="39" t="str">
        <f t="shared" si="45"/>
        <v/>
      </c>
      <c r="EP13" s="203">
        <v>0</v>
      </c>
      <c r="EQ13" s="63">
        <v>0</v>
      </c>
      <c r="ER13" s="204">
        <f t="shared" si="97"/>
        <v>0</v>
      </c>
      <c r="ES13" s="205">
        <v>0</v>
      </c>
      <c r="ET13" s="349">
        <v>0</v>
      </c>
      <c r="EU13" s="206">
        <f t="shared" si="141"/>
        <v>0</v>
      </c>
      <c r="EV13" s="350">
        <v>0</v>
      </c>
      <c r="EW13" s="351">
        <f t="shared" si="142"/>
        <v>0</v>
      </c>
      <c r="EX13" s="77">
        <f t="shared" si="46"/>
        <v>0</v>
      </c>
      <c r="EY13" s="207">
        <f t="shared" si="143"/>
        <v>0</v>
      </c>
      <c r="EZ13" s="477">
        <f t="shared" si="47"/>
        <v>0</v>
      </c>
      <c r="FA13" s="93" t="str">
        <f t="shared" si="48"/>
        <v/>
      </c>
      <c r="FB13" s="14"/>
      <c r="FC13" s="8"/>
      <c r="FD13" s="44" t="str">
        <f t="shared" si="144"/>
        <v/>
      </c>
      <c r="FE13" s="41">
        <f t="shared" si="50"/>
        <v>0</v>
      </c>
      <c r="FF13" s="30">
        <f t="shared" si="51"/>
        <v>0</v>
      </c>
      <c r="FG13" s="128">
        <f t="shared" si="52"/>
        <v>0</v>
      </c>
      <c r="FH13" s="74" t="str">
        <f t="shared" si="53"/>
        <v/>
      </c>
      <c r="FI13" s="74" t="str">
        <f t="shared" si="54"/>
        <v/>
      </c>
      <c r="FJ13" s="62" t="str">
        <f t="shared" si="55"/>
        <v/>
      </c>
      <c r="FK13" s="42" t="str">
        <f t="shared" si="56"/>
        <v/>
      </c>
      <c r="FL13" s="84">
        <f t="shared" si="57"/>
        <v>0</v>
      </c>
      <c r="FM13" s="71" t="str">
        <f t="shared" si="58"/>
        <v/>
      </c>
      <c r="FN13" s="70" t="str">
        <f t="shared" si="59"/>
        <v/>
      </c>
      <c r="FO13" s="70" t="str">
        <f t="shared" si="60"/>
        <v/>
      </c>
      <c r="FP13" s="70" t="str">
        <f t="shared" si="61"/>
        <v/>
      </c>
      <c r="FQ13" s="70" t="str">
        <f t="shared" si="62"/>
        <v/>
      </c>
      <c r="FR13" s="387" t="str">
        <f t="shared" si="63"/>
        <v/>
      </c>
      <c r="FS13" s="72" t="str">
        <f t="shared" si="64"/>
        <v/>
      </c>
      <c r="FT13" s="71">
        <f t="shared" si="65"/>
        <v>0</v>
      </c>
      <c r="FU13" s="70">
        <f t="shared" si="66"/>
        <v>0</v>
      </c>
      <c r="FV13" s="70">
        <f t="shared" si="67"/>
        <v>0</v>
      </c>
      <c r="FW13" s="70">
        <f t="shared" si="68"/>
        <v>0</v>
      </c>
      <c r="FX13" s="72"/>
      <c r="FY13" s="691"/>
      <c r="FZ13" s="691"/>
      <c r="GA13" s="112">
        <f t="shared" si="69"/>
        <v>0</v>
      </c>
      <c r="GB13" s="112" t="s">
        <v>193</v>
      </c>
      <c r="GC13" s="112">
        <f t="shared" si="70"/>
        <v>200</v>
      </c>
      <c r="GD13" s="112" t="str">
        <f t="shared" si="71"/>
        <v>0/200</v>
      </c>
      <c r="GE13" s="112">
        <f t="shared" si="72"/>
        <v>0</v>
      </c>
      <c r="GF13" s="112" t="s">
        <v>193</v>
      </c>
      <c r="GG13" s="112">
        <f t="shared" si="73"/>
        <v>200</v>
      </c>
      <c r="GH13" s="112" t="str">
        <f t="shared" si="74"/>
        <v>0/200</v>
      </c>
      <c r="GI13" s="112">
        <f t="shared" si="75"/>
        <v>0</v>
      </c>
      <c r="GJ13" s="112" t="s">
        <v>193</v>
      </c>
      <c r="GK13" s="112">
        <f t="shared" si="76"/>
        <v>100</v>
      </c>
      <c r="GL13" s="112" t="str">
        <f t="shared" si="77"/>
        <v>0/100</v>
      </c>
      <c r="GM13" s="112">
        <f t="shared" si="78"/>
        <v>0</v>
      </c>
      <c r="GN13" s="112" t="s">
        <v>193</v>
      </c>
      <c r="GO13" s="112">
        <f t="shared" si="79"/>
        <v>100</v>
      </c>
      <c r="GP13" s="112" t="str">
        <f t="shared" si="80"/>
        <v>0/100</v>
      </c>
      <c r="GQ13" s="112">
        <f t="shared" si="81"/>
        <v>0</v>
      </c>
      <c r="GR13" s="112" t="s">
        <v>193</v>
      </c>
      <c r="GS13" s="112">
        <f t="shared" si="82"/>
        <v>200</v>
      </c>
      <c r="GT13" s="112" t="str">
        <f t="shared" si="17"/>
        <v>0/200</v>
      </c>
    </row>
    <row r="14" spans="1:202" ht="38.25" customHeight="1">
      <c r="A14" s="104">
        <f t="shared" si="18"/>
        <v>0</v>
      </c>
      <c r="B14" s="336">
        <v>6</v>
      </c>
      <c r="C14" s="32">
        <v>6</v>
      </c>
      <c r="D14" s="26">
        <f t="shared" si="19"/>
        <v>0</v>
      </c>
      <c r="E14" s="2"/>
      <c r="F14" s="538"/>
      <c r="G14" s="2"/>
      <c r="H14" s="2"/>
      <c r="I14" s="2"/>
      <c r="J14" s="2"/>
      <c r="K14" s="115"/>
      <c r="L14" s="15">
        <v>0</v>
      </c>
      <c r="M14" s="49">
        <v>0</v>
      </c>
      <c r="N14" s="50">
        <f t="shared" si="83"/>
        <v>0</v>
      </c>
      <c r="O14" s="141">
        <v>0</v>
      </c>
      <c r="P14" s="338">
        <v>0</v>
      </c>
      <c r="Q14" s="75">
        <f t="shared" si="84"/>
        <v>0</v>
      </c>
      <c r="R14" s="339">
        <v>0</v>
      </c>
      <c r="S14" s="340">
        <f t="shared" si="85"/>
        <v>0</v>
      </c>
      <c r="T14" s="153">
        <f t="shared" si="20"/>
        <v>0</v>
      </c>
      <c r="U14" s="51">
        <f t="shared" si="86"/>
        <v>0</v>
      </c>
      <c r="V14" s="476">
        <f t="shared" si="21"/>
        <v>0</v>
      </c>
      <c r="W14" s="27" t="str">
        <f t="shared" si="87"/>
        <v/>
      </c>
      <c r="X14" s="27" t="str">
        <f t="shared" si="88"/>
        <v/>
      </c>
      <c r="Y14" s="85" t="str">
        <f t="shared" si="89"/>
        <v/>
      </c>
      <c r="Z14" s="89">
        <v>0</v>
      </c>
      <c r="AA14" s="58">
        <v>0</v>
      </c>
      <c r="AB14" s="59">
        <f t="shared" si="98"/>
        <v>0</v>
      </c>
      <c r="AC14" s="147">
        <v>0</v>
      </c>
      <c r="AD14" s="343">
        <v>0</v>
      </c>
      <c r="AE14" s="76">
        <f t="shared" si="99"/>
        <v>0</v>
      </c>
      <c r="AF14" s="344">
        <v>0</v>
      </c>
      <c r="AG14" s="345">
        <f t="shared" si="100"/>
        <v>0</v>
      </c>
      <c r="AH14" s="97">
        <f t="shared" si="22"/>
        <v>0</v>
      </c>
      <c r="AI14" s="148">
        <f t="shared" si="101"/>
        <v>0</v>
      </c>
      <c r="AJ14" s="475">
        <f t="shared" si="23"/>
        <v>0</v>
      </c>
      <c r="AK14" s="53" t="str">
        <f t="shared" si="102"/>
        <v/>
      </c>
      <c r="AL14" s="53" t="str">
        <f t="shared" si="103"/>
        <v/>
      </c>
      <c r="AM14" s="90" t="str">
        <f t="shared" si="104"/>
        <v/>
      </c>
      <c r="AN14" s="86">
        <v>0</v>
      </c>
      <c r="AO14" s="55">
        <v>0</v>
      </c>
      <c r="AP14" s="56">
        <f t="shared" si="145"/>
        <v>0</v>
      </c>
      <c r="AQ14" s="185">
        <v>0</v>
      </c>
      <c r="AR14" s="346">
        <v>0</v>
      </c>
      <c r="AS14" s="186">
        <f t="shared" si="105"/>
        <v>0</v>
      </c>
      <c r="AT14" s="347">
        <v>0</v>
      </c>
      <c r="AU14" s="348">
        <f t="shared" si="106"/>
        <v>0</v>
      </c>
      <c r="AV14" s="47">
        <f t="shared" si="24"/>
        <v>0</v>
      </c>
      <c r="AW14" s="187">
        <f t="shared" si="107"/>
        <v>0</v>
      </c>
      <c r="AX14" s="473">
        <f t="shared" si="25"/>
        <v>0</v>
      </c>
      <c r="AY14" s="29" t="str">
        <f t="shared" si="108"/>
        <v/>
      </c>
      <c r="AZ14" s="29" t="str">
        <f t="shared" si="109"/>
        <v/>
      </c>
      <c r="BA14" s="87" t="str">
        <f t="shared" si="110"/>
        <v/>
      </c>
      <c r="BB14" s="203">
        <v>0</v>
      </c>
      <c r="BC14" s="63">
        <v>0</v>
      </c>
      <c r="BD14" s="204">
        <f t="shared" si="146"/>
        <v>0</v>
      </c>
      <c r="BE14" s="205">
        <v>0</v>
      </c>
      <c r="BF14" s="349">
        <v>0</v>
      </c>
      <c r="BG14" s="206">
        <f t="shared" si="111"/>
        <v>0</v>
      </c>
      <c r="BH14" s="350">
        <v>0</v>
      </c>
      <c r="BI14" s="351">
        <f t="shared" si="112"/>
        <v>0</v>
      </c>
      <c r="BJ14" s="77">
        <f t="shared" si="26"/>
        <v>0</v>
      </c>
      <c r="BK14" s="207">
        <f t="shared" si="113"/>
        <v>0</v>
      </c>
      <c r="BL14" s="477">
        <f t="shared" si="27"/>
        <v>0</v>
      </c>
      <c r="BM14" s="69" t="str">
        <f t="shared" si="114"/>
        <v/>
      </c>
      <c r="BN14" s="69" t="str">
        <f t="shared" si="115"/>
        <v/>
      </c>
      <c r="BO14" s="88" t="str">
        <f t="shared" si="116"/>
        <v/>
      </c>
      <c r="BP14" s="89">
        <v>0</v>
      </c>
      <c r="BQ14" s="58">
        <v>0</v>
      </c>
      <c r="BR14" s="59">
        <f t="shared" si="6"/>
        <v>0</v>
      </c>
      <c r="BS14" s="147">
        <v>0</v>
      </c>
      <c r="BT14" s="343">
        <v>0</v>
      </c>
      <c r="BU14" s="76">
        <f t="shared" si="117"/>
        <v>0</v>
      </c>
      <c r="BV14" s="344">
        <v>0</v>
      </c>
      <c r="BW14" s="345">
        <f t="shared" si="118"/>
        <v>0</v>
      </c>
      <c r="BX14" s="97">
        <f t="shared" si="28"/>
        <v>0</v>
      </c>
      <c r="BY14" s="148">
        <f t="shared" si="119"/>
        <v>0</v>
      </c>
      <c r="BZ14" s="475">
        <f t="shared" si="29"/>
        <v>0</v>
      </c>
      <c r="CA14" s="53" t="str">
        <f t="shared" si="7"/>
        <v/>
      </c>
      <c r="CB14" s="53" t="str">
        <f t="shared" si="120"/>
        <v/>
      </c>
      <c r="CC14" s="90" t="str">
        <f t="shared" si="121"/>
        <v/>
      </c>
      <c r="CD14" s="94">
        <v>0</v>
      </c>
      <c r="CE14" s="95">
        <v>0</v>
      </c>
      <c r="CF14" s="96">
        <f t="shared" si="147"/>
        <v>0</v>
      </c>
      <c r="CG14" s="223">
        <v>0</v>
      </c>
      <c r="CH14" s="352">
        <v>0</v>
      </c>
      <c r="CI14" s="224">
        <f t="shared" si="122"/>
        <v>0</v>
      </c>
      <c r="CJ14" s="353">
        <v>0</v>
      </c>
      <c r="CK14" s="354">
        <f t="shared" si="123"/>
        <v>0</v>
      </c>
      <c r="CL14" s="46">
        <f t="shared" si="30"/>
        <v>0</v>
      </c>
      <c r="CM14" s="225">
        <f t="shared" si="124"/>
        <v>0</v>
      </c>
      <c r="CN14" s="478">
        <f t="shared" si="31"/>
        <v>0</v>
      </c>
      <c r="CO14" s="28" t="str">
        <f t="shared" si="125"/>
        <v/>
      </c>
      <c r="CP14" s="28" t="str">
        <f t="shared" si="126"/>
        <v/>
      </c>
      <c r="CQ14" s="43" t="str">
        <f t="shared" si="127"/>
        <v/>
      </c>
      <c r="CR14" s="89">
        <v>0</v>
      </c>
      <c r="CS14" s="58">
        <v>0</v>
      </c>
      <c r="CT14" s="59">
        <f t="shared" si="128"/>
        <v>0</v>
      </c>
      <c r="CU14" s="147">
        <v>0</v>
      </c>
      <c r="CV14" s="343">
        <v>0</v>
      </c>
      <c r="CW14" s="76">
        <f t="shared" si="129"/>
        <v>0</v>
      </c>
      <c r="CX14" s="344">
        <v>0</v>
      </c>
      <c r="CY14" s="345">
        <f t="shared" si="130"/>
        <v>0</v>
      </c>
      <c r="CZ14" s="97">
        <f t="shared" si="32"/>
        <v>0</v>
      </c>
      <c r="DA14" s="148">
        <f t="shared" si="131"/>
        <v>0</v>
      </c>
      <c r="DB14" s="475">
        <f t="shared" si="33"/>
        <v>0</v>
      </c>
      <c r="DC14" s="53" t="str">
        <f t="shared" si="132"/>
        <v/>
      </c>
      <c r="DD14" s="53" t="str">
        <f t="shared" si="133"/>
        <v/>
      </c>
      <c r="DE14" s="90" t="str">
        <f t="shared" si="134"/>
        <v/>
      </c>
      <c r="DF14" s="91">
        <v>0</v>
      </c>
      <c r="DG14" s="60">
        <v>0</v>
      </c>
      <c r="DH14" s="61">
        <f t="shared" si="148"/>
        <v>0</v>
      </c>
      <c r="DI14" s="244">
        <v>0</v>
      </c>
      <c r="DJ14" s="355">
        <v>0</v>
      </c>
      <c r="DK14" s="245">
        <f t="shared" si="135"/>
        <v>0</v>
      </c>
      <c r="DL14" s="356">
        <v>0</v>
      </c>
      <c r="DM14" s="357">
        <f t="shared" si="136"/>
        <v>0</v>
      </c>
      <c r="DN14" s="48">
        <f t="shared" si="34"/>
        <v>0</v>
      </c>
      <c r="DO14" s="246">
        <f t="shared" si="137"/>
        <v>0</v>
      </c>
      <c r="DP14" s="479">
        <f t="shared" si="35"/>
        <v>0</v>
      </c>
      <c r="DQ14" s="92" t="str">
        <f t="shared" si="36"/>
        <v/>
      </c>
      <c r="DR14" s="203">
        <v>0</v>
      </c>
      <c r="DS14" s="63">
        <v>0</v>
      </c>
      <c r="DT14" s="204">
        <f t="shared" si="149"/>
        <v>0</v>
      </c>
      <c r="DU14" s="205">
        <v>0</v>
      </c>
      <c r="DV14" s="349">
        <v>0</v>
      </c>
      <c r="DW14" s="206">
        <f t="shared" si="138"/>
        <v>0</v>
      </c>
      <c r="DX14" s="350">
        <v>0</v>
      </c>
      <c r="DY14" s="351">
        <f t="shared" si="139"/>
        <v>0</v>
      </c>
      <c r="DZ14" s="77">
        <f t="shared" si="37"/>
        <v>0</v>
      </c>
      <c r="EA14" s="207">
        <f t="shared" si="140"/>
        <v>0</v>
      </c>
      <c r="EB14" s="477">
        <f t="shared" si="38"/>
        <v>0</v>
      </c>
      <c r="EC14" s="93" t="str">
        <f t="shared" si="39"/>
        <v/>
      </c>
      <c r="ED14" s="12">
        <v>0</v>
      </c>
      <c r="EE14" s="6">
        <v>0</v>
      </c>
      <c r="EF14" s="6">
        <v>0</v>
      </c>
      <c r="EG14" s="65">
        <f t="shared" si="150"/>
        <v>0</v>
      </c>
      <c r="EH14" s="480">
        <f t="shared" si="41"/>
        <v>0</v>
      </c>
      <c r="EI14" s="66" t="str">
        <f t="shared" si="42"/>
        <v/>
      </c>
      <c r="EJ14" s="10">
        <v>0</v>
      </c>
      <c r="EK14" s="4">
        <v>0</v>
      </c>
      <c r="EL14" s="4">
        <v>0</v>
      </c>
      <c r="EM14" s="28">
        <f t="shared" si="151"/>
        <v>0</v>
      </c>
      <c r="EN14" s="478">
        <f t="shared" si="44"/>
        <v>0</v>
      </c>
      <c r="EO14" s="39" t="str">
        <f t="shared" si="45"/>
        <v/>
      </c>
      <c r="EP14" s="203">
        <v>0</v>
      </c>
      <c r="EQ14" s="63">
        <v>0</v>
      </c>
      <c r="ER14" s="204">
        <f t="shared" si="97"/>
        <v>0</v>
      </c>
      <c r="ES14" s="205">
        <v>0</v>
      </c>
      <c r="ET14" s="349">
        <v>0</v>
      </c>
      <c r="EU14" s="206">
        <f t="shared" si="141"/>
        <v>0</v>
      </c>
      <c r="EV14" s="350">
        <v>0</v>
      </c>
      <c r="EW14" s="351">
        <f t="shared" si="142"/>
        <v>0</v>
      </c>
      <c r="EX14" s="77">
        <f t="shared" si="46"/>
        <v>0</v>
      </c>
      <c r="EY14" s="207">
        <f t="shared" si="143"/>
        <v>0</v>
      </c>
      <c r="EZ14" s="477">
        <f t="shared" si="47"/>
        <v>0</v>
      </c>
      <c r="FA14" s="93" t="str">
        <f t="shared" si="48"/>
        <v/>
      </c>
      <c r="FB14" s="14"/>
      <c r="FC14" s="8"/>
      <c r="FD14" s="44" t="str">
        <f t="shared" si="144"/>
        <v/>
      </c>
      <c r="FE14" s="41">
        <f t="shared" si="50"/>
        <v>0</v>
      </c>
      <c r="FF14" s="30">
        <f t="shared" si="51"/>
        <v>0</v>
      </c>
      <c r="FG14" s="128">
        <f t="shared" si="52"/>
        <v>0</v>
      </c>
      <c r="FH14" s="74" t="str">
        <f t="shared" si="53"/>
        <v/>
      </c>
      <c r="FI14" s="74" t="str">
        <f t="shared" si="54"/>
        <v/>
      </c>
      <c r="FJ14" s="62" t="str">
        <f t="shared" si="55"/>
        <v/>
      </c>
      <c r="FK14" s="42" t="str">
        <f t="shared" si="56"/>
        <v/>
      </c>
      <c r="FL14" s="84">
        <f t="shared" si="57"/>
        <v>0</v>
      </c>
      <c r="FM14" s="71" t="str">
        <f t="shared" ref="FM14:FM77" si="152">Y14</f>
        <v/>
      </c>
      <c r="FN14" s="70" t="str">
        <f t="shared" ref="FN14:FN77" si="153">AM14</f>
        <v/>
      </c>
      <c r="FO14" s="70" t="str">
        <f t="shared" ref="FO14:FO77" si="154">BA14</f>
        <v/>
      </c>
      <c r="FP14" s="70" t="str">
        <f t="shared" ref="FP14:FP77" si="155">BO14</f>
        <v/>
      </c>
      <c r="FQ14" s="70" t="str">
        <f t="shared" ref="FQ14:FQ77" si="156">CC14</f>
        <v/>
      </c>
      <c r="FR14" s="387" t="str">
        <f t="shared" ref="FR14:FR77" si="157">CQ14</f>
        <v/>
      </c>
      <c r="FS14" s="72" t="str">
        <f t="shared" ref="FS14:FS77" si="158">DE14</f>
        <v/>
      </c>
      <c r="FT14" s="71">
        <f t="shared" si="65"/>
        <v>0</v>
      </c>
      <c r="FU14" s="70">
        <f t="shared" si="66"/>
        <v>0</v>
      </c>
      <c r="FV14" s="70">
        <f t="shared" si="67"/>
        <v>0</v>
      </c>
      <c r="FW14" s="70">
        <f t="shared" si="68"/>
        <v>0</v>
      </c>
      <c r="FX14" s="72"/>
      <c r="FY14" s="691"/>
      <c r="FZ14" s="691"/>
      <c r="GA14" s="112">
        <f t="shared" si="69"/>
        <v>0</v>
      </c>
      <c r="GB14" s="112" t="s">
        <v>193</v>
      </c>
      <c r="GC14" s="112">
        <f t="shared" si="70"/>
        <v>200</v>
      </c>
      <c r="GD14" s="112" t="str">
        <f t="shared" si="71"/>
        <v>0/200</v>
      </c>
      <c r="GE14" s="112">
        <f t="shared" si="72"/>
        <v>0</v>
      </c>
      <c r="GF14" s="112" t="s">
        <v>193</v>
      </c>
      <c r="GG14" s="112">
        <f t="shared" si="73"/>
        <v>200</v>
      </c>
      <c r="GH14" s="112" t="str">
        <f t="shared" si="74"/>
        <v>0/200</v>
      </c>
      <c r="GI14" s="112">
        <f t="shared" si="75"/>
        <v>0</v>
      </c>
      <c r="GJ14" s="112" t="s">
        <v>193</v>
      </c>
      <c r="GK14" s="112">
        <f t="shared" si="76"/>
        <v>100</v>
      </c>
      <c r="GL14" s="112" t="str">
        <f t="shared" si="77"/>
        <v>0/100</v>
      </c>
      <c r="GM14" s="112">
        <f t="shared" si="78"/>
        <v>0</v>
      </c>
      <c r="GN14" s="112" t="s">
        <v>193</v>
      </c>
      <c r="GO14" s="112">
        <f t="shared" si="79"/>
        <v>100</v>
      </c>
      <c r="GP14" s="112" t="str">
        <f t="shared" si="80"/>
        <v>0/100</v>
      </c>
      <c r="GQ14" s="112">
        <f t="shared" si="81"/>
        <v>0</v>
      </c>
      <c r="GR14" s="112" t="s">
        <v>193</v>
      </c>
      <c r="GS14" s="112">
        <f t="shared" si="82"/>
        <v>200</v>
      </c>
      <c r="GT14" s="112" t="str">
        <f t="shared" si="17"/>
        <v>0/200</v>
      </c>
    </row>
    <row r="15" spans="1:202" ht="38.25" customHeight="1">
      <c r="A15" s="104">
        <f t="shared" si="18"/>
        <v>0</v>
      </c>
      <c r="B15" s="336">
        <v>7</v>
      </c>
      <c r="C15" s="25">
        <v>7</v>
      </c>
      <c r="D15" s="26">
        <f t="shared" si="19"/>
        <v>0</v>
      </c>
      <c r="E15" s="2"/>
      <c r="F15" s="538"/>
      <c r="G15" s="1"/>
      <c r="H15" s="2"/>
      <c r="I15" s="118"/>
      <c r="J15" s="2"/>
      <c r="K15" s="115"/>
      <c r="L15" s="15">
        <v>0</v>
      </c>
      <c r="M15" s="49">
        <v>0</v>
      </c>
      <c r="N15" s="50">
        <f t="shared" ref="N15:N29" si="159">SUM(L15:M15)</f>
        <v>0</v>
      </c>
      <c r="O15" s="141">
        <v>0</v>
      </c>
      <c r="P15" s="338">
        <v>0</v>
      </c>
      <c r="Q15" s="75">
        <f t="shared" ref="Q15:Q29" si="160">SUM(O15,P15)</f>
        <v>0</v>
      </c>
      <c r="R15" s="339">
        <v>0</v>
      </c>
      <c r="S15" s="340">
        <f t="shared" si="85"/>
        <v>0</v>
      </c>
      <c r="T15" s="153">
        <f t="shared" si="20"/>
        <v>0</v>
      </c>
      <c r="U15" s="51">
        <f t="shared" ref="U15:U29" si="161">SUM(N15,Q15,T15)</f>
        <v>0</v>
      </c>
      <c r="V15" s="476">
        <f t="shared" si="21"/>
        <v>0</v>
      </c>
      <c r="W15" s="27" t="str">
        <f t="shared" ref="W15:W29" si="162">IF(R15="AB","AB",IF(AND(OR(L15="ab",L15="ml"),OR(M15="ab",M15="ml"),OR(O15="ab",O15="ml")),"AB",IF(AND(OR(L15="ab",L15="ml"),OR(O15="ab",O15="ml")),"AB","")))</f>
        <v/>
      </c>
      <c r="X15" s="27" t="str">
        <f t="shared" ref="X15:X29" si="163">IF(OR($G15="NSO",$G15="",R15=""),"",IF(OR(W15="AB",R15="ab"),"AB",IF(V15&gt;36,"P",IF(V15&gt;34,"G2",IF(V15&gt;31,"G1",IF(V15&gt;25,"S","F"))))))</f>
        <v/>
      </c>
      <c r="Y15" s="85" t="str">
        <f t="shared" ref="Y15:Y29" si="164">IF(OR(X15="",X15=0,X15="S",X15="F",X15="AB"),X15,IF(V15&gt;=75,"D",IF(V15&gt;=60,"I",IF(V15&gt;=48,"II",IF(V15&gt;=36,"III",X15)))))</f>
        <v/>
      </c>
      <c r="Z15" s="89">
        <v>0</v>
      </c>
      <c r="AA15" s="58">
        <v>0</v>
      </c>
      <c r="AB15" s="59">
        <f t="shared" si="98"/>
        <v>0</v>
      </c>
      <c r="AC15" s="147">
        <v>0</v>
      </c>
      <c r="AD15" s="343">
        <v>0</v>
      </c>
      <c r="AE15" s="76">
        <f t="shared" si="99"/>
        <v>0</v>
      </c>
      <c r="AF15" s="344">
        <v>0</v>
      </c>
      <c r="AG15" s="345">
        <f t="shared" si="100"/>
        <v>0</v>
      </c>
      <c r="AH15" s="97">
        <f t="shared" si="22"/>
        <v>0</v>
      </c>
      <c r="AI15" s="148">
        <f t="shared" si="101"/>
        <v>0</v>
      </c>
      <c r="AJ15" s="475">
        <f t="shared" si="23"/>
        <v>0</v>
      </c>
      <c r="AK15" s="53" t="str">
        <f t="shared" si="102"/>
        <v/>
      </c>
      <c r="AL15" s="53" t="str">
        <f t="shared" si="103"/>
        <v/>
      </c>
      <c r="AM15" s="90" t="str">
        <f t="shared" si="104"/>
        <v/>
      </c>
      <c r="AN15" s="86">
        <v>0</v>
      </c>
      <c r="AO15" s="55">
        <v>0</v>
      </c>
      <c r="AP15" s="56">
        <f t="shared" si="145"/>
        <v>0</v>
      </c>
      <c r="AQ15" s="185">
        <v>0</v>
      </c>
      <c r="AR15" s="346">
        <v>0</v>
      </c>
      <c r="AS15" s="186">
        <f t="shared" si="105"/>
        <v>0</v>
      </c>
      <c r="AT15" s="347">
        <v>0</v>
      </c>
      <c r="AU15" s="348">
        <f t="shared" si="106"/>
        <v>0</v>
      </c>
      <c r="AV15" s="47">
        <f t="shared" si="24"/>
        <v>0</v>
      </c>
      <c r="AW15" s="187">
        <f t="shared" si="107"/>
        <v>0</v>
      </c>
      <c r="AX15" s="473">
        <f t="shared" si="25"/>
        <v>0</v>
      </c>
      <c r="AY15" s="29" t="str">
        <f t="shared" si="108"/>
        <v/>
      </c>
      <c r="AZ15" s="29" t="str">
        <f t="shared" si="109"/>
        <v/>
      </c>
      <c r="BA15" s="87" t="str">
        <f t="shared" si="110"/>
        <v/>
      </c>
      <c r="BB15" s="203">
        <v>0</v>
      </c>
      <c r="BC15" s="63">
        <v>0</v>
      </c>
      <c r="BD15" s="204">
        <f t="shared" si="146"/>
        <v>0</v>
      </c>
      <c r="BE15" s="205">
        <v>0</v>
      </c>
      <c r="BF15" s="349">
        <v>0</v>
      </c>
      <c r="BG15" s="206">
        <f t="shared" si="111"/>
        <v>0</v>
      </c>
      <c r="BH15" s="350">
        <v>0</v>
      </c>
      <c r="BI15" s="351">
        <f t="shared" si="112"/>
        <v>0</v>
      </c>
      <c r="BJ15" s="77">
        <f t="shared" si="26"/>
        <v>0</v>
      </c>
      <c r="BK15" s="207">
        <f t="shared" si="113"/>
        <v>0</v>
      </c>
      <c r="BL15" s="477">
        <f t="shared" si="27"/>
        <v>0</v>
      </c>
      <c r="BM15" s="69" t="str">
        <f t="shared" si="114"/>
        <v/>
      </c>
      <c r="BN15" s="69" t="str">
        <f t="shared" si="115"/>
        <v/>
      </c>
      <c r="BO15" s="88" t="str">
        <f t="shared" si="116"/>
        <v/>
      </c>
      <c r="BP15" s="89">
        <v>0</v>
      </c>
      <c r="BQ15" s="58">
        <v>0</v>
      </c>
      <c r="BR15" s="59">
        <f t="shared" si="6"/>
        <v>0</v>
      </c>
      <c r="BS15" s="147">
        <v>0</v>
      </c>
      <c r="BT15" s="343">
        <v>0</v>
      </c>
      <c r="BU15" s="76">
        <f t="shared" si="117"/>
        <v>0</v>
      </c>
      <c r="BV15" s="344">
        <v>0</v>
      </c>
      <c r="BW15" s="345">
        <f t="shared" si="118"/>
        <v>0</v>
      </c>
      <c r="BX15" s="97">
        <f t="shared" si="28"/>
        <v>0</v>
      </c>
      <c r="BY15" s="148">
        <f t="shared" si="119"/>
        <v>0</v>
      </c>
      <c r="BZ15" s="475">
        <f t="shared" si="29"/>
        <v>0</v>
      </c>
      <c r="CA15" s="53" t="str">
        <f t="shared" si="7"/>
        <v/>
      </c>
      <c r="CB15" s="53" t="str">
        <f t="shared" si="120"/>
        <v/>
      </c>
      <c r="CC15" s="90" t="str">
        <f t="shared" si="121"/>
        <v/>
      </c>
      <c r="CD15" s="94">
        <v>0</v>
      </c>
      <c r="CE15" s="95">
        <v>0</v>
      </c>
      <c r="CF15" s="96">
        <f t="shared" si="147"/>
        <v>0</v>
      </c>
      <c r="CG15" s="223">
        <v>0</v>
      </c>
      <c r="CH15" s="352">
        <v>0</v>
      </c>
      <c r="CI15" s="224">
        <f t="shared" si="122"/>
        <v>0</v>
      </c>
      <c r="CJ15" s="353">
        <v>0</v>
      </c>
      <c r="CK15" s="354">
        <f t="shared" si="123"/>
        <v>0</v>
      </c>
      <c r="CL15" s="46">
        <f t="shared" si="30"/>
        <v>0</v>
      </c>
      <c r="CM15" s="225">
        <f t="shared" si="124"/>
        <v>0</v>
      </c>
      <c r="CN15" s="478">
        <f t="shared" si="31"/>
        <v>0</v>
      </c>
      <c r="CO15" s="28" t="str">
        <f t="shared" si="125"/>
        <v/>
      </c>
      <c r="CP15" s="28" t="str">
        <f t="shared" si="126"/>
        <v/>
      </c>
      <c r="CQ15" s="43" t="str">
        <f t="shared" si="127"/>
        <v/>
      </c>
      <c r="CR15" s="89">
        <v>0</v>
      </c>
      <c r="CS15" s="58">
        <v>0</v>
      </c>
      <c r="CT15" s="59">
        <f t="shared" si="128"/>
        <v>0</v>
      </c>
      <c r="CU15" s="147">
        <v>0</v>
      </c>
      <c r="CV15" s="343">
        <v>0</v>
      </c>
      <c r="CW15" s="76">
        <f t="shared" si="129"/>
        <v>0</v>
      </c>
      <c r="CX15" s="344">
        <v>0</v>
      </c>
      <c r="CY15" s="345">
        <f t="shared" si="130"/>
        <v>0</v>
      </c>
      <c r="CZ15" s="97">
        <f t="shared" si="32"/>
        <v>0</v>
      </c>
      <c r="DA15" s="148">
        <f t="shared" si="131"/>
        <v>0</v>
      </c>
      <c r="DB15" s="475">
        <f t="shared" si="33"/>
        <v>0</v>
      </c>
      <c r="DC15" s="53" t="str">
        <f t="shared" si="132"/>
        <v/>
      </c>
      <c r="DD15" s="53" t="str">
        <f t="shared" si="133"/>
        <v/>
      </c>
      <c r="DE15" s="90" t="str">
        <f t="shared" si="134"/>
        <v/>
      </c>
      <c r="DF15" s="91">
        <v>0</v>
      </c>
      <c r="DG15" s="60">
        <v>0</v>
      </c>
      <c r="DH15" s="61">
        <f t="shared" si="148"/>
        <v>0</v>
      </c>
      <c r="DI15" s="244">
        <v>0</v>
      </c>
      <c r="DJ15" s="355">
        <v>0</v>
      </c>
      <c r="DK15" s="245">
        <f t="shared" si="135"/>
        <v>0</v>
      </c>
      <c r="DL15" s="356">
        <v>0</v>
      </c>
      <c r="DM15" s="357">
        <f t="shared" si="136"/>
        <v>0</v>
      </c>
      <c r="DN15" s="48">
        <f t="shared" si="34"/>
        <v>0</v>
      </c>
      <c r="DO15" s="246">
        <f t="shared" si="137"/>
        <v>0</v>
      </c>
      <c r="DP15" s="479">
        <f t="shared" si="35"/>
        <v>0</v>
      </c>
      <c r="DQ15" s="92" t="str">
        <f t="shared" si="36"/>
        <v/>
      </c>
      <c r="DR15" s="203">
        <v>0</v>
      </c>
      <c r="DS15" s="63">
        <v>0</v>
      </c>
      <c r="DT15" s="204">
        <f t="shared" si="149"/>
        <v>0</v>
      </c>
      <c r="DU15" s="205">
        <v>0</v>
      </c>
      <c r="DV15" s="349">
        <v>0</v>
      </c>
      <c r="DW15" s="206">
        <f t="shared" si="138"/>
        <v>0</v>
      </c>
      <c r="DX15" s="350">
        <v>0</v>
      </c>
      <c r="DY15" s="351">
        <f t="shared" si="139"/>
        <v>0</v>
      </c>
      <c r="DZ15" s="77">
        <f t="shared" si="37"/>
        <v>0</v>
      </c>
      <c r="EA15" s="207">
        <f t="shared" si="140"/>
        <v>0</v>
      </c>
      <c r="EB15" s="477">
        <f t="shared" si="38"/>
        <v>0</v>
      </c>
      <c r="EC15" s="93" t="str">
        <f t="shared" si="39"/>
        <v/>
      </c>
      <c r="ED15" s="12">
        <v>0</v>
      </c>
      <c r="EE15" s="6">
        <v>0</v>
      </c>
      <c r="EF15" s="6">
        <v>0</v>
      </c>
      <c r="EG15" s="65">
        <f t="shared" si="150"/>
        <v>0</v>
      </c>
      <c r="EH15" s="480">
        <f t="shared" si="41"/>
        <v>0</v>
      </c>
      <c r="EI15" s="66" t="str">
        <f t="shared" si="42"/>
        <v/>
      </c>
      <c r="EJ15" s="10">
        <v>0</v>
      </c>
      <c r="EK15" s="4">
        <v>0</v>
      </c>
      <c r="EL15" s="4">
        <v>0</v>
      </c>
      <c r="EM15" s="28">
        <f t="shared" si="151"/>
        <v>0</v>
      </c>
      <c r="EN15" s="478">
        <f t="shared" si="44"/>
        <v>0</v>
      </c>
      <c r="EO15" s="39" t="str">
        <f t="shared" si="45"/>
        <v/>
      </c>
      <c r="EP15" s="203">
        <v>0</v>
      </c>
      <c r="EQ15" s="63">
        <v>0</v>
      </c>
      <c r="ER15" s="204">
        <f t="shared" si="97"/>
        <v>0</v>
      </c>
      <c r="ES15" s="205">
        <v>0</v>
      </c>
      <c r="ET15" s="349">
        <v>0</v>
      </c>
      <c r="EU15" s="206">
        <f t="shared" si="141"/>
        <v>0</v>
      </c>
      <c r="EV15" s="350">
        <v>0</v>
      </c>
      <c r="EW15" s="351">
        <f t="shared" si="142"/>
        <v>0</v>
      </c>
      <c r="EX15" s="77">
        <f t="shared" si="46"/>
        <v>0</v>
      </c>
      <c r="EY15" s="207">
        <f t="shared" si="143"/>
        <v>0</v>
      </c>
      <c r="EZ15" s="477">
        <f t="shared" si="47"/>
        <v>0</v>
      </c>
      <c r="FA15" s="93" t="str">
        <f t="shared" si="48"/>
        <v/>
      </c>
      <c r="FB15" s="14"/>
      <c r="FC15" s="8"/>
      <c r="FD15" s="44" t="str">
        <f t="shared" si="144"/>
        <v/>
      </c>
      <c r="FE15" s="41">
        <f t="shared" si="50"/>
        <v>0</v>
      </c>
      <c r="FF15" s="30">
        <f t="shared" si="51"/>
        <v>0</v>
      </c>
      <c r="FG15" s="128">
        <f t="shared" si="52"/>
        <v>0</v>
      </c>
      <c r="FH15" s="74" t="str">
        <f t="shared" si="53"/>
        <v/>
      </c>
      <c r="FI15" s="74" t="str">
        <f t="shared" si="54"/>
        <v/>
      </c>
      <c r="FJ15" s="62" t="str">
        <f t="shared" si="55"/>
        <v/>
      </c>
      <c r="FK15" s="42" t="str">
        <f t="shared" si="56"/>
        <v/>
      </c>
      <c r="FL15" s="84">
        <f t="shared" si="57"/>
        <v>0</v>
      </c>
      <c r="FM15" s="71" t="str">
        <f t="shared" si="152"/>
        <v/>
      </c>
      <c r="FN15" s="70" t="str">
        <f t="shared" si="153"/>
        <v/>
      </c>
      <c r="FO15" s="70" t="str">
        <f t="shared" si="154"/>
        <v/>
      </c>
      <c r="FP15" s="70" t="str">
        <f t="shared" si="155"/>
        <v/>
      </c>
      <c r="FQ15" s="70" t="str">
        <f t="shared" si="156"/>
        <v/>
      </c>
      <c r="FR15" s="387" t="str">
        <f t="shared" si="157"/>
        <v/>
      </c>
      <c r="FS15" s="72" t="str">
        <f t="shared" si="158"/>
        <v/>
      </c>
      <c r="FT15" s="71">
        <f t="shared" si="65"/>
        <v>0</v>
      </c>
      <c r="FU15" s="70">
        <f t="shared" si="66"/>
        <v>0</v>
      </c>
      <c r="FV15" s="70">
        <f t="shared" si="67"/>
        <v>0</v>
      </c>
      <c r="FW15" s="70">
        <f t="shared" si="68"/>
        <v>0</v>
      </c>
      <c r="FX15" s="72"/>
      <c r="FY15" s="691"/>
      <c r="FZ15" s="691"/>
      <c r="GA15" s="112">
        <f t="shared" si="69"/>
        <v>0</v>
      </c>
      <c r="GB15" s="112" t="s">
        <v>193</v>
      </c>
      <c r="GC15" s="112">
        <f t="shared" si="70"/>
        <v>200</v>
      </c>
      <c r="GD15" s="112" t="str">
        <f t="shared" si="71"/>
        <v>0/200</v>
      </c>
      <c r="GE15" s="112">
        <f t="shared" si="72"/>
        <v>0</v>
      </c>
      <c r="GF15" s="112" t="s">
        <v>193</v>
      </c>
      <c r="GG15" s="112">
        <f t="shared" si="73"/>
        <v>200</v>
      </c>
      <c r="GH15" s="112" t="str">
        <f t="shared" si="74"/>
        <v>0/200</v>
      </c>
      <c r="GI15" s="112">
        <f t="shared" si="75"/>
        <v>0</v>
      </c>
      <c r="GJ15" s="112" t="s">
        <v>193</v>
      </c>
      <c r="GK15" s="112">
        <f t="shared" si="76"/>
        <v>100</v>
      </c>
      <c r="GL15" s="112" t="str">
        <f t="shared" si="77"/>
        <v>0/100</v>
      </c>
      <c r="GM15" s="112">
        <f t="shared" si="78"/>
        <v>0</v>
      </c>
      <c r="GN15" s="112" t="s">
        <v>193</v>
      </c>
      <c r="GO15" s="112">
        <f t="shared" si="79"/>
        <v>100</v>
      </c>
      <c r="GP15" s="112" t="str">
        <f t="shared" si="80"/>
        <v>0/100</v>
      </c>
      <c r="GQ15" s="112">
        <f t="shared" si="81"/>
        <v>0</v>
      </c>
      <c r="GR15" s="112" t="s">
        <v>193</v>
      </c>
      <c r="GS15" s="112">
        <f t="shared" si="82"/>
        <v>200</v>
      </c>
      <c r="GT15" s="112" t="str">
        <f t="shared" si="17"/>
        <v>0/200</v>
      </c>
    </row>
    <row r="16" spans="1:202" ht="38.25" customHeight="1">
      <c r="A16" s="104">
        <f t="shared" si="18"/>
        <v>0</v>
      </c>
      <c r="B16" s="336">
        <v>8</v>
      </c>
      <c r="C16" s="32">
        <v>8</v>
      </c>
      <c r="D16" s="26">
        <f t="shared" si="19"/>
        <v>0</v>
      </c>
      <c r="E16" s="2"/>
      <c r="F16" s="538"/>
      <c r="G16" s="2"/>
      <c r="H16" s="2"/>
      <c r="I16" s="2"/>
      <c r="J16" s="2"/>
      <c r="K16" s="115"/>
      <c r="L16" s="15">
        <v>0</v>
      </c>
      <c r="M16" s="49">
        <v>0</v>
      </c>
      <c r="N16" s="50">
        <f t="shared" si="159"/>
        <v>0</v>
      </c>
      <c r="O16" s="141">
        <v>0</v>
      </c>
      <c r="P16" s="338">
        <v>0</v>
      </c>
      <c r="Q16" s="75">
        <f t="shared" si="160"/>
        <v>0</v>
      </c>
      <c r="R16" s="339">
        <v>0</v>
      </c>
      <c r="S16" s="340">
        <f t="shared" si="85"/>
        <v>0</v>
      </c>
      <c r="T16" s="153">
        <f t="shared" si="20"/>
        <v>0</v>
      </c>
      <c r="U16" s="51">
        <f t="shared" si="161"/>
        <v>0</v>
      </c>
      <c r="V16" s="476">
        <f t="shared" si="21"/>
        <v>0</v>
      </c>
      <c r="W16" s="27" t="str">
        <f t="shared" si="162"/>
        <v/>
      </c>
      <c r="X16" s="27" t="str">
        <f t="shared" si="163"/>
        <v/>
      </c>
      <c r="Y16" s="85" t="str">
        <f t="shared" si="164"/>
        <v/>
      </c>
      <c r="Z16" s="89">
        <v>0</v>
      </c>
      <c r="AA16" s="58">
        <v>0</v>
      </c>
      <c r="AB16" s="59">
        <f t="shared" si="98"/>
        <v>0</v>
      </c>
      <c r="AC16" s="147">
        <v>0</v>
      </c>
      <c r="AD16" s="343">
        <v>0</v>
      </c>
      <c r="AE16" s="76">
        <f t="shared" si="99"/>
        <v>0</v>
      </c>
      <c r="AF16" s="344">
        <v>0</v>
      </c>
      <c r="AG16" s="345">
        <f t="shared" si="100"/>
        <v>0</v>
      </c>
      <c r="AH16" s="97">
        <f t="shared" si="22"/>
        <v>0</v>
      </c>
      <c r="AI16" s="148">
        <f t="shared" si="101"/>
        <v>0</v>
      </c>
      <c r="AJ16" s="475">
        <f t="shared" si="23"/>
        <v>0</v>
      </c>
      <c r="AK16" s="53" t="str">
        <f t="shared" si="102"/>
        <v/>
      </c>
      <c r="AL16" s="53" t="str">
        <f t="shared" si="103"/>
        <v/>
      </c>
      <c r="AM16" s="90" t="str">
        <f t="shared" si="104"/>
        <v/>
      </c>
      <c r="AN16" s="86">
        <v>0</v>
      </c>
      <c r="AO16" s="55">
        <v>0</v>
      </c>
      <c r="AP16" s="56">
        <f t="shared" si="145"/>
        <v>0</v>
      </c>
      <c r="AQ16" s="185">
        <v>0</v>
      </c>
      <c r="AR16" s="346">
        <v>0</v>
      </c>
      <c r="AS16" s="186">
        <f t="shared" si="105"/>
        <v>0</v>
      </c>
      <c r="AT16" s="347">
        <v>0</v>
      </c>
      <c r="AU16" s="348">
        <f t="shared" si="106"/>
        <v>0</v>
      </c>
      <c r="AV16" s="47">
        <f t="shared" si="24"/>
        <v>0</v>
      </c>
      <c r="AW16" s="187">
        <f t="shared" si="107"/>
        <v>0</v>
      </c>
      <c r="AX16" s="473">
        <f t="shared" si="25"/>
        <v>0</v>
      </c>
      <c r="AY16" s="29" t="str">
        <f t="shared" si="108"/>
        <v/>
      </c>
      <c r="AZ16" s="29" t="str">
        <f t="shared" si="109"/>
        <v/>
      </c>
      <c r="BA16" s="87" t="str">
        <f t="shared" si="110"/>
        <v/>
      </c>
      <c r="BB16" s="203">
        <v>0</v>
      </c>
      <c r="BC16" s="63">
        <v>0</v>
      </c>
      <c r="BD16" s="204">
        <f t="shared" si="146"/>
        <v>0</v>
      </c>
      <c r="BE16" s="205">
        <v>0</v>
      </c>
      <c r="BF16" s="349">
        <v>0</v>
      </c>
      <c r="BG16" s="206">
        <f t="shared" si="111"/>
        <v>0</v>
      </c>
      <c r="BH16" s="350">
        <v>0</v>
      </c>
      <c r="BI16" s="351">
        <f t="shared" si="112"/>
        <v>0</v>
      </c>
      <c r="BJ16" s="77">
        <f t="shared" si="26"/>
        <v>0</v>
      </c>
      <c r="BK16" s="207">
        <f t="shared" si="113"/>
        <v>0</v>
      </c>
      <c r="BL16" s="477">
        <f t="shared" si="27"/>
        <v>0</v>
      </c>
      <c r="BM16" s="69" t="str">
        <f t="shared" si="114"/>
        <v/>
      </c>
      <c r="BN16" s="69" t="str">
        <f t="shared" si="115"/>
        <v/>
      </c>
      <c r="BO16" s="88" t="str">
        <f t="shared" si="116"/>
        <v/>
      </c>
      <c r="BP16" s="89">
        <v>0</v>
      </c>
      <c r="BQ16" s="58">
        <v>0</v>
      </c>
      <c r="BR16" s="59">
        <f t="shared" si="6"/>
        <v>0</v>
      </c>
      <c r="BS16" s="147">
        <v>0</v>
      </c>
      <c r="BT16" s="343">
        <v>0</v>
      </c>
      <c r="BU16" s="76">
        <f t="shared" si="117"/>
        <v>0</v>
      </c>
      <c r="BV16" s="344">
        <v>0</v>
      </c>
      <c r="BW16" s="345">
        <f t="shared" si="118"/>
        <v>0</v>
      </c>
      <c r="BX16" s="97">
        <f t="shared" si="28"/>
        <v>0</v>
      </c>
      <c r="BY16" s="148">
        <f t="shared" si="119"/>
        <v>0</v>
      </c>
      <c r="BZ16" s="475">
        <f t="shared" si="29"/>
        <v>0</v>
      </c>
      <c r="CA16" s="53" t="str">
        <f t="shared" si="7"/>
        <v/>
      </c>
      <c r="CB16" s="53" t="str">
        <f t="shared" si="120"/>
        <v/>
      </c>
      <c r="CC16" s="90" t="str">
        <f t="shared" si="121"/>
        <v/>
      </c>
      <c r="CD16" s="94">
        <v>0</v>
      </c>
      <c r="CE16" s="95">
        <v>0</v>
      </c>
      <c r="CF16" s="96">
        <f t="shared" si="147"/>
        <v>0</v>
      </c>
      <c r="CG16" s="223">
        <v>0</v>
      </c>
      <c r="CH16" s="352">
        <v>0</v>
      </c>
      <c r="CI16" s="224">
        <f t="shared" si="122"/>
        <v>0</v>
      </c>
      <c r="CJ16" s="353">
        <v>0</v>
      </c>
      <c r="CK16" s="354">
        <f t="shared" si="123"/>
        <v>0</v>
      </c>
      <c r="CL16" s="46">
        <f t="shared" si="30"/>
        <v>0</v>
      </c>
      <c r="CM16" s="225">
        <f t="shared" si="124"/>
        <v>0</v>
      </c>
      <c r="CN16" s="478">
        <f t="shared" si="31"/>
        <v>0</v>
      </c>
      <c r="CO16" s="28" t="str">
        <f t="shared" si="125"/>
        <v/>
      </c>
      <c r="CP16" s="28" t="str">
        <f t="shared" si="126"/>
        <v/>
      </c>
      <c r="CQ16" s="43" t="str">
        <f t="shared" si="127"/>
        <v/>
      </c>
      <c r="CR16" s="89">
        <v>0</v>
      </c>
      <c r="CS16" s="58">
        <v>0</v>
      </c>
      <c r="CT16" s="59">
        <f t="shared" si="128"/>
        <v>0</v>
      </c>
      <c r="CU16" s="147">
        <v>0</v>
      </c>
      <c r="CV16" s="343">
        <v>0</v>
      </c>
      <c r="CW16" s="76">
        <f t="shared" si="129"/>
        <v>0</v>
      </c>
      <c r="CX16" s="344">
        <v>0</v>
      </c>
      <c r="CY16" s="345">
        <f t="shared" si="130"/>
        <v>0</v>
      </c>
      <c r="CZ16" s="97">
        <f t="shared" si="32"/>
        <v>0</v>
      </c>
      <c r="DA16" s="148">
        <f t="shared" si="131"/>
        <v>0</v>
      </c>
      <c r="DB16" s="475">
        <f t="shared" si="33"/>
        <v>0</v>
      </c>
      <c r="DC16" s="53" t="str">
        <f t="shared" si="132"/>
        <v/>
      </c>
      <c r="DD16" s="53" t="str">
        <f t="shared" si="133"/>
        <v/>
      </c>
      <c r="DE16" s="90" t="str">
        <f t="shared" si="134"/>
        <v/>
      </c>
      <c r="DF16" s="91">
        <v>0</v>
      </c>
      <c r="DG16" s="60">
        <v>0</v>
      </c>
      <c r="DH16" s="61">
        <f t="shared" si="148"/>
        <v>0</v>
      </c>
      <c r="DI16" s="244">
        <v>0</v>
      </c>
      <c r="DJ16" s="355">
        <v>0</v>
      </c>
      <c r="DK16" s="245">
        <f t="shared" si="135"/>
        <v>0</v>
      </c>
      <c r="DL16" s="356">
        <v>0</v>
      </c>
      <c r="DM16" s="357">
        <f t="shared" si="136"/>
        <v>0</v>
      </c>
      <c r="DN16" s="48">
        <f t="shared" si="34"/>
        <v>0</v>
      </c>
      <c r="DO16" s="246">
        <f t="shared" si="137"/>
        <v>0</v>
      </c>
      <c r="DP16" s="479">
        <f t="shared" si="35"/>
        <v>0</v>
      </c>
      <c r="DQ16" s="92" t="str">
        <f t="shared" si="36"/>
        <v/>
      </c>
      <c r="DR16" s="203">
        <v>0</v>
      </c>
      <c r="DS16" s="63">
        <v>0</v>
      </c>
      <c r="DT16" s="204">
        <f t="shared" si="149"/>
        <v>0</v>
      </c>
      <c r="DU16" s="205">
        <v>0</v>
      </c>
      <c r="DV16" s="349">
        <v>0</v>
      </c>
      <c r="DW16" s="206">
        <f t="shared" si="138"/>
        <v>0</v>
      </c>
      <c r="DX16" s="350">
        <v>0</v>
      </c>
      <c r="DY16" s="351">
        <f t="shared" si="139"/>
        <v>0</v>
      </c>
      <c r="DZ16" s="77">
        <f t="shared" si="37"/>
        <v>0</v>
      </c>
      <c r="EA16" s="207">
        <f t="shared" si="140"/>
        <v>0</v>
      </c>
      <c r="EB16" s="477">
        <f t="shared" si="38"/>
        <v>0</v>
      </c>
      <c r="EC16" s="93" t="str">
        <f t="shared" si="39"/>
        <v/>
      </c>
      <c r="ED16" s="12">
        <v>0</v>
      </c>
      <c r="EE16" s="6">
        <v>0</v>
      </c>
      <c r="EF16" s="6">
        <v>0</v>
      </c>
      <c r="EG16" s="65">
        <f t="shared" si="150"/>
        <v>0</v>
      </c>
      <c r="EH16" s="480">
        <f t="shared" si="41"/>
        <v>0</v>
      </c>
      <c r="EI16" s="66" t="str">
        <f t="shared" si="42"/>
        <v/>
      </c>
      <c r="EJ16" s="10">
        <v>0</v>
      </c>
      <c r="EK16" s="4">
        <v>0</v>
      </c>
      <c r="EL16" s="4">
        <v>0</v>
      </c>
      <c r="EM16" s="28">
        <f t="shared" si="151"/>
        <v>0</v>
      </c>
      <c r="EN16" s="478">
        <f t="shared" si="44"/>
        <v>0</v>
      </c>
      <c r="EO16" s="39" t="str">
        <f t="shared" si="45"/>
        <v/>
      </c>
      <c r="EP16" s="203">
        <v>0</v>
      </c>
      <c r="EQ16" s="63">
        <v>0</v>
      </c>
      <c r="ER16" s="204">
        <f t="shared" si="97"/>
        <v>0</v>
      </c>
      <c r="ES16" s="205">
        <v>0</v>
      </c>
      <c r="ET16" s="349">
        <v>0</v>
      </c>
      <c r="EU16" s="206">
        <f t="shared" si="141"/>
        <v>0</v>
      </c>
      <c r="EV16" s="350">
        <v>0</v>
      </c>
      <c r="EW16" s="351">
        <f t="shared" si="142"/>
        <v>0</v>
      </c>
      <c r="EX16" s="77">
        <f t="shared" si="46"/>
        <v>0</v>
      </c>
      <c r="EY16" s="207">
        <f t="shared" si="143"/>
        <v>0</v>
      </c>
      <c r="EZ16" s="477">
        <f t="shared" si="47"/>
        <v>0</v>
      </c>
      <c r="FA16" s="93" t="str">
        <f t="shared" si="48"/>
        <v/>
      </c>
      <c r="FB16" s="14"/>
      <c r="FC16" s="8"/>
      <c r="FD16" s="44" t="str">
        <f t="shared" si="144"/>
        <v/>
      </c>
      <c r="FE16" s="41">
        <f t="shared" si="50"/>
        <v>0</v>
      </c>
      <c r="FF16" s="30">
        <f t="shared" si="51"/>
        <v>0</v>
      </c>
      <c r="FG16" s="128">
        <f t="shared" si="52"/>
        <v>0</v>
      </c>
      <c r="FH16" s="74" t="str">
        <f t="shared" si="53"/>
        <v/>
      </c>
      <c r="FI16" s="74" t="str">
        <f t="shared" si="54"/>
        <v/>
      </c>
      <c r="FJ16" s="62" t="str">
        <f t="shared" si="55"/>
        <v/>
      </c>
      <c r="FK16" s="42" t="str">
        <f t="shared" si="56"/>
        <v/>
      </c>
      <c r="FL16" s="84">
        <f t="shared" si="57"/>
        <v>0</v>
      </c>
      <c r="FM16" s="71" t="str">
        <f t="shared" si="152"/>
        <v/>
      </c>
      <c r="FN16" s="70" t="str">
        <f t="shared" si="153"/>
        <v/>
      </c>
      <c r="FO16" s="70" t="str">
        <f t="shared" si="154"/>
        <v/>
      </c>
      <c r="FP16" s="70" t="str">
        <f t="shared" si="155"/>
        <v/>
      </c>
      <c r="FQ16" s="70" t="str">
        <f t="shared" si="156"/>
        <v/>
      </c>
      <c r="FR16" s="387" t="str">
        <f t="shared" si="157"/>
        <v/>
      </c>
      <c r="FS16" s="72" t="str">
        <f t="shared" si="158"/>
        <v/>
      </c>
      <c r="FT16" s="71">
        <f t="shared" si="65"/>
        <v>0</v>
      </c>
      <c r="FU16" s="70">
        <f t="shared" si="66"/>
        <v>0</v>
      </c>
      <c r="FV16" s="70">
        <f t="shared" si="67"/>
        <v>0</v>
      </c>
      <c r="FW16" s="70">
        <f t="shared" si="68"/>
        <v>0</v>
      </c>
      <c r="FX16" s="72"/>
      <c r="FY16" s="691"/>
      <c r="FZ16" s="691"/>
      <c r="GA16" s="112">
        <f t="shared" si="69"/>
        <v>0</v>
      </c>
      <c r="GB16" s="112" t="s">
        <v>193</v>
      </c>
      <c r="GC16" s="112">
        <f t="shared" si="70"/>
        <v>200</v>
      </c>
      <c r="GD16" s="112" t="str">
        <f t="shared" si="71"/>
        <v>0/200</v>
      </c>
      <c r="GE16" s="112">
        <f t="shared" si="72"/>
        <v>0</v>
      </c>
      <c r="GF16" s="112" t="s">
        <v>193</v>
      </c>
      <c r="GG16" s="112">
        <f t="shared" si="73"/>
        <v>200</v>
      </c>
      <c r="GH16" s="112" t="str">
        <f t="shared" si="74"/>
        <v>0/200</v>
      </c>
      <c r="GI16" s="112">
        <f t="shared" si="75"/>
        <v>0</v>
      </c>
      <c r="GJ16" s="112" t="s">
        <v>193</v>
      </c>
      <c r="GK16" s="112">
        <f t="shared" si="76"/>
        <v>100</v>
      </c>
      <c r="GL16" s="112" t="str">
        <f t="shared" si="77"/>
        <v>0/100</v>
      </c>
      <c r="GM16" s="112">
        <f t="shared" si="78"/>
        <v>0</v>
      </c>
      <c r="GN16" s="112" t="s">
        <v>193</v>
      </c>
      <c r="GO16" s="112">
        <f t="shared" si="79"/>
        <v>100</v>
      </c>
      <c r="GP16" s="112" t="str">
        <f t="shared" si="80"/>
        <v>0/100</v>
      </c>
      <c r="GQ16" s="112">
        <f t="shared" si="81"/>
        <v>0</v>
      </c>
      <c r="GR16" s="112" t="s">
        <v>193</v>
      </c>
      <c r="GS16" s="112">
        <f t="shared" si="82"/>
        <v>200</v>
      </c>
      <c r="GT16" s="112" t="str">
        <f t="shared" si="17"/>
        <v>0/200</v>
      </c>
    </row>
    <row r="17" spans="1:202" ht="38.25" customHeight="1">
      <c r="A17" s="104">
        <f t="shared" si="18"/>
        <v>0</v>
      </c>
      <c r="B17" s="336">
        <v>9</v>
      </c>
      <c r="C17" s="25">
        <v>9</v>
      </c>
      <c r="D17" s="26">
        <f t="shared" si="19"/>
        <v>0</v>
      </c>
      <c r="E17" s="2"/>
      <c r="F17" s="538"/>
      <c r="G17" s="1"/>
      <c r="H17" s="2"/>
      <c r="I17" s="2"/>
      <c r="J17" s="2"/>
      <c r="K17" s="115"/>
      <c r="L17" s="15">
        <v>0</v>
      </c>
      <c r="M17" s="49">
        <v>0</v>
      </c>
      <c r="N17" s="50">
        <f t="shared" si="159"/>
        <v>0</v>
      </c>
      <c r="O17" s="141">
        <v>0</v>
      </c>
      <c r="P17" s="338">
        <v>0</v>
      </c>
      <c r="Q17" s="75">
        <f t="shared" si="160"/>
        <v>0</v>
      </c>
      <c r="R17" s="339">
        <v>0</v>
      </c>
      <c r="S17" s="340">
        <f t="shared" si="85"/>
        <v>0</v>
      </c>
      <c r="T17" s="153">
        <f t="shared" si="20"/>
        <v>0</v>
      </c>
      <c r="U17" s="51">
        <f t="shared" si="161"/>
        <v>0</v>
      </c>
      <c r="V17" s="476">
        <f t="shared" si="21"/>
        <v>0</v>
      </c>
      <c r="W17" s="27" t="str">
        <f t="shared" si="162"/>
        <v/>
      </c>
      <c r="X17" s="27" t="str">
        <f t="shared" si="163"/>
        <v/>
      </c>
      <c r="Y17" s="85" t="str">
        <f t="shared" si="164"/>
        <v/>
      </c>
      <c r="Z17" s="89">
        <v>0</v>
      </c>
      <c r="AA17" s="58">
        <v>0</v>
      </c>
      <c r="AB17" s="59">
        <f t="shared" si="98"/>
        <v>0</v>
      </c>
      <c r="AC17" s="147">
        <v>0</v>
      </c>
      <c r="AD17" s="343">
        <v>0</v>
      </c>
      <c r="AE17" s="76">
        <f t="shared" si="99"/>
        <v>0</v>
      </c>
      <c r="AF17" s="344">
        <v>0</v>
      </c>
      <c r="AG17" s="345">
        <f t="shared" si="100"/>
        <v>0</v>
      </c>
      <c r="AH17" s="97">
        <f t="shared" si="22"/>
        <v>0</v>
      </c>
      <c r="AI17" s="148">
        <f t="shared" si="101"/>
        <v>0</v>
      </c>
      <c r="AJ17" s="475">
        <f t="shared" si="23"/>
        <v>0</v>
      </c>
      <c r="AK17" s="53" t="str">
        <f t="shared" si="102"/>
        <v/>
      </c>
      <c r="AL17" s="53" t="str">
        <f t="shared" si="103"/>
        <v/>
      </c>
      <c r="AM17" s="90" t="str">
        <f t="shared" si="104"/>
        <v/>
      </c>
      <c r="AN17" s="86">
        <v>0</v>
      </c>
      <c r="AO17" s="55">
        <v>0</v>
      </c>
      <c r="AP17" s="56">
        <f t="shared" si="145"/>
        <v>0</v>
      </c>
      <c r="AQ17" s="185">
        <v>0</v>
      </c>
      <c r="AR17" s="346">
        <v>0</v>
      </c>
      <c r="AS17" s="186">
        <f t="shared" si="105"/>
        <v>0</v>
      </c>
      <c r="AT17" s="347">
        <v>0</v>
      </c>
      <c r="AU17" s="348">
        <f t="shared" si="106"/>
        <v>0</v>
      </c>
      <c r="AV17" s="47">
        <f t="shared" si="24"/>
        <v>0</v>
      </c>
      <c r="AW17" s="187">
        <f t="shared" si="107"/>
        <v>0</v>
      </c>
      <c r="AX17" s="473">
        <f t="shared" si="25"/>
        <v>0</v>
      </c>
      <c r="AY17" s="29" t="str">
        <f t="shared" si="108"/>
        <v/>
      </c>
      <c r="AZ17" s="29" t="str">
        <f t="shared" si="109"/>
        <v/>
      </c>
      <c r="BA17" s="87" t="str">
        <f t="shared" si="110"/>
        <v/>
      </c>
      <c r="BB17" s="203">
        <v>0</v>
      </c>
      <c r="BC17" s="63">
        <v>0</v>
      </c>
      <c r="BD17" s="204">
        <f t="shared" si="146"/>
        <v>0</v>
      </c>
      <c r="BE17" s="205">
        <v>0</v>
      </c>
      <c r="BF17" s="349">
        <v>0</v>
      </c>
      <c r="BG17" s="206">
        <f t="shared" si="111"/>
        <v>0</v>
      </c>
      <c r="BH17" s="350">
        <v>0</v>
      </c>
      <c r="BI17" s="351">
        <f t="shared" si="112"/>
        <v>0</v>
      </c>
      <c r="BJ17" s="77">
        <f t="shared" si="26"/>
        <v>0</v>
      </c>
      <c r="BK17" s="207">
        <f t="shared" si="113"/>
        <v>0</v>
      </c>
      <c r="BL17" s="477">
        <f t="shared" si="27"/>
        <v>0</v>
      </c>
      <c r="BM17" s="69" t="str">
        <f t="shared" si="114"/>
        <v/>
      </c>
      <c r="BN17" s="69" t="str">
        <f t="shared" si="115"/>
        <v/>
      </c>
      <c r="BO17" s="88" t="str">
        <f t="shared" si="116"/>
        <v/>
      </c>
      <c r="BP17" s="89">
        <v>0</v>
      </c>
      <c r="BQ17" s="58">
        <v>0</v>
      </c>
      <c r="BR17" s="59">
        <f t="shared" si="6"/>
        <v>0</v>
      </c>
      <c r="BS17" s="147">
        <v>0</v>
      </c>
      <c r="BT17" s="343">
        <v>0</v>
      </c>
      <c r="BU17" s="76">
        <f t="shared" si="117"/>
        <v>0</v>
      </c>
      <c r="BV17" s="344">
        <v>0</v>
      </c>
      <c r="BW17" s="345">
        <f t="shared" si="118"/>
        <v>0</v>
      </c>
      <c r="BX17" s="97">
        <f t="shared" si="28"/>
        <v>0</v>
      </c>
      <c r="BY17" s="148">
        <f t="shared" si="119"/>
        <v>0</v>
      </c>
      <c r="BZ17" s="475">
        <f t="shared" si="29"/>
        <v>0</v>
      </c>
      <c r="CA17" s="53" t="str">
        <f t="shared" si="7"/>
        <v/>
      </c>
      <c r="CB17" s="53" t="str">
        <f t="shared" si="120"/>
        <v/>
      </c>
      <c r="CC17" s="90" t="str">
        <f t="shared" si="121"/>
        <v/>
      </c>
      <c r="CD17" s="94">
        <v>0</v>
      </c>
      <c r="CE17" s="95">
        <v>0</v>
      </c>
      <c r="CF17" s="96">
        <f t="shared" si="147"/>
        <v>0</v>
      </c>
      <c r="CG17" s="223">
        <v>0</v>
      </c>
      <c r="CH17" s="352">
        <v>0</v>
      </c>
      <c r="CI17" s="224">
        <f t="shared" si="122"/>
        <v>0</v>
      </c>
      <c r="CJ17" s="353">
        <v>0</v>
      </c>
      <c r="CK17" s="354">
        <f t="shared" si="123"/>
        <v>0</v>
      </c>
      <c r="CL17" s="46">
        <f t="shared" si="30"/>
        <v>0</v>
      </c>
      <c r="CM17" s="225">
        <f t="shared" si="124"/>
        <v>0</v>
      </c>
      <c r="CN17" s="478">
        <f t="shared" si="31"/>
        <v>0</v>
      </c>
      <c r="CO17" s="28" t="str">
        <f t="shared" si="125"/>
        <v/>
      </c>
      <c r="CP17" s="28" t="str">
        <f t="shared" si="126"/>
        <v/>
      </c>
      <c r="CQ17" s="43" t="str">
        <f t="shared" si="127"/>
        <v/>
      </c>
      <c r="CR17" s="89">
        <v>0</v>
      </c>
      <c r="CS17" s="58">
        <v>0</v>
      </c>
      <c r="CT17" s="59">
        <f t="shared" si="128"/>
        <v>0</v>
      </c>
      <c r="CU17" s="147">
        <v>0</v>
      </c>
      <c r="CV17" s="343">
        <v>0</v>
      </c>
      <c r="CW17" s="76">
        <f t="shared" si="129"/>
        <v>0</v>
      </c>
      <c r="CX17" s="344">
        <v>0</v>
      </c>
      <c r="CY17" s="345">
        <f t="shared" si="130"/>
        <v>0</v>
      </c>
      <c r="CZ17" s="97">
        <f t="shared" si="32"/>
        <v>0</v>
      </c>
      <c r="DA17" s="148">
        <f t="shared" si="131"/>
        <v>0</v>
      </c>
      <c r="DB17" s="475">
        <f t="shared" si="33"/>
        <v>0</v>
      </c>
      <c r="DC17" s="53" t="str">
        <f t="shared" si="132"/>
        <v/>
      </c>
      <c r="DD17" s="53" t="str">
        <f t="shared" si="133"/>
        <v/>
      </c>
      <c r="DE17" s="90" t="str">
        <f t="shared" si="134"/>
        <v/>
      </c>
      <c r="DF17" s="91">
        <v>0</v>
      </c>
      <c r="DG17" s="60">
        <v>0</v>
      </c>
      <c r="DH17" s="61">
        <f t="shared" si="148"/>
        <v>0</v>
      </c>
      <c r="DI17" s="244">
        <v>0</v>
      </c>
      <c r="DJ17" s="355">
        <v>0</v>
      </c>
      <c r="DK17" s="245">
        <f t="shared" si="135"/>
        <v>0</v>
      </c>
      <c r="DL17" s="356">
        <v>0</v>
      </c>
      <c r="DM17" s="357">
        <f t="shared" si="136"/>
        <v>0</v>
      </c>
      <c r="DN17" s="48">
        <f t="shared" si="34"/>
        <v>0</v>
      </c>
      <c r="DO17" s="246">
        <f t="shared" si="137"/>
        <v>0</v>
      </c>
      <c r="DP17" s="479">
        <f t="shared" si="35"/>
        <v>0</v>
      </c>
      <c r="DQ17" s="92" t="str">
        <f t="shared" si="36"/>
        <v/>
      </c>
      <c r="DR17" s="203">
        <v>0</v>
      </c>
      <c r="DS17" s="63">
        <v>0</v>
      </c>
      <c r="DT17" s="204">
        <f t="shared" si="149"/>
        <v>0</v>
      </c>
      <c r="DU17" s="205">
        <v>0</v>
      </c>
      <c r="DV17" s="349">
        <v>0</v>
      </c>
      <c r="DW17" s="206">
        <f t="shared" si="138"/>
        <v>0</v>
      </c>
      <c r="DX17" s="350">
        <v>0</v>
      </c>
      <c r="DY17" s="351">
        <f t="shared" si="139"/>
        <v>0</v>
      </c>
      <c r="DZ17" s="77">
        <f t="shared" si="37"/>
        <v>0</v>
      </c>
      <c r="EA17" s="207">
        <f t="shared" si="140"/>
        <v>0</v>
      </c>
      <c r="EB17" s="477">
        <f t="shared" si="38"/>
        <v>0</v>
      </c>
      <c r="EC17" s="93" t="str">
        <f t="shared" si="39"/>
        <v/>
      </c>
      <c r="ED17" s="12">
        <v>0</v>
      </c>
      <c r="EE17" s="6">
        <v>0</v>
      </c>
      <c r="EF17" s="6">
        <v>0</v>
      </c>
      <c r="EG17" s="65">
        <f t="shared" si="150"/>
        <v>0</v>
      </c>
      <c r="EH17" s="480">
        <f t="shared" si="41"/>
        <v>0</v>
      </c>
      <c r="EI17" s="66" t="str">
        <f t="shared" si="42"/>
        <v/>
      </c>
      <c r="EJ17" s="10">
        <v>0</v>
      </c>
      <c r="EK17" s="4">
        <v>0</v>
      </c>
      <c r="EL17" s="4">
        <v>0</v>
      </c>
      <c r="EM17" s="28">
        <f t="shared" si="151"/>
        <v>0</v>
      </c>
      <c r="EN17" s="478">
        <f t="shared" si="44"/>
        <v>0</v>
      </c>
      <c r="EO17" s="39" t="str">
        <f t="shared" si="45"/>
        <v/>
      </c>
      <c r="EP17" s="203">
        <v>0</v>
      </c>
      <c r="EQ17" s="63">
        <v>0</v>
      </c>
      <c r="ER17" s="204">
        <f t="shared" si="97"/>
        <v>0</v>
      </c>
      <c r="ES17" s="205">
        <v>0</v>
      </c>
      <c r="ET17" s="349">
        <v>0</v>
      </c>
      <c r="EU17" s="206">
        <f t="shared" si="141"/>
        <v>0</v>
      </c>
      <c r="EV17" s="350">
        <v>0</v>
      </c>
      <c r="EW17" s="351">
        <f t="shared" si="142"/>
        <v>0</v>
      </c>
      <c r="EX17" s="77">
        <f t="shared" si="46"/>
        <v>0</v>
      </c>
      <c r="EY17" s="207">
        <f t="shared" si="143"/>
        <v>0</v>
      </c>
      <c r="EZ17" s="477">
        <f t="shared" si="47"/>
        <v>0</v>
      </c>
      <c r="FA17" s="93" t="str">
        <f t="shared" si="48"/>
        <v/>
      </c>
      <c r="FB17" s="14"/>
      <c r="FC17" s="8"/>
      <c r="FD17" s="44" t="str">
        <f t="shared" si="144"/>
        <v/>
      </c>
      <c r="FE17" s="41">
        <f t="shared" si="50"/>
        <v>0</v>
      </c>
      <c r="FF17" s="30">
        <f t="shared" si="51"/>
        <v>0</v>
      </c>
      <c r="FG17" s="128">
        <f t="shared" si="52"/>
        <v>0</v>
      </c>
      <c r="FH17" s="74" t="str">
        <f t="shared" si="53"/>
        <v/>
      </c>
      <c r="FI17" s="74" t="str">
        <f t="shared" si="54"/>
        <v/>
      </c>
      <c r="FJ17" s="62" t="str">
        <f t="shared" si="55"/>
        <v/>
      </c>
      <c r="FK17" s="42" t="str">
        <f t="shared" si="56"/>
        <v/>
      </c>
      <c r="FL17" s="84">
        <f t="shared" si="57"/>
        <v>0</v>
      </c>
      <c r="FM17" s="71" t="str">
        <f t="shared" si="152"/>
        <v/>
      </c>
      <c r="FN17" s="70" t="str">
        <f t="shared" si="153"/>
        <v/>
      </c>
      <c r="FO17" s="70" t="str">
        <f t="shared" si="154"/>
        <v/>
      </c>
      <c r="FP17" s="70" t="str">
        <f t="shared" si="155"/>
        <v/>
      </c>
      <c r="FQ17" s="70" t="str">
        <f t="shared" si="156"/>
        <v/>
      </c>
      <c r="FR17" s="387" t="str">
        <f t="shared" si="157"/>
        <v/>
      </c>
      <c r="FS17" s="72" t="str">
        <f t="shared" si="158"/>
        <v/>
      </c>
      <c r="FT17" s="71">
        <f t="shared" si="65"/>
        <v>0</v>
      </c>
      <c r="FU17" s="70">
        <f t="shared" si="66"/>
        <v>0</v>
      </c>
      <c r="FV17" s="70">
        <f t="shared" si="67"/>
        <v>0</v>
      </c>
      <c r="FW17" s="70">
        <f t="shared" si="68"/>
        <v>0</v>
      </c>
      <c r="FX17" s="72"/>
      <c r="FY17" s="691"/>
      <c r="FZ17" s="691"/>
      <c r="GA17" s="112">
        <f t="shared" si="69"/>
        <v>0</v>
      </c>
      <c r="GB17" s="112" t="s">
        <v>193</v>
      </c>
      <c r="GC17" s="112">
        <f t="shared" si="70"/>
        <v>200</v>
      </c>
      <c r="GD17" s="112" t="str">
        <f t="shared" si="71"/>
        <v>0/200</v>
      </c>
      <c r="GE17" s="112">
        <f t="shared" si="72"/>
        <v>0</v>
      </c>
      <c r="GF17" s="112" t="s">
        <v>193</v>
      </c>
      <c r="GG17" s="112">
        <f t="shared" si="73"/>
        <v>200</v>
      </c>
      <c r="GH17" s="112" t="str">
        <f t="shared" si="74"/>
        <v>0/200</v>
      </c>
      <c r="GI17" s="112">
        <f t="shared" si="75"/>
        <v>0</v>
      </c>
      <c r="GJ17" s="112" t="s">
        <v>193</v>
      </c>
      <c r="GK17" s="112">
        <f t="shared" si="76"/>
        <v>100</v>
      </c>
      <c r="GL17" s="112" t="str">
        <f t="shared" si="77"/>
        <v>0/100</v>
      </c>
      <c r="GM17" s="112">
        <f t="shared" si="78"/>
        <v>0</v>
      </c>
      <c r="GN17" s="112" t="s">
        <v>193</v>
      </c>
      <c r="GO17" s="112">
        <f t="shared" si="79"/>
        <v>100</v>
      </c>
      <c r="GP17" s="112" t="str">
        <f t="shared" si="80"/>
        <v>0/100</v>
      </c>
      <c r="GQ17" s="112">
        <f t="shared" si="81"/>
        <v>0</v>
      </c>
      <c r="GR17" s="112" t="s">
        <v>193</v>
      </c>
      <c r="GS17" s="112">
        <f t="shared" si="82"/>
        <v>200</v>
      </c>
      <c r="GT17" s="112" t="str">
        <f t="shared" si="17"/>
        <v>0/200</v>
      </c>
    </row>
    <row r="18" spans="1:202" ht="38.25" customHeight="1">
      <c r="A18" s="104">
        <f t="shared" si="18"/>
        <v>0</v>
      </c>
      <c r="B18" s="336">
        <v>10</v>
      </c>
      <c r="C18" s="32">
        <v>10</v>
      </c>
      <c r="D18" s="26">
        <f t="shared" si="19"/>
        <v>0</v>
      </c>
      <c r="E18" s="2"/>
      <c r="F18" s="538"/>
      <c r="G18" s="2"/>
      <c r="H18" s="2"/>
      <c r="I18" s="2"/>
      <c r="J18" s="2"/>
      <c r="K18" s="115"/>
      <c r="L18" s="15">
        <v>0</v>
      </c>
      <c r="M18" s="49">
        <v>0</v>
      </c>
      <c r="N18" s="50">
        <f t="shared" si="159"/>
        <v>0</v>
      </c>
      <c r="O18" s="141">
        <v>0</v>
      </c>
      <c r="P18" s="338">
        <v>0</v>
      </c>
      <c r="Q18" s="75">
        <f t="shared" si="160"/>
        <v>0</v>
      </c>
      <c r="R18" s="339">
        <v>0</v>
      </c>
      <c r="S18" s="340">
        <f t="shared" si="85"/>
        <v>0</v>
      </c>
      <c r="T18" s="153">
        <f t="shared" si="20"/>
        <v>0</v>
      </c>
      <c r="U18" s="51">
        <f t="shared" si="161"/>
        <v>0</v>
      </c>
      <c r="V18" s="476">
        <f t="shared" si="21"/>
        <v>0</v>
      </c>
      <c r="W18" s="27" t="str">
        <f t="shared" si="162"/>
        <v/>
      </c>
      <c r="X18" s="27" t="str">
        <f t="shared" si="163"/>
        <v/>
      </c>
      <c r="Y18" s="85" t="str">
        <f t="shared" si="164"/>
        <v/>
      </c>
      <c r="Z18" s="89">
        <v>0</v>
      </c>
      <c r="AA18" s="58">
        <v>0</v>
      </c>
      <c r="AB18" s="59">
        <f t="shared" si="98"/>
        <v>0</v>
      </c>
      <c r="AC18" s="147">
        <v>0</v>
      </c>
      <c r="AD18" s="343">
        <v>0</v>
      </c>
      <c r="AE18" s="76">
        <f t="shared" si="99"/>
        <v>0</v>
      </c>
      <c r="AF18" s="344">
        <v>0</v>
      </c>
      <c r="AG18" s="345">
        <f t="shared" si="100"/>
        <v>0</v>
      </c>
      <c r="AH18" s="97">
        <f t="shared" si="22"/>
        <v>0</v>
      </c>
      <c r="AI18" s="148">
        <f t="shared" si="101"/>
        <v>0</v>
      </c>
      <c r="AJ18" s="475">
        <f t="shared" si="23"/>
        <v>0</v>
      </c>
      <c r="AK18" s="53" t="str">
        <f t="shared" si="102"/>
        <v/>
      </c>
      <c r="AL18" s="53" t="str">
        <f t="shared" si="103"/>
        <v/>
      </c>
      <c r="AM18" s="90" t="str">
        <f t="shared" si="104"/>
        <v/>
      </c>
      <c r="AN18" s="86">
        <v>0</v>
      </c>
      <c r="AO18" s="55">
        <v>0</v>
      </c>
      <c r="AP18" s="56">
        <f t="shared" si="145"/>
        <v>0</v>
      </c>
      <c r="AQ18" s="185">
        <v>0</v>
      </c>
      <c r="AR18" s="346">
        <v>0</v>
      </c>
      <c r="AS18" s="186">
        <f t="shared" si="105"/>
        <v>0</v>
      </c>
      <c r="AT18" s="347">
        <v>0</v>
      </c>
      <c r="AU18" s="348">
        <f t="shared" si="106"/>
        <v>0</v>
      </c>
      <c r="AV18" s="47">
        <f t="shared" si="24"/>
        <v>0</v>
      </c>
      <c r="AW18" s="187">
        <f t="shared" si="107"/>
        <v>0</v>
      </c>
      <c r="AX18" s="473">
        <f t="shared" si="25"/>
        <v>0</v>
      </c>
      <c r="AY18" s="29" t="str">
        <f t="shared" si="108"/>
        <v/>
      </c>
      <c r="AZ18" s="29" t="str">
        <f t="shared" si="109"/>
        <v/>
      </c>
      <c r="BA18" s="87" t="str">
        <f t="shared" si="110"/>
        <v/>
      </c>
      <c r="BB18" s="203">
        <v>0</v>
      </c>
      <c r="BC18" s="63">
        <v>0</v>
      </c>
      <c r="BD18" s="204">
        <f t="shared" si="146"/>
        <v>0</v>
      </c>
      <c r="BE18" s="205">
        <v>0</v>
      </c>
      <c r="BF18" s="349">
        <v>0</v>
      </c>
      <c r="BG18" s="206">
        <f t="shared" si="111"/>
        <v>0</v>
      </c>
      <c r="BH18" s="350">
        <v>0</v>
      </c>
      <c r="BI18" s="351">
        <f t="shared" si="112"/>
        <v>0</v>
      </c>
      <c r="BJ18" s="77">
        <f t="shared" si="26"/>
        <v>0</v>
      </c>
      <c r="BK18" s="207">
        <f t="shared" si="113"/>
        <v>0</v>
      </c>
      <c r="BL18" s="477">
        <f t="shared" si="27"/>
        <v>0</v>
      </c>
      <c r="BM18" s="69" t="str">
        <f t="shared" si="114"/>
        <v/>
      </c>
      <c r="BN18" s="69" t="str">
        <f t="shared" si="115"/>
        <v/>
      </c>
      <c r="BO18" s="88" t="str">
        <f t="shared" si="116"/>
        <v/>
      </c>
      <c r="BP18" s="89">
        <v>0</v>
      </c>
      <c r="BQ18" s="58">
        <v>0</v>
      </c>
      <c r="BR18" s="59">
        <f t="shared" si="6"/>
        <v>0</v>
      </c>
      <c r="BS18" s="147">
        <v>0</v>
      </c>
      <c r="BT18" s="343">
        <v>0</v>
      </c>
      <c r="BU18" s="76">
        <f t="shared" si="117"/>
        <v>0</v>
      </c>
      <c r="BV18" s="344">
        <v>0</v>
      </c>
      <c r="BW18" s="345">
        <f t="shared" si="118"/>
        <v>0</v>
      </c>
      <c r="BX18" s="97">
        <f t="shared" si="28"/>
        <v>0</v>
      </c>
      <c r="BY18" s="148">
        <f t="shared" si="119"/>
        <v>0</v>
      </c>
      <c r="BZ18" s="475">
        <f t="shared" si="29"/>
        <v>0</v>
      </c>
      <c r="CA18" s="53" t="str">
        <f t="shared" si="7"/>
        <v/>
      </c>
      <c r="CB18" s="53" t="str">
        <f t="shared" si="120"/>
        <v/>
      </c>
      <c r="CC18" s="90" t="str">
        <f t="shared" si="121"/>
        <v/>
      </c>
      <c r="CD18" s="94">
        <v>0</v>
      </c>
      <c r="CE18" s="95">
        <v>0</v>
      </c>
      <c r="CF18" s="96">
        <f t="shared" si="147"/>
        <v>0</v>
      </c>
      <c r="CG18" s="223">
        <v>0</v>
      </c>
      <c r="CH18" s="352">
        <v>0</v>
      </c>
      <c r="CI18" s="224">
        <f t="shared" si="122"/>
        <v>0</v>
      </c>
      <c r="CJ18" s="353">
        <v>0</v>
      </c>
      <c r="CK18" s="354">
        <f t="shared" si="123"/>
        <v>0</v>
      </c>
      <c r="CL18" s="46">
        <f t="shared" si="30"/>
        <v>0</v>
      </c>
      <c r="CM18" s="225">
        <f t="shared" si="124"/>
        <v>0</v>
      </c>
      <c r="CN18" s="478">
        <f t="shared" si="31"/>
        <v>0</v>
      </c>
      <c r="CO18" s="28" t="str">
        <f t="shared" si="125"/>
        <v/>
      </c>
      <c r="CP18" s="28" t="str">
        <f t="shared" si="126"/>
        <v/>
      </c>
      <c r="CQ18" s="43" t="str">
        <f t="shared" si="127"/>
        <v/>
      </c>
      <c r="CR18" s="89">
        <v>0</v>
      </c>
      <c r="CS18" s="58">
        <v>0</v>
      </c>
      <c r="CT18" s="59">
        <f t="shared" si="128"/>
        <v>0</v>
      </c>
      <c r="CU18" s="147">
        <v>0</v>
      </c>
      <c r="CV18" s="343">
        <v>0</v>
      </c>
      <c r="CW18" s="76">
        <f t="shared" si="129"/>
        <v>0</v>
      </c>
      <c r="CX18" s="344">
        <v>0</v>
      </c>
      <c r="CY18" s="345">
        <f t="shared" si="130"/>
        <v>0</v>
      </c>
      <c r="CZ18" s="97">
        <f t="shared" si="32"/>
        <v>0</v>
      </c>
      <c r="DA18" s="148">
        <f t="shared" si="131"/>
        <v>0</v>
      </c>
      <c r="DB18" s="475">
        <f t="shared" si="33"/>
        <v>0</v>
      </c>
      <c r="DC18" s="53" t="str">
        <f t="shared" si="132"/>
        <v/>
      </c>
      <c r="DD18" s="53" t="str">
        <f t="shared" si="133"/>
        <v/>
      </c>
      <c r="DE18" s="90" t="str">
        <f t="shared" si="134"/>
        <v/>
      </c>
      <c r="DF18" s="91">
        <v>0</v>
      </c>
      <c r="DG18" s="60">
        <v>0</v>
      </c>
      <c r="DH18" s="61">
        <f t="shared" si="148"/>
        <v>0</v>
      </c>
      <c r="DI18" s="244">
        <v>0</v>
      </c>
      <c r="DJ18" s="355">
        <v>0</v>
      </c>
      <c r="DK18" s="245">
        <f t="shared" si="135"/>
        <v>0</v>
      </c>
      <c r="DL18" s="356">
        <v>0</v>
      </c>
      <c r="DM18" s="357">
        <f t="shared" si="136"/>
        <v>0</v>
      </c>
      <c r="DN18" s="48">
        <f t="shared" si="34"/>
        <v>0</v>
      </c>
      <c r="DO18" s="246">
        <f t="shared" si="137"/>
        <v>0</v>
      </c>
      <c r="DP18" s="479">
        <f t="shared" si="35"/>
        <v>0</v>
      </c>
      <c r="DQ18" s="92" t="str">
        <f t="shared" si="36"/>
        <v/>
      </c>
      <c r="DR18" s="203">
        <v>0</v>
      </c>
      <c r="DS18" s="63">
        <v>0</v>
      </c>
      <c r="DT18" s="204">
        <f t="shared" si="149"/>
        <v>0</v>
      </c>
      <c r="DU18" s="205">
        <v>0</v>
      </c>
      <c r="DV18" s="349">
        <v>0</v>
      </c>
      <c r="DW18" s="206">
        <f t="shared" si="138"/>
        <v>0</v>
      </c>
      <c r="DX18" s="350">
        <v>0</v>
      </c>
      <c r="DY18" s="351">
        <f t="shared" si="139"/>
        <v>0</v>
      </c>
      <c r="DZ18" s="77">
        <f t="shared" si="37"/>
        <v>0</v>
      </c>
      <c r="EA18" s="207">
        <f t="shared" si="140"/>
        <v>0</v>
      </c>
      <c r="EB18" s="477">
        <f t="shared" si="38"/>
        <v>0</v>
      </c>
      <c r="EC18" s="93" t="str">
        <f t="shared" si="39"/>
        <v/>
      </c>
      <c r="ED18" s="12">
        <v>0</v>
      </c>
      <c r="EE18" s="6">
        <v>0</v>
      </c>
      <c r="EF18" s="6">
        <v>0</v>
      </c>
      <c r="EG18" s="65">
        <f t="shared" si="150"/>
        <v>0</v>
      </c>
      <c r="EH18" s="480">
        <f t="shared" si="41"/>
        <v>0</v>
      </c>
      <c r="EI18" s="66" t="str">
        <f t="shared" si="42"/>
        <v/>
      </c>
      <c r="EJ18" s="10">
        <v>0</v>
      </c>
      <c r="EK18" s="4">
        <v>0</v>
      </c>
      <c r="EL18" s="4">
        <v>0</v>
      </c>
      <c r="EM18" s="28">
        <f t="shared" si="151"/>
        <v>0</v>
      </c>
      <c r="EN18" s="478">
        <f t="shared" si="44"/>
        <v>0</v>
      </c>
      <c r="EO18" s="39" t="str">
        <f t="shared" si="45"/>
        <v/>
      </c>
      <c r="EP18" s="203">
        <v>0</v>
      </c>
      <c r="EQ18" s="63">
        <v>0</v>
      </c>
      <c r="ER18" s="204">
        <f t="shared" si="97"/>
        <v>0</v>
      </c>
      <c r="ES18" s="205">
        <v>0</v>
      </c>
      <c r="ET18" s="349">
        <v>0</v>
      </c>
      <c r="EU18" s="206">
        <f t="shared" si="141"/>
        <v>0</v>
      </c>
      <c r="EV18" s="350">
        <v>0</v>
      </c>
      <c r="EW18" s="351">
        <f t="shared" si="142"/>
        <v>0</v>
      </c>
      <c r="EX18" s="77">
        <f t="shared" si="46"/>
        <v>0</v>
      </c>
      <c r="EY18" s="207">
        <f t="shared" si="143"/>
        <v>0</v>
      </c>
      <c r="EZ18" s="477">
        <f t="shared" si="47"/>
        <v>0</v>
      </c>
      <c r="FA18" s="93" t="str">
        <f t="shared" si="48"/>
        <v/>
      </c>
      <c r="FB18" s="14"/>
      <c r="FC18" s="8"/>
      <c r="FD18" s="44" t="str">
        <f t="shared" si="144"/>
        <v/>
      </c>
      <c r="FE18" s="41">
        <f t="shared" si="50"/>
        <v>0</v>
      </c>
      <c r="FF18" s="30">
        <f t="shared" si="51"/>
        <v>0</v>
      </c>
      <c r="FG18" s="128">
        <f t="shared" si="52"/>
        <v>0</v>
      </c>
      <c r="FH18" s="74" t="str">
        <f t="shared" si="53"/>
        <v/>
      </c>
      <c r="FI18" s="74" t="str">
        <f t="shared" si="54"/>
        <v/>
      </c>
      <c r="FJ18" s="62" t="str">
        <f t="shared" si="55"/>
        <v/>
      </c>
      <c r="FK18" s="42" t="str">
        <f t="shared" si="56"/>
        <v/>
      </c>
      <c r="FL18" s="84">
        <f t="shared" si="57"/>
        <v>0</v>
      </c>
      <c r="FM18" s="71" t="str">
        <f t="shared" si="152"/>
        <v/>
      </c>
      <c r="FN18" s="70" t="str">
        <f t="shared" si="153"/>
        <v/>
      </c>
      <c r="FO18" s="70" t="str">
        <f t="shared" si="154"/>
        <v/>
      </c>
      <c r="FP18" s="70" t="str">
        <f t="shared" si="155"/>
        <v/>
      </c>
      <c r="FQ18" s="70" t="str">
        <f t="shared" si="156"/>
        <v/>
      </c>
      <c r="FR18" s="387" t="str">
        <f t="shared" si="157"/>
        <v/>
      </c>
      <c r="FS18" s="72" t="str">
        <f t="shared" si="158"/>
        <v/>
      </c>
      <c r="FT18" s="71">
        <f t="shared" si="65"/>
        <v>0</v>
      </c>
      <c r="FU18" s="70">
        <f t="shared" si="66"/>
        <v>0</v>
      </c>
      <c r="FV18" s="70">
        <f t="shared" si="67"/>
        <v>0</v>
      </c>
      <c r="FW18" s="70">
        <f t="shared" si="68"/>
        <v>0</v>
      </c>
      <c r="FX18" s="72"/>
      <c r="FY18" s="691"/>
      <c r="FZ18" s="691"/>
      <c r="GA18" s="112">
        <f t="shared" si="69"/>
        <v>0</v>
      </c>
      <c r="GB18" s="112" t="s">
        <v>193</v>
      </c>
      <c r="GC18" s="112">
        <f t="shared" si="70"/>
        <v>200</v>
      </c>
      <c r="GD18" s="112" t="str">
        <f t="shared" si="71"/>
        <v>0/200</v>
      </c>
      <c r="GE18" s="112">
        <f t="shared" si="72"/>
        <v>0</v>
      </c>
      <c r="GF18" s="112" t="s">
        <v>193</v>
      </c>
      <c r="GG18" s="112">
        <f t="shared" si="73"/>
        <v>200</v>
      </c>
      <c r="GH18" s="112" t="str">
        <f t="shared" si="74"/>
        <v>0/200</v>
      </c>
      <c r="GI18" s="112">
        <f t="shared" si="75"/>
        <v>0</v>
      </c>
      <c r="GJ18" s="112" t="s">
        <v>193</v>
      </c>
      <c r="GK18" s="112">
        <f t="shared" si="76"/>
        <v>100</v>
      </c>
      <c r="GL18" s="112" t="str">
        <f t="shared" si="77"/>
        <v>0/100</v>
      </c>
      <c r="GM18" s="112">
        <f t="shared" si="78"/>
        <v>0</v>
      </c>
      <c r="GN18" s="112" t="s">
        <v>193</v>
      </c>
      <c r="GO18" s="112">
        <f t="shared" si="79"/>
        <v>100</v>
      </c>
      <c r="GP18" s="112" t="str">
        <f t="shared" si="80"/>
        <v>0/100</v>
      </c>
      <c r="GQ18" s="112">
        <f t="shared" si="81"/>
        <v>0</v>
      </c>
      <c r="GR18" s="112" t="s">
        <v>193</v>
      </c>
      <c r="GS18" s="112">
        <f t="shared" si="82"/>
        <v>200</v>
      </c>
      <c r="GT18" s="112" t="str">
        <f t="shared" si="17"/>
        <v>0/200</v>
      </c>
    </row>
    <row r="19" spans="1:202" ht="38.25" customHeight="1">
      <c r="A19" s="104">
        <f t="shared" si="18"/>
        <v>0</v>
      </c>
      <c r="B19" s="336">
        <v>11</v>
      </c>
      <c r="C19" s="25">
        <v>11</v>
      </c>
      <c r="D19" s="26">
        <f t="shared" si="19"/>
        <v>0</v>
      </c>
      <c r="E19" s="2"/>
      <c r="F19" s="538"/>
      <c r="G19" s="1"/>
      <c r="H19" s="2"/>
      <c r="I19" s="2"/>
      <c r="J19" s="2"/>
      <c r="K19" s="115"/>
      <c r="L19" s="15">
        <v>0</v>
      </c>
      <c r="M19" s="49">
        <v>0</v>
      </c>
      <c r="N19" s="50">
        <f t="shared" si="159"/>
        <v>0</v>
      </c>
      <c r="O19" s="141">
        <v>0</v>
      </c>
      <c r="P19" s="338">
        <v>0</v>
      </c>
      <c r="Q19" s="75">
        <f t="shared" si="160"/>
        <v>0</v>
      </c>
      <c r="R19" s="339">
        <v>0</v>
      </c>
      <c r="S19" s="340">
        <f t="shared" si="85"/>
        <v>0</v>
      </c>
      <c r="T19" s="153">
        <f t="shared" si="20"/>
        <v>0</v>
      </c>
      <c r="U19" s="51">
        <f t="shared" si="161"/>
        <v>0</v>
      </c>
      <c r="V19" s="476">
        <f t="shared" si="21"/>
        <v>0</v>
      </c>
      <c r="W19" s="27" t="str">
        <f t="shared" si="162"/>
        <v/>
      </c>
      <c r="X19" s="27" t="str">
        <f t="shared" si="163"/>
        <v/>
      </c>
      <c r="Y19" s="85" t="str">
        <f t="shared" si="164"/>
        <v/>
      </c>
      <c r="Z19" s="89">
        <v>0</v>
      </c>
      <c r="AA19" s="58">
        <v>0</v>
      </c>
      <c r="AB19" s="59">
        <f t="shared" si="98"/>
        <v>0</v>
      </c>
      <c r="AC19" s="147">
        <v>0</v>
      </c>
      <c r="AD19" s="343">
        <v>0</v>
      </c>
      <c r="AE19" s="76">
        <f t="shared" si="99"/>
        <v>0</v>
      </c>
      <c r="AF19" s="344">
        <v>0</v>
      </c>
      <c r="AG19" s="345">
        <f t="shared" si="100"/>
        <v>0</v>
      </c>
      <c r="AH19" s="97">
        <f t="shared" si="22"/>
        <v>0</v>
      </c>
      <c r="AI19" s="148">
        <f t="shared" si="101"/>
        <v>0</v>
      </c>
      <c r="AJ19" s="475">
        <f t="shared" si="23"/>
        <v>0</v>
      </c>
      <c r="AK19" s="53" t="str">
        <f t="shared" si="102"/>
        <v/>
      </c>
      <c r="AL19" s="53" t="str">
        <f t="shared" si="103"/>
        <v/>
      </c>
      <c r="AM19" s="90" t="str">
        <f t="shared" si="104"/>
        <v/>
      </c>
      <c r="AN19" s="86">
        <v>0</v>
      </c>
      <c r="AO19" s="55">
        <v>0</v>
      </c>
      <c r="AP19" s="56">
        <f t="shared" si="145"/>
        <v>0</v>
      </c>
      <c r="AQ19" s="185">
        <v>0</v>
      </c>
      <c r="AR19" s="346">
        <v>0</v>
      </c>
      <c r="AS19" s="186">
        <f t="shared" si="105"/>
        <v>0</v>
      </c>
      <c r="AT19" s="347">
        <v>0</v>
      </c>
      <c r="AU19" s="348">
        <f t="shared" si="106"/>
        <v>0</v>
      </c>
      <c r="AV19" s="47">
        <f t="shared" si="24"/>
        <v>0</v>
      </c>
      <c r="AW19" s="187">
        <f t="shared" si="107"/>
        <v>0</v>
      </c>
      <c r="AX19" s="473">
        <f t="shared" si="25"/>
        <v>0</v>
      </c>
      <c r="AY19" s="29" t="str">
        <f t="shared" si="108"/>
        <v/>
      </c>
      <c r="AZ19" s="29" t="str">
        <f t="shared" si="109"/>
        <v/>
      </c>
      <c r="BA19" s="87" t="str">
        <f t="shared" si="110"/>
        <v/>
      </c>
      <c r="BB19" s="203">
        <v>0</v>
      </c>
      <c r="BC19" s="63">
        <v>0</v>
      </c>
      <c r="BD19" s="204">
        <f t="shared" si="146"/>
        <v>0</v>
      </c>
      <c r="BE19" s="205">
        <v>0</v>
      </c>
      <c r="BF19" s="349">
        <v>0</v>
      </c>
      <c r="BG19" s="206">
        <f t="shared" si="111"/>
        <v>0</v>
      </c>
      <c r="BH19" s="350">
        <v>0</v>
      </c>
      <c r="BI19" s="351">
        <f t="shared" si="112"/>
        <v>0</v>
      </c>
      <c r="BJ19" s="77">
        <f t="shared" si="26"/>
        <v>0</v>
      </c>
      <c r="BK19" s="207">
        <f t="shared" si="113"/>
        <v>0</v>
      </c>
      <c r="BL19" s="477">
        <f t="shared" si="27"/>
        <v>0</v>
      </c>
      <c r="BM19" s="69" t="str">
        <f t="shared" si="114"/>
        <v/>
      </c>
      <c r="BN19" s="69" t="str">
        <f t="shared" si="115"/>
        <v/>
      </c>
      <c r="BO19" s="88" t="str">
        <f t="shared" si="116"/>
        <v/>
      </c>
      <c r="BP19" s="89">
        <v>0</v>
      </c>
      <c r="BQ19" s="58">
        <v>0</v>
      </c>
      <c r="BR19" s="59">
        <f t="shared" si="6"/>
        <v>0</v>
      </c>
      <c r="BS19" s="147">
        <v>0</v>
      </c>
      <c r="BT19" s="343">
        <v>0</v>
      </c>
      <c r="BU19" s="76">
        <f t="shared" si="117"/>
        <v>0</v>
      </c>
      <c r="BV19" s="344">
        <v>0</v>
      </c>
      <c r="BW19" s="345">
        <f t="shared" si="118"/>
        <v>0</v>
      </c>
      <c r="BX19" s="97">
        <f t="shared" si="28"/>
        <v>0</v>
      </c>
      <c r="BY19" s="148">
        <f t="shared" si="119"/>
        <v>0</v>
      </c>
      <c r="BZ19" s="475">
        <f t="shared" si="29"/>
        <v>0</v>
      </c>
      <c r="CA19" s="53" t="str">
        <f t="shared" si="7"/>
        <v/>
      </c>
      <c r="CB19" s="53" t="str">
        <f t="shared" si="120"/>
        <v/>
      </c>
      <c r="CC19" s="90" t="str">
        <f t="shared" si="121"/>
        <v/>
      </c>
      <c r="CD19" s="94">
        <v>0</v>
      </c>
      <c r="CE19" s="95">
        <v>0</v>
      </c>
      <c r="CF19" s="96">
        <f t="shared" si="147"/>
        <v>0</v>
      </c>
      <c r="CG19" s="223">
        <v>0</v>
      </c>
      <c r="CH19" s="352">
        <v>0</v>
      </c>
      <c r="CI19" s="224">
        <f t="shared" si="122"/>
        <v>0</v>
      </c>
      <c r="CJ19" s="353">
        <v>0</v>
      </c>
      <c r="CK19" s="354">
        <f t="shared" si="123"/>
        <v>0</v>
      </c>
      <c r="CL19" s="46">
        <f t="shared" si="30"/>
        <v>0</v>
      </c>
      <c r="CM19" s="225">
        <f t="shared" si="124"/>
        <v>0</v>
      </c>
      <c r="CN19" s="478">
        <f t="shared" si="31"/>
        <v>0</v>
      </c>
      <c r="CO19" s="28" t="str">
        <f t="shared" si="125"/>
        <v/>
      </c>
      <c r="CP19" s="28" t="str">
        <f t="shared" si="126"/>
        <v/>
      </c>
      <c r="CQ19" s="43" t="str">
        <f t="shared" si="127"/>
        <v/>
      </c>
      <c r="CR19" s="89">
        <v>0</v>
      </c>
      <c r="CS19" s="58">
        <v>0</v>
      </c>
      <c r="CT19" s="59">
        <f t="shared" si="128"/>
        <v>0</v>
      </c>
      <c r="CU19" s="147">
        <v>0</v>
      </c>
      <c r="CV19" s="343">
        <v>0</v>
      </c>
      <c r="CW19" s="76">
        <f t="shared" si="129"/>
        <v>0</v>
      </c>
      <c r="CX19" s="344">
        <v>0</v>
      </c>
      <c r="CY19" s="345">
        <f t="shared" si="130"/>
        <v>0</v>
      </c>
      <c r="CZ19" s="97">
        <f t="shared" si="32"/>
        <v>0</v>
      </c>
      <c r="DA19" s="148">
        <f t="shared" si="131"/>
        <v>0</v>
      </c>
      <c r="DB19" s="475">
        <f t="shared" si="33"/>
        <v>0</v>
      </c>
      <c r="DC19" s="53" t="str">
        <f t="shared" si="132"/>
        <v/>
      </c>
      <c r="DD19" s="53" t="str">
        <f t="shared" si="133"/>
        <v/>
      </c>
      <c r="DE19" s="90" t="str">
        <f t="shared" si="134"/>
        <v/>
      </c>
      <c r="DF19" s="91">
        <v>0</v>
      </c>
      <c r="DG19" s="60">
        <v>0</v>
      </c>
      <c r="DH19" s="61">
        <f t="shared" si="148"/>
        <v>0</v>
      </c>
      <c r="DI19" s="244">
        <v>0</v>
      </c>
      <c r="DJ19" s="355">
        <v>0</v>
      </c>
      <c r="DK19" s="245">
        <f t="shared" si="135"/>
        <v>0</v>
      </c>
      <c r="DL19" s="356">
        <v>0</v>
      </c>
      <c r="DM19" s="357">
        <f t="shared" si="136"/>
        <v>0</v>
      </c>
      <c r="DN19" s="48">
        <f t="shared" si="34"/>
        <v>0</v>
      </c>
      <c r="DO19" s="246">
        <f t="shared" si="137"/>
        <v>0</v>
      </c>
      <c r="DP19" s="479">
        <f t="shared" si="35"/>
        <v>0</v>
      </c>
      <c r="DQ19" s="92" t="str">
        <f t="shared" si="36"/>
        <v/>
      </c>
      <c r="DR19" s="203">
        <v>0</v>
      </c>
      <c r="DS19" s="63">
        <v>0</v>
      </c>
      <c r="DT19" s="204">
        <f t="shared" si="149"/>
        <v>0</v>
      </c>
      <c r="DU19" s="205">
        <v>0</v>
      </c>
      <c r="DV19" s="349">
        <v>0</v>
      </c>
      <c r="DW19" s="206">
        <f t="shared" si="138"/>
        <v>0</v>
      </c>
      <c r="DX19" s="350">
        <v>0</v>
      </c>
      <c r="DY19" s="351">
        <f t="shared" si="139"/>
        <v>0</v>
      </c>
      <c r="DZ19" s="77">
        <f t="shared" si="37"/>
        <v>0</v>
      </c>
      <c r="EA19" s="207">
        <f t="shared" si="140"/>
        <v>0</v>
      </c>
      <c r="EB19" s="477">
        <f t="shared" si="38"/>
        <v>0</v>
      </c>
      <c r="EC19" s="93" t="str">
        <f t="shared" si="39"/>
        <v/>
      </c>
      <c r="ED19" s="12">
        <v>0</v>
      </c>
      <c r="EE19" s="6">
        <v>0</v>
      </c>
      <c r="EF19" s="6">
        <v>0</v>
      </c>
      <c r="EG19" s="65">
        <f t="shared" si="150"/>
        <v>0</v>
      </c>
      <c r="EH19" s="480">
        <f t="shared" si="41"/>
        <v>0</v>
      </c>
      <c r="EI19" s="66" t="str">
        <f t="shared" si="42"/>
        <v/>
      </c>
      <c r="EJ19" s="10">
        <v>0</v>
      </c>
      <c r="EK19" s="4">
        <v>0</v>
      </c>
      <c r="EL19" s="4">
        <v>0</v>
      </c>
      <c r="EM19" s="28">
        <f t="shared" si="151"/>
        <v>0</v>
      </c>
      <c r="EN19" s="478">
        <f t="shared" si="44"/>
        <v>0</v>
      </c>
      <c r="EO19" s="39" t="str">
        <f t="shared" si="45"/>
        <v/>
      </c>
      <c r="EP19" s="203">
        <v>0</v>
      </c>
      <c r="EQ19" s="63">
        <v>0</v>
      </c>
      <c r="ER19" s="204">
        <f t="shared" si="97"/>
        <v>0</v>
      </c>
      <c r="ES19" s="205">
        <v>0</v>
      </c>
      <c r="ET19" s="349">
        <v>0</v>
      </c>
      <c r="EU19" s="206">
        <f t="shared" si="141"/>
        <v>0</v>
      </c>
      <c r="EV19" s="350">
        <v>0</v>
      </c>
      <c r="EW19" s="351">
        <f t="shared" si="142"/>
        <v>0</v>
      </c>
      <c r="EX19" s="77">
        <f t="shared" si="46"/>
        <v>0</v>
      </c>
      <c r="EY19" s="207">
        <f t="shared" si="143"/>
        <v>0</v>
      </c>
      <c r="EZ19" s="477">
        <f t="shared" si="47"/>
        <v>0</v>
      </c>
      <c r="FA19" s="93" t="str">
        <f t="shared" si="48"/>
        <v/>
      </c>
      <c r="FB19" s="14"/>
      <c r="FC19" s="8"/>
      <c r="FD19" s="44" t="str">
        <f t="shared" si="144"/>
        <v/>
      </c>
      <c r="FE19" s="41">
        <f t="shared" si="50"/>
        <v>0</v>
      </c>
      <c r="FF19" s="30">
        <f t="shared" si="51"/>
        <v>0</v>
      </c>
      <c r="FG19" s="128">
        <f t="shared" si="52"/>
        <v>0</v>
      </c>
      <c r="FH19" s="74" t="str">
        <f t="shared" si="53"/>
        <v/>
      </c>
      <c r="FI19" s="74" t="str">
        <f t="shared" si="54"/>
        <v/>
      </c>
      <c r="FJ19" s="62" t="str">
        <f t="shared" si="55"/>
        <v/>
      </c>
      <c r="FK19" s="42" t="str">
        <f t="shared" si="56"/>
        <v/>
      </c>
      <c r="FL19" s="84">
        <f t="shared" si="57"/>
        <v>0</v>
      </c>
      <c r="FM19" s="71" t="str">
        <f t="shared" si="152"/>
        <v/>
      </c>
      <c r="FN19" s="70" t="str">
        <f t="shared" si="153"/>
        <v/>
      </c>
      <c r="FO19" s="70" t="str">
        <f t="shared" si="154"/>
        <v/>
      </c>
      <c r="FP19" s="70" t="str">
        <f t="shared" si="155"/>
        <v/>
      </c>
      <c r="FQ19" s="70" t="str">
        <f t="shared" si="156"/>
        <v/>
      </c>
      <c r="FR19" s="387" t="str">
        <f t="shared" si="157"/>
        <v/>
      </c>
      <c r="FS19" s="72" t="str">
        <f t="shared" si="158"/>
        <v/>
      </c>
      <c r="FT19" s="71">
        <f t="shared" si="65"/>
        <v>0</v>
      </c>
      <c r="FU19" s="70">
        <f t="shared" si="66"/>
        <v>0</v>
      </c>
      <c r="FV19" s="70">
        <f t="shared" si="67"/>
        <v>0</v>
      </c>
      <c r="FW19" s="70">
        <f t="shared" si="68"/>
        <v>0</v>
      </c>
      <c r="FX19" s="72"/>
      <c r="FY19" s="691"/>
      <c r="FZ19" s="691"/>
      <c r="GA19" s="112">
        <f t="shared" si="69"/>
        <v>0</v>
      </c>
      <c r="GB19" s="112" t="s">
        <v>193</v>
      </c>
      <c r="GC19" s="112">
        <f t="shared" si="70"/>
        <v>200</v>
      </c>
      <c r="GD19" s="112" t="str">
        <f t="shared" si="71"/>
        <v>0/200</v>
      </c>
      <c r="GE19" s="112">
        <f t="shared" si="72"/>
        <v>0</v>
      </c>
      <c r="GF19" s="112" t="s">
        <v>193</v>
      </c>
      <c r="GG19" s="112">
        <f t="shared" si="73"/>
        <v>200</v>
      </c>
      <c r="GH19" s="112" t="str">
        <f t="shared" si="74"/>
        <v>0/200</v>
      </c>
      <c r="GI19" s="112">
        <f t="shared" si="75"/>
        <v>0</v>
      </c>
      <c r="GJ19" s="112" t="s">
        <v>193</v>
      </c>
      <c r="GK19" s="112">
        <f t="shared" si="76"/>
        <v>100</v>
      </c>
      <c r="GL19" s="112" t="str">
        <f t="shared" si="77"/>
        <v>0/100</v>
      </c>
      <c r="GM19" s="112">
        <f t="shared" si="78"/>
        <v>0</v>
      </c>
      <c r="GN19" s="112" t="s">
        <v>193</v>
      </c>
      <c r="GO19" s="112">
        <f t="shared" si="79"/>
        <v>100</v>
      </c>
      <c r="GP19" s="112" t="str">
        <f t="shared" si="80"/>
        <v>0/100</v>
      </c>
      <c r="GQ19" s="112">
        <f t="shared" si="81"/>
        <v>0</v>
      </c>
      <c r="GR19" s="112" t="s">
        <v>193</v>
      </c>
      <c r="GS19" s="112">
        <f t="shared" si="82"/>
        <v>200</v>
      </c>
      <c r="GT19" s="112" t="str">
        <f t="shared" si="17"/>
        <v>0/200</v>
      </c>
    </row>
    <row r="20" spans="1:202" ht="38.25" customHeight="1">
      <c r="A20" s="104">
        <f t="shared" si="18"/>
        <v>0</v>
      </c>
      <c r="B20" s="336">
        <v>12</v>
      </c>
      <c r="C20" s="32">
        <v>12</v>
      </c>
      <c r="D20" s="26">
        <f t="shared" si="19"/>
        <v>0</v>
      </c>
      <c r="E20" s="2"/>
      <c r="F20" s="538"/>
      <c r="G20" s="2"/>
      <c r="H20" s="2"/>
      <c r="I20" s="2"/>
      <c r="J20" s="2"/>
      <c r="K20" s="115"/>
      <c r="L20" s="15">
        <v>0</v>
      </c>
      <c r="M20" s="49">
        <v>0</v>
      </c>
      <c r="N20" s="50">
        <f t="shared" si="159"/>
        <v>0</v>
      </c>
      <c r="O20" s="141">
        <v>0</v>
      </c>
      <c r="P20" s="338">
        <v>0</v>
      </c>
      <c r="Q20" s="75">
        <f t="shared" si="160"/>
        <v>0</v>
      </c>
      <c r="R20" s="339">
        <v>0</v>
      </c>
      <c r="S20" s="340">
        <f t="shared" si="85"/>
        <v>0</v>
      </c>
      <c r="T20" s="153">
        <f t="shared" si="20"/>
        <v>0</v>
      </c>
      <c r="U20" s="51">
        <f t="shared" si="161"/>
        <v>0</v>
      </c>
      <c r="V20" s="476">
        <f t="shared" si="21"/>
        <v>0</v>
      </c>
      <c r="W20" s="27" t="str">
        <f t="shared" si="162"/>
        <v/>
      </c>
      <c r="X20" s="27" t="str">
        <f t="shared" si="163"/>
        <v/>
      </c>
      <c r="Y20" s="85" t="str">
        <f t="shared" si="164"/>
        <v/>
      </c>
      <c r="Z20" s="89">
        <v>0</v>
      </c>
      <c r="AA20" s="58">
        <v>0</v>
      </c>
      <c r="AB20" s="59">
        <f t="shared" si="98"/>
        <v>0</v>
      </c>
      <c r="AC20" s="147">
        <v>0</v>
      </c>
      <c r="AD20" s="343">
        <v>0</v>
      </c>
      <c r="AE20" s="76">
        <f t="shared" si="99"/>
        <v>0</v>
      </c>
      <c r="AF20" s="344">
        <v>0</v>
      </c>
      <c r="AG20" s="345">
        <f t="shared" si="100"/>
        <v>0</v>
      </c>
      <c r="AH20" s="97">
        <f t="shared" si="22"/>
        <v>0</v>
      </c>
      <c r="AI20" s="148">
        <f t="shared" si="101"/>
        <v>0</v>
      </c>
      <c r="AJ20" s="475">
        <f t="shared" si="23"/>
        <v>0</v>
      </c>
      <c r="AK20" s="53" t="str">
        <f t="shared" si="102"/>
        <v/>
      </c>
      <c r="AL20" s="53" t="str">
        <f t="shared" si="103"/>
        <v/>
      </c>
      <c r="AM20" s="90" t="str">
        <f t="shared" si="104"/>
        <v/>
      </c>
      <c r="AN20" s="86">
        <v>0</v>
      </c>
      <c r="AO20" s="55">
        <v>0</v>
      </c>
      <c r="AP20" s="56">
        <f t="shared" si="145"/>
        <v>0</v>
      </c>
      <c r="AQ20" s="185">
        <v>0</v>
      </c>
      <c r="AR20" s="346">
        <v>0</v>
      </c>
      <c r="AS20" s="186">
        <f t="shared" si="105"/>
        <v>0</v>
      </c>
      <c r="AT20" s="347">
        <v>0</v>
      </c>
      <c r="AU20" s="348">
        <f t="shared" si="106"/>
        <v>0</v>
      </c>
      <c r="AV20" s="47">
        <f t="shared" si="24"/>
        <v>0</v>
      </c>
      <c r="AW20" s="187">
        <f t="shared" si="107"/>
        <v>0</v>
      </c>
      <c r="AX20" s="473">
        <f t="shared" si="25"/>
        <v>0</v>
      </c>
      <c r="AY20" s="29" t="str">
        <f t="shared" si="108"/>
        <v/>
      </c>
      <c r="AZ20" s="29" t="str">
        <f t="shared" si="109"/>
        <v/>
      </c>
      <c r="BA20" s="87" t="str">
        <f t="shared" si="110"/>
        <v/>
      </c>
      <c r="BB20" s="203">
        <v>0</v>
      </c>
      <c r="BC20" s="63">
        <v>0</v>
      </c>
      <c r="BD20" s="204">
        <f t="shared" si="146"/>
        <v>0</v>
      </c>
      <c r="BE20" s="205">
        <v>0</v>
      </c>
      <c r="BF20" s="349">
        <v>0</v>
      </c>
      <c r="BG20" s="206">
        <f t="shared" si="111"/>
        <v>0</v>
      </c>
      <c r="BH20" s="350">
        <v>0</v>
      </c>
      <c r="BI20" s="351">
        <f t="shared" si="112"/>
        <v>0</v>
      </c>
      <c r="BJ20" s="77">
        <f t="shared" si="26"/>
        <v>0</v>
      </c>
      <c r="BK20" s="207">
        <f t="shared" si="113"/>
        <v>0</v>
      </c>
      <c r="BL20" s="477">
        <f t="shared" si="27"/>
        <v>0</v>
      </c>
      <c r="BM20" s="69" t="str">
        <f t="shared" si="114"/>
        <v/>
      </c>
      <c r="BN20" s="69" t="str">
        <f t="shared" si="115"/>
        <v/>
      </c>
      <c r="BO20" s="88" t="str">
        <f t="shared" si="116"/>
        <v/>
      </c>
      <c r="BP20" s="89">
        <v>0</v>
      </c>
      <c r="BQ20" s="58">
        <v>0</v>
      </c>
      <c r="BR20" s="59">
        <f t="shared" si="6"/>
        <v>0</v>
      </c>
      <c r="BS20" s="147">
        <v>0</v>
      </c>
      <c r="BT20" s="343">
        <v>0</v>
      </c>
      <c r="BU20" s="76">
        <f t="shared" si="117"/>
        <v>0</v>
      </c>
      <c r="BV20" s="344">
        <v>0</v>
      </c>
      <c r="BW20" s="345">
        <f t="shared" si="118"/>
        <v>0</v>
      </c>
      <c r="BX20" s="97">
        <f t="shared" si="28"/>
        <v>0</v>
      </c>
      <c r="BY20" s="148">
        <f t="shared" si="119"/>
        <v>0</v>
      </c>
      <c r="BZ20" s="475">
        <f t="shared" si="29"/>
        <v>0</v>
      </c>
      <c r="CA20" s="53" t="str">
        <f t="shared" si="7"/>
        <v/>
      </c>
      <c r="CB20" s="53" t="str">
        <f t="shared" si="120"/>
        <v/>
      </c>
      <c r="CC20" s="90" t="str">
        <f t="shared" si="121"/>
        <v/>
      </c>
      <c r="CD20" s="94">
        <v>0</v>
      </c>
      <c r="CE20" s="95">
        <v>0</v>
      </c>
      <c r="CF20" s="96">
        <f t="shared" si="147"/>
        <v>0</v>
      </c>
      <c r="CG20" s="223">
        <v>0</v>
      </c>
      <c r="CH20" s="352">
        <v>0</v>
      </c>
      <c r="CI20" s="224">
        <f t="shared" si="122"/>
        <v>0</v>
      </c>
      <c r="CJ20" s="353">
        <v>0</v>
      </c>
      <c r="CK20" s="354">
        <f t="shared" si="123"/>
        <v>0</v>
      </c>
      <c r="CL20" s="46">
        <f t="shared" si="30"/>
        <v>0</v>
      </c>
      <c r="CM20" s="225">
        <f t="shared" si="124"/>
        <v>0</v>
      </c>
      <c r="CN20" s="478">
        <f t="shared" si="31"/>
        <v>0</v>
      </c>
      <c r="CO20" s="28" t="str">
        <f t="shared" si="125"/>
        <v/>
      </c>
      <c r="CP20" s="28" t="str">
        <f t="shared" si="126"/>
        <v/>
      </c>
      <c r="CQ20" s="43" t="str">
        <f t="shared" si="127"/>
        <v/>
      </c>
      <c r="CR20" s="89">
        <v>0</v>
      </c>
      <c r="CS20" s="58">
        <v>0</v>
      </c>
      <c r="CT20" s="59">
        <f t="shared" si="128"/>
        <v>0</v>
      </c>
      <c r="CU20" s="147">
        <v>0</v>
      </c>
      <c r="CV20" s="343">
        <v>0</v>
      </c>
      <c r="CW20" s="76">
        <f t="shared" si="129"/>
        <v>0</v>
      </c>
      <c r="CX20" s="344">
        <v>0</v>
      </c>
      <c r="CY20" s="345">
        <f t="shared" si="130"/>
        <v>0</v>
      </c>
      <c r="CZ20" s="97">
        <f t="shared" si="32"/>
        <v>0</v>
      </c>
      <c r="DA20" s="148">
        <f t="shared" si="131"/>
        <v>0</v>
      </c>
      <c r="DB20" s="475">
        <f t="shared" si="33"/>
        <v>0</v>
      </c>
      <c r="DC20" s="53" t="str">
        <f t="shared" si="132"/>
        <v/>
      </c>
      <c r="DD20" s="53" t="str">
        <f t="shared" si="133"/>
        <v/>
      </c>
      <c r="DE20" s="90" t="str">
        <f t="shared" si="134"/>
        <v/>
      </c>
      <c r="DF20" s="91">
        <v>0</v>
      </c>
      <c r="DG20" s="60">
        <v>0</v>
      </c>
      <c r="DH20" s="61">
        <f t="shared" si="148"/>
        <v>0</v>
      </c>
      <c r="DI20" s="244">
        <v>0</v>
      </c>
      <c r="DJ20" s="355">
        <v>0</v>
      </c>
      <c r="DK20" s="245">
        <f t="shared" si="135"/>
        <v>0</v>
      </c>
      <c r="DL20" s="356">
        <v>0</v>
      </c>
      <c r="DM20" s="357">
        <f t="shared" si="136"/>
        <v>0</v>
      </c>
      <c r="DN20" s="48">
        <f t="shared" si="34"/>
        <v>0</v>
      </c>
      <c r="DO20" s="246">
        <f t="shared" si="137"/>
        <v>0</v>
      </c>
      <c r="DP20" s="479">
        <f t="shared" si="35"/>
        <v>0</v>
      </c>
      <c r="DQ20" s="92" t="str">
        <f t="shared" si="36"/>
        <v/>
      </c>
      <c r="DR20" s="203">
        <v>0</v>
      </c>
      <c r="DS20" s="63">
        <v>0</v>
      </c>
      <c r="DT20" s="204">
        <f t="shared" si="149"/>
        <v>0</v>
      </c>
      <c r="DU20" s="205">
        <v>0</v>
      </c>
      <c r="DV20" s="349">
        <v>0</v>
      </c>
      <c r="DW20" s="206">
        <f t="shared" si="138"/>
        <v>0</v>
      </c>
      <c r="DX20" s="350">
        <v>0</v>
      </c>
      <c r="DY20" s="351">
        <f t="shared" si="139"/>
        <v>0</v>
      </c>
      <c r="DZ20" s="77">
        <f t="shared" si="37"/>
        <v>0</v>
      </c>
      <c r="EA20" s="207">
        <f t="shared" si="140"/>
        <v>0</v>
      </c>
      <c r="EB20" s="477">
        <f t="shared" si="38"/>
        <v>0</v>
      </c>
      <c r="EC20" s="93" t="str">
        <f t="shared" si="39"/>
        <v/>
      </c>
      <c r="ED20" s="12">
        <v>0</v>
      </c>
      <c r="EE20" s="6">
        <v>0</v>
      </c>
      <c r="EF20" s="6">
        <v>0</v>
      </c>
      <c r="EG20" s="65">
        <f t="shared" si="150"/>
        <v>0</v>
      </c>
      <c r="EH20" s="480">
        <f t="shared" si="41"/>
        <v>0</v>
      </c>
      <c r="EI20" s="66" t="str">
        <f t="shared" si="42"/>
        <v/>
      </c>
      <c r="EJ20" s="10">
        <v>0</v>
      </c>
      <c r="EK20" s="4">
        <v>0</v>
      </c>
      <c r="EL20" s="4">
        <v>0</v>
      </c>
      <c r="EM20" s="28">
        <f t="shared" si="151"/>
        <v>0</v>
      </c>
      <c r="EN20" s="478">
        <f t="shared" si="44"/>
        <v>0</v>
      </c>
      <c r="EO20" s="39" t="str">
        <f t="shared" si="45"/>
        <v/>
      </c>
      <c r="EP20" s="203">
        <v>0</v>
      </c>
      <c r="EQ20" s="63">
        <v>0</v>
      </c>
      <c r="ER20" s="204">
        <f t="shared" si="97"/>
        <v>0</v>
      </c>
      <c r="ES20" s="205">
        <v>0</v>
      </c>
      <c r="ET20" s="349">
        <v>0</v>
      </c>
      <c r="EU20" s="206">
        <f t="shared" si="141"/>
        <v>0</v>
      </c>
      <c r="EV20" s="350">
        <v>0</v>
      </c>
      <c r="EW20" s="351">
        <f t="shared" si="142"/>
        <v>0</v>
      </c>
      <c r="EX20" s="77">
        <f t="shared" si="46"/>
        <v>0</v>
      </c>
      <c r="EY20" s="207">
        <f t="shared" si="143"/>
        <v>0</v>
      </c>
      <c r="EZ20" s="477">
        <f t="shared" si="47"/>
        <v>0</v>
      </c>
      <c r="FA20" s="93" t="str">
        <f t="shared" si="48"/>
        <v/>
      </c>
      <c r="FB20" s="14"/>
      <c r="FC20" s="8"/>
      <c r="FD20" s="44" t="str">
        <f t="shared" si="144"/>
        <v/>
      </c>
      <c r="FE20" s="41">
        <f t="shared" si="50"/>
        <v>0</v>
      </c>
      <c r="FF20" s="30">
        <f t="shared" si="51"/>
        <v>0</v>
      </c>
      <c r="FG20" s="128">
        <f t="shared" si="52"/>
        <v>0</v>
      </c>
      <c r="FH20" s="74" t="str">
        <f t="shared" si="53"/>
        <v/>
      </c>
      <c r="FI20" s="74" t="str">
        <f t="shared" si="54"/>
        <v/>
      </c>
      <c r="FJ20" s="62" t="str">
        <f t="shared" si="55"/>
        <v/>
      </c>
      <c r="FK20" s="42" t="str">
        <f t="shared" si="56"/>
        <v/>
      </c>
      <c r="FL20" s="84">
        <f t="shared" si="57"/>
        <v>0</v>
      </c>
      <c r="FM20" s="71" t="str">
        <f t="shared" si="152"/>
        <v/>
      </c>
      <c r="FN20" s="70" t="str">
        <f t="shared" si="153"/>
        <v/>
      </c>
      <c r="FO20" s="70" t="str">
        <f t="shared" si="154"/>
        <v/>
      </c>
      <c r="FP20" s="70" t="str">
        <f t="shared" si="155"/>
        <v/>
      </c>
      <c r="FQ20" s="70" t="str">
        <f t="shared" si="156"/>
        <v/>
      </c>
      <c r="FR20" s="387" t="str">
        <f t="shared" si="157"/>
        <v/>
      </c>
      <c r="FS20" s="72" t="str">
        <f t="shared" si="158"/>
        <v/>
      </c>
      <c r="FT20" s="71">
        <f t="shared" si="65"/>
        <v>0</v>
      </c>
      <c r="FU20" s="70">
        <f t="shared" si="66"/>
        <v>0</v>
      </c>
      <c r="FV20" s="70">
        <f t="shared" si="67"/>
        <v>0</v>
      </c>
      <c r="FW20" s="70">
        <f t="shared" si="68"/>
        <v>0</v>
      </c>
      <c r="FX20" s="72"/>
      <c r="FY20" s="691"/>
      <c r="FZ20" s="691"/>
      <c r="GA20" s="112">
        <f t="shared" si="69"/>
        <v>0</v>
      </c>
      <c r="GB20" s="112" t="s">
        <v>193</v>
      </c>
      <c r="GC20" s="112">
        <f t="shared" si="70"/>
        <v>200</v>
      </c>
      <c r="GD20" s="112" t="str">
        <f t="shared" si="71"/>
        <v>0/200</v>
      </c>
      <c r="GE20" s="112">
        <f t="shared" si="72"/>
        <v>0</v>
      </c>
      <c r="GF20" s="112" t="s">
        <v>193</v>
      </c>
      <c r="GG20" s="112">
        <f t="shared" si="73"/>
        <v>200</v>
      </c>
      <c r="GH20" s="112" t="str">
        <f t="shared" si="74"/>
        <v>0/200</v>
      </c>
      <c r="GI20" s="112">
        <f t="shared" si="75"/>
        <v>0</v>
      </c>
      <c r="GJ20" s="112" t="s">
        <v>193</v>
      </c>
      <c r="GK20" s="112">
        <f t="shared" si="76"/>
        <v>100</v>
      </c>
      <c r="GL20" s="112" t="str">
        <f t="shared" si="77"/>
        <v>0/100</v>
      </c>
      <c r="GM20" s="112">
        <f t="shared" si="78"/>
        <v>0</v>
      </c>
      <c r="GN20" s="112" t="s">
        <v>193</v>
      </c>
      <c r="GO20" s="112">
        <f t="shared" si="79"/>
        <v>100</v>
      </c>
      <c r="GP20" s="112" t="str">
        <f t="shared" si="80"/>
        <v>0/100</v>
      </c>
      <c r="GQ20" s="112">
        <f t="shared" si="81"/>
        <v>0</v>
      </c>
      <c r="GR20" s="112" t="s">
        <v>193</v>
      </c>
      <c r="GS20" s="112">
        <f t="shared" si="82"/>
        <v>200</v>
      </c>
      <c r="GT20" s="112" t="str">
        <f t="shared" si="17"/>
        <v>0/200</v>
      </c>
    </row>
    <row r="21" spans="1:202" ht="38.25" customHeight="1">
      <c r="A21" s="104">
        <f t="shared" si="18"/>
        <v>0</v>
      </c>
      <c r="B21" s="336">
        <v>13</v>
      </c>
      <c r="C21" s="25">
        <v>13</v>
      </c>
      <c r="D21" s="26">
        <f t="shared" si="19"/>
        <v>0</v>
      </c>
      <c r="E21" s="2"/>
      <c r="F21" s="538"/>
      <c r="G21" s="1"/>
      <c r="H21" s="2"/>
      <c r="I21" s="2"/>
      <c r="J21" s="2"/>
      <c r="K21" s="115"/>
      <c r="L21" s="15">
        <v>0</v>
      </c>
      <c r="M21" s="49">
        <v>0</v>
      </c>
      <c r="N21" s="50">
        <f t="shared" si="159"/>
        <v>0</v>
      </c>
      <c r="O21" s="141">
        <v>0</v>
      </c>
      <c r="P21" s="338">
        <v>0</v>
      </c>
      <c r="Q21" s="75">
        <f t="shared" si="160"/>
        <v>0</v>
      </c>
      <c r="R21" s="339">
        <v>0</v>
      </c>
      <c r="S21" s="340">
        <f t="shared" si="85"/>
        <v>0</v>
      </c>
      <c r="T21" s="153">
        <f t="shared" si="20"/>
        <v>0</v>
      </c>
      <c r="U21" s="51">
        <f t="shared" si="161"/>
        <v>0</v>
      </c>
      <c r="V21" s="476">
        <f t="shared" si="21"/>
        <v>0</v>
      </c>
      <c r="W21" s="27" t="str">
        <f t="shared" si="162"/>
        <v/>
      </c>
      <c r="X21" s="27" t="str">
        <f t="shared" si="163"/>
        <v/>
      </c>
      <c r="Y21" s="85" t="str">
        <f t="shared" si="164"/>
        <v/>
      </c>
      <c r="Z21" s="89">
        <v>0</v>
      </c>
      <c r="AA21" s="58">
        <v>0</v>
      </c>
      <c r="AB21" s="59">
        <f t="shared" si="98"/>
        <v>0</v>
      </c>
      <c r="AC21" s="147">
        <v>0</v>
      </c>
      <c r="AD21" s="343">
        <v>0</v>
      </c>
      <c r="AE21" s="76">
        <f t="shared" si="99"/>
        <v>0</v>
      </c>
      <c r="AF21" s="344">
        <v>0</v>
      </c>
      <c r="AG21" s="345">
        <f t="shared" si="100"/>
        <v>0</v>
      </c>
      <c r="AH21" s="97">
        <f t="shared" si="22"/>
        <v>0</v>
      </c>
      <c r="AI21" s="148">
        <f t="shared" si="101"/>
        <v>0</v>
      </c>
      <c r="AJ21" s="475">
        <f t="shared" si="23"/>
        <v>0</v>
      </c>
      <c r="AK21" s="53" t="str">
        <f t="shared" si="102"/>
        <v/>
      </c>
      <c r="AL21" s="53" t="str">
        <f t="shared" si="103"/>
        <v/>
      </c>
      <c r="AM21" s="90" t="str">
        <f t="shared" si="104"/>
        <v/>
      </c>
      <c r="AN21" s="86">
        <v>0</v>
      </c>
      <c r="AO21" s="55">
        <v>0</v>
      </c>
      <c r="AP21" s="56">
        <f t="shared" si="145"/>
        <v>0</v>
      </c>
      <c r="AQ21" s="185">
        <v>0</v>
      </c>
      <c r="AR21" s="346">
        <v>0</v>
      </c>
      <c r="AS21" s="186">
        <f t="shared" si="105"/>
        <v>0</v>
      </c>
      <c r="AT21" s="347">
        <v>0</v>
      </c>
      <c r="AU21" s="348">
        <f t="shared" si="106"/>
        <v>0</v>
      </c>
      <c r="AV21" s="47">
        <f t="shared" si="24"/>
        <v>0</v>
      </c>
      <c r="AW21" s="187">
        <f t="shared" si="107"/>
        <v>0</v>
      </c>
      <c r="AX21" s="473">
        <f t="shared" si="25"/>
        <v>0</v>
      </c>
      <c r="AY21" s="29" t="str">
        <f t="shared" si="108"/>
        <v/>
      </c>
      <c r="AZ21" s="29" t="str">
        <f t="shared" si="109"/>
        <v/>
      </c>
      <c r="BA21" s="87" t="str">
        <f t="shared" si="110"/>
        <v/>
      </c>
      <c r="BB21" s="203">
        <v>0</v>
      </c>
      <c r="BC21" s="63">
        <v>0</v>
      </c>
      <c r="BD21" s="204">
        <f t="shared" si="146"/>
        <v>0</v>
      </c>
      <c r="BE21" s="205">
        <v>0</v>
      </c>
      <c r="BF21" s="349">
        <v>0</v>
      </c>
      <c r="BG21" s="206">
        <f t="shared" si="111"/>
        <v>0</v>
      </c>
      <c r="BH21" s="350">
        <v>0</v>
      </c>
      <c r="BI21" s="351">
        <f t="shared" si="112"/>
        <v>0</v>
      </c>
      <c r="BJ21" s="77">
        <f t="shared" si="26"/>
        <v>0</v>
      </c>
      <c r="BK21" s="207">
        <f t="shared" si="113"/>
        <v>0</v>
      </c>
      <c r="BL21" s="477">
        <f t="shared" si="27"/>
        <v>0</v>
      </c>
      <c r="BM21" s="69" t="str">
        <f t="shared" si="114"/>
        <v/>
      </c>
      <c r="BN21" s="69" t="str">
        <f t="shared" si="115"/>
        <v/>
      </c>
      <c r="BO21" s="88" t="str">
        <f t="shared" si="116"/>
        <v/>
      </c>
      <c r="BP21" s="89">
        <v>0</v>
      </c>
      <c r="BQ21" s="58">
        <v>0</v>
      </c>
      <c r="BR21" s="59">
        <f t="shared" si="6"/>
        <v>0</v>
      </c>
      <c r="BS21" s="147">
        <v>0</v>
      </c>
      <c r="BT21" s="343">
        <v>0</v>
      </c>
      <c r="BU21" s="76">
        <f t="shared" si="117"/>
        <v>0</v>
      </c>
      <c r="BV21" s="344">
        <v>0</v>
      </c>
      <c r="BW21" s="345">
        <f t="shared" si="118"/>
        <v>0</v>
      </c>
      <c r="BX21" s="97">
        <f t="shared" si="28"/>
        <v>0</v>
      </c>
      <c r="BY21" s="148">
        <f t="shared" si="119"/>
        <v>0</v>
      </c>
      <c r="BZ21" s="475">
        <f t="shared" si="29"/>
        <v>0</v>
      </c>
      <c r="CA21" s="53" t="str">
        <f t="shared" si="7"/>
        <v/>
      </c>
      <c r="CB21" s="53" t="str">
        <f t="shared" si="120"/>
        <v/>
      </c>
      <c r="CC21" s="90" t="str">
        <f t="shared" si="121"/>
        <v/>
      </c>
      <c r="CD21" s="94">
        <v>0</v>
      </c>
      <c r="CE21" s="95">
        <v>0</v>
      </c>
      <c r="CF21" s="96">
        <f t="shared" si="147"/>
        <v>0</v>
      </c>
      <c r="CG21" s="223">
        <v>0</v>
      </c>
      <c r="CH21" s="352">
        <v>0</v>
      </c>
      <c r="CI21" s="224">
        <f t="shared" si="122"/>
        <v>0</v>
      </c>
      <c r="CJ21" s="353">
        <v>0</v>
      </c>
      <c r="CK21" s="354">
        <f t="shared" si="123"/>
        <v>0</v>
      </c>
      <c r="CL21" s="46">
        <f t="shared" si="30"/>
        <v>0</v>
      </c>
      <c r="CM21" s="225">
        <f t="shared" si="124"/>
        <v>0</v>
      </c>
      <c r="CN21" s="478">
        <f t="shared" si="31"/>
        <v>0</v>
      </c>
      <c r="CO21" s="28" t="str">
        <f t="shared" si="125"/>
        <v/>
      </c>
      <c r="CP21" s="28" t="str">
        <f t="shared" si="126"/>
        <v/>
      </c>
      <c r="CQ21" s="43" t="str">
        <f t="shared" si="127"/>
        <v/>
      </c>
      <c r="CR21" s="89">
        <v>0</v>
      </c>
      <c r="CS21" s="58">
        <v>0</v>
      </c>
      <c r="CT21" s="59">
        <f t="shared" si="128"/>
        <v>0</v>
      </c>
      <c r="CU21" s="147">
        <v>0</v>
      </c>
      <c r="CV21" s="343">
        <v>0</v>
      </c>
      <c r="CW21" s="76">
        <f t="shared" si="129"/>
        <v>0</v>
      </c>
      <c r="CX21" s="344">
        <v>0</v>
      </c>
      <c r="CY21" s="345">
        <f t="shared" si="130"/>
        <v>0</v>
      </c>
      <c r="CZ21" s="97">
        <f t="shared" si="32"/>
        <v>0</v>
      </c>
      <c r="DA21" s="148">
        <f t="shared" si="131"/>
        <v>0</v>
      </c>
      <c r="DB21" s="475">
        <f t="shared" si="33"/>
        <v>0</v>
      </c>
      <c r="DC21" s="53" t="str">
        <f t="shared" si="132"/>
        <v/>
      </c>
      <c r="DD21" s="53" t="str">
        <f t="shared" si="133"/>
        <v/>
      </c>
      <c r="DE21" s="90" t="str">
        <f t="shared" si="134"/>
        <v/>
      </c>
      <c r="DF21" s="91">
        <v>0</v>
      </c>
      <c r="DG21" s="60">
        <v>0</v>
      </c>
      <c r="DH21" s="61">
        <f t="shared" si="148"/>
        <v>0</v>
      </c>
      <c r="DI21" s="244">
        <v>0</v>
      </c>
      <c r="DJ21" s="355">
        <v>0</v>
      </c>
      <c r="DK21" s="245">
        <f t="shared" si="135"/>
        <v>0</v>
      </c>
      <c r="DL21" s="356">
        <v>0</v>
      </c>
      <c r="DM21" s="357">
        <f t="shared" si="136"/>
        <v>0</v>
      </c>
      <c r="DN21" s="48">
        <f t="shared" si="34"/>
        <v>0</v>
      </c>
      <c r="DO21" s="246">
        <f t="shared" si="137"/>
        <v>0</v>
      </c>
      <c r="DP21" s="479">
        <f t="shared" si="35"/>
        <v>0</v>
      </c>
      <c r="DQ21" s="92" t="str">
        <f t="shared" si="36"/>
        <v/>
      </c>
      <c r="DR21" s="203">
        <v>0</v>
      </c>
      <c r="DS21" s="63">
        <v>0</v>
      </c>
      <c r="DT21" s="204">
        <f t="shared" si="149"/>
        <v>0</v>
      </c>
      <c r="DU21" s="205">
        <v>0</v>
      </c>
      <c r="DV21" s="349">
        <v>0</v>
      </c>
      <c r="DW21" s="206">
        <f t="shared" si="138"/>
        <v>0</v>
      </c>
      <c r="DX21" s="350">
        <v>0</v>
      </c>
      <c r="DY21" s="351">
        <f t="shared" si="139"/>
        <v>0</v>
      </c>
      <c r="DZ21" s="77">
        <f t="shared" si="37"/>
        <v>0</v>
      </c>
      <c r="EA21" s="207">
        <f t="shared" si="140"/>
        <v>0</v>
      </c>
      <c r="EB21" s="477">
        <f t="shared" si="38"/>
        <v>0</v>
      </c>
      <c r="EC21" s="93" t="str">
        <f t="shared" si="39"/>
        <v/>
      </c>
      <c r="ED21" s="12">
        <v>0</v>
      </c>
      <c r="EE21" s="6">
        <v>0</v>
      </c>
      <c r="EF21" s="6">
        <v>0</v>
      </c>
      <c r="EG21" s="65">
        <f t="shared" si="150"/>
        <v>0</v>
      </c>
      <c r="EH21" s="480">
        <f t="shared" si="41"/>
        <v>0</v>
      </c>
      <c r="EI21" s="66" t="str">
        <f t="shared" si="42"/>
        <v/>
      </c>
      <c r="EJ21" s="10">
        <v>0</v>
      </c>
      <c r="EK21" s="4">
        <v>0</v>
      </c>
      <c r="EL21" s="4">
        <v>0</v>
      </c>
      <c r="EM21" s="28">
        <f t="shared" si="151"/>
        <v>0</v>
      </c>
      <c r="EN21" s="478">
        <f t="shared" si="44"/>
        <v>0</v>
      </c>
      <c r="EO21" s="39" t="str">
        <f t="shared" si="45"/>
        <v/>
      </c>
      <c r="EP21" s="203">
        <v>0</v>
      </c>
      <c r="EQ21" s="63">
        <v>0</v>
      </c>
      <c r="ER21" s="204">
        <f t="shared" si="97"/>
        <v>0</v>
      </c>
      <c r="ES21" s="205">
        <v>0</v>
      </c>
      <c r="ET21" s="349">
        <v>0</v>
      </c>
      <c r="EU21" s="206">
        <f t="shared" si="141"/>
        <v>0</v>
      </c>
      <c r="EV21" s="350">
        <v>0</v>
      </c>
      <c r="EW21" s="351">
        <f t="shared" si="142"/>
        <v>0</v>
      </c>
      <c r="EX21" s="77">
        <f t="shared" si="46"/>
        <v>0</v>
      </c>
      <c r="EY21" s="207">
        <f t="shared" si="143"/>
        <v>0</v>
      </c>
      <c r="EZ21" s="477">
        <f t="shared" si="47"/>
        <v>0</v>
      </c>
      <c r="FA21" s="93" t="str">
        <f t="shared" si="48"/>
        <v/>
      </c>
      <c r="FB21" s="14"/>
      <c r="FC21" s="8"/>
      <c r="FD21" s="44" t="str">
        <f t="shared" si="144"/>
        <v/>
      </c>
      <c r="FE21" s="41">
        <f t="shared" si="50"/>
        <v>0</v>
      </c>
      <c r="FF21" s="30">
        <f t="shared" si="51"/>
        <v>0</v>
      </c>
      <c r="FG21" s="128">
        <f t="shared" si="52"/>
        <v>0</v>
      </c>
      <c r="FH21" s="74" t="str">
        <f t="shared" si="53"/>
        <v/>
      </c>
      <c r="FI21" s="74" t="str">
        <f t="shared" si="54"/>
        <v/>
      </c>
      <c r="FJ21" s="62" t="str">
        <f t="shared" si="55"/>
        <v/>
      </c>
      <c r="FK21" s="42" t="str">
        <f t="shared" si="56"/>
        <v/>
      </c>
      <c r="FL21" s="84">
        <f t="shared" si="57"/>
        <v>0</v>
      </c>
      <c r="FM21" s="71" t="str">
        <f t="shared" si="152"/>
        <v/>
      </c>
      <c r="FN21" s="70" t="str">
        <f t="shared" si="153"/>
        <v/>
      </c>
      <c r="FO21" s="70" t="str">
        <f t="shared" si="154"/>
        <v/>
      </c>
      <c r="FP21" s="70" t="str">
        <f t="shared" si="155"/>
        <v/>
      </c>
      <c r="FQ21" s="70" t="str">
        <f t="shared" si="156"/>
        <v/>
      </c>
      <c r="FR21" s="387" t="str">
        <f t="shared" si="157"/>
        <v/>
      </c>
      <c r="FS21" s="72" t="str">
        <f t="shared" si="158"/>
        <v/>
      </c>
      <c r="FT21" s="71">
        <f t="shared" si="65"/>
        <v>0</v>
      </c>
      <c r="FU21" s="70">
        <f t="shared" si="66"/>
        <v>0</v>
      </c>
      <c r="FV21" s="70">
        <f t="shared" si="67"/>
        <v>0</v>
      </c>
      <c r="FW21" s="70">
        <f t="shared" si="68"/>
        <v>0</v>
      </c>
      <c r="FX21" s="72"/>
      <c r="FY21" s="691"/>
      <c r="FZ21" s="691"/>
      <c r="GA21" s="112">
        <f t="shared" si="69"/>
        <v>0</v>
      </c>
      <c r="GB21" s="112" t="s">
        <v>193</v>
      </c>
      <c r="GC21" s="112">
        <f t="shared" si="70"/>
        <v>200</v>
      </c>
      <c r="GD21" s="112" t="str">
        <f t="shared" si="71"/>
        <v>0/200</v>
      </c>
      <c r="GE21" s="112">
        <f t="shared" si="72"/>
        <v>0</v>
      </c>
      <c r="GF21" s="112" t="s">
        <v>193</v>
      </c>
      <c r="GG21" s="112">
        <f t="shared" si="73"/>
        <v>200</v>
      </c>
      <c r="GH21" s="112" t="str">
        <f t="shared" si="74"/>
        <v>0/200</v>
      </c>
      <c r="GI21" s="112">
        <f t="shared" si="75"/>
        <v>0</v>
      </c>
      <c r="GJ21" s="112" t="s">
        <v>193</v>
      </c>
      <c r="GK21" s="112">
        <f t="shared" si="76"/>
        <v>100</v>
      </c>
      <c r="GL21" s="112" t="str">
        <f t="shared" si="77"/>
        <v>0/100</v>
      </c>
      <c r="GM21" s="112">
        <f t="shared" si="78"/>
        <v>0</v>
      </c>
      <c r="GN21" s="112" t="s">
        <v>193</v>
      </c>
      <c r="GO21" s="112">
        <f t="shared" si="79"/>
        <v>100</v>
      </c>
      <c r="GP21" s="112" t="str">
        <f t="shared" si="80"/>
        <v>0/100</v>
      </c>
      <c r="GQ21" s="112">
        <f t="shared" si="81"/>
        <v>0</v>
      </c>
      <c r="GR21" s="112" t="s">
        <v>193</v>
      </c>
      <c r="GS21" s="112">
        <f t="shared" si="82"/>
        <v>200</v>
      </c>
      <c r="GT21" s="112" t="str">
        <f t="shared" si="17"/>
        <v>0/200</v>
      </c>
    </row>
    <row r="22" spans="1:202" ht="38.25" customHeight="1">
      <c r="A22" s="104">
        <f t="shared" si="18"/>
        <v>0</v>
      </c>
      <c r="B22" s="336">
        <v>14</v>
      </c>
      <c r="C22" s="32">
        <v>14</v>
      </c>
      <c r="D22" s="26">
        <f t="shared" si="19"/>
        <v>0</v>
      </c>
      <c r="E22" s="2"/>
      <c r="F22" s="538"/>
      <c r="G22" s="2"/>
      <c r="H22" s="2"/>
      <c r="I22" s="2"/>
      <c r="J22" s="2"/>
      <c r="K22" s="115"/>
      <c r="L22" s="15">
        <v>0</v>
      </c>
      <c r="M22" s="49">
        <v>0</v>
      </c>
      <c r="N22" s="50">
        <f t="shared" si="159"/>
        <v>0</v>
      </c>
      <c r="O22" s="141">
        <v>0</v>
      </c>
      <c r="P22" s="338">
        <v>0</v>
      </c>
      <c r="Q22" s="75">
        <f t="shared" si="160"/>
        <v>0</v>
      </c>
      <c r="R22" s="339">
        <v>0</v>
      </c>
      <c r="S22" s="340">
        <f t="shared" si="85"/>
        <v>0</v>
      </c>
      <c r="T22" s="153">
        <f t="shared" si="20"/>
        <v>0</v>
      </c>
      <c r="U22" s="51">
        <f t="shared" si="161"/>
        <v>0</v>
      </c>
      <c r="V22" s="476">
        <f t="shared" si="21"/>
        <v>0</v>
      </c>
      <c r="W22" s="27" t="str">
        <f t="shared" si="162"/>
        <v/>
      </c>
      <c r="X22" s="27" t="str">
        <f t="shared" si="163"/>
        <v/>
      </c>
      <c r="Y22" s="85" t="str">
        <f t="shared" si="164"/>
        <v/>
      </c>
      <c r="Z22" s="89">
        <v>0</v>
      </c>
      <c r="AA22" s="58">
        <v>0</v>
      </c>
      <c r="AB22" s="59">
        <f t="shared" si="98"/>
        <v>0</v>
      </c>
      <c r="AC22" s="147">
        <v>0</v>
      </c>
      <c r="AD22" s="343">
        <v>0</v>
      </c>
      <c r="AE22" s="76">
        <f t="shared" si="99"/>
        <v>0</v>
      </c>
      <c r="AF22" s="344">
        <v>0</v>
      </c>
      <c r="AG22" s="345">
        <f t="shared" si="100"/>
        <v>0</v>
      </c>
      <c r="AH22" s="97">
        <f t="shared" si="22"/>
        <v>0</v>
      </c>
      <c r="AI22" s="148">
        <f t="shared" si="101"/>
        <v>0</v>
      </c>
      <c r="AJ22" s="475">
        <f t="shared" si="23"/>
        <v>0</v>
      </c>
      <c r="AK22" s="53" t="str">
        <f t="shared" si="102"/>
        <v/>
      </c>
      <c r="AL22" s="53" t="str">
        <f t="shared" si="103"/>
        <v/>
      </c>
      <c r="AM22" s="90" t="str">
        <f t="shared" si="104"/>
        <v/>
      </c>
      <c r="AN22" s="86">
        <v>0</v>
      </c>
      <c r="AO22" s="55">
        <v>0</v>
      </c>
      <c r="AP22" s="56">
        <f t="shared" si="145"/>
        <v>0</v>
      </c>
      <c r="AQ22" s="185">
        <v>0</v>
      </c>
      <c r="AR22" s="346">
        <v>0</v>
      </c>
      <c r="AS22" s="186">
        <f t="shared" si="105"/>
        <v>0</v>
      </c>
      <c r="AT22" s="347">
        <v>0</v>
      </c>
      <c r="AU22" s="348">
        <f t="shared" si="106"/>
        <v>0</v>
      </c>
      <c r="AV22" s="47">
        <f t="shared" si="24"/>
        <v>0</v>
      </c>
      <c r="AW22" s="187">
        <f t="shared" si="107"/>
        <v>0</v>
      </c>
      <c r="AX22" s="473">
        <f t="shared" si="25"/>
        <v>0</v>
      </c>
      <c r="AY22" s="29" t="str">
        <f t="shared" si="108"/>
        <v/>
      </c>
      <c r="AZ22" s="29" t="str">
        <f t="shared" si="109"/>
        <v/>
      </c>
      <c r="BA22" s="87" t="str">
        <f t="shared" si="110"/>
        <v/>
      </c>
      <c r="BB22" s="203">
        <v>0</v>
      </c>
      <c r="BC22" s="63">
        <v>0</v>
      </c>
      <c r="BD22" s="204">
        <f t="shared" si="146"/>
        <v>0</v>
      </c>
      <c r="BE22" s="205">
        <v>0</v>
      </c>
      <c r="BF22" s="349">
        <v>0</v>
      </c>
      <c r="BG22" s="206">
        <f t="shared" si="111"/>
        <v>0</v>
      </c>
      <c r="BH22" s="350">
        <v>0</v>
      </c>
      <c r="BI22" s="351">
        <f t="shared" si="112"/>
        <v>0</v>
      </c>
      <c r="BJ22" s="77">
        <f t="shared" si="26"/>
        <v>0</v>
      </c>
      <c r="BK22" s="207">
        <f t="shared" si="113"/>
        <v>0</v>
      </c>
      <c r="BL22" s="477">
        <f t="shared" si="27"/>
        <v>0</v>
      </c>
      <c r="BM22" s="69" t="str">
        <f t="shared" si="114"/>
        <v/>
      </c>
      <c r="BN22" s="69" t="str">
        <f t="shared" si="115"/>
        <v/>
      </c>
      <c r="BO22" s="88" t="str">
        <f t="shared" si="116"/>
        <v/>
      </c>
      <c r="BP22" s="89">
        <v>0</v>
      </c>
      <c r="BQ22" s="58">
        <v>0</v>
      </c>
      <c r="BR22" s="59">
        <f t="shared" si="6"/>
        <v>0</v>
      </c>
      <c r="BS22" s="147">
        <v>0</v>
      </c>
      <c r="BT22" s="343">
        <v>0</v>
      </c>
      <c r="BU22" s="76">
        <f t="shared" si="117"/>
        <v>0</v>
      </c>
      <c r="BV22" s="344">
        <v>0</v>
      </c>
      <c r="BW22" s="345">
        <f t="shared" si="118"/>
        <v>0</v>
      </c>
      <c r="BX22" s="97">
        <f t="shared" si="28"/>
        <v>0</v>
      </c>
      <c r="BY22" s="148">
        <f t="shared" si="119"/>
        <v>0</v>
      </c>
      <c r="BZ22" s="475">
        <f t="shared" si="29"/>
        <v>0</v>
      </c>
      <c r="CA22" s="53" t="str">
        <f t="shared" si="7"/>
        <v/>
      </c>
      <c r="CB22" s="53" t="str">
        <f t="shared" si="120"/>
        <v/>
      </c>
      <c r="CC22" s="90" t="str">
        <f t="shared" si="121"/>
        <v/>
      </c>
      <c r="CD22" s="94">
        <v>0</v>
      </c>
      <c r="CE22" s="95">
        <v>0</v>
      </c>
      <c r="CF22" s="96">
        <f t="shared" si="147"/>
        <v>0</v>
      </c>
      <c r="CG22" s="223">
        <v>0</v>
      </c>
      <c r="CH22" s="352">
        <v>0</v>
      </c>
      <c r="CI22" s="224">
        <f t="shared" si="122"/>
        <v>0</v>
      </c>
      <c r="CJ22" s="353">
        <v>0</v>
      </c>
      <c r="CK22" s="354">
        <f t="shared" si="123"/>
        <v>0</v>
      </c>
      <c r="CL22" s="46">
        <f t="shared" si="30"/>
        <v>0</v>
      </c>
      <c r="CM22" s="225">
        <f t="shared" si="124"/>
        <v>0</v>
      </c>
      <c r="CN22" s="478">
        <f t="shared" si="31"/>
        <v>0</v>
      </c>
      <c r="CO22" s="28" t="str">
        <f t="shared" si="125"/>
        <v/>
      </c>
      <c r="CP22" s="28" t="str">
        <f t="shared" si="126"/>
        <v/>
      </c>
      <c r="CQ22" s="43" t="str">
        <f t="shared" si="127"/>
        <v/>
      </c>
      <c r="CR22" s="89">
        <v>0</v>
      </c>
      <c r="CS22" s="58">
        <v>0</v>
      </c>
      <c r="CT22" s="59">
        <f t="shared" si="128"/>
        <v>0</v>
      </c>
      <c r="CU22" s="147">
        <v>0</v>
      </c>
      <c r="CV22" s="343">
        <v>0</v>
      </c>
      <c r="CW22" s="76">
        <f t="shared" si="129"/>
        <v>0</v>
      </c>
      <c r="CX22" s="344">
        <v>0</v>
      </c>
      <c r="CY22" s="345">
        <f t="shared" si="130"/>
        <v>0</v>
      </c>
      <c r="CZ22" s="97">
        <f t="shared" si="32"/>
        <v>0</v>
      </c>
      <c r="DA22" s="148">
        <f t="shared" si="131"/>
        <v>0</v>
      </c>
      <c r="DB22" s="475">
        <f t="shared" si="33"/>
        <v>0</v>
      </c>
      <c r="DC22" s="53" t="str">
        <f t="shared" si="132"/>
        <v/>
      </c>
      <c r="DD22" s="53" t="str">
        <f t="shared" si="133"/>
        <v/>
      </c>
      <c r="DE22" s="90" t="str">
        <f t="shared" si="134"/>
        <v/>
      </c>
      <c r="DF22" s="91">
        <v>0</v>
      </c>
      <c r="DG22" s="60">
        <v>0</v>
      </c>
      <c r="DH22" s="61">
        <f t="shared" si="148"/>
        <v>0</v>
      </c>
      <c r="DI22" s="244">
        <v>0</v>
      </c>
      <c r="DJ22" s="355">
        <v>0</v>
      </c>
      <c r="DK22" s="245">
        <f t="shared" si="135"/>
        <v>0</v>
      </c>
      <c r="DL22" s="356">
        <v>0</v>
      </c>
      <c r="DM22" s="357">
        <f t="shared" si="136"/>
        <v>0</v>
      </c>
      <c r="DN22" s="48">
        <f t="shared" si="34"/>
        <v>0</v>
      </c>
      <c r="DO22" s="246">
        <f t="shared" si="137"/>
        <v>0</v>
      </c>
      <c r="DP22" s="479">
        <f t="shared" si="35"/>
        <v>0</v>
      </c>
      <c r="DQ22" s="92" t="str">
        <f t="shared" si="36"/>
        <v/>
      </c>
      <c r="DR22" s="203">
        <v>0</v>
      </c>
      <c r="DS22" s="63">
        <v>0</v>
      </c>
      <c r="DT22" s="204">
        <f t="shared" si="149"/>
        <v>0</v>
      </c>
      <c r="DU22" s="205">
        <v>0</v>
      </c>
      <c r="DV22" s="349">
        <v>0</v>
      </c>
      <c r="DW22" s="206">
        <f t="shared" si="138"/>
        <v>0</v>
      </c>
      <c r="DX22" s="350">
        <v>0</v>
      </c>
      <c r="DY22" s="351">
        <f t="shared" si="139"/>
        <v>0</v>
      </c>
      <c r="DZ22" s="77">
        <f t="shared" si="37"/>
        <v>0</v>
      </c>
      <c r="EA22" s="207">
        <f t="shared" si="140"/>
        <v>0</v>
      </c>
      <c r="EB22" s="477">
        <f t="shared" si="38"/>
        <v>0</v>
      </c>
      <c r="EC22" s="93" t="str">
        <f t="shared" si="39"/>
        <v/>
      </c>
      <c r="ED22" s="12">
        <v>0</v>
      </c>
      <c r="EE22" s="6">
        <v>0</v>
      </c>
      <c r="EF22" s="6">
        <v>0</v>
      </c>
      <c r="EG22" s="65">
        <f t="shared" si="150"/>
        <v>0</v>
      </c>
      <c r="EH22" s="480">
        <f t="shared" si="41"/>
        <v>0</v>
      </c>
      <c r="EI22" s="66" t="str">
        <f t="shared" si="42"/>
        <v/>
      </c>
      <c r="EJ22" s="10">
        <v>0</v>
      </c>
      <c r="EK22" s="4">
        <v>0</v>
      </c>
      <c r="EL22" s="4">
        <v>0</v>
      </c>
      <c r="EM22" s="28">
        <f t="shared" si="151"/>
        <v>0</v>
      </c>
      <c r="EN22" s="478">
        <f t="shared" si="44"/>
        <v>0</v>
      </c>
      <c r="EO22" s="39" t="str">
        <f t="shared" si="45"/>
        <v/>
      </c>
      <c r="EP22" s="203">
        <v>0</v>
      </c>
      <c r="EQ22" s="63">
        <v>0</v>
      </c>
      <c r="ER22" s="204">
        <f t="shared" si="97"/>
        <v>0</v>
      </c>
      <c r="ES22" s="205">
        <v>0</v>
      </c>
      <c r="ET22" s="349">
        <v>0</v>
      </c>
      <c r="EU22" s="206">
        <f t="shared" si="141"/>
        <v>0</v>
      </c>
      <c r="EV22" s="350">
        <v>0</v>
      </c>
      <c r="EW22" s="351">
        <f t="shared" si="142"/>
        <v>0</v>
      </c>
      <c r="EX22" s="77">
        <f t="shared" si="46"/>
        <v>0</v>
      </c>
      <c r="EY22" s="207">
        <f t="shared" si="143"/>
        <v>0</v>
      </c>
      <c r="EZ22" s="477">
        <f t="shared" si="47"/>
        <v>0</v>
      </c>
      <c r="FA22" s="93" t="str">
        <f t="shared" si="48"/>
        <v/>
      </c>
      <c r="FB22" s="14"/>
      <c r="FC22" s="8"/>
      <c r="FD22" s="44" t="str">
        <f t="shared" si="144"/>
        <v/>
      </c>
      <c r="FE22" s="41">
        <f t="shared" si="50"/>
        <v>0</v>
      </c>
      <c r="FF22" s="30">
        <f t="shared" si="51"/>
        <v>0</v>
      </c>
      <c r="FG22" s="128">
        <f t="shared" si="52"/>
        <v>0</v>
      </c>
      <c r="FH22" s="74" t="str">
        <f t="shared" si="53"/>
        <v/>
      </c>
      <c r="FI22" s="74" t="str">
        <f t="shared" si="54"/>
        <v/>
      </c>
      <c r="FJ22" s="62" t="str">
        <f t="shared" si="55"/>
        <v/>
      </c>
      <c r="FK22" s="42" t="str">
        <f t="shared" si="56"/>
        <v/>
      </c>
      <c r="FL22" s="84">
        <f t="shared" si="57"/>
        <v>0</v>
      </c>
      <c r="FM22" s="71" t="str">
        <f t="shared" si="152"/>
        <v/>
      </c>
      <c r="FN22" s="70" t="str">
        <f t="shared" si="153"/>
        <v/>
      </c>
      <c r="FO22" s="70" t="str">
        <f t="shared" si="154"/>
        <v/>
      </c>
      <c r="FP22" s="70" t="str">
        <f t="shared" si="155"/>
        <v/>
      </c>
      <c r="FQ22" s="70" t="str">
        <f t="shared" si="156"/>
        <v/>
      </c>
      <c r="FR22" s="387" t="str">
        <f t="shared" si="157"/>
        <v/>
      </c>
      <c r="FS22" s="72" t="str">
        <f t="shared" si="158"/>
        <v/>
      </c>
      <c r="FT22" s="71">
        <f t="shared" si="65"/>
        <v>0</v>
      </c>
      <c r="FU22" s="70">
        <f t="shared" si="66"/>
        <v>0</v>
      </c>
      <c r="FV22" s="70">
        <f t="shared" si="67"/>
        <v>0</v>
      </c>
      <c r="FW22" s="70">
        <f t="shared" si="68"/>
        <v>0</v>
      </c>
      <c r="FX22" s="72"/>
      <c r="FY22" s="691"/>
      <c r="FZ22" s="691"/>
      <c r="GA22" s="112">
        <f t="shared" si="69"/>
        <v>0</v>
      </c>
      <c r="GB22" s="112" t="s">
        <v>193</v>
      </c>
      <c r="GC22" s="112">
        <f t="shared" si="70"/>
        <v>200</v>
      </c>
      <c r="GD22" s="112" t="str">
        <f t="shared" si="71"/>
        <v>0/200</v>
      </c>
      <c r="GE22" s="112">
        <f t="shared" si="72"/>
        <v>0</v>
      </c>
      <c r="GF22" s="112" t="s">
        <v>193</v>
      </c>
      <c r="GG22" s="112">
        <f t="shared" si="73"/>
        <v>200</v>
      </c>
      <c r="GH22" s="112" t="str">
        <f t="shared" si="74"/>
        <v>0/200</v>
      </c>
      <c r="GI22" s="112">
        <f t="shared" si="75"/>
        <v>0</v>
      </c>
      <c r="GJ22" s="112" t="s">
        <v>193</v>
      </c>
      <c r="GK22" s="112">
        <f t="shared" si="76"/>
        <v>100</v>
      </c>
      <c r="GL22" s="112" t="str">
        <f t="shared" si="77"/>
        <v>0/100</v>
      </c>
      <c r="GM22" s="112">
        <f t="shared" si="78"/>
        <v>0</v>
      </c>
      <c r="GN22" s="112" t="s">
        <v>193</v>
      </c>
      <c r="GO22" s="112">
        <f t="shared" si="79"/>
        <v>100</v>
      </c>
      <c r="GP22" s="112" t="str">
        <f t="shared" si="80"/>
        <v>0/100</v>
      </c>
      <c r="GQ22" s="112">
        <f t="shared" si="81"/>
        <v>0</v>
      </c>
      <c r="GR22" s="112" t="s">
        <v>193</v>
      </c>
      <c r="GS22" s="112">
        <f t="shared" si="82"/>
        <v>200</v>
      </c>
      <c r="GT22" s="112" t="str">
        <f t="shared" si="17"/>
        <v>0/200</v>
      </c>
    </row>
    <row r="23" spans="1:202" ht="38.25" customHeight="1">
      <c r="A23" s="104">
        <f t="shared" si="18"/>
        <v>0</v>
      </c>
      <c r="B23" s="336">
        <v>15</v>
      </c>
      <c r="C23" s="25">
        <v>15</v>
      </c>
      <c r="D23" s="26">
        <f t="shared" si="19"/>
        <v>0</v>
      </c>
      <c r="E23" s="2"/>
      <c r="F23" s="538"/>
      <c r="G23" s="1"/>
      <c r="H23" s="2"/>
      <c r="I23" s="2"/>
      <c r="J23" s="2"/>
      <c r="K23" s="115"/>
      <c r="L23" s="15">
        <v>0</v>
      </c>
      <c r="M23" s="49">
        <v>0</v>
      </c>
      <c r="N23" s="50">
        <f t="shared" si="159"/>
        <v>0</v>
      </c>
      <c r="O23" s="141">
        <v>0</v>
      </c>
      <c r="P23" s="338">
        <v>0</v>
      </c>
      <c r="Q23" s="75">
        <f t="shared" si="160"/>
        <v>0</v>
      </c>
      <c r="R23" s="339">
        <v>0</v>
      </c>
      <c r="S23" s="340">
        <f t="shared" si="85"/>
        <v>0</v>
      </c>
      <c r="T23" s="153">
        <f t="shared" si="20"/>
        <v>0</v>
      </c>
      <c r="U23" s="51">
        <f t="shared" si="161"/>
        <v>0</v>
      </c>
      <c r="V23" s="476">
        <f t="shared" si="21"/>
        <v>0</v>
      </c>
      <c r="W23" s="27" t="str">
        <f t="shared" si="162"/>
        <v/>
      </c>
      <c r="X23" s="27" t="str">
        <f t="shared" si="163"/>
        <v/>
      </c>
      <c r="Y23" s="85" t="str">
        <f t="shared" si="164"/>
        <v/>
      </c>
      <c r="Z23" s="89">
        <v>0</v>
      </c>
      <c r="AA23" s="58">
        <v>0</v>
      </c>
      <c r="AB23" s="59">
        <f t="shared" si="98"/>
        <v>0</v>
      </c>
      <c r="AC23" s="147">
        <v>0</v>
      </c>
      <c r="AD23" s="343">
        <v>0</v>
      </c>
      <c r="AE23" s="76">
        <f t="shared" si="99"/>
        <v>0</v>
      </c>
      <c r="AF23" s="344">
        <v>0</v>
      </c>
      <c r="AG23" s="345">
        <f t="shared" si="100"/>
        <v>0</v>
      </c>
      <c r="AH23" s="97">
        <f t="shared" si="22"/>
        <v>0</v>
      </c>
      <c r="AI23" s="148">
        <f t="shared" si="101"/>
        <v>0</v>
      </c>
      <c r="AJ23" s="475">
        <f t="shared" si="23"/>
        <v>0</v>
      </c>
      <c r="AK23" s="53" t="str">
        <f t="shared" si="102"/>
        <v/>
      </c>
      <c r="AL23" s="53" t="str">
        <f t="shared" si="103"/>
        <v/>
      </c>
      <c r="AM23" s="90" t="str">
        <f t="shared" si="104"/>
        <v/>
      </c>
      <c r="AN23" s="86">
        <v>0</v>
      </c>
      <c r="AO23" s="55">
        <v>0</v>
      </c>
      <c r="AP23" s="56">
        <f t="shared" si="145"/>
        <v>0</v>
      </c>
      <c r="AQ23" s="185">
        <v>0</v>
      </c>
      <c r="AR23" s="346">
        <v>0</v>
      </c>
      <c r="AS23" s="186">
        <f t="shared" si="105"/>
        <v>0</v>
      </c>
      <c r="AT23" s="347">
        <v>0</v>
      </c>
      <c r="AU23" s="348">
        <f t="shared" si="106"/>
        <v>0</v>
      </c>
      <c r="AV23" s="47">
        <f t="shared" si="24"/>
        <v>0</v>
      </c>
      <c r="AW23" s="187">
        <f t="shared" si="107"/>
        <v>0</v>
      </c>
      <c r="AX23" s="473">
        <f t="shared" si="25"/>
        <v>0</v>
      </c>
      <c r="AY23" s="29" t="str">
        <f t="shared" si="108"/>
        <v/>
      </c>
      <c r="AZ23" s="29" t="str">
        <f t="shared" si="109"/>
        <v/>
      </c>
      <c r="BA23" s="87" t="str">
        <f t="shared" si="110"/>
        <v/>
      </c>
      <c r="BB23" s="203">
        <v>0</v>
      </c>
      <c r="BC23" s="63">
        <v>0</v>
      </c>
      <c r="BD23" s="204">
        <f t="shared" si="146"/>
        <v>0</v>
      </c>
      <c r="BE23" s="205">
        <v>0</v>
      </c>
      <c r="BF23" s="349">
        <v>0</v>
      </c>
      <c r="BG23" s="206">
        <f t="shared" si="111"/>
        <v>0</v>
      </c>
      <c r="BH23" s="350">
        <v>0</v>
      </c>
      <c r="BI23" s="351">
        <f t="shared" si="112"/>
        <v>0</v>
      </c>
      <c r="BJ23" s="77">
        <f t="shared" si="26"/>
        <v>0</v>
      </c>
      <c r="BK23" s="207">
        <f t="shared" si="113"/>
        <v>0</v>
      </c>
      <c r="BL23" s="477">
        <f t="shared" si="27"/>
        <v>0</v>
      </c>
      <c r="BM23" s="69" t="str">
        <f t="shared" si="114"/>
        <v/>
      </c>
      <c r="BN23" s="69" t="str">
        <f t="shared" si="115"/>
        <v/>
      </c>
      <c r="BO23" s="88" t="str">
        <f t="shared" si="116"/>
        <v/>
      </c>
      <c r="BP23" s="89">
        <v>0</v>
      </c>
      <c r="BQ23" s="58">
        <v>0</v>
      </c>
      <c r="BR23" s="59">
        <f t="shared" si="6"/>
        <v>0</v>
      </c>
      <c r="BS23" s="147">
        <v>0</v>
      </c>
      <c r="BT23" s="343">
        <v>0</v>
      </c>
      <c r="BU23" s="76">
        <f t="shared" si="117"/>
        <v>0</v>
      </c>
      <c r="BV23" s="344">
        <v>0</v>
      </c>
      <c r="BW23" s="345">
        <f t="shared" si="118"/>
        <v>0</v>
      </c>
      <c r="BX23" s="97">
        <f t="shared" si="28"/>
        <v>0</v>
      </c>
      <c r="BY23" s="148">
        <f t="shared" si="119"/>
        <v>0</v>
      </c>
      <c r="BZ23" s="475">
        <f t="shared" si="29"/>
        <v>0</v>
      </c>
      <c r="CA23" s="53" t="str">
        <f t="shared" si="7"/>
        <v/>
      </c>
      <c r="CB23" s="53" t="str">
        <f t="shared" si="120"/>
        <v/>
      </c>
      <c r="CC23" s="90" t="str">
        <f t="shared" si="121"/>
        <v/>
      </c>
      <c r="CD23" s="94">
        <v>0</v>
      </c>
      <c r="CE23" s="95">
        <v>0</v>
      </c>
      <c r="CF23" s="96">
        <f t="shared" si="147"/>
        <v>0</v>
      </c>
      <c r="CG23" s="223">
        <v>0</v>
      </c>
      <c r="CH23" s="352">
        <v>0</v>
      </c>
      <c r="CI23" s="224">
        <f t="shared" si="122"/>
        <v>0</v>
      </c>
      <c r="CJ23" s="353">
        <v>0</v>
      </c>
      <c r="CK23" s="354">
        <f t="shared" si="123"/>
        <v>0</v>
      </c>
      <c r="CL23" s="46">
        <f t="shared" si="30"/>
        <v>0</v>
      </c>
      <c r="CM23" s="225">
        <f t="shared" si="124"/>
        <v>0</v>
      </c>
      <c r="CN23" s="478">
        <f t="shared" si="31"/>
        <v>0</v>
      </c>
      <c r="CO23" s="28" t="str">
        <f t="shared" si="125"/>
        <v/>
      </c>
      <c r="CP23" s="28" t="str">
        <f t="shared" si="126"/>
        <v/>
      </c>
      <c r="CQ23" s="43" t="str">
        <f t="shared" si="127"/>
        <v/>
      </c>
      <c r="CR23" s="89">
        <v>0</v>
      </c>
      <c r="CS23" s="58">
        <v>0</v>
      </c>
      <c r="CT23" s="59">
        <f t="shared" si="128"/>
        <v>0</v>
      </c>
      <c r="CU23" s="147">
        <v>0</v>
      </c>
      <c r="CV23" s="343">
        <v>0</v>
      </c>
      <c r="CW23" s="76">
        <f t="shared" si="129"/>
        <v>0</v>
      </c>
      <c r="CX23" s="344">
        <v>0</v>
      </c>
      <c r="CY23" s="345">
        <f t="shared" si="130"/>
        <v>0</v>
      </c>
      <c r="CZ23" s="97">
        <f t="shared" si="32"/>
        <v>0</v>
      </c>
      <c r="DA23" s="148">
        <f t="shared" si="131"/>
        <v>0</v>
      </c>
      <c r="DB23" s="475">
        <f t="shared" si="33"/>
        <v>0</v>
      </c>
      <c r="DC23" s="53" t="str">
        <f t="shared" si="132"/>
        <v/>
      </c>
      <c r="DD23" s="53" t="str">
        <f t="shared" si="133"/>
        <v/>
      </c>
      <c r="DE23" s="90" t="str">
        <f t="shared" si="134"/>
        <v/>
      </c>
      <c r="DF23" s="91">
        <v>0</v>
      </c>
      <c r="DG23" s="60">
        <v>0</v>
      </c>
      <c r="DH23" s="61">
        <f t="shared" si="148"/>
        <v>0</v>
      </c>
      <c r="DI23" s="244">
        <v>0</v>
      </c>
      <c r="DJ23" s="355">
        <v>0</v>
      </c>
      <c r="DK23" s="245">
        <f t="shared" si="135"/>
        <v>0</v>
      </c>
      <c r="DL23" s="356">
        <v>0</v>
      </c>
      <c r="DM23" s="357">
        <f t="shared" si="136"/>
        <v>0</v>
      </c>
      <c r="DN23" s="48">
        <f t="shared" si="34"/>
        <v>0</v>
      </c>
      <c r="DO23" s="246">
        <f t="shared" si="137"/>
        <v>0</v>
      </c>
      <c r="DP23" s="479">
        <f t="shared" si="35"/>
        <v>0</v>
      </c>
      <c r="DQ23" s="92" t="str">
        <f t="shared" si="36"/>
        <v/>
      </c>
      <c r="DR23" s="203">
        <v>0</v>
      </c>
      <c r="DS23" s="63">
        <v>0</v>
      </c>
      <c r="DT23" s="204">
        <f t="shared" si="149"/>
        <v>0</v>
      </c>
      <c r="DU23" s="205">
        <v>0</v>
      </c>
      <c r="DV23" s="349">
        <v>0</v>
      </c>
      <c r="DW23" s="206">
        <f t="shared" si="138"/>
        <v>0</v>
      </c>
      <c r="DX23" s="350">
        <v>0</v>
      </c>
      <c r="DY23" s="351">
        <f t="shared" si="139"/>
        <v>0</v>
      </c>
      <c r="DZ23" s="77">
        <f t="shared" si="37"/>
        <v>0</v>
      </c>
      <c r="EA23" s="207">
        <f t="shared" si="140"/>
        <v>0</v>
      </c>
      <c r="EB23" s="477">
        <f t="shared" si="38"/>
        <v>0</v>
      </c>
      <c r="EC23" s="93" t="str">
        <f t="shared" si="39"/>
        <v/>
      </c>
      <c r="ED23" s="12">
        <v>0</v>
      </c>
      <c r="EE23" s="6">
        <v>0</v>
      </c>
      <c r="EF23" s="6">
        <v>0</v>
      </c>
      <c r="EG23" s="65">
        <f t="shared" si="150"/>
        <v>0</v>
      </c>
      <c r="EH23" s="480">
        <f t="shared" si="41"/>
        <v>0</v>
      </c>
      <c r="EI23" s="66" t="str">
        <f t="shared" si="42"/>
        <v/>
      </c>
      <c r="EJ23" s="10">
        <v>0</v>
      </c>
      <c r="EK23" s="4">
        <v>0</v>
      </c>
      <c r="EL23" s="4">
        <v>0</v>
      </c>
      <c r="EM23" s="28">
        <f t="shared" si="151"/>
        <v>0</v>
      </c>
      <c r="EN23" s="478">
        <f t="shared" si="44"/>
        <v>0</v>
      </c>
      <c r="EO23" s="39" t="str">
        <f t="shared" si="45"/>
        <v/>
      </c>
      <c r="EP23" s="203">
        <v>0</v>
      </c>
      <c r="EQ23" s="63">
        <v>0</v>
      </c>
      <c r="ER23" s="204">
        <f t="shared" si="97"/>
        <v>0</v>
      </c>
      <c r="ES23" s="205">
        <v>0</v>
      </c>
      <c r="ET23" s="349">
        <v>0</v>
      </c>
      <c r="EU23" s="206">
        <f t="shared" si="141"/>
        <v>0</v>
      </c>
      <c r="EV23" s="350">
        <v>0</v>
      </c>
      <c r="EW23" s="351">
        <f t="shared" si="142"/>
        <v>0</v>
      </c>
      <c r="EX23" s="77">
        <f t="shared" si="46"/>
        <v>0</v>
      </c>
      <c r="EY23" s="207">
        <f t="shared" si="143"/>
        <v>0</v>
      </c>
      <c r="EZ23" s="477">
        <f t="shared" si="47"/>
        <v>0</v>
      </c>
      <c r="FA23" s="93" t="str">
        <f t="shared" si="48"/>
        <v/>
      </c>
      <c r="FB23" s="14"/>
      <c r="FC23" s="8"/>
      <c r="FD23" s="44" t="str">
        <f t="shared" si="144"/>
        <v/>
      </c>
      <c r="FE23" s="41">
        <f t="shared" si="50"/>
        <v>0</v>
      </c>
      <c r="FF23" s="30">
        <f t="shared" si="51"/>
        <v>0</v>
      </c>
      <c r="FG23" s="128">
        <f t="shared" si="52"/>
        <v>0</v>
      </c>
      <c r="FH23" s="74" t="str">
        <f t="shared" si="53"/>
        <v/>
      </c>
      <c r="FI23" s="74" t="str">
        <f t="shared" si="54"/>
        <v/>
      </c>
      <c r="FJ23" s="62" t="str">
        <f t="shared" si="55"/>
        <v/>
      </c>
      <c r="FK23" s="42" t="str">
        <f t="shared" si="56"/>
        <v/>
      </c>
      <c r="FL23" s="84">
        <f t="shared" si="57"/>
        <v>0</v>
      </c>
      <c r="FM23" s="71" t="str">
        <f t="shared" si="152"/>
        <v/>
      </c>
      <c r="FN23" s="70" t="str">
        <f t="shared" si="153"/>
        <v/>
      </c>
      <c r="FO23" s="70" t="str">
        <f t="shared" si="154"/>
        <v/>
      </c>
      <c r="FP23" s="70" t="str">
        <f t="shared" si="155"/>
        <v/>
      </c>
      <c r="FQ23" s="70" t="str">
        <f t="shared" si="156"/>
        <v/>
      </c>
      <c r="FR23" s="387" t="str">
        <f t="shared" si="157"/>
        <v/>
      </c>
      <c r="FS23" s="72" t="str">
        <f t="shared" si="158"/>
        <v/>
      </c>
      <c r="FT23" s="71">
        <f t="shared" si="65"/>
        <v>0</v>
      </c>
      <c r="FU23" s="70">
        <f t="shared" si="66"/>
        <v>0</v>
      </c>
      <c r="FV23" s="70">
        <f t="shared" si="67"/>
        <v>0</v>
      </c>
      <c r="FW23" s="70">
        <f t="shared" si="68"/>
        <v>0</v>
      </c>
      <c r="FX23" s="72"/>
      <c r="FY23" s="691"/>
      <c r="FZ23" s="691"/>
      <c r="GA23" s="112">
        <f t="shared" si="69"/>
        <v>0</v>
      </c>
      <c r="GB23" s="112" t="s">
        <v>193</v>
      </c>
      <c r="GC23" s="112">
        <f t="shared" si="70"/>
        <v>200</v>
      </c>
      <c r="GD23" s="112" t="str">
        <f t="shared" si="71"/>
        <v>0/200</v>
      </c>
      <c r="GE23" s="112">
        <f t="shared" si="72"/>
        <v>0</v>
      </c>
      <c r="GF23" s="112" t="s">
        <v>193</v>
      </c>
      <c r="GG23" s="112">
        <f t="shared" si="73"/>
        <v>200</v>
      </c>
      <c r="GH23" s="112" t="str">
        <f t="shared" si="74"/>
        <v>0/200</v>
      </c>
      <c r="GI23" s="112">
        <f t="shared" si="75"/>
        <v>0</v>
      </c>
      <c r="GJ23" s="112" t="s">
        <v>193</v>
      </c>
      <c r="GK23" s="112">
        <f t="shared" si="76"/>
        <v>100</v>
      </c>
      <c r="GL23" s="112" t="str">
        <f t="shared" si="77"/>
        <v>0/100</v>
      </c>
      <c r="GM23" s="112">
        <f t="shared" si="78"/>
        <v>0</v>
      </c>
      <c r="GN23" s="112" t="s">
        <v>193</v>
      </c>
      <c r="GO23" s="112">
        <f t="shared" si="79"/>
        <v>100</v>
      </c>
      <c r="GP23" s="112" t="str">
        <f t="shared" si="80"/>
        <v>0/100</v>
      </c>
      <c r="GQ23" s="112">
        <f t="shared" si="81"/>
        <v>0</v>
      </c>
      <c r="GR23" s="112" t="s">
        <v>193</v>
      </c>
      <c r="GS23" s="112">
        <f t="shared" si="82"/>
        <v>200</v>
      </c>
      <c r="GT23" s="112" t="str">
        <f t="shared" si="17"/>
        <v>0/200</v>
      </c>
    </row>
    <row r="24" spans="1:202" ht="38.25" customHeight="1">
      <c r="A24" s="104">
        <f t="shared" si="18"/>
        <v>0</v>
      </c>
      <c r="B24" s="336">
        <v>16</v>
      </c>
      <c r="C24" s="32">
        <v>16</v>
      </c>
      <c r="D24" s="26">
        <f t="shared" si="19"/>
        <v>0</v>
      </c>
      <c r="E24" s="2"/>
      <c r="F24" s="538"/>
      <c r="G24" s="2"/>
      <c r="H24" s="2"/>
      <c r="I24" s="2"/>
      <c r="J24" s="2"/>
      <c r="K24" s="115"/>
      <c r="L24" s="15">
        <v>0</v>
      </c>
      <c r="M24" s="49">
        <v>0</v>
      </c>
      <c r="N24" s="50">
        <f t="shared" si="159"/>
        <v>0</v>
      </c>
      <c r="O24" s="141">
        <v>0</v>
      </c>
      <c r="P24" s="338">
        <v>0</v>
      </c>
      <c r="Q24" s="75">
        <f t="shared" si="160"/>
        <v>0</v>
      </c>
      <c r="R24" s="339">
        <v>0</v>
      </c>
      <c r="S24" s="340">
        <f t="shared" si="85"/>
        <v>0</v>
      </c>
      <c r="T24" s="153">
        <f t="shared" si="20"/>
        <v>0</v>
      </c>
      <c r="U24" s="51">
        <f t="shared" si="161"/>
        <v>0</v>
      </c>
      <c r="V24" s="476">
        <f t="shared" si="21"/>
        <v>0</v>
      </c>
      <c r="W24" s="27" t="str">
        <f t="shared" si="162"/>
        <v/>
      </c>
      <c r="X24" s="27" t="str">
        <f t="shared" si="163"/>
        <v/>
      </c>
      <c r="Y24" s="85" t="str">
        <f t="shared" si="164"/>
        <v/>
      </c>
      <c r="Z24" s="89">
        <v>0</v>
      </c>
      <c r="AA24" s="58">
        <v>0</v>
      </c>
      <c r="AB24" s="59">
        <f t="shared" si="98"/>
        <v>0</v>
      </c>
      <c r="AC24" s="147">
        <v>0</v>
      </c>
      <c r="AD24" s="343">
        <v>0</v>
      </c>
      <c r="AE24" s="76">
        <f t="shared" si="99"/>
        <v>0</v>
      </c>
      <c r="AF24" s="344">
        <v>0</v>
      </c>
      <c r="AG24" s="345">
        <f t="shared" si="100"/>
        <v>0</v>
      </c>
      <c r="AH24" s="97">
        <f t="shared" si="22"/>
        <v>0</v>
      </c>
      <c r="AI24" s="148">
        <f t="shared" si="101"/>
        <v>0</v>
      </c>
      <c r="AJ24" s="475">
        <f t="shared" si="23"/>
        <v>0</v>
      </c>
      <c r="AK24" s="53" t="str">
        <f t="shared" si="102"/>
        <v/>
      </c>
      <c r="AL24" s="53" t="str">
        <f t="shared" si="103"/>
        <v/>
      </c>
      <c r="AM24" s="90" t="str">
        <f t="shared" si="104"/>
        <v/>
      </c>
      <c r="AN24" s="86">
        <v>0</v>
      </c>
      <c r="AO24" s="55">
        <v>0</v>
      </c>
      <c r="AP24" s="56">
        <f t="shared" si="145"/>
        <v>0</v>
      </c>
      <c r="AQ24" s="185">
        <v>0</v>
      </c>
      <c r="AR24" s="346">
        <v>0</v>
      </c>
      <c r="AS24" s="186">
        <f t="shared" si="105"/>
        <v>0</v>
      </c>
      <c r="AT24" s="347">
        <v>0</v>
      </c>
      <c r="AU24" s="348">
        <f t="shared" si="106"/>
        <v>0</v>
      </c>
      <c r="AV24" s="47">
        <f t="shared" si="24"/>
        <v>0</v>
      </c>
      <c r="AW24" s="187">
        <f t="shared" si="107"/>
        <v>0</v>
      </c>
      <c r="AX24" s="473">
        <f t="shared" si="25"/>
        <v>0</v>
      </c>
      <c r="AY24" s="29" t="str">
        <f t="shared" si="108"/>
        <v/>
      </c>
      <c r="AZ24" s="29" t="str">
        <f t="shared" si="109"/>
        <v/>
      </c>
      <c r="BA24" s="87" t="str">
        <f t="shared" si="110"/>
        <v/>
      </c>
      <c r="BB24" s="203">
        <v>0</v>
      </c>
      <c r="BC24" s="63">
        <v>0</v>
      </c>
      <c r="BD24" s="204">
        <f t="shared" si="146"/>
        <v>0</v>
      </c>
      <c r="BE24" s="205">
        <v>0</v>
      </c>
      <c r="BF24" s="349">
        <v>0</v>
      </c>
      <c r="BG24" s="206">
        <f t="shared" si="111"/>
        <v>0</v>
      </c>
      <c r="BH24" s="350">
        <v>0</v>
      </c>
      <c r="BI24" s="351">
        <f t="shared" si="112"/>
        <v>0</v>
      </c>
      <c r="BJ24" s="77">
        <f t="shared" si="26"/>
        <v>0</v>
      </c>
      <c r="BK24" s="207">
        <f t="shared" si="113"/>
        <v>0</v>
      </c>
      <c r="BL24" s="477">
        <f t="shared" si="27"/>
        <v>0</v>
      </c>
      <c r="BM24" s="69" t="str">
        <f t="shared" si="114"/>
        <v/>
      </c>
      <c r="BN24" s="69" t="str">
        <f t="shared" si="115"/>
        <v/>
      </c>
      <c r="BO24" s="88" t="str">
        <f t="shared" si="116"/>
        <v/>
      </c>
      <c r="BP24" s="89">
        <v>0</v>
      </c>
      <c r="BQ24" s="58">
        <v>0</v>
      </c>
      <c r="BR24" s="59">
        <f t="shared" si="6"/>
        <v>0</v>
      </c>
      <c r="BS24" s="147">
        <v>0</v>
      </c>
      <c r="BT24" s="343">
        <v>0</v>
      </c>
      <c r="BU24" s="76">
        <f t="shared" si="117"/>
        <v>0</v>
      </c>
      <c r="BV24" s="344">
        <v>0</v>
      </c>
      <c r="BW24" s="345">
        <f t="shared" si="118"/>
        <v>0</v>
      </c>
      <c r="BX24" s="97">
        <f t="shared" si="28"/>
        <v>0</v>
      </c>
      <c r="BY24" s="148">
        <f t="shared" si="119"/>
        <v>0</v>
      </c>
      <c r="BZ24" s="475">
        <f t="shared" si="29"/>
        <v>0</v>
      </c>
      <c r="CA24" s="53" t="str">
        <f t="shared" si="7"/>
        <v/>
      </c>
      <c r="CB24" s="53" t="str">
        <f t="shared" si="120"/>
        <v/>
      </c>
      <c r="CC24" s="90" t="str">
        <f t="shared" si="121"/>
        <v/>
      </c>
      <c r="CD24" s="94">
        <v>0</v>
      </c>
      <c r="CE24" s="95">
        <v>0</v>
      </c>
      <c r="CF24" s="96">
        <f t="shared" si="147"/>
        <v>0</v>
      </c>
      <c r="CG24" s="223">
        <v>0</v>
      </c>
      <c r="CH24" s="352">
        <v>0</v>
      </c>
      <c r="CI24" s="224">
        <f t="shared" si="122"/>
        <v>0</v>
      </c>
      <c r="CJ24" s="353">
        <v>0</v>
      </c>
      <c r="CK24" s="354">
        <f t="shared" si="123"/>
        <v>0</v>
      </c>
      <c r="CL24" s="46">
        <f t="shared" si="30"/>
        <v>0</v>
      </c>
      <c r="CM24" s="225">
        <f t="shared" si="124"/>
        <v>0</v>
      </c>
      <c r="CN24" s="478">
        <f t="shared" si="31"/>
        <v>0</v>
      </c>
      <c r="CO24" s="28" t="str">
        <f t="shared" si="125"/>
        <v/>
      </c>
      <c r="CP24" s="28" t="str">
        <f t="shared" si="126"/>
        <v/>
      </c>
      <c r="CQ24" s="43" t="str">
        <f t="shared" si="127"/>
        <v/>
      </c>
      <c r="CR24" s="89">
        <v>0</v>
      </c>
      <c r="CS24" s="58">
        <v>0</v>
      </c>
      <c r="CT24" s="59">
        <f t="shared" si="128"/>
        <v>0</v>
      </c>
      <c r="CU24" s="147">
        <v>0</v>
      </c>
      <c r="CV24" s="343">
        <v>0</v>
      </c>
      <c r="CW24" s="76">
        <f t="shared" si="129"/>
        <v>0</v>
      </c>
      <c r="CX24" s="344">
        <v>0</v>
      </c>
      <c r="CY24" s="345">
        <f t="shared" si="130"/>
        <v>0</v>
      </c>
      <c r="CZ24" s="97">
        <f t="shared" si="32"/>
        <v>0</v>
      </c>
      <c r="DA24" s="148">
        <f t="shared" si="131"/>
        <v>0</v>
      </c>
      <c r="DB24" s="475">
        <f t="shared" si="33"/>
        <v>0</v>
      </c>
      <c r="DC24" s="53" t="str">
        <f t="shared" si="132"/>
        <v/>
      </c>
      <c r="DD24" s="53" t="str">
        <f t="shared" si="133"/>
        <v/>
      </c>
      <c r="DE24" s="90" t="str">
        <f t="shared" si="134"/>
        <v/>
      </c>
      <c r="DF24" s="91">
        <v>0</v>
      </c>
      <c r="DG24" s="60">
        <v>0</v>
      </c>
      <c r="DH24" s="61">
        <f t="shared" si="148"/>
        <v>0</v>
      </c>
      <c r="DI24" s="244">
        <v>0</v>
      </c>
      <c r="DJ24" s="355">
        <v>0</v>
      </c>
      <c r="DK24" s="245">
        <f t="shared" si="135"/>
        <v>0</v>
      </c>
      <c r="DL24" s="356">
        <v>0</v>
      </c>
      <c r="DM24" s="357">
        <f t="shared" si="136"/>
        <v>0</v>
      </c>
      <c r="DN24" s="48">
        <f t="shared" si="34"/>
        <v>0</v>
      </c>
      <c r="DO24" s="246">
        <f t="shared" si="137"/>
        <v>0</v>
      </c>
      <c r="DP24" s="479">
        <f t="shared" si="35"/>
        <v>0</v>
      </c>
      <c r="DQ24" s="92" t="str">
        <f t="shared" si="36"/>
        <v/>
      </c>
      <c r="DR24" s="203">
        <v>0</v>
      </c>
      <c r="DS24" s="63">
        <v>0</v>
      </c>
      <c r="DT24" s="204">
        <f t="shared" si="149"/>
        <v>0</v>
      </c>
      <c r="DU24" s="205">
        <v>0</v>
      </c>
      <c r="DV24" s="349">
        <v>0</v>
      </c>
      <c r="DW24" s="206">
        <f t="shared" si="138"/>
        <v>0</v>
      </c>
      <c r="DX24" s="350">
        <v>0</v>
      </c>
      <c r="DY24" s="351">
        <f t="shared" si="139"/>
        <v>0</v>
      </c>
      <c r="DZ24" s="77">
        <f t="shared" si="37"/>
        <v>0</v>
      </c>
      <c r="EA24" s="207">
        <f t="shared" si="140"/>
        <v>0</v>
      </c>
      <c r="EB24" s="477">
        <f t="shared" si="38"/>
        <v>0</v>
      </c>
      <c r="EC24" s="93" t="str">
        <f t="shared" si="39"/>
        <v/>
      </c>
      <c r="ED24" s="12">
        <v>0</v>
      </c>
      <c r="EE24" s="6">
        <v>0</v>
      </c>
      <c r="EF24" s="6">
        <v>0</v>
      </c>
      <c r="EG24" s="65">
        <f t="shared" si="150"/>
        <v>0</v>
      </c>
      <c r="EH24" s="480">
        <f t="shared" si="41"/>
        <v>0</v>
      </c>
      <c r="EI24" s="66" t="str">
        <f t="shared" si="42"/>
        <v/>
      </c>
      <c r="EJ24" s="10">
        <v>0</v>
      </c>
      <c r="EK24" s="4">
        <v>0</v>
      </c>
      <c r="EL24" s="4">
        <v>0</v>
      </c>
      <c r="EM24" s="28">
        <f t="shared" si="151"/>
        <v>0</v>
      </c>
      <c r="EN24" s="478">
        <f t="shared" si="44"/>
        <v>0</v>
      </c>
      <c r="EO24" s="39" t="str">
        <f t="shared" si="45"/>
        <v/>
      </c>
      <c r="EP24" s="203">
        <v>0</v>
      </c>
      <c r="EQ24" s="63">
        <v>0</v>
      </c>
      <c r="ER24" s="204">
        <f t="shared" si="97"/>
        <v>0</v>
      </c>
      <c r="ES24" s="205">
        <v>0</v>
      </c>
      <c r="ET24" s="349">
        <v>0</v>
      </c>
      <c r="EU24" s="206">
        <f t="shared" si="141"/>
        <v>0</v>
      </c>
      <c r="EV24" s="350">
        <v>0</v>
      </c>
      <c r="EW24" s="351">
        <f t="shared" si="142"/>
        <v>0</v>
      </c>
      <c r="EX24" s="77">
        <f t="shared" si="46"/>
        <v>0</v>
      </c>
      <c r="EY24" s="207">
        <f t="shared" si="143"/>
        <v>0</v>
      </c>
      <c r="EZ24" s="477">
        <f t="shared" si="47"/>
        <v>0</v>
      </c>
      <c r="FA24" s="93" t="str">
        <f t="shared" si="48"/>
        <v/>
      </c>
      <c r="FB24" s="14"/>
      <c r="FC24" s="8"/>
      <c r="FD24" s="44" t="str">
        <f t="shared" si="144"/>
        <v/>
      </c>
      <c r="FE24" s="41">
        <f t="shared" si="50"/>
        <v>0</v>
      </c>
      <c r="FF24" s="30">
        <f t="shared" si="51"/>
        <v>0</v>
      </c>
      <c r="FG24" s="128">
        <f t="shared" si="52"/>
        <v>0</v>
      </c>
      <c r="FH24" s="74" t="str">
        <f t="shared" si="53"/>
        <v/>
      </c>
      <c r="FI24" s="74" t="str">
        <f t="shared" si="54"/>
        <v/>
      </c>
      <c r="FJ24" s="62" t="str">
        <f t="shared" si="55"/>
        <v/>
      </c>
      <c r="FK24" s="42" t="str">
        <f t="shared" si="56"/>
        <v/>
      </c>
      <c r="FL24" s="84">
        <f t="shared" si="57"/>
        <v>0</v>
      </c>
      <c r="FM24" s="71" t="str">
        <f t="shared" si="152"/>
        <v/>
      </c>
      <c r="FN24" s="70" t="str">
        <f t="shared" si="153"/>
        <v/>
      </c>
      <c r="FO24" s="70" t="str">
        <f t="shared" si="154"/>
        <v/>
      </c>
      <c r="FP24" s="70" t="str">
        <f t="shared" si="155"/>
        <v/>
      </c>
      <c r="FQ24" s="70" t="str">
        <f t="shared" si="156"/>
        <v/>
      </c>
      <c r="FR24" s="387" t="str">
        <f t="shared" si="157"/>
        <v/>
      </c>
      <c r="FS24" s="72" t="str">
        <f t="shared" si="158"/>
        <v/>
      </c>
      <c r="FT24" s="71">
        <f t="shared" si="65"/>
        <v>0</v>
      </c>
      <c r="FU24" s="70">
        <f t="shared" si="66"/>
        <v>0</v>
      </c>
      <c r="FV24" s="70">
        <f t="shared" si="67"/>
        <v>0</v>
      </c>
      <c r="FW24" s="70">
        <f t="shared" si="68"/>
        <v>0</v>
      </c>
      <c r="FX24" s="72"/>
      <c r="FY24" s="691"/>
      <c r="FZ24" s="691"/>
      <c r="GA24" s="112">
        <f t="shared" si="69"/>
        <v>0</v>
      </c>
      <c r="GB24" s="112" t="s">
        <v>193</v>
      </c>
      <c r="GC24" s="112">
        <f t="shared" si="70"/>
        <v>200</v>
      </c>
      <c r="GD24" s="112" t="str">
        <f t="shared" si="71"/>
        <v>0/200</v>
      </c>
      <c r="GE24" s="112">
        <f t="shared" si="72"/>
        <v>0</v>
      </c>
      <c r="GF24" s="112" t="s">
        <v>193</v>
      </c>
      <c r="GG24" s="112">
        <f t="shared" si="73"/>
        <v>200</v>
      </c>
      <c r="GH24" s="112" t="str">
        <f t="shared" si="74"/>
        <v>0/200</v>
      </c>
      <c r="GI24" s="112">
        <f t="shared" si="75"/>
        <v>0</v>
      </c>
      <c r="GJ24" s="112" t="s">
        <v>193</v>
      </c>
      <c r="GK24" s="112">
        <f t="shared" si="76"/>
        <v>100</v>
      </c>
      <c r="GL24" s="112" t="str">
        <f t="shared" si="77"/>
        <v>0/100</v>
      </c>
      <c r="GM24" s="112">
        <f t="shared" si="78"/>
        <v>0</v>
      </c>
      <c r="GN24" s="112" t="s">
        <v>193</v>
      </c>
      <c r="GO24" s="112">
        <f t="shared" si="79"/>
        <v>100</v>
      </c>
      <c r="GP24" s="112" t="str">
        <f t="shared" si="80"/>
        <v>0/100</v>
      </c>
      <c r="GQ24" s="112">
        <f t="shared" si="81"/>
        <v>0</v>
      </c>
      <c r="GR24" s="112" t="s">
        <v>193</v>
      </c>
      <c r="GS24" s="112">
        <f t="shared" si="82"/>
        <v>200</v>
      </c>
      <c r="GT24" s="112" t="str">
        <f t="shared" si="17"/>
        <v>0/200</v>
      </c>
    </row>
    <row r="25" spans="1:202" ht="38.25" customHeight="1">
      <c r="A25" s="104">
        <f t="shared" si="18"/>
        <v>0</v>
      </c>
      <c r="B25" s="336">
        <v>17</v>
      </c>
      <c r="C25" s="25">
        <v>17</v>
      </c>
      <c r="D25" s="26">
        <f t="shared" si="19"/>
        <v>0</v>
      </c>
      <c r="E25" s="2"/>
      <c r="F25" s="538"/>
      <c r="G25" s="1"/>
      <c r="H25" s="2"/>
      <c r="I25" s="2"/>
      <c r="J25" s="2"/>
      <c r="K25" s="115"/>
      <c r="L25" s="15">
        <v>0</v>
      </c>
      <c r="M25" s="49">
        <v>0</v>
      </c>
      <c r="N25" s="50">
        <f t="shared" si="159"/>
        <v>0</v>
      </c>
      <c r="O25" s="141">
        <v>0</v>
      </c>
      <c r="P25" s="338">
        <v>0</v>
      </c>
      <c r="Q25" s="75">
        <f t="shared" si="160"/>
        <v>0</v>
      </c>
      <c r="R25" s="339">
        <v>0</v>
      </c>
      <c r="S25" s="340">
        <f t="shared" si="85"/>
        <v>0</v>
      </c>
      <c r="T25" s="153">
        <f t="shared" si="20"/>
        <v>0</v>
      </c>
      <c r="U25" s="51">
        <f t="shared" si="161"/>
        <v>0</v>
      </c>
      <c r="V25" s="476">
        <f t="shared" si="21"/>
        <v>0</v>
      </c>
      <c r="W25" s="27" t="str">
        <f t="shared" si="162"/>
        <v/>
      </c>
      <c r="X25" s="27" t="str">
        <f t="shared" si="163"/>
        <v/>
      </c>
      <c r="Y25" s="85" t="str">
        <f t="shared" si="164"/>
        <v/>
      </c>
      <c r="Z25" s="89">
        <v>0</v>
      </c>
      <c r="AA25" s="58">
        <v>0</v>
      </c>
      <c r="AB25" s="59">
        <f t="shared" si="98"/>
        <v>0</v>
      </c>
      <c r="AC25" s="147">
        <v>0</v>
      </c>
      <c r="AD25" s="343">
        <v>0</v>
      </c>
      <c r="AE25" s="76">
        <f t="shared" si="99"/>
        <v>0</v>
      </c>
      <c r="AF25" s="344">
        <v>0</v>
      </c>
      <c r="AG25" s="345">
        <f t="shared" si="100"/>
        <v>0</v>
      </c>
      <c r="AH25" s="97">
        <f t="shared" si="22"/>
        <v>0</v>
      </c>
      <c r="AI25" s="148">
        <f t="shared" si="101"/>
        <v>0</v>
      </c>
      <c r="AJ25" s="475">
        <f t="shared" si="23"/>
        <v>0</v>
      </c>
      <c r="AK25" s="53" t="str">
        <f t="shared" si="102"/>
        <v/>
      </c>
      <c r="AL25" s="53" t="str">
        <f t="shared" si="103"/>
        <v/>
      </c>
      <c r="AM25" s="90" t="str">
        <f t="shared" si="104"/>
        <v/>
      </c>
      <c r="AN25" s="86">
        <v>0</v>
      </c>
      <c r="AO25" s="55">
        <v>0</v>
      </c>
      <c r="AP25" s="56">
        <f t="shared" si="145"/>
        <v>0</v>
      </c>
      <c r="AQ25" s="185">
        <v>0</v>
      </c>
      <c r="AR25" s="346">
        <v>0</v>
      </c>
      <c r="AS25" s="186">
        <f t="shared" si="105"/>
        <v>0</v>
      </c>
      <c r="AT25" s="347">
        <v>0</v>
      </c>
      <c r="AU25" s="348">
        <f t="shared" si="106"/>
        <v>0</v>
      </c>
      <c r="AV25" s="47">
        <f t="shared" si="24"/>
        <v>0</v>
      </c>
      <c r="AW25" s="187">
        <f t="shared" si="107"/>
        <v>0</v>
      </c>
      <c r="AX25" s="473">
        <f t="shared" si="25"/>
        <v>0</v>
      </c>
      <c r="AY25" s="29" t="str">
        <f t="shared" si="108"/>
        <v/>
      </c>
      <c r="AZ25" s="29" t="str">
        <f t="shared" si="109"/>
        <v/>
      </c>
      <c r="BA25" s="87" t="str">
        <f t="shared" si="110"/>
        <v/>
      </c>
      <c r="BB25" s="203">
        <v>0</v>
      </c>
      <c r="BC25" s="63">
        <v>0</v>
      </c>
      <c r="BD25" s="204">
        <f t="shared" si="146"/>
        <v>0</v>
      </c>
      <c r="BE25" s="205">
        <v>0</v>
      </c>
      <c r="BF25" s="349">
        <v>0</v>
      </c>
      <c r="BG25" s="206">
        <f t="shared" si="111"/>
        <v>0</v>
      </c>
      <c r="BH25" s="350">
        <v>0</v>
      </c>
      <c r="BI25" s="351">
        <f t="shared" si="112"/>
        <v>0</v>
      </c>
      <c r="BJ25" s="77">
        <f t="shared" si="26"/>
        <v>0</v>
      </c>
      <c r="BK25" s="207">
        <f t="shared" si="113"/>
        <v>0</v>
      </c>
      <c r="BL25" s="477">
        <f t="shared" si="27"/>
        <v>0</v>
      </c>
      <c r="BM25" s="69" t="str">
        <f t="shared" si="114"/>
        <v/>
      </c>
      <c r="BN25" s="69" t="str">
        <f t="shared" si="115"/>
        <v/>
      </c>
      <c r="BO25" s="88" t="str">
        <f t="shared" si="116"/>
        <v/>
      </c>
      <c r="BP25" s="89">
        <v>0</v>
      </c>
      <c r="BQ25" s="58">
        <v>0</v>
      </c>
      <c r="BR25" s="59">
        <f t="shared" si="6"/>
        <v>0</v>
      </c>
      <c r="BS25" s="147">
        <v>0</v>
      </c>
      <c r="BT25" s="343">
        <v>0</v>
      </c>
      <c r="BU25" s="76">
        <f t="shared" si="117"/>
        <v>0</v>
      </c>
      <c r="BV25" s="344">
        <v>0</v>
      </c>
      <c r="BW25" s="345">
        <f t="shared" si="118"/>
        <v>0</v>
      </c>
      <c r="BX25" s="97">
        <f t="shared" si="28"/>
        <v>0</v>
      </c>
      <c r="BY25" s="148">
        <f t="shared" si="119"/>
        <v>0</v>
      </c>
      <c r="BZ25" s="475">
        <f t="shared" si="29"/>
        <v>0</v>
      </c>
      <c r="CA25" s="53" t="str">
        <f t="shared" si="7"/>
        <v/>
      </c>
      <c r="CB25" s="53" t="str">
        <f t="shared" si="120"/>
        <v/>
      </c>
      <c r="CC25" s="90" t="str">
        <f t="shared" si="121"/>
        <v/>
      </c>
      <c r="CD25" s="94">
        <v>0</v>
      </c>
      <c r="CE25" s="95">
        <v>0</v>
      </c>
      <c r="CF25" s="96">
        <f t="shared" si="147"/>
        <v>0</v>
      </c>
      <c r="CG25" s="223">
        <v>0</v>
      </c>
      <c r="CH25" s="352">
        <v>0</v>
      </c>
      <c r="CI25" s="224">
        <f t="shared" si="122"/>
        <v>0</v>
      </c>
      <c r="CJ25" s="353">
        <v>0</v>
      </c>
      <c r="CK25" s="354">
        <f t="shared" si="123"/>
        <v>0</v>
      </c>
      <c r="CL25" s="46">
        <f t="shared" si="30"/>
        <v>0</v>
      </c>
      <c r="CM25" s="225">
        <f t="shared" si="124"/>
        <v>0</v>
      </c>
      <c r="CN25" s="478">
        <f t="shared" si="31"/>
        <v>0</v>
      </c>
      <c r="CO25" s="28" t="str">
        <f t="shared" si="125"/>
        <v/>
      </c>
      <c r="CP25" s="28" t="str">
        <f t="shared" si="126"/>
        <v/>
      </c>
      <c r="CQ25" s="43" t="str">
        <f t="shared" si="127"/>
        <v/>
      </c>
      <c r="CR25" s="89">
        <v>0</v>
      </c>
      <c r="CS25" s="58">
        <v>0</v>
      </c>
      <c r="CT25" s="59">
        <f t="shared" si="128"/>
        <v>0</v>
      </c>
      <c r="CU25" s="147">
        <v>0</v>
      </c>
      <c r="CV25" s="343">
        <v>0</v>
      </c>
      <c r="CW25" s="76">
        <f t="shared" si="129"/>
        <v>0</v>
      </c>
      <c r="CX25" s="344">
        <v>0</v>
      </c>
      <c r="CY25" s="345">
        <f t="shared" si="130"/>
        <v>0</v>
      </c>
      <c r="CZ25" s="97">
        <f t="shared" si="32"/>
        <v>0</v>
      </c>
      <c r="DA25" s="148">
        <f t="shared" si="131"/>
        <v>0</v>
      </c>
      <c r="DB25" s="475">
        <f t="shared" si="33"/>
        <v>0</v>
      </c>
      <c r="DC25" s="53" t="str">
        <f t="shared" si="132"/>
        <v/>
      </c>
      <c r="DD25" s="53" t="str">
        <f t="shared" si="133"/>
        <v/>
      </c>
      <c r="DE25" s="90" t="str">
        <f t="shared" si="134"/>
        <v/>
      </c>
      <c r="DF25" s="91">
        <v>0</v>
      </c>
      <c r="DG25" s="60">
        <v>0</v>
      </c>
      <c r="DH25" s="61">
        <f t="shared" si="148"/>
        <v>0</v>
      </c>
      <c r="DI25" s="244">
        <v>0</v>
      </c>
      <c r="DJ25" s="355">
        <v>0</v>
      </c>
      <c r="DK25" s="245">
        <f t="shared" si="135"/>
        <v>0</v>
      </c>
      <c r="DL25" s="356">
        <v>0</v>
      </c>
      <c r="DM25" s="357">
        <f t="shared" si="136"/>
        <v>0</v>
      </c>
      <c r="DN25" s="48">
        <f t="shared" si="34"/>
        <v>0</v>
      </c>
      <c r="DO25" s="246">
        <f t="shared" si="137"/>
        <v>0</v>
      </c>
      <c r="DP25" s="479">
        <f t="shared" si="35"/>
        <v>0</v>
      </c>
      <c r="DQ25" s="92" t="str">
        <f t="shared" si="36"/>
        <v/>
      </c>
      <c r="DR25" s="203">
        <v>0</v>
      </c>
      <c r="DS25" s="63">
        <v>0</v>
      </c>
      <c r="DT25" s="204">
        <f t="shared" si="149"/>
        <v>0</v>
      </c>
      <c r="DU25" s="205">
        <v>0</v>
      </c>
      <c r="DV25" s="349">
        <v>0</v>
      </c>
      <c r="DW25" s="206">
        <f t="shared" si="138"/>
        <v>0</v>
      </c>
      <c r="DX25" s="350">
        <v>0</v>
      </c>
      <c r="DY25" s="351">
        <f t="shared" si="139"/>
        <v>0</v>
      </c>
      <c r="DZ25" s="77">
        <f t="shared" si="37"/>
        <v>0</v>
      </c>
      <c r="EA25" s="207">
        <f t="shared" si="140"/>
        <v>0</v>
      </c>
      <c r="EB25" s="477">
        <f t="shared" si="38"/>
        <v>0</v>
      </c>
      <c r="EC25" s="93" t="str">
        <f t="shared" si="39"/>
        <v/>
      </c>
      <c r="ED25" s="12">
        <v>0</v>
      </c>
      <c r="EE25" s="6">
        <v>0</v>
      </c>
      <c r="EF25" s="6">
        <v>0</v>
      </c>
      <c r="EG25" s="65">
        <f t="shared" si="150"/>
        <v>0</v>
      </c>
      <c r="EH25" s="480">
        <f t="shared" si="41"/>
        <v>0</v>
      </c>
      <c r="EI25" s="66" t="str">
        <f t="shared" si="42"/>
        <v/>
      </c>
      <c r="EJ25" s="10">
        <v>0</v>
      </c>
      <c r="EK25" s="4">
        <v>0</v>
      </c>
      <c r="EL25" s="4">
        <v>0</v>
      </c>
      <c r="EM25" s="28">
        <f t="shared" si="151"/>
        <v>0</v>
      </c>
      <c r="EN25" s="478">
        <f t="shared" si="44"/>
        <v>0</v>
      </c>
      <c r="EO25" s="39" t="str">
        <f t="shared" si="45"/>
        <v/>
      </c>
      <c r="EP25" s="203">
        <v>0</v>
      </c>
      <c r="EQ25" s="63">
        <v>0</v>
      </c>
      <c r="ER25" s="204">
        <f t="shared" si="97"/>
        <v>0</v>
      </c>
      <c r="ES25" s="205">
        <v>0</v>
      </c>
      <c r="ET25" s="349">
        <v>0</v>
      </c>
      <c r="EU25" s="206">
        <f t="shared" si="141"/>
        <v>0</v>
      </c>
      <c r="EV25" s="350">
        <v>0</v>
      </c>
      <c r="EW25" s="351">
        <f t="shared" si="142"/>
        <v>0</v>
      </c>
      <c r="EX25" s="77">
        <f t="shared" si="46"/>
        <v>0</v>
      </c>
      <c r="EY25" s="207">
        <f t="shared" si="143"/>
        <v>0</v>
      </c>
      <c r="EZ25" s="477">
        <f t="shared" si="47"/>
        <v>0</v>
      </c>
      <c r="FA25" s="93" t="str">
        <f t="shared" si="48"/>
        <v/>
      </c>
      <c r="FB25" s="14"/>
      <c r="FC25" s="8"/>
      <c r="FD25" s="44" t="str">
        <f t="shared" si="144"/>
        <v/>
      </c>
      <c r="FE25" s="41">
        <f t="shared" si="50"/>
        <v>0</v>
      </c>
      <c r="FF25" s="30">
        <f t="shared" si="51"/>
        <v>0</v>
      </c>
      <c r="FG25" s="128">
        <f t="shared" si="52"/>
        <v>0</v>
      </c>
      <c r="FH25" s="74" t="str">
        <f t="shared" si="53"/>
        <v/>
      </c>
      <c r="FI25" s="74" t="str">
        <f t="shared" si="54"/>
        <v/>
      </c>
      <c r="FJ25" s="62" t="str">
        <f t="shared" si="55"/>
        <v/>
      </c>
      <c r="FK25" s="42" t="str">
        <f t="shared" si="56"/>
        <v/>
      </c>
      <c r="FL25" s="84">
        <f t="shared" si="57"/>
        <v>0</v>
      </c>
      <c r="FM25" s="71" t="str">
        <f t="shared" si="152"/>
        <v/>
      </c>
      <c r="FN25" s="70" t="str">
        <f t="shared" si="153"/>
        <v/>
      </c>
      <c r="FO25" s="70" t="str">
        <f t="shared" si="154"/>
        <v/>
      </c>
      <c r="FP25" s="70" t="str">
        <f t="shared" si="155"/>
        <v/>
      </c>
      <c r="FQ25" s="70" t="str">
        <f t="shared" si="156"/>
        <v/>
      </c>
      <c r="FR25" s="387" t="str">
        <f t="shared" si="157"/>
        <v/>
      </c>
      <c r="FS25" s="72" t="str">
        <f t="shared" si="158"/>
        <v/>
      </c>
      <c r="FT25" s="71">
        <f t="shared" si="65"/>
        <v>0</v>
      </c>
      <c r="FU25" s="70">
        <f t="shared" si="66"/>
        <v>0</v>
      </c>
      <c r="FV25" s="70">
        <f t="shared" si="67"/>
        <v>0</v>
      </c>
      <c r="FW25" s="70">
        <f t="shared" si="68"/>
        <v>0</v>
      </c>
      <c r="FX25" s="72"/>
      <c r="FY25" s="691"/>
      <c r="FZ25" s="691"/>
      <c r="GA25" s="112">
        <f t="shared" si="69"/>
        <v>0</v>
      </c>
      <c r="GB25" s="112" t="s">
        <v>193</v>
      </c>
      <c r="GC25" s="112">
        <f t="shared" si="70"/>
        <v>200</v>
      </c>
      <c r="GD25" s="112" t="str">
        <f t="shared" si="71"/>
        <v>0/200</v>
      </c>
      <c r="GE25" s="112">
        <f t="shared" si="72"/>
        <v>0</v>
      </c>
      <c r="GF25" s="112" t="s">
        <v>193</v>
      </c>
      <c r="GG25" s="112">
        <f t="shared" si="73"/>
        <v>200</v>
      </c>
      <c r="GH25" s="112" t="str">
        <f t="shared" si="74"/>
        <v>0/200</v>
      </c>
      <c r="GI25" s="112">
        <f t="shared" si="75"/>
        <v>0</v>
      </c>
      <c r="GJ25" s="112" t="s">
        <v>193</v>
      </c>
      <c r="GK25" s="112">
        <f t="shared" si="76"/>
        <v>100</v>
      </c>
      <c r="GL25" s="112" t="str">
        <f t="shared" si="77"/>
        <v>0/100</v>
      </c>
      <c r="GM25" s="112">
        <f t="shared" si="78"/>
        <v>0</v>
      </c>
      <c r="GN25" s="112" t="s">
        <v>193</v>
      </c>
      <c r="GO25" s="112">
        <f t="shared" si="79"/>
        <v>100</v>
      </c>
      <c r="GP25" s="112" t="str">
        <f t="shared" si="80"/>
        <v>0/100</v>
      </c>
      <c r="GQ25" s="112">
        <f t="shared" si="81"/>
        <v>0</v>
      </c>
      <c r="GR25" s="112" t="s">
        <v>193</v>
      </c>
      <c r="GS25" s="112">
        <f t="shared" si="82"/>
        <v>200</v>
      </c>
      <c r="GT25" s="112" t="str">
        <f t="shared" si="17"/>
        <v>0/200</v>
      </c>
    </row>
    <row r="26" spans="1:202" ht="38.25" customHeight="1">
      <c r="A26" s="104">
        <f t="shared" si="18"/>
        <v>0</v>
      </c>
      <c r="B26" s="336">
        <v>18</v>
      </c>
      <c r="C26" s="32">
        <v>18</v>
      </c>
      <c r="D26" s="26">
        <f t="shared" si="19"/>
        <v>0</v>
      </c>
      <c r="E26" s="2"/>
      <c r="F26" s="538"/>
      <c r="G26" s="2"/>
      <c r="H26" s="2"/>
      <c r="I26" s="2"/>
      <c r="J26" s="2"/>
      <c r="K26" s="115"/>
      <c r="L26" s="15">
        <v>0</v>
      </c>
      <c r="M26" s="49">
        <v>0</v>
      </c>
      <c r="N26" s="50">
        <f t="shared" si="159"/>
        <v>0</v>
      </c>
      <c r="O26" s="141">
        <v>0</v>
      </c>
      <c r="P26" s="338">
        <v>0</v>
      </c>
      <c r="Q26" s="75">
        <f t="shared" si="160"/>
        <v>0</v>
      </c>
      <c r="R26" s="339">
        <v>0</v>
      </c>
      <c r="S26" s="340">
        <f t="shared" si="85"/>
        <v>0</v>
      </c>
      <c r="T26" s="153">
        <f t="shared" si="20"/>
        <v>0</v>
      </c>
      <c r="U26" s="51">
        <f t="shared" si="161"/>
        <v>0</v>
      </c>
      <c r="V26" s="476">
        <f t="shared" si="21"/>
        <v>0</v>
      </c>
      <c r="W26" s="27" t="str">
        <f t="shared" si="162"/>
        <v/>
      </c>
      <c r="X26" s="27" t="str">
        <f t="shared" si="163"/>
        <v/>
      </c>
      <c r="Y26" s="85" t="str">
        <f t="shared" si="164"/>
        <v/>
      </c>
      <c r="Z26" s="89">
        <v>0</v>
      </c>
      <c r="AA26" s="58">
        <v>0</v>
      </c>
      <c r="AB26" s="59">
        <f t="shared" si="98"/>
        <v>0</v>
      </c>
      <c r="AC26" s="147">
        <v>0</v>
      </c>
      <c r="AD26" s="343">
        <v>0</v>
      </c>
      <c r="AE26" s="76">
        <f t="shared" si="99"/>
        <v>0</v>
      </c>
      <c r="AF26" s="344">
        <v>0</v>
      </c>
      <c r="AG26" s="345">
        <f t="shared" si="100"/>
        <v>0</v>
      </c>
      <c r="AH26" s="97">
        <f t="shared" si="22"/>
        <v>0</v>
      </c>
      <c r="AI26" s="148">
        <f t="shared" si="101"/>
        <v>0</v>
      </c>
      <c r="AJ26" s="475">
        <f t="shared" si="23"/>
        <v>0</v>
      </c>
      <c r="AK26" s="53" t="str">
        <f t="shared" si="102"/>
        <v/>
      </c>
      <c r="AL26" s="53" t="str">
        <f t="shared" si="103"/>
        <v/>
      </c>
      <c r="AM26" s="90" t="str">
        <f t="shared" si="104"/>
        <v/>
      </c>
      <c r="AN26" s="86">
        <v>0</v>
      </c>
      <c r="AO26" s="55">
        <v>0</v>
      </c>
      <c r="AP26" s="56">
        <f t="shared" si="145"/>
        <v>0</v>
      </c>
      <c r="AQ26" s="185">
        <v>0</v>
      </c>
      <c r="AR26" s="346">
        <v>0</v>
      </c>
      <c r="AS26" s="186">
        <f t="shared" si="105"/>
        <v>0</v>
      </c>
      <c r="AT26" s="347">
        <v>0</v>
      </c>
      <c r="AU26" s="348">
        <f t="shared" si="106"/>
        <v>0</v>
      </c>
      <c r="AV26" s="47">
        <f t="shared" si="24"/>
        <v>0</v>
      </c>
      <c r="AW26" s="187">
        <f t="shared" si="107"/>
        <v>0</v>
      </c>
      <c r="AX26" s="473">
        <f t="shared" si="25"/>
        <v>0</v>
      </c>
      <c r="AY26" s="29" t="str">
        <f t="shared" si="108"/>
        <v/>
      </c>
      <c r="AZ26" s="29" t="str">
        <f t="shared" si="109"/>
        <v/>
      </c>
      <c r="BA26" s="87" t="str">
        <f t="shared" si="110"/>
        <v/>
      </c>
      <c r="BB26" s="203">
        <v>0</v>
      </c>
      <c r="BC26" s="63">
        <v>0</v>
      </c>
      <c r="BD26" s="204">
        <f t="shared" si="146"/>
        <v>0</v>
      </c>
      <c r="BE26" s="205">
        <v>0</v>
      </c>
      <c r="BF26" s="349">
        <v>0</v>
      </c>
      <c r="BG26" s="206">
        <f t="shared" si="111"/>
        <v>0</v>
      </c>
      <c r="BH26" s="350">
        <v>0</v>
      </c>
      <c r="BI26" s="351">
        <f t="shared" si="112"/>
        <v>0</v>
      </c>
      <c r="BJ26" s="77">
        <f t="shared" si="26"/>
        <v>0</v>
      </c>
      <c r="BK26" s="207">
        <f t="shared" si="113"/>
        <v>0</v>
      </c>
      <c r="BL26" s="477">
        <f t="shared" si="27"/>
        <v>0</v>
      </c>
      <c r="BM26" s="69" t="str">
        <f t="shared" si="114"/>
        <v/>
      </c>
      <c r="BN26" s="69" t="str">
        <f t="shared" si="115"/>
        <v/>
      </c>
      <c r="BO26" s="88" t="str">
        <f t="shared" si="116"/>
        <v/>
      </c>
      <c r="BP26" s="89">
        <v>0</v>
      </c>
      <c r="BQ26" s="58">
        <v>0</v>
      </c>
      <c r="BR26" s="59">
        <f t="shared" si="6"/>
        <v>0</v>
      </c>
      <c r="BS26" s="147">
        <v>0</v>
      </c>
      <c r="BT26" s="343">
        <v>0</v>
      </c>
      <c r="BU26" s="76">
        <f t="shared" si="117"/>
        <v>0</v>
      </c>
      <c r="BV26" s="344">
        <v>0</v>
      </c>
      <c r="BW26" s="345">
        <f t="shared" si="118"/>
        <v>0</v>
      </c>
      <c r="BX26" s="97">
        <f t="shared" si="28"/>
        <v>0</v>
      </c>
      <c r="BY26" s="148">
        <f t="shared" si="119"/>
        <v>0</v>
      </c>
      <c r="BZ26" s="475">
        <f t="shared" si="29"/>
        <v>0</v>
      </c>
      <c r="CA26" s="53" t="str">
        <f t="shared" si="7"/>
        <v/>
      </c>
      <c r="CB26" s="53" t="str">
        <f t="shared" si="120"/>
        <v/>
      </c>
      <c r="CC26" s="90" t="str">
        <f t="shared" si="121"/>
        <v/>
      </c>
      <c r="CD26" s="94">
        <v>0</v>
      </c>
      <c r="CE26" s="95">
        <v>0</v>
      </c>
      <c r="CF26" s="96">
        <f t="shared" si="147"/>
        <v>0</v>
      </c>
      <c r="CG26" s="223">
        <v>0</v>
      </c>
      <c r="CH26" s="352">
        <v>0</v>
      </c>
      <c r="CI26" s="224">
        <f t="shared" si="122"/>
        <v>0</v>
      </c>
      <c r="CJ26" s="353">
        <v>0</v>
      </c>
      <c r="CK26" s="354">
        <f t="shared" si="123"/>
        <v>0</v>
      </c>
      <c r="CL26" s="46">
        <f t="shared" si="30"/>
        <v>0</v>
      </c>
      <c r="CM26" s="225">
        <f t="shared" si="124"/>
        <v>0</v>
      </c>
      <c r="CN26" s="478">
        <f t="shared" si="31"/>
        <v>0</v>
      </c>
      <c r="CO26" s="28" t="str">
        <f t="shared" si="125"/>
        <v/>
      </c>
      <c r="CP26" s="28" t="str">
        <f t="shared" si="126"/>
        <v/>
      </c>
      <c r="CQ26" s="43" t="str">
        <f t="shared" si="127"/>
        <v/>
      </c>
      <c r="CR26" s="89">
        <v>0</v>
      </c>
      <c r="CS26" s="58">
        <v>0</v>
      </c>
      <c r="CT26" s="59">
        <f t="shared" si="128"/>
        <v>0</v>
      </c>
      <c r="CU26" s="147">
        <v>0</v>
      </c>
      <c r="CV26" s="343">
        <v>0</v>
      </c>
      <c r="CW26" s="76">
        <f t="shared" si="129"/>
        <v>0</v>
      </c>
      <c r="CX26" s="344">
        <v>0</v>
      </c>
      <c r="CY26" s="345">
        <f t="shared" si="130"/>
        <v>0</v>
      </c>
      <c r="CZ26" s="97">
        <f t="shared" si="32"/>
        <v>0</v>
      </c>
      <c r="DA26" s="148">
        <f t="shared" si="131"/>
        <v>0</v>
      </c>
      <c r="DB26" s="475">
        <f t="shared" si="33"/>
        <v>0</v>
      </c>
      <c r="DC26" s="53" t="str">
        <f t="shared" si="132"/>
        <v/>
      </c>
      <c r="DD26" s="53" t="str">
        <f t="shared" si="133"/>
        <v/>
      </c>
      <c r="DE26" s="90" t="str">
        <f t="shared" si="134"/>
        <v/>
      </c>
      <c r="DF26" s="91">
        <v>0</v>
      </c>
      <c r="DG26" s="60">
        <v>0</v>
      </c>
      <c r="DH26" s="61">
        <f t="shared" si="148"/>
        <v>0</v>
      </c>
      <c r="DI26" s="244">
        <v>0</v>
      </c>
      <c r="DJ26" s="355">
        <v>0</v>
      </c>
      <c r="DK26" s="245">
        <f t="shared" si="135"/>
        <v>0</v>
      </c>
      <c r="DL26" s="356">
        <v>0</v>
      </c>
      <c r="DM26" s="357">
        <f t="shared" si="136"/>
        <v>0</v>
      </c>
      <c r="DN26" s="48">
        <f t="shared" si="34"/>
        <v>0</v>
      </c>
      <c r="DO26" s="246">
        <f t="shared" si="137"/>
        <v>0</v>
      </c>
      <c r="DP26" s="479">
        <f t="shared" si="35"/>
        <v>0</v>
      </c>
      <c r="DQ26" s="92" t="str">
        <f t="shared" si="36"/>
        <v/>
      </c>
      <c r="DR26" s="203">
        <v>0</v>
      </c>
      <c r="DS26" s="63">
        <v>0</v>
      </c>
      <c r="DT26" s="204">
        <f t="shared" si="149"/>
        <v>0</v>
      </c>
      <c r="DU26" s="205">
        <v>0</v>
      </c>
      <c r="DV26" s="349">
        <v>0</v>
      </c>
      <c r="DW26" s="206">
        <f t="shared" si="138"/>
        <v>0</v>
      </c>
      <c r="DX26" s="350">
        <v>0</v>
      </c>
      <c r="DY26" s="351">
        <f t="shared" si="139"/>
        <v>0</v>
      </c>
      <c r="DZ26" s="77">
        <f t="shared" si="37"/>
        <v>0</v>
      </c>
      <c r="EA26" s="207">
        <f t="shared" si="140"/>
        <v>0</v>
      </c>
      <c r="EB26" s="477">
        <f t="shared" si="38"/>
        <v>0</v>
      </c>
      <c r="EC26" s="93" t="str">
        <f t="shared" si="39"/>
        <v/>
      </c>
      <c r="ED26" s="12">
        <v>0</v>
      </c>
      <c r="EE26" s="6">
        <v>0</v>
      </c>
      <c r="EF26" s="6">
        <v>0</v>
      </c>
      <c r="EG26" s="65">
        <f t="shared" si="150"/>
        <v>0</v>
      </c>
      <c r="EH26" s="480">
        <f t="shared" si="41"/>
        <v>0</v>
      </c>
      <c r="EI26" s="66" t="str">
        <f t="shared" si="42"/>
        <v/>
      </c>
      <c r="EJ26" s="10">
        <v>0</v>
      </c>
      <c r="EK26" s="4">
        <v>0</v>
      </c>
      <c r="EL26" s="4">
        <v>0</v>
      </c>
      <c r="EM26" s="28">
        <f t="shared" si="151"/>
        <v>0</v>
      </c>
      <c r="EN26" s="478">
        <f t="shared" si="44"/>
        <v>0</v>
      </c>
      <c r="EO26" s="39" t="str">
        <f t="shared" si="45"/>
        <v/>
      </c>
      <c r="EP26" s="203">
        <v>0</v>
      </c>
      <c r="EQ26" s="63">
        <v>0</v>
      </c>
      <c r="ER26" s="204">
        <f t="shared" si="97"/>
        <v>0</v>
      </c>
      <c r="ES26" s="205">
        <v>0</v>
      </c>
      <c r="ET26" s="349">
        <v>0</v>
      </c>
      <c r="EU26" s="206">
        <f t="shared" si="141"/>
        <v>0</v>
      </c>
      <c r="EV26" s="350">
        <v>0</v>
      </c>
      <c r="EW26" s="351">
        <f t="shared" si="142"/>
        <v>0</v>
      </c>
      <c r="EX26" s="77">
        <f t="shared" si="46"/>
        <v>0</v>
      </c>
      <c r="EY26" s="207">
        <f t="shared" si="143"/>
        <v>0</v>
      </c>
      <c r="EZ26" s="477">
        <f t="shared" si="47"/>
        <v>0</v>
      </c>
      <c r="FA26" s="93" t="str">
        <f t="shared" si="48"/>
        <v/>
      </c>
      <c r="FB26" s="14"/>
      <c r="FC26" s="8"/>
      <c r="FD26" s="44" t="str">
        <f t="shared" si="144"/>
        <v/>
      </c>
      <c r="FE26" s="41">
        <f t="shared" si="50"/>
        <v>0</v>
      </c>
      <c r="FF26" s="30">
        <f t="shared" si="51"/>
        <v>0</v>
      </c>
      <c r="FG26" s="128">
        <f t="shared" si="52"/>
        <v>0</v>
      </c>
      <c r="FH26" s="74" t="str">
        <f t="shared" si="53"/>
        <v/>
      </c>
      <c r="FI26" s="74" t="str">
        <f t="shared" si="54"/>
        <v/>
      </c>
      <c r="FJ26" s="62" t="str">
        <f t="shared" si="55"/>
        <v/>
      </c>
      <c r="FK26" s="42" t="str">
        <f t="shared" si="56"/>
        <v/>
      </c>
      <c r="FL26" s="84">
        <f t="shared" si="57"/>
        <v>0</v>
      </c>
      <c r="FM26" s="71" t="str">
        <f t="shared" si="152"/>
        <v/>
      </c>
      <c r="FN26" s="70" t="str">
        <f t="shared" si="153"/>
        <v/>
      </c>
      <c r="FO26" s="70" t="str">
        <f t="shared" si="154"/>
        <v/>
      </c>
      <c r="FP26" s="70" t="str">
        <f t="shared" si="155"/>
        <v/>
      </c>
      <c r="FQ26" s="70" t="str">
        <f t="shared" si="156"/>
        <v/>
      </c>
      <c r="FR26" s="387" t="str">
        <f t="shared" si="157"/>
        <v/>
      </c>
      <c r="FS26" s="72" t="str">
        <f t="shared" si="158"/>
        <v/>
      </c>
      <c r="FT26" s="71">
        <f t="shared" si="65"/>
        <v>0</v>
      </c>
      <c r="FU26" s="70">
        <f t="shared" si="66"/>
        <v>0</v>
      </c>
      <c r="FV26" s="70">
        <f t="shared" si="67"/>
        <v>0</v>
      </c>
      <c r="FW26" s="70">
        <f t="shared" si="68"/>
        <v>0</v>
      </c>
      <c r="FX26" s="72"/>
      <c r="FY26" s="691"/>
      <c r="FZ26" s="691"/>
      <c r="GA26" s="112">
        <f t="shared" si="69"/>
        <v>0</v>
      </c>
      <c r="GB26" s="112" t="s">
        <v>193</v>
      </c>
      <c r="GC26" s="112">
        <f t="shared" si="70"/>
        <v>200</v>
      </c>
      <c r="GD26" s="112" t="str">
        <f t="shared" si="71"/>
        <v>0/200</v>
      </c>
      <c r="GE26" s="112">
        <f t="shared" si="72"/>
        <v>0</v>
      </c>
      <c r="GF26" s="112" t="s">
        <v>193</v>
      </c>
      <c r="GG26" s="112">
        <f t="shared" si="73"/>
        <v>200</v>
      </c>
      <c r="GH26" s="112" t="str">
        <f t="shared" si="74"/>
        <v>0/200</v>
      </c>
      <c r="GI26" s="112">
        <f t="shared" si="75"/>
        <v>0</v>
      </c>
      <c r="GJ26" s="112" t="s">
        <v>193</v>
      </c>
      <c r="GK26" s="112">
        <f t="shared" si="76"/>
        <v>100</v>
      </c>
      <c r="GL26" s="112" t="str">
        <f t="shared" si="77"/>
        <v>0/100</v>
      </c>
      <c r="GM26" s="112">
        <f t="shared" si="78"/>
        <v>0</v>
      </c>
      <c r="GN26" s="112" t="s">
        <v>193</v>
      </c>
      <c r="GO26" s="112">
        <f t="shared" si="79"/>
        <v>100</v>
      </c>
      <c r="GP26" s="112" t="str">
        <f t="shared" si="80"/>
        <v>0/100</v>
      </c>
      <c r="GQ26" s="112">
        <f t="shared" si="81"/>
        <v>0</v>
      </c>
      <c r="GR26" s="112" t="s">
        <v>193</v>
      </c>
      <c r="GS26" s="112">
        <f t="shared" si="82"/>
        <v>200</v>
      </c>
      <c r="GT26" s="112" t="str">
        <f t="shared" si="17"/>
        <v>0/200</v>
      </c>
    </row>
    <row r="27" spans="1:202" ht="38.25" customHeight="1">
      <c r="A27" s="104">
        <f t="shared" si="18"/>
        <v>0</v>
      </c>
      <c r="B27" s="336">
        <v>19</v>
      </c>
      <c r="C27" s="25">
        <v>19</v>
      </c>
      <c r="D27" s="26">
        <f t="shared" si="19"/>
        <v>0</v>
      </c>
      <c r="E27" s="2"/>
      <c r="F27" s="538"/>
      <c r="G27" s="1"/>
      <c r="H27" s="2"/>
      <c r="I27" s="2"/>
      <c r="J27" s="2"/>
      <c r="K27" s="115"/>
      <c r="L27" s="15">
        <v>0</v>
      </c>
      <c r="M27" s="49">
        <v>0</v>
      </c>
      <c r="N27" s="50">
        <f t="shared" si="159"/>
        <v>0</v>
      </c>
      <c r="O27" s="141">
        <v>0</v>
      </c>
      <c r="P27" s="338">
        <v>0</v>
      </c>
      <c r="Q27" s="75">
        <f t="shared" si="160"/>
        <v>0</v>
      </c>
      <c r="R27" s="339">
        <v>0</v>
      </c>
      <c r="S27" s="340">
        <f t="shared" si="85"/>
        <v>0</v>
      </c>
      <c r="T27" s="153">
        <f t="shared" si="20"/>
        <v>0</v>
      </c>
      <c r="U27" s="51">
        <f t="shared" si="161"/>
        <v>0</v>
      </c>
      <c r="V27" s="476">
        <f t="shared" si="21"/>
        <v>0</v>
      </c>
      <c r="W27" s="27" t="str">
        <f t="shared" si="162"/>
        <v/>
      </c>
      <c r="X27" s="27" t="str">
        <f t="shared" si="163"/>
        <v/>
      </c>
      <c r="Y27" s="85" t="str">
        <f t="shared" si="164"/>
        <v/>
      </c>
      <c r="Z27" s="89">
        <v>0</v>
      </c>
      <c r="AA27" s="58">
        <v>0</v>
      </c>
      <c r="AB27" s="59">
        <f t="shared" si="98"/>
        <v>0</v>
      </c>
      <c r="AC27" s="147">
        <v>0</v>
      </c>
      <c r="AD27" s="343">
        <v>0</v>
      </c>
      <c r="AE27" s="76">
        <f t="shared" si="99"/>
        <v>0</v>
      </c>
      <c r="AF27" s="344">
        <v>0</v>
      </c>
      <c r="AG27" s="345">
        <f t="shared" si="100"/>
        <v>0</v>
      </c>
      <c r="AH27" s="97">
        <f t="shared" si="22"/>
        <v>0</v>
      </c>
      <c r="AI27" s="148">
        <f t="shared" si="101"/>
        <v>0</v>
      </c>
      <c r="AJ27" s="475">
        <f t="shared" si="23"/>
        <v>0</v>
      </c>
      <c r="AK27" s="53" t="str">
        <f t="shared" si="102"/>
        <v/>
      </c>
      <c r="AL27" s="53" t="str">
        <f t="shared" si="103"/>
        <v/>
      </c>
      <c r="AM27" s="90" t="str">
        <f t="shared" si="104"/>
        <v/>
      </c>
      <c r="AN27" s="86">
        <v>0</v>
      </c>
      <c r="AO27" s="55">
        <v>0</v>
      </c>
      <c r="AP27" s="56">
        <f t="shared" si="145"/>
        <v>0</v>
      </c>
      <c r="AQ27" s="185">
        <v>0</v>
      </c>
      <c r="AR27" s="346">
        <v>0</v>
      </c>
      <c r="AS27" s="186">
        <f t="shared" si="105"/>
        <v>0</v>
      </c>
      <c r="AT27" s="347">
        <v>0</v>
      </c>
      <c r="AU27" s="348">
        <f t="shared" si="106"/>
        <v>0</v>
      </c>
      <c r="AV27" s="47">
        <f t="shared" si="24"/>
        <v>0</v>
      </c>
      <c r="AW27" s="187">
        <f t="shared" si="107"/>
        <v>0</v>
      </c>
      <c r="AX27" s="473">
        <f t="shared" si="25"/>
        <v>0</v>
      </c>
      <c r="AY27" s="29" t="str">
        <f t="shared" si="108"/>
        <v/>
      </c>
      <c r="AZ27" s="29" t="str">
        <f t="shared" si="109"/>
        <v/>
      </c>
      <c r="BA27" s="87" t="str">
        <f t="shared" si="110"/>
        <v/>
      </c>
      <c r="BB27" s="203">
        <v>0</v>
      </c>
      <c r="BC27" s="63">
        <v>0</v>
      </c>
      <c r="BD27" s="204">
        <f t="shared" si="146"/>
        <v>0</v>
      </c>
      <c r="BE27" s="205">
        <v>0</v>
      </c>
      <c r="BF27" s="349">
        <v>0</v>
      </c>
      <c r="BG27" s="206">
        <f t="shared" si="111"/>
        <v>0</v>
      </c>
      <c r="BH27" s="350">
        <v>0</v>
      </c>
      <c r="BI27" s="351">
        <f t="shared" si="112"/>
        <v>0</v>
      </c>
      <c r="BJ27" s="77">
        <f t="shared" si="26"/>
        <v>0</v>
      </c>
      <c r="BK27" s="207">
        <f t="shared" si="113"/>
        <v>0</v>
      </c>
      <c r="BL27" s="477">
        <f t="shared" si="27"/>
        <v>0</v>
      </c>
      <c r="BM27" s="69" t="str">
        <f t="shared" si="114"/>
        <v/>
      </c>
      <c r="BN27" s="69" t="str">
        <f t="shared" si="115"/>
        <v/>
      </c>
      <c r="BO27" s="88" t="str">
        <f t="shared" si="116"/>
        <v/>
      </c>
      <c r="BP27" s="89">
        <v>0</v>
      </c>
      <c r="BQ27" s="58">
        <v>0</v>
      </c>
      <c r="BR27" s="59">
        <f t="shared" si="6"/>
        <v>0</v>
      </c>
      <c r="BS27" s="147">
        <v>0</v>
      </c>
      <c r="BT27" s="343">
        <v>0</v>
      </c>
      <c r="BU27" s="76">
        <f t="shared" si="117"/>
        <v>0</v>
      </c>
      <c r="BV27" s="344">
        <v>0</v>
      </c>
      <c r="BW27" s="345">
        <f t="shared" si="118"/>
        <v>0</v>
      </c>
      <c r="BX27" s="97">
        <f t="shared" si="28"/>
        <v>0</v>
      </c>
      <c r="BY27" s="148">
        <f t="shared" si="119"/>
        <v>0</v>
      </c>
      <c r="BZ27" s="475">
        <f t="shared" si="29"/>
        <v>0</v>
      </c>
      <c r="CA27" s="53" t="str">
        <f t="shared" si="7"/>
        <v/>
      </c>
      <c r="CB27" s="53" t="str">
        <f t="shared" si="120"/>
        <v/>
      </c>
      <c r="CC27" s="90" t="str">
        <f t="shared" si="121"/>
        <v/>
      </c>
      <c r="CD27" s="94">
        <v>0</v>
      </c>
      <c r="CE27" s="95">
        <v>0</v>
      </c>
      <c r="CF27" s="96">
        <f t="shared" si="147"/>
        <v>0</v>
      </c>
      <c r="CG27" s="223">
        <v>0</v>
      </c>
      <c r="CH27" s="352">
        <v>0</v>
      </c>
      <c r="CI27" s="224">
        <f t="shared" si="122"/>
        <v>0</v>
      </c>
      <c r="CJ27" s="353">
        <v>0</v>
      </c>
      <c r="CK27" s="354">
        <f t="shared" si="123"/>
        <v>0</v>
      </c>
      <c r="CL27" s="46">
        <f t="shared" si="30"/>
        <v>0</v>
      </c>
      <c r="CM27" s="225">
        <f t="shared" si="124"/>
        <v>0</v>
      </c>
      <c r="CN27" s="478">
        <f t="shared" si="31"/>
        <v>0</v>
      </c>
      <c r="CO27" s="28" t="str">
        <f t="shared" si="125"/>
        <v/>
      </c>
      <c r="CP27" s="28" t="str">
        <f t="shared" si="126"/>
        <v/>
      </c>
      <c r="CQ27" s="43" t="str">
        <f t="shared" si="127"/>
        <v/>
      </c>
      <c r="CR27" s="89">
        <v>0</v>
      </c>
      <c r="CS27" s="58">
        <v>0</v>
      </c>
      <c r="CT27" s="59">
        <f t="shared" si="128"/>
        <v>0</v>
      </c>
      <c r="CU27" s="147">
        <v>0</v>
      </c>
      <c r="CV27" s="343">
        <v>0</v>
      </c>
      <c r="CW27" s="76">
        <f t="shared" si="129"/>
        <v>0</v>
      </c>
      <c r="CX27" s="344">
        <v>0</v>
      </c>
      <c r="CY27" s="345">
        <f t="shared" si="130"/>
        <v>0</v>
      </c>
      <c r="CZ27" s="97">
        <f t="shared" si="32"/>
        <v>0</v>
      </c>
      <c r="DA27" s="148">
        <f t="shared" si="131"/>
        <v>0</v>
      </c>
      <c r="DB27" s="475">
        <f t="shared" si="33"/>
        <v>0</v>
      </c>
      <c r="DC27" s="53" t="str">
        <f t="shared" si="132"/>
        <v/>
      </c>
      <c r="DD27" s="53" t="str">
        <f t="shared" si="133"/>
        <v/>
      </c>
      <c r="DE27" s="90" t="str">
        <f t="shared" si="134"/>
        <v/>
      </c>
      <c r="DF27" s="91">
        <v>0</v>
      </c>
      <c r="DG27" s="60">
        <v>0</v>
      </c>
      <c r="DH27" s="61">
        <f t="shared" si="148"/>
        <v>0</v>
      </c>
      <c r="DI27" s="244">
        <v>0</v>
      </c>
      <c r="DJ27" s="355">
        <v>0</v>
      </c>
      <c r="DK27" s="245">
        <f t="shared" si="135"/>
        <v>0</v>
      </c>
      <c r="DL27" s="356">
        <v>0</v>
      </c>
      <c r="DM27" s="357">
        <f t="shared" si="136"/>
        <v>0</v>
      </c>
      <c r="DN27" s="48">
        <f t="shared" si="34"/>
        <v>0</v>
      </c>
      <c r="DO27" s="246">
        <f t="shared" si="137"/>
        <v>0</v>
      </c>
      <c r="DP27" s="479">
        <f t="shared" si="35"/>
        <v>0</v>
      </c>
      <c r="DQ27" s="92" t="str">
        <f t="shared" si="36"/>
        <v/>
      </c>
      <c r="DR27" s="203">
        <v>0</v>
      </c>
      <c r="DS27" s="63">
        <v>0</v>
      </c>
      <c r="DT27" s="204">
        <f t="shared" si="149"/>
        <v>0</v>
      </c>
      <c r="DU27" s="205">
        <v>0</v>
      </c>
      <c r="DV27" s="349">
        <v>0</v>
      </c>
      <c r="DW27" s="206">
        <f t="shared" si="138"/>
        <v>0</v>
      </c>
      <c r="DX27" s="350">
        <v>0</v>
      </c>
      <c r="DY27" s="351">
        <f t="shared" si="139"/>
        <v>0</v>
      </c>
      <c r="DZ27" s="77">
        <f t="shared" si="37"/>
        <v>0</v>
      </c>
      <c r="EA27" s="207">
        <f t="shared" si="140"/>
        <v>0</v>
      </c>
      <c r="EB27" s="477">
        <f t="shared" si="38"/>
        <v>0</v>
      </c>
      <c r="EC27" s="93" t="str">
        <f t="shared" si="39"/>
        <v/>
      </c>
      <c r="ED27" s="12">
        <v>0</v>
      </c>
      <c r="EE27" s="6">
        <v>0</v>
      </c>
      <c r="EF27" s="6">
        <v>0</v>
      </c>
      <c r="EG27" s="65">
        <f t="shared" si="150"/>
        <v>0</v>
      </c>
      <c r="EH27" s="480">
        <f t="shared" si="41"/>
        <v>0</v>
      </c>
      <c r="EI27" s="66" t="str">
        <f t="shared" si="42"/>
        <v/>
      </c>
      <c r="EJ27" s="10">
        <v>0</v>
      </c>
      <c r="EK27" s="4">
        <v>0</v>
      </c>
      <c r="EL27" s="4">
        <v>0</v>
      </c>
      <c r="EM27" s="28">
        <f t="shared" si="151"/>
        <v>0</v>
      </c>
      <c r="EN27" s="478">
        <f t="shared" si="44"/>
        <v>0</v>
      </c>
      <c r="EO27" s="39" t="str">
        <f t="shared" si="45"/>
        <v/>
      </c>
      <c r="EP27" s="203">
        <v>0</v>
      </c>
      <c r="EQ27" s="63">
        <v>0</v>
      </c>
      <c r="ER27" s="204">
        <f t="shared" si="97"/>
        <v>0</v>
      </c>
      <c r="ES27" s="205">
        <v>0</v>
      </c>
      <c r="ET27" s="349">
        <v>0</v>
      </c>
      <c r="EU27" s="206">
        <f t="shared" si="141"/>
        <v>0</v>
      </c>
      <c r="EV27" s="350">
        <v>0</v>
      </c>
      <c r="EW27" s="351">
        <f t="shared" si="142"/>
        <v>0</v>
      </c>
      <c r="EX27" s="77">
        <f t="shared" si="46"/>
        <v>0</v>
      </c>
      <c r="EY27" s="207">
        <f t="shared" si="143"/>
        <v>0</v>
      </c>
      <c r="EZ27" s="477">
        <f t="shared" si="47"/>
        <v>0</v>
      </c>
      <c r="FA27" s="93" t="str">
        <f t="shared" si="48"/>
        <v/>
      </c>
      <c r="FB27" s="14"/>
      <c r="FC27" s="8"/>
      <c r="FD27" s="44" t="str">
        <f t="shared" si="144"/>
        <v/>
      </c>
      <c r="FE27" s="41">
        <f t="shared" si="50"/>
        <v>0</v>
      </c>
      <c r="FF27" s="30">
        <f t="shared" si="51"/>
        <v>0</v>
      </c>
      <c r="FG27" s="128">
        <f t="shared" si="52"/>
        <v>0</v>
      </c>
      <c r="FH27" s="74" t="str">
        <f t="shared" si="53"/>
        <v/>
      </c>
      <c r="FI27" s="74" t="str">
        <f t="shared" si="54"/>
        <v/>
      </c>
      <c r="FJ27" s="62" t="str">
        <f t="shared" si="55"/>
        <v/>
      </c>
      <c r="FK27" s="42" t="str">
        <f t="shared" si="56"/>
        <v/>
      </c>
      <c r="FL27" s="84">
        <f t="shared" si="57"/>
        <v>0</v>
      </c>
      <c r="FM27" s="71" t="str">
        <f t="shared" si="152"/>
        <v/>
      </c>
      <c r="FN27" s="70" t="str">
        <f t="shared" si="153"/>
        <v/>
      </c>
      <c r="FO27" s="70" t="str">
        <f t="shared" si="154"/>
        <v/>
      </c>
      <c r="FP27" s="70" t="str">
        <f t="shared" si="155"/>
        <v/>
      </c>
      <c r="FQ27" s="70" t="str">
        <f t="shared" si="156"/>
        <v/>
      </c>
      <c r="FR27" s="387" t="str">
        <f t="shared" si="157"/>
        <v/>
      </c>
      <c r="FS27" s="72" t="str">
        <f t="shared" si="158"/>
        <v/>
      </c>
      <c r="FT27" s="71">
        <f t="shared" si="65"/>
        <v>0</v>
      </c>
      <c r="FU27" s="70">
        <f t="shared" si="66"/>
        <v>0</v>
      </c>
      <c r="FV27" s="70">
        <f t="shared" si="67"/>
        <v>0</v>
      </c>
      <c r="FW27" s="70">
        <f t="shared" si="68"/>
        <v>0</v>
      </c>
      <c r="FX27" s="72"/>
      <c r="FY27" s="691"/>
      <c r="FZ27" s="691"/>
      <c r="GA27" s="112">
        <f t="shared" si="69"/>
        <v>0</v>
      </c>
      <c r="GB27" s="112" t="s">
        <v>193</v>
      </c>
      <c r="GC27" s="112">
        <f t="shared" si="70"/>
        <v>200</v>
      </c>
      <c r="GD27" s="112" t="str">
        <f t="shared" si="71"/>
        <v>0/200</v>
      </c>
      <c r="GE27" s="112">
        <f t="shared" si="72"/>
        <v>0</v>
      </c>
      <c r="GF27" s="112" t="s">
        <v>193</v>
      </c>
      <c r="GG27" s="112">
        <f t="shared" si="73"/>
        <v>200</v>
      </c>
      <c r="GH27" s="112" t="str">
        <f t="shared" si="74"/>
        <v>0/200</v>
      </c>
      <c r="GI27" s="112">
        <f t="shared" si="75"/>
        <v>0</v>
      </c>
      <c r="GJ27" s="112" t="s">
        <v>193</v>
      </c>
      <c r="GK27" s="112">
        <f t="shared" si="76"/>
        <v>100</v>
      </c>
      <c r="GL27" s="112" t="str">
        <f t="shared" si="77"/>
        <v>0/100</v>
      </c>
      <c r="GM27" s="112">
        <f t="shared" si="78"/>
        <v>0</v>
      </c>
      <c r="GN27" s="112" t="s">
        <v>193</v>
      </c>
      <c r="GO27" s="112">
        <f t="shared" si="79"/>
        <v>100</v>
      </c>
      <c r="GP27" s="112" t="str">
        <f t="shared" si="80"/>
        <v>0/100</v>
      </c>
      <c r="GQ27" s="112">
        <f t="shared" si="81"/>
        <v>0</v>
      </c>
      <c r="GR27" s="112" t="s">
        <v>193</v>
      </c>
      <c r="GS27" s="112">
        <f t="shared" si="82"/>
        <v>200</v>
      </c>
      <c r="GT27" s="112" t="str">
        <f t="shared" si="17"/>
        <v>0/200</v>
      </c>
    </row>
    <row r="28" spans="1:202" ht="38.25" customHeight="1">
      <c r="A28" s="104">
        <f t="shared" si="18"/>
        <v>0</v>
      </c>
      <c r="B28" s="336">
        <v>20</v>
      </c>
      <c r="C28" s="32">
        <v>20</v>
      </c>
      <c r="D28" s="26">
        <f t="shared" si="19"/>
        <v>0</v>
      </c>
      <c r="E28" s="2"/>
      <c r="F28" s="538"/>
      <c r="G28" s="2"/>
      <c r="H28" s="2"/>
      <c r="I28" s="2"/>
      <c r="J28" s="2"/>
      <c r="K28" s="115"/>
      <c r="L28" s="15">
        <v>0</v>
      </c>
      <c r="M28" s="49">
        <v>0</v>
      </c>
      <c r="N28" s="50">
        <f t="shared" si="159"/>
        <v>0</v>
      </c>
      <c r="O28" s="141">
        <v>0</v>
      </c>
      <c r="P28" s="338">
        <v>0</v>
      </c>
      <c r="Q28" s="75">
        <f t="shared" si="160"/>
        <v>0</v>
      </c>
      <c r="R28" s="339">
        <v>0</v>
      </c>
      <c r="S28" s="340">
        <f t="shared" si="85"/>
        <v>0</v>
      </c>
      <c r="T28" s="153">
        <f t="shared" si="20"/>
        <v>0</v>
      </c>
      <c r="U28" s="51">
        <f t="shared" si="161"/>
        <v>0</v>
      </c>
      <c r="V28" s="476">
        <f t="shared" si="21"/>
        <v>0</v>
      </c>
      <c r="W28" s="27" t="str">
        <f t="shared" si="162"/>
        <v/>
      </c>
      <c r="X28" s="27" t="str">
        <f t="shared" si="163"/>
        <v/>
      </c>
      <c r="Y28" s="85" t="str">
        <f t="shared" si="164"/>
        <v/>
      </c>
      <c r="Z28" s="89">
        <v>0</v>
      </c>
      <c r="AA28" s="58">
        <v>0</v>
      </c>
      <c r="AB28" s="59">
        <f t="shared" si="98"/>
        <v>0</v>
      </c>
      <c r="AC28" s="147">
        <v>0</v>
      </c>
      <c r="AD28" s="343">
        <v>0</v>
      </c>
      <c r="AE28" s="76">
        <f t="shared" si="99"/>
        <v>0</v>
      </c>
      <c r="AF28" s="344">
        <v>0</v>
      </c>
      <c r="AG28" s="345">
        <f t="shared" si="100"/>
        <v>0</v>
      </c>
      <c r="AH28" s="97">
        <f t="shared" si="22"/>
        <v>0</v>
      </c>
      <c r="AI28" s="148">
        <f t="shared" si="101"/>
        <v>0</v>
      </c>
      <c r="AJ28" s="475">
        <f t="shared" si="23"/>
        <v>0</v>
      </c>
      <c r="AK28" s="53" t="str">
        <f t="shared" si="102"/>
        <v/>
      </c>
      <c r="AL28" s="53" t="str">
        <f t="shared" si="103"/>
        <v/>
      </c>
      <c r="AM28" s="90" t="str">
        <f t="shared" si="104"/>
        <v/>
      </c>
      <c r="AN28" s="86">
        <v>0</v>
      </c>
      <c r="AO28" s="55">
        <v>0</v>
      </c>
      <c r="AP28" s="56">
        <f t="shared" si="145"/>
        <v>0</v>
      </c>
      <c r="AQ28" s="185">
        <v>0</v>
      </c>
      <c r="AR28" s="346">
        <v>0</v>
      </c>
      <c r="AS28" s="186">
        <f t="shared" si="105"/>
        <v>0</v>
      </c>
      <c r="AT28" s="347">
        <v>0</v>
      </c>
      <c r="AU28" s="348">
        <f t="shared" si="106"/>
        <v>0</v>
      </c>
      <c r="AV28" s="47">
        <f t="shared" si="24"/>
        <v>0</v>
      </c>
      <c r="AW28" s="187">
        <f t="shared" si="107"/>
        <v>0</v>
      </c>
      <c r="AX28" s="473">
        <f t="shared" si="25"/>
        <v>0</v>
      </c>
      <c r="AY28" s="29" t="str">
        <f t="shared" si="108"/>
        <v/>
      </c>
      <c r="AZ28" s="29" t="str">
        <f t="shared" si="109"/>
        <v/>
      </c>
      <c r="BA28" s="87" t="str">
        <f t="shared" si="110"/>
        <v/>
      </c>
      <c r="BB28" s="203">
        <v>0</v>
      </c>
      <c r="BC28" s="63">
        <v>0</v>
      </c>
      <c r="BD28" s="204">
        <f t="shared" si="146"/>
        <v>0</v>
      </c>
      <c r="BE28" s="205">
        <v>0</v>
      </c>
      <c r="BF28" s="349">
        <v>0</v>
      </c>
      <c r="BG28" s="206">
        <f t="shared" si="111"/>
        <v>0</v>
      </c>
      <c r="BH28" s="350">
        <v>0</v>
      </c>
      <c r="BI28" s="351">
        <f t="shared" si="112"/>
        <v>0</v>
      </c>
      <c r="BJ28" s="77">
        <f t="shared" si="26"/>
        <v>0</v>
      </c>
      <c r="BK28" s="207">
        <f t="shared" si="113"/>
        <v>0</v>
      </c>
      <c r="BL28" s="477">
        <f t="shared" si="27"/>
        <v>0</v>
      </c>
      <c r="BM28" s="69" t="str">
        <f t="shared" si="114"/>
        <v/>
      </c>
      <c r="BN28" s="69" t="str">
        <f t="shared" si="115"/>
        <v/>
      </c>
      <c r="BO28" s="88" t="str">
        <f t="shared" si="116"/>
        <v/>
      </c>
      <c r="BP28" s="89">
        <v>0</v>
      </c>
      <c r="BQ28" s="58">
        <v>0</v>
      </c>
      <c r="BR28" s="59">
        <f t="shared" si="6"/>
        <v>0</v>
      </c>
      <c r="BS28" s="147">
        <v>0</v>
      </c>
      <c r="BT28" s="343">
        <v>0</v>
      </c>
      <c r="BU28" s="76">
        <f t="shared" si="117"/>
        <v>0</v>
      </c>
      <c r="BV28" s="344">
        <v>0</v>
      </c>
      <c r="BW28" s="345">
        <f t="shared" si="118"/>
        <v>0</v>
      </c>
      <c r="BX28" s="97">
        <f t="shared" si="28"/>
        <v>0</v>
      </c>
      <c r="BY28" s="148">
        <f t="shared" si="119"/>
        <v>0</v>
      </c>
      <c r="BZ28" s="475">
        <f t="shared" si="29"/>
        <v>0</v>
      </c>
      <c r="CA28" s="53" t="str">
        <f t="shared" si="7"/>
        <v/>
      </c>
      <c r="CB28" s="53" t="str">
        <f t="shared" si="120"/>
        <v/>
      </c>
      <c r="CC28" s="90" t="str">
        <f t="shared" si="121"/>
        <v/>
      </c>
      <c r="CD28" s="94">
        <v>0</v>
      </c>
      <c r="CE28" s="95">
        <v>0</v>
      </c>
      <c r="CF28" s="96">
        <f t="shared" si="147"/>
        <v>0</v>
      </c>
      <c r="CG28" s="223">
        <v>0</v>
      </c>
      <c r="CH28" s="352">
        <v>0</v>
      </c>
      <c r="CI28" s="224">
        <f t="shared" si="122"/>
        <v>0</v>
      </c>
      <c r="CJ28" s="353">
        <v>0</v>
      </c>
      <c r="CK28" s="354">
        <f t="shared" si="123"/>
        <v>0</v>
      </c>
      <c r="CL28" s="46">
        <f t="shared" si="30"/>
        <v>0</v>
      </c>
      <c r="CM28" s="225">
        <f t="shared" si="124"/>
        <v>0</v>
      </c>
      <c r="CN28" s="478">
        <f t="shared" si="31"/>
        <v>0</v>
      </c>
      <c r="CO28" s="28" t="str">
        <f t="shared" si="125"/>
        <v/>
      </c>
      <c r="CP28" s="28" t="str">
        <f t="shared" si="126"/>
        <v/>
      </c>
      <c r="CQ28" s="43" t="str">
        <f t="shared" si="127"/>
        <v/>
      </c>
      <c r="CR28" s="89">
        <v>0</v>
      </c>
      <c r="CS28" s="58">
        <v>0</v>
      </c>
      <c r="CT28" s="59">
        <f t="shared" si="128"/>
        <v>0</v>
      </c>
      <c r="CU28" s="147">
        <v>0</v>
      </c>
      <c r="CV28" s="343">
        <v>0</v>
      </c>
      <c r="CW28" s="76">
        <f t="shared" si="129"/>
        <v>0</v>
      </c>
      <c r="CX28" s="344">
        <v>0</v>
      </c>
      <c r="CY28" s="345">
        <f t="shared" si="130"/>
        <v>0</v>
      </c>
      <c r="CZ28" s="97">
        <f t="shared" si="32"/>
        <v>0</v>
      </c>
      <c r="DA28" s="148">
        <f t="shared" si="131"/>
        <v>0</v>
      </c>
      <c r="DB28" s="475">
        <f t="shared" si="33"/>
        <v>0</v>
      </c>
      <c r="DC28" s="53" t="str">
        <f t="shared" si="132"/>
        <v/>
      </c>
      <c r="DD28" s="53" t="str">
        <f t="shared" si="133"/>
        <v/>
      </c>
      <c r="DE28" s="90" t="str">
        <f t="shared" si="134"/>
        <v/>
      </c>
      <c r="DF28" s="91">
        <v>0</v>
      </c>
      <c r="DG28" s="60">
        <v>0</v>
      </c>
      <c r="DH28" s="61">
        <f t="shared" si="148"/>
        <v>0</v>
      </c>
      <c r="DI28" s="244">
        <v>0</v>
      </c>
      <c r="DJ28" s="355">
        <v>0</v>
      </c>
      <c r="DK28" s="245">
        <f t="shared" si="135"/>
        <v>0</v>
      </c>
      <c r="DL28" s="356">
        <v>0</v>
      </c>
      <c r="DM28" s="357">
        <f t="shared" si="136"/>
        <v>0</v>
      </c>
      <c r="DN28" s="48">
        <f t="shared" si="34"/>
        <v>0</v>
      </c>
      <c r="DO28" s="246">
        <f t="shared" si="137"/>
        <v>0</v>
      </c>
      <c r="DP28" s="479">
        <f t="shared" si="35"/>
        <v>0</v>
      </c>
      <c r="DQ28" s="92" t="str">
        <f t="shared" si="36"/>
        <v/>
      </c>
      <c r="DR28" s="203">
        <v>0</v>
      </c>
      <c r="DS28" s="63">
        <v>0</v>
      </c>
      <c r="DT28" s="204">
        <f t="shared" si="149"/>
        <v>0</v>
      </c>
      <c r="DU28" s="205">
        <v>0</v>
      </c>
      <c r="DV28" s="349">
        <v>0</v>
      </c>
      <c r="DW28" s="206">
        <f t="shared" si="138"/>
        <v>0</v>
      </c>
      <c r="DX28" s="350">
        <v>0</v>
      </c>
      <c r="DY28" s="351">
        <f t="shared" si="139"/>
        <v>0</v>
      </c>
      <c r="DZ28" s="77">
        <f t="shared" si="37"/>
        <v>0</v>
      </c>
      <c r="EA28" s="207">
        <f t="shared" si="140"/>
        <v>0</v>
      </c>
      <c r="EB28" s="477">
        <f t="shared" si="38"/>
        <v>0</v>
      </c>
      <c r="EC28" s="93" t="str">
        <f t="shared" si="39"/>
        <v/>
      </c>
      <c r="ED28" s="12">
        <v>0</v>
      </c>
      <c r="EE28" s="6">
        <v>0</v>
      </c>
      <c r="EF28" s="6">
        <v>0</v>
      </c>
      <c r="EG28" s="65">
        <f t="shared" si="150"/>
        <v>0</v>
      </c>
      <c r="EH28" s="480">
        <f t="shared" si="41"/>
        <v>0</v>
      </c>
      <c r="EI28" s="66" t="str">
        <f t="shared" si="42"/>
        <v/>
      </c>
      <c r="EJ28" s="10">
        <v>0</v>
      </c>
      <c r="EK28" s="4">
        <v>0</v>
      </c>
      <c r="EL28" s="4">
        <v>0</v>
      </c>
      <c r="EM28" s="28">
        <f t="shared" si="151"/>
        <v>0</v>
      </c>
      <c r="EN28" s="478">
        <f t="shared" si="44"/>
        <v>0</v>
      </c>
      <c r="EO28" s="39" t="str">
        <f t="shared" si="45"/>
        <v/>
      </c>
      <c r="EP28" s="203">
        <v>0</v>
      </c>
      <c r="EQ28" s="63">
        <v>0</v>
      </c>
      <c r="ER28" s="204">
        <f t="shared" si="97"/>
        <v>0</v>
      </c>
      <c r="ES28" s="205">
        <v>0</v>
      </c>
      <c r="ET28" s="349">
        <v>0</v>
      </c>
      <c r="EU28" s="206">
        <f t="shared" si="141"/>
        <v>0</v>
      </c>
      <c r="EV28" s="350">
        <v>0</v>
      </c>
      <c r="EW28" s="351">
        <f t="shared" si="142"/>
        <v>0</v>
      </c>
      <c r="EX28" s="77">
        <f t="shared" si="46"/>
        <v>0</v>
      </c>
      <c r="EY28" s="207">
        <f t="shared" si="143"/>
        <v>0</v>
      </c>
      <c r="EZ28" s="477">
        <f t="shared" si="47"/>
        <v>0</v>
      </c>
      <c r="FA28" s="93" t="str">
        <f t="shared" si="48"/>
        <v/>
      </c>
      <c r="FB28" s="14"/>
      <c r="FC28" s="8"/>
      <c r="FD28" s="44" t="str">
        <f t="shared" si="144"/>
        <v/>
      </c>
      <c r="FE28" s="41">
        <f t="shared" si="50"/>
        <v>0</v>
      </c>
      <c r="FF28" s="30">
        <f t="shared" si="51"/>
        <v>0</v>
      </c>
      <c r="FG28" s="128">
        <f t="shared" si="52"/>
        <v>0</v>
      </c>
      <c r="FH28" s="74" t="str">
        <f t="shared" si="53"/>
        <v/>
      </c>
      <c r="FI28" s="74" t="str">
        <f t="shared" si="54"/>
        <v/>
      </c>
      <c r="FJ28" s="62" t="str">
        <f t="shared" si="55"/>
        <v/>
      </c>
      <c r="FK28" s="42" t="str">
        <f t="shared" si="56"/>
        <v/>
      </c>
      <c r="FL28" s="84">
        <f t="shared" si="57"/>
        <v>0</v>
      </c>
      <c r="FM28" s="71" t="str">
        <f t="shared" si="152"/>
        <v/>
      </c>
      <c r="FN28" s="70" t="str">
        <f t="shared" si="153"/>
        <v/>
      </c>
      <c r="FO28" s="70" t="str">
        <f t="shared" si="154"/>
        <v/>
      </c>
      <c r="FP28" s="70" t="str">
        <f t="shared" si="155"/>
        <v/>
      </c>
      <c r="FQ28" s="70" t="str">
        <f t="shared" si="156"/>
        <v/>
      </c>
      <c r="FR28" s="387" t="str">
        <f t="shared" si="157"/>
        <v/>
      </c>
      <c r="FS28" s="72" t="str">
        <f t="shared" si="158"/>
        <v/>
      </c>
      <c r="FT28" s="71">
        <f t="shared" si="65"/>
        <v>0</v>
      </c>
      <c r="FU28" s="70">
        <f t="shared" si="66"/>
        <v>0</v>
      </c>
      <c r="FV28" s="70">
        <f t="shared" si="67"/>
        <v>0</v>
      </c>
      <c r="FW28" s="70">
        <f t="shared" si="68"/>
        <v>0</v>
      </c>
      <c r="FX28" s="72"/>
      <c r="FY28" s="691"/>
      <c r="FZ28" s="691"/>
      <c r="GA28" s="112">
        <f t="shared" si="69"/>
        <v>0</v>
      </c>
      <c r="GB28" s="112" t="s">
        <v>193</v>
      </c>
      <c r="GC28" s="112">
        <f t="shared" si="70"/>
        <v>200</v>
      </c>
      <c r="GD28" s="112" t="str">
        <f t="shared" si="71"/>
        <v>0/200</v>
      </c>
      <c r="GE28" s="112">
        <f t="shared" si="72"/>
        <v>0</v>
      </c>
      <c r="GF28" s="112" t="s">
        <v>193</v>
      </c>
      <c r="GG28" s="112">
        <f t="shared" si="73"/>
        <v>200</v>
      </c>
      <c r="GH28" s="112" t="str">
        <f t="shared" si="74"/>
        <v>0/200</v>
      </c>
      <c r="GI28" s="112">
        <f t="shared" si="75"/>
        <v>0</v>
      </c>
      <c r="GJ28" s="112" t="s">
        <v>193</v>
      </c>
      <c r="GK28" s="112">
        <f t="shared" si="76"/>
        <v>100</v>
      </c>
      <c r="GL28" s="112" t="str">
        <f t="shared" si="77"/>
        <v>0/100</v>
      </c>
      <c r="GM28" s="112">
        <f t="shared" si="78"/>
        <v>0</v>
      </c>
      <c r="GN28" s="112" t="s">
        <v>193</v>
      </c>
      <c r="GO28" s="112">
        <f t="shared" si="79"/>
        <v>100</v>
      </c>
      <c r="GP28" s="112" t="str">
        <f t="shared" si="80"/>
        <v>0/100</v>
      </c>
      <c r="GQ28" s="112">
        <f t="shared" si="81"/>
        <v>0</v>
      </c>
      <c r="GR28" s="112" t="s">
        <v>193</v>
      </c>
      <c r="GS28" s="112">
        <f t="shared" si="82"/>
        <v>200</v>
      </c>
      <c r="GT28" s="112" t="str">
        <f t="shared" si="17"/>
        <v>0/200</v>
      </c>
    </row>
    <row r="29" spans="1:202" ht="38.25" customHeight="1">
      <c r="A29" s="104">
        <f t="shared" si="18"/>
        <v>0</v>
      </c>
      <c r="B29" s="336">
        <v>21</v>
      </c>
      <c r="C29" s="25">
        <v>21</v>
      </c>
      <c r="D29" s="26">
        <f t="shared" si="19"/>
        <v>0</v>
      </c>
      <c r="E29" s="2"/>
      <c r="F29" s="538"/>
      <c r="G29" s="1"/>
      <c r="H29" s="2"/>
      <c r="I29" s="2"/>
      <c r="J29" s="2"/>
      <c r="K29" s="115"/>
      <c r="L29" s="15">
        <v>0</v>
      </c>
      <c r="M29" s="49">
        <v>0</v>
      </c>
      <c r="N29" s="50">
        <f t="shared" si="159"/>
        <v>0</v>
      </c>
      <c r="O29" s="141">
        <v>0</v>
      </c>
      <c r="P29" s="338">
        <v>0</v>
      </c>
      <c r="Q29" s="75">
        <f t="shared" si="160"/>
        <v>0</v>
      </c>
      <c r="R29" s="339">
        <v>0</v>
      </c>
      <c r="S29" s="340">
        <f t="shared" si="85"/>
        <v>0</v>
      </c>
      <c r="T29" s="153">
        <f t="shared" si="20"/>
        <v>0</v>
      </c>
      <c r="U29" s="51">
        <f t="shared" si="161"/>
        <v>0</v>
      </c>
      <c r="V29" s="476">
        <f t="shared" si="21"/>
        <v>0</v>
      </c>
      <c r="W29" s="27" t="str">
        <f t="shared" si="162"/>
        <v/>
      </c>
      <c r="X29" s="27" t="str">
        <f t="shared" si="163"/>
        <v/>
      </c>
      <c r="Y29" s="85" t="str">
        <f t="shared" si="164"/>
        <v/>
      </c>
      <c r="Z29" s="89">
        <v>0</v>
      </c>
      <c r="AA29" s="58">
        <v>0</v>
      </c>
      <c r="AB29" s="59">
        <f t="shared" si="98"/>
        <v>0</v>
      </c>
      <c r="AC29" s="147">
        <v>0</v>
      </c>
      <c r="AD29" s="343">
        <v>0</v>
      </c>
      <c r="AE29" s="76">
        <f t="shared" si="99"/>
        <v>0</v>
      </c>
      <c r="AF29" s="344">
        <v>0</v>
      </c>
      <c r="AG29" s="345">
        <f t="shared" si="100"/>
        <v>0</v>
      </c>
      <c r="AH29" s="97">
        <f t="shared" si="22"/>
        <v>0</v>
      </c>
      <c r="AI29" s="148">
        <f t="shared" si="101"/>
        <v>0</v>
      </c>
      <c r="AJ29" s="475">
        <f t="shared" si="23"/>
        <v>0</v>
      </c>
      <c r="AK29" s="53" t="str">
        <f t="shared" si="102"/>
        <v/>
      </c>
      <c r="AL29" s="53" t="str">
        <f t="shared" si="103"/>
        <v/>
      </c>
      <c r="AM29" s="90" t="str">
        <f t="shared" si="104"/>
        <v/>
      </c>
      <c r="AN29" s="86">
        <v>0</v>
      </c>
      <c r="AO29" s="55">
        <v>0</v>
      </c>
      <c r="AP29" s="56">
        <f t="shared" si="145"/>
        <v>0</v>
      </c>
      <c r="AQ29" s="185">
        <v>0</v>
      </c>
      <c r="AR29" s="346">
        <v>0</v>
      </c>
      <c r="AS29" s="186">
        <f t="shared" si="105"/>
        <v>0</v>
      </c>
      <c r="AT29" s="347">
        <v>0</v>
      </c>
      <c r="AU29" s="348">
        <f t="shared" si="106"/>
        <v>0</v>
      </c>
      <c r="AV29" s="47">
        <f t="shared" si="24"/>
        <v>0</v>
      </c>
      <c r="AW29" s="187">
        <f t="shared" si="107"/>
        <v>0</v>
      </c>
      <c r="AX29" s="473">
        <f t="shared" si="25"/>
        <v>0</v>
      </c>
      <c r="AY29" s="29" t="str">
        <f t="shared" si="108"/>
        <v/>
      </c>
      <c r="AZ29" s="29" t="str">
        <f t="shared" si="109"/>
        <v/>
      </c>
      <c r="BA29" s="87" t="str">
        <f t="shared" si="110"/>
        <v/>
      </c>
      <c r="BB29" s="203">
        <v>0</v>
      </c>
      <c r="BC29" s="63">
        <v>0</v>
      </c>
      <c r="BD29" s="204">
        <f t="shared" si="146"/>
        <v>0</v>
      </c>
      <c r="BE29" s="205">
        <v>0</v>
      </c>
      <c r="BF29" s="349">
        <v>0</v>
      </c>
      <c r="BG29" s="206">
        <f t="shared" si="111"/>
        <v>0</v>
      </c>
      <c r="BH29" s="350">
        <v>0</v>
      </c>
      <c r="BI29" s="351">
        <f t="shared" si="112"/>
        <v>0</v>
      </c>
      <c r="BJ29" s="77">
        <f t="shared" si="26"/>
        <v>0</v>
      </c>
      <c r="BK29" s="207">
        <f t="shared" si="113"/>
        <v>0</v>
      </c>
      <c r="BL29" s="477">
        <f t="shared" si="27"/>
        <v>0</v>
      </c>
      <c r="BM29" s="69" t="str">
        <f t="shared" si="114"/>
        <v/>
      </c>
      <c r="BN29" s="69" t="str">
        <f t="shared" si="115"/>
        <v/>
      </c>
      <c r="BO29" s="88" t="str">
        <f t="shared" si="116"/>
        <v/>
      </c>
      <c r="BP29" s="89">
        <v>0</v>
      </c>
      <c r="BQ29" s="58">
        <v>0</v>
      </c>
      <c r="BR29" s="59">
        <f t="shared" si="6"/>
        <v>0</v>
      </c>
      <c r="BS29" s="147">
        <v>0</v>
      </c>
      <c r="BT29" s="343">
        <v>0</v>
      </c>
      <c r="BU29" s="76">
        <f t="shared" si="117"/>
        <v>0</v>
      </c>
      <c r="BV29" s="344">
        <v>0</v>
      </c>
      <c r="BW29" s="345">
        <f t="shared" si="118"/>
        <v>0</v>
      </c>
      <c r="BX29" s="97">
        <f t="shared" si="28"/>
        <v>0</v>
      </c>
      <c r="BY29" s="148">
        <f t="shared" si="119"/>
        <v>0</v>
      </c>
      <c r="BZ29" s="475">
        <f t="shared" si="29"/>
        <v>0</v>
      </c>
      <c r="CA29" s="53" t="str">
        <f t="shared" si="7"/>
        <v/>
      </c>
      <c r="CB29" s="53" t="str">
        <f t="shared" si="120"/>
        <v/>
      </c>
      <c r="CC29" s="90" t="str">
        <f t="shared" si="121"/>
        <v/>
      </c>
      <c r="CD29" s="94">
        <v>0</v>
      </c>
      <c r="CE29" s="95">
        <v>0</v>
      </c>
      <c r="CF29" s="96">
        <f t="shared" si="147"/>
        <v>0</v>
      </c>
      <c r="CG29" s="223">
        <v>0</v>
      </c>
      <c r="CH29" s="352">
        <v>0</v>
      </c>
      <c r="CI29" s="224">
        <f t="shared" si="122"/>
        <v>0</v>
      </c>
      <c r="CJ29" s="353">
        <v>0</v>
      </c>
      <c r="CK29" s="354">
        <f t="shared" si="123"/>
        <v>0</v>
      </c>
      <c r="CL29" s="46">
        <f t="shared" si="30"/>
        <v>0</v>
      </c>
      <c r="CM29" s="225">
        <f t="shared" si="124"/>
        <v>0</v>
      </c>
      <c r="CN29" s="478">
        <f t="shared" si="31"/>
        <v>0</v>
      </c>
      <c r="CO29" s="28" t="str">
        <f t="shared" si="125"/>
        <v/>
      </c>
      <c r="CP29" s="28" t="str">
        <f t="shared" si="126"/>
        <v/>
      </c>
      <c r="CQ29" s="43" t="str">
        <f t="shared" si="127"/>
        <v/>
      </c>
      <c r="CR29" s="89">
        <v>0</v>
      </c>
      <c r="CS29" s="58">
        <v>0</v>
      </c>
      <c r="CT29" s="59">
        <f t="shared" si="128"/>
        <v>0</v>
      </c>
      <c r="CU29" s="147">
        <v>0</v>
      </c>
      <c r="CV29" s="343">
        <v>0</v>
      </c>
      <c r="CW29" s="76">
        <f t="shared" si="129"/>
        <v>0</v>
      </c>
      <c r="CX29" s="344">
        <v>0</v>
      </c>
      <c r="CY29" s="345">
        <f t="shared" si="130"/>
        <v>0</v>
      </c>
      <c r="CZ29" s="97">
        <f t="shared" si="32"/>
        <v>0</v>
      </c>
      <c r="DA29" s="148">
        <f t="shared" si="131"/>
        <v>0</v>
      </c>
      <c r="DB29" s="475">
        <f t="shared" si="33"/>
        <v>0</v>
      </c>
      <c r="DC29" s="53" t="str">
        <f t="shared" si="132"/>
        <v/>
      </c>
      <c r="DD29" s="53" t="str">
        <f t="shared" si="133"/>
        <v/>
      </c>
      <c r="DE29" s="90" t="str">
        <f t="shared" si="134"/>
        <v/>
      </c>
      <c r="DF29" s="91">
        <v>0</v>
      </c>
      <c r="DG29" s="60">
        <v>0</v>
      </c>
      <c r="DH29" s="61">
        <f t="shared" si="148"/>
        <v>0</v>
      </c>
      <c r="DI29" s="244">
        <v>0</v>
      </c>
      <c r="DJ29" s="355">
        <v>0</v>
      </c>
      <c r="DK29" s="245">
        <f t="shared" si="135"/>
        <v>0</v>
      </c>
      <c r="DL29" s="356">
        <v>0</v>
      </c>
      <c r="DM29" s="357">
        <f t="shared" si="136"/>
        <v>0</v>
      </c>
      <c r="DN29" s="48">
        <f t="shared" si="34"/>
        <v>0</v>
      </c>
      <c r="DO29" s="246">
        <f t="shared" si="137"/>
        <v>0</v>
      </c>
      <c r="DP29" s="479">
        <f t="shared" si="35"/>
        <v>0</v>
      </c>
      <c r="DQ29" s="92" t="str">
        <f t="shared" si="36"/>
        <v/>
      </c>
      <c r="DR29" s="203">
        <v>0</v>
      </c>
      <c r="DS29" s="63">
        <v>0</v>
      </c>
      <c r="DT29" s="204">
        <f t="shared" si="149"/>
        <v>0</v>
      </c>
      <c r="DU29" s="205">
        <v>0</v>
      </c>
      <c r="DV29" s="349">
        <v>0</v>
      </c>
      <c r="DW29" s="206">
        <f t="shared" si="138"/>
        <v>0</v>
      </c>
      <c r="DX29" s="350">
        <v>0</v>
      </c>
      <c r="DY29" s="351">
        <f t="shared" si="139"/>
        <v>0</v>
      </c>
      <c r="DZ29" s="77">
        <f t="shared" si="37"/>
        <v>0</v>
      </c>
      <c r="EA29" s="207">
        <f t="shared" si="140"/>
        <v>0</v>
      </c>
      <c r="EB29" s="477">
        <f t="shared" si="38"/>
        <v>0</v>
      </c>
      <c r="EC29" s="93" t="str">
        <f t="shared" si="39"/>
        <v/>
      </c>
      <c r="ED29" s="12">
        <v>0</v>
      </c>
      <c r="EE29" s="6">
        <v>0</v>
      </c>
      <c r="EF29" s="6">
        <v>0</v>
      </c>
      <c r="EG29" s="65">
        <f t="shared" si="150"/>
        <v>0</v>
      </c>
      <c r="EH29" s="480">
        <f t="shared" si="41"/>
        <v>0</v>
      </c>
      <c r="EI29" s="66" t="str">
        <f t="shared" si="42"/>
        <v/>
      </c>
      <c r="EJ29" s="10">
        <v>0</v>
      </c>
      <c r="EK29" s="4">
        <v>0</v>
      </c>
      <c r="EL29" s="4">
        <v>0</v>
      </c>
      <c r="EM29" s="28">
        <f t="shared" si="151"/>
        <v>0</v>
      </c>
      <c r="EN29" s="478">
        <f t="shared" si="44"/>
        <v>0</v>
      </c>
      <c r="EO29" s="39" t="str">
        <f t="shared" si="45"/>
        <v/>
      </c>
      <c r="EP29" s="203">
        <v>0</v>
      </c>
      <c r="EQ29" s="63">
        <v>0</v>
      </c>
      <c r="ER29" s="204">
        <f t="shared" si="97"/>
        <v>0</v>
      </c>
      <c r="ES29" s="205">
        <v>0</v>
      </c>
      <c r="ET29" s="349">
        <v>0</v>
      </c>
      <c r="EU29" s="206">
        <f t="shared" si="141"/>
        <v>0</v>
      </c>
      <c r="EV29" s="350">
        <v>0</v>
      </c>
      <c r="EW29" s="351">
        <f t="shared" si="142"/>
        <v>0</v>
      </c>
      <c r="EX29" s="77">
        <f t="shared" si="46"/>
        <v>0</v>
      </c>
      <c r="EY29" s="207">
        <f t="shared" si="143"/>
        <v>0</v>
      </c>
      <c r="EZ29" s="477">
        <f t="shared" si="47"/>
        <v>0</v>
      </c>
      <c r="FA29" s="93" t="str">
        <f t="shared" si="48"/>
        <v/>
      </c>
      <c r="FB29" s="14"/>
      <c r="FC29" s="8"/>
      <c r="FD29" s="44" t="str">
        <f t="shared" si="144"/>
        <v/>
      </c>
      <c r="FE29" s="41">
        <f t="shared" si="50"/>
        <v>0</v>
      </c>
      <c r="FF29" s="30">
        <f t="shared" si="51"/>
        <v>0</v>
      </c>
      <c r="FG29" s="128">
        <f t="shared" si="52"/>
        <v>0</v>
      </c>
      <c r="FH29" s="74" t="str">
        <f t="shared" si="53"/>
        <v/>
      </c>
      <c r="FI29" s="74" t="str">
        <f t="shared" si="54"/>
        <v/>
      </c>
      <c r="FJ29" s="62" t="str">
        <f t="shared" si="55"/>
        <v/>
      </c>
      <c r="FK29" s="42" t="str">
        <f t="shared" si="56"/>
        <v/>
      </c>
      <c r="FL29" s="84">
        <f t="shared" si="57"/>
        <v>0</v>
      </c>
      <c r="FM29" s="71" t="str">
        <f t="shared" si="152"/>
        <v/>
      </c>
      <c r="FN29" s="70" t="str">
        <f t="shared" si="153"/>
        <v/>
      </c>
      <c r="FO29" s="70" t="str">
        <f t="shared" si="154"/>
        <v/>
      </c>
      <c r="FP29" s="70" t="str">
        <f t="shared" si="155"/>
        <v/>
      </c>
      <c r="FQ29" s="70" t="str">
        <f t="shared" si="156"/>
        <v/>
      </c>
      <c r="FR29" s="387" t="str">
        <f t="shared" si="157"/>
        <v/>
      </c>
      <c r="FS29" s="72" t="str">
        <f t="shared" si="158"/>
        <v/>
      </c>
      <c r="FT29" s="71">
        <f t="shared" si="65"/>
        <v>0</v>
      </c>
      <c r="FU29" s="70">
        <f t="shared" si="66"/>
        <v>0</v>
      </c>
      <c r="FV29" s="70">
        <f t="shared" si="67"/>
        <v>0</v>
      </c>
      <c r="FW29" s="70">
        <f t="shared" si="68"/>
        <v>0</v>
      </c>
      <c r="FX29" s="72"/>
      <c r="FY29" s="691"/>
      <c r="FZ29" s="691"/>
      <c r="GA29" s="112">
        <f t="shared" si="69"/>
        <v>0</v>
      </c>
      <c r="GB29" s="112" t="s">
        <v>193</v>
      </c>
      <c r="GC29" s="112">
        <f t="shared" si="70"/>
        <v>200</v>
      </c>
      <c r="GD29" s="112" t="str">
        <f t="shared" si="71"/>
        <v>0/200</v>
      </c>
      <c r="GE29" s="112">
        <f t="shared" si="72"/>
        <v>0</v>
      </c>
      <c r="GF29" s="112" t="s">
        <v>193</v>
      </c>
      <c r="GG29" s="112">
        <f t="shared" si="73"/>
        <v>200</v>
      </c>
      <c r="GH29" s="112" t="str">
        <f t="shared" si="74"/>
        <v>0/200</v>
      </c>
      <c r="GI29" s="112">
        <f t="shared" si="75"/>
        <v>0</v>
      </c>
      <c r="GJ29" s="112" t="s">
        <v>193</v>
      </c>
      <c r="GK29" s="112">
        <f t="shared" si="76"/>
        <v>100</v>
      </c>
      <c r="GL29" s="112" t="str">
        <f t="shared" si="77"/>
        <v>0/100</v>
      </c>
      <c r="GM29" s="112">
        <f t="shared" si="78"/>
        <v>0</v>
      </c>
      <c r="GN29" s="112" t="s">
        <v>193</v>
      </c>
      <c r="GO29" s="112">
        <f t="shared" si="79"/>
        <v>100</v>
      </c>
      <c r="GP29" s="112" t="str">
        <f t="shared" si="80"/>
        <v>0/100</v>
      </c>
      <c r="GQ29" s="112">
        <f t="shared" si="81"/>
        <v>0</v>
      </c>
      <c r="GR29" s="112" t="s">
        <v>193</v>
      </c>
      <c r="GS29" s="112">
        <f t="shared" si="82"/>
        <v>200</v>
      </c>
      <c r="GT29" s="112" t="str">
        <f t="shared" si="17"/>
        <v>0/200</v>
      </c>
    </row>
    <row r="30" spans="1:202" ht="38.25" customHeight="1">
      <c r="A30" s="104">
        <f t="shared" si="18"/>
        <v>0</v>
      </c>
      <c r="B30" s="336">
        <v>22</v>
      </c>
      <c r="C30" s="32">
        <v>22</v>
      </c>
      <c r="D30" s="26">
        <f t="shared" si="19"/>
        <v>0</v>
      </c>
      <c r="E30" s="2"/>
      <c r="F30" s="538"/>
      <c r="G30" s="2"/>
      <c r="H30" s="2"/>
      <c r="I30" s="2"/>
      <c r="J30" s="2"/>
      <c r="K30" s="115"/>
      <c r="L30" s="15">
        <v>0</v>
      </c>
      <c r="M30" s="49">
        <v>0</v>
      </c>
      <c r="N30" s="50">
        <f t="shared" ref="N30:N65" si="165">SUM(L30:M30)</f>
        <v>0</v>
      </c>
      <c r="O30" s="141">
        <v>0</v>
      </c>
      <c r="P30" s="338">
        <v>0</v>
      </c>
      <c r="Q30" s="75">
        <f t="shared" ref="Q30:Q65" si="166">SUM(O30,P30)</f>
        <v>0</v>
      </c>
      <c r="R30" s="339">
        <v>0</v>
      </c>
      <c r="S30" s="340">
        <f t="shared" si="85"/>
        <v>0</v>
      </c>
      <c r="T30" s="153">
        <f t="shared" si="20"/>
        <v>0</v>
      </c>
      <c r="U30" s="51">
        <f t="shared" ref="U30:U65" si="167">SUM(N30,Q30,T30)</f>
        <v>0</v>
      </c>
      <c r="V30" s="476">
        <f t="shared" si="21"/>
        <v>0</v>
      </c>
      <c r="W30" s="27" t="str">
        <f t="shared" ref="W30:W65" si="168">IF(R30="AB","AB",IF(AND(OR(L30="ab",L30="ml"),OR(M30="ab",M30="ml"),OR(O30="ab",O30="ml")),"AB",IF(AND(OR(L30="ab",L30="ml"),OR(O30="ab",O30="ml")),"AB","")))</f>
        <v/>
      </c>
      <c r="X30" s="27" t="str">
        <f t="shared" ref="X30:X65" si="169">IF(OR($G30="NSO",$G30="",R30=""),"",IF(OR(W30="AB",R30="ab"),"AB",IF(V30&gt;36,"P",IF(V30&gt;34,"G2",IF(V30&gt;31,"G1",IF(V30&gt;25,"S","F"))))))</f>
        <v/>
      </c>
      <c r="Y30" s="85" t="str">
        <f t="shared" ref="Y30:Y65" si="170">IF(OR(X30="",X30=0,X30="S",X30="F",X30="AB"),X30,IF(V30&gt;=75,"D",IF(V30&gt;=60,"I",IF(V30&gt;=48,"II",IF(V30&gt;=36,"III",X30)))))</f>
        <v/>
      </c>
      <c r="Z30" s="89">
        <v>0</v>
      </c>
      <c r="AA30" s="58">
        <v>0</v>
      </c>
      <c r="AB30" s="59">
        <f t="shared" si="98"/>
        <v>0</v>
      </c>
      <c r="AC30" s="147">
        <v>0</v>
      </c>
      <c r="AD30" s="343">
        <v>0</v>
      </c>
      <c r="AE30" s="76">
        <f t="shared" si="99"/>
        <v>0</v>
      </c>
      <c r="AF30" s="344">
        <v>0</v>
      </c>
      <c r="AG30" s="345">
        <f t="shared" si="100"/>
        <v>0</v>
      </c>
      <c r="AH30" s="97">
        <f t="shared" si="22"/>
        <v>0</v>
      </c>
      <c r="AI30" s="148">
        <f t="shared" si="101"/>
        <v>0</v>
      </c>
      <c r="AJ30" s="475">
        <f t="shared" si="23"/>
        <v>0</v>
      </c>
      <c r="AK30" s="53" t="str">
        <f t="shared" si="102"/>
        <v/>
      </c>
      <c r="AL30" s="53" t="str">
        <f t="shared" si="103"/>
        <v/>
      </c>
      <c r="AM30" s="90" t="str">
        <f t="shared" si="104"/>
        <v/>
      </c>
      <c r="AN30" s="86">
        <v>0</v>
      </c>
      <c r="AO30" s="55">
        <v>0</v>
      </c>
      <c r="AP30" s="56">
        <f t="shared" si="145"/>
        <v>0</v>
      </c>
      <c r="AQ30" s="185">
        <v>0</v>
      </c>
      <c r="AR30" s="346">
        <v>0</v>
      </c>
      <c r="AS30" s="186">
        <f t="shared" si="105"/>
        <v>0</v>
      </c>
      <c r="AT30" s="347">
        <v>0</v>
      </c>
      <c r="AU30" s="348">
        <f t="shared" si="106"/>
        <v>0</v>
      </c>
      <c r="AV30" s="47">
        <f t="shared" si="24"/>
        <v>0</v>
      </c>
      <c r="AW30" s="187">
        <f t="shared" si="107"/>
        <v>0</v>
      </c>
      <c r="AX30" s="473">
        <f t="shared" si="25"/>
        <v>0</v>
      </c>
      <c r="AY30" s="29" t="str">
        <f t="shared" si="108"/>
        <v/>
      </c>
      <c r="AZ30" s="29" t="str">
        <f t="shared" si="109"/>
        <v/>
      </c>
      <c r="BA30" s="87" t="str">
        <f t="shared" si="110"/>
        <v/>
      </c>
      <c r="BB30" s="203">
        <v>0</v>
      </c>
      <c r="BC30" s="63">
        <v>0</v>
      </c>
      <c r="BD30" s="204">
        <f t="shared" si="146"/>
        <v>0</v>
      </c>
      <c r="BE30" s="205">
        <v>0</v>
      </c>
      <c r="BF30" s="349">
        <v>0</v>
      </c>
      <c r="BG30" s="206">
        <f t="shared" si="111"/>
        <v>0</v>
      </c>
      <c r="BH30" s="350">
        <v>0</v>
      </c>
      <c r="BI30" s="351">
        <f t="shared" si="112"/>
        <v>0</v>
      </c>
      <c r="BJ30" s="77">
        <f t="shared" si="26"/>
        <v>0</v>
      </c>
      <c r="BK30" s="207">
        <f t="shared" si="113"/>
        <v>0</v>
      </c>
      <c r="BL30" s="477">
        <f t="shared" si="27"/>
        <v>0</v>
      </c>
      <c r="BM30" s="69" t="str">
        <f t="shared" si="114"/>
        <v/>
      </c>
      <c r="BN30" s="69" t="str">
        <f t="shared" si="115"/>
        <v/>
      </c>
      <c r="BO30" s="88" t="str">
        <f t="shared" si="116"/>
        <v/>
      </c>
      <c r="BP30" s="89">
        <v>0</v>
      </c>
      <c r="BQ30" s="58">
        <v>0</v>
      </c>
      <c r="BR30" s="59">
        <f t="shared" si="6"/>
        <v>0</v>
      </c>
      <c r="BS30" s="147">
        <v>0</v>
      </c>
      <c r="BT30" s="343">
        <v>0</v>
      </c>
      <c r="BU30" s="76">
        <f t="shared" si="117"/>
        <v>0</v>
      </c>
      <c r="BV30" s="344">
        <v>0</v>
      </c>
      <c r="BW30" s="345">
        <f t="shared" si="118"/>
        <v>0</v>
      </c>
      <c r="BX30" s="97">
        <f t="shared" si="28"/>
        <v>0</v>
      </c>
      <c r="BY30" s="148">
        <f t="shared" si="119"/>
        <v>0</v>
      </c>
      <c r="BZ30" s="475">
        <f t="shared" si="29"/>
        <v>0</v>
      </c>
      <c r="CA30" s="53" t="str">
        <f t="shared" si="7"/>
        <v/>
      </c>
      <c r="CB30" s="53" t="str">
        <f t="shared" si="120"/>
        <v/>
      </c>
      <c r="CC30" s="90" t="str">
        <f t="shared" si="121"/>
        <v/>
      </c>
      <c r="CD30" s="94">
        <v>0</v>
      </c>
      <c r="CE30" s="95">
        <v>0</v>
      </c>
      <c r="CF30" s="96">
        <f t="shared" si="147"/>
        <v>0</v>
      </c>
      <c r="CG30" s="223">
        <v>0</v>
      </c>
      <c r="CH30" s="352">
        <v>0</v>
      </c>
      <c r="CI30" s="224">
        <f t="shared" si="122"/>
        <v>0</v>
      </c>
      <c r="CJ30" s="353">
        <v>0</v>
      </c>
      <c r="CK30" s="354">
        <f t="shared" si="123"/>
        <v>0</v>
      </c>
      <c r="CL30" s="46">
        <f t="shared" si="30"/>
        <v>0</v>
      </c>
      <c r="CM30" s="225">
        <f t="shared" si="124"/>
        <v>0</v>
      </c>
      <c r="CN30" s="478">
        <f t="shared" si="31"/>
        <v>0</v>
      </c>
      <c r="CO30" s="28" t="str">
        <f t="shared" si="125"/>
        <v/>
      </c>
      <c r="CP30" s="28" t="str">
        <f t="shared" si="126"/>
        <v/>
      </c>
      <c r="CQ30" s="43" t="str">
        <f t="shared" si="127"/>
        <v/>
      </c>
      <c r="CR30" s="89">
        <v>0</v>
      </c>
      <c r="CS30" s="58">
        <v>0</v>
      </c>
      <c r="CT30" s="59">
        <f t="shared" si="128"/>
        <v>0</v>
      </c>
      <c r="CU30" s="147">
        <v>0</v>
      </c>
      <c r="CV30" s="343">
        <v>0</v>
      </c>
      <c r="CW30" s="76">
        <f t="shared" si="129"/>
        <v>0</v>
      </c>
      <c r="CX30" s="344">
        <v>0</v>
      </c>
      <c r="CY30" s="345">
        <f t="shared" si="130"/>
        <v>0</v>
      </c>
      <c r="CZ30" s="97">
        <f t="shared" si="32"/>
        <v>0</v>
      </c>
      <c r="DA30" s="148">
        <f t="shared" si="131"/>
        <v>0</v>
      </c>
      <c r="DB30" s="475">
        <f t="shared" si="33"/>
        <v>0</v>
      </c>
      <c r="DC30" s="53" t="str">
        <f t="shared" si="132"/>
        <v/>
      </c>
      <c r="DD30" s="53" t="str">
        <f t="shared" si="133"/>
        <v/>
      </c>
      <c r="DE30" s="90" t="str">
        <f t="shared" si="134"/>
        <v/>
      </c>
      <c r="DF30" s="91">
        <v>0</v>
      </c>
      <c r="DG30" s="60">
        <v>0</v>
      </c>
      <c r="DH30" s="61">
        <f t="shared" si="148"/>
        <v>0</v>
      </c>
      <c r="DI30" s="244">
        <v>0</v>
      </c>
      <c r="DJ30" s="355">
        <v>0</v>
      </c>
      <c r="DK30" s="245">
        <f t="shared" si="135"/>
        <v>0</v>
      </c>
      <c r="DL30" s="356">
        <v>0</v>
      </c>
      <c r="DM30" s="357">
        <f t="shared" si="136"/>
        <v>0</v>
      </c>
      <c r="DN30" s="48">
        <f t="shared" si="34"/>
        <v>0</v>
      </c>
      <c r="DO30" s="246">
        <f t="shared" si="137"/>
        <v>0</v>
      </c>
      <c r="DP30" s="479">
        <f t="shared" si="35"/>
        <v>0</v>
      </c>
      <c r="DQ30" s="92" t="str">
        <f t="shared" si="36"/>
        <v/>
      </c>
      <c r="DR30" s="203">
        <v>0</v>
      </c>
      <c r="DS30" s="63">
        <v>0</v>
      </c>
      <c r="DT30" s="204">
        <f t="shared" si="149"/>
        <v>0</v>
      </c>
      <c r="DU30" s="205">
        <v>0</v>
      </c>
      <c r="DV30" s="349">
        <v>0</v>
      </c>
      <c r="DW30" s="206">
        <f t="shared" si="138"/>
        <v>0</v>
      </c>
      <c r="DX30" s="350">
        <v>0</v>
      </c>
      <c r="DY30" s="351">
        <f t="shared" si="139"/>
        <v>0</v>
      </c>
      <c r="DZ30" s="77">
        <f t="shared" si="37"/>
        <v>0</v>
      </c>
      <c r="EA30" s="207">
        <f t="shared" si="140"/>
        <v>0</v>
      </c>
      <c r="EB30" s="477">
        <f t="shared" si="38"/>
        <v>0</v>
      </c>
      <c r="EC30" s="93" t="str">
        <f t="shared" si="39"/>
        <v/>
      </c>
      <c r="ED30" s="12">
        <v>0</v>
      </c>
      <c r="EE30" s="6">
        <v>0</v>
      </c>
      <c r="EF30" s="6">
        <v>0</v>
      </c>
      <c r="EG30" s="65">
        <f t="shared" si="150"/>
        <v>0</v>
      </c>
      <c r="EH30" s="480">
        <f t="shared" si="41"/>
        <v>0</v>
      </c>
      <c r="EI30" s="66" t="str">
        <f t="shared" si="42"/>
        <v/>
      </c>
      <c r="EJ30" s="10">
        <v>0</v>
      </c>
      <c r="EK30" s="4">
        <v>0</v>
      </c>
      <c r="EL30" s="4">
        <v>0</v>
      </c>
      <c r="EM30" s="28">
        <f t="shared" si="151"/>
        <v>0</v>
      </c>
      <c r="EN30" s="478">
        <f t="shared" si="44"/>
        <v>0</v>
      </c>
      <c r="EO30" s="39" t="str">
        <f t="shared" si="45"/>
        <v/>
      </c>
      <c r="EP30" s="203">
        <v>0</v>
      </c>
      <c r="EQ30" s="63">
        <v>0</v>
      </c>
      <c r="ER30" s="204">
        <f t="shared" si="97"/>
        <v>0</v>
      </c>
      <c r="ES30" s="205">
        <v>0</v>
      </c>
      <c r="ET30" s="349">
        <v>0</v>
      </c>
      <c r="EU30" s="206">
        <f t="shared" si="141"/>
        <v>0</v>
      </c>
      <c r="EV30" s="350">
        <v>0</v>
      </c>
      <c r="EW30" s="351">
        <f t="shared" si="142"/>
        <v>0</v>
      </c>
      <c r="EX30" s="77">
        <f t="shared" si="46"/>
        <v>0</v>
      </c>
      <c r="EY30" s="207">
        <f t="shared" si="143"/>
        <v>0</v>
      </c>
      <c r="EZ30" s="477">
        <f t="shared" si="47"/>
        <v>0</v>
      </c>
      <c r="FA30" s="93" t="str">
        <f t="shared" si="48"/>
        <v/>
      </c>
      <c r="FB30" s="14"/>
      <c r="FC30" s="8"/>
      <c r="FD30" s="44" t="str">
        <f t="shared" si="144"/>
        <v/>
      </c>
      <c r="FE30" s="41">
        <f t="shared" si="50"/>
        <v>0</v>
      </c>
      <c r="FF30" s="30">
        <f t="shared" si="51"/>
        <v>0</v>
      </c>
      <c r="FG30" s="128">
        <f t="shared" si="52"/>
        <v>0</v>
      </c>
      <c r="FH30" s="74" t="str">
        <f t="shared" si="53"/>
        <v/>
      </c>
      <c r="FI30" s="74" t="str">
        <f t="shared" si="54"/>
        <v/>
      </c>
      <c r="FJ30" s="62" t="str">
        <f t="shared" si="55"/>
        <v/>
      </c>
      <c r="FK30" s="42" t="str">
        <f t="shared" si="56"/>
        <v/>
      </c>
      <c r="FL30" s="84">
        <f t="shared" si="57"/>
        <v>0</v>
      </c>
      <c r="FM30" s="71" t="str">
        <f t="shared" si="152"/>
        <v/>
      </c>
      <c r="FN30" s="70" t="str">
        <f t="shared" si="153"/>
        <v/>
      </c>
      <c r="FO30" s="70" t="str">
        <f t="shared" si="154"/>
        <v/>
      </c>
      <c r="FP30" s="70" t="str">
        <f t="shared" si="155"/>
        <v/>
      </c>
      <c r="FQ30" s="70" t="str">
        <f t="shared" si="156"/>
        <v/>
      </c>
      <c r="FR30" s="387" t="str">
        <f t="shared" si="157"/>
        <v/>
      </c>
      <c r="FS30" s="72" t="str">
        <f t="shared" si="158"/>
        <v/>
      </c>
      <c r="FT30" s="71">
        <f t="shared" si="65"/>
        <v>0</v>
      </c>
      <c r="FU30" s="70">
        <f t="shared" si="66"/>
        <v>0</v>
      </c>
      <c r="FV30" s="70">
        <f t="shared" si="67"/>
        <v>0</v>
      </c>
      <c r="FW30" s="70">
        <f t="shared" si="68"/>
        <v>0</v>
      </c>
      <c r="FX30" s="72"/>
      <c r="FY30" s="691"/>
      <c r="FZ30" s="691"/>
      <c r="GA30" s="112">
        <f t="shared" si="69"/>
        <v>0</v>
      </c>
      <c r="GB30" s="112" t="s">
        <v>193</v>
      </c>
      <c r="GC30" s="112">
        <f t="shared" si="70"/>
        <v>200</v>
      </c>
      <c r="GD30" s="112" t="str">
        <f t="shared" si="71"/>
        <v>0/200</v>
      </c>
      <c r="GE30" s="112">
        <f t="shared" si="72"/>
        <v>0</v>
      </c>
      <c r="GF30" s="112" t="s">
        <v>193</v>
      </c>
      <c r="GG30" s="112">
        <f t="shared" si="73"/>
        <v>200</v>
      </c>
      <c r="GH30" s="112" t="str">
        <f t="shared" si="74"/>
        <v>0/200</v>
      </c>
      <c r="GI30" s="112">
        <f t="shared" si="75"/>
        <v>0</v>
      </c>
      <c r="GJ30" s="112" t="s">
        <v>193</v>
      </c>
      <c r="GK30" s="112">
        <f t="shared" si="76"/>
        <v>100</v>
      </c>
      <c r="GL30" s="112" t="str">
        <f t="shared" si="77"/>
        <v>0/100</v>
      </c>
      <c r="GM30" s="112">
        <f t="shared" si="78"/>
        <v>0</v>
      </c>
      <c r="GN30" s="112" t="s">
        <v>193</v>
      </c>
      <c r="GO30" s="112">
        <f t="shared" si="79"/>
        <v>100</v>
      </c>
      <c r="GP30" s="112" t="str">
        <f t="shared" si="80"/>
        <v>0/100</v>
      </c>
      <c r="GQ30" s="112">
        <f t="shared" si="81"/>
        <v>0</v>
      </c>
      <c r="GR30" s="112" t="s">
        <v>193</v>
      </c>
      <c r="GS30" s="112">
        <f t="shared" si="82"/>
        <v>200</v>
      </c>
      <c r="GT30" s="112" t="str">
        <f t="shared" si="17"/>
        <v>0/200</v>
      </c>
    </row>
    <row r="31" spans="1:202" ht="38.25" customHeight="1">
      <c r="A31" s="104">
        <f t="shared" si="18"/>
        <v>0</v>
      </c>
      <c r="B31" s="336">
        <v>23</v>
      </c>
      <c r="C31" s="25">
        <v>23</v>
      </c>
      <c r="D31" s="26">
        <f t="shared" si="19"/>
        <v>0</v>
      </c>
      <c r="E31" s="2"/>
      <c r="F31" s="538"/>
      <c r="G31" s="1"/>
      <c r="H31" s="2"/>
      <c r="I31" s="2"/>
      <c r="J31" s="2"/>
      <c r="K31" s="115"/>
      <c r="L31" s="15">
        <v>0</v>
      </c>
      <c r="M31" s="49">
        <v>0</v>
      </c>
      <c r="N31" s="50">
        <f t="shared" si="165"/>
        <v>0</v>
      </c>
      <c r="O31" s="141">
        <v>0</v>
      </c>
      <c r="P31" s="338">
        <v>0</v>
      </c>
      <c r="Q31" s="75">
        <f t="shared" si="166"/>
        <v>0</v>
      </c>
      <c r="R31" s="339">
        <v>0</v>
      </c>
      <c r="S31" s="340">
        <f t="shared" si="85"/>
        <v>0</v>
      </c>
      <c r="T31" s="153">
        <f t="shared" si="20"/>
        <v>0</v>
      </c>
      <c r="U31" s="51">
        <f t="shared" si="167"/>
        <v>0</v>
      </c>
      <c r="V31" s="476">
        <f t="shared" si="21"/>
        <v>0</v>
      </c>
      <c r="W31" s="27" t="str">
        <f t="shared" si="168"/>
        <v/>
      </c>
      <c r="X31" s="27" t="str">
        <f t="shared" si="169"/>
        <v/>
      </c>
      <c r="Y31" s="85" t="str">
        <f t="shared" si="170"/>
        <v/>
      </c>
      <c r="Z31" s="89">
        <v>0</v>
      </c>
      <c r="AA31" s="58">
        <v>0</v>
      </c>
      <c r="AB31" s="59">
        <f t="shared" si="98"/>
        <v>0</v>
      </c>
      <c r="AC31" s="147">
        <v>0</v>
      </c>
      <c r="AD31" s="343">
        <v>0</v>
      </c>
      <c r="AE31" s="76">
        <f t="shared" si="99"/>
        <v>0</v>
      </c>
      <c r="AF31" s="344">
        <v>0</v>
      </c>
      <c r="AG31" s="345">
        <f t="shared" si="100"/>
        <v>0</v>
      </c>
      <c r="AH31" s="97">
        <f t="shared" si="22"/>
        <v>0</v>
      </c>
      <c r="AI31" s="148">
        <f t="shared" si="101"/>
        <v>0</v>
      </c>
      <c r="AJ31" s="475">
        <f t="shared" si="23"/>
        <v>0</v>
      </c>
      <c r="AK31" s="53" t="str">
        <f t="shared" si="102"/>
        <v/>
      </c>
      <c r="AL31" s="53" t="str">
        <f t="shared" si="103"/>
        <v/>
      </c>
      <c r="AM31" s="90" t="str">
        <f t="shared" si="104"/>
        <v/>
      </c>
      <c r="AN31" s="86">
        <v>0</v>
      </c>
      <c r="AO31" s="55">
        <v>0</v>
      </c>
      <c r="AP31" s="56">
        <f t="shared" si="145"/>
        <v>0</v>
      </c>
      <c r="AQ31" s="185">
        <v>0</v>
      </c>
      <c r="AR31" s="346">
        <v>0</v>
      </c>
      <c r="AS31" s="186">
        <f t="shared" si="105"/>
        <v>0</v>
      </c>
      <c r="AT31" s="347">
        <v>0</v>
      </c>
      <c r="AU31" s="348">
        <f t="shared" si="106"/>
        <v>0</v>
      </c>
      <c r="AV31" s="47">
        <f t="shared" si="24"/>
        <v>0</v>
      </c>
      <c r="AW31" s="187">
        <f t="shared" si="107"/>
        <v>0</v>
      </c>
      <c r="AX31" s="473">
        <f t="shared" si="25"/>
        <v>0</v>
      </c>
      <c r="AY31" s="29" t="str">
        <f t="shared" si="108"/>
        <v/>
      </c>
      <c r="AZ31" s="29" t="str">
        <f t="shared" si="109"/>
        <v/>
      </c>
      <c r="BA31" s="87" t="str">
        <f t="shared" si="110"/>
        <v/>
      </c>
      <c r="BB31" s="203">
        <v>0</v>
      </c>
      <c r="BC31" s="63">
        <v>0</v>
      </c>
      <c r="BD31" s="204">
        <f t="shared" si="146"/>
        <v>0</v>
      </c>
      <c r="BE31" s="205">
        <v>0</v>
      </c>
      <c r="BF31" s="349">
        <v>0</v>
      </c>
      <c r="BG31" s="206">
        <f t="shared" si="111"/>
        <v>0</v>
      </c>
      <c r="BH31" s="350">
        <v>0</v>
      </c>
      <c r="BI31" s="351">
        <f t="shared" si="112"/>
        <v>0</v>
      </c>
      <c r="BJ31" s="77">
        <f t="shared" si="26"/>
        <v>0</v>
      </c>
      <c r="BK31" s="207">
        <f t="shared" si="113"/>
        <v>0</v>
      </c>
      <c r="BL31" s="477">
        <f t="shared" si="27"/>
        <v>0</v>
      </c>
      <c r="BM31" s="69" t="str">
        <f t="shared" si="114"/>
        <v/>
      </c>
      <c r="BN31" s="69" t="str">
        <f t="shared" si="115"/>
        <v/>
      </c>
      <c r="BO31" s="88" t="str">
        <f t="shared" si="116"/>
        <v/>
      </c>
      <c r="BP31" s="89">
        <v>0</v>
      </c>
      <c r="BQ31" s="58">
        <v>0</v>
      </c>
      <c r="BR31" s="59">
        <f t="shared" si="6"/>
        <v>0</v>
      </c>
      <c r="BS31" s="147">
        <v>0</v>
      </c>
      <c r="BT31" s="343">
        <v>0</v>
      </c>
      <c r="BU31" s="76">
        <f t="shared" si="117"/>
        <v>0</v>
      </c>
      <c r="BV31" s="344">
        <v>0</v>
      </c>
      <c r="BW31" s="345">
        <f t="shared" si="118"/>
        <v>0</v>
      </c>
      <c r="BX31" s="97">
        <f t="shared" si="28"/>
        <v>0</v>
      </c>
      <c r="BY31" s="148">
        <f t="shared" si="119"/>
        <v>0</v>
      </c>
      <c r="BZ31" s="475">
        <f t="shared" si="29"/>
        <v>0</v>
      </c>
      <c r="CA31" s="53" t="str">
        <f t="shared" si="7"/>
        <v/>
      </c>
      <c r="CB31" s="53" t="str">
        <f t="shared" si="120"/>
        <v/>
      </c>
      <c r="CC31" s="90" t="str">
        <f t="shared" si="121"/>
        <v/>
      </c>
      <c r="CD31" s="94">
        <v>0</v>
      </c>
      <c r="CE31" s="95">
        <v>0</v>
      </c>
      <c r="CF31" s="96">
        <f t="shared" si="147"/>
        <v>0</v>
      </c>
      <c r="CG31" s="223">
        <v>0</v>
      </c>
      <c r="CH31" s="352">
        <v>0</v>
      </c>
      <c r="CI31" s="224">
        <f t="shared" si="122"/>
        <v>0</v>
      </c>
      <c r="CJ31" s="353">
        <v>0</v>
      </c>
      <c r="CK31" s="354">
        <f t="shared" si="123"/>
        <v>0</v>
      </c>
      <c r="CL31" s="46">
        <f t="shared" si="30"/>
        <v>0</v>
      </c>
      <c r="CM31" s="225">
        <f t="shared" si="124"/>
        <v>0</v>
      </c>
      <c r="CN31" s="478">
        <f t="shared" si="31"/>
        <v>0</v>
      </c>
      <c r="CO31" s="28" t="str">
        <f t="shared" si="125"/>
        <v/>
      </c>
      <c r="CP31" s="28" t="str">
        <f t="shared" si="126"/>
        <v/>
      </c>
      <c r="CQ31" s="43" t="str">
        <f t="shared" si="127"/>
        <v/>
      </c>
      <c r="CR31" s="89">
        <v>0</v>
      </c>
      <c r="CS31" s="58">
        <v>0</v>
      </c>
      <c r="CT31" s="59">
        <f t="shared" si="128"/>
        <v>0</v>
      </c>
      <c r="CU31" s="147">
        <v>0</v>
      </c>
      <c r="CV31" s="343">
        <v>0</v>
      </c>
      <c r="CW31" s="76">
        <f t="shared" si="129"/>
        <v>0</v>
      </c>
      <c r="CX31" s="344">
        <v>0</v>
      </c>
      <c r="CY31" s="345">
        <f t="shared" si="130"/>
        <v>0</v>
      </c>
      <c r="CZ31" s="97">
        <f t="shared" si="32"/>
        <v>0</v>
      </c>
      <c r="DA31" s="148">
        <f t="shared" si="131"/>
        <v>0</v>
      </c>
      <c r="DB31" s="475">
        <f t="shared" si="33"/>
        <v>0</v>
      </c>
      <c r="DC31" s="53" t="str">
        <f t="shared" si="132"/>
        <v/>
      </c>
      <c r="DD31" s="53" t="str">
        <f t="shared" si="133"/>
        <v/>
      </c>
      <c r="DE31" s="90" t="str">
        <f t="shared" si="134"/>
        <v/>
      </c>
      <c r="DF31" s="91">
        <v>0</v>
      </c>
      <c r="DG31" s="60">
        <v>0</v>
      </c>
      <c r="DH31" s="61">
        <f t="shared" si="148"/>
        <v>0</v>
      </c>
      <c r="DI31" s="244">
        <v>0</v>
      </c>
      <c r="DJ31" s="355">
        <v>0</v>
      </c>
      <c r="DK31" s="245">
        <f t="shared" si="135"/>
        <v>0</v>
      </c>
      <c r="DL31" s="356">
        <v>0</v>
      </c>
      <c r="DM31" s="357">
        <f t="shared" si="136"/>
        <v>0</v>
      </c>
      <c r="DN31" s="48">
        <f t="shared" si="34"/>
        <v>0</v>
      </c>
      <c r="DO31" s="246">
        <f t="shared" si="137"/>
        <v>0</v>
      </c>
      <c r="DP31" s="479">
        <f t="shared" si="35"/>
        <v>0</v>
      </c>
      <c r="DQ31" s="92" t="str">
        <f t="shared" si="36"/>
        <v/>
      </c>
      <c r="DR31" s="203">
        <v>0</v>
      </c>
      <c r="DS31" s="63">
        <v>0</v>
      </c>
      <c r="DT31" s="204">
        <f t="shared" si="149"/>
        <v>0</v>
      </c>
      <c r="DU31" s="205">
        <v>0</v>
      </c>
      <c r="DV31" s="349">
        <v>0</v>
      </c>
      <c r="DW31" s="206">
        <f t="shared" si="138"/>
        <v>0</v>
      </c>
      <c r="DX31" s="350">
        <v>0</v>
      </c>
      <c r="DY31" s="351">
        <f t="shared" si="139"/>
        <v>0</v>
      </c>
      <c r="DZ31" s="77">
        <f t="shared" si="37"/>
        <v>0</v>
      </c>
      <c r="EA31" s="207">
        <f t="shared" si="140"/>
        <v>0</v>
      </c>
      <c r="EB31" s="477">
        <f t="shared" si="38"/>
        <v>0</v>
      </c>
      <c r="EC31" s="93" t="str">
        <f t="shared" si="39"/>
        <v/>
      </c>
      <c r="ED31" s="12">
        <v>0</v>
      </c>
      <c r="EE31" s="6">
        <v>0</v>
      </c>
      <c r="EF31" s="6">
        <v>0</v>
      </c>
      <c r="EG31" s="65">
        <f t="shared" si="150"/>
        <v>0</v>
      </c>
      <c r="EH31" s="480">
        <f t="shared" si="41"/>
        <v>0</v>
      </c>
      <c r="EI31" s="66" t="str">
        <f t="shared" si="42"/>
        <v/>
      </c>
      <c r="EJ31" s="10">
        <v>0</v>
      </c>
      <c r="EK31" s="4">
        <v>0</v>
      </c>
      <c r="EL31" s="4">
        <v>0</v>
      </c>
      <c r="EM31" s="28">
        <f t="shared" si="151"/>
        <v>0</v>
      </c>
      <c r="EN31" s="478">
        <f t="shared" si="44"/>
        <v>0</v>
      </c>
      <c r="EO31" s="39" t="str">
        <f t="shared" si="45"/>
        <v/>
      </c>
      <c r="EP31" s="203">
        <v>0</v>
      </c>
      <c r="EQ31" s="63">
        <v>0</v>
      </c>
      <c r="ER31" s="204">
        <f t="shared" si="97"/>
        <v>0</v>
      </c>
      <c r="ES31" s="205">
        <v>0</v>
      </c>
      <c r="ET31" s="349">
        <v>0</v>
      </c>
      <c r="EU31" s="206">
        <f t="shared" si="141"/>
        <v>0</v>
      </c>
      <c r="EV31" s="350">
        <v>0</v>
      </c>
      <c r="EW31" s="351">
        <f t="shared" si="142"/>
        <v>0</v>
      </c>
      <c r="EX31" s="77">
        <f t="shared" si="46"/>
        <v>0</v>
      </c>
      <c r="EY31" s="207">
        <f t="shared" si="143"/>
        <v>0</v>
      </c>
      <c r="EZ31" s="477">
        <f t="shared" si="47"/>
        <v>0</v>
      </c>
      <c r="FA31" s="93" t="str">
        <f t="shared" si="48"/>
        <v/>
      </c>
      <c r="FB31" s="14"/>
      <c r="FC31" s="8"/>
      <c r="FD31" s="44" t="str">
        <f t="shared" si="144"/>
        <v/>
      </c>
      <c r="FE31" s="41">
        <f t="shared" si="50"/>
        <v>0</v>
      </c>
      <c r="FF31" s="30">
        <f t="shared" si="51"/>
        <v>0</v>
      </c>
      <c r="FG31" s="128">
        <f t="shared" si="52"/>
        <v>0</v>
      </c>
      <c r="FH31" s="74" t="str">
        <f t="shared" si="53"/>
        <v/>
      </c>
      <c r="FI31" s="74" t="str">
        <f t="shared" si="54"/>
        <v/>
      </c>
      <c r="FJ31" s="62" t="str">
        <f t="shared" si="55"/>
        <v/>
      </c>
      <c r="FK31" s="42" t="str">
        <f t="shared" si="56"/>
        <v/>
      </c>
      <c r="FL31" s="84">
        <f t="shared" si="57"/>
        <v>0</v>
      </c>
      <c r="FM31" s="71" t="str">
        <f t="shared" si="152"/>
        <v/>
      </c>
      <c r="FN31" s="70" t="str">
        <f t="shared" si="153"/>
        <v/>
      </c>
      <c r="FO31" s="70" t="str">
        <f t="shared" si="154"/>
        <v/>
      </c>
      <c r="FP31" s="70" t="str">
        <f t="shared" si="155"/>
        <v/>
      </c>
      <c r="FQ31" s="70" t="str">
        <f t="shared" si="156"/>
        <v/>
      </c>
      <c r="FR31" s="387" t="str">
        <f t="shared" si="157"/>
        <v/>
      </c>
      <c r="FS31" s="72" t="str">
        <f t="shared" si="158"/>
        <v/>
      </c>
      <c r="FT31" s="71">
        <f t="shared" si="65"/>
        <v>0</v>
      </c>
      <c r="FU31" s="70">
        <f t="shared" si="66"/>
        <v>0</v>
      </c>
      <c r="FV31" s="70">
        <f t="shared" si="67"/>
        <v>0</v>
      </c>
      <c r="FW31" s="70">
        <f t="shared" si="68"/>
        <v>0</v>
      </c>
      <c r="FX31" s="72"/>
      <c r="FY31" s="691"/>
      <c r="FZ31" s="691"/>
      <c r="GA31" s="112">
        <f t="shared" si="69"/>
        <v>0</v>
      </c>
      <c r="GB31" s="112" t="s">
        <v>193</v>
      </c>
      <c r="GC31" s="112">
        <f t="shared" si="70"/>
        <v>200</v>
      </c>
      <c r="GD31" s="112" t="str">
        <f t="shared" si="71"/>
        <v>0/200</v>
      </c>
      <c r="GE31" s="112">
        <f t="shared" si="72"/>
        <v>0</v>
      </c>
      <c r="GF31" s="112" t="s">
        <v>193</v>
      </c>
      <c r="GG31" s="112">
        <f t="shared" si="73"/>
        <v>200</v>
      </c>
      <c r="GH31" s="112" t="str">
        <f t="shared" si="74"/>
        <v>0/200</v>
      </c>
      <c r="GI31" s="112">
        <f t="shared" si="75"/>
        <v>0</v>
      </c>
      <c r="GJ31" s="112" t="s">
        <v>193</v>
      </c>
      <c r="GK31" s="112">
        <f t="shared" si="76"/>
        <v>100</v>
      </c>
      <c r="GL31" s="112" t="str">
        <f t="shared" si="77"/>
        <v>0/100</v>
      </c>
      <c r="GM31" s="112">
        <f t="shared" si="78"/>
        <v>0</v>
      </c>
      <c r="GN31" s="112" t="s">
        <v>193</v>
      </c>
      <c r="GO31" s="112">
        <f t="shared" si="79"/>
        <v>100</v>
      </c>
      <c r="GP31" s="112" t="str">
        <f t="shared" si="80"/>
        <v>0/100</v>
      </c>
      <c r="GQ31" s="112">
        <f t="shared" si="81"/>
        <v>0</v>
      </c>
      <c r="GR31" s="112" t="s">
        <v>193</v>
      </c>
      <c r="GS31" s="112">
        <f t="shared" si="82"/>
        <v>200</v>
      </c>
      <c r="GT31" s="112" t="str">
        <f t="shared" si="17"/>
        <v>0/200</v>
      </c>
    </row>
    <row r="32" spans="1:202" ht="38.25" customHeight="1">
      <c r="A32" s="104">
        <f t="shared" si="18"/>
        <v>0</v>
      </c>
      <c r="B32" s="336">
        <v>24</v>
      </c>
      <c r="C32" s="32">
        <v>24</v>
      </c>
      <c r="D32" s="26">
        <f t="shared" si="19"/>
        <v>0</v>
      </c>
      <c r="E32" s="2"/>
      <c r="F32" s="538"/>
      <c r="G32" s="2"/>
      <c r="H32" s="2"/>
      <c r="I32" s="2"/>
      <c r="J32" s="2"/>
      <c r="K32" s="115"/>
      <c r="L32" s="15">
        <v>0</v>
      </c>
      <c r="M32" s="49">
        <v>0</v>
      </c>
      <c r="N32" s="50">
        <f t="shared" si="165"/>
        <v>0</v>
      </c>
      <c r="O32" s="141">
        <v>0</v>
      </c>
      <c r="P32" s="338">
        <v>0</v>
      </c>
      <c r="Q32" s="75">
        <f t="shared" si="166"/>
        <v>0</v>
      </c>
      <c r="R32" s="339">
        <v>0</v>
      </c>
      <c r="S32" s="340">
        <f t="shared" si="85"/>
        <v>0</v>
      </c>
      <c r="T32" s="153">
        <f t="shared" si="20"/>
        <v>0</v>
      </c>
      <c r="U32" s="51">
        <f t="shared" si="167"/>
        <v>0</v>
      </c>
      <c r="V32" s="476">
        <f t="shared" si="21"/>
        <v>0</v>
      </c>
      <c r="W32" s="27" t="str">
        <f t="shared" si="168"/>
        <v/>
      </c>
      <c r="X32" s="27" t="str">
        <f t="shared" si="169"/>
        <v/>
      </c>
      <c r="Y32" s="85" t="str">
        <f t="shared" si="170"/>
        <v/>
      </c>
      <c r="Z32" s="89">
        <v>0</v>
      </c>
      <c r="AA32" s="58">
        <v>0</v>
      </c>
      <c r="AB32" s="59">
        <f t="shared" si="98"/>
        <v>0</v>
      </c>
      <c r="AC32" s="147">
        <v>0</v>
      </c>
      <c r="AD32" s="343">
        <v>0</v>
      </c>
      <c r="AE32" s="76">
        <f t="shared" si="99"/>
        <v>0</v>
      </c>
      <c r="AF32" s="344">
        <v>0</v>
      </c>
      <c r="AG32" s="345">
        <f t="shared" si="100"/>
        <v>0</v>
      </c>
      <c r="AH32" s="97">
        <f t="shared" si="22"/>
        <v>0</v>
      </c>
      <c r="AI32" s="148">
        <f t="shared" si="101"/>
        <v>0</v>
      </c>
      <c r="AJ32" s="475">
        <f t="shared" si="23"/>
        <v>0</v>
      </c>
      <c r="AK32" s="53" t="str">
        <f t="shared" si="102"/>
        <v/>
      </c>
      <c r="AL32" s="53" t="str">
        <f t="shared" si="103"/>
        <v/>
      </c>
      <c r="AM32" s="90" t="str">
        <f t="shared" si="104"/>
        <v/>
      </c>
      <c r="AN32" s="86">
        <v>0</v>
      </c>
      <c r="AO32" s="55">
        <v>0</v>
      </c>
      <c r="AP32" s="56">
        <f t="shared" si="145"/>
        <v>0</v>
      </c>
      <c r="AQ32" s="185">
        <v>0</v>
      </c>
      <c r="AR32" s="346">
        <v>0</v>
      </c>
      <c r="AS32" s="186">
        <f t="shared" si="105"/>
        <v>0</v>
      </c>
      <c r="AT32" s="347">
        <v>0</v>
      </c>
      <c r="AU32" s="348">
        <f t="shared" si="106"/>
        <v>0</v>
      </c>
      <c r="AV32" s="47">
        <f t="shared" si="24"/>
        <v>0</v>
      </c>
      <c r="AW32" s="187">
        <f t="shared" si="107"/>
        <v>0</v>
      </c>
      <c r="AX32" s="473">
        <f t="shared" si="25"/>
        <v>0</v>
      </c>
      <c r="AY32" s="29" t="str">
        <f t="shared" si="108"/>
        <v/>
      </c>
      <c r="AZ32" s="29" t="str">
        <f t="shared" si="109"/>
        <v/>
      </c>
      <c r="BA32" s="87" t="str">
        <f t="shared" si="110"/>
        <v/>
      </c>
      <c r="BB32" s="203">
        <v>0</v>
      </c>
      <c r="BC32" s="63">
        <v>0</v>
      </c>
      <c r="BD32" s="204">
        <f t="shared" si="146"/>
        <v>0</v>
      </c>
      <c r="BE32" s="205">
        <v>0</v>
      </c>
      <c r="BF32" s="349">
        <v>0</v>
      </c>
      <c r="BG32" s="206">
        <f t="shared" si="111"/>
        <v>0</v>
      </c>
      <c r="BH32" s="350">
        <v>0</v>
      </c>
      <c r="BI32" s="351">
        <f t="shared" si="112"/>
        <v>0</v>
      </c>
      <c r="BJ32" s="77">
        <f t="shared" si="26"/>
        <v>0</v>
      </c>
      <c r="BK32" s="207">
        <f t="shared" si="113"/>
        <v>0</v>
      </c>
      <c r="BL32" s="477">
        <f t="shared" si="27"/>
        <v>0</v>
      </c>
      <c r="BM32" s="69" t="str">
        <f t="shared" si="114"/>
        <v/>
      </c>
      <c r="BN32" s="69" t="str">
        <f t="shared" si="115"/>
        <v/>
      </c>
      <c r="BO32" s="88" t="str">
        <f t="shared" si="116"/>
        <v/>
      </c>
      <c r="BP32" s="89">
        <v>0</v>
      </c>
      <c r="BQ32" s="58">
        <v>0</v>
      </c>
      <c r="BR32" s="59">
        <f t="shared" si="6"/>
        <v>0</v>
      </c>
      <c r="BS32" s="147">
        <v>0</v>
      </c>
      <c r="BT32" s="343">
        <v>0</v>
      </c>
      <c r="BU32" s="76">
        <f t="shared" si="117"/>
        <v>0</v>
      </c>
      <c r="BV32" s="344">
        <v>0</v>
      </c>
      <c r="BW32" s="345">
        <f t="shared" si="118"/>
        <v>0</v>
      </c>
      <c r="BX32" s="97">
        <f t="shared" si="28"/>
        <v>0</v>
      </c>
      <c r="BY32" s="148">
        <f t="shared" si="119"/>
        <v>0</v>
      </c>
      <c r="BZ32" s="475">
        <f t="shared" si="29"/>
        <v>0</v>
      </c>
      <c r="CA32" s="53" t="str">
        <f t="shared" si="7"/>
        <v/>
      </c>
      <c r="CB32" s="53" t="str">
        <f t="shared" si="120"/>
        <v/>
      </c>
      <c r="CC32" s="90" t="str">
        <f t="shared" si="121"/>
        <v/>
      </c>
      <c r="CD32" s="94">
        <v>0</v>
      </c>
      <c r="CE32" s="95">
        <v>0</v>
      </c>
      <c r="CF32" s="96">
        <f t="shared" si="147"/>
        <v>0</v>
      </c>
      <c r="CG32" s="223">
        <v>0</v>
      </c>
      <c r="CH32" s="352">
        <v>0</v>
      </c>
      <c r="CI32" s="224">
        <f t="shared" si="122"/>
        <v>0</v>
      </c>
      <c r="CJ32" s="353">
        <v>0</v>
      </c>
      <c r="CK32" s="354">
        <f t="shared" si="123"/>
        <v>0</v>
      </c>
      <c r="CL32" s="46">
        <f t="shared" si="30"/>
        <v>0</v>
      </c>
      <c r="CM32" s="225">
        <f t="shared" si="124"/>
        <v>0</v>
      </c>
      <c r="CN32" s="478">
        <f t="shared" si="31"/>
        <v>0</v>
      </c>
      <c r="CO32" s="28" t="str">
        <f t="shared" si="125"/>
        <v/>
      </c>
      <c r="CP32" s="28" t="str">
        <f t="shared" si="126"/>
        <v/>
      </c>
      <c r="CQ32" s="43" t="str">
        <f t="shared" si="127"/>
        <v/>
      </c>
      <c r="CR32" s="89">
        <v>0</v>
      </c>
      <c r="CS32" s="58">
        <v>0</v>
      </c>
      <c r="CT32" s="59">
        <f t="shared" si="128"/>
        <v>0</v>
      </c>
      <c r="CU32" s="147">
        <v>0</v>
      </c>
      <c r="CV32" s="343">
        <v>0</v>
      </c>
      <c r="CW32" s="76">
        <f t="shared" si="129"/>
        <v>0</v>
      </c>
      <c r="CX32" s="344">
        <v>0</v>
      </c>
      <c r="CY32" s="345">
        <f t="shared" si="130"/>
        <v>0</v>
      </c>
      <c r="CZ32" s="97">
        <f t="shared" si="32"/>
        <v>0</v>
      </c>
      <c r="DA32" s="148">
        <f t="shared" si="131"/>
        <v>0</v>
      </c>
      <c r="DB32" s="475">
        <f t="shared" si="33"/>
        <v>0</v>
      </c>
      <c r="DC32" s="53" t="str">
        <f t="shared" si="132"/>
        <v/>
      </c>
      <c r="DD32" s="53" t="str">
        <f t="shared" si="133"/>
        <v/>
      </c>
      <c r="DE32" s="90" t="str">
        <f t="shared" si="134"/>
        <v/>
      </c>
      <c r="DF32" s="91">
        <v>0</v>
      </c>
      <c r="DG32" s="60">
        <v>0</v>
      </c>
      <c r="DH32" s="61">
        <f t="shared" si="148"/>
        <v>0</v>
      </c>
      <c r="DI32" s="244">
        <v>0</v>
      </c>
      <c r="DJ32" s="355">
        <v>0</v>
      </c>
      <c r="DK32" s="245">
        <f t="shared" si="135"/>
        <v>0</v>
      </c>
      <c r="DL32" s="356">
        <v>0</v>
      </c>
      <c r="DM32" s="357">
        <f t="shared" si="136"/>
        <v>0</v>
      </c>
      <c r="DN32" s="48">
        <f t="shared" si="34"/>
        <v>0</v>
      </c>
      <c r="DO32" s="246">
        <f t="shared" si="137"/>
        <v>0</v>
      </c>
      <c r="DP32" s="479">
        <f t="shared" si="35"/>
        <v>0</v>
      </c>
      <c r="DQ32" s="92" t="str">
        <f t="shared" si="36"/>
        <v/>
      </c>
      <c r="DR32" s="203">
        <v>0</v>
      </c>
      <c r="DS32" s="63">
        <v>0</v>
      </c>
      <c r="DT32" s="204">
        <f t="shared" si="149"/>
        <v>0</v>
      </c>
      <c r="DU32" s="205">
        <v>0</v>
      </c>
      <c r="DV32" s="349">
        <v>0</v>
      </c>
      <c r="DW32" s="206">
        <f t="shared" si="138"/>
        <v>0</v>
      </c>
      <c r="DX32" s="350">
        <v>0</v>
      </c>
      <c r="DY32" s="351">
        <f t="shared" si="139"/>
        <v>0</v>
      </c>
      <c r="DZ32" s="77">
        <f t="shared" si="37"/>
        <v>0</v>
      </c>
      <c r="EA32" s="207">
        <f t="shared" si="140"/>
        <v>0</v>
      </c>
      <c r="EB32" s="477">
        <f t="shared" si="38"/>
        <v>0</v>
      </c>
      <c r="EC32" s="93" t="str">
        <f t="shared" si="39"/>
        <v/>
      </c>
      <c r="ED32" s="12">
        <v>0</v>
      </c>
      <c r="EE32" s="6">
        <v>0</v>
      </c>
      <c r="EF32" s="6">
        <v>0</v>
      </c>
      <c r="EG32" s="65">
        <f t="shared" si="150"/>
        <v>0</v>
      </c>
      <c r="EH32" s="480">
        <f t="shared" si="41"/>
        <v>0</v>
      </c>
      <c r="EI32" s="66" t="str">
        <f t="shared" si="42"/>
        <v/>
      </c>
      <c r="EJ32" s="10">
        <v>0</v>
      </c>
      <c r="EK32" s="4">
        <v>0</v>
      </c>
      <c r="EL32" s="4">
        <v>0</v>
      </c>
      <c r="EM32" s="28">
        <f t="shared" si="151"/>
        <v>0</v>
      </c>
      <c r="EN32" s="478">
        <f t="shared" si="44"/>
        <v>0</v>
      </c>
      <c r="EO32" s="39" t="str">
        <f t="shared" si="45"/>
        <v/>
      </c>
      <c r="EP32" s="203">
        <v>0</v>
      </c>
      <c r="EQ32" s="63">
        <v>0</v>
      </c>
      <c r="ER32" s="204">
        <f t="shared" si="97"/>
        <v>0</v>
      </c>
      <c r="ES32" s="205">
        <v>0</v>
      </c>
      <c r="ET32" s="349">
        <v>0</v>
      </c>
      <c r="EU32" s="206">
        <f t="shared" si="141"/>
        <v>0</v>
      </c>
      <c r="EV32" s="350">
        <v>0</v>
      </c>
      <c r="EW32" s="351">
        <f t="shared" si="142"/>
        <v>0</v>
      </c>
      <c r="EX32" s="77">
        <f t="shared" si="46"/>
        <v>0</v>
      </c>
      <c r="EY32" s="207">
        <f t="shared" si="143"/>
        <v>0</v>
      </c>
      <c r="EZ32" s="477">
        <f t="shared" si="47"/>
        <v>0</v>
      </c>
      <c r="FA32" s="93" t="str">
        <f t="shared" si="48"/>
        <v/>
      </c>
      <c r="FB32" s="14"/>
      <c r="FC32" s="8"/>
      <c r="FD32" s="44" t="str">
        <f t="shared" si="144"/>
        <v/>
      </c>
      <c r="FE32" s="41">
        <f t="shared" si="50"/>
        <v>0</v>
      </c>
      <c r="FF32" s="30">
        <f t="shared" si="51"/>
        <v>0</v>
      </c>
      <c r="FG32" s="128">
        <f t="shared" si="52"/>
        <v>0</v>
      </c>
      <c r="FH32" s="74" t="str">
        <f t="shared" si="53"/>
        <v/>
      </c>
      <c r="FI32" s="74" t="str">
        <f t="shared" si="54"/>
        <v/>
      </c>
      <c r="FJ32" s="62" t="str">
        <f t="shared" si="55"/>
        <v/>
      </c>
      <c r="FK32" s="42" t="str">
        <f t="shared" si="56"/>
        <v/>
      </c>
      <c r="FL32" s="84">
        <f t="shared" si="57"/>
        <v>0</v>
      </c>
      <c r="FM32" s="71" t="str">
        <f t="shared" si="152"/>
        <v/>
      </c>
      <c r="FN32" s="70" t="str">
        <f t="shared" si="153"/>
        <v/>
      </c>
      <c r="FO32" s="70" t="str">
        <f t="shared" si="154"/>
        <v/>
      </c>
      <c r="FP32" s="70" t="str">
        <f t="shared" si="155"/>
        <v/>
      </c>
      <c r="FQ32" s="70" t="str">
        <f t="shared" si="156"/>
        <v/>
      </c>
      <c r="FR32" s="387" t="str">
        <f t="shared" si="157"/>
        <v/>
      </c>
      <c r="FS32" s="72" t="str">
        <f t="shared" si="158"/>
        <v/>
      </c>
      <c r="FT32" s="71">
        <f t="shared" si="65"/>
        <v>0</v>
      </c>
      <c r="FU32" s="70">
        <f t="shared" si="66"/>
        <v>0</v>
      </c>
      <c r="FV32" s="70">
        <f t="shared" si="67"/>
        <v>0</v>
      </c>
      <c r="FW32" s="70">
        <f t="shared" si="68"/>
        <v>0</v>
      </c>
      <c r="FX32" s="72"/>
      <c r="FY32" s="691"/>
      <c r="FZ32" s="691"/>
      <c r="GA32" s="112">
        <f t="shared" si="69"/>
        <v>0</v>
      </c>
      <c r="GB32" s="112" t="s">
        <v>193</v>
      </c>
      <c r="GC32" s="112">
        <f t="shared" si="70"/>
        <v>200</v>
      </c>
      <c r="GD32" s="112" t="str">
        <f t="shared" si="71"/>
        <v>0/200</v>
      </c>
      <c r="GE32" s="112">
        <f t="shared" si="72"/>
        <v>0</v>
      </c>
      <c r="GF32" s="112" t="s">
        <v>193</v>
      </c>
      <c r="GG32" s="112">
        <f t="shared" si="73"/>
        <v>200</v>
      </c>
      <c r="GH32" s="112" t="str">
        <f t="shared" si="74"/>
        <v>0/200</v>
      </c>
      <c r="GI32" s="112">
        <f t="shared" si="75"/>
        <v>0</v>
      </c>
      <c r="GJ32" s="112" t="s">
        <v>193</v>
      </c>
      <c r="GK32" s="112">
        <f t="shared" si="76"/>
        <v>100</v>
      </c>
      <c r="GL32" s="112" t="str">
        <f t="shared" si="77"/>
        <v>0/100</v>
      </c>
      <c r="GM32" s="112">
        <f t="shared" si="78"/>
        <v>0</v>
      </c>
      <c r="GN32" s="112" t="s">
        <v>193</v>
      </c>
      <c r="GO32" s="112">
        <f t="shared" si="79"/>
        <v>100</v>
      </c>
      <c r="GP32" s="112" t="str">
        <f t="shared" si="80"/>
        <v>0/100</v>
      </c>
      <c r="GQ32" s="112">
        <f t="shared" si="81"/>
        <v>0</v>
      </c>
      <c r="GR32" s="112" t="s">
        <v>193</v>
      </c>
      <c r="GS32" s="112">
        <f t="shared" si="82"/>
        <v>200</v>
      </c>
      <c r="GT32" s="112" t="str">
        <f t="shared" si="17"/>
        <v>0/200</v>
      </c>
    </row>
    <row r="33" spans="1:202" ht="38.25" customHeight="1">
      <c r="A33" s="104">
        <f t="shared" si="18"/>
        <v>0</v>
      </c>
      <c r="B33" s="336">
        <v>25</v>
      </c>
      <c r="C33" s="25">
        <v>25</v>
      </c>
      <c r="D33" s="26">
        <f t="shared" si="19"/>
        <v>0</v>
      </c>
      <c r="E33" s="2"/>
      <c r="F33" s="538"/>
      <c r="G33" s="1"/>
      <c r="H33" s="2"/>
      <c r="I33" s="2"/>
      <c r="J33" s="2"/>
      <c r="K33" s="115"/>
      <c r="L33" s="15">
        <v>0</v>
      </c>
      <c r="M33" s="49">
        <v>0</v>
      </c>
      <c r="N33" s="50">
        <f t="shared" si="165"/>
        <v>0</v>
      </c>
      <c r="O33" s="141">
        <v>0</v>
      </c>
      <c r="P33" s="338">
        <v>0</v>
      </c>
      <c r="Q33" s="75">
        <f t="shared" si="166"/>
        <v>0</v>
      </c>
      <c r="R33" s="339">
        <v>0</v>
      </c>
      <c r="S33" s="340">
        <f t="shared" si="85"/>
        <v>0</v>
      </c>
      <c r="T33" s="153">
        <f t="shared" si="20"/>
        <v>0</v>
      </c>
      <c r="U33" s="51">
        <f t="shared" si="167"/>
        <v>0</v>
      </c>
      <c r="V33" s="476">
        <f t="shared" si="21"/>
        <v>0</v>
      </c>
      <c r="W33" s="27" t="str">
        <f t="shared" si="168"/>
        <v/>
      </c>
      <c r="X33" s="27" t="str">
        <f t="shared" si="169"/>
        <v/>
      </c>
      <c r="Y33" s="85" t="str">
        <f t="shared" si="170"/>
        <v/>
      </c>
      <c r="Z33" s="89">
        <v>0</v>
      </c>
      <c r="AA33" s="58">
        <v>0</v>
      </c>
      <c r="AB33" s="59">
        <f t="shared" si="98"/>
        <v>0</v>
      </c>
      <c r="AC33" s="147">
        <v>0</v>
      </c>
      <c r="AD33" s="343">
        <v>0</v>
      </c>
      <c r="AE33" s="76">
        <f t="shared" si="99"/>
        <v>0</v>
      </c>
      <c r="AF33" s="344">
        <v>0</v>
      </c>
      <c r="AG33" s="345">
        <f t="shared" si="100"/>
        <v>0</v>
      </c>
      <c r="AH33" s="97">
        <f t="shared" si="22"/>
        <v>0</v>
      </c>
      <c r="AI33" s="148">
        <f t="shared" si="101"/>
        <v>0</v>
      </c>
      <c r="AJ33" s="475">
        <f t="shared" si="23"/>
        <v>0</v>
      </c>
      <c r="AK33" s="53" t="str">
        <f t="shared" si="102"/>
        <v/>
      </c>
      <c r="AL33" s="53" t="str">
        <f t="shared" si="103"/>
        <v/>
      </c>
      <c r="AM33" s="90" t="str">
        <f t="shared" si="104"/>
        <v/>
      </c>
      <c r="AN33" s="86">
        <v>0</v>
      </c>
      <c r="AO33" s="55">
        <v>0</v>
      </c>
      <c r="AP33" s="56">
        <f t="shared" si="145"/>
        <v>0</v>
      </c>
      <c r="AQ33" s="185">
        <v>0</v>
      </c>
      <c r="AR33" s="346">
        <v>0</v>
      </c>
      <c r="AS33" s="186">
        <f t="shared" si="105"/>
        <v>0</v>
      </c>
      <c r="AT33" s="347">
        <v>0</v>
      </c>
      <c r="AU33" s="348">
        <f t="shared" si="106"/>
        <v>0</v>
      </c>
      <c r="AV33" s="47">
        <f t="shared" si="24"/>
        <v>0</v>
      </c>
      <c r="AW33" s="187">
        <f t="shared" si="107"/>
        <v>0</v>
      </c>
      <c r="AX33" s="473">
        <f t="shared" si="25"/>
        <v>0</v>
      </c>
      <c r="AY33" s="29" t="str">
        <f t="shared" si="108"/>
        <v/>
      </c>
      <c r="AZ33" s="29" t="str">
        <f t="shared" si="109"/>
        <v/>
      </c>
      <c r="BA33" s="87" t="str">
        <f t="shared" si="110"/>
        <v/>
      </c>
      <c r="BB33" s="203">
        <v>0</v>
      </c>
      <c r="BC33" s="63">
        <v>0</v>
      </c>
      <c r="BD33" s="204">
        <f t="shared" si="146"/>
        <v>0</v>
      </c>
      <c r="BE33" s="205">
        <v>0</v>
      </c>
      <c r="BF33" s="349">
        <v>0</v>
      </c>
      <c r="BG33" s="206">
        <f t="shared" si="111"/>
        <v>0</v>
      </c>
      <c r="BH33" s="350">
        <v>0</v>
      </c>
      <c r="BI33" s="351">
        <f t="shared" si="112"/>
        <v>0</v>
      </c>
      <c r="BJ33" s="77">
        <f t="shared" si="26"/>
        <v>0</v>
      </c>
      <c r="BK33" s="207">
        <f t="shared" si="113"/>
        <v>0</v>
      </c>
      <c r="BL33" s="477">
        <f t="shared" si="27"/>
        <v>0</v>
      </c>
      <c r="BM33" s="69" t="str">
        <f t="shared" si="114"/>
        <v/>
      </c>
      <c r="BN33" s="69" t="str">
        <f t="shared" si="115"/>
        <v/>
      </c>
      <c r="BO33" s="88" t="str">
        <f t="shared" si="116"/>
        <v/>
      </c>
      <c r="BP33" s="89">
        <v>0</v>
      </c>
      <c r="BQ33" s="58">
        <v>0</v>
      </c>
      <c r="BR33" s="59">
        <f t="shared" si="6"/>
        <v>0</v>
      </c>
      <c r="BS33" s="147">
        <v>0</v>
      </c>
      <c r="BT33" s="343">
        <v>0</v>
      </c>
      <c r="BU33" s="76">
        <f t="shared" si="117"/>
        <v>0</v>
      </c>
      <c r="BV33" s="344">
        <v>0</v>
      </c>
      <c r="BW33" s="345">
        <f t="shared" si="118"/>
        <v>0</v>
      </c>
      <c r="BX33" s="97">
        <f t="shared" si="28"/>
        <v>0</v>
      </c>
      <c r="BY33" s="148">
        <f t="shared" si="119"/>
        <v>0</v>
      </c>
      <c r="BZ33" s="475">
        <f t="shared" si="29"/>
        <v>0</v>
      </c>
      <c r="CA33" s="53" t="str">
        <f t="shared" si="7"/>
        <v/>
      </c>
      <c r="CB33" s="53" t="str">
        <f t="shared" si="120"/>
        <v/>
      </c>
      <c r="CC33" s="90" t="str">
        <f t="shared" si="121"/>
        <v/>
      </c>
      <c r="CD33" s="94">
        <v>0</v>
      </c>
      <c r="CE33" s="95">
        <v>0</v>
      </c>
      <c r="CF33" s="96">
        <f t="shared" si="147"/>
        <v>0</v>
      </c>
      <c r="CG33" s="223">
        <v>0</v>
      </c>
      <c r="CH33" s="352">
        <v>0</v>
      </c>
      <c r="CI33" s="224">
        <f t="shared" si="122"/>
        <v>0</v>
      </c>
      <c r="CJ33" s="353">
        <v>0</v>
      </c>
      <c r="CK33" s="354">
        <f t="shared" si="123"/>
        <v>0</v>
      </c>
      <c r="CL33" s="46">
        <f t="shared" si="30"/>
        <v>0</v>
      </c>
      <c r="CM33" s="225">
        <f t="shared" si="124"/>
        <v>0</v>
      </c>
      <c r="CN33" s="478">
        <f t="shared" si="31"/>
        <v>0</v>
      </c>
      <c r="CO33" s="28" t="str">
        <f t="shared" si="125"/>
        <v/>
      </c>
      <c r="CP33" s="28" t="str">
        <f t="shared" si="126"/>
        <v/>
      </c>
      <c r="CQ33" s="43" t="str">
        <f t="shared" si="127"/>
        <v/>
      </c>
      <c r="CR33" s="89">
        <v>0</v>
      </c>
      <c r="CS33" s="58">
        <v>0</v>
      </c>
      <c r="CT33" s="59">
        <f t="shared" si="128"/>
        <v>0</v>
      </c>
      <c r="CU33" s="147">
        <v>0</v>
      </c>
      <c r="CV33" s="343">
        <v>0</v>
      </c>
      <c r="CW33" s="76">
        <f t="shared" si="129"/>
        <v>0</v>
      </c>
      <c r="CX33" s="344">
        <v>0</v>
      </c>
      <c r="CY33" s="345">
        <f t="shared" si="130"/>
        <v>0</v>
      </c>
      <c r="CZ33" s="97">
        <f t="shared" si="32"/>
        <v>0</v>
      </c>
      <c r="DA33" s="148">
        <f t="shared" si="131"/>
        <v>0</v>
      </c>
      <c r="DB33" s="475">
        <f t="shared" si="33"/>
        <v>0</v>
      </c>
      <c r="DC33" s="53" t="str">
        <f t="shared" si="132"/>
        <v/>
      </c>
      <c r="DD33" s="53" t="str">
        <f t="shared" si="133"/>
        <v/>
      </c>
      <c r="DE33" s="90" t="str">
        <f t="shared" si="134"/>
        <v/>
      </c>
      <c r="DF33" s="91">
        <v>0</v>
      </c>
      <c r="DG33" s="60">
        <v>0</v>
      </c>
      <c r="DH33" s="61">
        <f t="shared" si="148"/>
        <v>0</v>
      </c>
      <c r="DI33" s="244">
        <v>0</v>
      </c>
      <c r="DJ33" s="355">
        <v>0</v>
      </c>
      <c r="DK33" s="245">
        <f t="shared" si="135"/>
        <v>0</v>
      </c>
      <c r="DL33" s="356">
        <v>0</v>
      </c>
      <c r="DM33" s="357">
        <f t="shared" si="136"/>
        <v>0</v>
      </c>
      <c r="DN33" s="48">
        <f t="shared" si="34"/>
        <v>0</v>
      </c>
      <c r="DO33" s="246">
        <f t="shared" si="137"/>
        <v>0</v>
      </c>
      <c r="DP33" s="479">
        <f t="shared" si="35"/>
        <v>0</v>
      </c>
      <c r="DQ33" s="92" t="str">
        <f t="shared" si="36"/>
        <v/>
      </c>
      <c r="DR33" s="203">
        <v>0</v>
      </c>
      <c r="DS33" s="63">
        <v>0</v>
      </c>
      <c r="DT33" s="204">
        <f t="shared" si="149"/>
        <v>0</v>
      </c>
      <c r="DU33" s="205">
        <v>0</v>
      </c>
      <c r="DV33" s="349">
        <v>0</v>
      </c>
      <c r="DW33" s="206">
        <f t="shared" si="138"/>
        <v>0</v>
      </c>
      <c r="DX33" s="350">
        <v>0</v>
      </c>
      <c r="DY33" s="351">
        <f t="shared" si="139"/>
        <v>0</v>
      </c>
      <c r="DZ33" s="77">
        <f t="shared" si="37"/>
        <v>0</v>
      </c>
      <c r="EA33" s="207">
        <f t="shared" si="140"/>
        <v>0</v>
      </c>
      <c r="EB33" s="477">
        <f t="shared" si="38"/>
        <v>0</v>
      </c>
      <c r="EC33" s="93" t="str">
        <f t="shared" si="39"/>
        <v/>
      </c>
      <c r="ED33" s="12">
        <v>0</v>
      </c>
      <c r="EE33" s="6">
        <v>0</v>
      </c>
      <c r="EF33" s="6">
        <v>0</v>
      </c>
      <c r="EG33" s="65">
        <f t="shared" si="150"/>
        <v>0</v>
      </c>
      <c r="EH33" s="480">
        <f t="shared" si="41"/>
        <v>0</v>
      </c>
      <c r="EI33" s="66" t="str">
        <f t="shared" si="42"/>
        <v/>
      </c>
      <c r="EJ33" s="10">
        <v>0</v>
      </c>
      <c r="EK33" s="4">
        <v>0</v>
      </c>
      <c r="EL33" s="4">
        <v>0</v>
      </c>
      <c r="EM33" s="28">
        <f t="shared" si="151"/>
        <v>0</v>
      </c>
      <c r="EN33" s="478">
        <f t="shared" si="44"/>
        <v>0</v>
      </c>
      <c r="EO33" s="39" t="str">
        <f t="shared" si="45"/>
        <v/>
      </c>
      <c r="EP33" s="203">
        <v>0</v>
      </c>
      <c r="EQ33" s="63">
        <v>0</v>
      </c>
      <c r="ER33" s="204">
        <f t="shared" si="97"/>
        <v>0</v>
      </c>
      <c r="ES33" s="205">
        <v>0</v>
      </c>
      <c r="ET33" s="349">
        <v>0</v>
      </c>
      <c r="EU33" s="206">
        <f t="shared" si="141"/>
        <v>0</v>
      </c>
      <c r="EV33" s="350">
        <v>0</v>
      </c>
      <c r="EW33" s="351">
        <f t="shared" si="142"/>
        <v>0</v>
      </c>
      <c r="EX33" s="77">
        <f t="shared" si="46"/>
        <v>0</v>
      </c>
      <c r="EY33" s="207">
        <f t="shared" si="143"/>
        <v>0</v>
      </c>
      <c r="EZ33" s="477">
        <f t="shared" si="47"/>
        <v>0</v>
      </c>
      <c r="FA33" s="93" t="str">
        <f t="shared" si="48"/>
        <v/>
      </c>
      <c r="FB33" s="14"/>
      <c r="FC33" s="8"/>
      <c r="FD33" s="44" t="str">
        <f t="shared" si="144"/>
        <v/>
      </c>
      <c r="FE33" s="41">
        <f t="shared" si="50"/>
        <v>0</v>
      </c>
      <c r="FF33" s="30">
        <f t="shared" si="51"/>
        <v>0</v>
      </c>
      <c r="FG33" s="128">
        <f t="shared" si="52"/>
        <v>0</v>
      </c>
      <c r="FH33" s="74" t="str">
        <f t="shared" si="53"/>
        <v/>
      </c>
      <c r="FI33" s="74" t="str">
        <f t="shared" si="54"/>
        <v/>
      </c>
      <c r="FJ33" s="62" t="str">
        <f t="shared" si="55"/>
        <v/>
      </c>
      <c r="FK33" s="42" t="str">
        <f t="shared" si="56"/>
        <v/>
      </c>
      <c r="FL33" s="84">
        <f t="shared" si="57"/>
        <v>0</v>
      </c>
      <c r="FM33" s="71" t="str">
        <f t="shared" si="152"/>
        <v/>
      </c>
      <c r="FN33" s="70" t="str">
        <f t="shared" si="153"/>
        <v/>
      </c>
      <c r="FO33" s="70" t="str">
        <f t="shared" si="154"/>
        <v/>
      </c>
      <c r="FP33" s="70" t="str">
        <f t="shared" si="155"/>
        <v/>
      </c>
      <c r="FQ33" s="70" t="str">
        <f t="shared" si="156"/>
        <v/>
      </c>
      <c r="FR33" s="387" t="str">
        <f t="shared" si="157"/>
        <v/>
      </c>
      <c r="FS33" s="72" t="str">
        <f t="shared" si="158"/>
        <v/>
      </c>
      <c r="FT33" s="71">
        <f t="shared" si="65"/>
        <v>0</v>
      </c>
      <c r="FU33" s="70">
        <f t="shared" si="66"/>
        <v>0</v>
      </c>
      <c r="FV33" s="70">
        <f t="shared" si="67"/>
        <v>0</v>
      </c>
      <c r="FW33" s="70">
        <f t="shared" si="68"/>
        <v>0</v>
      </c>
      <c r="FX33" s="72"/>
      <c r="FY33" s="691"/>
      <c r="FZ33" s="691"/>
      <c r="GA33" s="112">
        <f t="shared" si="69"/>
        <v>0</v>
      </c>
      <c r="GB33" s="112" t="s">
        <v>193</v>
      </c>
      <c r="GC33" s="112">
        <f t="shared" si="70"/>
        <v>200</v>
      </c>
      <c r="GD33" s="112" t="str">
        <f t="shared" si="71"/>
        <v>0/200</v>
      </c>
      <c r="GE33" s="112">
        <f t="shared" si="72"/>
        <v>0</v>
      </c>
      <c r="GF33" s="112" t="s">
        <v>193</v>
      </c>
      <c r="GG33" s="112">
        <f t="shared" si="73"/>
        <v>200</v>
      </c>
      <c r="GH33" s="112" t="str">
        <f t="shared" si="74"/>
        <v>0/200</v>
      </c>
      <c r="GI33" s="112">
        <f t="shared" si="75"/>
        <v>0</v>
      </c>
      <c r="GJ33" s="112" t="s">
        <v>193</v>
      </c>
      <c r="GK33" s="112">
        <f t="shared" si="76"/>
        <v>100</v>
      </c>
      <c r="GL33" s="112" t="str">
        <f t="shared" si="77"/>
        <v>0/100</v>
      </c>
      <c r="GM33" s="112">
        <f t="shared" si="78"/>
        <v>0</v>
      </c>
      <c r="GN33" s="112" t="s">
        <v>193</v>
      </c>
      <c r="GO33" s="112">
        <f t="shared" si="79"/>
        <v>100</v>
      </c>
      <c r="GP33" s="112" t="str">
        <f t="shared" si="80"/>
        <v>0/100</v>
      </c>
      <c r="GQ33" s="112">
        <f t="shared" si="81"/>
        <v>0</v>
      </c>
      <c r="GR33" s="112" t="s">
        <v>193</v>
      </c>
      <c r="GS33" s="112">
        <f t="shared" si="82"/>
        <v>200</v>
      </c>
      <c r="GT33" s="112" t="str">
        <f t="shared" si="17"/>
        <v>0/200</v>
      </c>
    </row>
    <row r="34" spans="1:202" ht="38.25" customHeight="1">
      <c r="A34" s="104">
        <f t="shared" si="18"/>
        <v>0</v>
      </c>
      <c r="B34" s="336">
        <v>26</v>
      </c>
      <c r="C34" s="32">
        <v>26</v>
      </c>
      <c r="D34" s="26">
        <f t="shared" si="19"/>
        <v>0</v>
      </c>
      <c r="E34" s="2"/>
      <c r="F34" s="538"/>
      <c r="G34" s="2"/>
      <c r="H34" s="2"/>
      <c r="I34" s="2"/>
      <c r="J34" s="2"/>
      <c r="K34" s="115"/>
      <c r="L34" s="15">
        <v>0</v>
      </c>
      <c r="M34" s="49">
        <v>0</v>
      </c>
      <c r="N34" s="50">
        <f t="shared" si="165"/>
        <v>0</v>
      </c>
      <c r="O34" s="141">
        <v>0</v>
      </c>
      <c r="P34" s="338">
        <v>0</v>
      </c>
      <c r="Q34" s="75">
        <f t="shared" si="166"/>
        <v>0</v>
      </c>
      <c r="R34" s="339">
        <v>0</v>
      </c>
      <c r="S34" s="340">
        <f t="shared" si="85"/>
        <v>0</v>
      </c>
      <c r="T34" s="153">
        <f t="shared" si="20"/>
        <v>0</v>
      </c>
      <c r="U34" s="51">
        <f t="shared" si="167"/>
        <v>0</v>
      </c>
      <c r="V34" s="476">
        <f t="shared" si="21"/>
        <v>0</v>
      </c>
      <c r="W34" s="27" t="str">
        <f t="shared" si="168"/>
        <v/>
      </c>
      <c r="X34" s="27" t="str">
        <f t="shared" si="169"/>
        <v/>
      </c>
      <c r="Y34" s="85" t="str">
        <f t="shared" si="170"/>
        <v/>
      </c>
      <c r="Z34" s="89">
        <v>0</v>
      </c>
      <c r="AA34" s="58">
        <v>0</v>
      </c>
      <c r="AB34" s="59">
        <f t="shared" si="98"/>
        <v>0</v>
      </c>
      <c r="AC34" s="147">
        <v>0</v>
      </c>
      <c r="AD34" s="343">
        <v>0</v>
      </c>
      <c r="AE34" s="76">
        <f t="shared" si="99"/>
        <v>0</v>
      </c>
      <c r="AF34" s="344">
        <v>0</v>
      </c>
      <c r="AG34" s="345">
        <f t="shared" si="100"/>
        <v>0</v>
      </c>
      <c r="AH34" s="97">
        <f t="shared" si="22"/>
        <v>0</v>
      </c>
      <c r="AI34" s="148">
        <f t="shared" si="101"/>
        <v>0</v>
      </c>
      <c r="AJ34" s="475">
        <f t="shared" si="23"/>
        <v>0</v>
      </c>
      <c r="AK34" s="53" t="str">
        <f t="shared" si="102"/>
        <v/>
      </c>
      <c r="AL34" s="53" t="str">
        <f t="shared" si="103"/>
        <v/>
      </c>
      <c r="AM34" s="90" t="str">
        <f t="shared" si="104"/>
        <v/>
      </c>
      <c r="AN34" s="86">
        <v>0</v>
      </c>
      <c r="AO34" s="55">
        <v>0</v>
      </c>
      <c r="AP34" s="56">
        <f t="shared" si="145"/>
        <v>0</v>
      </c>
      <c r="AQ34" s="185">
        <v>0</v>
      </c>
      <c r="AR34" s="346">
        <v>0</v>
      </c>
      <c r="AS34" s="186">
        <f t="shared" si="105"/>
        <v>0</v>
      </c>
      <c r="AT34" s="347">
        <v>0</v>
      </c>
      <c r="AU34" s="348">
        <f t="shared" si="106"/>
        <v>0</v>
      </c>
      <c r="AV34" s="47">
        <f t="shared" si="24"/>
        <v>0</v>
      </c>
      <c r="AW34" s="187">
        <f t="shared" si="107"/>
        <v>0</v>
      </c>
      <c r="AX34" s="473">
        <f t="shared" si="25"/>
        <v>0</v>
      </c>
      <c r="AY34" s="29" t="str">
        <f t="shared" si="108"/>
        <v/>
      </c>
      <c r="AZ34" s="29" t="str">
        <f t="shared" si="109"/>
        <v/>
      </c>
      <c r="BA34" s="87" t="str">
        <f t="shared" si="110"/>
        <v/>
      </c>
      <c r="BB34" s="203">
        <v>0</v>
      </c>
      <c r="BC34" s="63">
        <v>0</v>
      </c>
      <c r="BD34" s="204">
        <f t="shared" si="146"/>
        <v>0</v>
      </c>
      <c r="BE34" s="205">
        <v>0</v>
      </c>
      <c r="BF34" s="349">
        <v>0</v>
      </c>
      <c r="BG34" s="206">
        <f t="shared" si="111"/>
        <v>0</v>
      </c>
      <c r="BH34" s="350">
        <v>0</v>
      </c>
      <c r="BI34" s="351">
        <f t="shared" si="112"/>
        <v>0</v>
      </c>
      <c r="BJ34" s="77">
        <f t="shared" si="26"/>
        <v>0</v>
      </c>
      <c r="BK34" s="207">
        <f t="shared" si="113"/>
        <v>0</v>
      </c>
      <c r="BL34" s="477">
        <f t="shared" si="27"/>
        <v>0</v>
      </c>
      <c r="BM34" s="69" t="str">
        <f t="shared" si="114"/>
        <v/>
      </c>
      <c r="BN34" s="69" t="str">
        <f t="shared" si="115"/>
        <v/>
      </c>
      <c r="BO34" s="88" t="str">
        <f t="shared" si="116"/>
        <v/>
      </c>
      <c r="BP34" s="89">
        <v>0</v>
      </c>
      <c r="BQ34" s="58">
        <v>0</v>
      </c>
      <c r="BR34" s="59">
        <f t="shared" si="6"/>
        <v>0</v>
      </c>
      <c r="BS34" s="147">
        <v>0</v>
      </c>
      <c r="BT34" s="343">
        <v>0</v>
      </c>
      <c r="BU34" s="76">
        <f t="shared" si="117"/>
        <v>0</v>
      </c>
      <c r="BV34" s="344">
        <v>0</v>
      </c>
      <c r="BW34" s="345">
        <f t="shared" si="118"/>
        <v>0</v>
      </c>
      <c r="BX34" s="97">
        <f t="shared" si="28"/>
        <v>0</v>
      </c>
      <c r="BY34" s="148">
        <f t="shared" si="119"/>
        <v>0</v>
      </c>
      <c r="BZ34" s="475">
        <f t="shared" si="29"/>
        <v>0</v>
      </c>
      <c r="CA34" s="53" t="str">
        <f t="shared" si="7"/>
        <v/>
      </c>
      <c r="CB34" s="53" t="str">
        <f t="shared" si="120"/>
        <v/>
      </c>
      <c r="CC34" s="90" t="str">
        <f t="shared" si="121"/>
        <v/>
      </c>
      <c r="CD34" s="94">
        <v>0</v>
      </c>
      <c r="CE34" s="95">
        <v>0</v>
      </c>
      <c r="CF34" s="96">
        <f t="shared" si="147"/>
        <v>0</v>
      </c>
      <c r="CG34" s="223">
        <v>0</v>
      </c>
      <c r="CH34" s="352">
        <v>0</v>
      </c>
      <c r="CI34" s="224">
        <f t="shared" si="122"/>
        <v>0</v>
      </c>
      <c r="CJ34" s="353">
        <v>0</v>
      </c>
      <c r="CK34" s="354">
        <f t="shared" si="123"/>
        <v>0</v>
      </c>
      <c r="CL34" s="46">
        <f t="shared" si="30"/>
        <v>0</v>
      </c>
      <c r="CM34" s="225">
        <f t="shared" si="124"/>
        <v>0</v>
      </c>
      <c r="CN34" s="478">
        <f t="shared" si="31"/>
        <v>0</v>
      </c>
      <c r="CO34" s="28" t="str">
        <f t="shared" si="125"/>
        <v/>
      </c>
      <c r="CP34" s="28" t="str">
        <f t="shared" si="126"/>
        <v/>
      </c>
      <c r="CQ34" s="43" t="str">
        <f t="shared" si="127"/>
        <v/>
      </c>
      <c r="CR34" s="89">
        <v>0</v>
      </c>
      <c r="CS34" s="58">
        <v>0</v>
      </c>
      <c r="CT34" s="59">
        <f t="shared" si="128"/>
        <v>0</v>
      </c>
      <c r="CU34" s="147">
        <v>0</v>
      </c>
      <c r="CV34" s="343">
        <v>0</v>
      </c>
      <c r="CW34" s="76">
        <f t="shared" si="129"/>
        <v>0</v>
      </c>
      <c r="CX34" s="344">
        <v>0</v>
      </c>
      <c r="CY34" s="345">
        <f t="shared" si="130"/>
        <v>0</v>
      </c>
      <c r="CZ34" s="97">
        <f t="shared" si="32"/>
        <v>0</v>
      </c>
      <c r="DA34" s="148">
        <f t="shared" si="131"/>
        <v>0</v>
      </c>
      <c r="DB34" s="475">
        <f t="shared" si="33"/>
        <v>0</v>
      </c>
      <c r="DC34" s="53" t="str">
        <f t="shared" si="132"/>
        <v/>
      </c>
      <c r="DD34" s="53" t="str">
        <f t="shared" si="133"/>
        <v/>
      </c>
      <c r="DE34" s="90" t="str">
        <f t="shared" si="134"/>
        <v/>
      </c>
      <c r="DF34" s="91">
        <v>0</v>
      </c>
      <c r="DG34" s="60">
        <v>0</v>
      </c>
      <c r="DH34" s="61">
        <f t="shared" si="148"/>
        <v>0</v>
      </c>
      <c r="DI34" s="244">
        <v>0</v>
      </c>
      <c r="DJ34" s="355">
        <v>0</v>
      </c>
      <c r="DK34" s="245">
        <f t="shared" si="135"/>
        <v>0</v>
      </c>
      <c r="DL34" s="356">
        <v>0</v>
      </c>
      <c r="DM34" s="357">
        <f t="shared" si="136"/>
        <v>0</v>
      </c>
      <c r="DN34" s="48">
        <f t="shared" si="34"/>
        <v>0</v>
      </c>
      <c r="DO34" s="246">
        <f t="shared" si="137"/>
        <v>0</v>
      </c>
      <c r="DP34" s="479">
        <f t="shared" si="35"/>
        <v>0</v>
      </c>
      <c r="DQ34" s="92" t="str">
        <f t="shared" si="36"/>
        <v/>
      </c>
      <c r="DR34" s="203">
        <v>0</v>
      </c>
      <c r="DS34" s="63">
        <v>0</v>
      </c>
      <c r="DT34" s="204">
        <f t="shared" si="149"/>
        <v>0</v>
      </c>
      <c r="DU34" s="205">
        <v>0</v>
      </c>
      <c r="DV34" s="349">
        <v>0</v>
      </c>
      <c r="DW34" s="206">
        <f t="shared" si="138"/>
        <v>0</v>
      </c>
      <c r="DX34" s="350">
        <v>0</v>
      </c>
      <c r="DY34" s="351">
        <f t="shared" si="139"/>
        <v>0</v>
      </c>
      <c r="DZ34" s="77">
        <f t="shared" si="37"/>
        <v>0</v>
      </c>
      <c r="EA34" s="207">
        <f t="shared" si="140"/>
        <v>0</v>
      </c>
      <c r="EB34" s="477">
        <f t="shared" si="38"/>
        <v>0</v>
      </c>
      <c r="EC34" s="93" t="str">
        <f t="shared" si="39"/>
        <v/>
      </c>
      <c r="ED34" s="12">
        <v>0</v>
      </c>
      <c r="EE34" s="6">
        <v>0</v>
      </c>
      <c r="EF34" s="6">
        <v>0</v>
      </c>
      <c r="EG34" s="65">
        <f t="shared" si="150"/>
        <v>0</v>
      </c>
      <c r="EH34" s="480">
        <f t="shared" si="41"/>
        <v>0</v>
      </c>
      <c r="EI34" s="66" t="str">
        <f t="shared" si="42"/>
        <v/>
      </c>
      <c r="EJ34" s="10">
        <v>0</v>
      </c>
      <c r="EK34" s="4">
        <v>0</v>
      </c>
      <c r="EL34" s="4">
        <v>0</v>
      </c>
      <c r="EM34" s="28">
        <f t="shared" si="151"/>
        <v>0</v>
      </c>
      <c r="EN34" s="478">
        <f t="shared" si="44"/>
        <v>0</v>
      </c>
      <c r="EO34" s="39" t="str">
        <f t="shared" si="45"/>
        <v/>
      </c>
      <c r="EP34" s="203">
        <v>0</v>
      </c>
      <c r="EQ34" s="63">
        <v>0</v>
      </c>
      <c r="ER34" s="204">
        <f t="shared" si="97"/>
        <v>0</v>
      </c>
      <c r="ES34" s="205">
        <v>0</v>
      </c>
      <c r="ET34" s="349">
        <v>0</v>
      </c>
      <c r="EU34" s="206">
        <f t="shared" si="141"/>
        <v>0</v>
      </c>
      <c r="EV34" s="350">
        <v>0</v>
      </c>
      <c r="EW34" s="351">
        <f t="shared" si="142"/>
        <v>0</v>
      </c>
      <c r="EX34" s="77">
        <f t="shared" si="46"/>
        <v>0</v>
      </c>
      <c r="EY34" s="207">
        <f t="shared" si="143"/>
        <v>0</v>
      </c>
      <c r="EZ34" s="477">
        <f t="shared" si="47"/>
        <v>0</v>
      </c>
      <c r="FA34" s="93" t="str">
        <f t="shared" si="48"/>
        <v/>
      </c>
      <c r="FB34" s="14"/>
      <c r="FC34" s="8"/>
      <c r="FD34" s="44" t="str">
        <f t="shared" si="144"/>
        <v/>
      </c>
      <c r="FE34" s="41">
        <f t="shared" si="50"/>
        <v>0</v>
      </c>
      <c r="FF34" s="30">
        <f t="shared" si="51"/>
        <v>0</v>
      </c>
      <c r="FG34" s="128">
        <f t="shared" si="52"/>
        <v>0</v>
      </c>
      <c r="FH34" s="74" t="str">
        <f t="shared" si="53"/>
        <v/>
      </c>
      <c r="FI34" s="74" t="str">
        <f t="shared" si="54"/>
        <v/>
      </c>
      <c r="FJ34" s="62" t="str">
        <f t="shared" si="55"/>
        <v/>
      </c>
      <c r="FK34" s="42" t="str">
        <f t="shared" si="56"/>
        <v/>
      </c>
      <c r="FL34" s="84">
        <f t="shared" si="57"/>
        <v>0</v>
      </c>
      <c r="FM34" s="71" t="str">
        <f t="shared" si="152"/>
        <v/>
      </c>
      <c r="FN34" s="70" t="str">
        <f t="shared" si="153"/>
        <v/>
      </c>
      <c r="FO34" s="70" t="str">
        <f t="shared" si="154"/>
        <v/>
      </c>
      <c r="FP34" s="70" t="str">
        <f t="shared" si="155"/>
        <v/>
      </c>
      <c r="FQ34" s="70" t="str">
        <f t="shared" si="156"/>
        <v/>
      </c>
      <c r="FR34" s="387" t="str">
        <f t="shared" si="157"/>
        <v/>
      </c>
      <c r="FS34" s="72" t="str">
        <f t="shared" si="158"/>
        <v/>
      </c>
      <c r="FT34" s="71">
        <f t="shared" si="65"/>
        <v>0</v>
      </c>
      <c r="FU34" s="70">
        <f t="shared" si="66"/>
        <v>0</v>
      </c>
      <c r="FV34" s="70">
        <f t="shared" si="67"/>
        <v>0</v>
      </c>
      <c r="FW34" s="70">
        <f t="shared" si="68"/>
        <v>0</v>
      </c>
      <c r="FX34" s="72"/>
      <c r="FY34" s="691"/>
      <c r="FZ34" s="691"/>
      <c r="GA34" s="112">
        <f t="shared" si="69"/>
        <v>0</v>
      </c>
      <c r="GB34" s="112" t="s">
        <v>193</v>
      </c>
      <c r="GC34" s="112">
        <f t="shared" si="70"/>
        <v>200</v>
      </c>
      <c r="GD34" s="112" t="str">
        <f t="shared" si="71"/>
        <v>0/200</v>
      </c>
      <c r="GE34" s="112">
        <f t="shared" si="72"/>
        <v>0</v>
      </c>
      <c r="GF34" s="112" t="s">
        <v>193</v>
      </c>
      <c r="GG34" s="112">
        <f t="shared" si="73"/>
        <v>200</v>
      </c>
      <c r="GH34" s="112" t="str">
        <f t="shared" si="74"/>
        <v>0/200</v>
      </c>
      <c r="GI34" s="112">
        <f t="shared" si="75"/>
        <v>0</v>
      </c>
      <c r="GJ34" s="112" t="s">
        <v>193</v>
      </c>
      <c r="GK34" s="112">
        <f t="shared" si="76"/>
        <v>100</v>
      </c>
      <c r="GL34" s="112" t="str">
        <f t="shared" si="77"/>
        <v>0/100</v>
      </c>
      <c r="GM34" s="112">
        <f t="shared" si="78"/>
        <v>0</v>
      </c>
      <c r="GN34" s="112" t="s">
        <v>193</v>
      </c>
      <c r="GO34" s="112">
        <f t="shared" si="79"/>
        <v>100</v>
      </c>
      <c r="GP34" s="112" t="str">
        <f t="shared" si="80"/>
        <v>0/100</v>
      </c>
      <c r="GQ34" s="112">
        <f t="shared" si="81"/>
        <v>0</v>
      </c>
      <c r="GR34" s="112" t="s">
        <v>193</v>
      </c>
      <c r="GS34" s="112">
        <f t="shared" si="82"/>
        <v>200</v>
      </c>
      <c r="GT34" s="112" t="str">
        <f t="shared" si="17"/>
        <v>0/200</v>
      </c>
    </row>
    <row r="35" spans="1:202" ht="38.25" customHeight="1">
      <c r="A35" s="104">
        <f t="shared" si="18"/>
        <v>0</v>
      </c>
      <c r="B35" s="336">
        <v>27</v>
      </c>
      <c r="C35" s="25">
        <v>27</v>
      </c>
      <c r="D35" s="26">
        <f t="shared" si="19"/>
        <v>0</v>
      </c>
      <c r="E35" s="2"/>
      <c r="F35" s="538"/>
      <c r="G35" s="1"/>
      <c r="H35" s="2"/>
      <c r="I35" s="2"/>
      <c r="J35" s="2"/>
      <c r="K35" s="115"/>
      <c r="L35" s="15">
        <v>0</v>
      </c>
      <c r="M35" s="49">
        <v>0</v>
      </c>
      <c r="N35" s="50">
        <f t="shared" si="165"/>
        <v>0</v>
      </c>
      <c r="O35" s="141">
        <v>0</v>
      </c>
      <c r="P35" s="338">
        <v>0</v>
      </c>
      <c r="Q35" s="75">
        <f t="shared" si="166"/>
        <v>0</v>
      </c>
      <c r="R35" s="339">
        <v>0</v>
      </c>
      <c r="S35" s="340">
        <f t="shared" si="85"/>
        <v>0</v>
      </c>
      <c r="T35" s="153">
        <f t="shared" si="20"/>
        <v>0</v>
      </c>
      <c r="U35" s="51">
        <f t="shared" si="167"/>
        <v>0</v>
      </c>
      <c r="V35" s="476">
        <f t="shared" si="21"/>
        <v>0</v>
      </c>
      <c r="W35" s="27" t="str">
        <f t="shared" si="168"/>
        <v/>
      </c>
      <c r="X35" s="27" t="str">
        <f t="shared" si="169"/>
        <v/>
      </c>
      <c r="Y35" s="85" t="str">
        <f t="shared" si="170"/>
        <v/>
      </c>
      <c r="Z35" s="89">
        <v>0</v>
      </c>
      <c r="AA35" s="58">
        <v>0</v>
      </c>
      <c r="AB35" s="59">
        <f t="shared" si="98"/>
        <v>0</v>
      </c>
      <c r="AC35" s="147">
        <v>0</v>
      </c>
      <c r="AD35" s="343">
        <v>0</v>
      </c>
      <c r="AE35" s="76">
        <f t="shared" si="99"/>
        <v>0</v>
      </c>
      <c r="AF35" s="344">
        <v>0</v>
      </c>
      <c r="AG35" s="345">
        <f t="shared" si="100"/>
        <v>0</v>
      </c>
      <c r="AH35" s="97">
        <f t="shared" si="22"/>
        <v>0</v>
      </c>
      <c r="AI35" s="148">
        <f t="shared" si="101"/>
        <v>0</v>
      </c>
      <c r="AJ35" s="475">
        <f t="shared" si="23"/>
        <v>0</v>
      </c>
      <c r="AK35" s="53" t="str">
        <f t="shared" si="102"/>
        <v/>
      </c>
      <c r="AL35" s="53" t="str">
        <f t="shared" si="103"/>
        <v/>
      </c>
      <c r="AM35" s="90" t="str">
        <f t="shared" si="104"/>
        <v/>
      </c>
      <c r="AN35" s="86">
        <v>0</v>
      </c>
      <c r="AO35" s="55">
        <v>0</v>
      </c>
      <c r="AP35" s="56">
        <f t="shared" si="145"/>
        <v>0</v>
      </c>
      <c r="AQ35" s="185">
        <v>0</v>
      </c>
      <c r="AR35" s="346">
        <v>0</v>
      </c>
      <c r="AS35" s="186">
        <f t="shared" si="105"/>
        <v>0</v>
      </c>
      <c r="AT35" s="347">
        <v>0</v>
      </c>
      <c r="AU35" s="348">
        <f t="shared" si="106"/>
        <v>0</v>
      </c>
      <c r="AV35" s="47">
        <f t="shared" si="24"/>
        <v>0</v>
      </c>
      <c r="AW35" s="187">
        <f t="shared" si="107"/>
        <v>0</v>
      </c>
      <c r="AX35" s="473">
        <f t="shared" si="25"/>
        <v>0</v>
      </c>
      <c r="AY35" s="29" t="str">
        <f t="shared" si="108"/>
        <v/>
      </c>
      <c r="AZ35" s="29" t="str">
        <f t="shared" si="109"/>
        <v/>
      </c>
      <c r="BA35" s="87" t="str">
        <f t="shared" si="110"/>
        <v/>
      </c>
      <c r="BB35" s="203">
        <v>0</v>
      </c>
      <c r="BC35" s="63">
        <v>0</v>
      </c>
      <c r="BD35" s="204">
        <f t="shared" si="146"/>
        <v>0</v>
      </c>
      <c r="BE35" s="205">
        <v>0</v>
      </c>
      <c r="BF35" s="349">
        <v>0</v>
      </c>
      <c r="BG35" s="206">
        <f t="shared" si="111"/>
        <v>0</v>
      </c>
      <c r="BH35" s="350">
        <v>0</v>
      </c>
      <c r="BI35" s="351">
        <f t="shared" si="112"/>
        <v>0</v>
      </c>
      <c r="BJ35" s="77">
        <f t="shared" si="26"/>
        <v>0</v>
      </c>
      <c r="BK35" s="207">
        <f t="shared" si="113"/>
        <v>0</v>
      </c>
      <c r="BL35" s="477">
        <f t="shared" si="27"/>
        <v>0</v>
      </c>
      <c r="BM35" s="69" t="str">
        <f t="shared" si="114"/>
        <v/>
      </c>
      <c r="BN35" s="69" t="str">
        <f t="shared" si="115"/>
        <v/>
      </c>
      <c r="BO35" s="88" t="str">
        <f t="shared" si="116"/>
        <v/>
      </c>
      <c r="BP35" s="89">
        <v>0</v>
      </c>
      <c r="BQ35" s="58">
        <v>0</v>
      </c>
      <c r="BR35" s="59">
        <f t="shared" si="6"/>
        <v>0</v>
      </c>
      <c r="BS35" s="147">
        <v>0</v>
      </c>
      <c r="BT35" s="343">
        <v>0</v>
      </c>
      <c r="BU35" s="76">
        <f t="shared" si="117"/>
        <v>0</v>
      </c>
      <c r="BV35" s="344">
        <v>0</v>
      </c>
      <c r="BW35" s="345">
        <f t="shared" si="118"/>
        <v>0</v>
      </c>
      <c r="BX35" s="97">
        <f t="shared" si="28"/>
        <v>0</v>
      </c>
      <c r="BY35" s="148">
        <f t="shared" si="119"/>
        <v>0</v>
      </c>
      <c r="BZ35" s="475">
        <f t="shared" si="29"/>
        <v>0</v>
      </c>
      <c r="CA35" s="53" t="str">
        <f t="shared" si="7"/>
        <v/>
      </c>
      <c r="CB35" s="53" t="str">
        <f t="shared" si="120"/>
        <v/>
      </c>
      <c r="CC35" s="90" t="str">
        <f t="shared" si="121"/>
        <v/>
      </c>
      <c r="CD35" s="94">
        <v>0</v>
      </c>
      <c r="CE35" s="95">
        <v>0</v>
      </c>
      <c r="CF35" s="96">
        <f t="shared" si="147"/>
        <v>0</v>
      </c>
      <c r="CG35" s="223">
        <v>0</v>
      </c>
      <c r="CH35" s="352">
        <v>0</v>
      </c>
      <c r="CI35" s="224">
        <f t="shared" si="122"/>
        <v>0</v>
      </c>
      <c r="CJ35" s="353">
        <v>0</v>
      </c>
      <c r="CK35" s="354">
        <f t="shared" si="123"/>
        <v>0</v>
      </c>
      <c r="CL35" s="46">
        <f t="shared" si="30"/>
        <v>0</v>
      </c>
      <c r="CM35" s="225">
        <f t="shared" si="124"/>
        <v>0</v>
      </c>
      <c r="CN35" s="478">
        <f t="shared" si="31"/>
        <v>0</v>
      </c>
      <c r="CO35" s="28" t="str">
        <f t="shared" si="125"/>
        <v/>
      </c>
      <c r="CP35" s="28" t="str">
        <f t="shared" si="126"/>
        <v/>
      </c>
      <c r="CQ35" s="43" t="str">
        <f t="shared" si="127"/>
        <v/>
      </c>
      <c r="CR35" s="89">
        <v>0</v>
      </c>
      <c r="CS35" s="58">
        <v>0</v>
      </c>
      <c r="CT35" s="59">
        <f t="shared" si="128"/>
        <v>0</v>
      </c>
      <c r="CU35" s="147">
        <v>0</v>
      </c>
      <c r="CV35" s="343">
        <v>0</v>
      </c>
      <c r="CW35" s="76">
        <f t="shared" si="129"/>
        <v>0</v>
      </c>
      <c r="CX35" s="344">
        <v>0</v>
      </c>
      <c r="CY35" s="345">
        <f t="shared" si="130"/>
        <v>0</v>
      </c>
      <c r="CZ35" s="97">
        <f t="shared" si="32"/>
        <v>0</v>
      </c>
      <c r="DA35" s="148">
        <f t="shared" si="131"/>
        <v>0</v>
      </c>
      <c r="DB35" s="475">
        <f t="shared" si="33"/>
        <v>0</v>
      </c>
      <c r="DC35" s="53" t="str">
        <f t="shared" si="132"/>
        <v/>
      </c>
      <c r="DD35" s="53" t="str">
        <f t="shared" si="133"/>
        <v/>
      </c>
      <c r="DE35" s="90" t="str">
        <f t="shared" si="134"/>
        <v/>
      </c>
      <c r="DF35" s="91">
        <v>0</v>
      </c>
      <c r="DG35" s="60">
        <v>0</v>
      </c>
      <c r="DH35" s="61">
        <f t="shared" si="148"/>
        <v>0</v>
      </c>
      <c r="DI35" s="244">
        <v>0</v>
      </c>
      <c r="DJ35" s="355">
        <v>0</v>
      </c>
      <c r="DK35" s="245">
        <f t="shared" si="135"/>
        <v>0</v>
      </c>
      <c r="DL35" s="356">
        <v>0</v>
      </c>
      <c r="DM35" s="357">
        <f t="shared" si="136"/>
        <v>0</v>
      </c>
      <c r="DN35" s="48">
        <f t="shared" si="34"/>
        <v>0</v>
      </c>
      <c r="DO35" s="246">
        <f t="shared" si="137"/>
        <v>0</v>
      </c>
      <c r="DP35" s="479">
        <f t="shared" si="35"/>
        <v>0</v>
      </c>
      <c r="DQ35" s="92" t="str">
        <f t="shared" si="36"/>
        <v/>
      </c>
      <c r="DR35" s="203">
        <v>0</v>
      </c>
      <c r="DS35" s="63">
        <v>0</v>
      </c>
      <c r="DT35" s="204">
        <f t="shared" si="149"/>
        <v>0</v>
      </c>
      <c r="DU35" s="205">
        <v>0</v>
      </c>
      <c r="DV35" s="349">
        <v>0</v>
      </c>
      <c r="DW35" s="206">
        <f t="shared" si="138"/>
        <v>0</v>
      </c>
      <c r="DX35" s="350">
        <v>0</v>
      </c>
      <c r="DY35" s="351">
        <f t="shared" si="139"/>
        <v>0</v>
      </c>
      <c r="DZ35" s="77">
        <f t="shared" si="37"/>
        <v>0</v>
      </c>
      <c r="EA35" s="207">
        <f t="shared" si="140"/>
        <v>0</v>
      </c>
      <c r="EB35" s="477">
        <f t="shared" si="38"/>
        <v>0</v>
      </c>
      <c r="EC35" s="93" t="str">
        <f t="shared" si="39"/>
        <v/>
      </c>
      <c r="ED35" s="12">
        <v>0</v>
      </c>
      <c r="EE35" s="6">
        <v>0</v>
      </c>
      <c r="EF35" s="6">
        <v>0</v>
      </c>
      <c r="EG35" s="65">
        <f t="shared" si="150"/>
        <v>0</v>
      </c>
      <c r="EH35" s="480">
        <f t="shared" si="41"/>
        <v>0</v>
      </c>
      <c r="EI35" s="66" t="str">
        <f t="shared" si="42"/>
        <v/>
      </c>
      <c r="EJ35" s="10">
        <v>0</v>
      </c>
      <c r="EK35" s="4">
        <v>0</v>
      </c>
      <c r="EL35" s="4">
        <v>0</v>
      </c>
      <c r="EM35" s="28">
        <f t="shared" si="151"/>
        <v>0</v>
      </c>
      <c r="EN35" s="478">
        <f t="shared" si="44"/>
        <v>0</v>
      </c>
      <c r="EO35" s="39" t="str">
        <f t="shared" si="45"/>
        <v/>
      </c>
      <c r="EP35" s="203">
        <v>0</v>
      </c>
      <c r="EQ35" s="63">
        <v>0</v>
      </c>
      <c r="ER35" s="204">
        <f t="shared" si="97"/>
        <v>0</v>
      </c>
      <c r="ES35" s="205">
        <v>0</v>
      </c>
      <c r="ET35" s="349">
        <v>0</v>
      </c>
      <c r="EU35" s="206">
        <f t="shared" si="141"/>
        <v>0</v>
      </c>
      <c r="EV35" s="350">
        <v>0</v>
      </c>
      <c r="EW35" s="351">
        <f t="shared" si="142"/>
        <v>0</v>
      </c>
      <c r="EX35" s="77">
        <f t="shared" si="46"/>
        <v>0</v>
      </c>
      <c r="EY35" s="207">
        <f t="shared" si="143"/>
        <v>0</v>
      </c>
      <c r="EZ35" s="477">
        <f t="shared" si="47"/>
        <v>0</v>
      </c>
      <c r="FA35" s="93" t="str">
        <f t="shared" si="48"/>
        <v/>
      </c>
      <c r="FB35" s="14"/>
      <c r="FC35" s="8"/>
      <c r="FD35" s="44" t="str">
        <f t="shared" si="144"/>
        <v/>
      </c>
      <c r="FE35" s="41">
        <f t="shared" si="50"/>
        <v>0</v>
      </c>
      <c r="FF35" s="30">
        <f t="shared" si="51"/>
        <v>0</v>
      </c>
      <c r="FG35" s="128">
        <f t="shared" si="52"/>
        <v>0</v>
      </c>
      <c r="FH35" s="74" t="str">
        <f t="shared" si="53"/>
        <v/>
      </c>
      <c r="FI35" s="74" t="str">
        <f t="shared" si="54"/>
        <v/>
      </c>
      <c r="FJ35" s="62" t="str">
        <f t="shared" si="55"/>
        <v/>
      </c>
      <c r="FK35" s="42" t="str">
        <f t="shared" si="56"/>
        <v/>
      </c>
      <c r="FL35" s="84">
        <f t="shared" si="57"/>
        <v>0</v>
      </c>
      <c r="FM35" s="71" t="str">
        <f t="shared" si="152"/>
        <v/>
      </c>
      <c r="FN35" s="70" t="str">
        <f t="shared" si="153"/>
        <v/>
      </c>
      <c r="FO35" s="70" t="str">
        <f t="shared" si="154"/>
        <v/>
      </c>
      <c r="FP35" s="70" t="str">
        <f t="shared" si="155"/>
        <v/>
      </c>
      <c r="FQ35" s="70" t="str">
        <f t="shared" si="156"/>
        <v/>
      </c>
      <c r="FR35" s="387" t="str">
        <f t="shared" si="157"/>
        <v/>
      </c>
      <c r="FS35" s="72" t="str">
        <f t="shared" si="158"/>
        <v/>
      </c>
      <c r="FT35" s="71">
        <f t="shared" si="65"/>
        <v>0</v>
      </c>
      <c r="FU35" s="70">
        <f t="shared" si="66"/>
        <v>0</v>
      </c>
      <c r="FV35" s="70">
        <f t="shared" si="67"/>
        <v>0</v>
      </c>
      <c r="FW35" s="70">
        <f t="shared" si="68"/>
        <v>0</v>
      </c>
      <c r="FX35" s="72"/>
      <c r="FY35" s="691"/>
      <c r="FZ35" s="691"/>
      <c r="GA35" s="112">
        <f t="shared" si="69"/>
        <v>0</v>
      </c>
      <c r="GB35" s="112" t="s">
        <v>193</v>
      </c>
      <c r="GC35" s="112">
        <f t="shared" si="70"/>
        <v>200</v>
      </c>
      <c r="GD35" s="112" t="str">
        <f t="shared" si="71"/>
        <v>0/200</v>
      </c>
      <c r="GE35" s="112">
        <f t="shared" si="72"/>
        <v>0</v>
      </c>
      <c r="GF35" s="112" t="s">
        <v>193</v>
      </c>
      <c r="GG35" s="112">
        <f t="shared" si="73"/>
        <v>200</v>
      </c>
      <c r="GH35" s="112" t="str">
        <f t="shared" si="74"/>
        <v>0/200</v>
      </c>
      <c r="GI35" s="112">
        <f t="shared" si="75"/>
        <v>0</v>
      </c>
      <c r="GJ35" s="112" t="s">
        <v>193</v>
      </c>
      <c r="GK35" s="112">
        <f t="shared" si="76"/>
        <v>100</v>
      </c>
      <c r="GL35" s="112" t="str">
        <f t="shared" si="77"/>
        <v>0/100</v>
      </c>
      <c r="GM35" s="112">
        <f t="shared" si="78"/>
        <v>0</v>
      </c>
      <c r="GN35" s="112" t="s">
        <v>193</v>
      </c>
      <c r="GO35" s="112">
        <f t="shared" si="79"/>
        <v>100</v>
      </c>
      <c r="GP35" s="112" t="str">
        <f t="shared" si="80"/>
        <v>0/100</v>
      </c>
      <c r="GQ35" s="112">
        <f t="shared" si="81"/>
        <v>0</v>
      </c>
      <c r="GR35" s="112" t="s">
        <v>193</v>
      </c>
      <c r="GS35" s="112">
        <f t="shared" si="82"/>
        <v>200</v>
      </c>
      <c r="GT35" s="112" t="str">
        <f t="shared" si="17"/>
        <v>0/200</v>
      </c>
    </row>
    <row r="36" spans="1:202" ht="38.25" customHeight="1">
      <c r="A36" s="104">
        <f t="shared" si="18"/>
        <v>0</v>
      </c>
      <c r="B36" s="336">
        <v>28</v>
      </c>
      <c r="C36" s="32">
        <v>28</v>
      </c>
      <c r="D36" s="26">
        <f t="shared" si="19"/>
        <v>0</v>
      </c>
      <c r="E36" s="2"/>
      <c r="F36" s="538"/>
      <c r="G36" s="2"/>
      <c r="H36" s="2"/>
      <c r="I36" s="2"/>
      <c r="J36" s="2"/>
      <c r="K36" s="115"/>
      <c r="L36" s="15">
        <v>0</v>
      </c>
      <c r="M36" s="49">
        <v>0</v>
      </c>
      <c r="N36" s="50">
        <f t="shared" si="165"/>
        <v>0</v>
      </c>
      <c r="O36" s="141">
        <v>0</v>
      </c>
      <c r="P36" s="338">
        <v>0</v>
      </c>
      <c r="Q36" s="75">
        <f t="shared" si="166"/>
        <v>0</v>
      </c>
      <c r="R36" s="339">
        <v>0</v>
      </c>
      <c r="S36" s="340">
        <f t="shared" si="85"/>
        <v>0</v>
      </c>
      <c r="T36" s="153">
        <f t="shared" si="20"/>
        <v>0</v>
      </c>
      <c r="U36" s="51">
        <f t="shared" si="167"/>
        <v>0</v>
      </c>
      <c r="V36" s="476">
        <f t="shared" si="21"/>
        <v>0</v>
      </c>
      <c r="W36" s="27" t="str">
        <f t="shared" si="168"/>
        <v/>
      </c>
      <c r="X36" s="27" t="str">
        <f t="shared" si="169"/>
        <v/>
      </c>
      <c r="Y36" s="85" t="str">
        <f t="shared" si="170"/>
        <v/>
      </c>
      <c r="Z36" s="89">
        <v>0</v>
      </c>
      <c r="AA36" s="58">
        <v>0</v>
      </c>
      <c r="AB36" s="59">
        <f t="shared" si="98"/>
        <v>0</v>
      </c>
      <c r="AC36" s="147">
        <v>0</v>
      </c>
      <c r="AD36" s="343">
        <v>0</v>
      </c>
      <c r="AE36" s="76">
        <f t="shared" si="99"/>
        <v>0</v>
      </c>
      <c r="AF36" s="344">
        <v>0</v>
      </c>
      <c r="AG36" s="345">
        <f t="shared" si="100"/>
        <v>0</v>
      </c>
      <c r="AH36" s="97">
        <f t="shared" si="22"/>
        <v>0</v>
      </c>
      <c r="AI36" s="148">
        <f t="shared" si="101"/>
        <v>0</v>
      </c>
      <c r="AJ36" s="475">
        <f t="shared" si="23"/>
        <v>0</v>
      </c>
      <c r="AK36" s="53" t="str">
        <f t="shared" si="102"/>
        <v/>
      </c>
      <c r="AL36" s="53" t="str">
        <f t="shared" si="103"/>
        <v/>
      </c>
      <c r="AM36" s="90" t="str">
        <f t="shared" si="104"/>
        <v/>
      </c>
      <c r="AN36" s="86">
        <v>0</v>
      </c>
      <c r="AO36" s="55">
        <v>0</v>
      </c>
      <c r="AP36" s="56">
        <f t="shared" si="145"/>
        <v>0</v>
      </c>
      <c r="AQ36" s="185">
        <v>0</v>
      </c>
      <c r="AR36" s="346">
        <v>0</v>
      </c>
      <c r="AS36" s="186">
        <f t="shared" si="105"/>
        <v>0</v>
      </c>
      <c r="AT36" s="347">
        <v>0</v>
      </c>
      <c r="AU36" s="348">
        <f t="shared" si="106"/>
        <v>0</v>
      </c>
      <c r="AV36" s="47">
        <f t="shared" si="24"/>
        <v>0</v>
      </c>
      <c r="AW36" s="187">
        <f t="shared" si="107"/>
        <v>0</v>
      </c>
      <c r="AX36" s="473">
        <f t="shared" si="25"/>
        <v>0</v>
      </c>
      <c r="AY36" s="29" t="str">
        <f t="shared" si="108"/>
        <v/>
      </c>
      <c r="AZ36" s="29" t="str">
        <f t="shared" si="109"/>
        <v/>
      </c>
      <c r="BA36" s="87" t="str">
        <f t="shared" si="110"/>
        <v/>
      </c>
      <c r="BB36" s="203">
        <v>0</v>
      </c>
      <c r="BC36" s="63">
        <v>0</v>
      </c>
      <c r="BD36" s="204">
        <f t="shared" si="146"/>
        <v>0</v>
      </c>
      <c r="BE36" s="205">
        <v>0</v>
      </c>
      <c r="BF36" s="349">
        <v>0</v>
      </c>
      <c r="BG36" s="206">
        <f t="shared" si="111"/>
        <v>0</v>
      </c>
      <c r="BH36" s="350">
        <v>0</v>
      </c>
      <c r="BI36" s="351">
        <f t="shared" si="112"/>
        <v>0</v>
      </c>
      <c r="BJ36" s="77">
        <f t="shared" si="26"/>
        <v>0</v>
      </c>
      <c r="BK36" s="207">
        <f t="shared" si="113"/>
        <v>0</v>
      </c>
      <c r="BL36" s="477">
        <f t="shared" si="27"/>
        <v>0</v>
      </c>
      <c r="BM36" s="69" t="str">
        <f t="shared" si="114"/>
        <v/>
      </c>
      <c r="BN36" s="69" t="str">
        <f t="shared" si="115"/>
        <v/>
      </c>
      <c r="BO36" s="88" t="str">
        <f t="shared" si="116"/>
        <v/>
      </c>
      <c r="BP36" s="89">
        <v>0</v>
      </c>
      <c r="BQ36" s="58">
        <v>0</v>
      </c>
      <c r="BR36" s="59">
        <f t="shared" si="6"/>
        <v>0</v>
      </c>
      <c r="BS36" s="147">
        <v>0</v>
      </c>
      <c r="BT36" s="343">
        <v>0</v>
      </c>
      <c r="BU36" s="76">
        <f t="shared" si="117"/>
        <v>0</v>
      </c>
      <c r="BV36" s="344">
        <v>0</v>
      </c>
      <c r="BW36" s="345">
        <f t="shared" si="118"/>
        <v>0</v>
      </c>
      <c r="BX36" s="97">
        <f t="shared" si="28"/>
        <v>0</v>
      </c>
      <c r="BY36" s="148">
        <f t="shared" si="119"/>
        <v>0</v>
      </c>
      <c r="BZ36" s="475">
        <f t="shared" si="29"/>
        <v>0</v>
      </c>
      <c r="CA36" s="53" t="str">
        <f t="shared" si="7"/>
        <v/>
      </c>
      <c r="CB36" s="53" t="str">
        <f t="shared" si="120"/>
        <v/>
      </c>
      <c r="CC36" s="90" t="str">
        <f t="shared" si="121"/>
        <v/>
      </c>
      <c r="CD36" s="94">
        <v>0</v>
      </c>
      <c r="CE36" s="95">
        <v>0</v>
      </c>
      <c r="CF36" s="96">
        <f t="shared" si="147"/>
        <v>0</v>
      </c>
      <c r="CG36" s="223">
        <v>0</v>
      </c>
      <c r="CH36" s="352">
        <v>0</v>
      </c>
      <c r="CI36" s="224">
        <f t="shared" si="122"/>
        <v>0</v>
      </c>
      <c r="CJ36" s="353">
        <v>0</v>
      </c>
      <c r="CK36" s="354">
        <f t="shared" si="123"/>
        <v>0</v>
      </c>
      <c r="CL36" s="46">
        <f t="shared" si="30"/>
        <v>0</v>
      </c>
      <c r="CM36" s="225">
        <f t="shared" si="124"/>
        <v>0</v>
      </c>
      <c r="CN36" s="478">
        <f t="shared" si="31"/>
        <v>0</v>
      </c>
      <c r="CO36" s="28" t="str">
        <f t="shared" si="125"/>
        <v/>
      </c>
      <c r="CP36" s="28" t="str">
        <f t="shared" si="126"/>
        <v/>
      </c>
      <c r="CQ36" s="43" t="str">
        <f t="shared" si="127"/>
        <v/>
      </c>
      <c r="CR36" s="89">
        <v>0</v>
      </c>
      <c r="CS36" s="58">
        <v>0</v>
      </c>
      <c r="CT36" s="59">
        <f t="shared" si="128"/>
        <v>0</v>
      </c>
      <c r="CU36" s="147">
        <v>0</v>
      </c>
      <c r="CV36" s="343">
        <v>0</v>
      </c>
      <c r="CW36" s="76">
        <f t="shared" si="129"/>
        <v>0</v>
      </c>
      <c r="CX36" s="344">
        <v>0</v>
      </c>
      <c r="CY36" s="345">
        <f t="shared" si="130"/>
        <v>0</v>
      </c>
      <c r="CZ36" s="97">
        <f t="shared" si="32"/>
        <v>0</v>
      </c>
      <c r="DA36" s="148">
        <f t="shared" si="131"/>
        <v>0</v>
      </c>
      <c r="DB36" s="475">
        <f t="shared" si="33"/>
        <v>0</v>
      </c>
      <c r="DC36" s="53" t="str">
        <f t="shared" si="132"/>
        <v/>
      </c>
      <c r="DD36" s="53" t="str">
        <f t="shared" si="133"/>
        <v/>
      </c>
      <c r="DE36" s="90" t="str">
        <f t="shared" si="134"/>
        <v/>
      </c>
      <c r="DF36" s="91">
        <v>0</v>
      </c>
      <c r="DG36" s="60">
        <v>0</v>
      </c>
      <c r="DH36" s="61">
        <f t="shared" si="148"/>
        <v>0</v>
      </c>
      <c r="DI36" s="244">
        <v>0</v>
      </c>
      <c r="DJ36" s="355">
        <v>0</v>
      </c>
      <c r="DK36" s="245">
        <f t="shared" si="135"/>
        <v>0</v>
      </c>
      <c r="DL36" s="356">
        <v>0</v>
      </c>
      <c r="DM36" s="357">
        <f t="shared" si="136"/>
        <v>0</v>
      </c>
      <c r="DN36" s="48">
        <f t="shared" si="34"/>
        <v>0</v>
      </c>
      <c r="DO36" s="246">
        <f t="shared" si="137"/>
        <v>0</v>
      </c>
      <c r="DP36" s="479">
        <f t="shared" si="35"/>
        <v>0</v>
      </c>
      <c r="DQ36" s="92" t="str">
        <f t="shared" si="36"/>
        <v/>
      </c>
      <c r="DR36" s="203">
        <v>0</v>
      </c>
      <c r="DS36" s="63">
        <v>0</v>
      </c>
      <c r="DT36" s="204">
        <f t="shared" si="149"/>
        <v>0</v>
      </c>
      <c r="DU36" s="205">
        <v>0</v>
      </c>
      <c r="DV36" s="349">
        <v>0</v>
      </c>
      <c r="DW36" s="206">
        <f t="shared" si="138"/>
        <v>0</v>
      </c>
      <c r="DX36" s="350">
        <v>0</v>
      </c>
      <c r="DY36" s="351">
        <f t="shared" si="139"/>
        <v>0</v>
      </c>
      <c r="DZ36" s="77">
        <f t="shared" si="37"/>
        <v>0</v>
      </c>
      <c r="EA36" s="207">
        <f t="shared" si="140"/>
        <v>0</v>
      </c>
      <c r="EB36" s="477">
        <f t="shared" si="38"/>
        <v>0</v>
      </c>
      <c r="EC36" s="93" t="str">
        <f t="shared" si="39"/>
        <v/>
      </c>
      <c r="ED36" s="12">
        <v>0</v>
      </c>
      <c r="EE36" s="6">
        <v>0</v>
      </c>
      <c r="EF36" s="6">
        <v>0</v>
      </c>
      <c r="EG36" s="65">
        <f t="shared" si="150"/>
        <v>0</v>
      </c>
      <c r="EH36" s="480">
        <f t="shared" si="41"/>
        <v>0</v>
      </c>
      <c r="EI36" s="66" t="str">
        <f t="shared" si="42"/>
        <v/>
      </c>
      <c r="EJ36" s="10">
        <v>0</v>
      </c>
      <c r="EK36" s="4">
        <v>0</v>
      </c>
      <c r="EL36" s="4">
        <v>0</v>
      </c>
      <c r="EM36" s="28">
        <f t="shared" si="151"/>
        <v>0</v>
      </c>
      <c r="EN36" s="478">
        <f t="shared" si="44"/>
        <v>0</v>
      </c>
      <c r="EO36" s="39" t="str">
        <f t="shared" si="45"/>
        <v/>
      </c>
      <c r="EP36" s="203">
        <v>0</v>
      </c>
      <c r="EQ36" s="63">
        <v>0</v>
      </c>
      <c r="ER36" s="204">
        <f t="shared" si="97"/>
        <v>0</v>
      </c>
      <c r="ES36" s="205">
        <v>0</v>
      </c>
      <c r="ET36" s="349">
        <v>0</v>
      </c>
      <c r="EU36" s="206">
        <f t="shared" si="141"/>
        <v>0</v>
      </c>
      <c r="EV36" s="350">
        <v>0</v>
      </c>
      <c r="EW36" s="351">
        <f t="shared" si="142"/>
        <v>0</v>
      </c>
      <c r="EX36" s="77">
        <f t="shared" si="46"/>
        <v>0</v>
      </c>
      <c r="EY36" s="207">
        <f t="shared" si="143"/>
        <v>0</v>
      </c>
      <c r="EZ36" s="477">
        <f t="shared" si="47"/>
        <v>0</v>
      </c>
      <c r="FA36" s="93" t="str">
        <f t="shared" si="48"/>
        <v/>
      </c>
      <c r="FB36" s="14"/>
      <c r="FC36" s="8"/>
      <c r="FD36" s="44" t="str">
        <f t="shared" si="144"/>
        <v/>
      </c>
      <c r="FE36" s="41">
        <f t="shared" si="50"/>
        <v>0</v>
      </c>
      <c r="FF36" s="30">
        <f t="shared" si="51"/>
        <v>0</v>
      </c>
      <c r="FG36" s="128">
        <f t="shared" si="52"/>
        <v>0</v>
      </c>
      <c r="FH36" s="74" t="str">
        <f t="shared" si="53"/>
        <v/>
      </c>
      <c r="FI36" s="74" t="str">
        <f t="shared" si="54"/>
        <v/>
      </c>
      <c r="FJ36" s="62" t="str">
        <f t="shared" si="55"/>
        <v/>
      </c>
      <c r="FK36" s="42" t="str">
        <f t="shared" si="56"/>
        <v/>
      </c>
      <c r="FL36" s="84">
        <f t="shared" si="57"/>
        <v>0</v>
      </c>
      <c r="FM36" s="71" t="str">
        <f t="shared" si="152"/>
        <v/>
      </c>
      <c r="FN36" s="70" t="str">
        <f t="shared" si="153"/>
        <v/>
      </c>
      <c r="FO36" s="70" t="str">
        <f t="shared" si="154"/>
        <v/>
      </c>
      <c r="FP36" s="70" t="str">
        <f t="shared" si="155"/>
        <v/>
      </c>
      <c r="FQ36" s="70" t="str">
        <f t="shared" si="156"/>
        <v/>
      </c>
      <c r="FR36" s="387" t="str">
        <f t="shared" si="157"/>
        <v/>
      </c>
      <c r="FS36" s="72" t="str">
        <f t="shared" si="158"/>
        <v/>
      </c>
      <c r="FT36" s="71">
        <f t="shared" si="65"/>
        <v>0</v>
      </c>
      <c r="FU36" s="70">
        <f t="shared" si="66"/>
        <v>0</v>
      </c>
      <c r="FV36" s="70">
        <f t="shared" si="67"/>
        <v>0</v>
      </c>
      <c r="FW36" s="70">
        <f t="shared" si="68"/>
        <v>0</v>
      </c>
      <c r="FX36" s="72"/>
      <c r="FY36" s="691"/>
      <c r="FZ36" s="691"/>
      <c r="GA36" s="112">
        <f t="shared" si="69"/>
        <v>0</v>
      </c>
      <c r="GB36" s="112" t="s">
        <v>193</v>
      </c>
      <c r="GC36" s="112">
        <f t="shared" si="70"/>
        <v>200</v>
      </c>
      <c r="GD36" s="112" t="str">
        <f t="shared" si="71"/>
        <v>0/200</v>
      </c>
      <c r="GE36" s="112">
        <f t="shared" si="72"/>
        <v>0</v>
      </c>
      <c r="GF36" s="112" t="s">
        <v>193</v>
      </c>
      <c r="GG36" s="112">
        <f t="shared" si="73"/>
        <v>200</v>
      </c>
      <c r="GH36" s="112" t="str">
        <f t="shared" si="74"/>
        <v>0/200</v>
      </c>
      <c r="GI36" s="112">
        <f t="shared" si="75"/>
        <v>0</v>
      </c>
      <c r="GJ36" s="112" t="s">
        <v>193</v>
      </c>
      <c r="GK36" s="112">
        <f t="shared" si="76"/>
        <v>100</v>
      </c>
      <c r="GL36" s="112" t="str">
        <f t="shared" si="77"/>
        <v>0/100</v>
      </c>
      <c r="GM36" s="112">
        <f t="shared" si="78"/>
        <v>0</v>
      </c>
      <c r="GN36" s="112" t="s">
        <v>193</v>
      </c>
      <c r="GO36" s="112">
        <f t="shared" si="79"/>
        <v>100</v>
      </c>
      <c r="GP36" s="112" t="str">
        <f t="shared" si="80"/>
        <v>0/100</v>
      </c>
      <c r="GQ36" s="112">
        <f t="shared" si="81"/>
        <v>0</v>
      </c>
      <c r="GR36" s="112" t="s">
        <v>193</v>
      </c>
      <c r="GS36" s="112">
        <f t="shared" si="82"/>
        <v>200</v>
      </c>
      <c r="GT36" s="112" t="str">
        <f t="shared" si="17"/>
        <v>0/200</v>
      </c>
    </row>
    <row r="37" spans="1:202" ht="21.75" customHeight="1">
      <c r="A37" s="104">
        <f t="shared" si="18"/>
        <v>0</v>
      </c>
      <c r="B37" s="336">
        <v>29</v>
      </c>
      <c r="C37" s="25">
        <v>29</v>
      </c>
      <c r="D37" s="26">
        <f t="shared" si="19"/>
        <v>0</v>
      </c>
      <c r="E37" s="2"/>
      <c r="F37" s="538"/>
      <c r="G37" s="1"/>
      <c r="H37" s="2"/>
      <c r="I37" s="2"/>
      <c r="J37" s="2"/>
      <c r="K37" s="115"/>
      <c r="L37" s="15">
        <v>0</v>
      </c>
      <c r="M37" s="49">
        <v>0</v>
      </c>
      <c r="N37" s="50">
        <f t="shared" si="165"/>
        <v>0</v>
      </c>
      <c r="O37" s="141">
        <v>0</v>
      </c>
      <c r="P37" s="338">
        <v>0</v>
      </c>
      <c r="Q37" s="75">
        <f t="shared" si="166"/>
        <v>0</v>
      </c>
      <c r="R37" s="339">
        <v>0</v>
      </c>
      <c r="S37" s="340">
        <f t="shared" si="85"/>
        <v>0</v>
      </c>
      <c r="T37" s="153">
        <f t="shared" si="20"/>
        <v>0</v>
      </c>
      <c r="U37" s="51">
        <f t="shared" si="167"/>
        <v>0</v>
      </c>
      <c r="V37" s="476">
        <f t="shared" si="21"/>
        <v>0</v>
      </c>
      <c r="W37" s="27" t="str">
        <f t="shared" si="168"/>
        <v/>
      </c>
      <c r="X37" s="27" t="str">
        <f t="shared" si="169"/>
        <v/>
      </c>
      <c r="Y37" s="85" t="str">
        <f t="shared" si="170"/>
        <v/>
      </c>
      <c r="Z37" s="89">
        <v>0</v>
      </c>
      <c r="AA37" s="58">
        <v>0</v>
      </c>
      <c r="AB37" s="59">
        <f t="shared" si="98"/>
        <v>0</v>
      </c>
      <c r="AC37" s="147">
        <v>0</v>
      </c>
      <c r="AD37" s="343">
        <v>0</v>
      </c>
      <c r="AE37" s="76">
        <f t="shared" si="99"/>
        <v>0</v>
      </c>
      <c r="AF37" s="344">
        <v>0</v>
      </c>
      <c r="AG37" s="345">
        <f t="shared" si="100"/>
        <v>0</v>
      </c>
      <c r="AH37" s="97">
        <f t="shared" si="22"/>
        <v>0</v>
      </c>
      <c r="AI37" s="148">
        <f t="shared" si="101"/>
        <v>0</v>
      </c>
      <c r="AJ37" s="475">
        <f t="shared" si="23"/>
        <v>0</v>
      </c>
      <c r="AK37" s="53" t="str">
        <f t="shared" si="102"/>
        <v/>
      </c>
      <c r="AL37" s="53" t="str">
        <f t="shared" si="103"/>
        <v/>
      </c>
      <c r="AM37" s="90" t="str">
        <f t="shared" si="104"/>
        <v/>
      </c>
      <c r="AN37" s="86">
        <v>0</v>
      </c>
      <c r="AO37" s="55">
        <v>0</v>
      </c>
      <c r="AP37" s="56">
        <f t="shared" si="145"/>
        <v>0</v>
      </c>
      <c r="AQ37" s="185">
        <v>0</v>
      </c>
      <c r="AR37" s="346">
        <v>0</v>
      </c>
      <c r="AS37" s="186">
        <f t="shared" si="105"/>
        <v>0</v>
      </c>
      <c r="AT37" s="347">
        <v>0</v>
      </c>
      <c r="AU37" s="348">
        <f t="shared" si="106"/>
        <v>0</v>
      </c>
      <c r="AV37" s="47">
        <f t="shared" si="24"/>
        <v>0</v>
      </c>
      <c r="AW37" s="187">
        <f t="shared" si="107"/>
        <v>0</v>
      </c>
      <c r="AX37" s="473">
        <f t="shared" si="25"/>
        <v>0</v>
      </c>
      <c r="AY37" s="29" t="str">
        <f t="shared" si="108"/>
        <v/>
      </c>
      <c r="AZ37" s="29" t="str">
        <f t="shared" si="109"/>
        <v/>
      </c>
      <c r="BA37" s="87" t="str">
        <f t="shared" si="110"/>
        <v/>
      </c>
      <c r="BB37" s="203">
        <v>0</v>
      </c>
      <c r="BC37" s="63">
        <v>0</v>
      </c>
      <c r="BD37" s="204">
        <f t="shared" si="146"/>
        <v>0</v>
      </c>
      <c r="BE37" s="205">
        <v>0</v>
      </c>
      <c r="BF37" s="349">
        <v>0</v>
      </c>
      <c r="BG37" s="206">
        <f t="shared" si="111"/>
        <v>0</v>
      </c>
      <c r="BH37" s="350">
        <v>0</v>
      </c>
      <c r="BI37" s="351">
        <f t="shared" si="112"/>
        <v>0</v>
      </c>
      <c r="BJ37" s="77">
        <f t="shared" si="26"/>
        <v>0</v>
      </c>
      <c r="BK37" s="207">
        <f t="shared" si="113"/>
        <v>0</v>
      </c>
      <c r="BL37" s="477">
        <f t="shared" si="27"/>
        <v>0</v>
      </c>
      <c r="BM37" s="69" t="str">
        <f t="shared" si="114"/>
        <v/>
      </c>
      <c r="BN37" s="69" t="str">
        <f t="shared" si="115"/>
        <v/>
      </c>
      <c r="BO37" s="88" t="str">
        <f t="shared" si="116"/>
        <v/>
      </c>
      <c r="BP37" s="89">
        <v>0</v>
      </c>
      <c r="BQ37" s="58">
        <v>0</v>
      </c>
      <c r="BR37" s="59">
        <f t="shared" si="6"/>
        <v>0</v>
      </c>
      <c r="BS37" s="147">
        <v>0</v>
      </c>
      <c r="BT37" s="343">
        <v>0</v>
      </c>
      <c r="BU37" s="76">
        <f t="shared" si="117"/>
        <v>0</v>
      </c>
      <c r="BV37" s="344">
        <v>0</v>
      </c>
      <c r="BW37" s="345">
        <f t="shared" si="118"/>
        <v>0</v>
      </c>
      <c r="BX37" s="97">
        <f t="shared" si="28"/>
        <v>0</v>
      </c>
      <c r="BY37" s="148">
        <f t="shared" si="119"/>
        <v>0</v>
      </c>
      <c r="BZ37" s="475">
        <f t="shared" si="29"/>
        <v>0</v>
      </c>
      <c r="CA37" s="53" t="str">
        <f t="shared" si="7"/>
        <v/>
      </c>
      <c r="CB37" s="53" t="str">
        <f t="shared" si="120"/>
        <v/>
      </c>
      <c r="CC37" s="90" t="str">
        <f t="shared" si="121"/>
        <v/>
      </c>
      <c r="CD37" s="94">
        <v>0</v>
      </c>
      <c r="CE37" s="95">
        <v>0</v>
      </c>
      <c r="CF37" s="96">
        <f t="shared" si="147"/>
        <v>0</v>
      </c>
      <c r="CG37" s="223">
        <v>0</v>
      </c>
      <c r="CH37" s="352">
        <v>0</v>
      </c>
      <c r="CI37" s="224">
        <f t="shared" si="122"/>
        <v>0</v>
      </c>
      <c r="CJ37" s="353">
        <v>0</v>
      </c>
      <c r="CK37" s="354">
        <f t="shared" si="123"/>
        <v>0</v>
      </c>
      <c r="CL37" s="46">
        <f t="shared" si="30"/>
        <v>0</v>
      </c>
      <c r="CM37" s="225">
        <f t="shared" si="124"/>
        <v>0</v>
      </c>
      <c r="CN37" s="478">
        <f t="shared" si="31"/>
        <v>0</v>
      </c>
      <c r="CO37" s="28" t="str">
        <f t="shared" si="125"/>
        <v/>
      </c>
      <c r="CP37" s="28" t="str">
        <f t="shared" si="126"/>
        <v/>
      </c>
      <c r="CQ37" s="43" t="str">
        <f t="shared" si="127"/>
        <v/>
      </c>
      <c r="CR37" s="89">
        <v>0</v>
      </c>
      <c r="CS37" s="58">
        <v>0</v>
      </c>
      <c r="CT37" s="59">
        <f t="shared" si="128"/>
        <v>0</v>
      </c>
      <c r="CU37" s="147">
        <v>0</v>
      </c>
      <c r="CV37" s="343">
        <v>0</v>
      </c>
      <c r="CW37" s="76">
        <f t="shared" si="129"/>
        <v>0</v>
      </c>
      <c r="CX37" s="344">
        <v>0</v>
      </c>
      <c r="CY37" s="345">
        <f t="shared" si="130"/>
        <v>0</v>
      </c>
      <c r="CZ37" s="97">
        <f t="shared" si="32"/>
        <v>0</v>
      </c>
      <c r="DA37" s="148">
        <f t="shared" si="131"/>
        <v>0</v>
      </c>
      <c r="DB37" s="475">
        <f t="shared" si="33"/>
        <v>0</v>
      </c>
      <c r="DC37" s="53" t="str">
        <f t="shared" si="132"/>
        <v/>
      </c>
      <c r="DD37" s="53" t="str">
        <f t="shared" si="133"/>
        <v/>
      </c>
      <c r="DE37" s="90" t="str">
        <f t="shared" si="134"/>
        <v/>
      </c>
      <c r="DF37" s="91">
        <v>0</v>
      </c>
      <c r="DG37" s="60">
        <v>0</v>
      </c>
      <c r="DH37" s="61">
        <f t="shared" si="148"/>
        <v>0</v>
      </c>
      <c r="DI37" s="244">
        <v>0</v>
      </c>
      <c r="DJ37" s="355">
        <v>0</v>
      </c>
      <c r="DK37" s="245">
        <f t="shared" si="135"/>
        <v>0</v>
      </c>
      <c r="DL37" s="356">
        <v>0</v>
      </c>
      <c r="DM37" s="357">
        <f t="shared" si="136"/>
        <v>0</v>
      </c>
      <c r="DN37" s="48">
        <f t="shared" si="34"/>
        <v>0</v>
      </c>
      <c r="DO37" s="246">
        <f t="shared" si="137"/>
        <v>0</v>
      </c>
      <c r="DP37" s="479">
        <f t="shared" si="35"/>
        <v>0</v>
      </c>
      <c r="DQ37" s="92" t="str">
        <f t="shared" si="36"/>
        <v/>
      </c>
      <c r="DR37" s="203">
        <v>0</v>
      </c>
      <c r="DS37" s="63">
        <v>0</v>
      </c>
      <c r="DT37" s="204">
        <f t="shared" si="149"/>
        <v>0</v>
      </c>
      <c r="DU37" s="205">
        <v>0</v>
      </c>
      <c r="DV37" s="349">
        <v>0</v>
      </c>
      <c r="DW37" s="206">
        <f t="shared" si="138"/>
        <v>0</v>
      </c>
      <c r="DX37" s="350">
        <v>0</v>
      </c>
      <c r="DY37" s="351">
        <f t="shared" si="139"/>
        <v>0</v>
      </c>
      <c r="DZ37" s="77">
        <f t="shared" si="37"/>
        <v>0</v>
      </c>
      <c r="EA37" s="207">
        <f t="shared" si="140"/>
        <v>0</v>
      </c>
      <c r="EB37" s="477">
        <f t="shared" si="38"/>
        <v>0</v>
      </c>
      <c r="EC37" s="93" t="str">
        <f t="shared" si="39"/>
        <v/>
      </c>
      <c r="ED37" s="12">
        <v>0</v>
      </c>
      <c r="EE37" s="6">
        <v>0</v>
      </c>
      <c r="EF37" s="6">
        <v>0</v>
      </c>
      <c r="EG37" s="65">
        <f t="shared" si="150"/>
        <v>0</v>
      </c>
      <c r="EH37" s="480">
        <f t="shared" si="41"/>
        <v>0</v>
      </c>
      <c r="EI37" s="66" t="str">
        <f t="shared" si="42"/>
        <v/>
      </c>
      <c r="EJ37" s="10">
        <v>0</v>
      </c>
      <c r="EK37" s="4">
        <v>0</v>
      </c>
      <c r="EL37" s="4">
        <v>0</v>
      </c>
      <c r="EM37" s="28">
        <f t="shared" si="151"/>
        <v>0</v>
      </c>
      <c r="EN37" s="478">
        <f t="shared" si="44"/>
        <v>0</v>
      </c>
      <c r="EO37" s="39" t="str">
        <f t="shared" si="45"/>
        <v/>
      </c>
      <c r="EP37" s="203">
        <v>0</v>
      </c>
      <c r="EQ37" s="63">
        <v>0</v>
      </c>
      <c r="ER37" s="204">
        <f t="shared" si="97"/>
        <v>0</v>
      </c>
      <c r="ES37" s="205">
        <v>0</v>
      </c>
      <c r="ET37" s="349">
        <v>0</v>
      </c>
      <c r="EU37" s="206">
        <f t="shared" si="141"/>
        <v>0</v>
      </c>
      <c r="EV37" s="350">
        <v>0</v>
      </c>
      <c r="EW37" s="351">
        <f t="shared" si="142"/>
        <v>0</v>
      </c>
      <c r="EX37" s="77">
        <f t="shared" si="46"/>
        <v>0</v>
      </c>
      <c r="EY37" s="207">
        <f t="shared" si="143"/>
        <v>0</v>
      </c>
      <c r="EZ37" s="477">
        <f t="shared" si="47"/>
        <v>0</v>
      </c>
      <c r="FA37" s="93" t="str">
        <f t="shared" si="48"/>
        <v/>
      </c>
      <c r="FB37" s="14"/>
      <c r="FC37" s="8"/>
      <c r="FD37" s="44" t="str">
        <f t="shared" si="144"/>
        <v/>
      </c>
      <c r="FE37" s="41">
        <f t="shared" si="50"/>
        <v>0</v>
      </c>
      <c r="FF37" s="30">
        <f t="shared" si="51"/>
        <v>0</v>
      </c>
      <c r="FG37" s="128">
        <f t="shared" si="52"/>
        <v>0</v>
      </c>
      <c r="FH37" s="74" t="str">
        <f t="shared" si="53"/>
        <v/>
      </c>
      <c r="FI37" s="74" t="str">
        <f t="shared" si="54"/>
        <v/>
      </c>
      <c r="FJ37" s="62" t="str">
        <f t="shared" si="55"/>
        <v/>
      </c>
      <c r="FK37" s="42" t="str">
        <f t="shared" si="56"/>
        <v/>
      </c>
      <c r="FL37" s="84">
        <f t="shared" si="57"/>
        <v>0</v>
      </c>
      <c r="FM37" s="71" t="str">
        <f t="shared" si="152"/>
        <v/>
      </c>
      <c r="FN37" s="70" t="str">
        <f t="shared" si="153"/>
        <v/>
      </c>
      <c r="FO37" s="70" t="str">
        <f t="shared" si="154"/>
        <v/>
      </c>
      <c r="FP37" s="70" t="str">
        <f t="shared" si="155"/>
        <v/>
      </c>
      <c r="FQ37" s="70" t="str">
        <f t="shared" si="156"/>
        <v/>
      </c>
      <c r="FR37" s="387" t="str">
        <f t="shared" si="157"/>
        <v/>
      </c>
      <c r="FS37" s="72" t="str">
        <f t="shared" si="158"/>
        <v/>
      </c>
      <c r="FT37" s="71">
        <f t="shared" si="65"/>
        <v>0</v>
      </c>
      <c r="FU37" s="70">
        <f t="shared" si="66"/>
        <v>0</v>
      </c>
      <c r="FV37" s="70">
        <f t="shared" si="67"/>
        <v>0</v>
      </c>
      <c r="FW37" s="70">
        <f t="shared" si="68"/>
        <v>0</v>
      </c>
      <c r="FX37" s="72"/>
      <c r="FY37" s="691"/>
      <c r="FZ37" s="691"/>
      <c r="GA37" s="112">
        <f t="shared" si="69"/>
        <v>0</v>
      </c>
      <c r="GB37" s="112" t="s">
        <v>193</v>
      </c>
      <c r="GC37" s="112">
        <f t="shared" si="70"/>
        <v>200</v>
      </c>
      <c r="GD37" s="112" t="str">
        <f t="shared" si="71"/>
        <v>0/200</v>
      </c>
      <c r="GE37" s="112">
        <f t="shared" si="72"/>
        <v>0</v>
      </c>
      <c r="GF37" s="112" t="s">
        <v>193</v>
      </c>
      <c r="GG37" s="112">
        <f t="shared" si="73"/>
        <v>200</v>
      </c>
      <c r="GH37" s="112" t="str">
        <f t="shared" si="74"/>
        <v>0/200</v>
      </c>
      <c r="GI37" s="112">
        <f t="shared" si="75"/>
        <v>0</v>
      </c>
      <c r="GJ37" s="112" t="s">
        <v>193</v>
      </c>
      <c r="GK37" s="112">
        <f t="shared" si="76"/>
        <v>100</v>
      </c>
      <c r="GL37" s="112" t="str">
        <f t="shared" si="77"/>
        <v>0/100</v>
      </c>
      <c r="GM37" s="112">
        <f t="shared" si="78"/>
        <v>0</v>
      </c>
      <c r="GN37" s="112" t="s">
        <v>193</v>
      </c>
      <c r="GO37" s="112">
        <f t="shared" si="79"/>
        <v>100</v>
      </c>
      <c r="GP37" s="112" t="str">
        <f t="shared" si="80"/>
        <v>0/100</v>
      </c>
      <c r="GQ37" s="112">
        <f t="shared" si="81"/>
        <v>0</v>
      </c>
      <c r="GR37" s="112" t="s">
        <v>193</v>
      </c>
      <c r="GS37" s="112">
        <f t="shared" si="82"/>
        <v>200</v>
      </c>
      <c r="GT37" s="112" t="str">
        <f t="shared" si="17"/>
        <v>0/200</v>
      </c>
    </row>
    <row r="38" spans="1:202" ht="21.75" customHeight="1">
      <c r="A38" s="104">
        <f t="shared" si="18"/>
        <v>0</v>
      </c>
      <c r="B38" s="336">
        <v>30</v>
      </c>
      <c r="C38" s="32">
        <v>30</v>
      </c>
      <c r="D38" s="26">
        <f t="shared" si="19"/>
        <v>0</v>
      </c>
      <c r="E38" s="2"/>
      <c r="F38" s="538"/>
      <c r="G38" s="2"/>
      <c r="H38" s="2"/>
      <c r="I38" s="2"/>
      <c r="J38" s="2"/>
      <c r="K38" s="115"/>
      <c r="L38" s="15">
        <v>0</v>
      </c>
      <c r="M38" s="49">
        <v>0</v>
      </c>
      <c r="N38" s="50">
        <f t="shared" si="165"/>
        <v>0</v>
      </c>
      <c r="O38" s="141">
        <v>0</v>
      </c>
      <c r="P38" s="338">
        <v>0</v>
      </c>
      <c r="Q38" s="75">
        <f t="shared" si="166"/>
        <v>0</v>
      </c>
      <c r="R38" s="339">
        <v>0</v>
      </c>
      <c r="S38" s="340">
        <f t="shared" si="85"/>
        <v>0</v>
      </c>
      <c r="T38" s="153">
        <f t="shared" si="20"/>
        <v>0</v>
      </c>
      <c r="U38" s="51">
        <f t="shared" si="167"/>
        <v>0</v>
      </c>
      <c r="V38" s="476">
        <f t="shared" si="21"/>
        <v>0</v>
      </c>
      <c r="W38" s="27" t="str">
        <f t="shared" si="168"/>
        <v/>
      </c>
      <c r="X38" s="27" t="str">
        <f t="shared" si="169"/>
        <v/>
      </c>
      <c r="Y38" s="85" t="str">
        <f t="shared" si="170"/>
        <v/>
      </c>
      <c r="Z38" s="89">
        <v>0</v>
      </c>
      <c r="AA38" s="58">
        <v>0</v>
      </c>
      <c r="AB38" s="59">
        <f t="shared" si="98"/>
        <v>0</v>
      </c>
      <c r="AC38" s="147">
        <v>0</v>
      </c>
      <c r="AD38" s="343">
        <v>0</v>
      </c>
      <c r="AE38" s="76">
        <f t="shared" si="99"/>
        <v>0</v>
      </c>
      <c r="AF38" s="344">
        <v>0</v>
      </c>
      <c r="AG38" s="345">
        <f t="shared" si="100"/>
        <v>0</v>
      </c>
      <c r="AH38" s="97">
        <f t="shared" si="22"/>
        <v>0</v>
      </c>
      <c r="AI38" s="148">
        <f t="shared" si="101"/>
        <v>0</v>
      </c>
      <c r="AJ38" s="475">
        <f t="shared" si="23"/>
        <v>0</v>
      </c>
      <c r="AK38" s="53" t="str">
        <f t="shared" si="102"/>
        <v/>
      </c>
      <c r="AL38" s="53" t="str">
        <f t="shared" si="103"/>
        <v/>
      </c>
      <c r="AM38" s="90" t="str">
        <f t="shared" si="104"/>
        <v/>
      </c>
      <c r="AN38" s="86">
        <v>0</v>
      </c>
      <c r="AO38" s="55">
        <v>0</v>
      </c>
      <c r="AP38" s="56">
        <f t="shared" si="145"/>
        <v>0</v>
      </c>
      <c r="AQ38" s="185">
        <v>0</v>
      </c>
      <c r="AR38" s="346">
        <v>0</v>
      </c>
      <c r="AS38" s="186">
        <f t="shared" si="105"/>
        <v>0</v>
      </c>
      <c r="AT38" s="347">
        <v>0</v>
      </c>
      <c r="AU38" s="348">
        <f t="shared" si="106"/>
        <v>0</v>
      </c>
      <c r="AV38" s="47">
        <f t="shared" si="24"/>
        <v>0</v>
      </c>
      <c r="AW38" s="187">
        <f t="shared" si="107"/>
        <v>0</v>
      </c>
      <c r="AX38" s="473">
        <f t="shared" si="25"/>
        <v>0</v>
      </c>
      <c r="AY38" s="29" t="str">
        <f t="shared" si="108"/>
        <v/>
      </c>
      <c r="AZ38" s="29" t="str">
        <f t="shared" si="109"/>
        <v/>
      </c>
      <c r="BA38" s="87" t="str">
        <f t="shared" si="110"/>
        <v/>
      </c>
      <c r="BB38" s="203">
        <v>0</v>
      </c>
      <c r="BC38" s="63">
        <v>0</v>
      </c>
      <c r="BD38" s="204">
        <f t="shared" si="146"/>
        <v>0</v>
      </c>
      <c r="BE38" s="205">
        <v>0</v>
      </c>
      <c r="BF38" s="349">
        <v>0</v>
      </c>
      <c r="BG38" s="206">
        <f t="shared" si="111"/>
        <v>0</v>
      </c>
      <c r="BH38" s="350">
        <v>0</v>
      </c>
      <c r="BI38" s="351">
        <f t="shared" si="112"/>
        <v>0</v>
      </c>
      <c r="BJ38" s="77">
        <f t="shared" si="26"/>
        <v>0</v>
      </c>
      <c r="BK38" s="207">
        <f t="shared" si="113"/>
        <v>0</v>
      </c>
      <c r="BL38" s="477">
        <f t="shared" si="27"/>
        <v>0</v>
      </c>
      <c r="BM38" s="69" t="str">
        <f t="shared" si="114"/>
        <v/>
      </c>
      <c r="BN38" s="69" t="str">
        <f t="shared" si="115"/>
        <v/>
      </c>
      <c r="BO38" s="88" t="str">
        <f t="shared" si="116"/>
        <v/>
      </c>
      <c r="BP38" s="89">
        <v>0</v>
      </c>
      <c r="BQ38" s="58">
        <v>0</v>
      </c>
      <c r="BR38" s="59">
        <f t="shared" si="6"/>
        <v>0</v>
      </c>
      <c r="BS38" s="147">
        <v>0</v>
      </c>
      <c r="BT38" s="343">
        <v>0</v>
      </c>
      <c r="BU38" s="76">
        <f t="shared" si="117"/>
        <v>0</v>
      </c>
      <c r="BV38" s="344">
        <v>0</v>
      </c>
      <c r="BW38" s="345">
        <f t="shared" si="118"/>
        <v>0</v>
      </c>
      <c r="BX38" s="97">
        <f t="shared" si="28"/>
        <v>0</v>
      </c>
      <c r="BY38" s="148">
        <f t="shared" si="119"/>
        <v>0</v>
      </c>
      <c r="BZ38" s="475">
        <f t="shared" si="29"/>
        <v>0</v>
      </c>
      <c r="CA38" s="53" t="str">
        <f t="shared" si="7"/>
        <v/>
      </c>
      <c r="CB38" s="53" t="str">
        <f t="shared" si="120"/>
        <v/>
      </c>
      <c r="CC38" s="90" t="str">
        <f t="shared" si="121"/>
        <v/>
      </c>
      <c r="CD38" s="94">
        <v>0</v>
      </c>
      <c r="CE38" s="95">
        <v>0</v>
      </c>
      <c r="CF38" s="96">
        <f t="shared" si="147"/>
        <v>0</v>
      </c>
      <c r="CG38" s="223">
        <v>0</v>
      </c>
      <c r="CH38" s="352">
        <v>0</v>
      </c>
      <c r="CI38" s="224">
        <f t="shared" si="122"/>
        <v>0</v>
      </c>
      <c r="CJ38" s="353">
        <v>0</v>
      </c>
      <c r="CK38" s="354">
        <f t="shared" si="123"/>
        <v>0</v>
      </c>
      <c r="CL38" s="46">
        <f t="shared" si="30"/>
        <v>0</v>
      </c>
      <c r="CM38" s="225">
        <f t="shared" si="124"/>
        <v>0</v>
      </c>
      <c r="CN38" s="478">
        <f t="shared" si="31"/>
        <v>0</v>
      </c>
      <c r="CO38" s="28" t="str">
        <f t="shared" si="125"/>
        <v/>
      </c>
      <c r="CP38" s="28" t="str">
        <f t="shared" si="126"/>
        <v/>
      </c>
      <c r="CQ38" s="43" t="str">
        <f t="shared" si="127"/>
        <v/>
      </c>
      <c r="CR38" s="89">
        <v>0</v>
      </c>
      <c r="CS38" s="58">
        <v>0</v>
      </c>
      <c r="CT38" s="59">
        <f t="shared" si="128"/>
        <v>0</v>
      </c>
      <c r="CU38" s="147">
        <v>0</v>
      </c>
      <c r="CV38" s="343">
        <v>0</v>
      </c>
      <c r="CW38" s="76">
        <f t="shared" si="129"/>
        <v>0</v>
      </c>
      <c r="CX38" s="344">
        <v>0</v>
      </c>
      <c r="CY38" s="345">
        <f t="shared" si="130"/>
        <v>0</v>
      </c>
      <c r="CZ38" s="97">
        <f t="shared" si="32"/>
        <v>0</v>
      </c>
      <c r="DA38" s="148">
        <f t="shared" si="131"/>
        <v>0</v>
      </c>
      <c r="DB38" s="475">
        <f t="shared" si="33"/>
        <v>0</v>
      </c>
      <c r="DC38" s="53" t="str">
        <f t="shared" si="132"/>
        <v/>
      </c>
      <c r="DD38" s="53" t="str">
        <f t="shared" si="133"/>
        <v/>
      </c>
      <c r="DE38" s="90" t="str">
        <f t="shared" si="134"/>
        <v/>
      </c>
      <c r="DF38" s="91">
        <v>0</v>
      </c>
      <c r="DG38" s="60">
        <v>0</v>
      </c>
      <c r="DH38" s="61">
        <f t="shared" si="148"/>
        <v>0</v>
      </c>
      <c r="DI38" s="244">
        <v>0</v>
      </c>
      <c r="DJ38" s="355">
        <v>0</v>
      </c>
      <c r="DK38" s="245">
        <f t="shared" si="135"/>
        <v>0</v>
      </c>
      <c r="DL38" s="356">
        <v>0</v>
      </c>
      <c r="DM38" s="357">
        <f t="shared" si="136"/>
        <v>0</v>
      </c>
      <c r="DN38" s="48">
        <f t="shared" si="34"/>
        <v>0</v>
      </c>
      <c r="DO38" s="246">
        <f t="shared" si="137"/>
        <v>0</v>
      </c>
      <c r="DP38" s="479">
        <f t="shared" si="35"/>
        <v>0</v>
      </c>
      <c r="DQ38" s="92" t="str">
        <f t="shared" si="36"/>
        <v/>
      </c>
      <c r="DR38" s="203">
        <v>0</v>
      </c>
      <c r="DS38" s="63">
        <v>0</v>
      </c>
      <c r="DT38" s="204">
        <f t="shared" si="149"/>
        <v>0</v>
      </c>
      <c r="DU38" s="205">
        <v>0</v>
      </c>
      <c r="DV38" s="349">
        <v>0</v>
      </c>
      <c r="DW38" s="206">
        <f t="shared" si="138"/>
        <v>0</v>
      </c>
      <c r="DX38" s="350">
        <v>0</v>
      </c>
      <c r="DY38" s="351">
        <f t="shared" si="139"/>
        <v>0</v>
      </c>
      <c r="DZ38" s="77">
        <f t="shared" si="37"/>
        <v>0</v>
      </c>
      <c r="EA38" s="207">
        <f t="shared" si="140"/>
        <v>0</v>
      </c>
      <c r="EB38" s="477">
        <f t="shared" si="38"/>
        <v>0</v>
      </c>
      <c r="EC38" s="93" t="str">
        <f t="shared" si="39"/>
        <v/>
      </c>
      <c r="ED38" s="12">
        <v>0</v>
      </c>
      <c r="EE38" s="6">
        <v>0</v>
      </c>
      <c r="EF38" s="6">
        <v>0</v>
      </c>
      <c r="EG38" s="65">
        <f t="shared" si="150"/>
        <v>0</v>
      </c>
      <c r="EH38" s="480">
        <f t="shared" si="41"/>
        <v>0</v>
      </c>
      <c r="EI38" s="66" t="str">
        <f t="shared" si="42"/>
        <v/>
      </c>
      <c r="EJ38" s="10">
        <v>0</v>
      </c>
      <c r="EK38" s="4">
        <v>0</v>
      </c>
      <c r="EL38" s="4">
        <v>0</v>
      </c>
      <c r="EM38" s="28">
        <f t="shared" si="151"/>
        <v>0</v>
      </c>
      <c r="EN38" s="478">
        <f t="shared" si="44"/>
        <v>0</v>
      </c>
      <c r="EO38" s="39" t="str">
        <f t="shared" si="45"/>
        <v/>
      </c>
      <c r="EP38" s="203">
        <v>0</v>
      </c>
      <c r="EQ38" s="63">
        <v>0</v>
      </c>
      <c r="ER38" s="204">
        <f t="shared" si="97"/>
        <v>0</v>
      </c>
      <c r="ES38" s="205">
        <v>0</v>
      </c>
      <c r="ET38" s="349">
        <v>0</v>
      </c>
      <c r="EU38" s="206">
        <f t="shared" si="141"/>
        <v>0</v>
      </c>
      <c r="EV38" s="350">
        <v>0</v>
      </c>
      <c r="EW38" s="351">
        <f t="shared" si="142"/>
        <v>0</v>
      </c>
      <c r="EX38" s="77">
        <f t="shared" si="46"/>
        <v>0</v>
      </c>
      <c r="EY38" s="207">
        <f t="shared" si="143"/>
        <v>0</v>
      </c>
      <c r="EZ38" s="477">
        <f t="shared" si="47"/>
        <v>0</v>
      </c>
      <c r="FA38" s="93" t="str">
        <f t="shared" si="48"/>
        <v/>
      </c>
      <c r="FB38" s="14"/>
      <c r="FC38" s="8"/>
      <c r="FD38" s="44" t="str">
        <f t="shared" si="144"/>
        <v/>
      </c>
      <c r="FE38" s="41">
        <f t="shared" si="50"/>
        <v>0</v>
      </c>
      <c r="FF38" s="30">
        <f t="shared" si="51"/>
        <v>0</v>
      </c>
      <c r="FG38" s="128">
        <f t="shared" si="52"/>
        <v>0</v>
      </c>
      <c r="FH38" s="74" t="str">
        <f t="shared" si="53"/>
        <v/>
      </c>
      <c r="FI38" s="74" t="str">
        <f t="shared" si="54"/>
        <v/>
      </c>
      <c r="FJ38" s="62" t="str">
        <f t="shared" si="55"/>
        <v/>
      </c>
      <c r="FK38" s="42" t="str">
        <f t="shared" si="56"/>
        <v/>
      </c>
      <c r="FL38" s="84">
        <f t="shared" si="57"/>
        <v>0</v>
      </c>
      <c r="FM38" s="71" t="str">
        <f t="shared" si="152"/>
        <v/>
      </c>
      <c r="FN38" s="70" t="str">
        <f t="shared" si="153"/>
        <v/>
      </c>
      <c r="FO38" s="70" t="str">
        <f t="shared" si="154"/>
        <v/>
      </c>
      <c r="FP38" s="70" t="str">
        <f t="shared" si="155"/>
        <v/>
      </c>
      <c r="FQ38" s="70" t="str">
        <f t="shared" si="156"/>
        <v/>
      </c>
      <c r="FR38" s="387" t="str">
        <f t="shared" si="157"/>
        <v/>
      </c>
      <c r="FS38" s="72" t="str">
        <f t="shared" si="158"/>
        <v/>
      </c>
      <c r="FT38" s="71">
        <f t="shared" si="65"/>
        <v>0</v>
      </c>
      <c r="FU38" s="70">
        <f t="shared" si="66"/>
        <v>0</v>
      </c>
      <c r="FV38" s="70">
        <f t="shared" si="67"/>
        <v>0</v>
      </c>
      <c r="FW38" s="70">
        <f t="shared" si="68"/>
        <v>0</v>
      </c>
      <c r="FX38" s="72"/>
      <c r="FY38" s="691"/>
      <c r="FZ38" s="691"/>
      <c r="GA38" s="112">
        <f t="shared" si="69"/>
        <v>0</v>
      </c>
      <c r="GB38" s="112" t="s">
        <v>193</v>
      </c>
      <c r="GC38" s="112">
        <f t="shared" si="70"/>
        <v>200</v>
      </c>
      <c r="GD38" s="112" t="str">
        <f t="shared" si="71"/>
        <v>0/200</v>
      </c>
      <c r="GE38" s="112">
        <f t="shared" si="72"/>
        <v>0</v>
      </c>
      <c r="GF38" s="112" t="s">
        <v>193</v>
      </c>
      <c r="GG38" s="112">
        <f t="shared" si="73"/>
        <v>200</v>
      </c>
      <c r="GH38" s="112" t="str">
        <f t="shared" si="74"/>
        <v>0/200</v>
      </c>
      <c r="GI38" s="112">
        <f t="shared" si="75"/>
        <v>0</v>
      </c>
      <c r="GJ38" s="112" t="s">
        <v>193</v>
      </c>
      <c r="GK38" s="112">
        <f t="shared" si="76"/>
        <v>100</v>
      </c>
      <c r="GL38" s="112" t="str">
        <f t="shared" si="77"/>
        <v>0/100</v>
      </c>
      <c r="GM38" s="112">
        <f t="shared" si="78"/>
        <v>0</v>
      </c>
      <c r="GN38" s="112" t="s">
        <v>193</v>
      </c>
      <c r="GO38" s="112">
        <f t="shared" si="79"/>
        <v>100</v>
      </c>
      <c r="GP38" s="112" t="str">
        <f t="shared" si="80"/>
        <v>0/100</v>
      </c>
      <c r="GQ38" s="112">
        <f t="shared" si="81"/>
        <v>0</v>
      </c>
      <c r="GR38" s="112" t="s">
        <v>193</v>
      </c>
      <c r="GS38" s="112">
        <f t="shared" si="82"/>
        <v>200</v>
      </c>
      <c r="GT38" s="112" t="str">
        <f t="shared" si="17"/>
        <v>0/200</v>
      </c>
    </row>
    <row r="39" spans="1:202" ht="21.75" customHeight="1">
      <c r="A39" s="104">
        <f t="shared" si="18"/>
        <v>0</v>
      </c>
      <c r="B39" s="336">
        <v>31</v>
      </c>
      <c r="C39" s="25">
        <v>31</v>
      </c>
      <c r="D39" s="26">
        <f t="shared" si="19"/>
        <v>0</v>
      </c>
      <c r="E39" s="2"/>
      <c r="F39" s="538"/>
      <c r="G39" s="1"/>
      <c r="H39" s="2"/>
      <c r="I39" s="2"/>
      <c r="J39" s="2"/>
      <c r="K39" s="115"/>
      <c r="L39" s="15">
        <v>0</v>
      </c>
      <c r="M39" s="49">
        <v>0</v>
      </c>
      <c r="N39" s="50">
        <f t="shared" si="165"/>
        <v>0</v>
      </c>
      <c r="O39" s="141">
        <v>0</v>
      </c>
      <c r="P39" s="338">
        <v>0</v>
      </c>
      <c r="Q39" s="75">
        <f t="shared" si="166"/>
        <v>0</v>
      </c>
      <c r="R39" s="339">
        <v>0</v>
      </c>
      <c r="S39" s="340">
        <f t="shared" si="85"/>
        <v>0</v>
      </c>
      <c r="T39" s="153">
        <f t="shared" si="20"/>
        <v>0</v>
      </c>
      <c r="U39" s="51">
        <f t="shared" si="167"/>
        <v>0</v>
      </c>
      <c r="V39" s="476">
        <f t="shared" si="21"/>
        <v>0</v>
      </c>
      <c r="W39" s="27" t="str">
        <f t="shared" si="168"/>
        <v/>
      </c>
      <c r="X39" s="27" t="str">
        <f t="shared" si="169"/>
        <v/>
      </c>
      <c r="Y39" s="85" t="str">
        <f t="shared" si="170"/>
        <v/>
      </c>
      <c r="Z39" s="89">
        <v>0</v>
      </c>
      <c r="AA39" s="58">
        <v>0</v>
      </c>
      <c r="AB39" s="59">
        <f t="shared" si="98"/>
        <v>0</v>
      </c>
      <c r="AC39" s="147">
        <v>0</v>
      </c>
      <c r="AD39" s="343">
        <v>0</v>
      </c>
      <c r="AE39" s="76">
        <f t="shared" si="99"/>
        <v>0</v>
      </c>
      <c r="AF39" s="344">
        <v>0</v>
      </c>
      <c r="AG39" s="345">
        <f t="shared" si="100"/>
        <v>0</v>
      </c>
      <c r="AH39" s="97">
        <f t="shared" si="22"/>
        <v>0</v>
      </c>
      <c r="AI39" s="148">
        <f t="shared" si="101"/>
        <v>0</v>
      </c>
      <c r="AJ39" s="475">
        <f t="shared" si="23"/>
        <v>0</v>
      </c>
      <c r="AK39" s="53" t="str">
        <f t="shared" si="102"/>
        <v/>
      </c>
      <c r="AL39" s="53" t="str">
        <f t="shared" si="103"/>
        <v/>
      </c>
      <c r="AM39" s="90" t="str">
        <f t="shared" si="104"/>
        <v/>
      </c>
      <c r="AN39" s="86">
        <v>0</v>
      </c>
      <c r="AO39" s="55">
        <v>0</v>
      </c>
      <c r="AP39" s="56">
        <f t="shared" si="145"/>
        <v>0</v>
      </c>
      <c r="AQ39" s="185">
        <v>0</v>
      </c>
      <c r="AR39" s="346">
        <v>0</v>
      </c>
      <c r="AS39" s="186">
        <f t="shared" si="105"/>
        <v>0</v>
      </c>
      <c r="AT39" s="347">
        <v>0</v>
      </c>
      <c r="AU39" s="348">
        <f t="shared" si="106"/>
        <v>0</v>
      </c>
      <c r="AV39" s="47">
        <f t="shared" si="24"/>
        <v>0</v>
      </c>
      <c r="AW39" s="187">
        <f t="shared" si="107"/>
        <v>0</v>
      </c>
      <c r="AX39" s="473">
        <f t="shared" si="25"/>
        <v>0</v>
      </c>
      <c r="AY39" s="29" t="str">
        <f t="shared" si="108"/>
        <v/>
      </c>
      <c r="AZ39" s="29" t="str">
        <f t="shared" si="109"/>
        <v/>
      </c>
      <c r="BA39" s="87" t="str">
        <f t="shared" si="110"/>
        <v/>
      </c>
      <c r="BB39" s="203">
        <v>0</v>
      </c>
      <c r="BC39" s="63">
        <v>0</v>
      </c>
      <c r="BD39" s="204">
        <f t="shared" si="146"/>
        <v>0</v>
      </c>
      <c r="BE39" s="205">
        <v>0</v>
      </c>
      <c r="BF39" s="349">
        <v>0</v>
      </c>
      <c r="BG39" s="206">
        <f t="shared" si="111"/>
        <v>0</v>
      </c>
      <c r="BH39" s="350">
        <v>0</v>
      </c>
      <c r="BI39" s="351">
        <f t="shared" si="112"/>
        <v>0</v>
      </c>
      <c r="BJ39" s="77">
        <f t="shared" si="26"/>
        <v>0</v>
      </c>
      <c r="BK39" s="207">
        <f t="shared" si="113"/>
        <v>0</v>
      </c>
      <c r="BL39" s="477">
        <f t="shared" si="27"/>
        <v>0</v>
      </c>
      <c r="BM39" s="69" t="str">
        <f t="shared" si="114"/>
        <v/>
      </c>
      <c r="BN39" s="69" t="str">
        <f t="shared" si="115"/>
        <v/>
      </c>
      <c r="BO39" s="88" t="str">
        <f t="shared" si="116"/>
        <v/>
      </c>
      <c r="BP39" s="89">
        <v>0</v>
      </c>
      <c r="BQ39" s="58">
        <v>0</v>
      </c>
      <c r="BR39" s="59">
        <f t="shared" si="6"/>
        <v>0</v>
      </c>
      <c r="BS39" s="147">
        <v>0</v>
      </c>
      <c r="BT39" s="343">
        <v>0</v>
      </c>
      <c r="BU39" s="76">
        <f t="shared" si="117"/>
        <v>0</v>
      </c>
      <c r="BV39" s="344">
        <v>0</v>
      </c>
      <c r="BW39" s="345">
        <f t="shared" si="118"/>
        <v>0</v>
      </c>
      <c r="BX39" s="97">
        <f t="shared" si="28"/>
        <v>0</v>
      </c>
      <c r="BY39" s="148">
        <f t="shared" si="119"/>
        <v>0</v>
      </c>
      <c r="BZ39" s="475">
        <f t="shared" si="29"/>
        <v>0</v>
      </c>
      <c r="CA39" s="53" t="str">
        <f t="shared" si="7"/>
        <v/>
      </c>
      <c r="CB39" s="53" t="str">
        <f t="shared" si="120"/>
        <v/>
      </c>
      <c r="CC39" s="90" t="str">
        <f t="shared" si="121"/>
        <v/>
      </c>
      <c r="CD39" s="94">
        <v>0</v>
      </c>
      <c r="CE39" s="95">
        <v>0</v>
      </c>
      <c r="CF39" s="96">
        <f t="shared" si="147"/>
        <v>0</v>
      </c>
      <c r="CG39" s="223">
        <v>0</v>
      </c>
      <c r="CH39" s="352">
        <v>0</v>
      </c>
      <c r="CI39" s="224">
        <f t="shared" si="122"/>
        <v>0</v>
      </c>
      <c r="CJ39" s="353">
        <v>0</v>
      </c>
      <c r="CK39" s="354">
        <f t="shared" si="123"/>
        <v>0</v>
      </c>
      <c r="CL39" s="46">
        <f t="shared" si="30"/>
        <v>0</v>
      </c>
      <c r="CM39" s="225">
        <f t="shared" si="124"/>
        <v>0</v>
      </c>
      <c r="CN39" s="478">
        <f t="shared" si="31"/>
        <v>0</v>
      </c>
      <c r="CO39" s="28" t="str">
        <f t="shared" si="125"/>
        <v/>
      </c>
      <c r="CP39" s="28" t="str">
        <f t="shared" si="126"/>
        <v/>
      </c>
      <c r="CQ39" s="43" t="str">
        <f t="shared" si="127"/>
        <v/>
      </c>
      <c r="CR39" s="89">
        <v>0</v>
      </c>
      <c r="CS39" s="58">
        <v>0</v>
      </c>
      <c r="CT39" s="59">
        <f t="shared" si="128"/>
        <v>0</v>
      </c>
      <c r="CU39" s="147">
        <v>0</v>
      </c>
      <c r="CV39" s="343">
        <v>0</v>
      </c>
      <c r="CW39" s="76">
        <f t="shared" si="129"/>
        <v>0</v>
      </c>
      <c r="CX39" s="344">
        <v>0</v>
      </c>
      <c r="CY39" s="345">
        <f t="shared" si="130"/>
        <v>0</v>
      </c>
      <c r="CZ39" s="97">
        <f t="shared" si="32"/>
        <v>0</v>
      </c>
      <c r="DA39" s="148">
        <f t="shared" si="131"/>
        <v>0</v>
      </c>
      <c r="DB39" s="475">
        <f t="shared" si="33"/>
        <v>0</v>
      </c>
      <c r="DC39" s="53" t="str">
        <f t="shared" si="132"/>
        <v/>
      </c>
      <c r="DD39" s="53" t="str">
        <f t="shared" si="133"/>
        <v/>
      </c>
      <c r="DE39" s="90" t="str">
        <f t="shared" si="134"/>
        <v/>
      </c>
      <c r="DF39" s="91">
        <v>0</v>
      </c>
      <c r="DG39" s="60">
        <v>0</v>
      </c>
      <c r="DH39" s="61">
        <f t="shared" si="148"/>
        <v>0</v>
      </c>
      <c r="DI39" s="244">
        <v>0</v>
      </c>
      <c r="DJ39" s="355">
        <v>0</v>
      </c>
      <c r="DK39" s="245">
        <f t="shared" si="135"/>
        <v>0</v>
      </c>
      <c r="DL39" s="356">
        <v>0</v>
      </c>
      <c r="DM39" s="357">
        <f t="shared" si="136"/>
        <v>0</v>
      </c>
      <c r="DN39" s="48">
        <f t="shared" si="34"/>
        <v>0</v>
      </c>
      <c r="DO39" s="246">
        <f t="shared" si="137"/>
        <v>0</v>
      </c>
      <c r="DP39" s="479">
        <f t="shared" si="35"/>
        <v>0</v>
      </c>
      <c r="DQ39" s="92" t="str">
        <f t="shared" si="36"/>
        <v/>
      </c>
      <c r="DR39" s="203">
        <v>0</v>
      </c>
      <c r="DS39" s="63">
        <v>0</v>
      </c>
      <c r="DT39" s="204">
        <f t="shared" si="149"/>
        <v>0</v>
      </c>
      <c r="DU39" s="205">
        <v>0</v>
      </c>
      <c r="DV39" s="349">
        <v>0</v>
      </c>
      <c r="DW39" s="206">
        <f t="shared" si="138"/>
        <v>0</v>
      </c>
      <c r="DX39" s="350">
        <v>0</v>
      </c>
      <c r="DY39" s="351">
        <f t="shared" si="139"/>
        <v>0</v>
      </c>
      <c r="DZ39" s="77">
        <f t="shared" si="37"/>
        <v>0</v>
      </c>
      <c r="EA39" s="207">
        <f t="shared" si="140"/>
        <v>0</v>
      </c>
      <c r="EB39" s="477">
        <f t="shared" si="38"/>
        <v>0</v>
      </c>
      <c r="EC39" s="93" t="str">
        <f t="shared" si="39"/>
        <v/>
      </c>
      <c r="ED39" s="12">
        <v>0</v>
      </c>
      <c r="EE39" s="6">
        <v>0</v>
      </c>
      <c r="EF39" s="6">
        <v>0</v>
      </c>
      <c r="EG39" s="65">
        <f t="shared" si="150"/>
        <v>0</v>
      </c>
      <c r="EH39" s="480">
        <f t="shared" si="41"/>
        <v>0</v>
      </c>
      <c r="EI39" s="66" t="str">
        <f t="shared" si="42"/>
        <v/>
      </c>
      <c r="EJ39" s="10">
        <v>0</v>
      </c>
      <c r="EK39" s="4">
        <v>0</v>
      </c>
      <c r="EL39" s="4">
        <v>0</v>
      </c>
      <c r="EM39" s="28">
        <f t="shared" si="151"/>
        <v>0</v>
      </c>
      <c r="EN39" s="478">
        <f t="shared" si="44"/>
        <v>0</v>
      </c>
      <c r="EO39" s="39" t="str">
        <f t="shared" si="45"/>
        <v/>
      </c>
      <c r="EP39" s="203">
        <v>0</v>
      </c>
      <c r="EQ39" s="63">
        <v>0</v>
      </c>
      <c r="ER39" s="204">
        <f t="shared" si="97"/>
        <v>0</v>
      </c>
      <c r="ES39" s="205">
        <v>0</v>
      </c>
      <c r="ET39" s="349">
        <v>0</v>
      </c>
      <c r="EU39" s="206">
        <f t="shared" si="141"/>
        <v>0</v>
      </c>
      <c r="EV39" s="350">
        <v>0</v>
      </c>
      <c r="EW39" s="351">
        <f t="shared" si="142"/>
        <v>0</v>
      </c>
      <c r="EX39" s="77">
        <f t="shared" si="46"/>
        <v>0</v>
      </c>
      <c r="EY39" s="207">
        <f t="shared" si="143"/>
        <v>0</v>
      </c>
      <c r="EZ39" s="477">
        <f t="shared" si="47"/>
        <v>0</v>
      </c>
      <c r="FA39" s="93" t="str">
        <f t="shared" si="48"/>
        <v/>
      </c>
      <c r="FB39" s="14"/>
      <c r="FC39" s="8"/>
      <c r="FD39" s="44" t="str">
        <f t="shared" si="144"/>
        <v/>
      </c>
      <c r="FE39" s="41">
        <f t="shared" si="50"/>
        <v>0</v>
      </c>
      <c r="FF39" s="30">
        <f t="shared" si="51"/>
        <v>0</v>
      </c>
      <c r="FG39" s="128">
        <f t="shared" si="52"/>
        <v>0</v>
      </c>
      <c r="FH39" s="74" t="str">
        <f t="shared" si="53"/>
        <v/>
      </c>
      <c r="FI39" s="74" t="str">
        <f t="shared" si="54"/>
        <v/>
      </c>
      <c r="FJ39" s="62" t="str">
        <f t="shared" si="55"/>
        <v/>
      </c>
      <c r="FK39" s="42" t="str">
        <f t="shared" si="56"/>
        <v/>
      </c>
      <c r="FL39" s="84">
        <f t="shared" si="57"/>
        <v>0</v>
      </c>
      <c r="FM39" s="71" t="str">
        <f t="shared" si="152"/>
        <v/>
      </c>
      <c r="FN39" s="70" t="str">
        <f t="shared" si="153"/>
        <v/>
      </c>
      <c r="FO39" s="70" t="str">
        <f t="shared" si="154"/>
        <v/>
      </c>
      <c r="FP39" s="70" t="str">
        <f t="shared" si="155"/>
        <v/>
      </c>
      <c r="FQ39" s="70" t="str">
        <f t="shared" si="156"/>
        <v/>
      </c>
      <c r="FR39" s="387" t="str">
        <f t="shared" si="157"/>
        <v/>
      </c>
      <c r="FS39" s="72" t="str">
        <f t="shared" si="158"/>
        <v/>
      </c>
      <c r="FT39" s="71">
        <f t="shared" si="65"/>
        <v>0</v>
      </c>
      <c r="FU39" s="70">
        <f t="shared" si="66"/>
        <v>0</v>
      </c>
      <c r="FV39" s="70">
        <f t="shared" si="67"/>
        <v>0</v>
      </c>
      <c r="FW39" s="70">
        <f t="shared" si="68"/>
        <v>0</v>
      </c>
      <c r="FX39" s="72"/>
      <c r="FY39" s="691"/>
      <c r="FZ39" s="691"/>
      <c r="GA39" s="112">
        <f t="shared" si="69"/>
        <v>0</v>
      </c>
      <c r="GB39" s="112" t="s">
        <v>193</v>
      </c>
      <c r="GC39" s="112">
        <f t="shared" si="70"/>
        <v>200</v>
      </c>
      <c r="GD39" s="112" t="str">
        <f t="shared" si="71"/>
        <v>0/200</v>
      </c>
      <c r="GE39" s="112">
        <f t="shared" si="72"/>
        <v>0</v>
      </c>
      <c r="GF39" s="112" t="s">
        <v>193</v>
      </c>
      <c r="GG39" s="112">
        <f t="shared" si="73"/>
        <v>200</v>
      </c>
      <c r="GH39" s="112" t="str">
        <f t="shared" si="74"/>
        <v>0/200</v>
      </c>
      <c r="GI39" s="112">
        <f t="shared" si="75"/>
        <v>0</v>
      </c>
      <c r="GJ39" s="112" t="s">
        <v>193</v>
      </c>
      <c r="GK39" s="112">
        <f t="shared" si="76"/>
        <v>100</v>
      </c>
      <c r="GL39" s="112" t="str">
        <f t="shared" si="77"/>
        <v>0/100</v>
      </c>
      <c r="GM39" s="112">
        <f t="shared" si="78"/>
        <v>0</v>
      </c>
      <c r="GN39" s="112" t="s">
        <v>193</v>
      </c>
      <c r="GO39" s="112">
        <f t="shared" si="79"/>
        <v>100</v>
      </c>
      <c r="GP39" s="112" t="str">
        <f t="shared" si="80"/>
        <v>0/100</v>
      </c>
      <c r="GQ39" s="112">
        <f t="shared" si="81"/>
        <v>0</v>
      </c>
      <c r="GR39" s="112" t="s">
        <v>193</v>
      </c>
      <c r="GS39" s="112">
        <f t="shared" si="82"/>
        <v>200</v>
      </c>
      <c r="GT39" s="112" t="str">
        <f t="shared" si="17"/>
        <v>0/200</v>
      </c>
    </row>
    <row r="40" spans="1:202" ht="21.75" customHeight="1">
      <c r="A40" s="104">
        <f t="shared" si="18"/>
        <v>0</v>
      </c>
      <c r="B40" s="336">
        <v>32</v>
      </c>
      <c r="C40" s="32">
        <v>32</v>
      </c>
      <c r="D40" s="26">
        <f t="shared" si="19"/>
        <v>0</v>
      </c>
      <c r="E40" s="2"/>
      <c r="F40" s="538"/>
      <c r="G40" s="2"/>
      <c r="H40" s="2"/>
      <c r="I40" s="2"/>
      <c r="J40" s="2"/>
      <c r="K40" s="115"/>
      <c r="L40" s="15">
        <v>0</v>
      </c>
      <c r="M40" s="49">
        <v>0</v>
      </c>
      <c r="N40" s="50">
        <f t="shared" si="165"/>
        <v>0</v>
      </c>
      <c r="O40" s="141">
        <v>0</v>
      </c>
      <c r="P40" s="338">
        <v>0</v>
      </c>
      <c r="Q40" s="75">
        <f t="shared" si="166"/>
        <v>0</v>
      </c>
      <c r="R40" s="339">
        <v>0</v>
      </c>
      <c r="S40" s="340">
        <f t="shared" si="85"/>
        <v>0</v>
      </c>
      <c r="T40" s="153">
        <f t="shared" si="20"/>
        <v>0</v>
      </c>
      <c r="U40" s="51">
        <f t="shared" si="167"/>
        <v>0</v>
      </c>
      <c r="V40" s="476">
        <f t="shared" si="21"/>
        <v>0</v>
      </c>
      <c r="W40" s="27" t="str">
        <f t="shared" si="168"/>
        <v/>
      </c>
      <c r="X40" s="27" t="str">
        <f t="shared" si="169"/>
        <v/>
      </c>
      <c r="Y40" s="85" t="str">
        <f t="shared" si="170"/>
        <v/>
      </c>
      <c r="Z40" s="89">
        <v>0</v>
      </c>
      <c r="AA40" s="58">
        <v>0</v>
      </c>
      <c r="AB40" s="59">
        <f t="shared" si="98"/>
        <v>0</v>
      </c>
      <c r="AC40" s="147">
        <v>0</v>
      </c>
      <c r="AD40" s="343">
        <v>0</v>
      </c>
      <c r="AE40" s="76">
        <f t="shared" si="99"/>
        <v>0</v>
      </c>
      <c r="AF40" s="344">
        <v>0</v>
      </c>
      <c r="AG40" s="345">
        <f t="shared" si="100"/>
        <v>0</v>
      </c>
      <c r="AH40" s="97">
        <f t="shared" si="22"/>
        <v>0</v>
      </c>
      <c r="AI40" s="148">
        <f t="shared" si="101"/>
        <v>0</v>
      </c>
      <c r="AJ40" s="475">
        <f t="shared" si="23"/>
        <v>0</v>
      </c>
      <c r="AK40" s="53" t="str">
        <f t="shared" si="102"/>
        <v/>
      </c>
      <c r="AL40" s="53" t="str">
        <f t="shared" si="103"/>
        <v/>
      </c>
      <c r="AM40" s="90" t="str">
        <f t="shared" si="104"/>
        <v/>
      </c>
      <c r="AN40" s="86">
        <v>0</v>
      </c>
      <c r="AO40" s="55">
        <v>0</v>
      </c>
      <c r="AP40" s="56">
        <f t="shared" si="145"/>
        <v>0</v>
      </c>
      <c r="AQ40" s="185">
        <v>0</v>
      </c>
      <c r="AR40" s="346">
        <v>0</v>
      </c>
      <c r="AS40" s="186">
        <f t="shared" si="105"/>
        <v>0</v>
      </c>
      <c r="AT40" s="347">
        <v>0</v>
      </c>
      <c r="AU40" s="348">
        <f t="shared" si="106"/>
        <v>0</v>
      </c>
      <c r="AV40" s="47">
        <f t="shared" si="24"/>
        <v>0</v>
      </c>
      <c r="AW40" s="187">
        <f t="shared" si="107"/>
        <v>0</v>
      </c>
      <c r="AX40" s="473">
        <f t="shared" si="25"/>
        <v>0</v>
      </c>
      <c r="AY40" s="29" t="str">
        <f t="shared" si="108"/>
        <v/>
      </c>
      <c r="AZ40" s="29" t="str">
        <f t="shared" si="109"/>
        <v/>
      </c>
      <c r="BA40" s="87" t="str">
        <f t="shared" si="110"/>
        <v/>
      </c>
      <c r="BB40" s="203">
        <v>0</v>
      </c>
      <c r="BC40" s="63">
        <v>0</v>
      </c>
      <c r="BD40" s="204">
        <f t="shared" si="146"/>
        <v>0</v>
      </c>
      <c r="BE40" s="205">
        <v>0</v>
      </c>
      <c r="BF40" s="349">
        <v>0</v>
      </c>
      <c r="BG40" s="206">
        <f t="shared" si="111"/>
        <v>0</v>
      </c>
      <c r="BH40" s="350">
        <v>0</v>
      </c>
      <c r="BI40" s="351">
        <f t="shared" si="112"/>
        <v>0</v>
      </c>
      <c r="BJ40" s="77">
        <f t="shared" si="26"/>
        <v>0</v>
      </c>
      <c r="BK40" s="207">
        <f t="shared" si="113"/>
        <v>0</v>
      </c>
      <c r="BL40" s="477">
        <f t="shared" si="27"/>
        <v>0</v>
      </c>
      <c r="BM40" s="69" t="str">
        <f t="shared" si="114"/>
        <v/>
      </c>
      <c r="BN40" s="69" t="str">
        <f t="shared" si="115"/>
        <v/>
      </c>
      <c r="BO40" s="88" t="str">
        <f t="shared" si="116"/>
        <v/>
      </c>
      <c r="BP40" s="89">
        <v>0</v>
      </c>
      <c r="BQ40" s="58">
        <v>0</v>
      </c>
      <c r="BR40" s="59">
        <f t="shared" si="6"/>
        <v>0</v>
      </c>
      <c r="BS40" s="147">
        <v>0</v>
      </c>
      <c r="BT40" s="343">
        <v>0</v>
      </c>
      <c r="BU40" s="76">
        <f t="shared" si="117"/>
        <v>0</v>
      </c>
      <c r="BV40" s="344">
        <v>0</v>
      </c>
      <c r="BW40" s="345">
        <f t="shared" si="118"/>
        <v>0</v>
      </c>
      <c r="BX40" s="97">
        <f t="shared" si="28"/>
        <v>0</v>
      </c>
      <c r="BY40" s="148">
        <f t="shared" si="119"/>
        <v>0</v>
      </c>
      <c r="BZ40" s="475">
        <f t="shared" si="29"/>
        <v>0</v>
      </c>
      <c r="CA40" s="53" t="str">
        <f t="shared" si="7"/>
        <v/>
      </c>
      <c r="CB40" s="53" t="str">
        <f t="shared" si="120"/>
        <v/>
      </c>
      <c r="CC40" s="90" t="str">
        <f t="shared" si="121"/>
        <v/>
      </c>
      <c r="CD40" s="94">
        <v>0</v>
      </c>
      <c r="CE40" s="95">
        <v>0</v>
      </c>
      <c r="CF40" s="96">
        <f t="shared" si="147"/>
        <v>0</v>
      </c>
      <c r="CG40" s="223">
        <v>0</v>
      </c>
      <c r="CH40" s="352">
        <v>0</v>
      </c>
      <c r="CI40" s="224">
        <f t="shared" si="122"/>
        <v>0</v>
      </c>
      <c r="CJ40" s="353">
        <v>0</v>
      </c>
      <c r="CK40" s="354">
        <f t="shared" si="123"/>
        <v>0</v>
      </c>
      <c r="CL40" s="46">
        <f t="shared" si="30"/>
        <v>0</v>
      </c>
      <c r="CM40" s="225">
        <f t="shared" si="124"/>
        <v>0</v>
      </c>
      <c r="CN40" s="478">
        <f t="shared" si="31"/>
        <v>0</v>
      </c>
      <c r="CO40" s="28" t="str">
        <f t="shared" si="125"/>
        <v/>
      </c>
      <c r="CP40" s="28" t="str">
        <f t="shared" si="126"/>
        <v/>
      </c>
      <c r="CQ40" s="43" t="str">
        <f t="shared" si="127"/>
        <v/>
      </c>
      <c r="CR40" s="89">
        <v>0</v>
      </c>
      <c r="CS40" s="58">
        <v>0</v>
      </c>
      <c r="CT40" s="59">
        <f t="shared" si="128"/>
        <v>0</v>
      </c>
      <c r="CU40" s="147">
        <v>0</v>
      </c>
      <c r="CV40" s="343">
        <v>0</v>
      </c>
      <c r="CW40" s="76">
        <f t="shared" si="129"/>
        <v>0</v>
      </c>
      <c r="CX40" s="344">
        <v>0</v>
      </c>
      <c r="CY40" s="345">
        <f t="shared" si="130"/>
        <v>0</v>
      </c>
      <c r="CZ40" s="97">
        <f t="shared" si="32"/>
        <v>0</v>
      </c>
      <c r="DA40" s="148">
        <f t="shared" si="131"/>
        <v>0</v>
      </c>
      <c r="DB40" s="475">
        <f t="shared" si="33"/>
        <v>0</v>
      </c>
      <c r="DC40" s="53" t="str">
        <f t="shared" si="132"/>
        <v/>
      </c>
      <c r="DD40" s="53" t="str">
        <f t="shared" si="133"/>
        <v/>
      </c>
      <c r="DE40" s="90" t="str">
        <f t="shared" si="134"/>
        <v/>
      </c>
      <c r="DF40" s="91">
        <v>0</v>
      </c>
      <c r="DG40" s="60">
        <v>0</v>
      </c>
      <c r="DH40" s="61">
        <f t="shared" si="148"/>
        <v>0</v>
      </c>
      <c r="DI40" s="244">
        <v>0</v>
      </c>
      <c r="DJ40" s="355">
        <v>0</v>
      </c>
      <c r="DK40" s="245">
        <f t="shared" si="135"/>
        <v>0</v>
      </c>
      <c r="DL40" s="356">
        <v>0</v>
      </c>
      <c r="DM40" s="357">
        <f t="shared" si="136"/>
        <v>0</v>
      </c>
      <c r="DN40" s="48">
        <f t="shared" si="34"/>
        <v>0</v>
      </c>
      <c r="DO40" s="246">
        <f t="shared" si="137"/>
        <v>0</v>
      </c>
      <c r="DP40" s="479">
        <f t="shared" si="35"/>
        <v>0</v>
      </c>
      <c r="DQ40" s="92" t="str">
        <f t="shared" si="36"/>
        <v/>
      </c>
      <c r="DR40" s="203">
        <v>0</v>
      </c>
      <c r="DS40" s="63">
        <v>0</v>
      </c>
      <c r="DT40" s="204">
        <f t="shared" si="149"/>
        <v>0</v>
      </c>
      <c r="DU40" s="205">
        <v>0</v>
      </c>
      <c r="DV40" s="349">
        <v>0</v>
      </c>
      <c r="DW40" s="206">
        <f t="shared" si="138"/>
        <v>0</v>
      </c>
      <c r="DX40" s="350">
        <v>0</v>
      </c>
      <c r="DY40" s="351">
        <f t="shared" si="139"/>
        <v>0</v>
      </c>
      <c r="DZ40" s="77">
        <f t="shared" si="37"/>
        <v>0</v>
      </c>
      <c r="EA40" s="207">
        <f t="shared" si="140"/>
        <v>0</v>
      </c>
      <c r="EB40" s="477">
        <f t="shared" si="38"/>
        <v>0</v>
      </c>
      <c r="EC40" s="93" t="str">
        <f t="shared" si="39"/>
        <v/>
      </c>
      <c r="ED40" s="12">
        <v>0</v>
      </c>
      <c r="EE40" s="6">
        <v>0</v>
      </c>
      <c r="EF40" s="6">
        <v>0</v>
      </c>
      <c r="EG40" s="65">
        <f t="shared" si="150"/>
        <v>0</v>
      </c>
      <c r="EH40" s="480">
        <f t="shared" si="41"/>
        <v>0</v>
      </c>
      <c r="EI40" s="66" t="str">
        <f t="shared" si="42"/>
        <v/>
      </c>
      <c r="EJ40" s="10">
        <v>0</v>
      </c>
      <c r="EK40" s="4">
        <v>0</v>
      </c>
      <c r="EL40" s="4">
        <v>0</v>
      </c>
      <c r="EM40" s="28">
        <f t="shared" si="151"/>
        <v>0</v>
      </c>
      <c r="EN40" s="478">
        <f t="shared" si="44"/>
        <v>0</v>
      </c>
      <c r="EO40" s="39" t="str">
        <f t="shared" si="45"/>
        <v/>
      </c>
      <c r="EP40" s="203">
        <v>0</v>
      </c>
      <c r="EQ40" s="63">
        <v>0</v>
      </c>
      <c r="ER40" s="204">
        <f t="shared" si="97"/>
        <v>0</v>
      </c>
      <c r="ES40" s="205">
        <v>0</v>
      </c>
      <c r="ET40" s="349">
        <v>0</v>
      </c>
      <c r="EU40" s="206">
        <f t="shared" si="141"/>
        <v>0</v>
      </c>
      <c r="EV40" s="350">
        <v>0</v>
      </c>
      <c r="EW40" s="351">
        <f t="shared" si="142"/>
        <v>0</v>
      </c>
      <c r="EX40" s="77">
        <f t="shared" si="46"/>
        <v>0</v>
      </c>
      <c r="EY40" s="207">
        <f t="shared" si="143"/>
        <v>0</v>
      </c>
      <c r="EZ40" s="477">
        <f t="shared" si="47"/>
        <v>0</v>
      </c>
      <c r="FA40" s="93" t="str">
        <f t="shared" si="48"/>
        <v/>
      </c>
      <c r="FB40" s="14"/>
      <c r="FC40" s="8"/>
      <c r="FD40" s="44" t="str">
        <f t="shared" si="144"/>
        <v/>
      </c>
      <c r="FE40" s="41">
        <f t="shared" si="50"/>
        <v>0</v>
      </c>
      <c r="FF40" s="30">
        <f t="shared" si="51"/>
        <v>0</v>
      </c>
      <c r="FG40" s="128">
        <f t="shared" si="52"/>
        <v>0</v>
      </c>
      <c r="FH40" s="74" t="str">
        <f t="shared" si="53"/>
        <v/>
      </c>
      <c r="FI40" s="74" t="str">
        <f t="shared" si="54"/>
        <v/>
      </c>
      <c r="FJ40" s="62" t="str">
        <f t="shared" si="55"/>
        <v/>
      </c>
      <c r="FK40" s="42" t="str">
        <f t="shared" si="56"/>
        <v/>
      </c>
      <c r="FL40" s="84">
        <f t="shared" si="57"/>
        <v>0</v>
      </c>
      <c r="FM40" s="71" t="str">
        <f t="shared" si="152"/>
        <v/>
      </c>
      <c r="FN40" s="70" t="str">
        <f t="shared" si="153"/>
        <v/>
      </c>
      <c r="FO40" s="70" t="str">
        <f t="shared" si="154"/>
        <v/>
      </c>
      <c r="FP40" s="70" t="str">
        <f t="shared" si="155"/>
        <v/>
      </c>
      <c r="FQ40" s="70" t="str">
        <f t="shared" si="156"/>
        <v/>
      </c>
      <c r="FR40" s="387" t="str">
        <f t="shared" si="157"/>
        <v/>
      </c>
      <c r="FS40" s="72" t="str">
        <f t="shared" si="158"/>
        <v/>
      </c>
      <c r="FT40" s="71">
        <f t="shared" si="65"/>
        <v>0</v>
      </c>
      <c r="FU40" s="70">
        <f t="shared" si="66"/>
        <v>0</v>
      </c>
      <c r="FV40" s="70">
        <f t="shared" si="67"/>
        <v>0</v>
      </c>
      <c r="FW40" s="70">
        <f t="shared" si="68"/>
        <v>0</v>
      </c>
      <c r="FX40" s="72"/>
      <c r="FY40" s="691"/>
      <c r="FZ40" s="691"/>
      <c r="GA40" s="112">
        <f t="shared" si="69"/>
        <v>0</v>
      </c>
      <c r="GB40" s="112" t="s">
        <v>193</v>
      </c>
      <c r="GC40" s="112">
        <f t="shared" si="70"/>
        <v>200</v>
      </c>
      <c r="GD40" s="112" t="str">
        <f t="shared" si="71"/>
        <v>0/200</v>
      </c>
      <c r="GE40" s="112">
        <f t="shared" si="72"/>
        <v>0</v>
      </c>
      <c r="GF40" s="112" t="s">
        <v>193</v>
      </c>
      <c r="GG40" s="112">
        <f t="shared" si="73"/>
        <v>200</v>
      </c>
      <c r="GH40" s="112" t="str">
        <f t="shared" si="74"/>
        <v>0/200</v>
      </c>
      <c r="GI40" s="112">
        <f t="shared" si="75"/>
        <v>0</v>
      </c>
      <c r="GJ40" s="112" t="s">
        <v>193</v>
      </c>
      <c r="GK40" s="112">
        <f t="shared" si="76"/>
        <v>100</v>
      </c>
      <c r="GL40" s="112" t="str">
        <f t="shared" si="77"/>
        <v>0/100</v>
      </c>
      <c r="GM40" s="112">
        <f t="shared" si="78"/>
        <v>0</v>
      </c>
      <c r="GN40" s="112" t="s">
        <v>193</v>
      </c>
      <c r="GO40" s="112">
        <f t="shared" si="79"/>
        <v>100</v>
      </c>
      <c r="GP40" s="112" t="str">
        <f t="shared" si="80"/>
        <v>0/100</v>
      </c>
      <c r="GQ40" s="112">
        <f t="shared" si="81"/>
        <v>0</v>
      </c>
      <c r="GR40" s="112" t="s">
        <v>193</v>
      </c>
      <c r="GS40" s="112">
        <f t="shared" si="82"/>
        <v>200</v>
      </c>
      <c r="GT40" s="112" t="str">
        <f t="shared" si="17"/>
        <v>0/200</v>
      </c>
    </row>
    <row r="41" spans="1:202" ht="21.75" customHeight="1">
      <c r="A41" s="104">
        <f t="shared" si="18"/>
        <v>0</v>
      </c>
      <c r="B41" s="336">
        <v>33</v>
      </c>
      <c r="C41" s="25">
        <v>33</v>
      </c>
      <c r="D41" s="26">
        <f t="shared" si="19"/>
        <v>0</v>
      </c>
      <c r="E41" s="2"/>
      <c r="F41" s="538"/>
      <c r="G41" s="1"/>
      <c r="H41" s="2"/>
      <c r="I41" s="2"/>
      <c r="J41" s="2"/>
      <c r="K41" s="115"/>
      <c r="L41" s="15">
        <v>0</v>
      </c>
      <c r="M41" s="49">
        <v>0</v>
      </c>
      <c r="N41" s="50">
        <f t="shared" si="165"/>
        <v>0</v>
      </c>
      <c r="O41" s="141">
        <v>0</v>
      </c>
      <c r="P41" s="338">
        <v>0</v>
      </c>
      <c r="Q41" s="75">
        <f t="shared" si="166"/>
        <v>0</v>
      </c>
      <c r="R41" s="339">
        <v>0</v>
      </c>
      <c r="S41" s="340">
        <f t="shared" si="85"/>
        <v>0</v>
      </c>
      <c r="T41" s="153">
        <f t="shared" si="20"/>
        <v>0</v>
      </c>
      <c r="U41" s="51">
        <f t="shared" si="167"/>
        <v>0</v>
      </c>
      <c r="V41" s="476">
        <f t="shared" si="21"/>
        <v>0</v>
      </c>
      <c r="W41" s="27" t="str">
        <f t="shared" si="168"/>
        <v/>
      </c>
      <c r="X41" s="27" t="str">
        <f t="shared" si="169"/>
        <v/>
      </c>
      <c r="Y41" s="85" t="str">
        <f t="shared" si="170"/>
        <v/>
      </c>
      <c r="Z41" s="89">
        <v>0</v>
      </c>
      <c r="AA41" s="58">
        <v>0</v>
      </c>
      <c r="AB41" s="59">
        <f t="shared" si="98"/>
        <v>0</v>
      </c>
      <c r="AC41" s="147">
        <v>0</v>
      </c>
      <c r="AD41" s="343">
        <v>0</v>
      </c>
      <c r="AE41" s="76">
        <f t="shared" si="99"/>
        <v>0</v>
      </c>
      <c r="AF41" s="344">
        <v>0</v>
      </c>
      <c r="AG41" s="345">
        <f t="shared" si="100"/>
        <v>0</v>
      </c>
      <c r="AH41" s="97">
        <f t="shared" si="22"/>
        <v>0</v>
      </c>
      <c r="AI41" s="148">
        <f t="shared" si="101"/>
        <v>0</v>
      </c>
      <c r="AJ41" s="475">
        <f t="shared" si="23"/>
        <v>0</v>
      </c>
      <c r="AK41" s="53" t="str">
        <f t="shared" si="102"/>
        <v/>
      </c>
      <c r="AL41" s="53" t="str">
        <f t="shared" si="103"/>
        <v/>
      </c>
      <c r="AM41" s="90" t="str">
        <f t="shared" si="104"/>
        <v/>
      </c>
      <c r="AN41" s="86">
        <v>0</v>
      </c>
      <c r="AO41" s="55">
        <v>0</v>
      </c>
      <c r="AP41" s="56">
        <f t="shared" si="145"/>
        <v>0</v>
      </c>
      <c r="AQ41" s="185">
        <v>0</v>
      </c>
      <c r="AR41" s="346">
        <v>0</v>
      </c>
      <c r="AS41" s="186">
        <f t="shared" si="105"/>
        <v>0</v>
      </c>
      <c r="AT41" s="347">
        <v>0</v>
      </c>
      <c r="AU41" s="348">
        <f t="shared" si="106"/>
        <v>0</v>
      </c>
      <c r="AV41" s="47">
        <f t="shared" si="24"/>
        <v>0</v>
      </c>
      <c r="AW41" s="187">
        <f t="shared" si="107"/>
        <v>0</v>
      </c>
      <c r="AX41" s="473">
        <f t="shared" si="25"/>
        <v>0</v>
      </c>
      <c r="AY41" s="29" t="str">
        <f t="shared" si="108"/>
        <v/>
      </c>
      <c r="AZ41" s="29" t="str">
        <f t="shared" si="109"/>
        <v/>
      </c>
      <c r="BA41" s="87" t="str">
        <f t="shared" si="110"/>
        <v/>
      </c>
      <c r="BB41" s="203">
        <v>0</v>
      </c>
      <c r="BC41" s="63">
        <v>0</v>
      </c>
      <c r="BD41" s="204">
        <f t="shared" si="146"/>
        <v>0</v>
      </c>
      <c r="BE41" s="205">
        <v>0</v>
      </c>
      <c r="BF41" s="349">
        <v>0</v>
      </c>
      <c r="BG41" s="206">
        <f t="shared" si="111"/>
        <v>0</v>
      </c>
      <c r="BH41" s="350">
        <v>0</v>
      </c>
      <c r="BI41" s="351">
        <f t="shared" si="112"/>
        <v>0</v>
      </c>
      <c r="BJ41" s="77">
        <f t="shared" si="26"/>
        <v>0</v>
      </c>
      <c r="BK41" s="207">
        <f t="shared" si="113"/>
        <v>0</v>
      </c>
      <c r="BL41" s="477">
        <f t="shared" si="27"/>
        <v>0</v>
      </c>
      <c r="BM41" s="69" t="str">
        <f t="shared" si="114"/>
        <v/>
      </c>
      <c r="BN41" s="69" t="str">
        <f t="shared" si="115"/>
        <v/>
      </c>
      <c r="BO41" s="88" t="str">
        <f t="shared" si="116"/>
        <v/>
      </c>
      <c r="BP41" s="89">
        <v>0</v>
      </c>
      <c r="BQ41" s="58">
        <v>0</v>
      </c>
      <c r="BR41" s="59">
        <f t="shared" ref="BR41:BR72" si="171">SUM(BP41:BQ41)</f>
        <v>0</v>
      </c>
      <c r="BS41" s="147">
        <v>0</v>
      </c>
      <c r="BT41" s="343">
        <v>0</v>
      </c>
      <c r="BU41" s="76">
        <f t="shared" si="117"/>
        <v>0</v>
      </c>
      <c r="BV41" s="344">
        <v>0</v>
      </c>
      <c r="BW41" s="345">
        <f t="shared" si="118"/>
        <v>0</v>
      </c>
      <c r="BX41" s="97">
        <f t="shared" si="28"/>
        <v>0</v>
      </c>
      <c r="BY41" s="148">
        <f t="shared" si="119"/>
        <v>0</v>
      </c>
      <c r="BZ41" s="475">
        <f t="shared" si="29"/>
        <v>0</v>
      </c>
      <c r="CA41" s="53" t="str">
        <f t="shared" ref="CA41:CA72" si="172">IF(BV41="AB","AB",IF(AND(OR(BP41="ab",BP41="ml"),OR(BQ41="ab",BQ41="ml"),OR(BS41="ab",BS41="ml")),"AB",IF(AND(OR(BP41="ab",BP41="ml"),OR(BS41="ab",BS41="ml")),"AB","")))</f>
        <v/>
      </c>
      <c r="CB41" s="53" t="str">
        <f t="shared" si="120"/>
        <v/>
      </c>
      <c r="CC41" s="90" t="str">
        <f t="shared" si="121"/>
        <v/>
      </c>
      <c r="CD41" s="94">
        <v>0</v>
      </c>
      <c r="CE41" s="95">
        <v>0</v>
      </c>
      <c r="CF41" s="96">
        <f t="shared" si="147"/>
        <v>0</v>
      </c>
      <c r="CG41" s="223">
        <v>0</v>
      </c>
      <c r="CH41" s="352">
        <v>0</v>
      </c>
      <c r="CI41" s="224">
        <f t="shared" si="122"/>
        <v>0</v>
      </c>
      <c r="CJ41" s="353">
        <v>0</v>
      </c>
      <c r="CK41" s="354">
        <f t="shared" si="123"/>
        <v>0</v>
      </c>
      <c r="CL41" s="46">
        <f t="shared" si="30"/>
        <v>0</v>
      </c>
      <c r="CM41" s="225">
        <f t="shared" si="124"/>
        <v>0</v>
      </c>
      <c r="CN41" s="478">
        <f t="shared" si="31"/>
        <v>0</v>
      </c>
      <c r="CO41" s="28" t="str">
        <f t="shared" si="125"/>
        <v/>
      </c>
      <c r="CP41" s="28" t="str">
        <f t="shared" si="126"/>
        <v/>
      </c>
      <c r="CQ41" s="43" t="str">
        <f t="shared" si="127"/>
        <v/>
      </c>
      <c r="CR41" s="89">
        <v>0</v>
      </c>
      <c r="CS41" s="58">
        <v>0</v>
      </c>
      <c r="CT41" s="59">
        <f t="shared" si="128"/>
        <v>0</v>
      </c>
      <c r="CU41" s="147">
        <v>0</v>
      </c>
      <c r="CV41" s="343">
        <v>0</v>
      </c>
      <c r="CW41" s="76">
        <f t="shared" si="129"/>
        <v>0</v>
      </c>
      <c r="CX41" s="344">
        <v>0</v>
      </c>
      <c r="CY41" s="345">
        <f t="shared" si="130"/>
        <v>0</v>
      </c>
      <c r="CZ41" s="97">
        <f t="shared" si="32"/>
        <v>0</v>
      </c>
      <c r="DA41" s="148">
        <f t="shared" si="131"/>
        <v>0</v>
      </c>
      <c r="DB41" s="475">
        <f t="shared" si="33"/>
        <v>0</v>
      </c>
      <c r="DC41" s="53" t="str">
        <f t="shared" si="132"/>
        <v/>
      </c>
      <c r="DD41" s="53" t="str">
        <f t="shared" si="133"/>
        <v/>
      </c>
      <c r="DE41" s="90" t="str">
        <f t="shared" si="134"/>
        <v/>
      </c>
      <c r="DF41" s="91">
        <v>0</v>
      </c>
      <c r="DG41" s="60">
        <v>0</v>
      </c>
      <c r="DH41" s="61">
        <f t="shared" si="148"/>
        <v>0</v>
      </c>
      <c r="DI41" s="244">
        <v>0</v>
      </c>
      <c r="DJ41" s="355">
        <v>0</v>
      </c>
      <c r="DK41" s="245">
        <f t="shared" si="135"/>
        <v>0</v>
      </c>
      <c r="DL41" s="356">
        <v>0</v>
      </c>
      <c r="DM41" s="357">
        <f t="shared" si="136"/>
        <v>0</v>
      </c>
      <c r="DN41" s="48">
        <f t="shared" si="34"/>
        <v>0</v>
      </c>
      <c r="DO41" s="246">
        <f t="shared" si="137"/>
        <v>0</v>
      </c>
      <c r="DP41" s="479">
        <f t="shared" si="35"/>
        <v>0</v>
      </c>
      <c r="DQ41" s="92" t="str">
        <f t="shared" si="36"/>
        <v/>
      </c>
      <c r="DR41" s="203">
        <v>0</v>
      </c>
      <c r="DS41" s="63">
        <v>0</v>
      </c>
      <c r="DT41" s="204">
        <f t="shared" si="149"/>
        <v>0</v>
      </c>
      <c r="DU41" s="205">
        <v>0</v>
      </c>
      <c r="DV41" s="349">
        <v>0</v>
      </c>
      <c r="DW41" s="206">
        <f t="shared" si="138"/>
        <v>0</v>
      </c>
      <c r="DX41" s="350">
        <v>0</v>
      </c>
      <c r="DY41" s="351">
        <f t="shared" si="139"/>
        <v>0</v>
      </c>
      <c r="DZ41" s="77">
        <f t="shared" si="37"/>
        <v>0</v>
      </c>
      <c r="EA41" s="207">
        <f t="shared" si="140"/>
        <v>0</v>
      </c>
      <c r="EB41" s="477">
        <f t="shared" si="38"/>
        <v>0</v>
      </c>
      <c r="EC41" s="93" t="str">
        <f t="shared" si="39"/>
        <v/>
      </c>
      <c r="ED41" s="12">
        <v>0</v>
      </c>
      <c r="EE41" s="6">
        <v>0</v>
      </c>
      <c r="EF41" s="6">
        <v>0</v>
      </c>
      <c r="EG41" s="65">
        <f t="shared" si="150"/>
        <v>0</v>
      </c>
      <c r="EH41" s="480">
        <f t="shared" si="41"/>
        <v>0</v>
      </c>
      <c r="EI41" s="66" t="str">
        <f t="shared" si="42"/>
        <v/>
      </c>
      <c r="EJ41" s="10">
        <v>0</v>
      </c>
      <c r="EK41" s="4">
        <v>0</v>
      </c>
      <c r="EL41" s="4">
        <v>0</v>
      </c>
      <c r="EM41" s="28">
        <f t="shared" si="151"/>
        <v>0</v>
      </c>
      <c r="EN41" s="478">
        <f t="shared" si="44"/>
        <v>0</v>
      </c>
      <c r="EO41" s="39" t="str">
        <f t="shared" si="45"/>
        <v/>
      </c>
      <c r="EP41" s="203">
        <v>0</v>
      </c>
      <c r="EQ41" s="63">
        <v>0</v>
      </c>
      <c r="ER41" s="204">
        <f t="shared" si="97"/>
        <v>0</v>
      </c>
      <c r="ES41" s="205">
        <v>0</v>
      </c>
      <c r="ET41" s="349">
        <v>0</v>
      </c>
      <c r="EU41" s="206">
        <f t="shared" si="141"/>
        <v>0</v>
      </c>
      <c r="EV41" s="350">
        <v>0</v>
      </c>
      <c r="EW41" s="351">
        <f t="shared" si="142"/>
        <v>0</v>
      </c>
      <c r="EX41" s="77">
        <f t="shared" si="46"/>
        <v>0</v>
      </c>
      <c r="EY41" s="207">
        <f t="shared" si="143"/>
        <v>0</v>
      </c>
      <c r="EZ41" s="477">
        <f t="shared" si="47"/>
        <v>0</v>
      </c>
      <c r="FA41" s="93" t="str">
        <f t="shared" si="48"/>
        <v/>
      </c>
      <c r="FB41" s="14"/>
      <c r="FC41" s="8"/>
      <c r="FD41" s="44" t="str">
        <f t="shared" si="144"/>
        <v/>
      </c>
      <c r="FE41" s="41">
        <f t="shared" si="50"/>
        <v>0</v>
      </c>
      <c r="FF41" s="30">
        <f t="shared" si="51"/>
        <v>0</v>
      </c>
      <c r="FG41" s="128">
        <f t="shared" si="52"/>
        <v>0</v>
      </c>
      <c r="FH41" s="74" t="str">
        <f t="shared" si="53"/>
        <v/>
      </c>
      <c r="FI41" s="74" t="str">
        <f t="shared" si="54"/>
        <v/>
      </c>
      <c r="FJ41" s="62" t="str">
        <f t="shared" si="55"/>
        <v/>
      </c>
      <c r="FK41" s="42" t="str">
        <f t="shared" si="56"/>
        <v/>
      </c>
      <c r="FL41" s="84">
        <f t="shared" si="57"/>
        <v>0</v>
      </c>
      <c r="FM41" s="71" t="str">
        <f t="shared" si="152"/>
        <v/>
      </c>
      <c r="FN41" s="70" t="str">
        <f t="shared" si="153"/>
        <v/>
      </c>
      <c r="FO41" s="70" t="str">
        <f t="shared" si="154"/>
        <v/>
      </c>
      <c r="FP41" s="70" t="str">
        <f t="shared" si="155"/>
        <v/>
      </c>
      <c r="FQ41" s="70" t="str">
        <f t="shared" si="156"/>
        <v/>
      </c>
      <c r="FR41" s="387" t="str">
        <f t="shared" si="157"/>
        <v/>
      </c>
      <c r="FS41" s="72" t="str">
        <f t="shared" si="158"/>
        <v/>
      </c>
      <c r="FT41" s="71">
        <f t="shared" si="65"/>
        <v>0</v>
      </c>
      <c r="FU41" s="70">
        <f t="shared" si="66"/>
        <v>0</v>
      </c>
      <c r="FV41" s="70">
        <f t="shared" si="67"/>
        <v>0</v>
      </c>
      <c r="FW41" s="70">
        <f t="shared" si="68"/>
        <v>0</v>
      </c>
      <c r="FX41" s="72"/>
      <c r="FY41" s="691"/>
      <c r="FZ41" s="691"/>
      <c r="GA41" s="112">
        <f t="shared" si="69"/>
        <v>0</v>
      </c>
      <c r="GB41" s="112" t="s">
        <v>193</v>
      </c>
      <c r="GC41" s="112">
        <f t="shared" si="70"/>
        <v>200</v>
      </c>
      <c r="GD41" s="112" t="str">
        <f t="shared" si="71"/>
        <v>0/200</v>
      </c>
      <c r="GE41" s="112">
        <f t="shared" si="72"/>
        <v>0</v>
      </c>
      <c r="GF41" s="112" t="s">
        <v>193</v>
      </c>
      <c r="GG41" s="112">
        <f t="shared" si="73"/>
        <v>200</v>
      </c>
      <c r="GH41" s="112" t="str">
        <f t="shared" si="74"/>
        <v>0/200</v>
      </c>
      <c r="GI41" s="112">
        <f t="shared" si="75"/>
        <v>0</v>
      </c>
      <c r="GJ41" s="112" t="s">
        <v>193</v>
      </c>
      <c r="GK41" s="112">
        <f t="shared" si="76"/>
        <v>100</v>
      </c>
      <c r="GL41" s="112" t="str">
        <f t="shared" si="77"/>
        <v>0/100</v>
      </c>
      <c r="GM41" s="112">
        <f t="shared" si="78"/>
        <v>0</v>
      </c>
      <c r="GN41" s="112" t="s">
        <v>193</v>
      </c>
      <c r="GO41" s="112">
        <f t="shared" si="79"/>
        <v>100</v>
      </c>
      <c r="GP41" s="112" t="str">
        <f t="shared" si="80"/>
        <v>0/100</v>
      </c>
      <c r="GQ41" s="112">
        <f t="shared" si="81"/>
        <v>0</v>
      </c>
      <c r="GR41" s="112" t="s">
        <v>193</v>
      </c>
      <c r="GS41" s="112">
        <f t="shared" si="82"/>
        <v>200</v>
      </c>
      <c r="GT41" s="112" t="str">
        <f t="shared" si="17"/>
        <v>0/200</v>
      </c>
    </row>
    <row r="42" spans="1:202" ht="21.75" customHeight="1">
      <c r="A42" s="104">
        <f t="shared" si="18"/>
        <v>0</v>
      </c>
      <c r="B42" s="336">
        <v>34</v>
      </c>
      <c r="C42" s="32">
        <v>34</v>
      </c>
      <c r="D42" s="26">
        <f t="shared" si="19"/>
        <v>0</v>
      </c>
      <c r="E42" s="2"/>
      <c r="F42" s="538"/>
      <c r="G42" s="2"/>
      <c r="H42" s="2"/>
      <c r="I42" s="2"/>
      <c r="J42" s="2"/>
      <c r="K42" s="115"/>
      <c r="L42" s="15">
        <v>0</v>
      </c>
      <c r="M42" s="49">
        <v>0</v>
      </c>
      <c r="N42" s="50">
        <f t="shared" si="165"/>
        <v>0</v>
      </c>
      <c r="O42" s="141">
        <v>0</v>
      </c>
      <c r="P42" s="338">
        <v>0</v>
      </c>
      <c r="Q42" s="75">
        <f t="shared" si="166"/>
        <v>0</v>
      </c>
      <c r="R42" s="339">
        <v>0</v>
      </c>
      <c r="S42" s="340">
        <f t="shared" si="85"/>
        <v>0</v>
      </c>
      <c r="T42" s="153">
        <f t="shared" si="20"/>
        <v>0</v>
      </c>
      <c r="U42" s="51">
        <f t="shared" si="167"/>
        <v>0</v>
      </c>
      <c r="V42" s="476">
        <f t="shared" si="21"/>
        <v>0</v>
      </c>
      <c r="W42" s="27" t="str">
        <f t="shared" si="168"/>
        <v/>
      </c>
      <c r="X42" s="27" t="str">
        <f t="shared" si="169"/>
        <v/>
      </c>
      <c r="Y42" s="85" t="str">
        <f t="shared" si="170"/>
        <v/>
      </c>
      <c r="Z42" s="89">
        <v>0</v>
      </c>
      <c r="AA42" s="58">
        <v>0</v>
      </c>
      <c r="AB42" s="59">
        <f t="shared" si="98"/>
        <v>0</v>
      </c>
      <c r="AC42" s="147">
        <v>0</v>
      </c>
      <c r="AD42" s="343">
        <v>0</v>
      </c>
      <c r="AE42" s="76">
        <f t="shared" si="99"/>
        <v>0</v>
      </c>
      <c r="AF42" s="344">
        <v>0</v>
      </c>
      <c r="AG42" s="345">
        <f t="shared" si="100"/>
        <v>0</v>
      </c>
      <c r="AH42" s="97">
        <f t="shared" si="22"/>
        <v>0</v>
      </c>
      <c r="AI42" s="148">
        <f t="shared" si="101"/>
        <v>0</v>
      </c>
      <c r="AJ42" s="475">
        <f t="shared" si="23"/>
        <v>0</v>
      </c>
      <c r="AK42" s="53" t="str">
        <f t="shared" si="102"/>
        <v/>
      </c>
      <c r="AL42" s="53" t="str">
        <f t="shared" si="103"/>
        <v/>
      </c>
      <c r="AM42" s="90" t="str">
        <f t="shared" si="104"/>
        <v/>
      </c>
      <c r="AN42" s="86">
        <v>0</v>
      </c>
      <c r="AO42" s="55">
        <v>0</v>
      </c>
      <c r="AP42" s="56">
        <f t="shared" si="145"/>
        <v>0</v>
      </c>
      <c r="AQ42" s="185">
        <v>0</v>
      </c>
      <c r="AR42" s="346">
        <v>0</v>
      </c>
      <c r="AS42" s="186">
        <f t="shared" si="105"/>
        <v>0</v>
      </c>
      <c r="AT42" s="347">
        <v>0</v>
      </c>
      <c r="AU42" s="348">
        <f t="shared" si="106"/>
        <v>0</v>
      </c>
      <c r="AV42" s="47">
        <f t="shared" si="24"/>
        <v>0</v>
      </c>
      <c r="AW42" s="187">
        <f t="shared" si="107"/>
        <v>0</v>
      </c>
      <c r="AX42" s="473">
        <f t="shared" si="25"/>
        <v>0</v>
      </c>
      <c r="AY42" s="29" t="str">
        <f t="shared" si="108"/>
        <v/>
      </c>
      <c r="AZ42" s="29" t="str">
        <f t="shared" si="109"/>
        <v/>
      </c>
      <c r="BA42" s="87" t="str">
        <f t="shared" si="110"/>
        <v/>
      </c>
      <c r="BB42" s="203">
        <v>0</v>
      </c>
      <c r="BC42" s="63">
        <v>0</v>
      </c>
      <c r="BD42" s="204">
        <f t="shared" si="146"/>
        <v>0</v>
      </c>
      <c r="BE42" s="205">
        <v>0</v>
      </c>
      <c r="BF42" s="349">
        <v>0</v>
      </c>
      <c r="BG42" s="206">
        <f t="shared" si="111"/>
        <v>0</v>
      </c>
      <c r="BH42" s="350">
        <v>0</v>
      </c>
      <c r="BI42" s="351">
        <f t="shared" si="112"/>
        <v>0</v>
      </c>
      <c r="BJ42" s="77">
        <f t="shared" si="26"/>
        <v>0</v>
      </c>
      <c r="BK42" s="207">
        <f t="shared" si="113"/>
        <v>0</v>
      </c>
      <c r="BL42" s="477">
        <f t="shared" si="27"/>
        <v>0</v>
      </c>
      <c r="BM42" s="69" t="str">
        <f t="shared" si="114"/>
        <v/>
      </c>
      <c r="BN42" s="69" t="str">
        <f t="shared" si="115"/>
        <v/>
      </c>
      <c r="BO42" s="88" t="str">
        <f t="shared" si="116"/>
        <v/>
      </c>
      <c r="BP42" s="89">
        <v>0</v>
      </c>
      <c r="BQ42" s="58">
        <v>0</v>
      </c>
      <c r="BR42" s="59">
        <f t="shared" si="171"/>
        <v>0</v>
      </c>
      <c r="BS42" s="147">
        <v>0</v>
      </c>
      <c r="BT42" s="343">
        <v>0</v>
      </c>
      <c r="BU42" s="76">
        <f t="shared" si="117"/>
        <v>0</v>
      </c>
      <c r="BV42" s="344">
        <v>0</v>
      </c>
      <c r="BW42" s="345">
        <f t="shared" si="118"/>
        <v>0</v>
      </c>
      <c r="BX42" s="97">
        <f t="shared" si="28"/>
        <v>0</v>
      </c>
      <c r="BY42" s="148">
        <f t="shared" si="119"/>
        <v>0</v>
      </c>
      <c r="BZ42" s="475">
        <f t="shared" si="29"/>
        <v>0</v>
      </c>
      <c r="CA42" s="53" t="str">
        <f t="shared" si="172"/>
        <v/>
      </c>
      <c r="CB42" s="53" t="str">
        <f t="shared" si="120"/>
        <v/>
      </c>
      <c r="CC42" s="90" t="str">
        <f t="shared" si="121"/>
        <v/>
      </c>
      <c r="CD42" s="94">
        <v>0</v>
      </c>
      <c r="CE42" s="95">
        <v>0</v>
      </c>
      <c r="CF42" s="96">
        <f t="shared" si="147"/>
        <v>0</v>
      </c>
      <c r="CG42" s="223">
        <v>0</v>
      </c>
      <c r="CH42" s="352">
        <v>0</v>
      </c>
      <c r="CI42" s="224">
        <f t="shared" si="122"/>
        <v>0</v>
      </c>
      <c r="CJ42" s="353">
        <v>0</v>
      </c>
      <c r="CK42" s="354">
        <f t="shared" si="123"/>
        <v>0</v>
      </c>
      <c r="CL42" s="46">
        <f t="shared" si="30"/>
        <v>0</v>
      </c>
      <c r="CM42" s="225">
        <f t="shared" si="124"/>
        <v>0</v>
      </c>
      <c r="CN42" s="478">
        <f t="shared" si="31"/>
        <v>0</v>
      </c>
      <c r="CO42" s="28" t="str">
        <f t="shared" si="125"/>
        <v/>
      </c>
      <c r="CP42" s="28" t="str">
        <f t="shared" si="126"/>
        <v/>
      </c>
      <c r="CQ42" s="43" t="str">
        <f t="shared" si="127"/>
        <v/>
      </c>
      <c r="CR42" s="89">
        <v>0</v>
      </c>
      <c r="CS42" s="58">
        <v>0</v>
      </c>
      <c r="CT42" s="59">
        <f t="shared" si="128"/>
        <v>0</v>
      </c>
      <c r="CU42" s="147">
        <v>0</v>
      </c>
      <c r="CV42" s="343">
        <v>0</v>
      </c>
      <c r="CW42" s="76">
        <f t="shared" si="129"/>
        <v>0</v>
      </c>
      <c r="CX42" s="344">
        <v>0</v>
      </c>
      <c r="CY42" s="345">
        <f t="shared" si="130"/>
        <v>0</v>
      </c>
      <c r="CZ42" s="97">
        <f t="shared" si="32"/>
        <v>0</v>
      </c>
      <c r="DA42" s="148">
        <f t="shared" si="131"/>
        <v>0</v>
      </c>
      <c r="DB42" s="475">
        <f t="shared" si="33"/>
        <v>0</v>
      </c>
      <c r="DC42" s="53" t="str">
        <f t="shared" si="132"/>
        <v/>
      </c>
      <c r="DD42" s="53" t="str">
        <f t="shared" si="133"/>
        <v/>
      </c>
      <c r="DE42" s="90" t="str">
        <f t="shared" si="134"/>
        <v/>
      </c>
      <c r="DF42" s="91">
        <v>0</v>
      </c>
      <c r="DG42" s="60">
        <v>0</v>
      </c>
      <c r="DH42" s="61">
        <f t="shared" si="148"/>
        <v>0</v>
      </c>
      <c r="DI42" s="244">
        <v>0</v>
      </c>
      <c r="DJ42" s="355">
        <v>0</v>
      </c>
      <c r="DK42" s="245">
        <f t="shared" si="135"/>
        <v>0</v>
      </c>
      <c r="DL42" s="356">
        <v>0</v>
      </c>
      <c r="DM42" s="357">
        <f t="shared" si="136"/>
        <v>0</v>
      </c>
      <c r="DN42" s="48">
        <f t="shared" si="34"/>
        <v>0</v>
      </c>
      <c r="DO42" s="246">
        <f t="shared" si="137"/>
        <v>0</v>
      </c>
      <c r="DP42" s="479">
        <f t="shared" si="35"/>
        <v>0</v>
      </c>
      <c r="DQ42" s="92" t="str">
        <f t="shared" si="36"/>
        <v/>
      </c>
      <c r="DR42" s="203">
        <v>0</v>
      </c>
      <c r="DS42" s="63">
        <v>0</v>
      </c>
      <c r="DT42" s="204">
        <f t="shared" si="149"/>
        <v>0</v>
      </c>
      <c r="DU42" s="205">
        <v>0</v>
      </c>
      <c r="DV42" s="349">
        <v>0</v>
      </c>
      <c r="DW42" s="206">
        <f t="shared" si="138"/>
        <v>0</v>
      </c>
      <c r="DX42" s="350">
        <v>0</v>
      </c>
      <c r="DY42" s="351">
        <f t="shared" si="139"/>
        <v>0</v>
      </c>
      <c r="DZ42" s="77">
        <f t="shared" si="37"/>
        <v>0</v>
      </c>
      <c r="EA42" s="207">
        <f t="shared" si="140"/>
        <v>0</v>
      </c>
      <c r="EB42" s="477">
        <f t="shared" si="38"/>
        <v>0</v>
      </c>
      <c r="EC42" s="93" t="str">
        <f t="shared" si="39"/>
        <v/>
      </c>
      <c r="ED42" s="12">
        <v>0</v>
      </c>
      <c r="EE42" s="6">
        <v>0</v>
      </c>
      <c r="EF42" s="6">
        <v>0</v>
      </c>
      <c r="EG42" s="65">
        <f t="shared" si="150"/>
        <v>0</v>
      </c>
      <c r="EH42" s="480">
        <f t="shared" si="41"/>
        <v>0</v>
      </c>
      <c r="EI42" s="66" t="str">
        <f t="shared" si="42"/>
        <v/>
      </c>
      <c r="EJ42" s="10">
        <v>0</v>
      </c>
      <c r="EK42" s="4">
        <v>0</v>
      </c>
      <c r="EL42" s="4">
        <v>0</v>
      </c>
      <c r="EM42" s="28">
        <f t="shared" si="151"/>
        <v>0</v>
      </c>
      <c r="EN42" s="478">
        <f t="shared" si="44"/>
        <v>0</v>
      </c>
      <c r="EO42" s="39" t="str">
        <f t="shared" si="45"/>
        <v/>
      </c>
      <c r="EP42" s="203">
        <v>0</v>
      </c>
      <c r="EQ42" s="63">
        <v>0</v>
      </c>
      <c r="ER42" s="204">
        <f t="shared" si="97"/>
        <v>0</v>
      </c>
      <c r="ES42" s="205">
        <v>0</v>
      </c>
      <c r="ET42" s="349">
        <v>0</v>
      </c>
      <c r="EU42" s="206">
        <f t="shared" si="141"/>
        <v>0</v>
      </c>
      <c r="EV42" s="350">
        <v>0</v>
      </c>
      <c r="EW42" s="351">
        <f t="shared" si="142"/>
        <v>0</v>
      </c>
      <c r="EX42" s="77">
        <f t="shared" si="46"/>
        <v>0</v>
      </c>
      <c r="EY42" s="207">
        <f t="shared" si="143"/>
        <v>0</v>
      </c>
      <c r="EZ42" s="477">
        <f t="shared" si="47"/>
        <v>0</v>
      </c>
      <c r="FA42" s="93" t="str">
        <f t="shared" si="48"/>
        <v/>
      </c>
      <c r="FB42" s="14"/>
      <c r="FC42" s="8"/>
      <c r="FD42" s="44" t="str">
        <f t="shared" si="144"/>
        <v/>
      </c>
      <c r="FE42" s="41">
        <f t="shared" si="50"/>
        <v>0</v>
      </c>
      <c r="FF42" s="30">
        <f t="shared" si="51"/>
        <v>0</v>
      </c>
      <c r="FG42" s="128">
        <f t="shared" si="52"/>
        <v>0</v>
      </c>
      <c r="FH42" s="74" t="str">
        <f t="shared" si="53"/>
        <v/>
      </c>
      <c r="FI42" s="74" t="str">
        <f t="shared" si="54"/>
        <v/>
      </c>
      <c r="FJ42" s="62" t="str">
        <f t="shared" si="55"/>
        <v/>
      </c>
      <c r="FK42" s="42" t="str">
        <f t="shared" si="56"/>
        <v/>
      </c>
      <c r="FL42" s="84">
        <f t="shared" si="57"/>
        <v>0</v>
      </c>
      <c r="FM42" s="71" t="str">
        <f t="shared" si="152"/>
        <v/>
      </c>
      <c r="FN42" s="70" t="str">
        <f t="shared" si="153"/>
        <v/>
      </c>
      <c r="FO42" s="70" t="str">
        <f t="shared" si="154"/>
        <v/>
      </c>
      <c r="FP42" s="70" t="str">
        <f t="shared" si="155"/>
        <v/>
      </c>
      <c r="FQ42" s="70" t="str">
        <f t="shared" si="156"/>
        <v/>
      </c>
      <c r="FR42" s="387" t="str">
        <f t="shared" si="157"/>
        <v/>
      </c>
      <c r="FS42" s="72" t="str">
        <f t="shared" si="158"/>
        <v/>
      </c>
      <c r="FT42" s="71">
        <f t="shared" si="65"/>
        <v>0</v>
      </c>
      <c r="FU42" s="70">
        <f t="shared" si="66"/>
        <v>0</v>
      </c>
      <c r="FV42" s="70">
        <f t="shared" si="67"/>
        <v>0</v>
      </c>
      <c r="FW42" s="70">
        <f t="shared" si="68"/>
        <v>0</v>
      </c>
      <c r="FX42" s="72"/>
      <c r="FY42" s="691"/>
      <c r="FZ42" s="691"/>
      <c r="GA42" s="112">
        <f t="shared" si="69"/>
        <v>0</v>
      </c>
      <c r="GB42" s="112" t="s">
        <v>193</v>
      </c>
      <c r="GC42" s="112">
        <f t="shared" si="70"/>
        <v>200</v>
      </c>
      <c r="GD42" s="112" t="str">
        <f t="shared" si="71"/>
        <v>0/200</v>
      </c>
      <c r="GE42" s="112">
        <f t="shared" si="72"/>
        <v>0</v>
      </c>
      <c r="GF42" s="112" t="s">
        <v>193</v>
      </c>
      <c r="GG42" s="112">
        <f t="shared" si="73"/>
        <v>200</v>
      </c>
      <c r="GH42" s="112" t="str">
        <f t="shared" si="74"/>
        <v>0/200</v>
      </c>
      <c r="GI42" s="112">
        <f t="shared" si="75"/>
        <v>0</v>
      </c>
      <c r="GJ42" s="112" t="s">
        <v>193</v>
      </c>
      <c r="GK42" s="112">
        <f t="shared" si="76"/>
        <v>100</v>
      </c>
      <c r="GL42" s="112" t="str">
        <f t="shared" si="77"/>
        <v>0/100</v>
      </c>
      <c r="GM42" s="112">
        <f t="shared" si="78"/>
        <v>0</v>
      </c>
      <c r="GN42" s="112" t="s">
        <v>193</v>
      </c>
      <c r="GO42" s="112">
        <f t="shared" si="79"/>
        <v>100</v>
      </c>
      <c r="GP42" s="112" t="str">
        <f t="shared" si="80"/>
        <v>0/100</v>
      </c>
      <c r="GQ42" s="112">
        <f t="shared" si="81"/>
        <v>0</v>
      </c>
      <c r="GR42" s="112" t="s">
        <v>193</v>
      </c>
      <c r="GS42" s="112">
        <f t="shared" si="82"/>
        <v>200</v>
      </c>
      <c r="GT42" s="112" t="str">
        <f t="shared" si="17"/>
        <v>0/200</v>
      </c>
    </row>
    <row r="43" spans="1:202" ht="21.75" customHeight="1">
      <c r="A43" s="104">
        <f t="shared" si="18"/>
        <v>0</v>
      </c>
      <c r="B43" s="336">
        <v>35</v>
      </c>
      <c r="C43" s="25">
        <v>35</v>
      </c>
      <c r="D43" s="26">
        <f t="shared" si="19"/>
        <v>0</v>
      </c>
      <c r="E43" s="2"/>
      <c r="F43" s="538"/>
      <c r="G43" s="1"/>
      <c r="H43" s="2"/>
      <c r="I43" s="2"/>
      <c r="J43" s="2"/>
      <c r="K43" s="115"/>
      <c r="L43" s="15">
        <v>0</v>
      </c>
      <c r="M43" s="49">
        <v>0</v>
      </c>
      <c r="N43" s="50">
        <f t="shared" si="165"/>
        <v>0</v>
      </c>
      <c r="O43" s="141">
        <v>0</v>
      </c>
      <c r="P43" s="338">
        <v>0</v>
      </c>
      <c r="Q43" s="75">
        <f t="shared" si="166"/>
        <v>0</v>
      </c>
      <c r="R43" s="339">
        <v>0</v>
      </c>
      <c r="S43" s="340">
        <f t="shared" si="85"/>
        <v>0</v>
      </c>
      <c r="T43" s="153">
        <f t="shared" si="20"/>
        <v>0</v>
      </c>
      <c r="U43" s="51">
        <f t="shared" si="167"/>
        <v>0</v>
      </c>
      <c r="V43" s="476">
        <f t="shared" si="21"/>
        <v>0</v>
      </c>
      <c r="W43" s="27" t="str">
        <f t="shared" si="168"/>
        <v/>
      </c>
      <c r="X43" s="27" t="str">
        <f t="shared" si="169"/>
        <v/>
      </c>
      <c r="Y43" s="85" t="str">
        <f t="shared" si="170"/>
        <v/>
      </c>
      <c r="Z43" s="89">
        <v>0</v>
      </c>
      <c r="AA43" s="58">
        <v>0</v>
      </c>
      <c r="AB43" s="59">
        <f t="shared" si="98"/>
        <v>0</v>
      </c>
      <c r="AC43" s="147">
        <v>0</v>
      </c>
      <c r="AD43" s="343">
        <v>0</v>
      </c>
      <c r="AE43" s="76">
        <f t="shared" si="99"/>
        <v>0</v>
      </c>
      <c r="AF43" s="344">
        <v>0</v>
      </c>
      <c r="AG43" s="345">
        <f t="shared" si="100"/>
        <v>0</v>
      </c>
      <c r="AH43" s="97">
        <f t="shared" si="22"/>
        <v>0</v>
      </c>
      <c r="AI43" s="148">
        <f t="shared" si="101"/>
        <v>0</v>
      </c>
      <c r="AJ43" s="475">
        <f t="shared" si="23"/>
        <v>0</v>
      </c>
      <c r="AK43" s="53" t="str">
        <f t="shared" si="102"/>
        <v/>
      </c>
      <c r="AL43" s="53" t="str">
        <f t="shared" si="103"/>
        <v/>
      </c>
      <c r="AM43" s="90" t="str">
        <f t="shared" si="104"/>
        <v/>
      </c>
      <c r="AN43" s="86">
        <v>0</v>
      </c>
      <c r="AO43" s="55">
        <v>0</v>
      </c>
      <c r="AP43" s="56">
        <f t="shared" si="145"/>
        <v>0</v>
      </c>
      <c r="AQ43" s="185">
        <v>0</v>
      </c>
      <c r="AR43" s="346">
        <v>0</v>
      </c>
      <c r="AS43" s="186">
        <f t="shared" si="105"/>
        <v>0</v>
      </c>
      <c r="AT43" s="347">
        <v>0</v>
      </c>
      <c r="AU43" s="348">
        <f t="shared" si="106"/>
        <v>0</v>
      </c>
      <c r="AV43" s="47">
        <f t="shared" si="24"/>
        <v>0</v>
      </c>
      <c r="AW43" s="187">
        <f t="shared" si="107"/>
        <v>0</v>
      </c>
      <c r="AX43" s="473">
        <f t="shared" si="25"/>
        <v>0</v>
      </c>
      <c r="AY43" s="29" t="str">
        <f t="shared" si="108"/>
        <v/>
      </c>
      <c r="AZ43" s="29" t="str">
        <f t="shared" si="109"/>
        <v/>
      </c>
      <c r="BA43" s="87" t="str">
        <f t="shared" si="110"/>
        <v/>
      </c>
      <c r="BB43" s="203">
        <v>0</v>
      </c>
      <c r="BC43" s="63">
        <v>0</v>
      </c>
      <c r="BD43" s="204">
        <f t="shared" si="146"/>
        <v>0</v>
      </c>
      <c r="BE43" s="205">
        <v>0</v>
      </c>
      <c r="BF43" s="349">
        <v>0</v>
      </c>
      <c r="BG43" s="206">
        <f t="shared" si="111"/>
        <v>0</v>
      </c>
      <c r="BH43" s="350">
        <v>0</v>
      </c>
      <c r="BI43" s="351">
        <f t="shared" si="112"/>
        <v>0</v>
      </c>
      <c r="BJ43" s="77">
        <f t="shared" si="26"/>
        <v>0</v>
      </c>
      <c r="BK43" s="207">
        <f t="shared" si="113"/>
        <v>0</v>
      </c>
      <c r="BL43" s="477">
        <f t="shared" si="27"/>
        <v>0</v>
      </c>
      <c r="BM43" s="69" t="str">
        <f t="shared" si="114"/>
        <v/>
      </c>
      <c r="BN43" s="69" t="str">
        <f t="shared" si="115"/>
        <v/>
      </c>
      <c r="BO43" s="88" t="str">
        <f t="shared" si="116"/>
        <v/>
      </c>
      <c r="BP43" s="89">
        <v>0</v>
      </c>
      <c r="BQ43" s="58">
        <v>0</v>
      </c>
      <c r="BR43" s="59">
        <f t="shared" si="171"/>
        <v>0</v>
      </c>
      <c r="BS43" s="147">
        <v>0</v>
      </c>
      <c r="BT43" s="343">
        <v>0</v>
      </c>
      <c r="BU43" s="76">
        <f t="shared" si="117"/>
        <v>0</v>
      </c>
      <c r="BV43" s="344">
        <v>0</v>
      </c>
      <c r="BW43" s="345">
        <f t="shared" si="118"/>
        <v>0</v>
      </c>
      <c r="BX43" s="97">
        <f t="shared" si="28"/>
        <v>0</v>
      </c>
      <c r="BY43" s="148">
        <f t="shared" si="119"/>
        <v>0</v>
      </c>
      <c r="BZ43" s="475">
        <f t="shared" si="29"/>
        <v>0</v>
      </c>
      <c r="CA43" s="53" t="str">
        <f t="shared" si="172"/>
        <v/>
      </c>
      <c r="CB43" s="53" t="str">
        <f t="shared" si="120"/>
        <v/>
      </c>
      <c r="CC43" s="90" t="str">
        <f t="shared" si="121"/>
        <v/>
      </c>
      <c r="CD43" s="94">
        <v>0</v>
      </c>
      <c r="CE43" s="95">
        <v>0</v>
      </c>
      <c r="CF43" s="96">
        <f t="shared" si="147"/>
        <v>0</v>
      </c>
      <c r="CG43" s="223">
        <v>0</v>
      </c>
      <c r="CH43" s="352">
        <v>0</v>
      </c>
      <c r="CI43" s="224">
        <f t="shared" si="122"/>
        <v>0</v>
      </c>
      <c r="CJ43" s="353">
        <v>0</v>
      </c>
      <c r="CK43" s="354">
        <f t="shared" si="123"/>
        <v>0</v>
      </c>
      <c r="CL43" s="46">
        <f t="shared" si="30"/>
        <v>0</v>
      </c>
      <c r="CM43" s="225">
        <f t="shared" si="124"/>
        <v>0</v>
      </c>
      <c r="CN43" s="478">
        <f t="shared" si="31"/>
        <v>0</v>
      </c>
      <c r="CO43" s="28" t="str">
        <f t="shared" si="125"/>
        <v/>
      </c>
      <c r="CP43" s="28" t="str">
        <f t="shared" si="126"/>
        <v/>
      </c>
      <c r="CQ43" s="43" t="str">
        <f t="shared" si="127"/>
        <v/>
      </c>
      <c r="CR43" s="89">
        <v>0</v>
      </c>
      <c r="CS43" s="58">
        <v>0</v>
      </c>
      <c r="CT43" s="59">
        <f t="shared" si="128"/>
        <v>0</v>
      </c>
      <c r="CU43" s="147">
        <v>0</v>
      </c>
      <c r="CV43" s="343">
        <v>0</v>
      </c>
      <c r="CW43" s="76">
        <f t="shared" si="129"/>
        <v>0</v>
      </c>
      <c r="CX43" s="344">
        <v>0</v>
      </c>
      <c r="CY43" s="345">
        <f t="shared" si="130"/>
        <v>0</v>
      </c>
      <c r="CZ43" s="97">
        <f t="shared" si="32"/>
        <v>0</v>
      </c>
      <c r="DA43" s="148">
        <f t="shared" si="131"/>
        <v>0</v>
      </c>
      <c r="DB43" s="475">
        <f t="shared" si="33"/>
        <v>0</v>
      </c>
      <c r="DC43" s="53" t="str">
        <f t="shared" si="132"/>
        <v/>
      </c>
      <c r="DD43" s="53" t="str">
        <f t="shared" si="133"/>
        <v/>
      </c>
      <c r="DE43" s="90" t="str">
        <f t="shared" si="134"/>
        <v/>
      </c>
      <c r="DF43" s="91">
        <v>0</v>
      </c>
      <c r="DG43" s="60">
        <v>0</v>
      </c>
      <c r="DH43" s="61">
        <f t="shared" si="148"/>
        <v>0</v>
      </c>
      <c r="DI43" s="244">
        <v>0</v>
      </c>
      <c r="DJ43" s="355">
        <v>0</v>
      </c>
      <c r="DK43" s="245">
        <f t="shared" si="135"/>
        <v>0</v>
      </c>
      <c r="DL43" s="356">
        <v>0</v>
      </c>
      <c r="DM43" s="357">
        <f t="shared" si="136"/>
        <v>0</v>
      </c>
      <c r="DN43" s="48">
        <f t="shared" si="34"/>
        <v>0</v>
      </c>
      <c r="DO43" s="246">
        <f t="shared" si="137"/>
        <v>0</v>
      </c>
      <c r="DP43" s="479">
        <f t="shared" si="35"/>
        <v>0</v>
      </c>
      <c r="DQ43" s="92" t="str">
        <f t="shared" si="36"/>
        <v/>
      </c>
      <c r="DR43" s="203">
        <v>0</v>
      </c>
      <c r="DS43" s="63">
        <v>0</v>
      </c>
      <c r="DT43" s="204">
        <f t="shared" si="149"/>
        <v>0</v>
      </c>
      <c r="DU43" s="205">
        <v>0</v>
      </c>
      <c r="DV43" s="349">
        <v>0</v>
      </c>
      <c r="DW43" s="206">
        <f t="shared" si="138"/>
        <v>0</v>
      </c>
      <c r="DX43" s="350">
        <v>0</v>
      </c>
      <c r="DY43" s="351">
        <f t="shared" si="139"/>
        <v>0</v>
      </c>
      <c r="DZ43" s="77">
        <f t="shared" si="37"/>
        <v>0</v>
      </c>
      <c r="EA43" s="207">
        <f t="shared" si="140"/>
        <v>0</v>
      </c>
      <c r="EB43" s="477">
        <f t="shared" si="38"/>
        <v>0</v>
      </c>
      <c r="EC43" s="93" t="str">
        <f t="shared" si="39"/>
        <v/>
      </c>
      <c r="ED43" s="12">
        <v>0</v>
      </c>
      <c r="EE43" s="6">
        <v>0</v>
      </c>
      <c r="EF43" s="6">
        <v>0</v>
      </c>
      <c r="EG43" s="65">
        <f t="shared" si="150"/>
        <v>0</v>
      </c>
      <c r="EH43" s="480">
        <f t="shared" si="41"/>
        <v>0</v>
      </c>
      <c r="EI43" s="66" t="str">
        <f t="shared" si="42"/>
        <v/>
      </c>
      <c r="EJ43" s="10">
        <v>0</v>
      </c>
      <c r="EK43" s="4">
        <v>0</v>
      </c>
      <c r="EL43" s="4">
        <v>0</v>
      </c>
      <c r="EM43" s="28">
        <f t="shared" si="151"/>
        <v>0</v>
      </c>
      <c r="EN43" s="478">
        <f t="shared" si="44"/>
        <v>0</v>
      </c>
      <c r="EO43" s="39" t="str">
        <f t="shared" si="45"/>
        <v/>
      </c>
      <c r="EP43" s="203">
        <v>0</v>
      </c>
      <c r="EQ43" s="63">
        <v>0</v>
      </c>
      <c r="ER43" s="204">
        <f t="shared" si="97"/>
        <v>0</v>
      </c>
      <c r="ES43" s="205">
        <v>0</v>
      </c>
      <c r="ET43" s="349">
        <v>0</v>
      </c>
      <c r="EU43" s="206">
        <f t="shared" si="141"/>
        <v>0</v>
      </c>
      <c r="EV43" s="350">
        <v>0</v>
      </c>
      <c r="EW43" s="351">
        <f t="shared" si="142"/>
        <v>0</v>
      </c>
      <c r="EX43" s="77">
        <f t="shared" si="46"/>
        <v>0</v>
      </c>
      <c r="EY43" s="207">
        <f t="shared" si="143"/>
        <v>0</v>
      </c>
      <c r="EZ43" s="477">
        <f t="shared" si="47"/>
        <v>0</v>
      </c>
      <c r="FA43" s="93" t="str">
        <f t="shared" si="48"/>
        <v/>
      </c>
      <c r="FB43" s="14"/>
      <c r="FC43" s="8"/>
      <c r="FD43" s="44" t="str">
        <f t="shared" si="144"/>
        <v/>
      </c>
      <c r="FE43" s="41">
        <f t="shared" si="50"/>
        <v>0</v>
      </c>
      <c r="FF43" s="30">
        <f t="shared" si="51"/>
        <v>0</v>
      </c>
      <c r="FG43" s="128">
        <f t="shared" si="52"/>
        <v>0</v>
      </c>
      <c r="FH43" s="74" t="str">
        <f t="shared" si="53"/>
        <v/>
      </c>
      <c r="FI43" s="74" t="str">
        <f t="shared" si="54"/>
        <v/>
      </c>
      <c r="FJ43" s="62" t="str">
        <f t="shared" si="55"/>
        <v/>
      </c>
      <c r="FK43" s="42" t="str">
        <f t="shared" si="56"/>
        <v/>
      </c>
      <c r="FL43" s="84">
        <f t="shared" si="57"/>
        <v>0</v>
      </c>
      <c r="FM43" s="71" t="str">
        <f t="shared" si="152"/>
        <v/>
      </c>
      <c r="FN43" s="70" t="str">
        <f t="shared" si="153"/>
        <v/>
      </c>
      <c r="FO43" s="70" t="str">
        <f t="shared" si="154"/>
        <v/>
      </c>
      <c r="FP43" s="70" t="str">
        <f t="shared" si="155"/>
        <v/>
      </c>
      <c r="FQ43" s="70" t="str">
        <f t="shared" si="156"/>
        <v/>
      </c>
      <c r="FR43" s="387" t="str">
        <f t="shared" si="157"/>
        <v/>
      </c>
      <c r="FS43" s="72" t="str">
        <f t="shared" si="158"/>
        <v/>
      </c>
      <c r="FT43" s="71">
        <f t="shared" si="65"/>
        <v>0</v>
      </c>
      <c r="FU43" s="70">
        <f t="shared" si="66"/>
        <v>0</v>
      </c>
      <c r="FV43" s="70">
        <f t="shared" si="67"/>
        <v>0</v>
      </c>
      <c r="FW43" s="70">
        <f t="shared" si="68"/>
        <v>0</v>
      </c>
      <c r="FX43" s="72"/>
      <c r="FY43" s="691"/>
      <c r="FZ43" s="691"/>
      <c r="GA43" s="112">
        <f t="shared" si="69"/>
        <v>0</v>
      </c>
      <c r="GB43" s="112" t="s">
        <v>193</v>
      </c>
      <c r="GC43" s="112">
        <f t="shared" si="70"/>
        <v>200</v>
      </c>
      <c r="GD43" s="112" t="str">
        <f t="shared" si="71"/>
        <v>0/200</v>
      </c>
      <c r="GE43" s="112">
        <f t="shared" si="72"/>
        <v>0</v>
      </c>
      <c r="GF43" s="112" t="s">
        <v>193</v>
      </c>
      <c r="GG43" s="112">
        <f t="shared" si="73"/>
        <v>200</v>
      </c>
      <c r="GH43" s="112" t="str">
        <f t="shared" si="74"/>
        <v>0/200</v>
      </c>
      <c r="GI43" s="112">
        <f t="shared" si="75"/>
        <v>0</v>
      </c>
      <c r="GJ43" s="112" t="s">
        <v>193</v>
      </c>
      <c r="GK43" s="112">
        <f t="shared" si="76"/>
        <v>100</v>
      </c>
      <c r="GL43" s="112" t="str">
        <f t="shared" si="77"/>
        <v>0/100</v>
      </c>
      <c r="GM43" s="112">
        <f t="shared" si="78"/>
        <v>0</v>
      </c>
      <c r="GN43" s="112" t="s">
        <v>193</v>
      </c>
      <c r="GO43" s="112">
        <f t="shared" si="79"/>
        <v>100</v>
      </c>
      <c r="GP43" s="112" t="str">
        <f t="shared" si="80"/>
        <v>0/100</v>
      </c>
      <c r="GQ43" s="112">
        <f t="shared" si="81"/>
        <v>0</v>
      </c>
      <c r="GR43" s="112" t="s">
        <v>193</v>
      </c>
      <c r="GS43" s="112">
        <f t="shared" si="82"/>
        <v>200</v>
      </c>
      <c r="GT43" s="112" t="str">
        <f t="shared" si="17"/>
        <v>0/200</v>
      </c>
    </row>
    <row r="44" spans="1:202" ht="21.75" customHeight="1">
      <c r="A44" s="104">
        <f t="shared" si="18"/>
        <v>0</v>
      </c>
      <c r="B44" s="336">
        <v>36</v>
      </c>
      <c r="C44" s="32">
        <v>36</v>
      </c>
      <c r="D44" s="26">
        <f t="shared" si="19"/>
        <v>0</v>
      </c>
      <c r="E44" s="2"/>
      <c r="F44" s="538"/>
      <c r="G44" s="2"/>
      <c r="H44" s="2"/>
      <c r="I44" s="2"/>
      <c r="J44" s="2"/>
      <c r="K44" s="115"/>
      <c r="L44" s="15">
        <v>0</v>
      </c>
      <c r="M44" s="49">
        <v>0</v>
      </c>
      <c r="N44" s="50">
        <f t="shared" si="165"/>
        <v>0</v>
      </c>
      <c r="O44" s="141">
        <v>0</v>
      </c>
      <c r="P44" s="338">
        <v>0</v>
      </c>
      <c r="Q44" s="75">
        <f t="shared" si="166"/>
        <v>0</v>
      </c>
      <c r="R44" s="339">
        <v>0</v>
      </c>
      <c r="S44" s="340">
        <f t="shared" si="85"/>
        <v>0</v>
      </c>
      <c r="T44" s="153">
        <f t="shared" si="20"/>
        <v>0</v>
      </c>
      <c r="U44" s="51">
        <f t="shared" si="167"/>
        <v>0</v>
      </c>
      <c r="V44" s="476">
        <f t="shared" si="21"/>
        <v>0</v>
      </c>
      <c r="W44" s="27" t="str">
        <f t="shared" si="168"/>
        <v/>
      </c>
      <c r="X44" s="27" t="str">
        <f t="shared" si="169"/>
        <v/>
      </c>
      <c r="Y44" s="85" t="str">
        <f t="shared" si="170"/>
        <v/>
      </c>
      <c r="Z44" s="89">
        <v>0</v>
      </c>
      <c r="AA44" s="58">
        <v>0</v>
      </c>
      <c r="AB44" s="59">
        <f t="shared" si="98"/>
        <v>0</v>
      </c>
      <c r="AC44" s="147">
        <v>0</v>
      </c>
      <c r="AD44" s="343">
        <v>0</v>
      </c>
      <c r="AE44" s="76">
        <f t="shared" si="99"/>
        <v>0</v>
      </c>
      <c r="AF44" s="344">
        <v>0</v>
      </c>
      <c r="AG44" s="345">
        <f t="shared" si="100"/>
        <v>0</v>
      </c>
      <c r="AH44" s="97">
        <f t="shared" si="22"/>
        <v>0</v>
      </c>
      <c r="AI44" s="148">
        <f t="shared" si="101"/>
        <v>0</v>
      </c>
      <c r="AJ44" s="475">
        <f t="shared" si="23"/>
        <v>0</v>
      </c>
      <c r="AK44" s="53" t="str">
        <f t="shared" si="102"/>
        <v/>
      </c>
      <c r="AL44" s="53" t="str">
        <f t="shared" si="103"/>
        <v/>
      </c>
      <c r="AM44" s="90" t="str">
        <f t="shared" si="104"/>
        <v/>
      </c>
      <c r="AN44" s="86">
        <v>0</v>
      </c>
      <c r="AO44" s="55">
        <v>0</v>
      </c>
      <c r="AP44" s="56">
        <f t="shared" si="145"/>
        <v>0</v>
      </c>
      <c r="AQ44" s="185">
        <v>0</v>
      </c>
      <c r="AR44" s="346">
        <v>0</v>
      </c>
      <c r="AS44" s="186">
        <f t="shared" si="105"/>
        <v>0</v>
      </c>
      <c r="AT44" s="347">
        <v>0</v>
      </c>
      <c r="AU44" s="348">
        <f t="shared" si="106"/>
        <v>0</v>
      </c>
      <c r="AV44" s="47">
        <f t="shared" si="24"/>
        <v>0</v>
      </c>
      <c r="AW44" s="187">
        <f t="shared" si="107"/>
        <v>0</v>
      </c>
      <c r="AX44" s="473">
        <f t="shared" si="25"/>
        <v>0</v>
      </c>
      <c r="AY44" s="29" t="str">
        <f t="shared" si="108"/>
        <v/>
      </c>
      <c r="AZ44" s="29" t="str">
        <f t="shared" si="109"/>
        <v/>
      </c>
      <c r="BA44" s="87" t="str">
        <f t="shared" si="110"/>
        <v/>
      </c>
      <c r="BB44" s="203">
        <v>0</v>
      </c>
      <c r="BC44" s="63">
        <v>0</v>
      </c>
      <c r="BD44" s="204">
        <f t="shared" si="146"/>
        <v>0</v>
      </c>
      <c r="BE44" s="205">
        <v>0</v>
      </c>
      <c r="BF44" s="349">
        <v>0</v>
      </c>
      <c r="BG44" s="206">
        <f t="shared" si="111"/>
        <v>0</v>
      </c>
      <c r="BH44" s="350">
        <v>0</v>
      </c>
      <c r="BI44" s="351">
        <f t="shared" si="112"/>
        <v>0</v>
      </c>
      <c r="BJ44" s="77">
        <f t="shared" si="26"/>
        <v>0</v>
      </c>
      <c r="BK44" s="207">
        <f t="shared" si="113"/>
        <v>0</v>
      </c>
      <c r="BL44" s="477">
        <f t="shared" si="27"/>
        <v>0</v>
      </c>
      <c r="BM44" s="69" t="str">
        <f t="shared" si="114"/>
        <v/>
      </c>
      <c r="BN44" s="69" t="str">
        <f t="shared" si="115"/>
        <v/>
      </c>
      <c r="BO44" s="88" t="str">
        <f t="shared" si="116"/>
        <v/>
      </c>
      <c r="BP44" s="89">
        <v>0</v>
      </c>
      <c r="BQ44" s="58">
        <v>0</v>
      </c>
      <c r="BR44" s="59">
        <f t="shared" si="171"/>
        <v>0</v>
      </c>
      <c r="BS44" s="147">
        <v>0</v>
      </c>
      <c r="BT44" s="343">
        <v>0</v>
      </c>
      <c r="BU44" s="76">
        <f t="shared" si="117"/>
        <v>0</v>
      </c>
      <c r="BV44" s="344">
        <v>0</v>
      </c>
      <c r="BW44" s="345">
        <f t="shared" si="118"/>
        <v>0</v>
      </c>
      <c r="BX44" s="97">
        <f t="shared" si="28"/>
        <v>0</v>
      </c>
      <c r="BY44" s="148">
        <f t="shared" si="119"/>
        <v>0</v>
      </c>
      <c r="BZ44" s="475">
        <f t="shared" si="29"/>
        <v>0</v>
      </c>
      <c r="CA44" s="53" t="str">
        <f t="shared" si="172"/>
        <v/>
      </c>
      <c r="CB44" s="53" t="str">
        <f t="shared" si="120"/>
        <v/>
      </c>
      <c r="CC44" s="90" t="str">
        <f t="shared" si="121"/>
        <v/>
      </c>
      <c r="CD44" s="94">
        <v>0</v>
      </c>
      <c r="CE44" s="95">
        <v>0</v>
      </c>
      <c r="CF44" s="96">
        <f t="shared" si="147"/>
        <v>0</v>
      </c>
      <c r="CG44" s="223">
        <v>0</v>
      </c>
      <c r="CH44" s="352">
        <v>0</v>
      </c>
      <c r="CI44" s="224">
        <f t="shared" si="122"/>
        <v>0</v>
      </c>
      <c r="CJ44" s="353">
        <v>0</v>
      </c>
      <c r="CK44" s="354">
        <f t="shared" si="123"/>
        <v>0</v>
      </c>
      <c r="CL44" s="46">
        <f t="shared" si="30"/>
        <v>0</v>
      </c>
      <c r="CM44" s="225">
        <f t="shared" si="124"/>
        <v>0</v>
      </c>
      <c r="CN44" s="478">
        <f t="shared" si="31"/>
        <v>0</v>
      </c>
      <c r="CO44" s="28" t="str">
        <f t="shared" si="125"/>
        <v/>
      </c>
      <c r="CP44" s="28" t="str">
        <f t="shared" si="126"/>
        <v/>
      </c>
      <c r="CQ44" s="43" t="str">
        <f t="shared" si="127"/>
        <v/>
      </c>
      <c r="CR44" s="89">
        <v>0</v>
      </c>
      <c r="CS44" s="58">
        <v>0</v>
      </c>
      <c r="CT44" s="59">
        <f t="shared" si="128"/>
        <v>0</v>
      </c>
      <c r="CU44" s="147">
        <v>0</v>
      </c>
      <c r="CV44" s="343">
        <v>0</v>
      </c>
      <c r="CW44" s="76">
        <f t="shared" si="129"/>
        <v>0</v>
      </c>
      <c r="CX44" s="344">
        <v>0</v>
      </c>
      <c r="CY44" s="345">
        <f t="shared" si="130"/>
        <v>0</v>
      </c>
      <c r="CZ44" s="97">
        <f t="shared" si="32"/>
        <v>0</v>
      </c>
      <c r="DA44" s="148">
        <f t="shared" si="131"/>
        <v>0</v>
      </c>
      <c r="DB44" s="475">
        <f t="shared" si="33"/>
        <v>0</v>
      </c>
      <c r="DC44" s="53" t="str">
        <f t="shared" si="132"/>
        <v/>
      </c>
      <c r="DD44" s="53" t="str">
        <f t="shared" si="133"/>
        <v/>
      </c>
      <c r="DE44" s="90" t="str">
        <f t="shared" si="134"/>
        <v/>
      </c>
      <c r="DF44" s="91">
        <v>0</v>
      </c>
      <c r="DG44" s="60">
        <v>0</v>
      </c>
      <c r="DH44" s="61">
        <f t="shared" si="148"/>
        <v>0</v>
      </c>
      <c r="DI44" s="244">
        <v>0</v>
      </c>
      <c r="DJ44" s="355">
        <v>0</v>
      </c>
      <c r="DK44" s="245">
        <f t="shared" si="135"/>
        <v>0</v>
      </c>
      <c r="DL44" s="356">
        <v>0</v>
      </c>
      <c r="DM44" s="357">
        <f t="shared" si="136"/>
        <v>0</v>
      </c>
      <c r="DN44" s="48">
        <f t="shared" si="34"/>
        <v>0</v>
      </c>
      <c r="DO44" s="246">
        <f t="shared" si="137"/>
        <v>0</v>
      </c>
      <c r="DP44" s="479">
        <f t="shared" si="35"/>
        <v>0</v>
      </c>
      <c r="DQ44" s="92" t="str">
        <f t="shared" si="36"/>
        <v/>
      </c>
      <c r="DR44" s="203">
        <v>0</v>
      </c>
      <c r="DS44" s="63">
        <v>0</v>
      </c>
      <c r="DT44" s="204">
        <f t="shared" si="149"/>
        <v>0</v>
      </c>
      <c r="DU44" s="205">
        <v>0</v>
      </c>
      <c r="DV44" s="349">
        <v>0</v>
      </c>
      <c r="DW44" s="206">
        <f t="shared" si="138"/>
        <v>0</v>
      </c>
      <c r="DX44" s="350">
        <v>0</v>
      </c>
      <c r="DY44" s="351">
        <f t="shared" si="139"/>
        <v>0</v>
      </c>
      <c r="DZ44" s="77">
        <f t="shared" si="37"/>
        <v>0</v>
      </c>
      <c r="EA44" s="207">
        <f t="shared" si="140"/>
        <v>0</v>
      </c>
      <c r="EB44" s="477">
        <f t="shared" si="38"/>
        <v>0</v>
      </c>
      <c r="EC44" s="93" t="str">
        <f t="shared" si="39"/>
        <v/>
      </c>
      <c r="ED44" s="12">
        <v>0</v>
      </c>
      <c r="EE44" s="6">
        <v>0</v>
      </c>
      <c r="EF44" s="6">
        <v>0</v>
      </c>
      <c r="EG44" s="65">
        <f t="shared" si="150"/>
        <v>0</v>
      </c>
      <c r="EH44" s="480">
        <f t="shared" si="41"/>
        <v>0</v>
      </c>
      <c r="EI44" s="66" t="str">
        <f t="shared" si="42"/>
        <v/>
      </c>
      <c r="EJ44" s="10">
        <v>0</v>
      </c>
      <c r="EK44" s="4">
        <v>0</v>
      </c>
      <c r="EL44" s="4">
        <v>0</v>
      </c>
      <c r="EM44" s="28">
        <f t="shared" si="151"/>
        <v>0</v>
      </c>
      <c r="EN44" s="478">
        <f t="shared" si="44"/>
        <v>0</v>
      </c>
      <c r="EO44" s="39" t="str">
        <f t="shared" si="45"/>
        <v/>
      </c>
      <c r="EP44" s="203">
        <v>0</v>
      </c>
      <c r="EQ44" s="63">
        <v>0</v>
      </c>
      <c r="ER44" s="204">
        <f t="shared" si="97"/>
        <v>0</v>
      </c>
      <c r="ES44" s="205">
        <v>0</v>
      </c>
      <c r="ET44" s="349">
        <v>0</v>
      </c>
      <c r="EU44" s="206">
        <f t="shared" si="141"/>
        <v>0</v>
      </c>
      <c r="EV44" s="350">
        <v>0</v>
      </c>
      <c r="EW44" s="351">
        <f t="shared" si="142"/>
        <v>0</v>
      </c>
      <c r="EX44" s="77">
        <f t="shared" si="46"/>
        <v>0</v>
      </c>
      <c r="EY44" s="207">
        <f t="shared" si="143"/>
        <v>0</v>
      </c>
      <c r="EZ44" s="477">
        <f t="shared" si="47"/>
        <v>0</v>
      </c>
      <c r="FA44" s="93" t="str">
        <f t="shared" si="48"/>
        <v/>
      </c>
      <c r="FB44" s="14"/>
      <c r="FC44" s="8"/>
      <c r="FD44" s="44" t="str">
        <f t="shared" si="144"/>
        <v/>
      </c>
      <c r="FE44" s="41">
        <f t="shared" si="50"/>
        <v>0</v>
      </c>
      <c r="FF44" s="30">
        <f t="shared" si="51"/>
        <v>0</v>
      </c>
      <c r="FG44" s="128">
        <f t="shared" si="52"/>
        <v>0</v>
      </c>
      <c r="FH44" s="74" t="str">
        <f t="shared" si="53"/>
        <v/>
      </c>
      <c r="FI44" s="74" t="str">
        <f t="shared" si="54"/>
        <v/>
      </c>
      <c r="FJ44" s="62" t="str">
        <f t="shared" si="55"/>
        <v/>
      </c>
      <c r="FK44" s="42" t="str">
        <f t="shared" si="56"/>
        <v/>
      </c>
      <c r="FL44" s="84">
        <f t="shared" si="57"/>
        <v>0</v>
      </c>
      <c r="FM44" s="71" t="str">
        <f t="shared" si="152"/>
        <v/>
      </c>
      <c r="FN44" s="70" t="str">
        <f t="shared" si="153"/>
        <v/>
      </c>
      <c r="FO44" s="70" t="str">
        <f t="shared" si="154"/>
        <v/>
      </c>
      <c r="FP44" s="70" t="str">
        <f t="shared" si="155"/>
        <v/>
      </c>
      <c r="FQ44" s="70" t="str">
        <f t="shared" si="156"/>
        <v/>
      </c>
      <c r="FR44" s="387" t="str">
        <f t="shared" si="157"/>
        <v/>
      </c>
      <c r="FS44" s="72" t="str">
        <f t="shared" si="158"/>
        <v/>
      </c>
      <c r="FT44" s="71">
        <f t="shared" si="65"/>
        <v>0</v>
      </c>
      <c r="FU44" s="70">
        <f t="shared" si="66"/>
        <v>0</v>
      </c>
      <c r="FV44" s="70">
        <f t="shared" si="67"/>
        <v>0</v>
      </c>
      <c r="FW44" s="70">
        <f t="shared" si="68"/>
        <v>0</v>
      </c>
      <c r="FX44" s="72"/>
      <c r="FY44" s="691"/>
      <c r="FZ44" s="691"/>
      <c r="GA44" s="112">
        <f t="shared" si="69"/>
        <v>0</v>
      </c>
      <c r="GB44" s="112" t="s">
        <v>193</v>
      </c>
      <c r="GC44" s="112">
        <f t="shared" si="70"/>
        <v>200</v>
      </c>
      <c r="GD44" s="112" t="str">
        <f t="shared" si="71"/>
        <v>0/200</v>
      </c>
      <c r="GE44" s="112">
        <f t="shared" si="72"/>
        <v>0</v>
      </c>
      <c r="GF44" s="112" t="s">
        <v>193</v>
      </c>
      <c r="GG44" s="112">
        <f t="shared" si="73"/>
        <v>200</v>
      </c>
      <c r="GH44" s="112" t="str">
        <f t="shared" si="74"/>
        <v>0/200</v>
      </c>
      <c r="GI44" s="112">
        <f t="shared" si="75"/>
        <v>0</v>
      </c>
      <c r="GJ44" s="112" t="s">
        <v>193</v>
      </c>
      <c r="GK44" s="112">
        <f t="shared" si="76"/>
        <v>100</v>
      </c>
      <c r="GL44" s="112" t="str">
        <f t="shared" si="77"/>
        <v>0/100</v>
      </c>
      <c r="GM44" s="112">
        <f t="shared" si="78"/>
        <v>0</v>
      </c>
      <c r="GN44" s="112" t="s">
        <v>193</v>
      </c>
      <c r="GO44" s="112">
        <f t="shared" si="79"/>
        <v>100</v>
      </c>
      <c r="GP44" s="112" t="str">
        <f t="shared" si="80"/>
        <v>0/100</v>
      </c>
      <c r="GQ44" s="112">
        <f t="shared" si="81"/>
        <v>0</v>
      </c>
      <c r="GR44" s="112" t="s">
        <v>193</v>
      </c>
      <c r="GS44" s="112">
        <f t="shared" si="82"/>
        <v>200</v>
      </c>
      <c r="GT44" s="112" t="str">
        <f t="shared" si="17"/>
        <v>0/200</v>
      </c>
    </row>
    <row r="45" spans="1:202" ht="21.75" customHeight="1">
      <c r="A45" s="104">
        <f t="shared" si="18"/>
        <v>0</v>
      </c>
      <c r="B45" s="336">
        <v>37</v>
      </c>
      <c r="C45" s="25">
        <v>37</v>
      </c>
      <c r="D45" s="26">
        <f t="shared" si="19"/>
        <v>0</v>
      </c>
      <c r="E45" s="2"/>
      <c r="F45" s="538"/>
      <c r="G45" s="1"/>
      <c r="H45" s="2"/>
      <c r="I45" s="2"/>
      <c r="J45" s="2"/>
      <c r="K45" s="115"/>
      <c r="L45" s="15">
        <v>0</v>
      </c>
      <c r="M45" s="49">
        <v>0</v>
      </c>
      <c r="N45" s="50">
        <f t="shared" si="165"/>
        <v>0</v>
      </c>
      <c r="O45" s="141">
        <v>0</v>
      </c>
      <c r="P45" s="338">
        <v>0</v>
      </c>
      <c r="Q45" s="75">
        <f t="shared" si="166"/>
        <v>0</v>
      </c>
      <c r="R45" s="339">
        <v>0</v>
      </c>
      <c r="S45" s="340">
        <f t="shared" si="85"/>
        <v>0</v>
      </c>
      <c r="T45" s="153">
        <f t="shared" si="20"/>
        <v>0</v>
      </c>
      <c r="U45" s="51">
        <f t="shared" si="167"/>
        <v>0</v>
      </c>
      <c r="V45" s="476">
        <f t="shared" si="21"/>
        <v>0</v>
      </c>
      <c r="W45" s="27" t="str">
        <f t="shared" si="168"/>
        <v/>
      </c>
      <c r="X45" s="27" t="str">
        <f t="shared" si="169"/>
        <v/>
      </c>
      <c r="Y45" s="85" t="str">
        <f t="shared" si="170"/>
        <v/>
      </c>
      <c r="Z45" s="89">
        <v>0</v>
      </c>
      <c r="AA45" s="58">
        <v>0</v>
      </c>
      <c r="AB45" s="59">
        <f t="shared" si="98"/>
        <v>0</v>
      </c>
      <c r="AC45" s="147">
        <v>0</v>
      </c>
      <c r="AD45" s="343">
        <v>0</v>
      </c>
      <c r="AE45" s="76">
        <f t="shared" si="99"/>
        <v>0</v>
      </c>
      <c r="AF45" s="344">
        <v>0</v>
      </c>
      <c r="AG45" s="345">
        <f t="shared" si="100"/>
        <v>0</v>
      </c>
      <c r="AH45" s="97">
        <f t="shared" si="22"/>
        <v>0</v>
      </c>
      <c r="AI45" s="148">
        <f t="shared" si="101"/>
        <v>0</v>
      </c>
      <c r="AJ45" s="475">
        <f t="shared" si="23"/>
        <v>0</v>
      </c>
      <c r="AK45" s="53" t="str">
        <f t="shared" si="102"/>
        <v/>
      </c>
      <c r="AL45" s="53" t="str">
        <f t="shared" si="103"/>
        <v/>
      </c>
      <c r="AM45" s="90" t="str">
        <f t="shared" si="104"/>
        <v/>
      </c>
      <c r="AN45" s="86">
        <v>0</v>
      </c>
      <c r="AO45" s="55">
        <v>0</v>
      </c>
      <c r="AP45" s="56">
        <f t="shared" si="145"/>
        <v>0</v>
      </c>
      <c r="AQ45" s="185">
        <v>0</v>
      </c>
      <c r="AR45" s="346">
        <v>0</v>
      </c>
      <c r="AS45" s="186">
        <f t="shared" si="105"/>
        <v>0</v>
      </c>
      <c r="AT45" s="347">
        <v>0</v>
      </c>
      <c r="AU45" s="348">
        <f t="shared" si="106"/>
        <v>0</v>
      </c>
      <c r="AV45" s="47">
        <f t="shared" si="24"/>
        <v>0</v>
      </c>
      <c r="AW45" s="187">
        <f t="shared" si="107"/>
        <v>0</v>
      </c>
      <c r="AX45" s="473">
        <f t="shared" si="25"/>
        <v>0</v>
      </c>
      <c r="AY45" s="29" t="str">
        <f t="shared" si="108"/>
        <v/>
      </c>
      <c r="AZ45" s="29" t="str">
        <f t="shared" si="109"/>
        <v/>
      </c>
      <c r="BA45" s="87" t="str">
        <f t="shared" si="110"/>
        <v/>
      </c>
      <c r="BB45" s="203">
        <v>0</v>
      </c>
      <c r="BC45" s="63">
        <v>0</v>
      </c>
      <c r="BD45" s="204">
        <f t="shared" si="146"/>
        <v>0</v>
      </c>
      <c r="BE45" s="205">
        <v>0</v>
      </c>
      <c r="BF45" s="349">
        <v>0</v>
      </c>
      <c r="BG45" s="206">
        <f t="shared" si="111"/>
        <v>0</v>
      </c>
      <c r="BH45" s="350">
        <v>0</v>
      </c>
      <c r="BI45" s="351">
        <f t="shared" si="112"/>
        <v>0</v>
      </c>
      <c r="BJ45" s="77">
        <f t="shared" si="26"/>
        <v>0</v>
      </c>
      <c r="BK45" s="207">
        <f t="shared" si="113"/>
        <v>0</v>
      </c>
      <c r="BL45" s="477">
        <f t="shared" si="27"/>
        <v>0</v>
      </c>
      <c r="BM45" s="69" t="str">
        <f t="shared" si="114"/>
        <v/>
      </c>
      <c r="BN45" s="69" t="str">
        <f t="shared" si="115"/>
        <v/>
      </c>
      <c r="BO45" s="88" t="str">
        <f t="shared" si="116"/>
        <v/>
      </c>
      <c r="BP45" s="89">
        <v>0</v>
      </c>
      <c r="BQ45" s="58">
        <v>0</v>
      </c>
      <c r="BR45" s="59">
        <f t="shared" si="171"/>
        <v>0</v>
      </c>
      <c r="BS45" s="147">
        <v>0</v>
      </c>
      <c r="BT45" s="343">
        <v>0</v>
      </c>
      <c r="BU45" s="76">
        <f t="shared" si="117"/>
        <v>0</v>
      </c>
      <c r="BV45" s="344">
        <v>0</v>
      </c>
      <c r="BW45" s="345">
        <f t="shared" si="118"/>
        <v>0</v>
      </c>
      <c r="BX45" s="97">
        <f t="shared" si="28"/>
        <v>0</v>
      </c>
      <c r="BY45" s="148">
        <f t="shared" si="119"/>
        <v>0</v>
      </c>
      <c r="BZ45" s="475">
        <f t="shared" si="29"/>
        <v>0</v>
      </c>
      <c r="CA45" s="53" t="str">
        <f t="shared" si="172"/>
        <v/>
      </c>
      <c r="CB45" s="53" t="str">
        <f t="shared" si="120"/>
        <v/>
      </c>
      <c r="CC45" s="90" t="str">
        <f t="shared" si="121"/>
        <v/>
      </c>
      <c r="CD45" s="94">
        <v>0</v>
      </c>
      <c r="CE45" s="95">
        <v>0</v>
      </c>
      <c r="CF45" s="96">
        <f t="shared" si="147"/>
        <v>0</v>
      </c>
      <c r="CG45" s="223">
        <v>0</v>
      </c>
      <c r="CH45" s="352">
        <v>0</v>
      </c>
      <c r="CI45" s="224">
        <f t="shared" si="122"/>
        <v>0</v>
      </c>
      <c r="CJ45" s="353">
        <v>0</v>
      </c>
      <c r="CK45" s="354">
        <f t="shared" si="123"/>
        <v>0</v>
      </c>
      <c r="CL45" s="46">
        <f t="shared" si="30"/>
        <v>0</v>
      </c>
      <c r="CM45" s="225">
        <f t="shared" si="124"/>
        <v>0</v>
      </c>
      <c r="CN45" s="478">
        <f t="shared" si="31"/>
        <v>0</v>
      </c>
      <c r="CO45" s="28" t="str">
        <f t="shared" si="125"/>
        <v/>
      </c>
      <c r="CP45" s="28" t="str">
        <f t="shared" si="126"/>
        <v/>
      </c>
      <c r="CQ45" s="43" t="str">
        <f t="shared" si="127"/>
        <v/>
      </c>
      <c r="CR45" s="89">
        <v>0</v>
      </c>
      <c r="CS45" s="58">
        <v>0</v>
      </c>
      <c r="CT45" s="59">
        <f t="shared" si="128"/>
        <v>0</v>
      </c>
      <c r="CU45" s="147">
        <v>0</v>
      </c>
      <c r="CV45" s="343">
        <v>0</v>
      </c>
      <c r="CW45" s="76">
        <f t="shared" si="129"/>
        <v>0</v>
      </c>
      <c r="CX45" s="344">
        <v>0</v>
      </c>
      <c r="CY45" s="345">
        <f t="shared" si="130"/>
        <v>0</v>
      </c>
      <c r="CZ45" s="97">
        <f t="shared" si="32"/>
        <v>0</v>
      </c>
      <c r="DA45" s="148">
        <f t="shared" si="131"/>
        <v>0</v>
      </c>
      <c r="DB45" s="475">
        <f t="shared" si="33"/>
        <v>0</v>
      </c>
      <c r="DC45" s="53" t="str">
        <f t="shared" si="132"/>
        <v/>
      </c>
      <c r="DD45" s="53" t="str">
        <f t="shared" si="133"/>
        <v/>
      </c>
      <c r="DE45" s="90" t="str">
        <f t="shared" si="134"/>
        <v/>
      </c>
      <c r="DF45" s="91">
        <v>0</v>
      </c>
      <c r="DG45" s="60">
        <v>0</v>
      </c>
      <c r="DH45" s="61">
        <f t="shared" si="148"/>
        <v>0</v>
      </c>
      <c r="DI45" s="244">
        <v>0</v>
      </c>
      <c r="DJ45" s="355">
        <v>0</v>
      </c>
      <c r="DK45" s="245">
        <f t="shared" si="135"/>
        <v>0</v>
      </c>
      <c r="DL45" s="356">
        <v>0</v>
      </c>
      <c r="DM45" s="357">
        <f t="shared" si="136"/>
        <v>0</v>
      </c>
      <c r="DN45" s="48">
        <f t="shared" si="34"/>
        <v>0</v>
      </c>
      <c r="DO45" s="246">
        <f t="shared" si="137"/>
        <v>0</v>
      </c>
      <c r="DP45" s="479">
        <f t="shared" si="35"/>
        <v>0</v>
      </c>
      <c r="DQ45" s="92" t="str">
        <f t="shared" si="36"/>
        <v/>
      </c>
      <c r="DR45" s="203">
        <v>0</v>
      </c>
      <c r="DS45" s="63">
        <v>0</v>
      </c>
      <c r="DT45" s="204">
        <f t="shared" si="149"/>
        <v>0</v>
      </c>
      <c r="DU45" s="205">
        <v>0</v>
      </c>
      <c r="DV45" s="349">
        <v>0</v>
      </c>
      <c r="DW45" s="206">
        <f t="shared" si="138"/>
        <v>0</v>
      </c>
      <c r="DX45" s="350">
        <v>0</v>
      </c>
      <c r="DY45" s="351">
        <f t="shared" si="139"/>
        <v>0</v>
      </c>
      <c r="DZ45" s="77">
        <f t="shared" si="37"/>
        <v>0</v>
      </c>
      <c r="EA45" s="207">
        <f t="shared" si="140"/>
        <v>0</v>
      </c>
      <c r="EB45" s="477">
        <f t="shared" si="38"/>
        <v>0</v>
      </c>
      <c r="EC45" s="93" t="str">
        <f t="shared" si="39"/>
        <v/>
      </c>
      <c r="ED45" s="12">
        <v>0</v>
      </c>
      <c r="EE45" s="6">
        <v>0</v>
      </c>
      <c r="EF45" s="6">
        <v>0</v>
      </c>
      <c r="EG45" s="65">
        <f t="shared" si="150"/>
        <v>0</v>
      </c>
      <c r="EH45" s="480">
        <f t="shared" si="41"/>
        <v>0</v>
      </c>
      <c r="EI45" s="66" t="str">
        <f t="shared" si="42"/>
        <v/>
      </c>
      <c r="EJ45" s="10">
        <v>0</v>
      </c>
      <c r="EK45" s="4">
        <v>0</v>
      </c>
      <c r="EL45" s="4">
        <v>0</v>
      </c>
      <c r="EM45" s="28">
        <f t="shared" si="151"/>
        <v>0</v>
      </c>
      <c r="EN45" s="478">
        <f t="shared" si="44"/>
        <v>0</v>
      </c>
      <c r="EO45" s="39" t="str">
        <f t="shared" si="45"/>
        <v/>
      </c>
      <c r="EP45" s="203">
        <v>0</v>
      </c>
      <c r="EQ45" s="63">
        <v>0</v>
      </c>
      <c r="ER45" s="204">
        <f t="shared" si="97"/>
        <v>0</v>
      </c>
      <c r="ES45" s="205">
        <v>0</v>
      </c>
      <c r="ET45" s="349">
        <v>0</v>
      </c>
      <c r="EU45" s="206">
        <f t="shared" si="141"/>
        <v>0</v>
      </c>
      <c r="EV45" s="350">
        <v>0</v>
      </c>
      <c r="EW45" s="351">
        <f t="shared" si="142"/>
        <v>0</v>
      </c>
      <c r="EX45" s="77">
        <f t="shared" si="46"/>
        <v>0</v>
      </c>
      <c r="EY45" s="207">
        <f t="shared" si="143"/>
        <v>0</v>
      </c>
      <c r="EZ45" s="477">
        <f t="shared" si="47"/>
        <v>0</v>
      </c>
      <c r="FA45" s="93" t="str">
        <f t="shared" si="48"/>
        <v/>
      </c>
      <c r="FB45" s="14"/>
      <c r="FC45" s="8"/>
      <c r="FD45" s="44" t="str">
        <f t="shared" si="144"/>
        <v/>
      </c>
      <c r="FE45" s="41">
        <f t="shared" si="50"/>
        <v>0</v>
      </c>
      <c r="FF45" s="30">
        <f t="shared" si="51"/>
        <v>0</v>
      </c>
      <c r="FG45" s="128">
        <f t="shared" si="52"/>
        <v>0</v>
      </c>
      <c r="FH45" s="74" t="str">
        <f t="shared" si="53"/>
        <v/>
      </c>
      <c r="FI45" s="74" t="str">
        <f t="shared" si="54"/>
        <v/>
      </c>
      <c r="FJ45" s="62" t="str">
        <f t="shared" si="55"/>
        <v/>
      </c>
      <c r="FK45" s="42" t="str">
        <f t="shared" si="56"/>
        <v/>
      </c>
      <c r="FL45" s="84">
        <f t="shared" si="57"/>
        <v>0</v>
      </c>
      <c r="FM45" s="71" t="str">
        <f t="shared" si="152"/>
        <v/>
      </c>
      <c r="FN45" s="70" t="str">
        <f t="shared" si="153"/>
        <v/>
      </c>
      <c r="FO45" s="70" t="str">
        <f t="shared" si="154"/>
        <v/>
      </c>
      <c r="FP45" s="70" t="str">
        <f t="shared" si="155"/>
        <v/>
      </c>
      <c r="FQ45" s="70" t="str">
        <f t="shared" si="156"/>
        <v/>
      </c>
      <c r="FR45" s="387" t="str">
        <f t="shared" si="157"/>
        <v/>
      </c>
      <c r="FS45" s="72" t="str">
        <f t="shared" si="158"/>
        <v/>
      </c>
      <c r="FT45" s="71">
        <f t="shared" si="65"/>
        <v>0</v>
      </c>
      <c r="FU45" s="70">
        <f t="shared" si="66"/>
        <v>0</v>
      </c>
      <c r="FV45" s="70">
        <f t="shared" si="67"/>
        <v>0</v>
      </c>
      <c r="FW45" s="70">
        <f t="shared" si="68"/>
        <v>0</v>
      </c>
      <c r="FX45" s="72"/>
      <c r="FY45" s="691"/>
      <c r="FZ45" s="691"/>
      <c r="GA45" s="112">
        <f t="shared" si="69"/>
        <v>0</v>
      </c>
      <c r="GB45" s="112" t="s">
        <v>193</v>
      </c>
      <c r="GC45" s="112">
        <f t="shared" si="70"/>
        <v>200</v>
      </c>
      <c r="GD45" s="112" t="str">
        <f t="shared" si="71"/>
        <v>0/200</v>
      </c>
      <c r="GE45" s="112">
        <f t="shared" si="72"/>
        <v>0</v>
      </c>
      <c r="GF45" s="112" t="s">
        <v>193</v>
      </c>
      <c r="GG45" s="112">
        <f t="shared" si="73"/>
        <v>200</v>
      </c>
      <c r="GH45" s="112" t="str">
        <f t="shared" si="74"/>
        <v>0/200</v>
      </c>
      <c r="GI45" s="112">
        <f t="shared" si="75"/>
        <v>0</v>
      </c>
      <c r="GJ45" s="112" t="s">
        <v>193</v>
      </c>
      <c r="GK45" s="112">
        <f t="shared" si="76"/>
        <v>100</v>
      </c>
      <c r="GL45" s="112" t="str">
        <f t="shared" si="77"/>
        <v>0/100</v>
      </c>
      <c r="GM45" s="112">
        <f t="shared" si="78"/>
        <v>0</v>
      </c>
      <c r="GN45" s="112" t="s">
        <v>193</v>
      </c>
      <c r="GO45" s="112">
        <f t="shared" si="79"/>
        <v>100</v>
      </c>
      <c r="GP45" s="112" t="str">
        <f t="shared" si="80"/>
        <v>0/100</v>
      </c>
      <c r="GQ45" s="112">
        <f t="shared" si="81"/>
        <v>0</v>
      </c>
      <c r="GR45" s="112" t="s">
        <v>193</v>
      </c>
      <c r="GS45" s="112">
        <f t="shared" si="82"/>
        <v>200</v>
      </c>
      <c r="GT45" s="112" t="str">
        <f t="shared" si="17"/>
        <v>0/200</v>
      </c>
    </row>
    <row r="46" spans="1:202" ht="21.75" customHeight="1">
      <c r="A46" s="104">
        <f t="shared" si="18"/>
        <v>0</v>
      </c>
      <c r="B46" s="336">
        <v>38</v>
      </c>
      <c r="C46" s="32">
        <v>38</v>
      </c>
      <c r="D46" s="26">
        <f t="shared" si="19"/>
        <v>0</v>
      </c>
      <c r="E46" s="2"/>
      <c r="F46" s="538"/>
      <c r="G46" s="2"/>
      <c r="H46" s="2"/>
      <c r="I46" s="2"/>
      <c r="J46" s="2"/>
      <c r="K46" s="115"/>
      <c r="L46" s="15">
        <v>0</v>
      </c>
      <c r="M46" s="49">
        <v>0</v>
      </c>
      <c r="N46" s="50">
        <f t="shared" si="165"/>
        <v>0</v>
      </c>
      <c r="O46" s="141">
        <v>0</v>
      </c>
      <c r="P46" s="338">
        <v>0</v>
      </c>
      <c r="Q46" s="75">
        <f t="shared" si="166"/>
        <v>0</v>
      </c>
      <c r="R46" s="339">
        <v>0</v>
      </c>
      <c r="S46" s="340">
        <f t="shared" si="85"/>
        <v>0</v>
      </c>
      <c r="T46" s="153">
        <f t="shared" si="20"/>
        <v>0</v>
      </c>
      <c r="U46" s="51">
        <f t="shared" si="167"/>
        <v>0</v>
      </c>
      <c r="V46" s="476">
        <f t="shared" si="21"/>
        <v>0</v>
      </c>
      <c r="W46" s="27" t="str">
        <f t="shared" si="168"/>
        <v/>
      </c>
      <c r="X46" s="27" t="str">
        <f t="shared" si="169"/>
        <v/>
      </c>
      <c r="Y46" s="85" t="str">
        <f t="shared" si="170"/>
        <v/>
      </c>
      <c r="Z46" s="89">
        <v>0</v>
      </c>
      <c r="AA46" s="58">
        <v>0</v>
      </c>
      <c r="AB46" s="59">
        <f t="shared" si="98"/>
        <v>0</v>
      </c>
      <c r="AC46" s="147">
        <v>0</v>
      </c>
      <c r="AD46" s="343">
        <v>0</v>
      </c>
      <c r="AE46" s="76">
        <f t="shared" si="99"/>
        <v>0</v>
      </c>
      <c r="AF46" s="344">
        <v>0</v>
      </c>
      <c r="AG46" s="345">
        <f t="shared" si="100"/>
        <v>0</v>
      </c>
      <c r="AH46" s="97">
        <f t="shared" si="22"/>
        <v>0</v>
      </c>
      <c r="AI46" s="148">
        <f t="shared" si="101"/>
        <v>0</v>
      </c>
      <c r="AJ46" s="475">
        <f t="shared" si="23"/>
        <v>0</v>
      </c>
      <c r="AK46" s="53" t="str">
        <f t="shared" si="102"/>
        <v/>
      </c>
      <c r="AL46" s="53" t="str">
        <f t="shared" si="103"/>
        <v/>
      </c>
      <c r="AM46" s="90" t="str">
        <f t="shared" si="104"/>
        <v/>
      </c>
      <c r="AN46" s="86">
        <v>0</v>
      </c>
      <c r="AO46" s="55">
        <v>0</v>
      </c>
      <c r="AP46" s="56">
        <f t="shared" si="145"/>
        <v>0</v>
      </c>
      <c r="AQ46" s="185">
        <v>0</v>
      </c>
      <c r="AR46" s="346">
        <v>0</v>
      </c>
      <c r="AS46" s="186">
        <f t="shared" si="105"/>
        <v>0</v>
      </c>
      <c r="AT46" s="347">
        <v>0</v>
      </c>
      <c r="AU46" s="348">
        <f t="shared" si="106"/>
        <v>0</v>
      </c>
      <c r="AV46" s="47">
        <f t="shared" si="24"/>
        <v>0</v>
      </c>
      <c r="AW46" s="187">
        <f t="shared" si="107"/>
        <v>0</v>
      </c>
      <c r="AX46" s="473">
        <f t="shared" si="25"/>
        <v>0</v>
      </c>
      <c r="AY46" s="29" t="str">
        <f t="shared" si="108"/>
        <v/>
      </c>
      <c r="AZ46" s="29" t="str">
        <f t="shared" si="109"/>
        <v/>
      </c>
      <c r="BA46" s="87" t="str">
        <f t="shared" si="110"/>
        <v/>
      </c>
      <c r="BB46" s="203">
        <v>0</v>
      </c>
      <c r="BC46" s="63">
        <v>0</v>
      </c>
      <c r="BD46" s="204">
        <f t="shared" si="146"/>
        <v>0</v>
      </c>
      <c r="BE46" s="205">
        <v>0</v>
      </c>
      <c r="BF46" s="349">
        <v>0</v>
      </c>
      <c r="BG46" s="206">
        <f t="shared" si="111"/>
        <v>0</v>
      </c>
      <c r="BH46" s="350">
        <v>0</v>
      </c>
      <c r="BI46" s="351">
        <f t="shared" si="112"/>
        <v>0</v>
      </c>
      <c r="BJ46" s="77">
        <f t="shared" si="26"/>
        <v>0</v>
      </c>
      <c r="BK46" s="207">
        <f t="shared" si="113"/>
        <v>0</v>
      </c>
      <c r="BL46" s="477">
        <f t="shared" si="27"/>
        <v>0</v>
      </c>
      <c r="BM46" s="69" t="str">
        <f t="shared" si="114"/>
        <v/>
      </c>
      <c r="BN46" s="69" t="str">
        <f t="shared" si="115"/>
        <v/>
      </c>
      <c r="BO46" s="88" t="str">
        <f t="shared" si="116"/>
        <v/>
      </c>
      <c r="BP46" s="89">
        <v>0</v>
      </c>
      <c r="BQ46" s="58">
        <v>0</v>
      </c>
      <c r="BR46" s="59">
        <f t="shared" si="171"/>
        <v>0</v>
      </c>
      <c r="BS46" s="147">
        <v>0</v>
      </c>
      <c r="BT46" s="343">
        <v>0</v>
      </c>
      <c r="BU46" s="76">
        <f t="shared" si="117"/>
        <v>0</v>
      </c>
      <c r="BV46" s="344">
        <v>0</v>
      </c>
      <c r="BW46" s="345">
        <f t="shared" si="118"/>
        <v>0</v>
      </c>
      <c r="BX46" s="97">
        <f t="shared" si="28"/>
        <v>0</v>
      </c>
      <c r="BY46" s="148">
        <f t="shared" si="119"/>
        <v>0</v>
      </c>
      <c r="BZ46" s="475">
        <f t="shared" si="29"/>
        <v>0</v>
      </c>
      <c r="CA46" s="53" t="str">
        <f t="shared" si="172"/>
        <v/>
      </c>
      <c r="CB46" s="53" t="str">
        <f t="shared" si="120"/>
        <v/>
      </c>
      <c r="CC46" s="90" t="str">
        <f t="shared" si="121"/>
        <v/>
      </c>
      <c r="CD46" s="94">
        <v>0</v>
      </c>
      <c r="CE46" s="95">
        <v>0</v>
      </c>
      <c r="CF46" s="96">
        <f t="shared" si="147"/>
        <v>0</v>
      </c>
      <c r="CG46" s="223">
        <v>0</v>
      </c>
      <c r="CH46" s="352">
        <v>0</v>
      </c>
      <c r="CI46" s="224">
        <f t="shared" si="122"/>
        <v>0</v>
      </c>
      <c r="CJ46" s="353">
        <v>0</v>
      </c>
      <c r="CK46" s="354">
        <f t="shared" si="123"/>
        <v>0</v>
      </c>
      <c r="CL46" s="46">
        <f t="shared" si="30"/>
        <v>0</v>
      </c>
      <c r="CM46" s="225">
        <f t="shared" si="124"/>
        <v>0</v>
      </c>
      <c r="CN46" s="478">
        <f t="shared" si="31"/>
        <v>0</v>
      </c>
      <c r="CO46" s="28" t="str">
        <f t="shared" si="125"/>
        <v/>
      </c>
      <c r="CP46" s="28" t="str">
        <f t="shared" si="126"/>
        <v/>
      </c>
      <c r="CQ46" s="43" t="str">
        <f t="shared" si="127"/>
        <v/>
      </c>
      <c r="CR46" s="89">
        <v>0</v>
      </c>
      <c r="CS46" s="58">
        <v>0</v>
      </c>
      <c r="CT46" s="59">
        <f t="shared" si="128"/>
        <v>0</v>
      </c>
      <c r="CU46" s="147">
        <v>0</v>
      </c>
      <c r="CV46" s="343">
        <v>0</v>
      </c>
      <c r="CW46" s="76">
        <f t="shared" si="129"/>
        <v>0</v>
      </c>
      <c r="CX46" s="344">
        <v>0</v>
      </c>
      <c r="CY46" s="345">
        <f t="shared" si="130"/>
        <v>0</v>
      </c>
      <c r="CZ46" s="97">
        <f t="shared" si="32"/>
        <v>0</v>
      </c>
      <c r="DA46" s="148">
        <f t="shared" si="131"/>
        <v>0</v>
      </c>
      <c r="DB46" s="475">
        <f t="shared" si="33"/>
        <v>0</v>
      </c>
      <c r="DC46" s="53" t="str">
        <f t="shared" si="132"/>
        <v/>
      </c>
      <c r="DD46" s="53" t="str">
        <f t="shared" si="133"/>
        <v/>
      </c>
      <c r="DE46" s="90" t="str">
        <f t="shared" si="134"/>
        <v/>
      </c>
      <c r="DF46" s="91">
        <v>0</v>
      </c>
      <c r="DG46" s="60">
        <v>0</v>
      </c>
      <c r="DH46" s="61">
        <f t="shared" si="148"/>
        <v>0</v>
      </c>
      <c r="DI46" s="244">
        <v>0</v>
      </c>
      <c r="DJ46" s="355">
        <v>0</v>
      </c>
      <c r="DK46" s="245">
        <f t="shared" si="135"/>
        <v>0</v>
      </c>
      <c r="DL46" s="356">
        <v>0</v>
      </c>
      <c r="DM46" s="357">
        <f t="shared" si="136"/>
        <v>0</v>
      </c>
      <c r="DN46" s="48">
        <f t="shared" si="34"/>
        <v>0</v>
      </c>
      <c r="DO46" s="246">
        <f t="shared" si="137"/>
        <v>0</v>
      </c>
      <c r="DP46" s="479">
        <f t="shared" si="35"/>
        <v>0</v>
      </c>
      <c r="DQ46" s="92" t="str">
        <f t="shared" si="36"/>
        <v/>
      </c>
      <c r="DR46" s="203">
        <v>0</v>
      </c>
      <c r="DS46" s="63">
        <v>0</v>
      </c>
      <c r="DT46" s="204">
        <f t="shared" si="149"/>
        <v>0</v>
      </c>
      <c r="DU46" s="205">
        <v>0</v>
      </c>
      <c r="DV46" s="349">
        <v>0</v>
      </c>
      <c r="DW46" s="206">
        <f t="shared" si="138"/>
        <v>0</v>
      </c>
      <c r="DX46" s="350">
        <v>0</v>
      </c>
      <c r="DY46" s="351">
        <f t="shared" si="139"/>
        <v>0</v>
      </c>
      <c r="DZ46" s="77">
        <f t="shared" si="37"/>
        <v>0</v>
      </c>
      <c r="EA46" s="207">
        <f t="shared" si="140"/>
        <v>0</v>
      </c>
      <c r="EB46" s="477">
        <f t="shared" si="38"/>
        <v>0</v>
      </c>
      <c r="EC46" s="93" t="str">
        <f t="shared" si="39"/>
        <v/>
      </c>
      <c r="ED46" s="12">
        <v>0</v>
      </c>
      <c r="EE46" s="6">
        <v>0</v>
      </c>
      <c r="EF46" s="6">
        <v>0</v>
      </c>
      <c r="EG46" s="65">
        <f t="shared" si="150"/>
        <v>0</v>
      </c>
      <c r="EH46" s="480">
        <f t="shared" si="41"/>
        <v>0</v>
      </c>
      <c r="EI46" s="66" t="str">
        <f t="shared" si="42"/>
        <v/>
      </c>
      <c r="EJ46" s="10">
        <v>0</v>
      </c>
      <c r="EK46" s="4">
        <v>0</v>
      </c>
      <c r="EL46" s="4">
        <v>0</v>
      </c>
      <c r="EM46" s="28">
        <f t="shared" si="151"/>
        <v>0</v>
      </c>
      <c r="EN46" s="478">
        <f t="shared" si="44"/>
        <v>0</v>
      </c>
      <c r="EO46" s="39" t="str">
        <f t="shared" si="45"/>
        <v/>
      </c>
      <c r="EP46" s="203">
        <v>0</v>
      </c>
      <c r="EQ46" s="63">
        <v>0</v>
      </c>
      <c r="ER46" s="204">
        <f t="shared" si="97"/>
        <v>0</v>
      </c>
      <c r="ES46" s="205">
        <v>0</v>
      </c>
      <c r="ET46" s="349">
        <v>0</v>
      </c>
      <c r="EU46" s="206">
        <f t="shared" si="141"/>
        <v>0</v>
      </c>
      <c r="EV46" s="350">
        <v>0</v>
      </c>
      <c r="EW46" s="351">
        <f t="shared" si="142"/>
        <v>0</v>
      </c>
      <c r="EX46" s="77">
        <f t="shared" si="46"/>
        <v>0</v>
      </c>
      <c r="EY46" s="207">
        <f t="shared" si="143"/>
        <v>0</v>
      </c>
      <c r="EZ46" s="477">
        <f t="shared" si="47"/>
        <v>0</v>
      </c>
      <c r="FA46" s="93" t="str">
        <f t="shared" si="48"/>
        <v/>
      </c>
      <c r="FB46" s="14"/>
      <c r="FC46" s="8"/>
      <c r="FD46" s="44" t="str">
        <f t="shared" si="144"/>
        <v/>
      </c>
      <c r="FE46" s="41">
        <f t="shared" si="50"/>
        <v>0</v>
      </c>
      <c r="FF46" s="30">
        <f t="shared" si="51"/>
        <v>0</v>
      </c>
      <c r="FG46" s="128">
        <f t="shared" si="52"/>
        <v>0</v>
      </c>
      <c r="FH46" s="74" t="str">
        <f t="shared" si="53"/>
        <v/>
      </c>
      <c r="FI46" s="74" t="str">
        <f t="shared" si="54"/>
        <v/>
      </c>
      <c r="FJ46" s="62" t="str">
        <f t="shared" si="55"/>
        <v/>
      </c>
      <c r="FK46" s="42" t="str">
        <f t="shared" si="56"/>
        <v/>
      </c>
      <c r="FL46" s="84">
        <f t="shared" si="57"/>
        <v>0</v>
      </c>
      <c r="FM46" s="71" t="str">
        <f t="shared" si="152"/>
        <v/>
      </c>
      <c r="FN46" s="70" t="str">
        <f t="shared" si="153"/>
        <v/>
      </c>
      <c r="FO46" s="70" t="str">
        <f t="shared" si="154"/>
        <v/>
      </c>
      <c r="FP46" s="70" t="str">
        <f t="shared" si="155"/>
        <v/>
      </c>
      <c r="FQ46" s="70" t="str">
        <f t="shared" si="156"/>
        <v/>
      </c>
      <c r="FR46" s="387" t="str">
        <f t="shared" si="157"/>
        <v/>
      </c>
      <c r="FS46" s="72" t="str">
        <f t="shared" si="158"/>
        <v/>
      </c>
      <c r="FT46" s="71">
        <f t="shared" si="65"/>
        <v>0</v>
      </c>
      <c r="FU46" s="70">
        <f t="shared" si="66"/>
        <v>0</v>
      </c>
      <c r="FV46" s="70">
        <f t="shared" si="67"/>
        <v>0</v>
      </c>
      <c r="FW46" s="70">
        <f t="shared" si="68"/>
        <v>0</v>
      </c>
      <c r="FX46" s="72"/>
      <c r="FY46" s="691"/>
      <c r="FZ46" s="691"/>
      <c r="GA46" s="112">
        <f t="shared" si="69"/>
        <v>0</v>
      </c>
      <c r="GB46" s="112" t="s">
        <v>193</v>
      </c>
      <c r="GC46" s="112">
        <f t="shared" si="70"/>
        <v>200</v>
      </c>
      <c r="GD46" s="112" t="str">
        <f t="shared" si="71"/>
        <v>0/200</v>
      </c>
      <c r="GE46" s="112">
        <f t="shared" si="72"/>
        <v>0</v>
      </c>
      <c r="GF46" s="112" t="s">
        <v>193</v>
      </c>
      <c r="GG46" s="112">
        <f t="shared" si="73"/>
        <v>200</v>
      </c>
      <c r="GH46" s="112" t="str">
        <f t="shared" si="74"/>
        <v>0/200</v>
      </c>
      <c r="GI46" s="112">
        <f t="shared" si="75"/>
        <v>0</v>
      </c>
      <c r="GJ46" s="112" t="s">
        <v>193</v>
      </c>
      <c r="GK46" s="112">
        <f t="shared" si="76"/>
        <v>100</v>
      </c>
      <c r="GL46" s="112" t="str">
        <f t="shared" si="77"/>
        <v>0/100</v>
      </c>
      <c r="GM46" s="112">
        <f t="shared" si="78"/>
        <v>0</v>
      </c>
      <c r="GN46" s="112" t="s">
        <v>193</v>
      </c>
      <c r="GO46" s="112">
        <f t="shared" si="79"/>
        <v>100</v>
      </c>
      <c r="GP46" s="112" t="str">
        <f t="shared" si="80"/>
        <v>0/100</v>
      </c>
      <c r="GQ46" s="112">
        <f t="shared" si="81"/>
        <v>0</v>
      </c>
      <c r="GR46" s="112" t="s">
        <v>193</v>
      </c>
      <c r="GS46" s="112">
        <f t="shared" si="82"/>
        <v>200</v>
      </c>
      <c r="GT46" s="112" t="str">
        <f t="shared" si="17"/>
        <v>0/200</v>
      </c>
    </row>
    <row r="47" spans="1:202" ht="21.75" customHeight="1">
      <c r="A47" s="104">
        <f t="shared" si="18"/>
        <v>0</v>
      </c>
      <c r="B47" s="336">
        <v>39</v>
      </c>
      <c r="C47" s="25">
        <v>39</v>
      </c>
      <c r="D47" s="26">
        <f t="shared" si="19"/>
        <v>0</v>
      </c>
      <c r="E47" s="2"/>
      <c r="F47" s="538"/>
      <c r="G47" s="1"/>
      <c r="H47" s="2"/>
      <c r="I47" s="2"/>
      <c r="J47" s="2"/>
      <c r="K47" s="115"/>
      <c r="L47" s="15">
        <v>0</v>
      </c>
      <c r="M47" s="49">
        <v>0</v>
      </c>
      <c r="N47" s="50">
        <f t="shared" si="165"/>
        <v>0</v>
      </c>
      <c r="O47" s="141">
        <v>0</v>
      </c>
      <c r="P47" s="338">
        <v>0</v>
      </c>
      <c r="Q47" s="75">
        <f t="shared" si="166"/>
        <v>0</v>
      </c>
      <c r="R47" s="339">
        <v>0</v>
      </c>
      <c r="S47" s="340">
        <f t="shared" si="85"/>
        <v>0</v>
      </c>
      <c r="T47" s="153">
        <f t="shared" si="20"/>
        <v>0</v>
      </c>
      <c r="U47" s="51">
        <f t="shared" si="167"/>
        <v>0</v>
      </c>
      <c r="V47" s="476">
        <f t="shared" si="21"/>
        <v>0</v>
      </c>
      <c r="W47" s="27" t="str">
        <f t="shared" si="168"/>
        <v/>
      </c>
      <c r="X47" s="27" t="str">
        <f t="shared" si="169"/>
        <v/>
      </c>
      <c r="Y47" s="85" t="str">
        <f t="shared" si="170"/>
        <v/>
      </c>
      <c r="Z47" s="89">
        <v>0</v>
      </c>
      <c r="AA47" s="58">
        <v>0</v>
      </c>
      <c r="AB47" s="59">
        <f t="shared" si="98"/>
        <v>0</v>
      </c>
      <c r="AC47" s="147">
        <v>0</v>
      </c>
      <c r="AD47" s="343">
        <v>0</v>
      </c>
      <c r="AE47" s="76">
        <f t="shared" si="99"/>
        <v>0</v>
      </c>
      <c r="AF47" s="344">
        <v>0</v>
      </c>
      <c r="AG47" s="345">
        <f t="shared" si="100"/>
        <v>0</v>
      </c>
      <c r="AH47" s="97">
        <f t="shared" si="22"/>
        <v>0</v>
      </c>
      <c r="AI47" s="148">
        <f t="shared" si="101"/>
        <v>0</v>
      </c>
      <c r="AJ47" s="475">
        <f t="shared" si="23"/>
        <v>0</v>
      </c>
      <c r="AK47" s="53" t="str">
        <f t="shared" si="102"/>
        <v/>
      </c>
      <c r="AL47" s="53" t="str">
        <f t="shared" si="103"/>
        <v/>
      </c>
      <c r="AM47" s="90" t="str">
        <f t="shared" si="104"/>
        <v/>
      </c>
      <c r="AN47" s="86">
        <v>0</v>
      </c>
      <c r="AO47" s="55">
        <v>0</v>
      </c>
      <c r="AP47" s="56">
        <f t="shared" si="145"/>
        <v>0</v>
      </c>
      <c r="AQ47" s="185">
        <v>0</v>
      </c>
      <c r="AR47" s="346">
        <v>0</v>
      </c>
      <c r="AS47" s="186">
        <f t="shared" si="105"/>
        <v>0</v>
      </c>
      <c r="AT47" s="347">
        <v>0</v>
      </c>
      <c r="AU47" s="348">
        <f t="shared" si="106"/>
        <v>0</v>
      </c>
      <c r="AV47" s="47">
        <f t="shared" si="24"/>
        <v>0</v>
      </c>
      <c r="AW47" s="187">
        <f t="shared" si="107"/>
        <v>0</v>
      </c>
      <c r="AX47" s="473">
        <f t="shared" si="25"/>
        <v>0</v>
      </c>
      <c r="AY47" s="29" t="str">
        <f t="shared" si="108"/>
        <v/>
      </c>
      <c r="AZ47" s="29" t="str">
        <f t="shared" si="109"/>
        <v/>
      </c>
      <c r="BA47" s="87" t="str">
        <f t="shared" si="110"/>
        <v/>
      </c>
      <c r="BB47" s="203">
        <v>0</v>
      </c>
      <c r="BC47" s="63">
        <v>0</v>
      </c>
      <c r="BD47" s="204">
        <f t="shared" si="146"/>
        <v>0</v>
      </c>
      <c r="BE47" s="205">
        <v>0</v>
      </c>
      <c r="BF47" s="349">
        <v>0</v>
      </c>
      <c r="BG47" s="206">
        <f t="shared" si="111"/>
        <v>0</v>
      </c>
      <c r="BH47" s="350">
        <v>0</v>
      </c>
      <c r="BI47" s="351">
        <f t="shared" si="112"/>
        <v>0</v>
      </c>
      <c r="BJ47" s="77">
        <f t="shared" si="26"/>
        <v>0</v>
      </c>
      <c r="BK47" s="207">
        <f t="shared" si="113"/>
        <v>0</v>
      </c>
      <c r="BL47" s="477">
        <f t="shared" si="27"/>
        <v>0</v>
      </c>
      <c r="BM47" s="69" t="str">
        <f t="shared" si="114"/>
        <v/>
      </c>
      <c r="BN47" s="69" t="str">
        <f t="shared" si="115"/>
        <v/>
      </c>
      <c r="BO47" s="88" t="str">
        <f t="shared" si="116"/>
        <v/>
      </c>
      <c r="BP47" s="89">
        <v>0</v>
      </c>
      <c r="BQ47" s="58">
        <v>0</v>
      </c>
      <c r="BR47" s="59">
        <f t="shared" si="171"/>
        <v>0</v>
      </c>
      <c r="BS47" s="147">
        <v>0</v>
      </c>
      <c r="BT47" s="343">
        <v>0</v>
      </c>
      <c r="BU47" s="76">
        <f t="shared" si="117"/>
        <v>0</v>
      </c>
      <c r="BV47" s="344">
        <v>0</v>
      </c>
      <c r="BW47" s="345">
        <f t="shared" si="118"/>
        <v>0</v>
      </c>
      <c r="BX47" s="97">
        <f t="shared" si="28"/>
        <v>0</v>
      </c>
      <c r="BY47" s="148">
        <f t="shared" si="119"/>
        <v>0</v>
      </c>
      <c r="BZ47" s="475">
        <f t="shared" si="29"/>
        <v>0</v>
      </c>
      <c r="CA47" s="53" t="str">
        <f t="shared" si="172"/>
        <v/>
      </c>
      <c r="CB47" s="53" t="str">
        <f t="shared" si="120"/>
        <v/>
      </c>
      <c r="CC47" s="90" t="str">
        <f t="shared" si="121"/>
        <v/>
      </c>
      <c r="CD47" s="94">
        <v>0</v>
      </c>
      <c r="CE47" s="95">
        <v>0</v>
      </c>
      <c r="CF47" s="96">
        <f t="shared" si="147"/>
        <v>0</v>
      </c>
      <c r="CG47" s="223">
        <v>0</v>
      </c>
      <c r="CH47" s="352">
        <v>0</v>
      </c>
      <c r="CI47" s="224">
        <f t="shared" si="122"/>
        <v>0</v>
      </c>
      <c r="CJ47" s="353">
        <v>0</v>
      </c>
      <c r="CK47" s="354">
        <f t="shared" si="123"/>
        <v>0</v>
      </c>
      <c r="CL47" s="46">
        <f t="shared" si="30"/>
        <v>0</v>
      </c>
      <c r="CM47" s="225">
        <f t="shared" si="124"/>
        <v>0</v>
      </c>
      <c r="CN47" s="478">
        <f t="shared" si="31"/>
        <v>0</v>
      </c>
      <c r="CO47" s="28" t="str">
        <f t="shared" si="125"/>
        <v/>
      </c>
      <c r="CP47" s="28" t="str">
        <f t="shared" si="126"/>
        <v/>
      </c>
      <c r="CQ47" s="43" t="str">
        <f t="shared" si="127"/>
        <v/>
      </c>
      <c r="CR47" s="89">
        <v>0</v>
      </c>
      <c r="CS47" s="58">
        <v>0</v>
      </c>
      <c r="CT47" s="59">
        <f t="shared" si="128"/>
        <v>0</v>
      </c>
      <c r="CU47" s="147">
        <v>0</v>
      </c>
      <c r="CV47" s="343">
        <v>0</v>
      </c>
      <c r="CW47" s="76">
        <f t="shared" si="129"/>
        <v>0</v>
      </c>
      <c r="CX47" s="344">
        <v>0</v>
      </c>
      <c r="CY47" s="345">
        <f t="shared" si="130"/>
        <v>0</v>
      </c>
      <c r="CZ47" s="97">
        <f t="shared" si="32"/>
        <v>0</v>
      </c>
      <c r="DA47" s="148">
        <f t="shared" si="131"/>
        <v>0</v>
      </c>
      <c r="DB47" s="475">
        <f t="shared" si="33"/>
        <v>0</v>
      </c>
      <c r="DC47" s="53" t="str">
        <f t="shared" si="132"/>
        <v/>
      </c>
      <c r="DD47" s="53" t="str">
        <f t="shared" si="133"/>
        <v/>
      </c>
      <c r="DE47" s="90" t="str">
        <f t="shared" si="134"/>
        <v/>
      </c>
      <c r="DF47" s="91">
        <v>0</v>
      </c>
      <c r="DG47" s="60">
        <v>0</v>
      </c>
      <c r="DH47" s="61">
        <f t="shared" si="148"/>
        <v>0</v>
      </c>
      <c r="DI47" s="244">
        <v>0</v>
      </c>
      <c r="DJ47" s="355">
        <v>0</v>
      </c>
      <c r="DK47" s="245">
        <f t="shared" si="135"/>
        <v>0</v>
      </c>
      <c r="DL47" s="356">
        <v>0</v>
      </c>
      <c r="DM47" s="357">
        <f t="shared" si="136"/>
        <v>0</v>
      </c>
      <c r="DN47" s="48">
        <f t="shared" si="34"/>
        <v>0</v>
      </c>
      <c r="DO47" s="246">
        <f t="shared" si="137"/>
        <v>0</v>
      </c>
      <c r="DP47" s="479">
        <f t="shared" si="35"/>
        <v>0</v>
      </c>
      <c r="DQ47" s="92" t="str">
        <f t="shared" si="36"/>
        <v/>
      </c>
      <c r="DR47" s="203">
        <v>0</v>
      </c>
      <c r="DS47" s="63">
        <v>0</v>
      </c>
      <c r="DT47" s="204">
        <f t="shared" si="149"/>
        <v>0</v>
      </c>
      <c r="DU47" s="205">
        <v>0</v>
      </c>
      <c r="DV47" s="349">
        <v>0</v>
      </c>
      <c r="DW47" s="206">
        <f t="shared" si="138"/>
        <v>0</v>
      </c>
      <c r="DX47" s="350">
        <v>0</v>
      </c>
      <c r="DY47" s="351">
        <f t="shared" si="139"/>
        <v>0</v>
      </c>
      <c r="DZ47" s="77">
        <f t="shared" si="37"/>
        <v>0</v>
      </c>
      <c r="EA47" s="207">
        <f t="shared" si="140"/>
        <v>0</v>
      </c>
      <c r="EB47" s="477">
        <f t="shared" si="38"/>
        <v>0</v>
      </c>
      <c r="EC47" s="93" t="str">
        <f t="shared" si="39"/>
        <v/>
      </c>
      <c r="ED47" s="12">
        <v>0</v>
      </c>
      <c r="EE47" s="6">
        <v>0</v>
      </c>
      <c r="EF47" s="6">
        <v>0</v>
      </c>
      <c r="EG47" s="65">
        <f t="shared" si="150"/>
        <v>0</v>
      </c>
      <c r="EH47" s="480">
        <f t="shared" si="41"/>
        <v>0</v>
      </c>
      <c r="EI47" s="66" t="str">
        <f t="shared" si="42"/>
        <v/>
      </c>
      <c r="EJ47" s="10">
        <v>0</v>
      </c>
      <c r="EK47" s="4">
        <v>0</v>
      </c>
      <c r="EL47" s="4">
        <v>0</v>
      </c>
      <c r="EM47" s="28">
        <f t="shared" si="151"/>
        <v>0</v>
      </c>
      <c r="EN47" s="478">
        <f t="shared" si="44"/>
        <v>0</v>
      </c>
      <c r="EO47" s="39" t="str">
        <f t="shared" si="45"/>
        <v/>
      </c>
      <c r="EP47" s="203">
        <v>0</v>
      </c>
      <c r="EQ47" s="63">
        <v>0</v>
      </c>
      <c r="ER47" s="204">
        <f t="shared" si="97"/>
        <v>0</v>
      </c>
      <c r="ES47" s="205">
        <v>0</v>
      </c>
      <c r="ET47" s="349">
        <v>0</v>
      </c>
      <c r="EU47" s="206">
        <f t="shared" si="141"/>
        <v>0</v>
      </c>
      <c r="EV47" s="350">
        <v>0</v>
      </c>
      <c r="EW47" s="351">
        <f t="shared" si="142"/>
        <v>0</v>
      </c>
      <c r="EX47" s="77">
        <f t="shared" si="46"/>
        <v>0</v>
      </c>
      <c r="EY47" s="207">
        <f t="shared" si="143"/>
        <v>0</v>
      </c>
      <c r="EZ47" s="477">
        <f t="shared" si="47"/>
        <v>0</v>
      </c>
      <c r="FA47" s="93" t="str">
        <f t="shared" si="48"/>
        <v/>
      </c>
      <c r="FB47" s="14"/>
      <c r="FC47" s="8"/>
      <c r="FD47" s="44" t="str">
        <f t="shared" si="144"/>
        <v/>
      </c>
      <c r="FE47" s="41">
        <f t="shared" si="50"/>
        <v>0</v>
      </c>
      <c r="FF47" s="30">
        <f t="shared" si="51"/>
        <v>0</v>
      </c>
      <c r="FG47" s="128">
        <f t="shared" si="52"/>
        <v>0</v>
      </c>
      <c r="FH47" s="74" t="str">
        <f t="shared" si="53"/>
        <v/>
      </c>
      <c r="FI47" s="74" t="str">
        <f t="shared" si="54"/>
        <v/>
      </c>
      <c r="FJ47" s="62" t="str">
        <f t="shared" si="55"/>
        <v/>
      </c>
      <c r="FK47" s="42" t="str">
        <f t="shared" si="56"/>
        <v/>
      </c>
      <c r="FL47" s="84">
        <f t="shared" si="57"/>
        <v>0</v>
      </c>
      <c r="FM47" s="71" t="str">
        <f t="shared" si="152"/>
        <v/>
      </c>
      <c r="FN47" s="70" t="str">
        <f t="shared" si="153"/>
        <v/>
      </c>
      <c r="FO47" s="70" t="str">
        <f t="shared" si="154"/>
        <v/>
      </c>
      <c r="FP47" s="70" t="str">
        <f t="shared" si="155"/>
        <v/>
      </c>
      <c r="FQ47" s="70" t="str">
        <f t="shared" si="156"/>
        <v/>
      </c>
      <c r="FR47" s="387" t="str">
        <f t="shared" si="157"/>
        <v/>
      </c>
      <c r="FS47" s="72" t="str">
        <f t="shared" si="158"/>
        <v/>
      </c>
      <c r="FT47" s="71">
        <f t="shared" si="65"/>
        <v>0</v>
      </c>
      <c r="FU47" s="70">
        <f t="shared" si="66"/>
        <v>0</v>
      </c>
      <c r="FV47" s="70">
        <f t="shared" si="67"/>
        <v>0</v>
      </c>
      <c r="FW47" s="70">
        <f t="shared" si="68"/>
        <v>0</v>
      </c>
      <c r="FX47" s="72"/>
      <c r="FY47" s="691"/>
      <c r="FZ47" s="691"/>
      <c r="GA47" s="112">
        <f t="shared" si="69"/>
        <v>0</v>
      </c>
      <c r="GB47" s="112" t="s">
        <v>193</v>
      </c>
      <c r="GC47" s="112">
        <f t="shared" si="70"/>
        <v>200</v>
      </c>
      <c r="GD47" s="112" t="str">
        <f t="shared" si="71"/>
        <v>0/200</v>
      </c>
      <c r="GE47" s="112">
        <f t="shared" si="72"/>
        <v>0</v>
      </c>
      <c r="GF47" s="112" t="s">
        <v>193</v>
      </c>
      <c r="GG47" s="112">
        <f t="shared" si="73"/>
        <v>200</v>
      </c>
      <c r="GH47" s="112" t="str">
        <f t="shared" si="74"/>
        <v>0/200</v>
      </c>
      <c r="GI47" s="112">
        <f t="shared" si="75"/>
        <v>0</v>
      </c>
      <c r="GJ47" s="112" t="s">
        <v>193</v>
      </c>
      <c r="GK47" s="112">
        <f t="shared" si="76"/>
        <v>100</v>
      </c>
      <c r="GL47" s="112" t="str">
        <f t="shared" si="77"/>
        <v>0/100</v>
      </c>
      <c r="GM47" s="112">
        <f t="shared" si="78"/>
        <v>0</v>
      </c>
      <c r="GN47" s="112" t="s">
        <v>193</v>
      </c>
      <c r="GO47" s="112">
        <f t="shared" si="79"/>
        <v>100</v>
      </c>
      <c r="GP47" s="112" t="str">
        <f t="shared" si="80"/>
        <v>0/100</v>
      </c>
      <c r="GQ47" s="112">
        <f t="shared" si="81"/>
        <v>0</v>
      </c>
      <c r="GR47" s="112" t="s">
        <v>193</v>
      </c>
      <c r="GS47" s="112">
        <f t="shared" si="82"/>
        <v>200</v>
      </c>
      <c r="GT47" s="112" t="str">
        <f t="shared" si="17"/>
        <v>0/200</v>
      </c>
    </row>
    <row r="48" spans="1:202" ht="21.75" customHeight="1">
      <c r="A48" s="104">
        <f t="shared" si="18"/>
        <v>0</v>
      </c>
      <c r="B48" s="336">
        <v>40</v>
      </c>
      <c r="C48" s="32">
        <v>40</v>
      </c>
      <c r="D48" s="26">
        <f t="shared" si="19"/>
        <v>0</v>
      </c>
      <c r="E48" s="2"/>
      <c r="F48" s="538"/>
      <c r="G48" s="2"/>
      <c r="H48" s="2"/>
      <c r="I48" s="2"/>
      <c r="J48" s="2"/>
      <c r="K48" s="115"/>
      <c r="L48" s="15">
        <v>0</v>
      </c>
      <c r="M48" s="49">
        <v>0</v>
      </c>
      <c r="N48" s="50">
        <f t="shared" si="165"/>
        <v>0</v>
      </c>
      <c r="O48" s="141">
        <v>0</v>
      </c>
      <c r="P48" s="338">
        <v>0</v>
      </c>
      <c r="Q48" s="75">
        <f t="shared" si="166"/>
        <v>0</v>
      </c>
      <c r="R48" s="339">
        <v>0</v>
      </c>
      <c r="S48" s="340">
        <f t="shared" si="85"/>
        <v>0</v>
      </c>
      <c r="T48" s="153">
        <f t="shared" si="20"/>
        <v>0</v>
      </c>
      <c r="U48" s="51">
        <f t="shared" si="167"/>
        <v>0</v>
      </c>
      <c r="V48" s="476">
        <f t="shared" si="21"/>
        <v>0</v>
      </c>
      <c r="W48" s="27" t="str">
        <f t="shared" si="168"/>
        <v/>
      </c>
      <c r="X48" s="27" t="str">
        <f t="shared" si="169"/>
        <v/>
      </c>
      <c r="Y48" s="85" t="str">
        <f t="shared" si="170"/>
        <v/>
      </c>
      <c r="Z48" s="89">
        <v>0</v>
      </c>
      <c r="AA48" s="58">
        <v>0</v>
      </c>
      <c r="AB48" s="59">
        <f>SUM(Z48:AA48)</f>
        <v>0</v>
      </c>
      <c r="AC48" s="147">
        <v>0</v>
      </c>
      <c r="AD48" s="343">
        <v>0</v>
      </c>
      <c r="AE48" s="76">
        <f>SUM(AC48,AD48)</f>
        <v>0</v>
      </c>
      <c r="AF48" s="344">
        <v>0</v>
      </c>
      <c r="AG48" s="345">
        <f>IF($S$7="NA","NA",0)</f>
        <v>0</v>
      </c>
      <c r="AH48" s="97">
        <f t="shared" si="22"/>
        <v>0</v>
      </c>
      <c r="AI48" s="148">
        <f>SUM(AB48,AE48,AH48)</f>
        <v>0</v>
      </c>
      <c r="AJ48" s="475">
        <f t="shared" si="23"/>
        <v>0</v>
      </c>
      <c r="AK48" s="53" t="str">
        <f>IF(AF48="AB","AB",IF(AND(OR(Z48="ab",Z48="ml"),OR(AA48="ab",AA48="ml"),OR(AC48="ab",AC48="ml")),"AB",IF(AND(OR(Z48="ab",Z48="ml"),OR(AC48="ab",AC48="ml")),"AB","")))</f>
        <v/>
      </c>
      <c r="AL48" s="53" t="str">
        <f>IF(OR($G48="NSO",$G48="",AF48=""),"",IF(OR(AK48="AB",AF48="ab"),"AB",IF(AJ48&gt;36,"P",IF(AJ48&gt;34,"G2",IF(AJ48&gt;31,"G1",IF(AJ48&gt;25,"S","F"))))))</f>
        <v/>
      </c>
      <c r="AM48" s="90" t="str">
        <f>IF(OR(AL48="",AL48=0,AL48="S",AL48="F",AL48="AB"),AL48,IF(AJ48&gt;=75,"D",IF(AJ48&gt;=60,"I",IF(AJ48&gt;=48,"II",IF(AJ48&gt;=36,"III",AL48)))))</f>
        <v/>
      </c>
      <c r="AN48" s="86">
        <v>0</v>
      </c>
      <c r="AO48" s="55">
        <v>0</v>
      </c>
      <c r="AP48" s="56">
        <f t="shared" si="145"/>
        <v>0</v>
      </c>
      <c r="AQ48" s="185">
        <v>0</v>
      </c>
      <c r="AR48" s="346">
        <v>0</v>
      </c>
      <c r="AS48" s="186">
        <f>SUM(AQ48,AR48)</f>
        <v>0</v>
      </c>
      <c r="AT48" s="347">
        <v>0</v>
      </c>
      <c r="AU48" s="348">
        <f>IF($S$7="NA","NA",0)</f>
        <v>0</v>
      </c>
      <c r="AV48" s="47">
        <f t="shared" si="24"/>
        <v>0</v>
      </c>
      <c r="AW48" s="187">
        <f>SUM(AP48,AS48,AV48)</f>
        <v>0</v>
      </c>
      <c r="AX48" s="473">
        <f t="shared" si="25"/>
        <v>0</v>
      </c>
      <c r="AY48" s="29" t="str">
        <f>IF(AT48="AB","AB",IF(AND(OR(AN48="ab",AN48="ml"),OR(AO48="ab",AO48="ml"),OR(AQ48="ab",AQ48="ml")),"AB",IF(AND(OR(AN48="ab",AN48="ml"),OR(AQ48="ab",AQ48="ml")),"AB","")))</f>
        <v/>
      </c>
      <c r="AZ48" s="29" t="str">
        <f>IF(OR($G48="NSO",$G48="",AT48=""),"",IF(OR(AY48="AB",AT48="ab"),"AB",IF(AX48&gt;36,"P",IF(AX48&gt;34,"G2",IF(AX48&gt;31,"G1",IF(AX48&gt;25,"S","F"))))))</f>
        <v/>
      </c>
      <c r="BA48" s="87" t="str">
        <f>IF(OR(AZ48="",AZ48=0,AZ48="S",AZ48="F",AZ48="AB"),AZ48,IF(AX48&gt;=75,"D",IF(AX48&gt;=60,"I",IF(AX48&gt;=48,"II",IF(AX48&gt;=36,"III",AZ48)))))</f>
        <v/>
      </c>
      <c r="BB48" s="203">
        <v>0</v>
      </c>
      <c r="BC48" s="63">
        <v>0</v>
      </c>
      <c r="BD48" s="204">
        <f t="shared" si="146"/>
        <v>0</v>
      </c>
      <c r="BE48" s="205">
        <v>0</v>
      </c>
      <c r="BF48" s="349">
        <v>0</v>
      </c>
      <c r="BG48" s="206">
        <f>SUM(BE48,BF48)</f>
        <v>0</v>
      </c>
      <c r="BH48" s="350">
        <v>0</v>
      </c>
      <c r="BI48" s="351">
        <f>IF($S$7="NA","NA",0)</f>
        <v>0</v>
      </c>
      <c r="BJ48" s="77">
        <f t="shared" si="26"/>
        <v>0</v>
      </c>
      <c r="BK48" s="207">
        <f>SUM(BD48,BG48,BJ48)</f>
        <v>0</v>
      </c>
      <c r="BL48" s="477">
        <f t="shared" si="27"/>
        <v>0</v>
      </c>
      <c r="BM48" s="69" t="str">
        <f>IF(BH48="AB","AB",IF(AND(OR(BB48="ab",BB48="ml"),OR(BC48="ab",BC48="ml"),OR(BE48="ab",BE48="ml")),"AB",IF(AND(OR(BB48="ab",BB48="ml"),OR(BE48="ab",BE48="ml")),"AB","")))</f>
        <v/>
      </c>
      <c r="BN48" s="69" t="str">
        <f>IF(OR($G48="NSO",$G48="",BH48=""),"",IF(OR(BM48="AB",BH48="ab"),"AB",IF(BL48&gt;36,"P",IF(BL48&gt;34,"G2",IF(BL48&gt;31,"G1",IF(BL48&gt;25,"S","F"))))))</f>
        <v/>
      </c>
      <c r="BO48" s="88" t="str">
        <f>IF(OR(BN48="",BN48=0,BN48="S",BN48="F",BN48="AB"),BN48,IF(BL48&gt;=75,"D",IF(BL48&gt;=60,"I",IF(BL48&gt;=48,"II",IF(BL48&gt;=36,"III",BN48)))))</f>
        <v/>
      </c>
      <c r="BP48" s="89">
        <v>0</v>
      </c>
      <c r="BQ48" s="58">
        <v>0</v>
      </c>
      <c r="BR48" s="59">
        <f t="shared" si="171"/>
        <v>0</v>
      </c>
      <c r="BS48" s="147">
        <v>0</v>
      </c>
      <c r="BT48" s="343">
        <v>0</v>
      </c>
      <c r="BU48" s="76">
        <f>SUM(BS48,BT48)</f>
        <v>0</v>
      </c>
      <c r="BV48" s="344">
        <v>0</v>
      </c>
      <c r="BW48" s="345">
        <f>IF($S$7="NA","NA",0)</f>
        <v>0</v>
      </c>
      <c r="BX48" s="97">
        <f t="shared" si="28"/>
        <v>0</v>
      </c>
      <c r="BY48" s="148">
        <f>SUM(BR48,BU48,BX48)</f>
        <v>0</v>
      </c>
      <c r="BZ48" s="475">
        <f t="shared" si="29"/>
        <v>0</v>
      </c>
      <c r="CA48" s="53" t="str">
        <f t="shared" si="172"/>
        <v/>
      </c>
      <c r="CB48" s="53" t="str">
        <f>IF(OR($G48="NSO",$G48="",BV48=""),"",IF(OR(CA48="AB",BV48="ab"),"AB",IF(BZ48&gt;36,"P",IF(BZ48&gt;34,"G2",IF(BZ48&gt;31,"G1",IF(BZ48&gt;25,"S","F"))))))</f>
        <v/>
      </c>
      <c r="CC48" s="90" t="str">
        <f>IF(OR(CB48="",CB48=0,CB48="S",CB48="F",CB48="AB"),CB48,IF(BZ48&gt;=75,"D",IF(BZ48&gt;=60,"I",IF(BZ48&gt;=48,"II",IF(BZ48&gt;=36,"III",CB48)))))</f>
        <v/>
      </c>
      <c r="CD48" s="94">
        <v>0</v>
      </c>
      <c r="CE48" s="95">
        <v>0</v>
      </c>
      <c r="CF48" s="96">
        <f t="shared" si="147"/>
        <v>0</v>
      </c>
      <c r="CG48" s="223">
        <v>0</v>
      </c>
      <c r="CH48" s="352">
        <v>0</v>
      </c>
      <c r="CI48" s="224">
        <f>SUM(CG48,CH48)</f>
        <v>0</v>
      </c>
      <c r="CJ48" s="353">
        <v>0</v>
      </c>
      <c r="CK48" s="354">
        <f>IF($S$7="NA","NA",0)</f>
        <v>0</v>
      </c>
      <c r="CL48" s="46">
        <f t="shared" si="30"/>
        <v>0</v>
      </c>
      <c r="CM48" s="225">
        <f>SUM(CF48,CI48,CL48)</f>
        <v>0</v>
      </c>
      <c r="CN48" s="478">
        <f t="shared" si="31"/>
        <v>0</v>
      </c>
      <c r="CO48" s="28" t="str">
        <f>IF(CJ48="AB","AB",IF(AND(OR(CD48="ab",CD48="ml"),OR(CE48="ab",CE48="ml"),OR(CG48="ab",CG48="ml")),"AB",IF(AND(OR(CD48="ab",CD48="ml"),OR(CG48="ab",CG48="ml")),"AB","")))</f>
        <v/>
      </c>
      <c r="CP48" s="28" t="str">
        <f>IF(OR($G48="NSO",$G48="",CJ48=""),"",IF(OR(CO48="AB",CJ48="ab"),"AB",IF(CN48&gt;36,"P",IF(CN48&gt;34,"G2",IF(CN48&gt;31,"G1",IF(CN48&gt;25,"S","F"))))))</f>
        <v/>
      </c>
      <c r="CQ48" s="43" t="str">
        <f>IF(OR(CP48="",CP48=0,CP48="S",CP48="F",CP48="AB"),CP48,IF(CN48&gt;=75,"D",IF(CN48&gt;=60,"I",IF(CN48&gt;=48,"II",IF(CN48&gt;=36,"III",CP48)))))</f>
        <v/>
      </c>
      <c r="CR48" s="89">
        <v>0</v>
      </c>
      <c r="CS48" s="58">
        <v>0</v>
      </c>
      <c r="CT48" s="59">
        <f>SUM(CR48:CS48)</f>
        <v>0</v>
      </c>
      <c r="CU48" s="147">
        <v>0</v>
      </c>
      <c r="CV48" s="343">
        <v>0</v>
      </c>
      <c r="CW48" s="76">
        <f>SUM(CU48,CV48)</f>
        <v>0</v>
      </c>
      <c r="CX48" s="344">
        <v>0</v>
      </c>
      <c r="CY48" s="345">
        <f>IF($S$7="NA","NA",0)</f>
        <v>0</v>
      </c>
      <c r="CZ48" s="97">
        <f t="shared" si="32"/>
        <v>0</v>
      </c>
      <c r="DA48" s="148">
        <f>SUM(CT48,CW48,CZ48)</f>
        <v>0</v>
      </c>
      <c r="DB48" s="475">
        <f t="shared" si="33"/>
        <v>0</v>
      </c>
      <c r="DC48" s="53" t="str">
        <f>IF(CX48="AB","AB",IF(AND(OR(CR48="ab",CR48="ml"),OR(CS48="ab",CS48="ml"),OR(CU48="ab",CU48="ml")),"AB",IF(AND(OR(CR48="ab",CR48="ml"),OR(CU48="ab",CU48="ml")),"AB","")))</f>
        <v/>
      </c>
      <c r="DD48" s="53" t="str">
        <f>IF(OR($G48="NSO",$G48="",CX48=""),"",IF(OR(DC48="AB",CX48="ab"),"AB",IF(DB48&gt;36,"P",IF(DB48&gt;34,"G2",IF(DB48&gt;31,"G1",IF(DB48&gt;25,"S","F"))))))</f>
        <v/>
      </c>
      <c r="DE48" s="90" t="str">
        <f>IF(OR(DD48="",DD48=0,DD48="S",DD48="F",DD48="AB"),DD48,IF(DB48&gt;=75,"D",IF(DB48&gt;=60,"I",IF(DB48&gt;=48,"II",IF(DB48&gt;=36,"III",DD48)))))</f>
        <v/>
      </c>
      <c r="DF48" s="91">
        <v>0</v>
      </c>
      <c r="DG48" s="60">
        <v>0</v>
      </c>
      <c r="DH48" s="61">
        <f t="shared" si="148"/>
        <v>0</v>
      </c>
      <c r="DI48" s="244">
        <v>0</v>
      </c>
      <c r="DJ48" s="355">
        <v>0</v>
      </c>
      <c r="DK48" s="245">
        <f>SUM(DI48,DJ48)</f>
        <v>0</v>
      </c>
      <c r="DL48" s="356">
        <v>0</v>
      </c>
      <c r="DM48" s="357">
        <f>IF($S$7="NA","NA",0)</f>
        <v>0</v>
      </c>
      <c r="DN48" s="48">
        <f t="shared" si="34"/>
        <v>0</v>
      </c>
      <c r="DO48" s="246">
        <f>SUM(DH48,DK48,DN48)</f>
        <v>0</v>
      </c>
      <c r="DP48" s="479">
        <f t="shared" si="35"/>
        <v>0</v>
      </c>
      <c r="DQ48" s="92" t="str">
        <f t="shared" si="36"/>
        <v/>
      </c>
      <c r="DR48" s="203">
        <v>0</v>
      </c>
      <c r="DS48" s="63">
        <v>0</v>
      </c>
      <c r="DT48" s="204">
        <f t="shared" si="149"/>
        <v>0</v>
      </c>
      <c r="DU48" s="205">
        <v>0</v>
      </c>
      <c r="DV48" s="349">
        <v>0</v>
      </c>
      <c r="DW48" s="206">
        <f>SUM(DU48,DV48)</f>
        <v>0</v>
      </c>
      <c r="DX48" s="350">
        <v>0</v>
      </c>
      <c r="DY48" s="351">
        <f>IF($S$7="NA","NA",0)</f>
        <v>0</v>
      </c>
      <c r="DZ48" s="77">
        <f t="shared" si="37"/>
        <v>0</v>
      </c>
      <c r="EA48" s="207">
        <f>SUM(DT48,DW48,DZ48)</f>
        <v>0</v>
      </c>
      <c r="EB48" s="477">
        <f t="shared" si="38"/>
        <v>0</v>
      </c>
      <c r="EC48" s="93" t="str">
        <f t="shared" si="39"/>
        <v/>
      </c>
      <c r="ED48" s="12">
        <v>0</v>
      </c>
      <c r="EE48" s="6">
        <v>0</v>
      </c>
      <c r="EF48" s="6">
        <v>0</v>
      </c>
      <c r="EG48" s="65">
        <f t="shared" si="150"/>
        <v>0</v>
      </c>
      <c r="EH48" s="480">
        <f t="shared" si="41"/>
        <v>0</v>
      </c>
      <c r="EI48" s="66" t="str">
        <f t="shared" si="42"/>
        <v/>
      </c>
      <c r="EJ48" s="10">
        <v>0</v>
      </c>
      <c r="EK48" s="4">
        <v>0</v>
      </c>
      <c r="EL48" s="4">
        <v>0</v>
      </c>
      <c r="EM48" s="28">
        <f t="shared" si="151"/>
        <v>0</v>
      </c>
      <c r="EN48" s="478">
        <f t="shared" si="44"/>
        <v>0</v>
      </c>
      <c r="EO48" s="39" t="str">
        <f t="shared" si="45"/>
        <v/>
      </c>
      <c r="EP48" s="203">
        <v>0</v>
      </c>
      <c r="EQ48" s="63">
        <v>0</v>
      </c>
      <c r="ER48" s="204">
        <f t="shared" si="97"/>
        <v>0</v>
      </c>
      <c r="ES48" s="205">
        <v>0</v>
      </c>
      <c r="ET48" s="349">
        <v>0</v>
      </c>
      <c r="EU48" s="206">
        <f>SUM(ES48,ET48)</f>
        <v>0</v>
      </c>
      <c r="EV48" s="350">
        <v>0</v>
      </c>
      <c r="EW48" s="351">
        <f>IF($S$7="NA","NA",0)</f>
        <v>0</v>
      </c>
      <c r="EX48" s="77">
        <f t="shared" si="46"/>
        <v>0</v>
      </c>
      <c r="EY48" s="207">
        <f>SUM(ER48,EU48,EX48)</f>
        <v>0</v>
      </c>
      <c r="EZ48" s="477">
        <f t="shared" si="47"/>
        <v>0</v>
      </c>
      <c r="FA48" s="93" t="str">
        <f t="shared" si="48"/>
        <v/>
      </c>
      <c r="FB48" s="14"/>
      <c r="FC48" s="8"/>
      <c r="FD48" s="44" t="str">
        <f t="shared" si="144"/>
        <v/>
      </c>
      <c r="FE48" s="41">
        <f t="shared" si="50"/>
        <v>0</v>
      </c>
      <c r="FF48" s="30">
        <f t="shared" si="51"/>
        <v>0</v>
      </c>
      <c r="FG48" s="128">
        <f t="shared" si="52"/>
        <v>0</v>
      </c>
      <c r="FH48" s="74" t="str">
        <f t="shared" si="53"/>
        <v/>
      </c>
      <c r="FI48" s="74" t="str">
        <f t="shared" si="54"/>
        <v/>
      </c>
      <c r="FJ48" s="62" t="str">
        <f t="shared" si="55"/>
        <v/>
      </c>
      <c r="FK48" s="42" t="str">
        <f t="shared" si="56"/>
        <v/>
      </c>
      <c r="FL48" s="84">
        <f t="shared" si="57"/>
        <v>0</v>
      </c>
      <c r="FM48" s="71" t="str">
        <f t="shared" si="152"/>
        <v/>
      </c>
      <c r="FN48" s="70" t="str">
        <f t="shared" si="153"/>
        <v/>
      </c>
      <c r="FO48" s="70" t="str">
        <f t="shared" si="154"/>
        <v/>
      </c>
      <c r="FP48" s="70" t="str">
        <f t="shared" si="155"/>
        <v/>
      </c>
      <c r="FQ48" s="70" t="str">
        <f t="shared" si="156"/>
        <v/>
      </c>
      <c r="FR48" s="387" t="str">
        <f t="shared" si="157"/>
        <v/>
      </c>
      <c r="FS48" s="72" t="str">
        <f t="shared" si="158"/>
        <v/>
      </c>
      <c r="FT48" s="71">
        <f t="shared" si="65"/>
        <v>0</v>
      </c>
      <c r="FU48" s="70">
        <f t="shared" si="66"/>
        <v>0</v>
      </c>
      <c r="FV48" s="70">
        <f t="shared" si="67"/>
        <v>0</v>
      </c>
      <c r="FW48" s="70">
        <f t="shared" si="68"/>
        <v>0</v>
      </c>
      <c r="FX48" s="72"/>
      <c r="FY48" s="691"/>
      <c r="FZ48" s="691"/>
      <c r="GA48" s="112">
        <f t="shared" si="69"/>
        <v>0</v>
      </c>
      <c r="GB48" s="112" t="s">
        <v>193</v>
      </c>
      <c r="GC48" s="112">
        <f t="shared" si="70"/>
        <v>200</v>
      </c>
      <c r="GD48" s="112" t="str">
        <f t="shared" si="71"/>
        <v>0/200</v>
      </c>
      <c r="GE48" s="112">
        <f t="shared" si="72"/>
        <v>0</v>
      </c>
      <c r="GF48" s="112" t="s">
        <v>193</v>
      </c>
      <c r="GG48" s="112">
        <f t="shared" si="73"/>
        <v>200</v>
      </c>
      <c r="GH48" s="112" t="str">
        <f t="shared" si="74"/>
        <v>0/200</v>
      </c>
      <c r="GI48" s="112">
        <f t="shared" si="75"/>
        <v>0</v>
      </c>
      <c r="GJ48" s="112" t="s">
        <v>193</v>
      </c>
      <c r="GK48" s="112">
        <f t="shared" si="76"/>
        <v>100</v>
      </c>
      <c r="GL48" s="112" t="str">
        <f t="shared" si="77"/>
        <v>0/100</v>
      </c>
      <c r="GM48" s="112">
        <f t="shared" si="78"/>
        <v>0</v>
      </c>
      <c r="GN48" s="112" t="s">
        <v>193</v>
      </c>
      <c r="GO48" s="112">
        <f t="shared" si="79"/>
        <v>100</v>
      </c>
      <c r="GP48" s="112" t="str">
        <f t="shared" si="80"/>
        <v>0/100</v>
      </c>
      <c r="GQ48" s="112">
        <f t="shared" si="81"/>
        <v>0</v>
      </c>
      <c r="GR48" s="112" t="s">
        <v>193</v>
      </c>
      <c r="GS48" s="112">
        <f t="shared" si="82"/>
        <v>200</v>
      </c>
      <c r="GT48" s="112" t="str">
        <f t="shared" si="17"/>
        <v>0/200</v>
      </c>
    </row>
    <row r="49" spans="1:202" ht="21.75" customHeight="1">
      <c r="A49" s="104">
        <f t="shared" si="18"/>
        <v>0</v>
      </c>
      <c r="B49" s="336">
        <v>41</v>
      </c>
      <c r="C49" s="25">
        <v>41</v>
      </c>
      <c r="D49" s="26">
        <f t="shared" si="19"/>
        <v>0</v>
      </c>
      <c r="E49" s="2"/>
      <c r="F49" s="538"/>
      <c r="G49" s="1"/>
      <c r="H49" s="2"/>
      <c r="I49" s="2"/>
      <c r="J49" s="2"/>
      <c r="K49" s="115"/>
      <c r="L49" s="15">
        <v>0</v>
      </c>
      <c r="M49" s="49">
        <v>0</v>
      </c>
      <c r="N49" s="50">
        <f t="shared" si="165"/>
        <v>0</v>
      </c>
      <c r="O49" s="141">
        <v>0</v>
      </c>
      <c r="P49" s="338">
        <v>0</v>
      </c>
      <c r="Q49" s="75">
        <f t="shared" si="166"/>
        <v>0</v>
      </c>
      <c r="R49" s="339">
        <v>0</v>
      </c>
      <c r="S49" s="340">
        <f t="shared" si="85"/>
        <v>0</v>
      </c>
      <c r="T49" s="153">
        <f t="shared" si="20"/>
        <v>0</v>
      </c>
      <c r="U49" s="51">
        <f t="shared" si="167"/>
        <v>0</v>
      </c>
      <c r="V49" s="476">
        <f t="shared" si="21"/>
        <v>0</v>
      </c>
      <c r="W49" s="27" t="str">
        <f t="shared" si="168"/>
        <v/>
      </c>
      <c r="X49" s="27" t="str">
        <f t="shared" si="169"/>
        <v/>
      </c>
      <c r="Y49" s="85" t="str">
        <f t="shared" si="170"/>
        <v/>
      </c>
      <c r="Z49" s="89">
        <v>0</v>
      </c>
      <c r="AA49" s="58">
        <v>0</v>
      </c>
      <c r="AB49" s="59">
        <f>SUM(Z49:AA49)</f>
        <v>0</v>
      </c>
      <c r="AC49" s="147">
        <v>0</v>
      </c>
      <c r="AD49" s="343">
        <v>0</v>
      </c>
      <c r="AE49" s="76">
        <f>SUM(AC49,AD49)</f>
        <v>0</v>
      </c>
      <c r="AF49" s="344">
        <v>0</v>
      </c>
      <c r="AG49" s="345">
        <f>IF($S$7="NA","NA",0)</f>
        <v>0</v>
      </c>
      <c r="AH49" s="97">
        <f t="shared" si="22"/>
        <v>0</v>
      </c>
      <c r="AI49" s="148">
        <f>SUM(AB49,AE49,AH49)</f>
        <v>0</v>
      </c>
      <c r="AJ49" s="475">
        <f t="shared" si="23"/>
        <v>0</v>
      </c>
      <c r="AK49" s="53" t="str">
        <f>IF(AF49="AB","AB",IF(AND(OR(Z49="ab",Z49="ml"),OR(AA49="ab",AA49="ml"),OR(AC49="ab",AC49="ml")),"AB",IF(AND(OR(Z49="ab",Z49="ml"),OR(AC49="ab",AC49="ml")),"AB","")))</f>
        <v/>
      </c>
      <c r="AL49" s="53" t="str">
        <f>IF(OR($G49="NSO",$G49="",AF49=""),"",IF(OR(AK49="AB",AF49="ab"),"AB",IF(AJ49&gt;36,"P",IF(AJ49&gt;34,"G2",IF(AJ49&gt;31,"G1",IF(AJ49&gt;25,"S","F"))))))</f>
        <v/>
      </c>
      <c r="AM49" s="90" t="str">
        <f>IF(OR(AL49="",AL49=0,AL49="S",AL49="F",AL49="AB"),AL49,IF(AJ49&gt;=75,"D",IF(AJ49&gt;=60,"I",IF(AJ49&gt;=48,"II",IF(AJ49&gt;=36,"III",AL49)))))</f>
        <v/>
      </c>
      <c r="AN49" s="86">
        <v>0</v>
      </c>
      <c r="AO49" s="55">
        <v>0</v>
      </c>
      <c r="AP49" s="56">
        <f t="shared" si="145"/>
        <v>0</v>
      </c>
      <c r="AQ49" s="185">
        <v>0</v>
      </c>
      <c r="AR49" s="346">
        <v>0</v>
      </c>
      <c r="AS49" s="186">
        <f>SUM(AQ49,AR49)</f>
        <v>0</v>
      </c>
      <c r="AT49" s="347">
        <v>0</v>
      </c>
      <c r="AU49" s="348">
        <f>IF($S$7="NA","NA",0)</f>
        <v>0</v>
      </c>
      <c r="AV49" s="47">
        <f t="shared" si="24"/>
        <v>0</v>
      </c>
      <c r="AW49" s="187">
        <f>SUM(AP49,AS49,AV49)</f>
        <v>0</v>
      </c>
      <c r="AX49" s="473">
        <f t="shared" si="25"/>
        <v>0</v>
      </c>
      <c r="AY49" s="29" t="str">
        <f>IF(AT49="AB","AB",IF(AND(OR(AN49="ab",AN49="ml"),OR(AO49="ab",AO49="ml"),OR(AQ49="ab",AQ49="ml")),"AB",IF(AND(OR(AN49="ab",AN49="ml"),OR(AQ49="ab",AQ49="ml")),"AB","")))</f>
        <v/>
      </c>
      <c r="AZ49" s="29" t="str">
        <f>IF(OR($G49="NSO",$G49="",AT49=""),"",IF(OR(AY49="AB",AT49="ab"),"AB",IF(AX49&gt;36,"P",IF(AX49&gt;34,"G2",IF(AX49&gt;31,"G1",IF(AX49&gt;25,"S","F"))))))</f>
        <v/>
      </c>
      <c r="BA49" s="87" t="str">
        <f>IF(OR(AZ49="",AZ49=0,AZ49="S",AZ49="F",AZ49="AB"),AZ49,IF(AX49&gt;=75,"D",IF(AX49&gt;=60,"I",IF(AX49&gt;=48,"II",IF(AX49&gt;=36,"III",AZ49)))))</f>
        <v/>
      </c>
      <c r="BB49" s="203">
        <v>0</v>
      </c>
      <c r="BC49" s="63">
        <v>0</v>
      </c>
      <c r="BD49" s="204">
        <f t="shared" si="146"/>
        <v>0</v>
      </c>
      <c r="BE49" s="205">
        <v>0</v>
      </c>
      <c r="BF49" s="349">
        <v>0</v>
      </c>
      <c r="BG49" s="206">
        <f>SUM(BE49,BF49)</f>
        <v>0</v>
      </c>
      <c r="BH49" s="350">
        <v>0</v>
      </c>
      <c r="BI49" s="351">
        <f>IF($S$7="NA","NA",0)</f>
        <v>0</v>
      </c>
      <c r="BJ49" s="77">
        <f t="shared" si="26"/>
        <v>0</v>
      </c>
      <c r="BK49" s="207">
        <f>SUM(BD49,BG49,BJ49)</f>
        <v>0</v>
      </c>
      <c r="BL49" s="477">
        <f t="shared" si="27"/>
        <v>0</v>
      </c>
      <c r="BM49" s="69" t="str">
        <f>IF(BH49="AB","AB",IF(AND(OR(BB49="ab",BB49="ml"),OR(BC49="ab",BC49="ml"),OR(BE49="ab",BE49="ml")),"AB",IF(AND(OR(BB49="ab",BB49="ml"),OR(BE49="ab",BE49="ml")),"AB","")))</f>
        <v/>
      </c>
      <c r="BN49" s="69" t="str">
        <f>IF(OR($G49="NSO",$G49="",BH49=""),"",IF(OR(BM49="AB",BH49="ab"),"AB",IF(BL49&gt;36,"P",IF(BL49&gt;34,"G2",IF(BL49&gt;31,"G1",IF(BL49&gt;25,"S","F"))))))</f>
        <v/>
      </c>
      <c r="BO49" s="88" t="str">
        <f>IF(OR(BN49="",BN49=0,BN49="S",BN49="F",BN49="AB"),BN49,IF(BL49&gt;=75,"D",IF(BL49&gt;=60,"I",IF(BL49&gt;=48,"II",IF(BL49&gt;=36,"III",BN49)))))</f>
        <v/>
      </c>
      <c r="BP49" s="89">
        <v>0</v>
      </c>
      <c r="BQ49" s="58">
        <v>0</v>
      </c>
      <c r="BR49" s="59">
        <f t="shared" si="171"/>
        <v>0</v>
      </c>
      <c r="BS49" s="147">
        <v>0</v>
      </c>
      <c r="BT49" s="343">
        <v>0</v>
      </c>
      <c r="BU49" s="76">
        <f>SUM(BS49,BT49)</f>
        <v>0</v>
      </c>
      <c r="BV49" s="344">
        <v>0</v>
      </c>
      <c r="BW49" s="345">
        <f>IF($S$7="NA","NA",0)</f>
        <v>0</v>
      </c>
      <c r="BX49" s="97">
        <f t="shared" si="28"/>
        <v>0</v>
      </c>
      <c r="BY49" s="148">
        <f>SUM(BR49,BU49,BX49)</f>
        <v>0</v>
      </c>
      <c r="BZ49" s="475">
        <f t="shared" si="29"/>
        <v>0</v>
      </c>
      <c r="CA49" s="53" t="str">
        <f t="shared" si="172"/>
        <v/>
      </c>
      <c r="CB49" s="53" t="str">
        <f>IF(OR($G49="NSO",$G49="",BV49=""),"",IF(OR(CA49="AB",BV49="ab"),"AB",IF(BZ49&gt;36,"P",IF(BZ49&gt;34,"G2",IF(BZ49&gt;31,"G1",IF(BZ49&gt;25,"S","F"))))))</f>
        <v/>
      </c>
      <c r="CC49" s="90" t="str">
        <f>IF(OR(CB49="",CB49=0,CB49="S",CB49="F",CB49="AB"),CB49,IF(BZ49&gt;=75,"D",IF(BZ49&gt;=60,"I",IF(BZ49&gt;=48,"II",IF(BZ49&gt;=36,"III",CB49)))))</f>
        <v/>
      </c>
      <c r="CD49" s="94">
        <v>0</v>
      </c>
      <c r="CE49" s="95">
        <v>0</v>
      </c>
      <c r="CF49" s="96">
        <f t="shared" si="147"/>
        <v>0</v>
      </c>
      <c r="CG49" s="223">
        <v>0</v>
      </c>
      <c r="CH49" s="352">
        <v>0</v>
      </c>
      <c r="CI49" s="224">
        <f>SUM(CG49,CH49)</f>
        <v>0</v>
      </c>
      <c r="CJ49" s="353">
        <v>0</v>
      </c>
      <c r="CK49" s="354">
        <f>IF($S$7="NA","NA",0)</f>
        <v>0</v>
      </c>
      <c r="CL49" s="46">
        <f t="shared" si="30"/>
        <v>0</v>
      </c>
      <c r="CM49" s="225">
        <f>SUM(CF49,CI49,CL49)</f>
        <v>0</v>
      </c>
      <c r="CN49" s="478">
        <f t="shared" si="31"/>
        <v>0</v>
      </c>
      <c r="CO49" s="28" t="str">
        <f>IF(CJ49="AB","AB",IF(AND(OR(CD49="ab",CD49="ml"),OR(CE49="ab",CE49="ml"),OR(CG49="ab",CG49="ml")),"AB",IF(AND(OR(CD49="ab",CD49="ml"),OR(CG49="ab",CG49="ml")),"AB","")))</f>
        <v/>
      </c>
      <c r="CP49" s="28" t="str">
        <f>IF(OR($G49="NSO",$G49="",CJ49=""),"",IF(OR(CO49="AB",CJ49="ab"),"AB",IF(CN49&gt;36,"P",IF(CN49&gt;34,"G2",IF(CN49&gt;31,"G1",IF(CN49&gt;25,"S","F"))))))</f>
        <v/>
      </c>
      <c r="CQ49" s="43" t="str">
        <f>IF(OR(CP49="",CP49=0,CP49="S",CP49="F",CP49="AB"),CP49,IF(CN49&gt;=75,"D",IF(CN49&gt;=60,"I",IF(CN49&gt;=48,"II",IF(CN49&gt;=36,"III",CP49)))))</f>
        <v/>
      </c>
      <c r="CR49" s="89">
        <v>0</v>
      </c>
      <c r="CS49" s="58">
        <v>0</v>
      </c>
      <c r="CT49" s="59">
        <f>SUM(CR49:CS49)</f>
        <v>0</v>
      </c>
      <c r="CU49" s="147">
        <v>0</v>
      </c>
      <c r="CV49" s="343">
        <v>0</v>
      </c>
      <c r="CW49" s="76">
        <f>SUM(CU49,CV49)</f>
        <v>0</v>
      </c>
      <c r="CX49" s="344">
        <v>0</v>
      </c>
      <c r="CY49" s="345">
        <f>IF($S$7="NA","NA",0)</f>
        <v>0</v>
      </c>
      <c r="CZ49" s="97">
        <f t="shared" si="32"/>
        <v>0</v>
      </c>
      <c r="DA49" s="148">
        <f>SUM(CT49,CW49,CZ49)</f>
        <v>0</v>
      </c>
      <c r="DB49" s="475">
        <f t="shared" si="33"/>
        <v>0</v>
      </c>
      <c r="DC49" s="53" t="str">
        <f>IF(CX49="AB","AB",IF(AND(OR(CR49="ab",CR49="ml"),OR(CS49="ab",CS49="ml"),OR(CU49="ab",CU49="ml")),"AB",IF(AND(OR(CR49="ab",CR49="ml"),OR(CU49="ab",CU49="ml")),"AB","")))</f>
        <v/>
      </c>
      <c r="DD49" s="53" t="str">
        <f>IF(OR($G49="NSO",$G49="",CX49=""),"",IF(OR(DC49="AB",CX49="ab"),"AB",IF(DB49&gt;36,"P",IF(DB49&gt;34,"G2",IF(DB49&gt;31,"G1",IF(DB49&gt;25,"S","F"))))))</f>
        <v/>
      </c>
      <c r="DE49" s="90" t="str">
        <f>IF(OR(DD49="",DD49=0,DD49="S",DD49="F",DD49="AB"),DD49,IF(DB49&gt;=75,"D",IF(DB49&gt;=60,"I",IF(DB49&gt;=48,"II",IF(DB49&gt;=36,"III",DD49)))))</f>
        <v/>
      </c>
      <c r="DF49" s="91">
        <v>0</v>
      </c>
      <c r="DG49" s="60">
        <v>0</v>
      </c>
      <c r="DH49" s="61">
        <f t="shared" si="148"/>
        <v>0</v>
      </c>
      <c r="DI49" s="244">
        <v>0</v>
      </c>
      <c r="DJ49" s="355">
        <v>0</v>
      </c>
      <c r="DK49" s="245">
        <f>SUM(DI49,DJ49)</f>
        <v>0</v>
      </c>
      <c r="DL49" s="356">
        <v>0</v>
      </c>
      <c r="DM49" s="357">
        <f>IF($S$7="NA","NA",0)</f>
        <v>0</v>
      </c>
      <c r="DN49" s="48">
        <f t="shared" si="34"/>
        <v>0</v>
      </c>
      <c r="DO49" s="246">
        <f>SUM(DH49,DK49,DN49)</f>
        <v>0</v>
      </c>
      <c r="DP49" s="479">
        <f t="shared" si="35"/>
        <v>0</v>
      </c>
      <c r="DQ49" s="92" t="str">
        <f t="shared" si="36"/>
        <v/>
      </c>
      <c r="DR49" s="203">
        <v>0</v>
      </c>
      <c r="DS49" s="63">
        <v>0</v>
      </c>
      <c r="DT49" s="204">
        <f t="shared" si="149"/>
        <v>0</v>
      </c>
      <c r="DU49" s="205">
        <v>0</v>
      </c>
      <c r="DV49" s="349">
        <v>0</v>
      </c>
      <c r="DW49" s="206">
        <f>SUM(DU49,DV49)</f>
        <v>0</v>
      </c>
      <c r="DX49" s="350">
        <v>0</v>
      </c>
      <c r="DY49" s="351">
        <f>IF($S$7="NA","NA",0)</f>
        <v>0</v>
      </c>
      <c r="DZ49" s="77">
        <f t="shared" si="37"/>
        <v>0</v>
      </c>
      <c r="EA49" s="207">
        <f>SUM(DT49,DW49,DZ49)</f>
        <v>0</v>
      </c>
      <c r="EB49" s="477">
        <f t="shared" si="38"/>
        <v>0</v>
      </c>
      <c r="EC49" s="93" t="str">
        <f t="shared" si="39"/>
        <v/>
      </c>
      <c r="ED49" s="12">
        <v>0</v>
      </c>
      <c r="EE49" s="6">
        <v>0</v>
      </c>
      <c r="EF49" s="6">
        <v>0</v>
      </c>
      <c r="EG49" s="65">
        <f t="shared" si="150"/>
        <v>0</v>
      </c>
      <c r="EH49" s="480">
        <f t="shared" si="41"/>
        <v>0</v>
      </c>
      <c r="EI49" s="66" t="str">
        <f t="shared" si="42"/>
        <v/>
      </c>
      <c r="EJ49" s="10">
        <v>0</v>
      </c>
      <c r="EK49" s="4">
        <v>0</v>
      </c>
      <c r="EL49" s="4">
        <v>0</v>
      </c>
      <c r="EM49" s="28">
        <f t="shared" si="151"/>
        <v>0</v>
      </c>
      <c r="EN49" s="478">
        <f t="shared" si="44"/>
        <v>0</v>
      </c>
      <c r="EO49" s="39" t="str">
        <f t="shared" si="45"/>
        <v/>
      </c>
      <c r="EP49" s="203">
        <v>0</v>
      </c>
      <c r="EQ49" s="63">
        <v>0</v>
      </c>
      <c r="ER49" s="204">
        <f t="shared" si="97"/>
        <v>0</v>
      </c>
      <c r="ES49" s="205">
        <v>0</v>
      </c>
      <c r="ET49" s="349">
        <v>0</v>
      </c>
      <c r="EU49" s="206">
        <f>SUM(ES49,ET49)</f>
        <v>0</v>
      </c>
      <c r="EV49" s="350">
        <v>0</v>
      </c>
      <c r="EW49" s="351">
        <f>IF($S$7="NA","NA",0)</f>
        <v>0</v>
      </c>
      <c r="EX49" s="77">
        <f t="shared" si="46"/>
        <v>0</v>
      </c>
      <c r="EY49" s="207">
        <f>SUM(ER49,EU49,EX49)</f>
        <v>0</v>
      </c>
      <c r="EZ49" s="477">
        <f t="shared" si="47"/>
        <v>0</v>
      </c>
      <c r="FA49" s="93" t="str">
        <f t="shared" si="48"/>
        <v/>
      </c>
      <c r="FB49" s="14"/>
      <c r="FC49" s="8"/>
      <c r="FD49" s="44" t="str">
        <f t="shared" si="144"/>
        <v/>
      </c>
      <c r="FE49" s="41">
        <f t="shared" si="50"/>
        <v>0</v>
      </c>
      <c r="FF49" s="30">
        <f t="shared" si="51"/>
        <v>0</v>
      </c>
      <c r="FG49" s="128">
        <f t="shared" si="52"/>
        <v>0</v>
      </c>
      <c r="FH49" s="74" t="str">
        <f t="shared" si="53"/>
        <v/>
      </c>
      <c r="FI49" s="74" t="str">
        <f t="shared" si="54"/>
        <v/>
      </c>
      <c r="FJ49" s="62" t="str">
        <f t="shared" si="55"/>
        <v/>
      </c>
      <c r="FK49" s="42" t="str">
        <f t="shared" si="56"/>
        <v/>
      </c>
      <c r="FL49" s="84">
        <f t="shared" si="57"/>
        <v>0</v>
      </c>
      <c r="FM49" s="71" t="str">
        <f t="shared" si="152"/>
        <v/>
      </c>
      <c r="FN49" s="70" t="str">
        <f t="shared" si="153"/>
        <v/>
      </c>
      <c r="FO49" s="70" t="str">
        <f t="shared" si="154"/>
        <v/>
      </c>
      <c r="FP49" s="70" t="str">
        <f t="shared" si="155"/>
        <v/>
      </c>
      <c r="FQ49" s="70" t="str">
        <f t="shared" si="156"/>
        <v/>
      </c>
      <c r="FR49" s="387" t="str">
        <f t="shared" si="157"/>
        <v/>
      </c>
      <c r="FS49" s="72" t="str">
        <f t="shared" si="158"/>
        <v/>
      </c>
      <c r="FT49" s="71">
        <f t="shared" si="65"/>
        <v>0</v>
      </c>
      <c r="FU49" s="70">
        <f t="shared" si="66"/>
        <v>0</v>
      </c>
      <c r="FV49" s="70">
        <f t="shared" si="67"/>
        <v>0</v>
      </c>
      <c r="FW49" s="70">
        <f t="shared" si="68"/>
        <v>0</v>
      </c>
      <c r="FX49" s="72"/>
      <c r="FY49" s="691"/>
      <c r="FZ49" s="691"/>
      <c r="GA49" s="112">
        <f t="shared" si="69"/>
        <v>0</v>
      </c>
      <c r="GB49" s="112" t="s">
        <v>193</v>
      </c>
      <c r="GC49" s="112">
        <f t="shared" si="70"/>
        <v>200</v>
      </c>
      <c r="GD49" s="112" t="str">
        <f t="shared" si="71"/>
        <v>0/200</v>
      </c>
      <c r="GE49" s="112">
        <f t="shared" si="72"/>
        <v>0</v>
      </c>
      <c r="GF49" s="112" t="s">
        <v>193</v>
      </c>
      <c r="GG49" s="112">
        <f t="shared" si="73"/>
        <v>200</v>
      </c>
      <c r="GH49" s="112" t="str">
        <f t="shared" si="74"/>
        <v>0/200</v>
      </c>
      <c r="GI49" s="112">
        <f t="shared" si="75"/>
        <v>0</v>
      </c>
      <c r="GJ49" s="112" t="s">
        <v>193</v>
      </c>
      <c r="GK49" s="112">
        <f t="shared" si="76"/>
        <v>100</v>
      </c>
      <c r="GL49" s="112" t="str">
        <f t="shared" si="77"/>
        <v>0/100</v>
      </c>
      <c r="GM49" s="112">
        <f t="shared" si="78"/>
        <v>0</v>
      </c>
      <c r="GN49" s="112" t="s">
        <v>193</v>
      </c>
      <c r="GO49" s="112">
        <f t="shared" si="79"/>
        <v>100</v>
      </c>
      <c r="GP49" s="112" t="str">
        <f t="shared" si="80"/>
        <v>0/100</v>
      </c>
      <c r="GQ49" s="112">
        <f t="shared" si="81"/>
        <v>0</v>
      </c>
      <c r="GR49" s="112" t="s">
        <v>193</v>
      </c>
      <c r="GS49" s="112">
        <f t="shared" si="82"/>
        <v>200</v>
      </c>
      <c r="GT49" s="112" t="str">
        <f t="shared" si="17"/>
        <v>0/200</v>
      </c>
    </row>
    <row r="50" spans="1:202" ht="21.75" customHeight="1">
      <c r="A50" s="104">
        <f t="shared" si="18"/>
        <v>0</v>
      </c>
      <c r="B50" s="336">
        <v>42</v>
      </c>
      <c r="C50" s="32">
        <v>42</v>
      </c>
      <c r="D50" s="26">
        <f t="shared" si="19"/>
        <v>0</v>
      </c>
      <c r="E50" s="2"/>
      <c r="F50" s="538"/>
      <c r="G50" s="2"/>
      <c r="H50" s="2"/>
      <c r="I50" s="2"/>
      <c r="J50" s="2"/>
      <c r="K50" s="115"/>
      <c r="L50" s="15">
        <v>0</v>
      </c>
      <c r="M50" s="49">
        <v>0</v>
      </c>
      <c r="N50" s="50">
        <f t="shared" si="165"/>
        <v>0</v>
      </c>
      <c r="O50" s="141">
        <v>0</v>
      </c>
      <c r="P50" s="338">
        <v>0</v>
      </c>
      <c r="Q50" s="75">
        <f t="shared" si="166"/>
        <v>0</v>
      </c>
      <c r="R50" s="339">
        <v>0</v>
      </c>
      <c r="S50" s="340">
        <f t="shared" si="85"/>
        <v>0</v>
      </c>
      <c r="T50" s="153">
        <f t="shared" si="20"/>
        <v>0</v>
      </c>
      <c r="U50" s="51">
        <f t="shared" si="167"/>
        <v>0</v>
      </c>
      <c r="V50" s="476">
        <f t="shared" si="21"/>
        <v>0</v>
      </c>
      <c r="W50" s="27" t="str">
        <f t="shared" si="168"/>
        <v/>
      </c>
      <c r="X50" s="27" t="str">
        <f t="shared" si="169"/>
        <v/>
      </c>
      <c r="Y50" s="85" t="str">
        <f t="shared" si="170"/>
        <v/>
      </c>
      <c r="Z50" s="89">
        <v>0</v>
      </c>
      <c r="AA50" s="58">
        <v>0</v>
      </c>
      <c r="AB50" s="59">
        <f t="shared" ref="AB50:AB72" si="173">SUM(Z50:AA50)</f>
        <v>0</v>
      </c>
      <c r="AC50" s="147">
        <v>0</v>
      </c>
      <c r="AD50" s="343">
        <v>0</v>
      </c>
      <c r="AE50" s="76">
        <f t="shared" ref="AE50:AE72" si="174">SUM(AC50,AD50)</f>
        <v>0</v>
      </c>
      <c r="AF50" s="344">
        <v>0</v>
      </c>
      <c r="AG50" s="345">
        <f t="shared" ref="AG50:AG72" si="175">IF($S$7="NA","NA",0)</f>
        <v>0</v>
      </c>
      <c r="AH50" s="97">
        <f t="shared" si="22"/>
        <v>0</v>
      </c>
      <c r="AI50" s="148">
        <f t="shared" ref="AI50:AI72" si="176">SUM(AB50,AE50,AH50)</f>
        <v>0</v>
      </c>
      <c r="AJ50" s="475">
        <f t="shared" si="23"/>
        <v>0</v>
      </c>
      <c r="AK50" s="53" t="str">
        <f t="shared" ref="AK50:AK72" si="177">IF(AF50="AB","AB",IF(AND(OR(Z50="ab",Z50="ml"),OR(AA50="ab",AA50="ml"),OR(AC50="ab",AC50="ml")),"AB",IF(AND(OR(Z50="ab",Z50="ml"),OR(AC50="ab",AC50="ml")),"AB","")))</f>
        <v/>
      </c>
      <c r="AL50" s="53" t="str">
        <f t="shared" ref="AL50:AL72" si="178">IF(OR($G50="NSO",$G50="",AF50=""),"",IF(OR(AK50="AB",AF50="ab"),"AB",IF(AJ50&gt;36,"P",IF(AJ50&gt;34,"G2",IF(AJ50&gt;31,"G1",IF(AJ50&gt;25,"S","F"))))))</f>
        <v/>
      </c>
      <c r="AM50" s="90" t="str">
        <f t="shared" ref="AM50:AM72" si="179">IF(OR(AL50="",AL50=0,AL50="S",AL50="F",AL50="AB"),AL50,IF(AJ50&gt;=75,"D",IF(AJ50&gt;=60,"I",IF(AJ50&gt;=48,"II",IF(AJ50&gt;=36,"III",AL50)))))</f>
        <v/>
      </c>
      <c r="AN50" s="86">
        <v>0</v>
      </c>
      <c r="AO50" s="55">
        <v>0</v>
      </c>
      <c r="AP50" s="56">
        <f t="shared" si="145"/>
        <v>0</v>
      </c>
      <c r="AQ50" s="185">
        <v>0</v>
      </c>
      <c r="AR50" s="346">
        <v>0</v>
      </c>
      <c r="AS50" s="186">
        <f t="shared" ref="AS50:AS72" si="180">SUM(AQ50,AR50)</f>
        <v>0</v>
      </c>
      <c r="AT50" s="347">
        <v>0</v>
      </c>
      <c r="AU50" s="348">
        <f t="shared" ref="AU50:AU72" si="181">IF($S$7="NA","NA",0)</f>
        <v>0</v>
      </c>
      <c r="AV50" s="47">
        <f t="shared" si="24"/>
        <v>0</v>
      </c>
      <c r="AW50" s="187">
        <f t="shared" ref="AW50:AW72" si="182">SUM(AP50,AS50,AV50)</f>
        <v>0</v>
      </c>
      <c r="AX50" s="473">
        <f t="shared" si="25"/>
        <v>0</v>
      </c>
      <c r="AY50" s="29" t="str">
        <f t="shared" ref="AY50:AY72" si="183">IF(AT50="AB","AB",IF(AND(OR(AN50="ab",AN50="ml"),OR(AO50="ab",AO50="ml"),OR(AQ50="ab",AQ50="ml")),"AB",IF(AND(OR(AN50="ab",AN50="ml"),OR(AQ50="ab",AQ50="ml")),"AB","")))</f>
        <v/>
      </c>
      <c r="AZ50" s="29" t="str">
        <f t="shared" ref="AZ50:AZ72" si="184">IF(OR($G50="NSO",$G50="",AT50=""),"",IF(OR(AY50="AB",AT50="ab"),"AB",IF(AX50&gt;36,"P",IF(AX50&gt;34,"G2",IF(AX50&gt;31,"G1",IF(AX50&gt;25,"S","F"))))))</f>
        <v/>
      </c>
      <c r="BA50" s="87" t="str">
        <f t="shared" ref="BA50:BA72" si="185">IF(OR(AZ50="",AZ50=0,AZ50="S",AZ50="F",AZ50="AB"),AZ50,IF(AX50&gt;=75,"D",IF(AX50&gt;=60,"I",IF(AX50&gt;=48,"II",IF(AX50&gt;=36,"III",AZ50)))))</f>
        <v/>
      </c>
      <c r="BB50" s="203">
        <v>0</v>
      </c>
      <c r="BC50" s="63">
        <v>0</v>
      </c>
      <c r="BD50" s="204">
        <f t="shared" si="146"/>
        <v>0</v>
      </c>
      <c r="BE50" s="205">
        <v>0</v>
      </c>
      <c r="BF50" s="349">
        <v>0</v>
      </c>
      <c r="BG50" s="206">
        <f t="shared" ref="BG50:BG72" si="186">SUM(BE50,BF50)</f>
        <v>0</v>
      </c>
      <c r="BH50" s="350">
        <v>0</v>
      </c>
      <c r="BI50" s="351">
        <f t="shared" ref="BI50:BI72" si="187">IF($S$7="NA","NA",0)</f>
        <v>0</v>
      </c>
      <c r="BJ50" s="77">
        <f t="shared" si="26"/>
        <v>0</v>
      </c>
      <c r="BK50" s="207">
        <f t="shared" ref="BK50:BK72" si="188">SUM(BD50,BG50,BJ50)</f>
        <v>0</v>
      </c>
      <c r="BL50" s="477">
        <f t="shared" si="27"/>
        <v>0</v>
      </c>
      <c r="BM50" s="69" t="str">
        <f t="shared" ref="BM50:BM72" si="189">IF(BH50="AB","AB",IF(AND(OR(BB50="ab",BB50="ml"),OR(BC50="ab",BC50="ml"),OR(BE50="ab",BE50="ml")),"AB",IF(AND(OR(BB50="ab",BB50="ml"),OR(BE50="ab",BE50="ml")),"AB","")))</f>
        <v/>
      </c>
      <c r="BN50" s="69" t="str">
        <f t="shared" ref="BN50:BN72" si="190">IF(OR($G50="NSO",$G50="",BH50=""),"",IF(OR(BM50="AB",BH50="ab"),"AB",IF(BL50&gt;36,"P",IF(BL50&gt;34,"G2",IF(BL50&gt;31,"G1",IF(BL50&gt;25,"S","F"))))))</f>
        <v/>
      </c>
      <c r="BO50" s="88" t="str">
        <f t="shared" ref="BO50:BO72" si="191">IF(OR(BN50="",BN50=0,BN50="S",BN50="F",BN50="AB"),BN50,IF(BL50&gt;=75,"D",IF(BL50&gt;=60,"I",IF(BL50&gt;=48,"II",IF(BL50&gt;=36,"III",BN50)))))</f>
        <v/>
      </c>
      <c r="BP50" s="89">
        <v>0</v>
      </c>
      <c r="BQ50" s="58">
        <v>0</v>
      </c>
      <c r="BR50" s="59">
        <f t="shared" si="171"/>
        <v>0</v>
      </c>
      <c r="BS50" s="147">
        <v>0</v>
      </c>
      <c r="BT50" s="343">
        <v>0</v>
      </c>
      <c r="BU50" s="76">
        <f t="shared" ref="BU50:BU72" si="192">SUM(BS50,BT50)</f>
        <v>0</v>
      </c>
      <c r="BV50" s="344">
        <v>0</v>
      </c>
      <c r="BW50" s="345">
        <f t="shared" ref="BW50:BW72" si="193">IF($S$7="NA","NA",0)</f>
        <v>0</v>
      </c>
      <c r="BX50" s="97">
        <f t="shared" si="28"/>
        <v>0</v>
      </c>
      <c r="BY50" s="148">
        <f t="shared" ref="BY50:BY72" si="194">SUM(BR50,BU50,BX50)</f>
        <v>0</v>
      </c>
      <c r="BZ50" s="475">
        <f t="shared" si="29"/>
        <v>0</v>
      </c>
      <c r="CA50" s="53" t="str">
        <f t="shared" si="172"/>
        <v/>
      </c>
      <c r="CB50" s="53" t="str">
        <f t="shared" ref="CB50:CB72" si="195">IF(OR($G50="NSO",$G50="",BV50=""),"",IF(OR(CA50="AB",BV50="ab"),"AB",IF(BZ50&gt;36,"P",IF(BZ50&gt;34,"G2",IF(BZ50&gt;31,"G1",IF(BZ50&gt;25,"S","F"))))))</f>
        <v/>
      </c>
      <c r="CC50" s="90" t="str">
        <f t="shared" ref="CC50:CC72" si="196">IF(OR(CB50="",CB50=0,CB50="S",CB50="F",CB50="AB"),CB50,IF(BZ50&gt;=75,"D",IF(BZ50&gt;=60,"I",IF(BZ50&gt;=48,"II",IF(BZ50&gt;=36,"III",CB50)))))</f>
        <v/>
      </c>
      <c r="CD50" s="94">
        <v>0</v>
      </c>
      <c r="CE50" s="95">
        <v>0</v>
      </c>
      <c r="CF50" s="96">
        <f t="shared" si="147"/>
        <v>0</v>
      </c>
      <c r="CG50" s="223">
        <v>0</v>
      </c>
      <c r="CH50" s="352">
        <v>0</v>
      </c>
      <c r="CI50" s="224">
        <f t="shared" ref="CI50:CI72" si="197">SUM(CG50,CH50)</f>
        <v>0</v>
      </c>
      <c r="CJ50" s="353">
        <v>0</v>
      </c>
      <c r="CK50" s="354">
        <f t="shared" ref="CK50:CK72" si="198">IF($S$7="NA","NA",0)</f>
        <v>0</v>
      </c>
      <c r="CL50" s="46">
        <f t="shared" si="30"/>
        <v>0</v>
      </c>
      <c r="CM50" s="225">
        <f t="shared" ref="CM50:CM72" si="199">SUM(CF50,CI50,CL50)</f>
        <v>0</v>
      </c>
      <c r="CN50" s="478">
        <f t="shared" si="31"/>
        <v>0</v>
      </c>
      <c r="CO50" s="28" t="str">
        <f t="shared" ref="CO50:CO72" si="200">IF(CJ50="AB","AB",IF(AND(OR(CD50="ab",CD50="ml"),OR(CE50="ab",CE50="ml"),OR(CG50="ab",CG50="ml")),"AB",IF(AND(OR(CD50="ab",CD50="ml"),OR(CG50="ab",CG50="ml")),"AB","")))</f>
        <v/>
      </c>
      <c r="CP50" s="28" t="str">
        <f t="shared" ref="CP50:CP72" si="201">IF(OR($G50="NSO",$G50="",CJ50=""),"",IF(OR(CO50="AB",CJ50="ab"),"AB",IF(CN50&gt;36,"P",IF(CN50&gt;34,"G2",IF(CN50&gt;31,"G1",IF(CN50&gt;25,"S","F"))))))</f>
        <v/>
      </c>
      <c r="CQ50" s="43" t="str">
        <f t="shared" ref="CQ50:CQ72" si="202">IF(OR(CP50="",CP50=0,CP50="S",CP50="F",CP50="AB"),CP50,IF(CN50&gt;=75,"D",IF(CN50&gt;=60,"I",IF(CN50&gt;=48,"II",IF(CN50&gt;=36,"III",CP50)))))</f>
        <v/>
      </c>
      <c r="CR50" s="89">
        <v>0</v>
      </c>
      <c r="CS50" s="58">
        <v>0</v>
      </c>
      <c r="CT50" s="59">
        <f t="shared" ref="CT50:CT72" si="203">SUM(CR50:CS50)</f>
        <v>0</v>
      </c>
      <c r="CU50" s="147">
        <v>0</v>
      </c>
      <c r="CV50" s="343">
        <v>0</v>
      </c>
      <c r="CW50" s="76">
        <f t="shared" ref="CW50:CW72" si="204">SUM(CU50,CV50)</f>
        <v>0</v>
      </c>
      <c r="CX50" s="344">
        <v>0</v>
      </c>
      <c r="CY50" s="345">
        <f t="shared" ref="CY50:CY72" si="205">IF($S$7="NA","NA",0)</f>
        <v>0</v>
      </c>
      <c r="CZ50" s="97">
        <f t="shared" si="32"/>
        <v>0</v>
      </c>
      <c r="DA50" s="148">
        <f t="shared" ref="DA50:DA72" si="206">SUM(CT50,CW50,CZ50)</f>
        <v>0</v>
      </c>
      <c r="DB50" s="475">
        <f t="shared" si="33"/>
        <v>0</v>
      </c>
      <c r="DC50" s="53" t="str">
        <f t="shared" ref="DC50:DC72" si="207">IF(CX50="AB","AB",IF(AND(OR(CR50="ab",CR50="ml"),OR(CS50="ab",CS50="ml"),OR(CU50="ab",CU50="ml")),"AB",IF(AND(OR(CR50="ab",CR50="ml"),OR(CU50="ab",CU50="ml")),"AB","")))</f>
        <v/>
      </c>
      <c r="DD50" s="53" t="str">
        <f t="shared" ref="DD50:DD72" si="208">IF(OR($G50="NSO",$G50="",CX50=""),"",IF(OR(DC50="AB",CX50="ab"),"AB",IF(DB50&gt;36,"P",IF(DB50&gt;34,"G2",IF(DB50&gt;31,"G1",IF(DB50&gt;25,"S","F"))))))</f>
        <v/>
      </c>
      <c r="DE50" s="90" t="str">
        <f t="shared" ref="DE50:DE72" si="209">IF(OR(DD50="",DD50=0,DD50="S",DD50="F",DD50="AB"),DD50,IF(DB50&gt;=75,"D",IF(DB50&gt;=60,"I",IF(DB50&gt;=48,"II",IF(DB50&gt;=36,"III",DD50)))))</f>
        <v/>
      </c>
      <c r="DF50" s="91">
        <v>0</v>
      </c>
      <c r="DG50" s="60">
        <v>0</v>
      </c>
      <c r="DH50" s="61">
        <f t="shared" si="148"/>
        <v>0</v>
      </c>
      <c r="DI50" s="244">
        <v>0</v>
      </c>
      <c r="DJ50" s="355">
        <v>0</v>
      </c>
      <c r="DK50" s="245">
        <f t="shared" ref="DK50:DK72" si="210">SUM(DI50,DJ50)</f>
        <v>0</v>
      </c>
      <c r="DL50" s="356">
        <v>0</v>
      </c>
      <c r="DM50" s="357">
        <f t="shared" ref="DM50:DM72" si="211">IF($S$7="NA","NA",0)</f>
        <v>0</v>
      </c>
      <c r="DN50" s="48">
        <f t="shared" si="34"/>
        <v>0</v>
      </c>
      <c r="DO50" s="246">
        <f t="shared" ref="DO50:DO72" si="212">SUM(DH50,DK50,DN50)</f>
        <v>0</v>
      </c>
      <c r="DP50" s="479">
        <f t="shared" si="35"/>
        <v>0</v>
      </c>
      <c r="DQ50" s="92" t="str">
        <f t="shared" si="36"/>
        <v/>
      </c>
      <c r="DR50" s="203">
        <v>0</v>
      </c>
      <c r="DS50" s="63">
        <v>0</v>
      </c>
      <c r="DT50" s="204">
        <f t="shared" si="149"/>
        <v>0</v>
      </c>
      <c r="DU50" s="205">
        <v>0</v>
      </c>
      <c r="DV50" s="349">
        <v>0</v>
      </c>
      <c r="DW50" s="206">
        <f t="shared" ref="DW50:DW72" si="213">SUM(DU50,DV50)</f>
        <v>0</v>
      </c>
      <c r="DX50" s="350">
        <v>0</v>
      </c>
      <c r="DY50" s="351">
        <f t="shared" ref="DY50:DY72" si="214">IF($S$7="NA","NA",0)</f>
        <v>0</v>
      </c>
      <c r="DZ50" s="77">
        <f t="shared" si="37"/>
        <v>0</v>
      </c>
      <c r="EA50" s="207">
        <f t="shared" ref="EA50:EA72" si="215">SUM(DT50,DW50,DZ50)</f>
        <v>0</v>
      </c>
      <c r="EB50" s="477">
        <f t="shared" si="38"/>
        <v>0</v>
      </c>
      <c r="EC50" s="93" t="str">
        <f t="shared" si="39"/>
        <v/>
      </c>
      <c r="ED50" s="12">
        <v>0</v>
      </c>
      <c r="EE50" s="6">
        <v>0</v>
      </c>
      <c r="EF50" s="6">
        <v>0</v>
      </c>
      <c r="EG50" s="65">
        <f t="shared" si="150"/>
        <v>0</v>
      </c>
      <c r="EH50" s="480">
        <f t="shared" si="41"/>
        <v>0</v>
      </c>
      <c r="EI50" s="66" t="str">
        <f t="shared" si="42"/>
        <v/>
      </c>
      <c r="EJ50" s="10">
        <v>0</v>
      </c>
      <c r="EK50" s="4">
        <v>0</v>
      </c>
      <c r="EL50" s="4">
        <v>0</v>
      </c>
      <c r="EM50" s="28">
        <f t="shared" si="151"/>
        <v>0</v>
      </c>
      <c r="EN50" s="478">
        <f t="shared" si="44"/>
        <v>0</v>
      </c>
      <c r="EO50" s="39" t="str">
        <f t="shared" si="45"/>
        <v/>
      </c>
      <c r="EP50" s="203">
        <v>0</v>
      </c>
      <c r="EQ50" s="63">
        <v>0</v>
      </c>
      <c r="ER50" s="204">
        <f t="shared" si="97"/>
        <v>0</v>
      </c>
      <c r="ES50" s="205">
        <v>0</v>
      </c>
      <c r="ET50" s="349">
        <v>0</v>
      </c>
      <c r="EU50" s="206">
        <f t="shared" ref="EU50:EU72" si="216">SUM(ES50,ET50)</f>
        <v>0</v>
      </c>
      <c r="EV50" s="350">
        <v>0</v>
      </c>
      <c r="EW50" s="351">
        <f t="shared" ref="EW50:EW72" si="217">IF($S$7="NA","NA",0)</f>
        <v>0</v>
      </c>
      <c r="EX50" s="77">
        <f t="shared" si="46"/>
        <v>0</v>
      </c>
      <c r="EY50" s="207">
        <f t="shared" ref="EY50:EY72" si="218">SUM(ER50,EU50,EX50)</f>
        <v>0</v>
      </c>
      <c r="EZ50" s="477">
        <f t="shared" si="47"/>
        <v>0</v>
      </c>
      <c r="FA50" s="93" t="str">
        <f t="shared" si="48"/>
        <v/>
      </c>
      <c r="FB50" s="14"/>
      <c r="FC50" s="8"/>
      <c r="FD50" s="44" t="str">
        <f t="shared" ref="FD50:FD108" si="219">IF(OR(FB50="",FC50=""),"",FC50/FB50*100)</f>
        <v/>
      </c>
      <c r="FE50" s="41">
        <f t="shared" si="50"/>
        <v>0</v>
      </c>
      <c r="FF50" s="30">
        <f t="shared" si="51"/>
        <v>0</v>
      </c>
      <c r="FG50" s="128">
        <f t="shared" si="52"/>
        <v>0</v>
      </c>
      <c r="FH50" s="74" t="str">
        <f t="shared" si="53"/>
        <v/>
      </c>
      <c r="FI50" s="74" t="str">
        <f t="shared" si="54"/>
        <v/>
      </c>
      <c r="FJ50" s="62" t="str">
        <f t="shared" si="55"/>
        <v/>
      </c>
      <c r="FK50" s="42" t="str">
        <f t="shared" si="56"/>
        <v/>
      </c>
      <c r="FL50" s="84">
        <f t="shared" si="57"/>
        <v>0</v>
      </c>
      <c r="FM50" s="71" t="str">
        <f t="shared" si="152"/>
        <v/>
      </c>
      <c r="FN50" s="70" t="str">
        <f t="shared" si="153"/>
        <v/>
      </c>
      <c r="FO50" s="70" t="str">
        <f t="shared" si="154"/>
        <v/>
      </c>
      <c r="FP50" s="70" t="str">
        <f t="shared" si="155"/>
        <v/>
      </c>
      <c r="FQ50" s="70" t="str">
        <f t="shared" si="156"/>
        <v/>
      </c>
      <c r="FR50" s="387" t="str">
        <f t="shared" si="157"/>
        <v/>
      </c>
      <c r="FS50" s="72" t="str">
        <f t="shared" si="158"/>
        <v/>
      </c>
      <c r="FT50" s="71">
        <f t="shared" si="65"/>
        <v>0</v>
      </c>
      <c r="FU50" s="70">
        <f t="shared" si="66"/>
        <v>0</v>
      </c>
      <c r="FV50" s="70">
        <f t="shared" si="67"/>
        <v>0</v>
      </c>
      <c r="FW50" s="70">
        <f t="shared" si="68"/>
        <v>0</v>
      </c>
      <c r="FX50" s="72"/>
      <c r="FY50" s="691"/>
      <c r="FZ50" s="691"/>
      <c r="GA50" s="112">
        <f t="shared" si="69"/>
        <v>0</v>
      </c>
      <c r="GB50" s="112" t="s">
        <v>193</v>
      </c>
      <c r="GC50" s="112">
        <f t="shared" si="70"/>
        <v>200</v>
      </c>
      <c r="GD50" s="112" t="str">
        <f t="shared" si="71"/>
        <v>0/200</v>
      </c>
      <c r="GE50" s="112">
        <f t="shared" si="72"/>
        <v>0</v>
      </c>
      <c r="GF50" s="112" t="s">
        <v>193</v>
      </c>
      <c r="GG50" s="112">
        <f t="shared" si="73"/>
        <v>200</v>
      </c>
      <c r="GH50" s="112" t="str">
        <f t="shared" si="74"/>
        <v>0/200</v>
      </c>
      <c r="GI50" s="112">
        <f t="shared" si="75"/>
        <v>0</v>
      </c>
      <c r="GJ50" s="112" t="s">
        <v>193</v>
      </c>
      <c r="GK50" s="112">
        <f t="shared" si="76"/>
        <v>100</v>
      </c>
      <c r="GL50" s="112" t="str">
        <f t="shared" si="77"/>
        <v>0/100</v>
      </c>
      <c r="GM50" s="112">
        <f t="shared" si="78"/>
        <v>0</v>
      </c>
      <c r="GN50" s="112" t="s">
        <v>193</v>
      </c>
      <c r="GO50" s="112">
        <f t="shared" si="79"/>
        <v>100</v>
      </c>
      <c r="GP50" s="112" t="str">
        <f t="shared" si="80"/>
        <v>0/100</v>
      </c>
      <c r="GQ50" s="112">
        <f t="shared" si="81"/>
        <v>0</v>
      </c>
      <c r="GR50" s="112" t="s">
        <v>193</v>
      </c>
      <c r="GS50" s="112">
        <f t="shared" si="82"/>
        <v>200</v>
      </c>
      <c r="GT50" s="112" t="str">
        <f t="shared" si="17"/>
        <v>0/200</v>
      </c>
    </row>
    <row r="51" spans="1:202" ht="21.75" customHeight="1">
      <c r="A51" s="104">
        <f t="shared" si="18"/>
        <v>0</v>
      </c>
      <c r="B51" s="336">
        <v>43</v>
      </c>
      <c r="C51" s="25">
        <v>43</v>
      </c>
      <c r="D51" s="26">
        <f t="shared" si="19"/>
        <v>0</v>
      </c>
      <c r="E51" s="2"/>
      <c r="F51" s="538"/>
      <c r="G51" s="1"/>
      <c r="H51" s="2"/>
      <c r="I51" s="2"/>
      <c r="J51" s="2"/>
      <c r="K51" s="115"/>
      <c r="L51" s="15">
        <v>0</v>
      </c>
      <c r="M51" s="49">
        <v>0</v>
      </c>
      <c r="N51" s="50">
        <f t="shared" si="165"/>
        <v>0</v>
      </c>
      <c r="O51" s="141">
        <v>0</v>
      </c>
      <c r="P51" s="338">
        <v>0</v>
      </c>
      <c r="Q51" s="75">
        <f t="shared" si="166"/>
        <v>0</v>
      </c>
      <c r="R51" s="339">
        <v>0</v>
      </c>
      <c r="S51" s="340">
        <f t="shared" si="85"/>
        <v>0</v>
      </c>
      <c r="T51" s="153">
        <f t="shared" si="20"/>
        <v>0</v>
      </c>
      <c r="U51" s="51">
        <f t="shared" si="167"/>
        <v>0</v>
      </c>
      <c r="V51" s="476">
        <f t="shared" si="21"/>
        <v>0</v>
      </c>
      <c r="W51" s="27" t="str">
        <f t="shared" si="168"/>
        <v/>
      </c>
      <c r="X51" s="27" t="str">
        <f t="shared" si="169"/>
        <v/>
      </c>
      <c r="Y51" s="85" t="str">
        <f t="shared" si="170"/>
        <v/>
      </c>
      <c r="Z51" s="89">
        <v>0</v>
      </c>
      <c r="AA51" s="58">
        <v>0</v>
      </c>
      <c r="AB51" s="59">
        <f t="shared" si="173"/>
        <v>0</v>
      </c>
      <c r="AC51" s="147">
        <v>0</v>
      </c>
      <c r="AD51" s="343">
        <v>0</v>
      </c>
      <c r="AE51" s="76">
        <f t="shared" si="174"/>
        <v>0</v>
      </c>
      <c r="AF51" s="344">
        <v>0</v>
      </c>
      <c r="AG51" s="345">
        <f t="shared" si="175"/>
        <v>0</v>
      </c>
      <c r="AH51" s="97">
        <f t="shared" si="22"/>
        <v>0</v>
      </c>
      <c r="AI51" s="148">
        <f t="shared" si="176"/>
        <v>0</v>
      </c>
      <c r="AJ51" s="475">
        <f t="shared" si="23"/>
        <v>0</v>
      </c>
      <c r="AK51" s="53" t="str">
        <f t="shared" si="177"/>
        <v/>
      </c>
      <c r="AL51" s="53" t="str">
        <f t="shared" si="178"/>
        <v/>
      </c>
      <c r="AM51" s="90" t="str">
        <f t="shared" si="179"/>
        <v/>
      </c>
      <c r="AN51" s="86">
        <v>0</v>
      </c>
      <c r="AO51" s="55">
        <v>0</v>
      </c>
      <c r="AP51" s="56">
        <f t="shared" ref="AP51:AP108" si="220">SUM(AN51:AO51)</f>
        <v>0</v>
      </c>
      <c r="AQ51" s="185">
        <v>0</v>
      </c>
      <c r="AR51" s="346">
        <v>0</v>
      </c>
      <c r="AS51" s="186">
        <f t="shared" si="180"/>
        <v>0</v>
      </c>
      <c r="AT51" s="347">
        <v>0</v>
      </c>
      <c r="AU51" s="348">
        <f t="shared" si="181"/>
        <v>0</v>
      </c>
      <c r="AV51" s="47">
        <f t="shared" si="24"/>
        <v>0</v>
      </c>
      <c r="AW51" s="187">
        <f t="shared" si="182"/>
        <v>0</v>
      </c>
      <c r="AX51" s="473">
        <f t="shared" si="25"/>
        <v>0</v>
      </c>
      <c r="AY51" s="29" t="str">
        <f t="shared" si="183"/>
        <v/>
      </c>
      <c r="AZ51" s="29" t="str">
        <f t="shared" si="184"/>
        <v/>
      </c>
      <c r="BA51" s="87" t="str">
        <f t="shared" si="185"/>
        <v/>
      </c>
      <c r="BB51" s="203">
        <v>0</v>
      </c>
      <c r="BC51" s="63">
        <v>0</v>
      </c>
      <c r="BD51" s="204">
        <f t="shared" ref="BD51:BD108" si="221">SUM(BB51:BC51)</f>
        <v>0</v>
      </c>
      <c r="BE51" s="205">
        <v>0</v>
      </c>
      <c r="BF51" s="349">
        <v>0</v>
      </c>
      <c r="BG51" s="206">
        <f t="shared" si="186"/>
        <v>0</v>
      </c>
      <c r="BH51" s="350">
        <v>0</v>
      </c>
      <c r="BI51" s="351">
        <f t="shared" si="187"/>
        <v>0</v>
      </c>
      <c r="BJ51" s="77">
        <f t="shared" si="26"/>
        <v>0</v>
      </c>
      <c r="BK51" s="207">
        <f t="shared" si="188"/>
        <v>0</v>
      </c>
      <c r="BL51" s="477">
        <f t="shared" si="27"/>
        <v>0</v>
      </c>
      <c r="BM51" s="69" t="str">
        <f t="shared" si="189"/>
        <v/>
      </c>
      <c r="BN51" s="69" t="str">
        <f t="shared" si="190"/>
        <v/>
      </c>
      <c r="BO51" s="88" t="str">
        <f t="shared" si="191"/>
        <v/>
      </c>
      <c r="BP51" s="89">
        <v>0</v>
      </c>
      <c r="BQ51" s="58">
        <v>0</v>
      </c>
      <c r="BR51" s="59">
        <f t="shared" si="171"/>
        <v>0</v>
      </c>
      <c r="BS51" s="147">
        <v>0</v>
      </c>
      <c r="BT51" s="343">
        <v>0</v>
      </c>
      <c r="BU51" s="76">
        <f t="shared" si="192"/>
        <v>0</v>
      </c>
      <c r="BV51" s="344">
        <v>0</v>
      </c>
      <c r="BW51" s="345">
        <f t="shared" si="193"/>
        <v>0</v>
      </c>
      <c r="BX51" s="97">
        <f t="shared" si="28"/>
        <v>0</v>
      </c>
      <c r="BY51" s="148">
        <f t="shared" si="194"/>
        <v>0</v>
      </c>
      <c r="BZ51" s="475">
        <f t="shared" si="29"/>
        <v>0</v>
      </c>
      <c r="CA51" s="53" t="str">
        <f t="shared" si="172"/>
        <v/>
      </c>
      <c r="CB51" s="53" t="str">
        <f t="shared" si="195"/>
        <v/>
      </c>
      <c r="CC51" s="90" t="str">
        <f t="shared" si="196"/>
        <v/>
      </c>
      <c r="CD51" s="94">
        <v>0</v>
      </c>
      <c r="CE51" s="95">
        <v>0</v>
      </c>
      <c r="CF51" s="96">
        <f t="shared" ref="CF51:CF108" si="222">SUM(CD51:CE51)</f>
        <v>0</v>
      </c>
      <c r="CG51" s="223">
        <v>0</v>
      </c>
      <c r="CH51" s="352">
        <v>0</v>
      </c>
      <c r="CI51" s="224">
        <f t="shared" si="197"/>
        <v>0</v>
      </c>
      <c r="CJ51" s="353">
        <v>0</v>
      </c>
      <c r="CK51" s="354">
        <f t="shared" si="198"/>
        <v>0</v>
      </c>
      <c r="CL51" s="46">
        <f t="shared" si="30"/>
        <v>0</v>
      </c>
      <c r="CM51" s="225">
        <f t="shared" si="199"/>
        <v>0</v>
      </c>
      <c r="CN51" s="478">
        <f t="shared" si="31"/>
        <v>0</v>
      </c>
      <c r="CO51" s="28" t="str">
        <f t="shared" si="200"/>
        <v/>
      </c>
      <c r="CP51" s="28" t="str">
        <f t="shared" si="201"/>
        <v/>
      </c>
      <c r="CQ51" s="43" t="str">
        <f t="shared" si="202"/>
        <v/>
      </c>
      <c r="CR51" s="89">
        <v>0</v>
      </c>
      <c r="CS51" s="58">
        <v>0</v>
      </c>
      <c r="CT51" s="59">
        <f t="shared" si="203"/>
        <v>0</v>
      </c>
      <c r="CU51" s="147">
        <v>0</v>
      </c>
      <c r="CV51" s="343">
        <v>0</v>
      </c>
      <c r="CW51" s="76">
        <f t="shared" si="204"/>
        <v>0</v>
      </c>
      <c r="CX51" s="344">
        <v>0</v>
      </c>
      <c r="CY51" s="345">
        <f t="shared" si="205"/>
        <v>0</v>
      </c>
      <c r="CZ51" s="97">
        <f t="shared" si="32"/>
        <v>0</v>
      </c>
      <c r="DA51" s="148">
        <f t="shared" si="206"/>
        <v>0</v>
      </c>
      <c r="DB51" s="475">
        <f t="shared" si="33"/>
        <v>0</v>
      </c>
      <c r="DC51" s="53" t="str">
        <f t="shared" si="207"/>
        <v/>
      </c>
      <c r="DD51" s="53" t="str">
        <f t="shared" si="208"/>
        <v/>
      </c>
      <c r="DE51" s="90" t="str">
        <f t="shared" si="209"/>
        <v/>
      </c>
      <c r="DF51" s="91">
        <v>0</v>
      </c>
      <c r="DG51" s="60">
        <v>0</v>
      </c>
      <c r="DH51" s="61">
        <f t="shared" ref="DH51:DH108" si="223">SUM(DF51:DG51)</f>
        <v>0</v>
      </c>
      <c r="DI51" s="244">
        <v>0</v>
      </c>
      <c r="DJ51" s="355">
        <v>0</v>
      </c>
      <c r="DK51" s="245">
        <f t="shared" si="210"/>
        <v>0</v>
      </c>
      <c r="DL51" s="356">
        <v>0</v>
      </c>
      <c r="DM51" s="357">
        <f t="shared" si="211"/>
        <v>0</v>
      </c>
      <c r="DN51" s="48">
        <f t="shared" si="34"/>
        <v>0</v>
      </c>
      <c r="DO51" s="246">
        <f t="shared" si="212"/>
        <v>0</v>
      </c>
      <c r="DP51" s="479">
        <f t="shared" si="35"/>
        <v>0</v>
      </c>
      <c r="DQ51" s="92" t="str">
        <f t="shared" si="36"/>
        <v/>
      </c>
      <c r="DR51" s="203">
        <v>0</v>
      </c>
      <c r="DS51" s="63">
        <v>0</v>
      </c>
      <c r="DT51" s="204">
        <f t="shared" ref="DT51:DT108" si="224">SUM(DR51:DS51)</f>
        <v>0</v>
      </c>
      <c r="DU51" s="205">
        <v>0</v>
      </c>
      <c r="DV51" s="349">
        <v>0</v>
      </c>
      <c r="DW51" s="206">
        <f t="shared" si="213"/>
        <v>0</v>
      </c>
      <c r="DX51" s="350">
        <v>0</v>
      </c>
      <c r="DY51" s="351">
        <f t="shared" si="214"/>
        <v>0</v>
      </c>
      <c r="DZ51" s="77">
        <f t="shared" si="37"/>
        <v>0</v>
      </c>
      <c r="EA51" s="207">
        <f t="shared" si="215"/>
        <v>0</v>
      </c>
      <c r="EB51" s="477">
        <f t="shared" si="38"/>
        <v>0</v>
      </c>
      <c r="EC51" s="93" t="str">
        <f t="shared" si="39"/>
        <v/>
      </c>
      <c r="ED51" s="12">
        <v>0</v>
      </c>
      <c r="EE51" s="6">
        <v>0</v>
      </c>
      <c r="EF51" s="6">
        <v>0</v>
      </c>
      <c r="EG51" s="65">
        <f t="shared" ref="EG51:EG108" si="225">SUM(ED51:EF51)</f>
        <v>0</v>
      </c>
      <c r="EH51" s="480">
        <f t="shared" si="41"/>
        <v>0</v>
      </c>
      <c r="EI51" s="66" t="str">
        <f t="shared" si="42"/>
        <v/>
      </c>
      <c r="EJ51" s="10">
        <v>0</v>
      </c>
      <c r="EK51" s="4">
        <v>0</v>
      </c>
      <c r="EL51" s="4">
        <v>0</v>
      </c>
      <c r="EM51" s="28">
        <f t="shared" ref="EM51:EM108" si="226">SUM(EJ51:EL51)</f>
        <v>0</v>
      </c>
      <c r="EN51" s="478">
        <f t="shared" si="44"/>
        <v>0</v>
      </c>
      <c r="EO51" s="39" t="str">
        <f t="shared" si="45"/>
        <v/>
      </c>
      <c r="EP51" s="203">
        <v>0</v>
      </c>
      <c r="EQ51" s="63">
        <v>0</v>
      </c>
      <c r="ER51" s="204">
        <f t="shared" si="97"/>
        <v>0</v>
      </c>
      <c r="ES51" s="205">
        <v>0</v>
      </c>
      <c r="ET51" s="349">
        <v>0</v>
      </c>
      <c r="EU51" s="206">
        <f t="shared" si="216"/>
        <v>0</v>
      </c>
      <c r="EV51" s="350">
        <v>0</v>
      </c>
      <c r="EW51" s="351">
        <f t="shared" si="217"/>
        <v>0</v>
      </c>
      <c r="EX51" s="77">
        <f t="shared" si="46"/>
        <v>0</v>
      </c>
      <c r="EY51" s="207">
        <f t="shared" si="218"/>
        <v>0</v>
      </c>
      <c r="EZ51" s="477">
        <f t="shared" si="47"/>
        <v>0</v>
      </c>
      <c r="FA51" s="93" t="str">
        <f t="shared" si="48"/>
        <v/>
      </c>
      <c r="FB51" s="14"/>
      <c r="FC51" s="8"/>
      <c r="FD51" s="44" t="str">
        <f t="shared" si="219"/>
        <v/>
      </c>
      <c r="FE51" s="41">
        <f t="shared" si="50"/>
        <v>0</v>
      </c>
      <c r="FF51" s="30">
        <f t="shared" si="51"/>
        <v>0</v>
      </c>
      <c r="FG51" s="128">
        <f t="shared" si="52"/>
        <v>0</v>
      </c>
      <c r="FH51" s="74" t="str">
        <f t="shared" si="53"/>
        <v/>
      </c>
      <c r="FI51" s="74" t="str">
        <f t="shared" si="54"/>
        <v/>
      </c>
      <c r="FJ51" s="62" t="str">
        <f t="shared" si="55"/>
        <v/>
      </c>
      <c r="FK51" s="42" t="str">
        <f t="shared" si="56"/>
        <v/>
      </c>
      <c r="FL51" s="84">
        <f t="shared" si="57"/>
        <v>0</v>
      </c>
      <c r="FM51" s="71" t="str">
        <f t="shared" si="152"/>
        <v/>
      </c>
      <c r="FN51" s="70" t="str">
        <f t="shared" si="153"/>
        <v/>
      </c>
      <c r="FO51" s="70" t="str">
        <f t="shared" si="154"/>
        <v/>
      </c>
      <c r="FP51" s="70" t="str">
        <f t="shared" si="155"/>
        <v/>
      </c>
      <c r="FQ51" s="70" t="str">
        <f t="shared" si="156"/>
        <v/>
      </c>
      <c r="FR51" s="387" t="str">
        <f t="shared" si="157"/>
        <v/>
      </c>
      <c r="FS51" s="72" t="str">
        <f t="shared" si="158"/>
        <v/>
      </c>
      <c r="FT51" s="71">
        <f t="shared" si="65"/>
        <v>0</v>
      </c>
      <c r="FU51" s="70">
        <f t="shared" si="66"/>
        <v>0</v>
      </c>
      <c r="FV51" s="70">
        <f t="shared" si="67"/>
        <v>0</v>
      </c>
      <c r="FW51" s="70">
        <f t="shared" si="68"/>
        <v>0</v>
      </c>
      <c r="FX51" s="72"/>
      <c r="FY51" s="691"/>
      <c r="FZ51" s="691"/>
      <c r="GA51" s="112">
        <f t="shared" si="69"/>
        <v>0</v>
      </c>
      <c r="GB51" s="112" t="s">
        <v>193</v>
      </c>
      <c r="GC51" s="112">
        <f t="shared" si="70"/>
        <v>200</v>
      </c>
      <c r="GD51" s="112" t="str">
        <f t="shared" si="71"/>
        <v>0/200</v>
      </c>
      <c r="GE51" s="112">
        <f t="shared" si="72"/>
        <v>0</v>
      </c>
      <c r="GF51" s="112" t="s">
        <v>193</v>
      </c>
      <c r="GG51" s="112">
        <f t="shared" si="73"/>
        <v>200</v>
      </c>
      <c r="GH51" s="112" t="str">
        <f t="shared" si="74"/>
        <v>0/200</v>
      </c>
      <c r="GI51" s="112">
        <f t="shared" si="75"/>
        <v>0</v>
      </c>
      <c r="GJ51" s="112" t="s">
        <v>193</v>
      </c>
      <c r="GK51" s="112">
        <f t="shared" si="76"/>
        <v>100</v>
      </c>
      <c r="GL51" s="112" t="str">
        <f t="shared" si="77"/>
        <v>0/100</v>
      </c>
      <c r="GM51" s="112">
        <f t="shared" si="78"/>
        <v>0</v>
      </c>
      <c r="GN51" s="112" t="s">
        <v>193</v>
      </c>
      <c r="GO51" s="112">
        <f t="shared" si="79"/>
        <v>100</v>
      </c>
      <c r="GP51" s="112" t="str">
        <f t="shared" si="80"/>
        <v>0/100</v>
      </c>
      <c r="GQ51" s="112">
        <f t="shared" si="81"/>
        <v>0</v>
      </c>
      <c r="GR51" s="112" t="s">
        <v>193</v>
      </c>
      <c r="GS51" s="112">
        <f t="shared" si="82"/>
        <v>200</v>
      </c>
      <c r="GT51" s="112" t="str">
        <f t="shared" si="17"/>
        <v>0/200</v>
      </c>
    </row>
    <row r="52" spans="1:202" ht="21.75" customHeight="1">
      <c r="A52" s="104">
        <f t="shared" si="18"/>
        <v>0</v>
      </c>
      <c r="B52" s="336">
        <v>44</v>
      </c>
      <c r="C52" s="32">
        <v>44</v>
      </c>
      <c r="D52" s="26">
        <f t="shared" si="19"/>
        <v>0</v>
      </c>
      <c r="E52" s="2"/>
      <c r="F52" s="538"/>
      <c r="G52" s="2"/>
      <c r="H52" s="2"/>
      <c r="I52" s="2"/>
      <c r="J52" s="2"/>
      <c r="K52" s="115"/>
      <c r="L52" s="15">
        <v>0</v>
      </c>
      <c r="M52" s="49">
        <v>0</v>
      </c>
      <c r="N52" s="50">
        <f t="shared" si="165"/>
        <v>0</v>
      </c>
      <c r="O52" s="141">
        <v>0</v>
      </c>
      <c r="P52" s="338">
        <v>0</v>
      </c>
      <c r="Q52" s="75">
        <f t="shared" si="166"/>
        <v>0</v>
      </c>
      <c r="R52" s="339">
        <v>0</v>
      </c>
      <c r="S52" s="340">
        <f t="shared" si="85"/>
        <v>0</v>
      </c>
      <c r="T52" s="153">
        <f t="shared" si="20"/>
        <v>0</v>
      </c>
      <c r="U52" s="51">
        <f t="shared" si="167"/>
        <v>0</v>
      </c>
      <c r="V52" s="476">
        <f t="shared" si="21"/>
        <v>0</v>
      </c>
      <c r="W52" s="27" t="str">
        <f t="shared" si="168"/>
        <v/>
      </c>
      <c r="X52" s="27" t="str">
        <f t="shared" si="169"/>
        <v/>
      </c>
      <c r="Y52" s="85" t="str">
        <f t="shared" si="170"/>
        <v/>
      </c>
      <c r="Z52" s="89">
        <v>0</v>
      </c>
      <c r="AA52" s="58">
        <v>0</v>
      </c>
      <c r="AB52" s="59">
        <f t="shared" si="173"/>
        <v>0</v>
      </c>
      <c r="AC52" s="147">
        <v>0</v>
      </c>
      <c r="AD52" s="343">
        <v>0</v>
      </c>
      <c r="AE52" s="76">
        <f t="shared" si="174"/>
        <v>0</v>
      </c>
      <c r="AF52" s="344">
        <v>0</v>
      </c>
      <c r="AG52" s="345">
        <f t="shared" si="175"/>
        <v>0</v>
      </c>
      <c r="AH52" s="97">
        <f t="shared" si="22"/>
        <v>0</v>
      </c>
      <c r="AI52" s="148">
        <f t="shared" si="176"/>
        <v>0</v>
      </c>
      <c r="AJ52" s="475">
        <f t="shared" si="23"/>
        <v>0</v>
      </c>
      <c r="AK52" s="53" t="str">
        <f t="shared" si="177"/>
        <v/>
      </c>
      <c r="AL52" s="53" t="str">
        <f t="shared" si="178"/>
        <v/>
      </c>
      <c r="AM52" s="90" t="str">
        <f t="shared" si="179"/>
        <v/>
      </c>
      <c r="AN52" s="86">
        <v>0</v>
      </c>
      <c r="AO52" s="55">
        <v>0</v>
      </c>
      <c r="AP52" s="56">
        <f t="shared" si="220"/>
        <v>0</v>
      </c>
      <c r="AQ52" s="185">
        <v>0</v>
      </c>
      <c r="AR52" s="346">
        <v>0</v>
      </c>
      <c r="AS52" s="186">
        <f t="shared" si="180"/>
        <v>0</v>
      </c>
      <c r="AT52" s="347">
        <v>0</v>
      </c>
      <c r="AU52" s="348">
        <f t="shared" si="181"/>
        <v>0</v>
      </c>
      <c r="AV52" s="47">
        <f t="shared" si="24"/>
        <v>0</v>
      </c>
      <c r="AW52" s="187">
        <f t="shared" si="182"/>
        <v>0</v>
      </c>
      <c r="AX52" s="473">
        <f t="shared" si="25"/>
        <v>0</v>
      </c>
      <c r="AY52" s="29" t="str">
        <f t="shared" si="183"/>
        <v/>
      </c>
      <c r="AZ52" s="29" t="str">
        <f t="shared" si="184"/>
        <v/>
      </c>
      <c r="BA52" s="87" t="str">
        <f t="shared" si="185"/>
        <v/>
      </c>
      <c r="BB52" s="203">
        <v>0</v>
      </c>
      <c r="BC52" s="63">
        <v>0</v>
      </c>
      <c r="BD52" s="204">
        <f t="shared" si="221"/>
        <v>0</v>
      </c>
      <c r="BE52" s="205">
        <v>0</v>
      </c>
      <c r="BF52" s="349">
        <v>0</v>
      </c>
      <c r="BG52" s="206">
        <f t="shared" si="186"/>
        <v>0</v>
      </c>
      <c r="BH52" s="350">
        <v>0</v>
      </c>
      <c r="BI52" s="351">
        <f t="shared" si="187"/>
        <v>0</v>
      </c>
      <c r="BJ52" s="77">
        <f t="shared" si="26"/>
        <v>0</v>
      </c>
      <c r="BK52" s="207">
        <f t="shared" si="188"/>
        <v>0</v>
      </c>
      <c r="BL52" s="477">
        <f t="shared" si="27"/>
        <v>0</v>
      </c>
      <c r="BM52" s="69" t="str">
        <f t="shared" si="189"/>
        <v/>
      </c>
      <c r="BN52" s="69" t="str">
        <f t="shared" si="190"/>
        <v/>
      </c>
      <c r="BO52" s="88" t="str">
        <f t="shared" si="191"/>
        <v/>
      </c>
      <c r="BP52" s="89">
        <v>0</v>
      </c>
      <c r="BQ52" s="58">
        <v>0</v>
      </c>
      <c r="BR52" s="59">
        <f t="shared" si="171"/>
        <v>0</v>
      </c>
      <c r="BS52" s="147">
        <v>0</v>
      </c>
      <c r="BT52" s="343">
        <v>0</v>
      </c>
      <c r="BU52" s="76">
        <f t="shared" si="192"/>
        <v>0</v>
      </c>
      <c r="BV52" s="344">
        <v>0</v>
      </c>
      <c r="BW52" s="345">
        <f t="shared" si="193"/>
        <v>0</v>
      </c>
      <c r="BX52" s="97">
        <f t="shared" si="28"/>
        <v>0</v>
      </c>
      <c r="BY52" s="148">
        <f t="shared" si="194"/>
        <v>0</v>
      </c>
      <c r="BZ52" s="475">
        <f t="shared" si="29"/>
        <v>0</v>
      </c>
      <c r="CA52" s="53" t="str">
        <f t="shared" si="172"/>
        <v/>
      </c>
      <c r="CB52" s="53" t="str">
        <f t="shared" si="195"/>
        <v/>
      </c>
      <c r="CC52" s="90" t="str">
        <f t="shared" si="196"/>
        <v/>
      </c>
      <c r="CD52" s="94">
        <v>0</v>
      </c>
      <c r="CE52" s="95">
        <v>0</v>
      </c>
      <c r="CF52" s="96">
        <f t="shared" si="222"/>
        <v>0</v>
      </c>
      <c r="CG52" s="223">
        <v>0</v>
      </c>
      <c r="CH52" s="352">
        <v>0</v>
      </c>
      <c r="CI52" s="224">
        <f t="shared" si="197"/>
        <v>0</v>
      </c>
      <c r="CJ52" s="353">
        <v>0</v>
      </c>
      <c r="CK52" s="354">
        <f t="shared" si="198"/>
        <v>0</v>
      </c>
      <c r="CL52" s="46">
        <f t="shared" si="30"/>
        <v>0</v>
      </c>
      <c r="CM52" s="225">
        <f t="shared" si="199"/>
        <v>0</v>
      </c>
      <c r="CN52" s="478">
        <f t="shared" si="31"/>
        <v>0</v>
      </c>
      <c r="CO52" s="28" t="str">
        <f t="shared" si="200"/>
        <v/>
      </c>
      <c r="CP52" s="28" t="str">
        <f t="shared" si="201"/>
        <v/>
      </c>
      <c r="CQ52" s="43" t="str">
        <f t="shared" si="202"/>
        <v/>
      </c>
      <c r="CR52" s="89">
        <v>0</v>
      </c>
      <c r="CS52" s="58">
        <v>0</v>
      </c>
      <c r="CT52" s="59">
        <f t="shared" si="203"/>
        <v>0</v>
      </c>
      <c r="CU52" s="147">
        <v>0</v>
      </c>
      <c r="CV52" s="343">
        <v>0</v>
      </c>
      <c r="CW52" s="76">
        <f t="shared" si="204"/>
        <v>0</v>
      </c>
      <c r="CX52" s="344">
        <v>0</v>
      </c>
      <c r="CY52" s="345">
        <f t="shared" si="205"/>
        <v>0</v>
      </c>
      <c r="CZ52" s="97">
        <f t="shared" si="32"/>
        <v>0</v>
      </c>
      <c r="DA52" s="148">
        <f t="shared" si="206"/>
        <v>0</v>
      </c>
      <c r="DB52" s="475">
        <f t="shared" si="33"/>
        <v>0</v>
      </c>
      <c r="DC52" s="53" t="str">
        <f t="shared" si="207"/>
        <v/>
      </c>
      <c r="DD52" s="53" t="str">
        <f t="shared" si="208"/>
        <v/>
      </c>
      <c r="DE52" s="90" t="str">
        <f t="shared" si="209"/>
        <v/>
      </c>
      <c r="DF52" s="91">
        <v>0</v>
      </c>
      <c r="DG52" s="60">
        <v>0</v>
      </c>
      <c r="DH52" s="61">
        <f t="shared" si="223"/>
        <v>0</v>
      </c>
      <c r="DI52" s="244">
        <v>0</v>
      </c>
      <c r="DJ52" s="355">
        <v>0</v>
      </c>
      <c r="DK52" s="245">
        <f t="shared" si="210"/>
        <v>0</v>
      </c>
      <c r="DL52" s="356">
        <v>0</v>
      </c>
      <c r="DM52" s="357">
        <f t="shared" si="211"/>
        <v>0</v>
      </c>
      <c r="DN52" s="48">
        <f t="shared" si="34"/>
        <v>0</v>
      </c>
      <c r="DO52" s="246">
        <f t="shared" si="212"/>
        <v>0</v>
      </c>
      <c r="DP52" s="479">
        <f t="shared" si="35"/>
        <v>0</v>
      </c>
      <c r="DQ52" s="92" t="str">
        <f t="shared" si="36"/>
        <v/>
      </c>
      <c r="DR52" s="203">
        <v>0</v>
      </c>
      <c r="DS52" s="63">
        <v>0</v>
      </c>
      <c r="DT52" s="204">
        <f t="shared" si="224"/>
        <v>0</v>
      </c>
      <c r="DU52" s="205">
        <v>0</v>
      </c>
      <c r="DV52" s="349">
        <v>0</v>
      </c>
      <c r="DW52" s="206">
        <f t="shared" si="213"/>
        <v>0</v>
      </c>
      <c r="DX52" s="350">
        <v>0</v>
      </c>
      <c r="DY52" s="351">
        <f t="shared" si="214"/>
        <v>0</v>
      </c>
      <c r="DZ52" s="77">
        <f t="shared" si="37"/>
        <v>0</v>
      </c>
      <c r="EA52" s="207">
        <f t="shared" si="215"/>
        <v>0</v>
      </c>
      <c r="EB52" s="477">
        <f t="shared" si="38"/>
        <v>0</v>
      </c>
      <c r="EC52" s="93" t="str">
        <f t="shared" si="39"/>
        <v/>
      </c>
      <c r="ED52" s="12">
        <v>0</v>
      </c>
      <c r="EE52" s="6">
        <v>0</v>
      </c>
      <c r="EF52" s="6">
        <v>0</v>
      </c>
      <c r="EG52" s="65">
        <f t="shared" si="225"/>
        <v>0</v>
      </c>
      <c r="EH52" s="480">
        <f t="shared" si="41"/>
        <v>0</v>
      </c>
      <c r="EI52" s="66" t="str">
        <f t="shared" si="42"/>
        <v/>
      </c>
      <c r="EJ52" s="10">
        <v>0</v>
      </c>
      <c r="EK52" s="4">
        <v>0</v>
      </c>
      <c r="EL52" s="4">
        <v>0</v>
      </c>
      <c r="EM52" s="28">
        <f t="shared" si="226"/>
        <v>0</v>
      </c>
      <c r="EN52" s="478">
        <f t="shared" si="44"/>
        <v>0</v>
      </c>
      <c r="EO52" s="39" t="str">
        <f t="shared" si="45"/>
        <v/>
      </c>
      <c r="EP52" s="203">
        <v>0</v>
      </c>
      <c r="EQ52" s="63">
        <v>0</v>
      </c>
      <c r="ER52" s="204">
        <f t="shared" si="97"/>
        <v>0</v>
      </c>
      <c r="ES52" s="205">
        <v>0</v>
      </c>
      <c r="ET52" s="349">
        <v>0</v>
      </c>
      <c r="EU52" s="206">
        <f t="shared" si="216"/>
        <v>0</v>
      </c>
      <c r="EV52" s="350">
        <v>0</v>
      </c>
      <c r="EW52" s="351">
        <f t="shared" si="217"/>
        <v>0</v>
      </c>
      <c r="EX52" s="77">
        <f t="shared" si="46"/>
        <v>0</v>
      </c>
      <c r="EY52" s="207">
        <f t="shared" si="218"/>
        <v>0</v>
      </c>
      <c r="EZ52" s="477">
        <f t="shared" si="47"/>
        <v>0</v>
      </c>
      <c r="FA52" s="93" t="str">
        <f t="shared" si="48"/>
        <v/>
      </c>
      <c r="FB52" s="14"/>
      <c r="FC52" s="8"/>
      <c r="FD52" s="44" t="str">
        <f t="shared" si="219"/>
        <v/>
      </c>
      <c r="FE52" s="41">
        <f t="shared" si="50"/>
        <v>0</v>
      </c>
      <c r="FF52" s="30">
        <f t="shared" si="51"/>
        <v>0</v>
      </c>
      <c r="FG52" s="128">
        <f t="shared" si="52"/>
        <v>0</v>
      </c>
      <c r="FH52" s="74" t="str">
        <f t="shared" si="53"/>
        <v/>
      </c>
      <c r="FI52" s="74" t="str">
        <f t="shared" si="54"/>
        <v/>
      </c>
      <c r="FJ52" s="62" t="str">
        <f t="shared" si="55"/>
        <v/>
      </c>
      <c r="FK52" s="42" t="str">
        <f t="shared" si="56"/>
        <v/>
      </c>
      <c r="FL52" s="84">
        <f t="shared" si="57"/>
        <v>0</v>
      </c>
      <c r="FM52" s="71" t="str">
        <f t="shared" si="152"/>
        <v/>
      </c>
      <c r="FN52" s="70" t="str">
        <f t="shared" si="153"/>
        <v/>
      </c>
      <c r="FO52" s="70" t="str">
        <f t="shared" si="154"/>
        <v/>
      </c>
      <c r="FP52" s="70" t="str">
        <f t="shared" si="155"/>
        <v/>
      </c>
      <c r="FQ52" s="70" t="str">
        <f t="shared" si="156"/>
        <v/>
      </c>
      <c r="FR52" s="387" t="str">
        <f t="shared" si="157"/>
        <v/>
      </c>
      <c r="FS52" s="72" t="str">
        <f t="shared" si="158"/>
        <v/>
      </c>
      <c r="FT52" s="71">
        <f t="shared" si="65"/>
        <v>0</v>
      </c>
      <c r="FU52" s="70">
        <f t="shared" si="66"/>
        <v>0</v>
      </c>
      <c r="FV52" s="70">
        <f t="shared" si="67"/>
        <v>0</v>
      </c>
      <c r="FW52" s="70">
        <f t="shared" si="68"/>
        <v>0</v>
      </c>
      <c r="FX52" s="72"/>
      <c r="FY52" s="691"/>
      <c r="FZ52" s="691"/>
      <c r="GA52" s="112">
        <f t="shared" si="69"/>
        <v>0</v>
      </c>
      <c r="GB52" s="112" t="s">
        <v>193</v>
      </c>
      <c r="GC52" s="112">
        <f t="shared" si="70"/>
        <v>200</v>
      </c>
      <c r="GD52" s="112" t="str">
        <f t="shared" si="71"/>
        <v>0/200</v>
      </c>
      <c r="GE52" s="112">
        <f t="shared" si="72"/>
        <v>0</v>
      </c>
      <c r="GF52" s="112" t="s">
        <v>193</v>
      </c>
      <c r="GG52" s="112">
        <f t="shared" si="73"/>
        <v>200</v>
      </c>
      <c r="GH52" s="112" t="str">
        <f t="shared" si="74"/>
        <v>0/200</v>
      </c>
      <c r="GI52" s="112">
        <f t="shared" si="75"/>
        <v>0</v>
      </c>
      <c r="GJ52" s="112" t="s">
        <v>193</v>
      </c>
      <c r="GK52" s="112">
        <f t="shared" si="76"/>
        <v>100</v>
      </c>
      <c r="GL52" s="112" t="str">
        <f t="shared" si="77"/>
        <v>0/100</v>
      </c>
      <c r="GM52" s="112">
        <f t="shared" si="78"/>
        <v>0</v>
      </c>
      <c r="GN52" s="112" t="s">
        <v>193</v>
      </c>
      <c r="GO52" s="112">
        <f t="shared" si="79"/>
        <v>100</v>
      </c>
      <c r="GP52" s="112" t="str">
        <f t="shared" si="80"/>
        <v>0/100</v>
      </c>
      <c r="GQ52" s="112">
        <f t="shared" si="81"/>
        <v>0</v>
      </c>
      <c r="GR52" s="112" t="s">
        <v>193</v>
      </c>
      <c r="GS52" s="112">
        <f t="shared" si="82"/>
        <v>200</v>
      </c>
      <c r="GT52" s="112" t="str">
        <f t="shared" si="17"/>
        <v>0/200</v>
      </c>
    </row>
    <row r="53" spans="1:202" ht="21.75" customHeight="1">
      <c r="A53" s="104">
        <f t="shared" si="18"/>
        <v>0</v>
      </c>
      <c r="B53" s="336">
        <v>45</v>
      </c>
      <c r="C53" s="25">
        <v>45</v>
      </c>
      <c r="D53" s="26">
        <f t="shared" si="19"/>
        <v>0</v>
      </c>
      <c r="E53" s="2"/>
      <c r="F53" s="538"/>
      <c r="G53" s="1"/>
      <c r="H53" s="2"/>
      <c r="I53" s="2"/>
      <c r="J53" s="2"/>
      <c r="K53" s="115"/>
      <c r="L53" s="15">
        <v>0</v>
      </c>
      <c r="M53" s="49">
        <v>0</v>
      </c>
      <c r="N53" s="50">
        <f t="shared" si="165"/>
        <v>0</v>
      </c>
      <c r="O53" s="141">
        <v>0</v>
      </c>
      <c r="P53" s="338">
        <v>0</v>
      </c>
      <c r="Q53" s="75">
        <f t="shared" si="166"/>
        <v>0</v>
      </c>
      <c r="R53" s="339">
        <v>0</v>
      </c>
      <c r="S53" s="340">
        <f t="shared" si="85"/>
        <v>0</v>
      </c>
      <c r="T53" s="153">
        <f t="shared" si="20"/>
        <v>0</v>
      </c>
      <c r="U53" s="51">
        <f t="shared" si="167"/>
        <v>0</v>
      </c>
      <c r="V53" s="476">
        <f t="shared" si="21"/>
        <v>0</v>
      </c>
      <c r="W53" s="27" t="str">
        <f t="shared" si="168"/>
        <v/>
      </c>
      <c r="X53" s="27" t="str">
        <f t="shared" si="169"/>
        <v/>
      </c>
      <c r="Y53" s="85" t="str">
        <f t="shared" si="170"/>
        <v/>
      </c>
      <c r="Z53" s="89">
        <v>0</v>
      </c>
      <c r="AA53" s="58">
        <v>0</v>
      </c>
      <c r="AB53" s="59">
        <f t="shared" si="173"/>
        <v>0</v>
      </c>
      <c r="AC53" s="147">
        <v>0</v>
      </c>
      <c r="AD53" s="343">
        <v>0</v>
      </c>
      <c r="AE53" s="76">
        <f t="shared" si="174"/>
        <v>0</v>
      </c>
      <c r="AF53" s="344">
        <v>0</v>
      </c>
      <c r="AG53" s="345">
        <f t="shared" si="175"/>
        <v>0</v>
      </c>
      <c r="AH53" s="97">
        <f t="shared" si="22"/>
        <v>0</v>
      </c>
      <c r="AI53" s="148">
        <f t="shared" si="176"/>
        <v>0</v>
      </c>
      <c r="AJ53" s="475">
        <f t="shared" si="23"/>
        <v>0</v>
      </c>
      <c r="AK53" s="53" t="str">
        <f t="shared" si="177"/>
        <v/>
      </c>
      <c r="AL53" s="53" t="str">
        <f t="shared" si="178"/>
        <v/>
      </c>
      <c r="AM53" s="90" t="str">
        <f t="shared" si="179"/>
        <v/>
      </c>
      <c r="AN53" s="86">
        <v>0</v>
      </c>
      <c r="AO53" s="55">
        <v>0</v>
      </c>
      <c r="AP53" s="56">
        <f t="shared" si="220"/>
        <v>0</v>
      </c>
      <c r="AQ53" s="185">
        <v>0</v>
      </c>
      <c r="AR53" s="346">
        <v>0</v>
      </c>
      <c r="AS53" s="186">
        <f t="shared" si="180"/>
        <v>0</v>
      </c>
      <c r="AT53" s="347">
        <v>0</v>
      </c>
      <c r="AU53" s="348">
        <f t="shared" si="181"/>
        <v>0</v>
      </c>
      <c r="AV53" s="47">
        <f t="shared" si="24"/>
        <v>0</v>
      </c>
      <c r="AW53" s="187">
        <f t="shared" si="182"/>
        <v>0</v>
      </c>
      <c r="AX53" s="473">
        <f t="shared" si="25"/>
        <v>0</v>
      </c>
      <c r="AY53" s="29" t="str">
        <f t="shared" si="183"/>
        <v/>
      </c>
      <c r="AZ53" s="29" t="str">
        <f t="shared" si="184"/>
        <v/>
      </c>
      <c r="BA53" s="87" t="str">
        <f t="shared" si="185"/>
        <v/>
      </c>
      <c r="BB53" s="203">
        <v>0</v>
      </c>
      <c r="BC53" s="63">
        <v>0</v>
      </c>
      <c r="BD53" s="204">
        <f t="shared" si="221"/>
        <v>0</v>
      </c>
      <c r="BE53" s="205">
        <v>0</v>
      </c>
      <c r="BF53" s="349">
        <v>0</v>
      </c>
      <c r="BG53" s="206">
        <f t="shared" si="186"/>
        <v>0</v>
      </c>
      <c r="BH53" s="350">
        <v>0</v>
      </c>
      <c r="BI53" s="351">
        <f t="shared" si="187"/>
        <v>0</v>
      </c>
      <c r="BJ53" s="77">
        <f t="shared" si="26"/>
        <v>0</v>
      </c>
      <c r="BK53" s="207">
        <f t="shared" si="188"/>
        <v>0</v>
      </c>
      <c r="BL53" s="477">
        <f t="shared" si="27"/>
        <v>0</v>
      </c>
      <c r="BM53" s="69" t="str">
        <f t="shared" si="189"/>
        <v/>
      </c>
      <c r="BN53" s="69" t="str">
        <f t="shared" si="190"/>
        <v/>
      </c>
      <c r="BO53" s="88" t="str">
        <f t="shared" si="191"/>
        <v/>
      </c>
      <c r="BP53" s="89">
        <v>0</v>
      </c>
      <c r="BQ53" s="58">
        <v>0</v>
      </c>
      <c r="BR53" s="59">
        <f t="shared" si="171"/>
        <v>0</v>
      </c>
      <c r="BS53" s="147">
        <v>0</v>
      </c>
      <c r="BT53" s="343">
        <v>0</v>
      </c>
      <c r="BU53" s="76">
        <f t="shared" si="192"/>
        <v>0</v>
      </c>
      <c r="BV53" s="344">
        <v>0</v>
      </c>
      <c r="BW53" s="345">
        <f t="shared" si="193"/>
        <v>0</v>
      </c>
      <c r="BX53" s="97">
        <f t="shared" si="28"/>
        <v>0</v>
      </c>
      <c r="BY53" s="148">
        <f t="shared" si="194"/>
        <v>0</v>
      </c>
      <c r="BZ53" s="475">
        <f t="shared" si="29"/>
        <v>0</v>
      </c>
      <c r="CA53" s="53" t="str">
        <f t="shared" si="172"/>
        <v/>
      </c>
      <c r="CB53" s="53" t="str">
        <f t="shared" si="195"/>
        <v/>
      </c>
      <c r="CC53" s="90" t="str">
        <f t="shared" si="196"/>
        <v/>
      </c>
      <c r="CD53" s="94">
        <v>0</v>
      </c>
      <c r="CE53" s="95">
        <v>0</v>
      </c>
      <c r="CF53" s="96">
        <f t="shared" si="222"/>
        <v>0</v>
      </c>
      <c r="CG53" s="223">
        <v>0</v>
      </c>
      <c r="CH53" s="352">
        <v>0</v>
      </c>
      <c r="CI53" s="224">
        <f t="shared" si="197"/>
        <v>0</v>
      </c>
      <c r="CJ53" s="353">
        <v>0</v>
      </c>
      <c r="CK53" s="354">
        <f t="shared" si="198"/>
        <v>0</v>
      </c>
      <c r="CL53" s="46">
        <f t="shared" si="30"/>
        <v>0</v>
      </c>
      <c r="CM53" s="225">
        <f t="shared" si="199"/>
        <v>0</v>
      </c>
      <c r="CN53" s="478">
        <f t="shared" si="31"/>
        <v>0</v>
      </c>
      <c r="CO53" s="28" t="str">
        <f t="shared" si="200"/>
        <v/>
      </c>
      <c r="CP53" s="28" t="str">
        <f t="shared" si="201"/>
        <v/>
      </c>
      <c r="CQ53" s="43" t="str">
        <f t="shared" si="202"/>
        <v/>
      </c>
      <c r="CR53" s="89">
        <v>0</v>
      </c>
      <c r="CS53" s="58">
        <v>0</v>
      </c>
      <c r="CT53" s="59">
        <f t="shared" si="203"/>
        <v>0</v>
      </c>
      <c r="CU53" s="147">
        <v>0</v>
      </c>
      <c r="CV53" s="343">
        <v>0</v>
      </c>
      <c r="CW53" s="76">
        <f t="shared" si="204"/>
        <v>0</v>
      </c>
      <c r="CX53" s="344">
        <v>0</v>
      </c>
      <c r="CY53" s="345">
        <f t="shared" si="205"/>
        <v>0</v>
      </c>
      <c r="CZ53" s="97">
        <f t="shared" si="32"/>
        <v>0</v>
      </c>
      <c r="DA53" s="148">
        <f t="shared" si="206"/>
        <v>0</v>
      </c>
      <c r="DB53" s="475">
        <f t="shared" si="33"/>
        <v>0</v>
      </c>
      <c r="DC53" s="53" t="str">
        <f t="shared" si="207"/>
        <v/>
      </c>
      <c r="DD53" s="53" t="str">
        <f t="shared" si="208"/>
        <v/>
      </c>
      <c r="DE53" s="90" t="str">
        <f t="shared" si="209"/>
        <v/>
      </c>
      <c r="DF53" s="91">
        <v>0</v>
      </c>
      <c r="DG53" s="60">
        <v>0</v>
      </c>
      <c r="DH53" s="61">
        <f t="shared" si="223"/>
        <v>0</v>
      </c>
      <c r="DI53" s="244">
        <v>0</v>
      </c>
      <c r="DJ53" s="355">
        <v>0</v>
      </c>
      <c r="DK53" s="245">
        <f t="shared" si="210"/>
        <v>0</v>
      </c>
      <c r="DL53" s="356">
        <v>0</v>
      </c>
      <c r="DM53" s="357">
        <f t="shared" si="211"/>
        <v>0</v>
      </c>
      <c r="DN53" s="48">
        <f t="shared" si="34"/>
        <v>0</v>
      </c>
      <c r="DO53" s="246">
        <f t="shared" si="212"/>
        <v>0</v>
      </c>
      <c r="DP53" s="479">
        <f t="shared" si="35"/>
        <v>0</v>
      </c>
      <c r="DQ53" s="92" t="str">
        <f t="shared" si="36"/>
        <v/>
      </c>
      <c r="DR53" s="203">
        <v>0</v>
      </c>
      <c r="DS53" s="63">
        <v>0</v>
      </c>
      <c r="DT53" s="204">
        <f t="shared" si="224"/>
        <v>0</v>
      </c>
      <c r="DU53" s="205">
        <v>0</v>
      </c>
      <c r="DV53" s="349">
        <v>0</v>
      </c>
      <c r="DW53" s="206">
        <f t="shared" si="213"/>
        <v>0</v>
      </c>
      <c r="DX53" s="350">
        <v>0</v>
      </c>
      <c r="DY53" s="351">
        <f t="shared" si="214"/>
        <v>0</v>
      </c>
      <c r="DZ53" s="77">
        <f t="shared" si="37"/>
        <v>0</v>
      </c>
      <c r="EA53" s="207">
        <f t="shared" si="215"/>
        <v>0</v>
      </c>
      <c r="EB53" s="477">
        <f t="shared" si="38"/>
        <v>0</v>
      </c>
      <c r="EC53" s="93" t="str">
        <f t="shared" si="39"/>
        <v/>
      </c>
      <c r="ED53" s="12">
        <v>0</v>
      </c>
      <c r="EE53" s="6">
        <v>0</v>
      </c>
      <c r="EF53" s="6">
        <v>0</v>
      </c>
      <c r="EG53" s="65">
        <f t="shared" si="225"/>
        <v>0</v>
      </c>
      <c r="EH53" s="480">
        <f t="shared" si="41"/>
        <v>0</v>
      </c>
      <c r="EI53" s="66" t="str">
        <f t="shared" si="42"/>
        <v/>
      </c>
      <c r="EJ53" s="10">
        <v>0</v>
      </c>
      <c r="EK53" s="4">
        <v>0</v>
      </c>
      <c r="EL53" s="4">
        <v>0</v>
      </c>
      <c r="EM53" s="28">
        <f t="shared" si="226"/>
        <v>0</v>
      </c>
      <c r="EN53" s="478">
        <f t="shared" si="44"/>
        <v>0</v>
      </c>
      <c r="EO53" s="39" t="str">
        <f t="shared" si="45"/>
        <v/>
      </c>
      <c r="EP53" s="203">
        <v>0</v>
      </c>
      <c r="EQ53" s="63">
        <v>0</v>
      </c>
      <c r="ER53" s="204">
        <f t="shared" si="97"/>
        <v>0</v>
      </c>
      <c r="ES53" s="205">
        <v>0</v>
      </c>
      <c r="ET53" s="349">
        <v>0</v>
      </c>
      <c r="EU53" s="206">
        <f t="shared" si="216"/>
        <v>0</v>
      </c>
      <c r="EV53" s="350">
        <v>0</v>
      </c>
      <c r="EW53" s="351">
        <f t="shared" si="217"/>
        <v>0</v>
      </c>
      <c r="EX53" s="77">
        <f t="shared" si="46"/>
        <v>0</v>
      </c>
      <c r="EY53" s="207">
        <f t="shared" si="218"/>
        <v>0</v>
      </c>
      <c r="EZ53" s="477">
        <f t="shared" si="47"/>
        <v>0</v>
      </c>
      <c r="FA53" s="93" t="str">
        <f t="shared" si="48"/>
        <v/>
      </c>
      <c r="FB53" s="14"/>
      <c r="FC53" s="8"/>
      <c r="FD53" s="44" t="str">
        <f t="shared" si="219"/>
        <v/>
      </c>
      <c r="FE53" s="41">
        <f t="shared" si="50"/>
        <v>0</v>
      </c>
      <c r="FF53" s="30">
        <f t="shared" si="51"/>
        <v>0</v>
      </c>
      <c r="FG53" s="128">
        <f t="shared" si="52"/>
        <v>0</v>
      </c>
      <c r="FH53" s="74" t="str">
        <f t="shared" si="53"/>
        <v/>
      </c>
      <c r="FI53" s="74" t="str">
        <f t="shared" si="54"/>
        <v/>
      </c>
      <c r="FJ53" s="62" t="str">
        <f t="shared" si="55"/>
        <v/>
      </c>
      <c r="FK53" s="42" t="str">
        <f t="shared" si="56"/>
        <v/>
      </c>
      <c r="FL53" s="84">
        <f t="shared" si="57"/>
        <v>0</v>
      </c>
      <c r="FM53" s="71" t="str">
        <f t="shared" si="152"/>
        <v/>
      </c>
      <c r="FN53" s="70" t="str">
        <f t="shared" si="153"/>
        <v/>
      </c>
      <c r="FO53" s="70" t="str">
        <f t="shared" si="154"/>
        <v/>
      </c>
      <c r="FP53" s="70" t="str">
        <f t="shared" si="155"/>
        <v/>
      </c>
      <c r="FQ53" s="70" t="str">
        <f t="shared" si="156"/>
        <v/>
      </c>
      <c r="FR53" s="387" t="str">
        <f t="shared" si="157"/>
        <v/>
      </c>
      <c r="FS53" s="72" t="str">
        <f t="shared" si="158"/>
        <v/>
      </c>
      <c r="FT53" s="71">
        <f t="shared" si="65"/>
        <v>0</v>
      </c>
      <c r="FU53" s="70">
        <f t="shared" si="66"/>
        <v>0</v>
      </c>
      <c r="FV53" s="70">
        <f t="shared" si="67"/>
        <v>0</v>
      </c>
      <c r="FW53" s="70">
        <f t="shared" si="68"/>
        <v>0</v>
      </c>
      <c r="FX53" s="72"/>
      <c r="FY53" s="691"/>
      <c r="FZ53" s="691"/>
      <c r="GA53" s="112">
        <f t="shared" si="69"/>
        <v>0</v>
      </c>
      <c r="GB53" s="112" t="s">
        <v>193</v>
      </c>
      <c r="GC53" s="112">
        <f t="shared" si="70"/>
        <v>200</v>
      </c>
      <c r="GD53" s="112" t="str">
        <f t="shared" si="71"/>
        <v>0/200</v>
      </c>
      <c r="GE53" s="112">
        <f t="shared" si="72"/>
        <v>0</v>
      </c>
      <c r="GF53" s="112" t="s">
        <v>193</v>
      </c>
      <c r="GG53" s="112">
        <f t="shared" si="73"/>
        <v>200</v>
      </c>
      <c r="GH53" s="112" t="str">
        <f t="shared" si="74"/>
        <v>0/200</v>
      </c>
      <c r="GI53" s="112">
        <f t="shared" si="75"/>
        <v>0</v>
      </c>
      <c r="GJ53" s="112" t="s">
        <v>193</v>
      </c>
      <c r="GK53" s="112">
        <f t="shared" si="76"/>
        <v>100</v>
      </c>
      <c r="GL53" s="112" t="str">
        <f t="shared" si="77"/>
        <v>0/100</v>
      </c>
      <c r="GM53" s="112">
        <f t="shared" si="78"/>
        <v>0</v>
      </c>
      <c r="GN53" s="112" t="s">
        <v>193</v>
      </c>
      <c r="GO53" s="112">
        <f t="shared" si="79"/>
        <v>100</v>
      </c>
      <c r="GP53" s="112" t="str">
        <f t="shared" si="80"/>
        <v>0/100</v>
      </c>
      <c r="GQ53" s="112">
        <f t="shared" si="81"/>
        <v>0</v>
      </c>
      <c r="GR53" s="112" t="s">
        <v>193</v>
      </c>
      <c r="GS53" s="112">
        <f t="shared" si="82"/>
        <v>200</v>
      </c>
      <c r="GT53" s="112" t="str">
        <f t="shared" si="17"/>
        <v>0/200</v>
      </c>
    </row>
    <row r="54" spans="1:202" ht="21.75" customHeight="1">
      <c r="A54" s="104">
        <f t="shared" si="18"/>
        <v>0</v>
      </c>
      <c r="B54" s="336">
        <v>46</v>
      </c>
      <c r="C54" s="32">
        <v>46</v>
      </c>
      <c r="D54" s="26">
        <f t="shared" si="19"/>
        <v>0</v>
      </c>
      <c r="E54" s="2"/>
      <c r="F54" s="538"/>
      <c r="G54" s="2"/>
      <c r="H54" s="2"/>
      <c r="I54" s="2"/>
      <c r="J54" s="2"/>
      <c r="K54" s="115"/>
      <c r="L54" s="15">
        <v>0</v>
      </c>
      <c r="M54" s="49">
        <v>0</v>
      </c>
      <c r="N54" s="50">
        <f t="shared" si="165"/>
        <v>0</v>
      </c>
      <c r="O54" s="141">
        <v>0</v>
      </c>
      <c r="P54" s="338">
        <v>0</v>
      </c>
      <c r="Q54" s="75">
        <f t="shared" si="166"/>
        <v>0</v>
      </c>
      <c r="R54" s="339">
        <v>0</v>
      </c>
      <c r="S54" s="340">
        <f t="shared" si="85"/>
        <v>0</v>
      </c>
      <c r="T54" s="153">
        <f t="shared" si="20"/>
        <v>0</v>
      </c>
      <c r="U54" s="51">
        <f t="shared" si="167"/>
        <v>0</v>
      </c>
      <c r="V54" s="476">
        <f t="shared" si="21"/>
        <v>0</v>
      </c>
      <c r="W54" s="27" t="str">
        <f t="shared" si="168"/>
        <v/>
      </c>
      <c r="X54" s="27" t="str">
        <f t="shared" si="169"/>
        <v/>
      </c>
      <c r="Y54" s="85" t="str">
        <f t="shared" si="170"/>
        <v/>
      </c>
      <c r="Z54" s="89">
        <v>0</v>
      </c>
      <c r="AA54" s="58">
        <v>0</v>
      </c>
      <c r="AB54" s="59">
        <f t="shared" si="173"/>
        <v>0</v>
      </c>
      <c r="AC54" s="147">
        <v>0</v>
      </c>
      <c r="AD54" s="343">
        <v>0</v>
      </c>
      <c r="AE54" s="76">
        <f t="shared" si="174"/>
        <v>0</v>
      </c>
      <c r="AF54" s="344">
        <v>0</v>
      </c>
      <c r="AG54" s="345">
        <f t="shared" si="175"/>
        <v>0</v>
      </c>
      <c r="AH54" s="97">
        <f t="shared" si="22"/>
        <v>0</v>
      </c>
      <c r="AI54" s="148">
        <f t="shared" si="176"/>
        <v>0</v>
      </c>
      <c r="AJ54" s="475">
        <f t="shared" si="23"/>
        <v>0</v>
      </c>
      <c r="AK54" s="53" t="str">
        <f t="shared" si="177"/>
        <v/>
      </c>
      <c r="AL54" s="53" t="str">
        <f t="shared" si="178"/>
        <v/>
      </c>
      <c r="AM54" s="90" t="str">
        <f t="shared" si="179"/>
        <v/>
      </c>
      <c r="AN54" s="86">
        <v>0</v>
      </c>
      <c r="AO54" s="55">
        <v>0</v>
      </c>
      <c r="AP54" s="56">
        <f t="shared" si="220"/>
        <v>0</v>
      </c>
      <c r="AQ54" s="185">
        <v>0</v>
      </c>
      <c r="AR54" s="346">
        <v>0</v>
      </c>
      <c r="AS54" s="186">
        <f t="shared" si="180"/>
        <v>0</v>
      </c>
      <c r="AT54" s="347">
        <v>0</v>
      </c>
      <c r="AU54" s="348">
        <f t="shared" si="181"/>
        <v>0</v>
      </c>
      <c r="AV54" s="47">
        <f t="shared" si="24"/>
        <v>0</v>
      </c>
      <c r="AW54" s="187">
        <f t="shared" si="182"/>
        <v>0</v>
      </c>
      <c r="AX54" s="473">
        <f t="shared" si="25"/>
        <v>0</v>
      </c>
      <c r="AY54" s="29" t="str">
        <f t="shared" si="183"/>
        <v/>
      </c>
      <c r="AZ54" s="29" t="str">
        <f t="shared" si="184"/>
        <v/>
      </c>
      <c r="BA54" s="87" t="str">
        <f t="shared" si="185"/>
        <v/>
      </c>
      <c r="BB54" s="203">
        <v>0</v>
      </c>
      <c r="BC54" s="63">
        <v>0</v>
      </c>
      <c r="BD54" s="204">
        <f t="shared" si="221"/>
        <v>0</v>
      </c>
      <c r="BE54" s="205">
        <v>0</v>
      </c>
      <c r="BF54" s="349">
        <v>0</v>
      </c>
      <c r="BG54" s="206">
        <f t="shared" si="186"/>
        <v>0</v>
      </c>
      <c r="BH54" s="350">
        <v>0</v>
      </c>
      <c r="BI54" s="351">
        <f t="shared" si="187"/>
        <v>0</v>
      </c>
      <c r="BJ54" s="77">
        <f t="shared" si="26"/>
        <v>0</v>
      </c>
      <c r="BK54" s="207">
        <f t="shared" si="188"/>
        <v>0</v>
      </c>
      <c r="BL54" s="477">
        <f t="shared" si="27"/>
        <v>0</v>
      </c>
      <c r="BM54" s="69" t="str">
        <f t="shared" si="189"/>
        <v/>
      </c>
      <c r="BN54" s="69" t="str">
        <f t="shared" si="190"/>
        <v/>
      </c>
      <c r="BO54" s="88" t="str">
        <f t="shared" si="191"/>
        <v/>
      </c>
      <c r="BP54" s="89">
        <v>0</v>
      </c>
      <c r="BQ54" s="58">
        <v>0</v>
      </c>
      <c r="BR54" s="59">
        <f t="shared" si="171"/>
        <v>0</v>
      </c>
      <c r="BS54" s="147">
        <v>0</v>
      </c>
      <c r="BT54" s="343">
        <v>0</v>
      </c>
      <c r="BU54" s="76">
        <f t="shared" si="192"/>
        <v>0</v>
      </c>
      <c r="BV54" s="344">
        <v>0</v>
      </c>
      <c r="BW54" s="345">
        <f t="shared" si="193"/>
        <v>0</v>
      </c>
      <c r="BX54" s="97">
        <f t="shared" si="28"/>
        <v>0</v>
      </c>
      <c r="BY54" s="148">
        <f t="shared" si="194"/>
        <v>0</v>
      </c>
      <c r="BZ54" s="475">
        <f t="shared" si="29"/>
        <v>0</v>
      </c>
      <c r="CA54" s="53" t="str">
        <f t="shared" si="172"/>
        <v/>
      </c>
      <c r="CB54" s="53" t="str">
        <f t="shared" si="195"/>
        <v/>
      </c>
      <c r="CC54" s="90" t="str">
        <f t="shared" si="196"/>
        <v/>
      </c>
      <c r="CD54" s="94">
        <v>0</v>
      </c>
      <c r="CE54" s="95">
        <v>0</v>
      </c>
      <c r="CF54" s="96">
        <f t="shared" si="222"/>
        <v>0</v>
      </c>
      <c r="CG54" s="223">
        <v>0</v>
      </c>
      <c r="CH54" s="352">
        <v>0</v>
      </c>
      <c r="CI54" s="224">
        <f t="shared" si="197"/>
        <v>0</v>
      </c>
      <c r="CJ54" s="353">
        <v>0</v>
      </c>
      <c r="CK54" s="354">
        <f t="shared" si="198"/>
        <v>0</v>
      </c>
      <c r="CL54" s="46">
        <f t="shared" si="30"/>
        <v>0</v>
      </c>
      <c r="CM54" s="225">
        <f t="shared" si="199"/>
        <v>0</v>
      </c>
      <c r="CN54" s="478">
        <f t="shared" si="31"/>
        <v>0</v>
      </c>
      <c r="CO54" s="28" t="str">
        <f t="shared" si="200"/>
        <v/>
      </c>
      <c r="CP54" s="28" t="str">
        <f t="shared" si="201"/>
        <v/>
      </c>
      <c r="CQ54" s="43" t="str">
        <f t="shared" si="202"/>
        <v/>
      </c>
      <c r="CR54" s="89">
        <v>0</v>
      </c>
      <c r="CS54" s="58">
        <v>0</v>
      </c>
      <c r="CT54" s="59">
        <f t="shared" si="203"/>
        <v>0</v>
      </c>
      <c r="CU54" s="147">
        <v>0</v>
      </c>
      <c r="CV54" s="343">
        <v>0</v>
      </c>
      <c r="CW54" s="76">
        <f t="shared" si="204"/>
        <v>0</v>
      </c>
      <c r="CX54" s="344">
        <v>0</v>
      </c>
      <c r="CY54" s="345">
        <f t="shared" si="205"/>
        <v>0</v>
      </c>
      <c r="CZ54" s="97">
        <f t="shared" si="32"/>
        <v>0</v>
      </c>
      <c r="DA54" s="148">
        <f t="shared" si="206"/>
        <v>0</v>
      </c>
      <c r="DB54" s="475">
        <f t="shared" si="33"/>
        <v>0</v>
      </c>
      <c r="DC54" s="53" t="str">
        <f t="shared" si="207"/>
        <v/>
      </c>
      <c r="DD54" s="53" t="str">
        <f t="shared" si="208"/>
        <v/>
      </c>
      <c r="DE54" s="90" t="str">
        <f t="shared" si="209"/>
        <v/>
      </c>
      <c r="DF54" s="91">
        <v>0</v>
      </c>
      <c r="DG54" s="60">
        <v>0</v>
      </c>
      <c r="DH54" s="61">
        <f t="shared" si="223"/>
        <v>0</v>
      </c>
      <c r="DI54" s="244">
        <v>0</v>
      </c>
      <c r="DJ54" s="355">
        <v>0</v>
      </c>
      <c r="DK54" s="245">
        <f t="shared" si="210"/>
        <v>0</v>
      </c>
      <c r="DL54" s="356">
        <v>0</v>
      </c>
      <c r="DM54" s="357">
        <f t="shared" si="211"/>
        <v>0</v>
      </c>
      <c r="DN54" s="48">
        <f t="shared" si="34"/>
        <v>0</v>
      </c>
      <c r="DO54" s="246">
        <f t="shared" si="212"/>
        <v>0</v>
      </c>
      <c r="DP54" s="479">
        <f t="shared" si="35"/>
        <v>0</v>
      </c>
      <c r="DQ54" s="92" t="str">
        <f t="shared" si="36"/>
        <v/>
      </c>
      <c r="DR54" s="203">
        <v>0</v>
      </c>
      <c r="DS54" s="63">
        <v>0</v>
      </c>
      <c r="DT54" s="204">
        <f t="shared" si="224"/>
        <v>0</v>
      </c>
      <c r="DU54" s="205">
        <v>0</v>
      </c>
      <c r="DV54" s="349">
        <v>0</v>
      </c>
      <c r="DW54" s="206">
        <f t="shared" si="213"/>
        <v>0</v>
      </c>
      <c r="DX54" s="350">
        <v>0</v>
      </c>
      <c r="DY54" s="351">
        <f t="shared" si="214"/>
        <v>0</v>
      </c>
      <c r="DZ54" s="77">
        <f t="shared" si="37"/>
        <v>0</v>
      </c>
      <c r="EA54" s="207">
        <f t="shared" si="215"/>
        <v>0</v>
      </c>
      <c r="EB54" s="477">
        <f t="shared" si="38"/>
        <v>0</v>
      </c>
      <c r="EC54" s="93" t="str">
        <f t="shared" si="39"/>
        <v/>
      </c>
      <c r="ED54" s="12">
        <v>0</v>
      </c>
      <c r="EE54" s="6">
        <v>0</v>
      </c>
      <c r="EF54" s="6">
        <v>0</v>
      </c>
      <c r="EG54" s="65">
        <f t="shared" si="225"/>
        <v>0</v>
      </c>
      <c r="EH54" s="480">
        <f t="shared" si="41"/>
        <v>0</v>
      </c>
      <c r="EI54" s="66" t="str">
        <f t="shared" si="42"/>
        <v/>
      </c>
      <c r="EJ54" s="10">
        <v>0</v>
      </c>
      <c r="EK54" s="4">
        <v>0</v>
      </c>
      <c r="EL54" s="4">
        <v>0</v>
      </c>
      <c r="EM54" s="28">
        <f t="shared" si="226"/>
        <v>0</v>
      </c>
      <c r="EN54" s="478">
        <f t="shared" si="44"/>
        <v>0</v>
      </c>
      <c r="EO54" s="39" t="str">
        <f t="shared" si="45"/>
        <v/>
      </c>
      <c r="EP54" s="203">
        <v>0</v>
      </c>
      <c r="EQ54" s="63">
        <v>0</v>
      </c>
      <c r="ER54" s="204">
        <f t="shared" si="97"/>
        <v>0</v>
      </c>
      <c r="ES54" s="205">
        <v>0</v>
      </c>
      <c r="ET54" s="349">
        <v>0</v>
      </c>
      <c r="EU54" s="206">
        <f t="shared" si="216"/>
        <v>0</v>
      </c>
      <c r="EV54" s="350">
        <v>0</v>
      </c>
      <c r="EW54" s="351">
        <f t="shared" si="217"/>
        <v>0</v>
      </c>
      <c r="EX54" s="77">
        <f t="shared" si="46"/>
        <v>0</v>
      </c>
      <c r="EY54" s="207">
        <f t="shared" si="218"/>
        <v>0</v>
      </c>
      <c r="EZ54" s="477">
        <f t="shared" si="47"/>
        <v>0</v>
      </c>
      <c r="FA54" s="93" t="str">
        <f t="shared" si="48"/>
        <v/>
      </c>
      <c r="FB54" s="14"/>
      <c r="FC54" s="8"/>
      <c r="FD54" s="44" t="str">
        <f t="shared" si="219"/>
        <v/>
      </c>
      <c r="FE54" s="41">
        <f t="shared" si="50"/>
        <v>0</v>
      </c>
      <c r="FF54" s="30">
        <f t="shared" si="51"/>
        <v>0</v>
      </c>
      <c r="FG54" s="128">
        <f t="shared" si="52"/>
        <v>0</v>
      </c>
      <c r="FH54" s="74" t="str">
        <f t="shared" si="53"/>
        <v/>
      </c>
      <c r="FI54" s="74" t="str">
        <f t="shared" si="54"/>
        <v/>
      </c>
      <c r="FJ54" s="62" t="str">
        <f t="shared" si="55"/>
        <v/>
      </c>
      <c r="FK54" s="42" t="str">
        <f t="shared" si="56"/>
        <v/>
      </c>
      <c r="FL54" s="84">
        <f t="shared" si="57"/>
        <v>0</v>
      </c>
      <c r="FM54" s="71" t="str">
        <f t="shared" si="152"/>
        <v/>
      </c>
      <c r="FN54" s="70" t="str">
        <f t="shared" si="153"/>
        <v/>
      </c>
      <c r="FO54" s="70" t="str">
        <f t="shared" si="154"/>
        <v/>
      </c>
      <c r="FP54" s="70" t="str">
        <f t="shared" si="155"/>
        <v/>
      </c>
      <c r="FQ54" s="70" t="str">
        <f t="shared" si="156"/>
        <v/>
      </c>
      <c r="FR54" s="387" t="str">
        <f t="shared" si="157"/>
        <v/>
      </c>
      <c r="FS54" s="72" t="str">
        <f t="shared" si="158"/>
        <v/>
      </c>
      <c r="FT54" s="71">
        <f t="shared" si="65"/>
        <v>0</v>
      </c>
      <c r="FU54" s="70">
        <f t="shared" si="66"/>
        <v>0</v>
      </c>
      <c r="FV54" s="70">
        <f t="shared" si="67"/>
        <v>0</v>
      </c>
      <c r="FW54" s="70">
        <f t="shared" si="68"/>
        <v>0</v>
      </c>
      <c r="FX54" s="72"/>
      <c r="FY54" s="691"/>
      <c r="FZ54" s="691"/>
      <c r="GA54" s="112">
        <f t="shared" si="69"/>
        <v>0</v>
      </c>
      <c r="GB54" s="112" t="s">
        <v>193</v>
      </c>
      <c r="GC54" s="112">
        <f t="shared" si="70"/>
        <v>200</v>
      </c>
      <c r="GD54" s="112" t="str">
        <f t="shared" si="71"/>
        <v>0/200</v>
      </c>
      <c r="GE54" s="112">
        <f t="shared" si="72"/>
        <v>0</v>
      </c>
      <c r="GF54" s="112" t="s">
        <v>193</v>
      </c>
      <c r="GG54" s="112">
        <f t="shared" si="73"/>
        <v>200</v>
      </c>
      <c r="GH54" s="112" t="str">
        <f t="shared" si="74"/>
        <v>0/200</v>
      </c>
      <c r="GI54" s="112">
        <f t="shared" si="75"/>
        <v>0</v>
      </c>
      <c r="GJ54" s="112" t="s">
        <v>193</v>
      </c>
      <c r="GK54" s="112">
        <f t="shared" si="76"/>
        <v>100</v>
      </c>
      <c r="GL54" s="112" t="str">
        <f t="shared" si="77"/>
        <v>0/100</v>
      </c>
      <c r="GM54" s="112">
        <f t="shared" si="78"/>
        <v>0</v>
      </c>
      <c r="GN54" s="112" t="s">
        <v>193</v>
      </c>
      <c r="GO54" s="112">
        <f t="shared" si="79"/>
        <v>100</v>
      </c>
      <c r="GP54" s="112" t="str">
        <f t="shared" si="80"/>
        <v>0/100</v>
      </c>
      <c r="GQ54" s="112">
        <f t="shared" si="81"/>
        <v>0</v>
      </c>
      <c r="GR54" s="112" t="s">
        <v>193</v>
      </c>
      <c r="GS54" s="112">
        <f t="shared" si="82"/>
        <v>200</v>
      </c>
      <c r="GT54" s="112" t="str">
        <f t="shared" si="17"/>
        <v>0/200</v>
      </c>
    </row>
    <row r="55" spans="1:202" ht="21.75" customHeight="1">
      <c r="A55" s="104">
        <f t="shared" si="18"/>
        <v>0</v>
      </c>
      <c r="B55" s="336">
        <v>47</v>
      </c>
      <c r="C55" s="25">
        <v>47</v>
      </c>
      <c r="D55" s="26">
        <f t="shared" si="19"/>
        <v>0</v>
      </c>
      <c r="E55" s="2"/>
      <c r="F55" s="538"/>
      <c r="G55" s="2"/>
      <c r="H55" s="2"/>
      <c r="I55" s="2"/>
      <c r="J55" s="2"/>
      <c r="K55" s="115"/>
      <c r="L55" s="15">
        <v>0</v>
      </c>
      <c r="M55" s="49">
        <v>0</v>
      </c>
      <c r="N55" s="50">
        <f t="shared" si="165"/>
        <v>0</v>
      </c>
      <c r="O55" s="141">
        <v>0</v>
      </c>
      <c r="P55" s="338">
        <v>0</v>
      </c>
      <c r="Q55" s="75">
        <f t="shared" si="166"/>
        <v>0</v>
      </c>
      <c r="R55" s="339">
        <v>0</v>
      </c>
      <c r="S55" s="340">
        <f t="shared" si="85"/>
        <v>0</v>
      </c>
      <c r="T55" s="153">
        <f t="shared" si="20"/>
        <v>0</v>
      </c>
      <c r="U55" s="51">
        <f t="shared" si="167"/>
        <v>0</v>
      </c>
      <c r="V55" s="476">
        <f t="shared" si="21"/>
        <v>0</v>
      </c>
      <c r="W55" s="27" t="str">
        <f t="shared" si="168"/>
        <v/>
      </c>
      <c r="X55" s="27" t="str">
        <f t="shared" si="169"/>
        <v/>
      </c>
      <c r="Y55" s="85" t="str">
        <f t="shared" si="170"/>
        <v/>
      </c>
      <c r="Z55" s="89">
        <v>0</v>
      </c>
      <c r="AA55" s="58">
        <v>0</v>
      </c>
      <c r="AB55" s="59">
        <f t="shared" si="173"/>
        <v>0</v>
      </c>
      <c r="AC55" s="147">
        <v>0</v>
      </c>
      <c r="AD55" s="343">
        <v>0</v>
      </c>
      <c r="AE55" s="76">
        <f t="shared" si="174"/>
        <v>0</v>
      </c>
      <c r="AF55" s="344">
        <v>0</v>
      </c>
      <c r="AG55" s="345">
        <f t="shared" si="175"/>
        <v>0</v>
      </c>
      <c r="AH55" s="97">
        <f t="shared" si="22"/>
        <v>0</v>
      </c>
      <c r="AI55" s="148">
        <f t="shared" si="176"/>
        <v>0</v>
      </c>
      <c r="AJ55" s="475">
        <f t="shared" si="23"/>
        <v>0</v>
      </c>
      <c r="AK55" s="53" t="str">
        <f t="shared" si="177"/>
        <v/>
      </c>
      <c r="AL55" s="53" t="str">
        <f t="shared" si="178"/>
        <v/>
      </c>
      <c r="AM55" s="90" t="str">
        <f t="shared" si="179"/>
        <v/>
      </c>
      <c r="AN55" s="86">
        <v>0</v>
      </c>
      <c r="AO55" s="55">
        <v>0</v>
      </c>
      <c r="AP55" s="56">
        <f t="shared" si="220"/>
        <v>0</v>
      </c>
      <c r="AQ55" s="185">
        <v>0</v>
      </c>
      <c r="AR55" s="346">
        <v>0</v>
      </c>
      <c r="AS55" s="186">
        <f t="shared" si="180"/>
        <v>0</v>
      </c>
      <c r="AT55" s="347">
        <v>0</v>
      </c>
      <c r="AU55" s="348">
        <f t="shared" si="181"/>
        <v>0</v>
      </c>
      <c r="AV55" s="47">
        <f t="shared" si="24"/>
        <v>0</v>
      </c>
      <c r="AW55" s="187">
        <f t="shared" si="182"/>
        <v>0</v>
      </c>
      <c r="AX55" s="473">
        <f t="shared" si="25"/>
        <v>0</v>
      </c>
      <c r="AY55" s="29" t="str">
        <f t="shared" si="183"/>
        <v/>
      </c>
      <c r="AZ55" s="29" t="str">
        <f t="shared" si="184"/>
        <v/>
      </c>
      <c r="BA55" s="87" t="str">
        <f t="shared" si="185"/>
        <v/>
      </c>
      <c r="BB55" s="203">
        <v>0</v>
      </c>
      <c r="BC55" s="63">
        <v>0</v>
      </c>
      <c r="BD55" s="204">
        <f t="shared" si="221"/>
        <v>0</v>
      </c>
      <c r="BE55" s="205">
        <v>0</v>
      </c>
      <c r="BF55" s="349">
        <v>0</v>
      </c>
      <c r="BG55" s="206">
        <f t="shared" si="186"/>
        <v>0</v>
      </c>
      <c r="BH55" s="350">
        <v>0</v>
      </c>
      <c r="BI55" s="351">
        <f t="shared" si="187"/>
        <v>0</v>
      </c>
      <c r="BJ55" s="77">
        <f t="shared" si="26"/>
        <v>0</v>
      </c>
      <c r="BK55" s="207">
        <f t="shared" si="188"/>
        <v>0</v>
      </c>
      <c r="BL55" s="477">
        <f t="shared" si="27"/>
        <v>0</v>
      </c>
      <c r="BM55" s="69" t="str">
        <f t="shared" si="189"/>
        <v/>
      </c>
      <c r="BN55" s="69" t="str">
        <f t="shared" si="190"/>
        <v/>
      </c>
      <c r="BO55" s="88" t="str">
        <f t="shared" si="191"/>
        <v/>
      </c>
      <c r="BP55" s="89">
        <v>0</v>
      </c>
      <c r="BQ55" s="58">
        <v>0</v>
      </c>
      <c r="BR55" s="59">
        <f t="shared" si="171"/>
        <v>0</v>
      </c>
      <c r="BS55" s="147">
        <v>0</v>
      </c>
      <c r="BT55" s="343">
        <v>0</v>
      </c>
      <c r="BU55" s="76">
        <f t="shared" si="192"/>
        <v>0</v>
      </c>
      <c r="BV55" s="344">
        <v>0</v>
      </c>
      <c r="BW55" s="345">
        <f t="shared" si="193"/>
        <v>0</v>
      </c>
      <c r="BX55" s="97">
        <f t="shared" si="28"/>
        <v>0</v>
      </c>
      <c r="BY55" s="148">
        <f t="shared" si="194"/>
        <v>0</v>
      </c>
      <c r="BZ55" s="475">
        <f t="shared" si="29"/>
        <v>0</v>
      </c>
      <c r="CA55" s="53" t="str">
        <f t="shared" si="172"/>
        <v/>
      </c>
      <c r="CB55" s="53" t="str">
        <f t="shared" si="195"/>
        <v/>
      </c>
      <c r="CC55" s="90" t="str">
        <f t="shared" si="196"/>
        <v/>
      </c>
      <c r="CD55" s="94">
        <v>0</v>
      </c>
      <c r="CE55" s="95">
        <v>0</v>
      </c>
      <c r="CF55" s="96">
        <f t="shared" si="222"/>
        <v>0</v>
      </c>
      <c r="CG55" s="223">
        <v>0</v>
      </c>
      <c r="CH55" s="352">
        <v>0</v>
      </c>
      <c r="CI55" s="224">
        <f t="shared" si="197"/>
        <v>0</v>
      </c>
      <c r="CJ55" s="353">
        <v>0</v>
      </c>
      <c r="CK55" s="354">
        <f t="shared" si="198"/>
        <v>0</v>
      </c>
      <c r="CL55" s="46">
        <f t="shared" si="30"/>
        <v>0</v>
      </c>
      <c r="CM55" s="225">
        <f t="shared" si="199"/>
        <v>0</v>
      </c>
      <c r="CN55" s="478">
        <f t="shared" si="31"/>
        <v>0</v>
      </c>
      <c r="CO55" s="28" t="str">
        <f t="shared" si="200"/>
        <v/>
      </c>
      <c r="CP55" s="28" t="str">
        <f t="shared" si="201"/>
        <v/>
      </c>
      <c r="CQ55" s="43" t="str">
        <f t="shared" si="202"/>
        <v/>
      </c>
      <c r="CR55" s="89">
        <v>0</v>
      </c>
      <c r="CS55" s="58">
        <v>0</v>
      </c>
      <c r="CT55" s="59">
        <f t="shared" si="203"/>
        <v>0</v>
      </c>
      <c r="CU55" s="147">
        <v>0</v>
      </c>
      <c r="CV55" s="343">
        <v>0</v>
      </c>
      <c r="CW55" s="76">
        <f t="shared" si="204"/>
        <v>0</v>
      </c>
      <c r="CX55" s="344">
        <v>0</v>
      </c>
      <c r="CY55" s="345">
        <f t="shared" si="205"/>
        <v>0</v>
      </c>
      <c r="CZ55" s="97">
        <f t="shared" si="32"/>
        <v>0</v>
      </c>
      <c r="DA55" s="148">
        <f t="shared" si="206"/>
        <v>0</v>
      </c>
      <c r="DB55" s="475">
        <f t="shared" si="33"/>
        <v>0</v>
      </c>
      <c r="DC55" s="53" t="str">
        <f t="shared" si="207"/>
        <v/>
      </c>
      <c r="DD55" s="53" t="str">
        <f t="shared" si="208"/>
        <v/>
      </c>
      <c r="DE55" s="90" t="str">
        <f t="shared" si="209"/>
        <v/>
      </c>
      <c r="DF55" s="91">
        <v>0</v>
      </c>
      <c r="DG55" s="60">
        <v>0</v>
      </c>
      <c r="DH55" s="61">
        <f t="shared" si="223"/>
        <v>0</v>
      </c>
      <c r="DI55" s="244">
        <v>0</v>
      </c>
      <c r="DJ55" s="355">
        <v>0</v>
      </c>
      <c r="DK55" s="245">
        <f t="shared" si="210"/>
        <v>0</v>
      </c>
      <c r="DL55" s="356">
        <v>0</v>
      </c>
      <c r="DM55" s="357">
        <f t="shared" si="211"/>
        <v>0</v>
      </c>
      <c r="DN55" s="48">
        <f t="shared" si="34"/>
        <v>0</v>
      </c>
      <c r="DO55" s="246">
        <f t="shared" si="212"/>
        <v>0</v>
      </c>
      <c r="DP55" s="479">
        <f t="shared" si="35"/>
        <v>0</v>
      </c>
      <c r="DQ55" s="92" t="str">
        <f t="shared" si="36"/>
        <v/>
      </c>
      <c r="DR55" s="203">
        <v>0</v>
      </c>
      <c r="DS55" s="63">
        <v>0</v>
      </c>
      <c r="DT55" s="204">
        <f t="shared" si="224"/>
        <v>0</v>
      </c>
      <c r="DU55" s="205">
        <v>0</v>
      </c>
      <c r="DV55" s="349">
        <v>0</v>
      </c>
      <c r="DW55" s="206">
        <f t="shared" si="213"/>
        <v>0</v>
      </c>
      <c r="DX55" s="350">
        <v>0</v>
      </c>
      <c r="DY55" s="351">
        <f t="shared" si="214"/>
        <v>0</v>
      </c>
      <c r="DZ55" s="77">
        <f t="shared" si="37"/>
        <v>0</v>
      </c>
      <c r="EA55" s="207">
        <f t="shared" si="215"/>
        <v>0</v>
      </c>
      <c r="EB55" s="477">
        <f t="shared" si="38"/>
        <v>0</v>
      </c>
      <c r="EC55" s="93" t="str">
        <f t="shared" si="39"/>
        <v/>
      </c>
      <c r="ED55" s="12">
        <v>0</v>
      </c>
      <c r="EE55" s="6">
        <v>0</v>
      </c>
      <c r="EF55" s="6">
        <v>0</v>
      </c>
      <c r="EG55" s="65">
        <f t="shared" si="225"/>
        <v>0</v>
      </c>
      <c r="EH55" s="480">
        <f t="shared" si="41"/>
        <v>0</v>
      </c>
      <c r="EI55" s="66" t="str">
        <f t="shared" si="42"/>
        <v/>
      </c>
      <c r="EJ55" s="10">
        <v>0</v>
      </c>
      <c r="EK55" s="4">
        <v>0</v>
      </c>
      <c r="EL55" s="4">
        <v>0</v>
      </c>
      <c r="EM55" s="28">
        <f t="shared" si="226"/>
        <v>0</v>
      </c>
      <c r="EN55" s="478">
        <f t="shared" si="44"/>
        <v>0</v>
      </c>
      <c r="EO55" s="39" t="str">
        <f t="shared" si="45"/>
        <v/>
      </c>
      <c r="EP55" s="203">
        <v>0</v>
      </c>
      <c r="EQ55" s="63">
        <v>0</v>
      </c>
      <c r="ER55" s="204">
        <f t="shared" si="97"/>
        <v>0</v>
      </c>
      <c r="ES55" s="205">
        <v>0</v>
      </c>
      <c r="ET55" s="349">
        <v>0</v>
      </c>
      <c r="EU55" s="206">
        <f t="shared" si="216"/>
        <v>0</v>
      </c>
      <c r="EV55" s="350">
        <v>0</v>
      </c>
      <c r="EW55" s="351">
        <f t="shared" si="217"/>
        <v>0</v>
      </c>
      <c r="EX55" s="77">
        <f t="shared" si="46"/>
        <v>0</v>
      </c>
      <c r="EY55" s="207">
        <f t="shared" si="218"/>
        <v>0</v>
      </c>
      <c r="EZ55" s="477">
        <f t="shared" si="47"/>
        <v>0</v>
      </c>
      <c r="FA55" s="93" t="str">
        <f t="shared" si="48"/>
        <v/>
      </c>
      <c r="FB55" s="14"/>
      <c r="FC55" s="8"/>
      <c r="FD55" s="44" t="str">
        <f t="shared" si="219"/>
        <v/>
      </c>
      <c r="FE55" s="41">
        <f t="shared" si="50"/>
        <v>0</v>
      </c>
      <c r="FF55" s="30">
        <f t="shared" si="51"/>
        <v>0</v>
      </c>
      <c r="FG55" s="128">
        <f t="shared" si="52"/>
        <v>0</v>
      </c>
      <c r="FH55" s="74" t="str">
        <f t="shared" si="53"/>
        <v/>
      </c>
      <c r="FI55" s="74" t="str">
        <f t="shared" si="54"/>
        <v/>
      </c>
      <c r="FJ55" s="62" t="str">
        <f t="shared" si="55"/>
        <v/>
      </c>
      <c r="FK55" s="42" t="str">
        <f t="shared" si="56"/>
        <v/>
      </c>
      <c r="FL55" s="84">
        <f t="shared" si="57"/>
        <v>0</v>
      </c>
      <c r="FM55" s="71" t="str">
        <f t="shared" si="152"/>
        <v/>
      </c>
      <c r="FN55" s="70" t="str">
        <f t="shared" si="153"/>
        <v/>
      </c>
      <c r="FO55" s="70" t="str">
        <f t="shared" si="154"/>
        <v/>
      </c>
      <c r="FP55" s="70" t="str">
        <f t="shared" si="155"/>
        <v/>
      </c>
      <c r="FQ55" s="70" t="str">
        <f t="shared" si="156"/>
        <v/>
      </c>
      <c r="FR55" s="387" t="str">
        <f t="shared" si="157"/>
        <v/>
      </c>
      <c r="FS55" s="72" t="str">
        <f t="shared" si="158"/>
        <v/>
      </c>
      <c r="FT55" s="71">
        <f t="shared" si="65"/>
        <v>0</v>
      </c>
      <c r="FU55" s="70">
        <f t="shared" si="66"/>
        <v>0</v>
      </c>
      <c r="FV55" s="70">
        <f t="shared" si="67"/>
        <v>0</v>
      </c>
      <c r="FW55" s="70">
        <f t="shared" si="68"/>
        <v>0</v>
      </c>
      <c r="FX55" s="72"/>
      <c r="FY55" s="691"/>
      <c r="FZ55" s="691"/>
      <c r="GA55" s="112">
        <f t="shared" si="69"/>
        <v>0</v>
      </c>
      <c r="GB55" s="112" t="s">
        <v>193</v>
      </c>
      <c r="GC55" s="112">
        <f t="shared" si="70"/>
        <v>200</v>
      </c>
      <c r="GD55" s="112" t="str">
        <f t="shared" si="71"/>
        <v>0/200</v>
      </c>
      <c r="GE55" s="112">
        <f t="shared" si="72"/>
        <v>0</v>
      </c>
      <c r="GF55" s="112" t="s">
        <v>193</v>
      </c>
      <c r="GG55" s="112">
        <f t="shared" si="73"/>
        <v>200</v>
      </c>
      <c r="GH55" s="112" t="str">
        <f t="shared" si="74"/>
        <v>0/200</v>
      </c>
      <c r="GI55" s="112">
        <f t="shared" si="75"/>
        <v>0</v>
      </c>
      <c r="GJ55" s="112" t="s">
        <v>193</v>
      </c>
      <c r="GK55" s="112">
        <f t="shared" si="76"/>
        <v>100</v>
      </c>
      <c r="GL55" s="112" t="str">
        <f t="shared" si="77"/>
        <v>0/100</v>
      </c>
      <c r="GM55" s="112">
        <f t="shared" si="78"/>
        <v>0</v>
      </c>
      <c r="GN55" s="112" t="s">
        <v>193</v>
      </c>
      <c r="GO55" s="112">
        <f t="shared" si="79"/>
        <v>100</v>
      </c>
      <c r="GP55" s="112" t="str">
        <f t="shared" si="80"/>
        <v>0/100</v>
      </c>
      <c r="GQ55" s="112">
        <f t="shared" si="81"/>
        <v>0</v>
      </c>
      <c r="GR55" s="112" t="s">
        <v>193</v>
      </c>
      <c r="GS55" s="112">
        <f t="shared" si="82"/>
        <v>200</v>
      </c>
      <c r="GT55" s="112" t="str">
        <f t="shared" si="17"/>
        <v>0/200</v>
      </c>
    </row>
    <row r="56" spans="1:202" ht="21.75" customHeight="1">
      <c r="A56" s="104">
        <f t="shared" si="18"/>
        <v>0</v>
      </c>
      <c r="B56" s="336">
        <v>48</v>
      </c>
      <c r="C56" s="32">
        <v>48</v>
      </c>
      <c r="D56" s="26">
        <f t="shared" si="19"/>
        <v>0</v>
      </c>
      <c r="E56" s="2"/>
      <c r="F56" s="538"/>
      <c r="G56" s="1"/>
      <c r="H56" s="2"/>
      <c r="I56" s="2"/>
      <c r="J56" s="2"/>
      <c r="K56" s="115"/>
      <c r="L56" s="15">
        <v>0</v>
      </c>
      <c r="M56" s="49">
        <v>0</v>
      </c>
      <c r="N56" s="50">
        <f t="shared" si="165"/>
        <v>0</v>
      </c>
      <c r="O56" s="141">
        <v>0</v>
      </c>
      <c r="P56" s="338">
        <v>0</v>
      </c>
      <c r="Q56" s="75">
        <f t="shared" si="166"/>
        <v>0</v>
      </c>
      <c r="R56" s="339">
        <v>0</v>
      </c>
      <c r="S56" s="340">
        <f t="shared" si="85"/>
        <v>0</v>
      </c>
      <c r="T56" s="153">
        <f t="shared" si="20"/>
        <v>0</v>
      </c>
      <c r="U56" s="51">
        <f t="shared" si="167"/>
        <v>0</v>
      </c>
      <c r="V56" s="476">
        <f t="shared" si="21"/>
        <v>0</v>
      </c>
      <c r="W56" s="27" t="str">
        <f t="shared" si="168"/>
        <v/>
      </c>
      <c r="X56" s="27" t="str">
        <f t="shared" si="169"/>
        <v/>
      </c>
      <c r="Y56" s="85" t="str">
        <f t="shared" si="170"/>
        <v/>
      </c>
      <c r="Z56" s="89">
        <v>0</v>
      </c>
      <c r="AA56" s="58">
        <v>0</v>
      </c>
      <c r="AB56" s="59">
        <f t="shared" si="173"/>
        <v>0</v>
      </c>
      <c r="AC56" s="147">
        <v>0</v>
      </c>
      <c r="AD56" s="343">
        <v>0</v>
      </c>
      <c r="AE56" s="76">
        <f t="shared" si="174"/>
        <v>0</v>
      </c>
      <c r="AF56" s="344">
        <v>0</v>
      </c>
      <c r="AG56" s="345">
        <f t="shared" si="175"/>
        <v>0</v>
      </c>
      <c r="AH56" s="97">
        <f t="shared" si="22"/>
        <v>0</v>
      </c>
      <c r="AI56" s="148">
        <f t="shared" si="176"/>
        <v>0</v>
      </c>
      <c r="AJ56" s="475">
        <f t="shared" si="23"/>
        <v>0</v>
      </c>
      <c r="AK56" s="53" t="str">
        <f t="shared" si="177"/>
        <v/>
      </c>
      <c r="AL56" s="53" t="str">
        <f t="shared" si="178"/>
        <v/>
      </c>
      <c r="AM56" s="90" t="str">
        <f t="shared" si="179"/>
        <v/>
      </c>
      <c r="AN56" s="86">
        <v>0</v>
      </c>
      <c r="AO56" s="55">
        <v>0</v>
      </c>
      <c r="AP56" s="56">
        <f t="shared" si="220"/>
        <v>0</v>
      </c>
      <c r="AQ56" s="185">
        <v>0</v>
      </c>
      <c r="AR56" s="346">
        <v>0</v>
      </c>
      <c r="AS56" s="186">
        <f t="shared" si="180"/>
        <v>0</v>
      </c>
      <c r="AT56" s="347">
        <v>0</v>
      </c>
      <c r="AU56" s="348">
        <f t="shared" si="181"/>
        <v>0</v>
      </c>
      <c r="AV56" s="47">
        <f t="shared" si="24"/>
        <v>0</v>
      </c>
      <c r="AW56" s="187">
        <f t="shared" si="182"/>
        <v>0</v>
      </c>
      <c r="AX56" s="473">
        <f t="shared" si="25"/>
        <v>0</v>
      </c>
      <c r="AY56" s="29" t="str">
        <f t="shared" si="183"/>
        <v/>
      </c>
      <c r="AZ56" s="29" t="str">
        <f t="shared" si="184"/>
        <v/>
      </c>
      <c r="BA56" s="87" t="str">
        <f t="shared" si="185"/>
        <v/>
      </c>
      <c r="BB56" s="203">
        <v>0</v>
      </c>
      <c r="BC56" s="63">
        <v>0</v>
      </c>
      <c r="BD56" s="204">
        <f t="shared" si="221"/>
        <v>0</v>
      </c>
      <c r="BE56" s="205">
        <v>0</v>
      </c>
      <c r="BF56" s="349">
        <v>0</v>
      </c>
      <c r="BG56" s="206">
        <f t="shared" si="186"/>
        <v>0</v>
      </c>
      <c r="BH56" s="350">
        <v>0</v>
      </c>
      <c r="BI56" s="351">
        <f t="shared" si="187"/>
        <v>0</v>
      </c>
      <c r="BJ56" s="77">
        <f t="shared" si="26"/>
        <v>0</v>
      </c>
      <c r="BK56" s="207">
        <f t="shared" si="188"/>
        <v>0</v>
      </c>
      <c r="BL56" s="477">
        <f t="shared" si="27"/>
        <v>0</v>
      </c>
      <c r="BM56" s="69" t="str">
        <f t="shared" si="189"/>
        <v/>
      </c>
      <c r="BN56" s="69" t="str">
        <f t="shared" si="190"/>
        <v/>
      </c>
      <c r="BO56" s="88" t="str">
        <f t="shared" si="191"/>
        <v/>
      </c>
      <c r="BP56" s="89">
        <v>0</v>
      </c>
      <c r="BQ56" s="58">
        <v>0</v>
      </c>
      <c r="BR56" s="59">
        <f t="shared" si="171"/>
        <v>0</v>
      </c>
      <c r="BS56" s="147">
        <v>0</v>
      </c>
      <c r="BT56" s="343">
        <v>0</v>
      </c>
      <c r="BU56" s="76">
        <f t="shared" si="192"/>
        <v>0</v>
      </c>
      <c r="BV56" s="344">
        <v>0</v>
      </c>
      <c r="BW56" s="345">
        <f t="shared" si="193"/>
        <v>0</v>
      </c>
      <c r="BX56" s="97">
        <f t="shared" si="28"/>
        <v>0</v>
      </c>
      <c r="BY56" s="148">
        <f t="shared" si="194"/>
        <v>0</v>
      </c>
      <c r="BZ56" s="475">
        <f t="shared" si="29"/>
        <v>0</v>
      </c>
      <c r="CA56" s="53" t="str">
        <f t="shared" si="172"/>
        <v/>
      </c>
      <c r="CB56" s="53" t="str">
        <f t="shared" si="195"/>
        <v/>
      </c>
      <c r="CC56" s="90" t="str">
        <f t="shared" si="196"/>
        <v/>
      </c>
      <c r="CD56" s="94">
        <v>0</v>
      </c>
      <c r="CE56" s="95">
        <v>0</v>
      </c>
      <c r="CF56" s="96">
        <f t="shared" si="222"/>
        <v>0</v>
      </c>
      <c r="CG56" s="223">
        <v>0</v>
      </c>
      <c r="CH56" s="352">
        <v>0</v>
      </c>
      <c r="CI56" s="224">
        <f t="shared" si="197"/>
        <v>0</v>
      </c>
      <c r="CJ56" s="353">
        <v>0</v>
      </c>
      <c r="CK56" s="354">
        <f t="shared" si="198"/>
        <v>0</v>
      </c>
      <c r="CL56" s="46">
        <f t="shared" si="30"/>
        <v>0</v>
      </c>
      <c r="CM56" s="225">
        <f t="shared" si="199"/>
        <v>0</v>
      </c>
      <c r="CN56" s="478">
        <f t="shared" si="31"/>
        <v>0</v>
      </c>
      <c r="CO56" s="28" t="str">
        <f t="shared" si="200"/>
        <v/>
      </c>
      <c r="CP56" s="28" t="str">
        <f t="shared" si="201"/>
        <v/>
      </c>
      <c r="CQ56" s="43" t="str">
        <f t="shared" si="202"/>
        <v/>
      </c>
      <c r="CR56" s="89">
        <v>0</v>
      </c>
      <c r="CS56" s="58">
        <v>0</v>
      </c>
      <c r="CT56" s="59">
        <f t="shared" si="203"/>
        <v>0</v>
      </c>
      <c r="CU56" s="147">
        <v>0</v>
      </c>
      <c r="CV56" s="343">
        <v>0</v>
      </c>
      <c r="CW56" s="76">
        <f t="shared" si="204"/>
        <v>0</v>
      </c>
      <c r="CX56" s="344">
        <v>0</v>
      </c>
      <c r="CY56" s="345">
        <f t="shared" si="205"/>
        <v>0</v>
      </c>
      <c r="CZ56" s="97">
        <f t="shared" si="32"/>
        <v>0</v>
      </c>
      <c r="DA56" s="148">
        <f t="shared" si="206"/>
        <v>0</v>
      </c>
      <c r="DB56" s="475">
        <f t="shared" si="33"/>
        <v>0</v>
      </c>
      <c r="DC56" s="53" t="str">
        <f t="shared" si="207"/>
        <v/>
      </c>
      <c r="DD56" s="53" t="str">
        <f t="shared" si="208"/>
        <v/>
      </c>
      <c r="DE56" s="90" t="str">
        <f t="shared" si="209"/>
        <v/>
      </c>
      <c r="DF56" s="91">
        <v>0</v>
      </c>
      <c r="DG56" s="60">
        <v>0</v>
      </c>
      <c r="DH56" s="61">
        <f t="shared" si="223"/>
        <v>0</v>
      </c>
      <c r="DI56" s="244">
        <v>0</v>
      </c>
      <c r="DJ56" s="355">
        <v>0</v>
      </c>
      <c r="DK56" s="245">
        <f t="shared" si="210"/>
        <v>0</v>
      </c>
      <c r="DL56" s="356">
        <v>0</v>
      </c>
      <c r="DM56" s="357">
        <f t="shared" si="211"/>
        <v>0</v>
      </c>
      <c r="DN56" s="48">
        <f t="shared" si="34"/>
        <v>0</v>
      </c>
      <c r="DO56" s="246">
        <f t="shared" si="212"/>
        <v>0</v>
      </c>
      <c r="DP56" s="479">
        <f t="shared" si="35"/>
        <v>0</v>
      </c>
      <c r="DQ56" s="92" t="str">
        <f t="shared" si="36"/>
        <v/>
      </c>
      <c r="DR56" s="203">
        <v>0</v>
      </c>
      <c r="DS56" s="63">
        <v>0</v>
      </c>
      <c r="DT56" s="204">
        <f t="shared" si="224"/>
        <v>0</v>
      </c>
      <c r="DU56" s="205">
        <v>0</v>
      </c>
      <c r="DV56" s="349">
        <v>0</v>
      </c>
      <c r="DW56" s="206">
        <f t="shared" si="213"/>
        <v>0</v>
      </c>
      <c r="DX56" s="350">
        <v>0</v>
      </c>
      <c r="DY56" s="351">
        <f t="shared" si="214"/>
        <v>0</v>
      </c>
      <c r="DZ56" s="77">
        <f t="shared" si="37"/>
        <v>0</v>
      </c>
      <c r="EA56" s="207">
        <f t="shared" si="215"/>
        <v>0</v>
      </c>
      <c r="EB56" s="477">
        <f t="shared" si="38"/>
        <v>0</v>
      </c>
      <c r="EC56" s="93" t="str">
        <f t="shared" si="39"/>
        <v/>
      </c>
      <c r="ED56" s="12">
        <v>0</v>
      </c>
      <c r="EE56" s="6">
        <v>0</v>
      </c>
      <c r="EF56" s="6">
        <v>0</v>
      </c>
      <c r="EG56" s="65">
        <f t="shared" si="225"/>
        <v>0</v>
      </c>
      <c r="EH56" s="480">
        <f t="shared" si="41"/>
        <v>0</v>
      </c>
      <c r="EI56" s="66" t="str">
        <f t="shared" si="42"/>
        <v/>
      </c>
      <c r="EJ56" s="10">
        <v>0</v>
      </c>
      <c r="EK56" s="4">
        <v>0</v>
      </c>
      <c r="EL56" s="4">
        <v>0</v>
      </c>
      <c r="EM56" s="28">
        <f t="shared" si="226"/>
        <v>0</v>
      </c>
      <c r="EN56" s="478">
        <f t="shared" si="44"/>
        <v>0</v>
      </c>
      <c r="EO56" s="39" t="str">
        <f t="shared" si="45"/>
        <v/>
      </c>
      <c r="EP56" s="203">
        <v>0</v>
      </c>
      <c r="EQ56" s="63">
        <v>0</v>
      </c>
      <c r="ER56" s="204">
        <f t="shared" si="97"/>
        <v>0</v>
      </c>
      <c r="ES56" s="205">
        <v>0</v>
      </c>
      <c r="ET56" s="349">
        <v>0</v>
      </c>
      <c r="EU56" s="206">
        <f t="shared" si="216"/>
        <v>0</v>
      </c>
      <c r="EV56" s="350">
        <v>0</v>
      </c>
      <c r="EW56" s="351">
        <f t="shared" si="217"/>
        <v>0</v>
      </c>
      <c r="EX56" s="77">
        <f t="shared" si="46"/>
        <v>0</v>
      </c>
      <c r="EY56" s="207">
        <f t="shared" si="218"/>
        <v>0</v>
      </c>
      <c r="EZ56" s="477">
        <f t="shared" si="47"/>
        <v>0</v>
      </c>
      <c r="FA56" s="93" t="str">
        <f t="shared" si="48"/>
        <v/>
      </c>
      <c r="FB56" s="14"/>
      <c r="FC56" s="8"/>
      <c r="FD56" s="44" t="str">
        <f t="shared" si="219"/>
        <v/>
      </c>
      <c r="FE56" s="41">
        <f t="shared" si="50"/>
        <v>0</v>
      </c>
      <c r="FF56" s="30">
        <f t="shared" si="51"/>
        <v>0</v>
      </c>
      <c r="FG56" s="128">
        <f t="shared" si="52"/>
        <v>0</v>
      </c>
      <c r="FH56" s="74" t="str">
        <f t="shared" si="53"/>
        <v/>
      </c>
      <c r="FI56" s="74" t="str">
        <f t="shared" si="54"/>
        <v/>
      </c>
      <c r="FJ56" s="62" t="str">
        <f t="shared" si="55"/>
        <v/>
      </c>
      <c r="FK56" s="42" t="str">
        <f t="shared" si="56"/>
        <v/>
      </c>
      <c r="FL56" s="84">
        <f t="shared" si="57"/>
        <v>0</v>
      </c>
      <c r="FM56" s="71" t="str">
        <f t="shared" si="152"/>
        <v/>
      </c>
      <c r="FN56" s="70" t="str">
        <f t="shared" si="153"/>
        <v/>
      </c>
      <c r="FO56" s="70" t="str">
        <f t="shared" si="154"/>
        <v/>
      </c>
      <c r="FP56" s="70" t="str">
        <f t="shared" si="155"/>
        <v/>
      </c>
      <c r="FQ56" s="70" t="str">
        <f t="shared" si="156"/>
        <v/>
      </c>
      <c r="FR56" s="387" t="str">
        <f t="shared" si="157"/>
        <v/>
      </c>
      <c r="FS56" s="72" t="str">
        <f t="shared" si="158"/>
        <v/>
      </c>
      <c r="FT56" s="71">
        <f t="shared" si="65"/>
        <v>0</v>
      </c>
      <c r="FU56" s="70">
        <f t="shared" si="66"/>
        <v>0</v>
      </c>
      <c r="FV56" s="70">
        <f t="shared" si="67"/>
        <v>0</v>
      </c>
      <c r="FW56" s="70">
        <f t="shared" si="68"/>
        <v>0</v>
      </c>
      <c r="FX56" s="72"/>
      <c r="FY56" s="691"/>
      <c r="FZ56" s="691"/>
      <c r="GA56" s="112">
        <f t="shared" si="69"/>
        <v>0</v>
      </c>
      <c r="GB56" s="112" t="s">
        <v>193</v>
      </c>
      <c r="GC56" s="112">
        <f t="shared" si="70"/>
        <v>200</v>
      </c>
      <c r="GD56" s="112" t="str">
        <f t="shared" si="71"/>
        <v>0/200</v>
      </c>
      <c r="GE56" s="112">
        <f t="shared" si="72"/>
        <v>0</v>
      </c>
      <c r="GF56" s="112" t="s">
        <v>193</v>
      </c>
      <c r="GG56" s="112">
        <f t="shared" si="73"/>
        <v>200</v>
      </c>
      <c r="GH56" s="112" t="str">
        <f t="shared" si="74"/>
        <v>0/200</v>
      </c>
      <c r="GI56" s="112">
        <f t="shared" si="75"/>
        <v>0</v>
      </c>
      <c r="GJ56" s="112" t="s">
        <v>193</v>
      </c>
      <c r="GK56" s="112">
        <f t="shared" si="76"/>
        <v>100</v>
      </c>
      <c r="GL56" s="112" t="str">
        <f t="shared" si="77"/>
        <v>0/100</v>
      </c>
      <c r="GM56" s="112">
        <f t="shared" si="78"/>
        <v>0</v>
      </c>
      <c r="GN56" s="112" t="s">
        <v>193</v>
      </c>
      <c r="GO56" s="112">
        <f t="shared" si="79"/>
        <v>100</v>
      </c>
      <c r="GP56" s="112" t="str">
        <f t="shared" si="80"/>
        <v>0/100</v>
      </c>
      <c r="GQ56" s="112">
        <f t="shared" si="81"/>
        <v>0</v>
      </c>
      <c r="GR56" s="112" t="s">
        <v>193</v>
      </c>
      <c r="GS56" s="112">
        <f t="shared" si="82"/>
        <v>200</v>
      </c>
      <c r="GT56" s="112" t="str">
        <f t="shared" si="17"/>
        <v>0/200</v>
      </c>
    </row>
    <row r="57" spans="1:202" ht="21.75" customHeight="1">
      <c r="A57" s="104">
        <f t="shared" si="18"/>
        <v>0</v>
      </c>
      <c r="B57" s="336">
        <v>49</v>
      </c>
      <c r="C57" s="25">
        <v>49</v>
      </c>
      <c r="D57" s="26">
        <f t="shared" si="19"/>
        <v>0</v>
      </c>
      <c r="E57" s="2"/>
      <c r="F57" s="538"/>
      <c r="G57" s="2"/>
      <c r="H57" s="2"/>
      <c r="I57" s="2"/>
      <c r="J57" s="2"/>
      <c r="K57" s="115"/>
      <c r="L57" s="15">
        <v>0</v>
      </c>
      <c r="M57" s="49">
        <v>0</v>
      </c>
      <c r="N57" s="50">
        <f t="shared" si="165"/>
        <v>0</v>
      </c>
      <c r="O57" s="141">
        <v>0</v>
      </c>
      <c r="P57" s="338">
        <v>0</v>
      </c>
      <c r="Q57" s="75">
        <f t="shared" si="166"/>
        <v>0</v>
      </c>
      <c r="R57" s="339">
        <v>0</v>
      </c>
      <c r="S57" s="340">
        <f t="shared" si="85"/>
        <v>0</v>
      </c>
      <c r="T57" s="153">
        <f t="shared" si="20"/>
        <v>0</v>
      </c>
      <c r="U57" s="51">
        <f t="shared" si="167"/>
        <v>0</v>
      </c>
      <c r="V57" s="476">
        <f t="shared" si="21"/>
        <v>0</v>
      </c>
      <c r="W57" s="27" t="str">
        <f t="shared" si="168"/>
        <v/>
      </c>
      <c r="X57" s="27" t="str">
        <f t="shared" si="169"/>
        <v/>
      </c>
      <c r="Y57" s="85" t="str">
        <f t="shared" si="170"/>
        <v/>
      </c>
      <c r="Z57" s="89">
        <v>0</v>
      </c>
      <c r="AA57" s="58">
        <v>0</v>
      </c>
      <c r="AB57" s="59">
        <f t="shared" si="173"/>
        <v>0</v>
      </c>
      <c r="AC57" s="147">
        <v>0</v>
      </c>
      <c r="AD57" s="343">
        <v>0</v>
      </c>
      <c r="AE57" s="76">
        <f t="shared" si="174"/>
        <v>0</v>
      </c>
      <c r="AF57" s="344">
        <v>0</v>
      </c>
      <c r="AG57" s="345">
        <f t="shared" si="175"/>
        <v>0</v>
      </c>
      <c r="AH57" s="97">
        <f t="shared" si="22"/>
        <v>0</v>
      </c>
      <c r="AI57" s="148">
        <f t="shared" si="176"/>
        <v>0</v>
      </c>
      <c r="AJ57" s="475">
        <f t="shared" si="23"/>
        <v>0</v>
      </c>
      <c r="AK57" s="53" t="str">
        <f t="shared" si="177"/>
        <v/>
      </c>
      <c r="AL57" s="53" t="str">
        <f t="shared" si="178"/>
        <v/>
      </c>
      <c r="AM57" s="90" t="str">
        <f t="shared" si="179"/>
        <v/>
      </c>
      <c r="AN57" s="86">
        <v>0</v>
      </c>
      <c r="AO57" s="55">
        <v>0</v>
      </c>
      <c r="AP57" s="56">
        <f t="shared" si="220"/>
        <v>0</v>
      </c>
      <c r="AQ57" s="185">
        <v>0</v>
      </c>
      <c r="AR57" s="346">
        <v>0</v>
      </c>
      <c r="AS57" s="186">
        <f t="shared" si="180"/>
        <v>0</v>
      </c>
      <c r="AT57" s="347">
        <v>0</v>
      </c>
      <c r="AU57" s="348">
        <f t="shared" si="181"/>
        <v>0</v>
      </c>
      <c r="AV57" s="47">
        <f t="shared" si="24"/>
        <v>0</v>
      </c>
      <c r="AW57" s="187">
        <f t="shared" si="182"/>
        <v>0</v>
      </c>
      <c r="AX57" s="473">
        <f t="shared" si="25"/>
        <v>0</v>
      </c>
      <c r="AY57" s="29" t="str">
        <f t="shared" si="183"/>
        <v/>
      </c>
      <c r="AZ57" s="29" t="str">
        <f t="shared" si="184"/>
        <v/>
      </c>
      <c r="BA57" s="87" t="str">
        <f t="shared" si="185"/>
        <v/>
      </c>
      <c r="BB57" s="203">
        <v>0</v>
      </c>
      <c r="BC57" s="63">
        <v>0</v>
      </c>
      <c r="BD57" s="204">
        <f t="shared" si="221"/>
        <v>0</v>
      </c>
      <c r="BE57" s="205">
        <v>0</v>
      </c>
      <c r="BF57" s="349">
        <v>0</v>
      </c>
      <c r="BG57" s="206">
        <f t="shared" si="186"/>
        <v>0</v>
      </c>
      <c r="BH57" s="350">
        <v>0</v>
      </c>
      <c r="BI57" s="351">
        <f t="shared" si="187"/>
        <v>0</v>
      </c>
      <c r="BJ57" s="77">
        <f t="shared" si="26"/>
        <v>0</v>
      </c>
      <c r="BK57" s="207">
        <f t="shared" si="188"/>
        <v>0</v>
      </c>
      <c r="BL57" s="477">
        <f t="shared" si="27"/>
        <v>0</v>
      </c>
      <c r="BM57" s="69" t="str">
        <f t="shared" si="189"/>
        <v/>
      </c>
      <c r="BN57" s="69" t="str">
        <f t="shared" si="190"/>
        <v/>
      </c>
      <c r="BO57" s="88" t="str">
        <f t="shared" si="191"/>
        <v/>
      </c>
      <c r="BP57" s="89">
        <v>0</v>
      </c>
      <c r="BQ57" s="58">
        <v>0</v>
      </c>
      <c r="BR57" s="59">
        <f t="shared" si="171"/>
        <v>0</v>
      </c>
      <c r="BS57" s="147">
        <v>0</v>
      </c>
      <c r="BT57" s="343">
        <v>0</v>
      </c>
      <c r="BU57" s="76">
        <f t="shared" si="192"/>
        <v>0</v>
      </c>
      <c r="BV57" s="344">
        <v>0</v>
      </c>
      <c r="BW57" s="345">
        <f t="shared" si="193"/>
        <v>0</v>
      </c>
      <c r="BX57" s="97">
        <f t="shared" si="28"/>
        <v>0</v>
      </c>
      <c r="BY57" s="148">
        <f t="shared" si="194"/>
        <v>0</v>
      </c>
      <c r="BZ57" s="475">
        <f t="shared" si="29"/>
        <v>0</v>
      </c>
      <c r="CA57" s="53" t="str">
        <f t="shared" si="172"/>
        <v/>
      </c>
      <c r="CB57" s="53" t="str">
        <f t="shared" si="195"/>
        <v/>
      </c>
      <c r="CC57" s="90" t="str">
        <f t="shared" si="196"/>
        <v/>
      </c>
      <c r="CD57" s="94">
        <v>0</v>
      </c>
      <c r="CE57" s="95">
        <v>0</v>
      </c>
      <c r="CF57" s="96">
        <f t="shared" si="222"/>
        <v>0</v>
      </c>
      <c r="CG57" s="223">
        <v>0</v>
      </c>
      <c r="CH57" s="352">
        <v>0</v>
      </c>
      <c r="CI57" s="224">
        <f t="shared" si="197"/>
        <v>0</v>
      </c>
      <c r="CJ57" s="353">
        <v>0</v>
      </c>
      <c r="CK57" s="354">
        <f t="shared" si="198"/>
        <v>0</v>
      </c>
      <c r="CL57" s="46">
        <f t="shared" si="30"/>
        <v>0</v>
      </c>
      <c r="CM57" s="225">
        <f t="shared" si="199"/>
        <v>0</v>
      </c>
      <c r="CN57" s="478">
        <f t="shared" si="31"/>
        <v>0</v>
      </c>
      <c r="CO57" s="28" t="str">
        <f t="shared" si="200"/>
        <v/>
      </c>
      <c r="CP57" s="28" t="str">
        <f t="shared" si="201"/>
        <v/>
      </c>
      <c r="CQ57" s="43" t="str">
        <f t="shared" si="202"/>
        <v/>
      </c>
      <c r="CR57" s="89">
        <v>0</v>
      </c>
      <c r="CS57" s="58">
        <v>0</v>
      </c>
      <c r="CT57" s="59">
        <f t="shared" si="203"/>
        <v>0</v>
      </c>
      <c r="CU57" s="147">
        <v>0</v>
      </c>
      <c r="CV57" s="343">
        <v>0</v>
      </c>
      <c r="CW57" s="76">
        <f t="shared" si="204"/>
        <v>0</v>
      </c>
      <c r="CX57" s="344">
        <v>0</v>
      </c>
      <c r="CY57" s="345">
        <f t="shared" si="205"/>
        <v>0</v>
      </c>
      <c r="CZ57" s="97">
        <f t="shared" si="32"/>
        <v>0</v>
      </c>
      <c r="DA57" s="148">
        <f t="shared" si="206"/>
        <v>0</v>
      </c>
      <c r="DB57" s="475">
        <f t="shared" si="33"/>
        <v>0</v>
      </c>
      <c r="DC57" s="53" t="str">
        <f t="shared" si="207"/>
        <v/>
      </c>
      <c r="DD57" s="53" t="str">
        <f t="shared" si="208"/>
        <v/>
      </c>
      <c r="DE57" s="90" t="str">
        <f t="shared" si="209"/>
        <v/>
      </c>
      <c r="DF57" s="91">
        <v>0</v>
      </c>
      <c r="DG57" s="60">
        <v>0</v>
      </c>
      <c r="DH57" s="61">
        <f t="shared" si="223"/>
        <v>0</v>
      </c>
      <c r="DI57" s="244">
        <v>0</v>
      </c>
      <c r="DJ57" s="355">
        <v>0</v>
      </c>
      <c r="DK57" s="245">
        <f t="shared" si="210"/>
        <v>0</v>
      </c>
      <c r="DL57" s="356">
        <v>0</v>
      </c>
      <c r="DM57" s="357">
        <f t="shared" si="211"/>
        <v>0</v>
      </c>
      <c r="DN57" s="48">
        <f t="shared" si="34"/>
        <v>0</v>
      </c>
      <c r="DO57" s="246">
        <f t="shared" si="212"/>
        <v>0</v>
      </c>
      <c r="DP57" s="479">
        <f t="shared" si="35"/>
        <v>0</v>
      </c>
      <c r="DQ57" s="92" t="str">
        <f t="shared" si="36"/>
        <v/>
      </c>
      <c r="DR57" s="203">
        <v>0</v>
      </c>
      <c r="DS57" s="63">
        <v>0</v>
      </c>
      <c r="DT57" s="204">
        <f t="shared" si="224"/>
        <v>0</v>
      </c>
      <c r="DU57" s="205">
        <v>0</v>
      </c>
      <c r="DV57" s="349">
        <v>0</v>
      </c>
      <c r="DW57" s="206">
        <f t="shared" si="213"/>
        <v>0</v>
      </c>
      <c r="DX57" s="350">
        <v>0</v>
      </c>
      <c r="DY57" s="351">
        <f t="shared" si="214"/>
        <v>0</v>
      </c>
      <c r="DZ57" s="77">
        <f t="shared" si="37"/>
        <v>0</v>
      </c>
      <c r="EA57" s="207">
        <f t="shared" si="215"/>
        <v>0</v>
      </c>
      <c r="EB57" s="477">
        <f t="shared" si="38"/>
        <v>0</v>
      </c>
      <c r="EC57" s="93" t="str">
        <f t="shared" si="39"/>
        <v/>
      </c>
      <c r="ED57" s="12">
        <v>0</v>
      </c>
      <c r="EE57" s="6">
        <v>0</v>
      </c>
      <c r="EF57" s="6">
        <v>0</v>
      </c>
      <c r="EG57" s="65">
        <f t="shared" si="225"/>
        <v>0</v>
      </c>
      <c r="EH57" s="480">
        <f t="shared" si="41"/>
        <v>0</v>
      </c>
      <c r="EI57" s="66" t="str">
        <f t="shared" si="42"/>
        <v/>
      </c>
      <c r="EJ57" s="10">
        <v>0</v>
      </c>
      <c r="EK57" s="4">
        <v>0</v>
      </c>
      <c r="EL57" s="4">
        <v>0</v>
      </c>
      <c r="EM57" s="28">
        <f t="shared" si="226"/>
        <v>0</v>
      </c>
      <c r="EN57" s="478">
        <f t="shared" si="44"/>
        <v>0</v>
      </c>
      <c r="EO57" s="39" t="str">
        <f t="shared" si="45"/>
        <v/>
      </c>
      <c r="EP57" s="203">
        <v>0</v>
      </c>
      <c r="EQ57" s="63">
        <v>0</v>
      </c>
      <c r="ER57" s="204">
        <f t="shared" si="97"/>
        <v>0</v>
      </c>
      <c r="ES57" s="205">
        <v>0</v>
      </c>
      <c r="ET57" s="349">
        <v>0</v>
      </c>
      <c r="EU57" s="206">
        <f t="shared" si="216"/>
        <v>0</v>
      </c>
      <c r="EV57" s="350">
        <v>0</v>
      </c>
      <c r="EW57" s="351">
        <f t="shared" si="217"/>
        <v>0</v>
      </c>
      <c r="EX57" s="77">
        <f t="shared" si="46"/>
        <v>0</v>
      </c>
      <c r="EY57" s="207">
        <f t="shared" si="218"/>
        <v>0</v>
      </c>
      <c r="EZ57" s="477">
        <f t="shared" si="47"/>
        <v>0</v>
      </c>
      <c r="FA57" s="93" t="str">
        <f t="shared" si="48"/>
        <v/>
      </c>
      <c r="FB57" s="14"/>
      <c r="FC57" s="8"/>
      <c r="FD57" s="44" t="str">
        <f t="shared" si="219"/>
        <v/>
      </c>
      <c r="FE57" s="41">
        <f t="shared" si="50"/>
        <v>0</v>
      </c>
      <c r="FF57" s="30">
        <f t="shared" si="51"/>
        <v>0</v>
      </c>
      <c r="FG57" s="128">
        <f t="shared" si="52"/>
        <v>0</v>
      </c>
      <c r="FH57" s="74" t="str">
        <f t="shared" si="53"/>
        <v/>
      </c>
      <c r="FI57" s="74" t="str">
        <f t="shared" si="54"/>
        <v/>
      </c>
      <c r="FJ57" s="62" t="str">
        <f t="shared" si="55"/>
        <v/>
      </c>
      <c r="FK57" s="42" t="str">
        <f t="shared" si="56"/>
        <v/>
      </c>
      <c r="FL57" s="84">
        <f t="shared" si="57"/>
        <v>0</v>
      </c>
      <c r="FM57" s="71" t="str">
        <f t="shared" si="152"/>
        <v/>
      </c>
      <c r="FN57" s="70" t="str">
        <f t="shared" si="153"/>
        <v/>
      </c>
      <c r="FO57" s="70" t="str">
        <f t="shared" si="154"/>
        <v/>
      </c>
      <c r="FP57" s="70" t="str">
        <f t="shared" si="155"/>
        <v/>
      </c>
      <c r="FQ57" s="70" t="str">
        <f t="shared" si="156"/>
        <v/>
      </c>
      <c r="FR57" s="387" t="str">
        <f t="shared" si="157"/>
        <v/>
      </c>
      <c r="FS57" s="72" t="str">
        <f t="shared" si="158"/>
        <v/>
      </c>
      <c r="FT57" s="71">
        <f t="shared" si="65"/>
        <v>0</v>
      </c>
      <c r="FU57" s="70">
        <f t="shared" si="66"/>
        <v>0</v>
      </c>
      <c r="FV57" s="70">
        <f t="shared" si="67"/>
        <v>0</v>
      </c>
      <c r="FW57" s="70">
        <f t="shared" si="68"/>
        <v>0</v>
      </c>
      <c r="FX57" s="72"/>
      <c r="FY57" s="691"/>
      <c r="FZ57" s="691"/>
      <c r="GA57" s="112">
        <f t="shared" si="69"/>
        <v>0</v>
      </c>
      <c r="GB57" s="112" t="s">
        <v>193</v>
      </c>
      <c r="GC57" s="112">
        <f t="shared" si="70"/>
        <v>200</v>
      </c>
      <c r="GD57" s="112" t="str">
        <f t="shared" si="71"/>
        <v>0/200</v>
      </c>
      <c r="GE57" s="112">
        <f t="shared" si="72"/>
        <v>0</v>
      </c>
      <c r="GF57" s="112" t="s">
        <v>193</v>
      </c>
      <c r="GG57" s="112">
        <f t="shared" si="73"/>
        <v>200</v>
      </c>
      <c r="GH57" s="112" t="str">
        <f t="shared" si="74"/>
        <v>0/200</v>
      </c>
      <c r="GI57" s="112">
        <f t="shared" si="75"/>
        <v>0</v>
      </c>
      <c r="GJ57" s="112" t="s">
        <v>193</v>
      </c>
      <c r="GK57" s="112">
        <f t="shared" si="76"/>
        <v>100</v>
      </c>
      <c r="GL57" s="112" t="str">
        <f t="shared" si="77"/>
        <v>0/100</v>
      </c>
      <c r="GM57" s="112">
        <f t="shared" si="78"/>
        <v>0</v>
      </c>
      <c r="GN57" s="112" t="s">
        <v>193</v>
      </c>
      <c r="GO57" s="112">
        <f t="shared" si="79"/>
        <v>100</v>
      </c>
      <c r="GP57" s="112" t="str">
        <f t="shared" si="80"/>
        <v>0/100</v>
      </c>
      <c r="GQ57" s="112">
        <f t="shared" si="81"/>
        <v>0</v>
      </c>
      <c r="GR57" s="112" t="s">
        <v>193</v>
      </c>
      <c r="GS57" s="112">
        <f t="shared" si="82"/>
        <v>200</v>
      </c>
      <c r="GT57" s="112" t="str">
        <f t="shared" si="17"/>
        <v>0/200</v>
      </c>
    </row>
    <row r="58" spans="1:202" ht="21.75" customHeight="1">
      <c r="A58" s="104">
        <f t="shared" si="18"/>
        <v>0</v>
      </c>
      <c r="B58" s="336">
        <v>50</v>
      </c>
      <c r="C58" s="32">
        <v>50</v>
      </c>
      <c r="D58" s="26">
        <f t="shared" si="19"/>
        <v>0</v>
      </c>
      <c r="E58" s="2"/>
      <c r="F58" s="538"/>
      <c r="G58" s="1"/>
      <c r="H58" s="2"/>
      <c r="I58" s="2"/>
      <c r="J58" s="2"/>
      <c r="K58" s="115"/>
      <c r="L58" s="15">
        <v>0</v>
      </c>
      <c r="M58" s="49">
        <v>0</v>
      </c>
      <c r="N58" s="50">
        <f t="shared" si="165"/>
        <v>0</v>
      </c>
      <c r="O58" s="141">
        <v>0</v>
      </c>
      <c r="P58" s="338">
        <v>0</v>
      </c>
      <c r="Q58" s="75">
        <f t="shared" si="166"/>
        <v>0</v>
      </c>
      <c r="R58" s="339">
        <v>0</v>
      </c>
      <c r="S58" s="340">
        <f t="shared" si="85"/>
        <v>0</v>
      </c>
      <c r="T58" s="153">
        <f t="shared" si="20"/>
        <v>0</v>
      </c>
      <c r="U58" s="51">
        <f t="shared" si="167"/>
        <v>0</v>
      </c>
      <c r="V58" s="476">
        <f t="shared" si="21"/>
        <v>0</v>
      </c>
      <c r="W58" s="27" t="str">
        <f t="shared" si="168"/>
        <v/>
      </c>
      <c r="X58" s="27" t="str">
        <f t="shared" si="169"/>
        <v/>
      </c>
      <c r="Y58" s="85" t="str">
        <f t="shared" si="170"/>
        <v/>
      </c>
      <c r="Z58" s="89">
        <v>0</v>
      </c>
      <c r="AA58" s="58">
        <v>0</v>
      </c>
      <c r="AB58" s="59">
        <f t="shared" si="173"/>
        <v>0</v>
      </c>
      <c r="AC58" s="147">
        <v>0</v>
      </c>
      <c r="AD58" s="343">
        <v>0</v>
      </c>
      <c r="AE58" s="76">
        <f t="shared" si="174"/>
        <v>0</v>
      </c>
      <c r="AF58" s="344">
        <v>0</v>
      </c>
      <c r="AG58" s="345">
        <f t="shared" si="175"/>
        <v>0</v>
      </c>
      <c r="AH58" s="97">
        <f t="shared" si="22"/>
        <v>0</v>
      </c>
      <c r="AI58" s="148">
        <f t="shared" si="176"/>
        <v>0</v>
      </c>
      <c r="AJ58" s="475">
        <f t="shared" si="23"/>
        <v>0</v>
      </c>
      <c r="AK58" s="53" t="str">
        <f t="shared" si="177"/>
        <v/>
      </c>
      <c r="AL58" s="53" t="str">
        <f t="shared" si="178"/>
        <v/>
      </c>
      <c r="AM58" s="90" t="str">
        <f t="shared" si="179"/>
        <v/>
      </c>
      <c r="AN58" s="86">
        <v>0</v>
      </c>
      <c r="AO58" s="55">
        <v>0</v>
      </c>
      <c r="AP58" s="56">
        <f t="shared" si="220"/>
        <v>0</v>
      </c>
      <c r="AQ58" s="185">
        <v>0</v>
      </c>
      <c r="AR58" s="346">
        <v>0</v>
      </c>
      <c r="AS58" s="186">
        <f t="shared" si="180"/>
        <v>0</v>
      </c>
      <c r="AT58" s="347">
        <v>0</v>
      </c>
      <c r="AU58" s="348">
        <f t="shared" si="181"/>
        <v>0</v>
      </c>
      <c r="AV58" s="47">
        <f t="shared" si="24"/>
        <v>0</v>
      </c>
      <c r="AW58" s="187">
        <f t="shared" si="182"/>
        <v>0</v>
      </c>
      <c r="AX58" s="473">
        <f t="shared" si="25"/>
        <v>0</v>
      </c>
      <c r="AY58" s="29" t="str">
        <f t="shared" si="183"/>
        <v/>
      </c>
      <c r="AZ58" s="29" t="str">
        <f t="shared" si="184"/>
        <v/>
      </c>
      <c r="BA58" s="87" t="str">
        <f t="shared" si="185"/>
        <v/>
      </c>
      <c r="BB58" s="203">
        <v>0</v>
      </c>
      <c r="BC58" s="63">
        <v>0</v>
      </c>
      <c r="BD58" s="204">
        <f t="shared" si="221"/>
        <v>0</v>
      </c>
      <c r="BE58" s="205">
        <v>0</v>
      </c>
      <c r="BF58" s="349">
        <v>0</v>
      </c>
      <c r="BG58" s="206">
        <f t="shared" si="186"/>
        <v>0</v>
      </c>
      <c r="BH58" s="350">
        <v>0</v>
      </c>
      <c r="BI58" s="351">
        <f t="shared" si="187"/>
        <v>0</v>
      </c>
      <c r="BJ58" s="77">
        <f t="shared" si="26"/>
        <v>0</v>
      </c>
      <c r="BK58" s="207">
        <f t="shared" si="188"/>
        <v>0</v>
      </c>
      <c r="BL58" s="477">
        <f t="shared" si="27"/>
        <v>0</v>
      </c>
      <c r="BM58" s="69" t="str">
        <f t="shared" si="189"/>
        <v/>
      </c>
      <c r="BN58" s="69" t="str">
        <f t="shared" si="190"/>
        <v/>
      </c>
      <c r="BO58" s="88" t="str">
        <f t="shared" si="191"/>
        <v/>
      </c>
      <c r="BP58" s="89">
        <v>0</v>
      </c>
      <c r="BQ58" s="58">
        <v>0</v>
      </c>
      <c r="BR58" s="59">
        <f t="shared" si="171"/>
        <v>0</v>
      </c>
      <c r="BS58" s="147">
        <v>0</v>
      </c>
      <c r="BT58" s="343">
        <v>0</v>
      </c>
      <c r="BU58" s="76">
        <f t="shared" si="192"/>
        <v>0</v>
      </c>
      <c r="BV58" s="344">
        <v>0</v>
      </c>
      <c r="BW58" s="345">
        <f t="shared" si="193"/>
        <v>0</v>
      </c>
      <c r="BX58" s="97">
        <f t="shared" si="28"/>
        <v>0</v>
      </c>
      <c r="BY58" s="148">
        <f t="shared" si="194"/>
        <v>0</v>
      </c>
      <c r="BZ58" s="475">
        <f t="shared" si="29"/>
        <v>0</v>
      </c>
      <c r="CA58" s="53" t="str">
        <f t="shared" si="172"/>
        <v/>
      </c>
      <c r="CB58" s="53" t="str">
        <f t="shared" si="195"/>
        <v/>
      </c>
      <c r="CC58" s="90" t="str">
        <f t="shared" si="196"/>
        <v/>
      </c>
      <c r="CD58" s="94">
        <v>0</v>
      </c>
      <c r="CE58" s="95">
        <v>0</v>
      </c>
      <c r="CF58" s="96">
        <f t="shared" si="222"/>
        <v>0</v>
      </c>
      <c r="CG58" s="223">
        <v>0</v>
      </c>
      <c r="CH58" s="352">
        <v>0</v>
      </c>
      <c r="CI58" s="224">
        <f t="shared" si="197"/>
        <v>0</v>
      </c>
      <c r="CJ58" s="353">
        <v>0</v>
      </c>
      <c r="CK58" s="354">
        <f t="shared" si="198"/>
        <v>0</v>
      </c>
      <c r="CL58" s="46">
        <f t="shared" si="30"/>
        <v>0</v>
      </c>
      <c r="CM58" s="225">
        <f t="shared" si="199"/>
        <v>0</v>
      </c>
      <c r="CN58" s="478">
        <f t="shared" si="31"/>
        <v>0</v>
      </c>
      <c r="CO58" s="28" t="str">
        <f t="shared" si="200"/>
        <v/>
      </c>
      <c r="CP58" s="28" t="str">
        <f t="shared" si="201"/>
        <v/>
      </c>
      <c r="CQ58" s="43" t="str">
        <f t="shared" si="202"/>
        <v/>
      </c>
      <c r="CR58" s="89">
        <v>0</v>
      </c>
      <c r="CS58" s="58">
        <v>0</v>
      </c>
      <c r="CT58" s="59">
        <f t="shared" si="203"/>
        <v>0</v>
      </c>
      <c r="CU58" s="147">
        <v>0</v>
      </c>
      <c r="CV58" s="343">
        <v>0</v>
      </c>
      <c r="CW58" s="76">
        <f t="shared" si="204"/>
        <v>0</v>
      </c>
      <c r="CX58" s="344">
        <v>0</v>
      </c>
      <c r="CY58" s="345">
        <f t="shared" si="205"/>
        <v>0</v>
      </c>
      <c r="CZ58" s="97">
        <f t="shared" si="32"/>
        <v>0</v>
      </c>
      <c r="DA58" s="148">
        <f t="shared" si="206"/>
        <v>0</v>
      </c>
      <c r="DB58" s="475">
        <f t="shared" si="33"/>
        <v>0</v>
      </c>
      <c r="DC58" s="53" t="str">
        <f t="shared" si="207"/>
        <v/>
      </c>
      <c r="DD58" s="53" t="str">
        <f t="shared" si="208"/>
        <v/>
      </c>
      <c r="DE58" s="90" t="str">
        <f t="shared" si="209"/>
        <v/>
      </c>
      <c r="DF58" s="91">
        <v>0</v>
      </c>
      <c r="DG58" s="60">
        <v>0</v>
      </c>
      <c r="DH58" s="61">
        <f t="shared" si="223"/>
        <v>0</v>
      </c>
      <c r="DI58" s="244">
        <v>0</v>
      </c>
      <c r="DJ58" s="355">
        <v>0</v>
      </c>
      <c r="DK58" s="245">
        <f t="shared" si="210"/>
        <v>0</v>
      </c>
      <c r="DL58" s="356">
        <v>0</v>
      </c>
      <c r="DM58" s="357">
        <f t="shared" si="211"/>
        <v>0</v>
      </c>
      <c r="DN58" s="48">
        <f t="shared" si="34"/>
        <v>0</v>
      </c>
      <c r="DO58" s="246">
        <f t="shared" si="212"/>
        <v>0</v>
      </c>
      <c r="DP58" s="479">
        <f t="shared" si="35"/>
        <v>0</v>
      </c>
      <c r="DQ58" s="92" t="str">
        <f t="shared" si="36"/>
        <v/>
      </c>
      <c r="DR58" s="203">
        <v>0</v>
      </c>
      <c r="DS58" s="63">
        <v>0</v>
      </c>
      <c r="DT58" s="204">
        <f t="shared" si="224"/>
        <v>0</v>
      </c>
      <c r="DU58" s="205">
        <v>0</v>
      </c>
      <c r="DV58" s="349">
        <v>0</v>
      </c>
      <c r="DW58" s="206">
        <f t="shared" si="213"/>
        <v>0</v>
      </c>
      <c r="DX58" s="350">
        <v>0</v>
      </c>
      <c r="DY58" s="351">
        <f t="shared" si="214"/>
        <v>0</v>
      </c>
      <c r="DZ58" s="77">
        <f t="shared" si="37"/>
        <v>0</v>
      </c>
      <c r="EA58" s="207">
        <f t="shared" si="215"/>
        <v>0</v>
      </c>
      <c r="EB58" s="477">
        <f t="shared" si="38"/>
        <v>0</v>
      </c>
      <c r="EC58" s="93" t="str">
        <f t="shared" si="39"/>
        <v/>
      </c>
      <c r="ED58" s="12">
        <v>0</v>
      </c>
      <c r="EE58" s="6">
        <v>0</v>
      </c>
      <c r="EF58" s="6">
        <v>0</v>
      </c>
      <c r="EG58" s="65">
        <f t="shared" si="225"/>
        <v>0</v>
      </c>
      <c r="EH58" s="480">
        <f t="shared" si="41"/>
        <v>0</v>
      </c>
      <c r="EI58" s="66" t="str">
        <f t="shared" si="42"/>
        <v/>
      </c>
      <c r="EJ58" s="10">
        <v>0</v>
      </c>
      <c r="EK58" s="4">
        <v>0</v>
      </c>
      <c r="EL58" s="4">
        <v>0</v>
      </c>
      <c r="EM58" s="28">
        <f t="shared" si="226"/>
        <v>0</v>
      </c>
      <c r="EN58" s="478">
        <f t="shared" si="44"/>
        <v>0</v>
      </c>
      <c r="EO58" s="39" t="str">
        <f t="shared" si="45"/>
        <v/>
      </c>
      <c r="EP58" s="203">
        <v>0</v>
      </c>
      <c r="EQ58" s="63">
        <v>0</v>
      </c>
      <c r="ER58" s="204">
        <f t="shared" si="97"/>
        <v>0</v>
      </c>
      <c r="ES58" s="205">
        <v>0</v>
      </c>
      <c r="ET58" s="349">
        <v>0</v>
      </c>
      <c r="EU58" s="206">
        <f t="shared" si="216"/>
        <v>0</v>
      </c>
      <c r="EV58" s="350">
        <v>0</v>
      </c>
      <c r="EW58" s="351">
        <f t="shared" si="217"/>
        <v>0</v>
      </c>
      <c r="EX58" s="77">
        <f t="shared" si="46"/>
        <v>0</v>
      </c>
      <c r="EY58" s="207">
        <f t="shared" si="218"/>
        <v>0</v>
      </c>
      <c r="EZ58" s="477">
        <f t="shared" si="47"/>
        <v>0</v>
      </c>
      <c r="FA58" s="93" t="str">
        <f t="shared" si="48"/>
        <v/>
      </c>
      <c r="FB58" s="14"/>
      <c r="FC58" s="8"/>
      <c r="FD58" s="44" t="str">
        <f t="shared" si="219"/>
        <v/>
      </c>
      <c r="FE58" s="41">
        <f t="shared" si="50"/>
        <v>0</v>
      </c>
      <c r="FF58" s="30">
        <f t="shared" si="51"/>
        <v>0</v>
      </c>
      <c r="FG58" s="128">
        <f t="shared" si="52"/>
        <v>0</v>
      </c>
      <c r="FH58" s="74" t="str">
        <f t="shared" si="53"/>
        <v/>
      </c>
      <c r="FI58" s="74" t="str">
        <f t="shared" si="54"/>
        <v/>
      </c>
      <c r="FJ58" s="62" t="str">
        <f t="shared" si="55"/>
        <v/>
      </c>
      <c r="FK58" s="42" t="str">
        <f t="shared" si="56"/>
        <v/>
      </c>
      <c r="FL58" s="84">
        <f t="shared" si="57"/>
        <v>0</v>
      </c>
      <c r="FM58" s="71" t="str">
        <f t="shared" si="152"/>
        <v/>
      </c>
      <c r="FN58" s="70" t="str">
        <f t="shared" si="153"/>
        <v/>
      </c>
      <c r="FO58" s="70" t="str">
        <f t="shared" si="154"/>
        <v/>
      </c>
      <c r="FP58" s="70" t="str">
        <f t="shared" si="155"/>
        <v/>
      </c>
      <c r="FQ58" s="70" t="str">
        <f t="shared" si="156"/>
        <v/>
      </c>
      <c r="FR58" s="387" t="str">
        <f t="shared" si="157"/>
        <v/>
      </c>
      <c r="FS58" s="72" t="str">
        <f t="shared" si="158"/>
        <v/>
      </c>
      <c r="FT58" s="71">
        <f t="shared" si="65"/>
        <v>0</v>
      </c>
      <c r="FU58" s="70">
        <f t="shared" si="66"/>
        <v>0</v>
      </c>
      <c r="FV58" s="70">
        <f t="shared" si="67"/>
        <v>0</v>
      </c>
      <c r="FW58" s="70">
        <f t="shared" si="68"/>
        <v>0</v>
      </c>
      <c r="FX58" s="72"/>
      <c r="FY58" s="691"/>
      <c r="FZ58" s="691"/>
      <c r="GA58" s="112">
        <f t="shared" si="69"/>
        <v>0</v>
      </c>
      <c r="GB58" s="112" t="s">
        <v>193</v>
      </c>
      <c r="GC58" s="112">
        <f t="shared" si="70"/>
        <v>200</v>
      </c>
      <c r="GD58" s="112" t="str">
        <f t="shared" si="71"/>
        <v>0/200</v>
      </c>
      <c r="GE58" s="112">
        <f t="shared" si="72"/>
        <v>0</v>
      </c>
      <c r="GF58" s="112" t="s">
        <v>193</v>
      </c>
      <c r="GG58" s="112">
        <f t="shared" si="73"/>
        <v>200</v>
      </c>
      <c r="GH58" s="112" t="str">
        <f t="shared" si="74"/>
        <v>0/200</v>
      </c>
      <c r="GI58" s="112">
        <f t="shared" si="75"/>
        <v>0</v>
      </c>
      <c r="GJ58" s="112" t="s">
        <v>193</v>
      </c>
      <c r="GK58" s="112">
        <f t="shared" si="76"/>
        <v>100</v>
      </c>
      <c r="GL58" s="112" t="str">
        <f t="shared" si="77"/>
        <v>0/100</v>
      </c>
      <c r="GM58" s="112">
        <f t="shared" si="78"/>
        <v>0</v>
      </c>
      <c r="GN58" s="112" t="s">
        <v>193</v>
      </c>
      <c r="GO58" s="112">
        <f t="shared" si="79"/>
        <v>100</v>
      </c>
      <c r="GP58" s="112" t="str">
        <f t="shared" si="80"/>
        <v>0/100</v>
      </c>
      <c r="GQ58" s="112">
        <f t="shared" si="81"/>
        <v>0</v>
      </c>
      <c r="GR58" s="112" t="s">
        <v>193</v>
      </c>
      <c r="GS58" s="112">
        <f t="shared" si="82"/>
        <v>200</v>
      </c>
      <c r="GT58" s="112" t="str">
        <f t="shared" si="17"/>
        <v>0/200</v>
      </c>
    </row>
    <row r="59" spans="1:202" ht="21.75" customHeight="1">
      <c r="A59" s="104">
        <f t="shared" si="18"/>
        <v>0</v>
      </c>
      <c r="B59" s="336">
        <v>51</v>
      </c>
      <c r="C59" s="25">
        <v>51</v>
      </c>
      <c r="D59" s="26">
        <f t="shared" si="19"/>
        <v>0</v>
      </c>
      <c r="E59" s="2"/>
      <c r="F59" s="538"/>
      <c r="G59" s="2"/>
      <c r="H59" s="2"/>
      <c r="I59" s="2"/>
      <c r="J59" s="2"/>
      <c r="K59" s="115"/>
      <c r="L59" s="15">
        <v>0</v>
      </c>
      <c r="M59" s="49">
        <v>0</v>
      </c>
      <c r="N59" s="50">
        <f t="shared" si="165"/>
        <v>0</v>
      </c>
      <c r="O59" s="141">
        <v>0</v>
      </c>
      <c r="P59" s="338">
        <v>0</v>
      </c>
      <c r="Q59" s="75">
        <f t="shared" si="166"/>
        <v>0</v>
      </c>
      <c r="R59" s="339">
        <v>0</v>
      </c>
      <c r="S59" s="340">
        <f t="shared" si="85"/>
        <v>0</v>
      </c>
      <c r="T59" s="153">
        <f t="shared" si="20"/>
        <v>0</v>
      </c>
      <c r="U59" s="51">
        <f t="shared" si="167"/>
        <v>0</v>
      </c>
      <c r="V59" s="476">
        <f t="shared" si="21"/>
        <v>0</v>
      </c>
      <c r="W59" s="27" t="str">
        <f t="shared" si="168"/>
        <v/>
      </c>
      <c r="X59" s="27" t="str">
        <f t="shared" si="169"/>
        <v/>
      </c>
      <c r="Y59" s="85" t="str">
        <f t="shared" si="170"/>
        <v/>
      </c>
      <c r="Z59" s="89">
        <v>0</v>
      </c>
      <c r="AA59" s="58">
        <v>0</v>
      </c>
      <c r="AB59" s="59">
        <f t="shared" si="173"/>
        <v>0</v>
      </c>
      <c r="AC59" s="147">
        <v>0</v>
      </c>
      <c r="AD59" s="343">
        <v>0</v>
      </c>
      <c r="AE59" s="76">
        <f t="shared" si="174"/>
        <v>0</v>
      </c>
      <c r="AF59" s="344">
        <v>0</v>
      </c>
      <c r="AG59" s="345">
        <f t="shared" si="175"/>
        <v>0</v>
      </c>
      <c r="AH59" s="97">
        <f t="shared" si="22"/>
        <v>0</v>
      </c>
      <c r="AI59" s="148">
        <f t="shared" si="176"/>
        <v>0</v>
      </c>
      <c r="AJ59" s="475">
        <f t="shared" si="23"/>
        <v>0</v>
      </c>
      <c r="AK59" s="53" t="str">
        <f t="shared" si="177"/>
        <v/>
      </c>
      <c r="AL59" s="53" t="str">
        <f t="shared" si="178"/>
        <v/>
      </c>
      <c r="AM59" s="90" t="str">
        <f t="shared" si="179"/>
        <v/>
      </c>
      <c r="AN59" s="86">
        <v>0</v>
      </c>
      <c r="AO59" s="55">
        <v>0</v>
      </c>
      <c r="AP59" s="56">
        <f t="shared" si="220"/>
        <v>0</v>
      </c>
      <c r="AQ59" s="185">
        <v>0</v>
      </c>
      <c r="AR59" s="346">
        <v>0</v>
      </c>
      <c r="AS59" s="186">
        <f t="shared" si="180"/>
        <v>0</v>
      </c>
      <c r="AT59" s="347">
        <v>0</v>
      </c>
      <c r="AU59" s="348">
        <f t="shared" si="181"/>
        <v>0</v>
      </c>
      <c r="AV59" s="47">
        <f t="shared" si="24"/>
        <v>0</v>
      </c>
      <c r="AW59" s="187">
        <f t="shared" si="182"/>
        <v>0</v>
      </c>
      <c r="AX59" s="473">
        <f t="shared" si="25"/>
        <v>0</v>
      </c>
      <c r="AY59" s="29" t="str">
        <f t="shared" si="183"/>
        <v/>
      </c>
      <c r="AZ59" s="29" t="str">
        <f t="shared" si="184"/>
        <v/>
      </c>
      <c r="BA59" s="87" t="str">
        <f t="shared" si="185"/>
        <v/>
      </c>
      <c r="BB59" s="203">
        <v>0</v>
      </c>
      <c r="BC59" s="63">
        <v>0</v>
      </c>
      <c r="BD59" s="204">
        <f t="shared" si="221"/>
        <v>0</v>
      </c>
      <c r="BE59" s="205">
        <v>0</v>
      </c>
      <c r="BF59" s="349">
        <v>0</v>
      </c>
      <c r="BG59" s="206">
        <f t="shared" si="186"/>
        <v>0</v>
      </c>
      <c r="BH59" s="350">
        <v>0</v>
      </c>
      <c r="BI59" s="351">
        <f t="shared" si="187"/>
        <v>0</v>
      </c>
      <c r="BJ59" s="77">
        <f t="shared" si="26"/>
        <v>0</v>
      </c>
      <c r="BK59" s="207">
        <f t="shared" si="188"/>
        <v>0</v>
      </c>
      <c r="BL59" s="477">
        <f t="shared" si="27"/>
        <v>0</v>
      </c>
      <c r="BM59" s="69" t="str">
        <f t="shared" si="189"/>
        <v/>
      </c>
      <c r="BN59" s="69" t="str">
        <f t="shared" si="190"/>
        <v/>
      </c>
      <c r="BO59" s="88" t="str">
        <f t="shared" si="191"/>
        <v/>
      </c>
      <c r="BP59" s="89">
        <v>0</v>
      </c>
      <c r="BQ59" s="58">
        <v>0</v>
      </c>
      <c r="BR59" s="59">
        <f t="shared" si="171"/>
        <v>0</v>
      </c>
      <c r="BS59" s="147">
        <v>0</v>
      </c>
      <c r="BT59" s="343">
        <v>0</v>
      </c>
      <c r="BU59" s="76">
        <f t="shared" si="192"/>
        <v>0</v>
      </c>
      <c r="BV59" s="344">
        <v>0</v>
      </c>
      <c r="BW59" s="345">
        <f t="shared" si="193"/>
        <v>0</v>
      </c>
      <c r="BX59" s="97">
        <f t="shared" si="28"/>
        <v>0</v>
      </c>
      <c r="BY59" s="148">
        <f t="shared" si="194"/>
        <v>0</v>
      </c>
      <c r="BZ59" s="475">
        <f t="shared" si="29"/>
        <v>0</v>
      </c>
      <c r="CA59" s="53" t="str">
        <f t="shared" si="172"/>
        <v/>
      </c>
      <c r="CB59" s="53" t="str">
        <f t="shared" si="195"/>
        <v/>
      </c>
      <c r="CC59" s="90" t="str">
        <f t="shared" si="196"/>
        <v/>
      </c>
      <c r="CD59" s="94">
        <v>0</v>
      </c>
      <c r="CE59" s="95">
        <v>0</v>
      </c>
      <c r="CF59" s="96">
        <f t="shared" si="222"/>
        <v>0</v>
      </c>
      <c r="CG59" s="223">
        <v>0</v>
      </c>
      <c r="CH59" s="352">
        <v>0</v>
      </c>
      <c r="CI59" s="224">
        <f t="shared" si="197"/>
        <v>0</v>
      </c>
      <c r="CJ59" s="353">
        <v>0</v>
      </c>
      <c r="CK59" s="354">
        <f t="shared" si="198"/>
        <v>0</v>
      </c>
      <c r="CL59" s="46">
        <f t="shared" si="30"/>
        <v>0</v>
      </c>
      <c r="CM59" s="225">
        <f t="shared" si="199"/>
        <v>0</v>
      </c>
      <c r="CN59" s="478">
        <f t="shared" si="31"/>
        <v>0</v>
      </c>
      <c r="CO59" s="28" t="str">
        <f t="shared" si="200"/>
        <v/>
      </c>
      <c r="CP59" s="28" t="str">
        <f t="shared" si="201"/>
        <v/>
      </c>
      <c r="CQ59" s="43" t="str">
        <f t="shared" si="202"/>
        <v/>
      </c>
      <c r="CR59" s="89">
        <v>0</v>
      </c>
      <c r="CS59" s="58">
        <v>0</v>
      </c>
      <c r="CT59" s="59">
        <f t="shared" si="203"/>
        <v>0</v>
      </c>
      <c r="CU59" s="147">
        <v>0</v>
      </c>
      <c r="CV59" s="343">
        <v>0</v>
      </c>
      <c r="CW59" s="76">
        <f t="shared" si="204"/>
        <v>0</v>
      </c>
      <c r="CX59" s="344">
        <v>0</v>
      </c>
      <c r="CY59" s="345">
        <f t="shared" si="205"/>
        <v>0</v>
      </c>
      <c r="CZ59" s="97">
        <f t="shared" si="32"/>
        <v>0</v>
      </c>
      <c r="DA59" s="148">
        <f t="shared" si="206"/>
        <v>0</v>
      </c>
      <c r="DB59" s="475">
        <f t="shared" si="33"/>
        <v>0</v>
      </c>
      <c r="DC59" s="53" t="str">
        <f t="shared" si="207"/>
        <v/>
      </c>
      <c r="DD59" s="53" t="str">
        <f t="shared" si="208"/>
        <v/>
      </c>
      <c r="DE59" s="90" t="str">
        <f t="shared" si="209"/>
        <v/>
      </c>
      <c r="DF59" s="91">
        <v>0</v>
      </c>
      <c r="DG59" s="60">
        <v>0</v>
      </c>
      <c r="DH59" s="61">
        <f t="shared" si="223"/>
        <v>0</v>
      </c>
      <c r="DI59" s="244">
        <v>0</v>
      </c>
      <c r="DJ59" s="355">
        <v>0</v>
      </c>
      <c r="DK59" s="245">
        <f t="shared" si="210"/>
        <v>0</v>
      </c>
      <c r="DL59" s="356">
        <v>0</v>
      </c>
      <c r="DM59" s="357">
        <f t="shared" si="211"/>
        <v>0</v>
      </c>
      <c r="DN59" s="48">
        <f t="shared" si="34"/>
        <v>0</v>
      </c>
      <c r="DO59" s="246">
        <f t="shared" si="212"/>
        <v>0</v>
      </c>
      <c r="DP59" s="479">
        <f t="shared" si="35"/>
        <v>0</v>
      </c>
      <c r="DQ59" s="92" t="str">
        <f t="shared" si="36"/>
        <v/>
      </c>
      <c r="DR59" s="203">
        <v>0</v>
      </c>
      <c r="DS59" s="63">
        <v>0</v>
      </c>
      <c r="DT59" s="204">
        <f t="shared" si="224"/>
        <v>0</v>
      </c>
      <c r="DU59" s="205">
        <v>0</v>
      </c>
      <c r="DV59" s="349">
        <v>0</v>
      </c>
      <c r="DW59" s="206">
        <f t="shared" si="213"/>
        <v>0</v>
      </c>
      <c r="DX59" s="350">
        <v>0</v>
      </c>
      <c r="DY59" s="351">
        <f t="shared" si="214"/>
        <v>0</v>
      </c>
      <c r="DZ59" s="77">
        <f t="shared" si="37"/>
        <v>0</v>
      </c>
      <c r="EA59" s="207">
        <f t="shared" si="215"/>
        <v>0</v>
      </c>
      <c r="EB59" s="477">
        <f t="shared" si="38"/>
        <v>0</v>
      </c>
      <c r="EC59" s="93" t="str">
        <f t="shared" si="39"/>
        <v/>
      </c>
      <c r="ED59" s="12">
        <v>0</v>
      </c>
      <c r="EE59" s="6">
        <v>0</v>
      </c>
      <c r="EF59" s="6">
        <v>0</v>
      </c>
      <c r="EG59" s="65">
        <f t="shared" si="225"/>
        <v>0</v>
      </c>
      <c r="EH59" s="480">
        <f t="shared" si="41"/>
        <v>0</v>
      </c>
      <c r="EI59" s="66" t="str">
        <f t="shared" si="42"/>
        <v/>
      </c>
      <c r="EJ59" s="10">
        <v>0</v>
      </c>
      <c r="EK59" s="4">
        <v>0</v>
      </c>
      <c r="EL59" s="4">
        <v>0</v>
      </c>
      <c r="EM59" s="28">
        <f t="shared" si="226"/>
        <v>0</v>
      </c>
      <c r="EN59" s="478">
        <f t="shared" si="44"/>
        <v>0</v>
      </c>
      <c r="EO59" s="39" t="str">
        <f t="shared" si="45"/>
        <v/>
      </c>
      <c r="EP59" s="203">
        <v>0</v>
      </c>
      <c r="EQ59" s="63">
        <v>0</v>
      </c>
      <c r="ER59" s="204">
        <f t="shared" si="97"/>
        <v>0</v>
      </c>
      <c r="ES59" s="205">
        <v>0</v>
      </c>
      <c r="ET59" s="349">
        <v>0</v>
      </c>
      <c r="EU59" s="206">
        <f t="shared" si="216"/>
        <v>0</v>
      </c>
      <c r="EV59" s="350">
        <v>0</v>
      </c>
      <c r="EW59" s="351">
        <f t="shared" si="217"/>
        <v>0</v>
      </c>
      <c r="EX59" s="77">
        <f t="shared" si="46"/>
        <v>0</v>
      </c>
      <c r="EY59" s="207">
        <f t="shared" si="218"/>
        <v>0</v>
      </c>
      <c r="EZ59" s="477">
        <f t="shared" si="47"/>
        <v>0</v>
      </c>
      <c r="FA59" s="93" t="str">
        <f t="shared" si="48"/>
        <v/>
      </c>
      <c r="FB59" s="14"/>
      <c r="FC59" s="8"/>
      <c r="FD59" s="44" t="str">
        <f t="shared" si="219"/>
        <v/>
      </c>
      <c r="FE59" s="41">
        <f t="shared" si="50"/>
        <v>0</v>
      </c>
      <c r="FF59" s="30">
        <f t="shared" si="51"/>
        <v>0</v>
      </c>
      <c r="FG59" s="128">
        <f t="shared" si="52"/>
        <v>0</v>
      </c>
      <c r="FH59" s="74" t="str">
        <f t="shared" si="53"/>
        <v/>
      </c>
      <c r="FI59" s="74" t="str">
        <f t="shared" si="54"/>
        <v/>
      </c>
      <c r="FJ59" s="62" t="str">
        <f t="shared" si="55"/>
        <v/>
      </c>
      <c r="FK59" s="42" t="str">
        <f t="shared" si="56"/>
        <v/>
      </c>
      <c r="FL59" s="84">
        <f t="shared" si="57"/>
        <v>0</v>
      </c>
      <c r="FM59" s="71" t="str">
        <f t="shared" si="152"/>
        <v/>
      </c>
      <c r="FN59" s="70" t="str">
        <f t="shared" si="153"/>
        <v/>
      </c>
      <c r="FO59" s="70" t="str">
        <f t="shared" si="154"/>
        <v/>
      </c>
      <c r="FP59" s="70" t="str">
        <f t="shared" si="155"/>
        <v/>
      </c>
      <c r="FQ59" s="70" t="str">
        <f t="shared" si="156"/>
        <v/>
      </c>
      <c r="FR59" s="387" t="str">
        <f t="shared" si="157"/>
        <v/>
      </c>
      <c r="FS59" s="72" t="str">
        <f t="shared" si="158"/>
        <v/>
      </c>
      <c r="FT59" s="71">
        <f t="shared" si="65"/>
        <v>0</v>
      </c>
      <c r="FU59" s="70">
        <f t="shared" si="66"/>
        <v>0</v>
      </c>
      <c r="FV59" s="70">
        <f t="shared" si="67"/>
        <v>0</v>
      </c>
      <c r="FW59" s="70">
        <f t="shared" si="68"/>
        <v>0</v>
      </c>
      <c r="FX59" s="72"/>
      <c r="FY59" s="691"/>
      <c r="FZ59" s="691"/>
      <c r="GA59" s="112">
        <f t="shared" si="69"/>
        <v>0</v>
      </c>
      <c r="GB59" s="112" t="s">
        <v>193</v>
      </c>
      <c r="GC59" s="112">
        <f t="shared" si="70"/>
        <v>200</v>
      </c>
      <c r="GD59" s="112" t="str">
        <f t="shared" si="71"/>
        <v>0/200</v>
      </c>
      <c r="GE59" s="112">
        <f t="shared" si="72"/>
        <v>0</v>
      </c>
      <c r="GF59" s="112" t="s">
        <v>193</v>
      </c>
      <c r="GG59" s="112">
        <f t="shared" si="73"/>
        <v>200</v>
      </c>
      <c r="GH59" s="112" t="str">
        <f t="shared" si="74"/>
        <v>0/200</v>
      </c>
      <c r="GI59" s="112">
        <f t="shared" si="75"/>
        <v>0</v>
      </c>
      <c r="GJ59" s="112" t="s">
        <v>193</v>
      </c>
      <c r="GK59" s="112">
        <f t="shared" si="76"/>
        <v>100</v>
      </c>
      <c r="GL59" s="112" t="str">
        <f t="shared" si="77"/>
        <v>0/100</v>
      </c>
      <c r="GM59" s="112">
        <f t="shared" si="78"/>
        <v>0</v>
      </c>
      <c r="GN59" s="112" t="s">
        <v>193</v>
      </c>
      <c r="GO59" s="112">
        <f t="shared" si="79"/>
        <v>100</v>
      </c>
      <c r="GP59" s="112" t="str">
        <f t="shared" si="80"/>
        <v>0/100</v>
      </c>
      <c r="GQ59" s="112">
        <f t="shared" si="81"/>
        <v>0</v>
      </c>
      <c r="GR59" s="112" t="s">
        <v>193</v>
      </c>
      <c r="GS59" s="112">
        <f t="shared" si="82"/>
        <v>200</v>
      </c>
      <c r="GT59" s="112" t="str">
        <f t="shared" si="17"/>
        <v>0/200</v>
      </c>
    </row>
    <row r="60" spans="1:202" ht="21.75" customHeight="1">
      <c r="A60" s="104">
        <f t="shared" si="18"/>
        <v>0</v>
      </c>
      <c r="B60" s="336">
        <v>52</v>
      </c>
      <c r="C60" s="32">
        <v>52</v>
      </c>
      <c r="D60" s="26">
        <f t="shared" si="19"/>
        <v>0</v>
      </c>
      <c r="E60" s="2"/>
      <c r="F60" s="538"/>
      <c r="G60" s="1"/>
      <c r="H60" s="2"/>
      <c r="I60" s="2"/>
      <c r="J60" s="2"/>
      <c r="K60" s="115"/>
      <c r="L60" s="15">
        <v>0</v>
      </c>
      <c r="M60" s="49">
        <v>0</v>
      </c>
      <c r="N60" s="50">
        <f t="shared" si="165"/>
        <v>0</v>
      </c>
      <c r="O60" s="141">
        <v>0</v>
      </c>
      <c r="P60" s="338">
        <v>0</v>
      </c>
      <c r="Q60" s="75">
        <f t="shared" si="166"/>
        <v>0</v>
      </c>
      <c r="R60" s="339">
        <v>0</v>
      </c>
      <c r="S60" s="340">
        <f t="shared" si="85"/>
        <v>0</v>
      </c>
      <c r="T60" s="153">
        <f t="shared" si="20"/>
        <v>0</v>
      </c>
      <c r="U60" s="51">
        <f t="shared" si="167"/>
        <v>0</v>
      </c>
      <c r="V60" s="476">
        <f t="shared" si="21"/>
        <v>0</v>
      </c>
      <c r="W60" s="27" t="str">
        <f t="shared" si="168"/>
        <v/>
      </c>
      <c r="X60" s="27" t="str">
        <f t="shared" si="169"/>
        <v/>
      </c>
      <c r="Y60" s="85" t="str">
        <f t="shared" si="170"/>
        <v/>
      </c>
      <c r="Z60" s="89">
        <v>0</v>
      </c>
      <c r="AA60" s="58">
        <v>0</v>
      </c>
      <c r="AB60" s="59">
        <f t="shared" si="173"/>
        <v>0</v>
      </c>
      <c r="AC60" s="147">
        <v>0</v>
      </c>
      <c r="AD60" s="343">
        <v>0</v>
      </c>
      <c r="AE60" s="76">
        <f t="shared" si="174"/>
        <v>0</v>
      </c>
      <c r="AF60" s="344">
        <v>0</v>
      </c>
      <c r="AG60" s="345">
        <f t="shared" si="175"/>
        <v>0</v>
      </c>
      <c r="AH60" s="97">
        <f t="shared" si="22"/>
        <v>0</v>
      </c>
      <c r="AI60" s="148">
        <f t="shared" si="176"/>
        <v>0</v>
      </c>
      <c r="AJ60" s="475">
        <f t="shared" si="23"/>
        <v>0</v>
      </c>
      <c r="AK60" s="53" t="str">
        <f t="shared" si="177"/>
        <v/>
      </c>
      <c r="AL60" s="53" t="str">
        <f t="shared" si="178"/>
        <v/>
      </c>
      <c r="AM60" s="90" t="str">
        <f t="shared" si="179"/>
        <v/>
      </c>
      <c r="AN60" s="86">
        <v>0</v>
      </c>
      <c r="AO60" s="55">
        <v>0</v>
      </c>
      <c r="AP60" s="56">
        <f t="shared" si="220"/>
        <v>0</v>
      </c>
      <c r="AQ60" s="185">
        <v>0</v>
      </c>
      <c r="AR60" s="346">
        <v>0</v>
      </c>
      <c r="AS60" s="186">
        <f t="shared" si="180"/>
        <v>0</v>
      </c>
      <c r="AT60" s="347">
        <v>0</v>
      </c>
      <c r="AU60" s="348">
        <f t="shared" si="181"/>
        <v>0</v>
      </c>
      <c r="AV60" s="47">
        <f t="shared" si="24"/>
        <v>0</v>
      </c>
      <c r="AW60" s="187">
        <f t="shared" si="182"/>
        <v>0</v>
      </c>
      <c r="AX60" s="473">
        <f t="shared" si="25"/>
        <v>0</v>
      </c>
      <c r="AY60" s="29" t="str">
        <f t="shared" si="183"/>
        <v/>
      </c>
      <c r="AZ60" s="29" t="str">
        <f t="shared" si="184"/>
        <v/>
      </c>
      <c r="BA60" s="87" t="str">
        <f t="shared" si="185"/>
        <v/>
      </c>
      <c r="BB60" s="203">
        <v>0</v>
      </c>
      <c r="BC60" s="63">
        <v>0</v>
      </c>
      <c r="BD60" s="204">
        <f t="shared" si="221"/>
        <v>0</v>
      </c>
      <c r="BE60" s="205">
        <v>0</v>
      </c>
      <c r="BF60" s="349">
        <v>0</v>
      </c>
      <c r="BG60" s="206">
        <f t="shared" si="186"/>
        <v>0</v>
      </c>
      <c r="BH60" s="350">
        <v>0</v>
      </c>
      <c r="BI60" s="351">
        <f t="shared" si="187"/>
        <v>0</v>
      </c>
      <c r="BJ60" s="77">
        <f t="shared" si="26"/>
        <v>0</v>
      </c>
      <c r="BK60" s="207">
        <f t="shared" si="188"/>
        <v>0</v>
      </c>
      <c r="BL60" s="477">
        <f t="shared" si="27"/>
        <v>0</v>
      </c>
      <c r="BM60" s="69" t="str">
        <f t="shared" si="189"/>
        <v/>
      </c>
      <c r="BN60" s="69" t="str">
        <f t="shared" si="190"/>
        <v/>
      </c>
      <c r="BO60" s="88" t="str">
        <f t="shared" si="191"/>
        <v/>
      </c>
      <c r="BP60" s="89">
        <v>0</v>
      </c>
      <c r="BQ60" s="58">
        <v>0</v>
      </c>
      <c r="BR60" s="59">
        <f t="shared" si="171"/>
        <v>0</v>
      </c>
      <c r="BS60" s="147">
        <v>0</v>
      </c>
      <c r="BT60" s="343">
        <v>0</v>
      </c>
      <c r="BU60" s="76">
        <f t="shared" si="192"/>
        <v>0</v>
      </c>
      <c r="BV60" s="344">
        <v>0</v>
      </c>
      <c r="BW60" s="345">
        <f t="shared" si="193"/>
        <v>0</v>
      </c>
      <c r="BX60" s="97">
        <f t="shared" si="28"/>
        <v>0</v>
      </c>
      <c r="BY60" s="148">
        <f t="shared" si="194"/>
        <v>0</v>
      </c>
      <c r="BZ60" s="475">
        <f t="shared" si="29"/>
        <v>0</v>
      </c>
      <c r="CA60" s="53" t="str">
        <f t="shared" si="172"/>
        <v/>
      </c>
      <c r="CB60" s="53" t="str">
        <f t="shared" si="195"/>
        <v/>
      </c>
      <c r="CC60" s="90" t="str">
        <f t="shared" si="196"/>
        <v/>
      </c>
      <c r="CD60" s="94">
        <v>0</v>
      </c>
      <c r="CE60" s="95">
        <v>0</v>
      </c>
      <c r="CF60" s="96">
        <f t="shared" si="222"/>
        <v>0</v>
      </c>
      <c r="CG60" s="223">
        <v>0</v>
      </c>
      <c r="CH60" s="352">
        <v>0</v>
      </c>
      <c r="CI60" s="224">
        <f t="shared" si="197"/>
        <v>0</v>
      </c>
      <c r="CJ60" s="353">
        <v>0</v>
      </c>
      <c r="CK60" s="354">
        <f t="shared" si="198"/>
        <v>0</v>
      </c>
      <c r="CL60" s="46">
        <f t="shared" si="30"/>
        <v>0</v>
      </c>
      <c r="CM60" s="225">
        <f t="shared" si="199"/>
        <v>0</v>
      </c>
      <c r="CN60" s="478">
        <f t="shared" si="31"/>
        <v>0</v>
      </c>
      <c r="CO60" s="28" t="str">
        <f t="shared" si="200"/>
        <v/>
      </c>
      <c r="CP60" s="28" t="str">
        <f t="shared" si="201"/>
        <v/>
      </c>
      <c r="CQ60" s="43" t="str">
        <f t="shared" si="202"/>
        <v/>
      </c>
      <c r="CR60" s="89">
        <v>0</v>
      </c>
      <c r="CS60" s="58">
        <v>0</v>
      </c>
      <c r="CT60" s="59">
        <f t="shared" si="203"/>
        <v>0</v>
      </c>
      <c r="CU60" s="147">
        <v>0</v>
      </c>
      <c r="CV60" s="343">
        <v>0</v>
      </c>
      <c r="CW60" s="76">
        <f t="shared" si="204"/>
        <v>0</v>
      </c>
      <c r="CX60" s="344">
        <v>0</v>
      </c>
      <c r="CY60" s="345">
        <f t="shared" si="205"/>
        <v>0</v>
      </c>
      <c r="CZ60" s="97">
        <f t="shared" si="32"/>
        <v>0</v>
      </c>
      <c r="DA60" s="148">
        <f t="shared" si="206"/>
        <v>0</v>
      </c>
      <c r="DB60" s="475">
        <f t="shared" si="33"/>
        <v>0</v>
      </c>
      <c r="DC60" s="53" t="str">
        <f t="shared" si="207"/>
        <v/>
      </c>
      <c r="DD60" s="53" t="str">
        <f t="shared" si="208"/>
        <v/>
      </c>
      <c r="DE60" s="90" t="str">
        <f t="shared" si="209"/>
        <v/>
      </c>
      <c r="DF60" s="91">
        <v>0</v>
      </c>
      <c r="DG60" s="60">
        <v>0</v>
      </c>
      <c r="DH60" s="61">
        <f t="shared" si="223"/>
        <v>0</v>
      </c>
      <c r="DI60" s="244">
        <v>0</v>
      </c>
      <c r="DJ60" s="355">
        <v>0</v>
      </c>
      <c r="DK60" s="245">
        <f t="shared" si="210"/>
        <v>0</v>
      </c>
      <c r="DL60" s="356">
        <v>0</v>
      </c>
      <c r="DM60" s="357">
        <f t="shared" si="211"/>
        <v>0</v>
      </c>
      <c r="DN60" s="48">
        <f t="shared" si="34"/>
        <v>0</v>
      </c>
      <c r="DO60" s="246">
        <f t="shared" si="212"/>
        <v>0</v>
      </c>
      <c r="DP60" s="479">
        <f t="shared" si="35"/>
        <v>0</v>
      </c>
      <c r="DQ60" s="92" t="str">
        <f t="shared" si="36"/>
        <v/>
      </c>
      <c r="DR60" s="203">
        <v>0</v>
      </c>
      <c r="DS60" s="63">
        <v>0</v>
      </c>
      <c r="DT60" s="204">
        <f t="shared" si="224"/>
        <v>0</v>
      </c>
      <c r="DU60" s="205">
        <v>0</v>
      </c>
      <c r="DV60" s="349">
        <v>0</v>
      </c>
      <c r="DW60" s="206">
        <f t="shared" si="213"/>
        <v>0</v>
      </c>
      <c r="DX60" s="350">
        <v>0</v>
      </c>
      <c r="DY60" s="351">
        <f t="shared" si="214"/>
        <v>0</v>
      </c>
      <c r="DZ60" s="77">
        <f t="shared" si="37"/>
        <v>0</v>
      </c>
      <c r="EA60" s="207">
        <f t="shared" si="215"/>
        <v>0</v>
      </c>
      <c r="EB60" s="477">
        <f t="shared" si="38"/>
        <v>0</v>
      </c>
      <c r="EC60" s="93" t="str">
        <f t="shared" si="39"/>
        <v/>
      </c>
      <c r="ED60" s="12">
        <v>0</v>
      </c>
      <c r="EE60" s="6">
        <v>0</v>
      </c>
      <c r="EF60" s="6">
        <v>0</v>
      </c>
      <c r="EG60" s="65">
        <f t="shared" si="225"/>
        <v>0</v>
      </c>
      <c r="EH60" s="480">
        <f t="shared" si="41"/>
        <v>0</v>
      </c>
      <c r="EI60" s="66" t="str">
        <f t="shared" si="42"/>
        <v/>
      </c>
      <c r="EJ60" s="10">
        <v>0</v>
      </c>
      <c r="EK60" s="4">
        <v>0</v>
      </c>
      <c r="EL60" s="4">
        <v>0</v>
      </c>
      <c r="EM60" s="28">
        <f t="shared" si="226"/>
        <v>0</v>
      </c>
      <c r="EN60" s="478">
        <f t="shared" si="44"/>
        <v>0</v>
      </c>
      <c r="EO60" s="39" t="str">
        <f t="shared" si="45"/>
        <v/>
      </c>
      <c r="EP60" s="203">
        <v>0</v>
      </c>
      <c r="EQ60" s="63">
        <v>0</v>
      </c>
      <c r="ER60" s="204">
        <f t="shared" si="97"/>
        <v>0</v>
      </c>
      <c r="ES60" s="205">
        <v>0</v>
      </c>
      <c r="ET60" s="349">
        <v>0</v>
      </c>
      <c r="EU60" s="206">
        <f t="shared" si="216"/>
        <v>0</v>
      </c>
      <c r="EV60" s="350">
        <v>0</v>
      </c>
      <c r="EW60" s="351">
        <f t="shared" si="217"/>
        <v>0</v>
      </c>
      <c r="EX60" s="77">
        <f t="shared" si="46"/>
        <v>0</v>
      </c>
      <c r="EY60" s="207">
        <f t="shared" si="218"/>
        <v>0</v>
      </c>
      <c r="EZ60" s="477">
        <f t="shared" si="47"/>
        <v>0</v>
      </c>
      <c r="FA60" s="93" t="str">
        <f t="shared" si="48"/>
        <v/>
      </c>
      <c r="FB60" s="14"/>
      <c r="FC60" s="8"/>
      <c r="FD60" s="44" t="str">
        <f t="shared" si="219"/>
        <v/>
      </c>
      <c r="FE60" s="41">
        <f t="shared" si="50"/>
        <v>0</v>
      </c>
      <c r="FF60" s="30">
        <f t="shared" si="51"/>
        <v>0</v>
      </c>
      <c r="FG60" s="128">
        <f t="shared" si="52"/>
        <v>0</v>
      </c>
      <c r="FH60" s="74" t="str">
        <f t="shared" si="53"/>
        <v/>
      </c>
      <c r="FI60" s="74" t="str">
        <f t="shared" si="54"/>
        <v/>
      </c>
      <c r="FJ60" s="62" t="str">
        <f t="shared" si="55"/>
        <v/>
      </c>
      <c r="FK60" s="42" t="str">
        <f t="shared" si="56"/>
        <v/>
      </c>
      <c r="FL60" s="84">
        <f t="shared" si="57"/>
        <v>0</v>
      </c>
      <c r="FM60" s="71" t="str">
        <f t="shared" si="152"/>
        <v/>
      </c>
      <c r="FN60" s="70" t="str">
        <f t="shared" si="153"/>
        <v/>
      </c>
      <c r="FO60" s="70" t="str">
        <f t="shared" si="154"/>
        <v/>
      </c>
      <c r="FP60" s="70" t="str">
        <f t="shared" si="155"/>
        <v/>
      </c>
      <c r="FQ60" s="70" t="str">
        <f t="shared" si="156"/>
        <v/>
      </c>
      <c r="FR60" s="387" t="str">
        <f t="shared" si="157"/>
        <v/>
      </c>
      <c r="FS60" s="72" t="str">
        <f t="shared" si="158"/>
        <v/>
      </c>
      <c r="FT60" s="71">
        <f t="shared" si="65"/>
        <v>0</v>
      </c>
      <c r="FU60" s="70">
        <f t="shared" si="66"/>
        <v>0</v>
      </c>
      <c r="FV60" s="70">
        <f t="shared" si="67"/>
        <v>0</v>
      </c>
      <c r="FW60" s="70">
        <f t="shared" si="68"/>
        <v>0</v>
      </c>
      <c r="FX60" s="72"/>
      <c r="FY60" s="691"/>
      <c r="FZ60" s="691"/>
      <c r="GA60" s="112">
        <f t="shared" si="69"/>
        <v>0</v>
      </c>
      <c r="GB60" s="112" t="s">
        <v>193</v>
      </c>
      <c r="GC60" s="112">
        <f t="shared" si="70"/>
        <v>200</v>
      </c>
      <c r="GD60" s="112" t="str">
        <f t="shared" si="71"/>
        <v>0/200</v>
      </c>
      <c r="GE60" s="112">
        <f t="shared" si="72"/>
        <v>0</v>
      </c>
      <c r="GF60" s="112" t="s">
        <v>193</v>
      </c>
      <c r="GG60" s="112">
        <f t="shared" si="73"/>
        <v>200</v>
      </c>
      <c r="GH60" s="112" t="str">
        <f t="shared" si="74"/>
        <v>0/200</v>
      </c>
      <c r="GI60" s="112">
        <f t="shared" si="75"/>
        <v>0</v>
      </c>
      <c r="GJ60" s="112" t="s">
        <v>193</v>
      </c>
      <c r="GK60" s="112">
        <f t="shared" si="76"/>
        <v>100</v>
      </c>
      <c r="GL60" s="112" t="str">
        <f t="shared" si="77"/>
        <v>0/100</v>
      </c>
      <c r="GM60" s="112">
        <f t="shared" si="78"/>
        <v>0</v>
      </c>
      <c r="GN60" s="112" t="s">
        <v>193</v>
      </c>
      <c r="GO60" s="112">
        <f t="shared" si="79"/>
        <v>100</v>
      </c>
      <c r="GP60" s="112" t="str">
        <f t="shared" si="80"/>
        <v>0/100</v>
      </c>
      <c r="GQ60" s="112">
        <f t="shared" si="81"/>
        <v>0</v>
      </c>
      <c r="GR60" s="112" t="s">
        <v>193</v>
      </c>
      <c r="GS60" s="112">
        <f t="shared" si="82"/>
        <v>200</v>
      </c>
      <c r="GT60" s="112" t="str">
        <f t="shared" si="17"/>
        <v>0/200</v>
      </c>
    </row>
    <row r="61" spans="1:202" ht="21.75" customHeight="1">
      <c r="A61" s="104">
        <f t="shared" si="18"/>
        <v>0</v>
      </c>
      <c r="B61" s="336">
        <v>53</v>
      </c>
      <c r="C61" s="25">
        <v>53</v>
      </c>
      <c r="D61" s="26">
        <f t="shared" si="19"/>
        <v>0</v>
      </c>
      <c r="E61" s="2"/>
      <c r="F61" s="538"/>
      <c r="G61" s="2"/>
      <c r="H61" s="2"/>
      <c r="I61" s="2"/>
      <c r="J61" s="2"/>
      <c r="K61" s="115"/>
      <c r="L61" s="15">
        <v>0</v>
      </c>
      <c r="M61" s="49">
        <v>0</v>
      </c>
      <c r="N61" s="50">
        <f t="shared" si="165"/>
        <v>0</v>
      </c>
      <c r="O61" s="141">
        <v>0</v>
      </c>
      <c r="P61" s="338">
        <v>0</v>
      </c>
      <c r="Q61" s="75">
        <f t="shared" si="166"/>
        <v>0</v>
      </c>
      <c r="R61" s="339">
        <v>0</v>
      </c>
      <c r="S61" s="340">
        <f t="shared" si="85"/>
        <v>0</v>
      </c>
      <c r="T61" s="153">
        <f t="shared" si="20"/>
        <v>0</v>
      </c>
      <c r="U61" s="51">
        <f t="shared" si="167"/>
        <v>0</v>
      </c>
      <c r="V61" s="476">
        <f t="shared" si="21"/>
        <v>0</v>
      </c>
      <c r="W61" s="27" t="str">
        <f t="shared" si="168"/>
        <v/>
      </c>
      <c r="X61" s="27" t="str">
        <f t="shared" si="169"/>
        <v/>
      </c>
      <c r="Y61" s="85" t="str">
        <f t="shared" si="170"/>
        <v/>
      </c>
      <c r="Z61" s="89">
        <v>0</v>
      </c>
      <c r="AA61" s="58">
        <v>0</v>
      </c>
      <c r="AB61" s="59">
        <f t="shared" si="173"/>
        <v>0</v>
      </c>
      <c r="AC61" s="147">
        <v>0</v>
      </c>
      <c r="AD61" s="343">
        <v>0</v>
      </c>
      <c r="AE61" s="76">
        <f t="shared" si="174"/>
        <v>0</v>
      </c>
      <c r="AF61" s="344">
        <v>0</v>
      </c>
      <c r="AG61" s="345">
        <f t="shared" si="175"/>
        <v>0</v>
      </c>
      <c r="AH61" s="97">
        <f t="shared" si="22"/>
        <v>0</v>
      </c>
      <c r="AI61" s="148">
        <f t="shared" si="176"/>
        <v>0</v>
      </c>
      <c r="AJ61" s="475">
        <f t="shared" si="23"/>
        <v>0</v>
      </c>
      <c r="AK61" s="53" t="str">
        <f t="shared" si="177"/>
        <v/>
      </c>
      <c r="AL61" s="53" t="str">
        <f t="shared" si="178"/>
        <v/>
      </c>
      <c r="AM61" s="90" t="str">
        <f t="shared" si="179"/>
        <v/>
      </c>
      <c r="AN61" s="86">
        <v>0</v>
      </c>
      <c r="AO61" s="55">
        <v>0</v>
      </c>
      <c r="AP61" s="56">
        <f t="shared" si="220"/>
        <v>0</v>
      </c>
      <c r="AQ61" s="185">
        <v>0</v>
      </c>
      <c r="AR61" s="346">
        <v>0</v>
      </c>
      <c r="AS61" s="186">
        <f t="shared" si="180"/>
        <v>0</v>
      </c>
      <c r="AT61" s="347">
        <v>0</v>
      </c>
      <c r="AU61" s="348">
        <f t="shared" si="181"/>
        <v>0</v>
      </c>
      <c r="AV61" s="47">
        <f t="shared" si="24"/>
        <v>0</v>
      </c>
      <c r="AW61" s="187">
        <f t="shared" si="182"/>
        <v>0</v>
      </c>
      <c r="AX61" s="473">
        <f t="shared" si="25"/>
        <v>0</v>
      </c>
      <c r="AY61" s="29" t="str">
        <f t="shared" si="183"/>
        <v/>
      </c>
      <c r="AZ61" s="29" t="str">
        <f t="shared" si="184"/>
        <v/>
      </c>
      <c r="BA61" s="87" t="str">
        <f t="shared" si="185"/>
        <v/>
      </c>
      <c r="BB61" s="203">
        <v>0</v>
      </c>
      <c r="BC61" s="63">
        <v>0</v>
      </c>
      <c r="BD61" s="204">
        <f t="shared" si="221"/>
        <v>0</v>
      </c>
      <c r="BE61" s="205">
        <v>0</v>
      </c>
      <c r="BF61" s="349">
        <v>0</v>
      </c>
      <c r="BG61" s="206">
        <f t="shared" si="186"/>
        <v>0</v>
      </c>
      <c r="BH61" s="350">
        <v>0</v>
      </c>
      <c r="BI61" s="351">
        <f t="shared" si="187"/>
        <v>0</v>
      </c>
      <c r="BJ61" s="77">
        <f t="shared" si="26"/>
        <v>0</v>
      </c>
      <c r="BK61" s="207">
        <f t="shared" si="188"/>
        <v>0</v>
      </c>
      <c r="BL61" s="477">
        <f t="shared" si="27"/>
        <v>0</v>
      </c>
      <c r="BM61" s="69" t="str">
        <f t="shared" si="189"/>
        <v/>
      </c>
      <c r="BN61" s="69" t="str">
        <f t="shared" si="190"/>
        <v/>
      </c>
      <c r="BO61" s="88" t="str">
        <f t="shared" si="191"/>
        <v/>
      </c>
      <c r="BP61" s="89">
        <v>0</v>
      </c>
      <c r="BQ61" s="58">
        <v>0</v>
      </c>
      <c r="BR61" s="59">
        <f t="shared" si="171"/>
        <v>0</v>
      </c>
      <c r="BS61" s="147">
        <v>0</v>
      </c>
      <c r="BT61" s="343">
        <v>0</v>
      </c>
      <c r="BU61" s="76">
        <f t="shared" si="192"/>
        <v>0</v>
      </c>
      <c r="BV61" s="344">
        <v>0</v>
      </c>
      <c r="BW61" s="345">
        <f t="shared" si="193"/>
        <v>0</v>
      </c>
      <c r="BX61" s="97">
        <f t="shared" si="28"/>
        <v>0</v>
      </c>
      <c r="BY61" s="148">
        <f t="shared" si="194"/>
        <v>0</v>
      </c>
      <c r="BZ61" s="475">
        <f t="shared" si="29"/>
        <v>0</v>
      </c>
      <c r="CA61" s="53" t="str">
        <f t="shared" si="172"/>
        <v/>
      </c>
      <c r="CB61" s="53" t="str">
        <f t="shared" si="195"/>
        <v/>
      </c>
      <c r="CC61" s="90" t="str">
        <f t="shared" si="196"/>
        <v/>
      </c>
      <c r="CD61" s="94">
        <v>0</v>
      </c>
      <c r="CE61" s="95">
        <v>0</v>
      </c>
      <c r="CF61" s="96">
        <f t="shared" si="222"/>
        <v>0</v>
      </c>
      <c r="CG61" s="223">
        <v>0</v>
      </c>
      <c r="CH61" s="352">
        <v>0</v>
      </c>
      <c r="CI61" s="224">
        <f t="shared" si="197"/>
        <v>0</v>
      </c>
      <c r="CJ61" s="353">
        <v>0</v>
      </c>
      <c r="CK61" s="354">
        <f t="shared" si="198"/>
        <v>0</v>
      </c>
      <c r="CL61" s="46">
        <f t="shared" si="30"/>
        <v>0</v>
      </c>
      <c r="CM61" s="225">
        <f t="shared" si="199"/>
        <v>0</v>
      </c>
      <c r="CN61" s="478">
        <f t="shared" si="31"/>
        <v>0</v>
      </c>
      <c r="CO61" s="28" t="str">
        <f t="shared" si="200"/>
        <v/>
      </c>
      <c r="CP61" s="28" t="str">
        <f t="shared" si="201"/>
        <v/>
      </c>
      <c r="CQ61" s="43" t="str">
        <f t="shared" si="202"/>
        <v/>
      </c>
      <c r="CR61" s="89">
        <v>0</v>
      </c>
      <c r="CS61" s="58">
        <v>0</v>
      </c>
      <c r="CT61" s="59">
        <f t="shared" si="203"/>
        <v>0</v>
      </c>
      <c r="CU61" s="147">
        <v>0</v>
      </c>
      <c r="CV61" s="343">
        <v>0</v>
      </c>
      <c r="CW61" s="76">
        <f t="shared" si="204"/>
        <v>0</v>
      </c>
      <c r="CX61" s="344">
        <v>0</v>
      </c>
      <c r="CY61" s="345">
        <f t="shared" si="205"/>
        <v>0</v>
      </c>
      <c r="CZ61" s="97">
        <f t="shared" si="32"/>
        <v>0</v>
      </c>
      <c r="DA61" s="148">
        <f t="shared" si="206"/>
        <v>0</v>
      </c>
      <c r="DB61" s="475">
        <f t="shared" si="33"/>
        <v>0</v>
      </c>
      <c r="DC61" s="53" t="str">
        <f t="shared" si="207"/>
        <v/>
      </c>
      <c r="DD61" s="53" t="str">
        <f t="shared" si="208"/>
        <v/>
      </c>
      <c r="DE61" s="90" t="str">
        <f t="shared" si="209"/>
        <v/>
      </c>
      <c r="DF61" s="91">
        <v>0</v>
      </c>
      <c r="DG61" s="60">
        <v>0</v>
      </c>
      <c r="DH61" s="61">
        <f t="shared" si="223"/>
        <v>0</v>
      </c>
      <c r="DI61" s="244">
        <v>0</v>
      </c>
      <c r="DJ61" s="355">
        <v>0</v>
      </c>
      <c r="DK61" s="245">
        <f t="shared" si="210"/>
        <v>0</v>
      </c>
      <c r="DL61" s="356">
        <v>0</v>
      </c>
      <c r="DM61" s="357">
        <f t="shared" si="211"/>
        <v>0</v>
      </c>
      <c r="DN61" s="48">
        <f t="shared" si="34"/>
        <v>0</v>
      </c>
      <c r="DO61" s="246">
        <f t="shared" si="212"/>
        <v>0</v>
      </c>
      <c r="DP61" s="479">
        <f t="shared" si="35"/>
        <v>0</v>
      </c>
      <c r="DQ61" s="92" t="str">
        <f t="shared" si="36"/>
        <v/>
      </c>
      <c r="DR61" s="203">
        <v>0</v>
      </c>
      <c r="DS61" s="63">
        <v>0</v>
      </c>
      <c r="DT61" s="204">
        <f t="shared" si="224"/>
        <v>0</v>
      </c>
      <c r="DU61" s="205">
        <v>0</v>
      </c>
      <c r="DV61" s="349">
        <v>0</v>
      </c>
      <c r="DW61" s="206">
        <f t="shared" si="213"/>
        <v>0</v>
      </c>
      <c r="DX61" s="350">
        <v>0</v>
      </c>
      <c r="DY61" s="351">
        <f t="shared" si="214"/>
        <v>0</v>
      </c>
      <c r="DZ61" s="77">
        <f t="shared" si="37"/>
        <v>0</v>
      </c>
      <c r="EA61" s="207">
        <f t="shared" si="215"/>
        <v>0</v>
      </c>
      <c r="EB61" s="477">
        <f t="shared" si="38"/>
        <v>0</v>
      </c>
      <c r="EC61" s="93" t="str">
        <f t="shared" si="39"/>
        <v/>
      </c>
      <c r="ED61" s="12">
        <v>0</v>
      </c>
      <c r="EE61" s="6">
        <v>0</v>
      </c>
      <c r="EF61" s="6">
        <v>0</v>
      </c>
      <c r="EG61" s="65">
        <f t="shared" si="225"/>
        <v>0</v>
      </c>
      <c r="EH61" s="480">
        <f t="shared" si="41"/>
        <v>0</v>
      </c>
      <c r="EI61" s="66" t="str">
        <f t="shared" si="42"/>
        <v/>
      </c>
      <c r="EJ61" s="10">
        <v>0</v>
      </c>
      <c r="EK61" s="4">
        <v>0</v>
      </c>
      <c r="EL61" s="4">
        <v>0</v>
      </c>
      <c r="EM61" s="28">
        <f t="shared" si="226"/>
        <v>0</v>
      </c>
      <c r="EN61" s="478">
        <f t="shared" si="44"/>
        <v>0</v>
      </c>
      <c r="EO61" s="39" t="str">
        <f t="shared" si="45"/>
        <v/>
      </c>
      <c r="EP61" s="203">
        <v>0</v>
      </c>
      <c r="EQ61" s="63">
        <v>0</v>
      </c>
      <c r="ER61" s="204">
        <f t="shared" si="97"/>
        <v>0</v>
      </c>
      <c r="ES61" s="205">
        <v>0</v>
      </c>
      <c r="ET61" s="349">
        <v>0</v>
      </c>
      <c r="EU61" s="206">
        <f t="shared" si="216"/>
        <v>0</v>
      </c>
      <c r="EV61" s="350">
        <v>0</v>
      </c>
      <c r="EW61" s="351">
        <f t="shared" si="217"/>
        <v>0</v>
      </c>
      <c r="EX61" s="77">
        <f t="shared" si="46"/>
        <v>0</v>
      </c>
      <c r="EY61" s="207">
        <f t="shared" si="218"/>
        <v>0</v>
      </c>
      <c r="EZ61" s="477">
        <f t="shared" si="47"/>
        <v>0</v>
      </c>
      <c r="FA61" s="93" t="str">
        <f t="shared" si="48"/>
        <v/>
      </c>
      <c r="FB61" s="14"/>
      <c r="FC61" s="8"/>
      <c r="FD61" s="44" t="str">
        <f t="shared" si="219"/>
        <v/>
      </c>
      <c r="FE61" s="41">
        <f t="shared" si="50"/>
        <v>0</v>
      </c>
      <c r="FF61" s="30">
        <f t="shared" si="51"/>
        <v>0</v>
      </c>
      <c r="FG61" s="128">
        <f t="shared" si="52"/>
        <v>0</v>
      </c>
      <c r="FH61" s="74" t="str">
        <f t="shared" si="53"/>
        <v/>
      </c>
      <c r="FI61" s="74" t="str">
        <f t="shared" si="54"/>
        <v/>
      </c>
      <c r="FJ61" s="62" t="str">
        <f t="shared" si="55"/>
        <v/>
      </c>
      <c r="FK61" s="42" t="str">
        <f t="shared" si="56"/>
        <v/>
      </c>
      <c r="FL61" s="84">
        <f t="shared" si="57"/>
        <v>0</v>
      </c>
      <c r="FM61" s="71" t="str">
        <f t="shared" si="152"/>
        <v/>
      </c>
      <c r="FN61" s="70" t="str">
        <f t="shared" si="153"/>
        <v/>
      </c>
      <c r="FO61" s="70" t="str">
        <f t="shared" si="154"/>
        <v/>
      </c>
      <c r="FP61" s="70" t="str">
        <f t="shared" si="155"/>
        <v/>
      </c>
      <c r="FQ61" s="70" t="str">
        <f t="shared" si="156"/>
        <v/>
      </c>
      <c r="FR61" s="387" t="str">
        <f t="shared" si="157"/>
        <v/>
      </c>
      <c r="FS61" s="72" t="str">
        <f t="shared" si="158"/>
        <v/>
      </c>
      <c r="FT61" s="71">
        <f t="shared" si="65"/>
        <v>0</v>
      </c>
      <c r="FU61" s="70">
        <f t="shared" si="66"/>
        <v>0</v>
      </c>
      <c r="FV61" s="70">
        <f t="shared" si="67"/>
        <v>0</v>
      </c>
      <c r="FW61" s="70">
        <f t="shared" si="68"/>
        <v>0</v>
      </c>
      <c r="FX61" s="72"/>
      <c r="FY61" s="691"/>
      <c r="FZ61" s="691"/>
      <c r="GA61" s="112">
        <f t="shared" si="69"/>
        <v>0</v>
      </c>
      <c r="GB61" s="112" t="s">
        <v>193</v>
      </c>
      <c r="GC61" s="112">
        <f t="shared" si="70"/>
        <v>200</v>
      </c>
      <c r="GD61" s="112" t="str">
        <f t="shared" si="71"/>
        <v>0/200</v>
      </c>
      <c r="GE61" s="112">
        <f t="shared" si="72"/>
        <v>0</v>
      </c>
      <c r="GF61" s="112" t="s">
        <v>193</v>
      </c>
      <c r="GG61" s="112">
        <f t="shared" si="73"/>
        <v>200</v>
      </c>
      <c r="GH61" s="112" t="str">
        <f t="shared" si="74"/>
        <v>0/200</v>
      </c>
      <c r="GI61" s="112">
        <f t="shared" si="75"/>
        <v>0</v>
      </c>
      <c r="GJ61" s="112" t="s">
        <v>193</v>
      </c>
      <c r="GK61" s="112">
        <f t="shared" si="76"/>
        <v>100</v>
      </c>
      <c r="GL61" s="112" t="str">
        <f t="shared" si="77"/>
        <v>0/100</v>
      </c>
      <c r="GM61" s="112">
        <f t="shared" si="78"/>
        <v>0</v>
      </c>
      <c r="GN61" s="112" t="s">
        <v>193</v>
      </c>
      <c r="GO61" s="112">
        <f t="shared" si="79"/>
        <v>100</v>
      </c>
      <c r="GP61" s="112" t="str">
        <f t="shared" si="80"/>
        <v>0/100</v>
      </c>
      <c r="GQ61" s="112">
        <f t="shared" si="81"/>
        <v>0</v>
      </c>
      <c r="GR61" s="112" t="s">
        <v>193</v>
      </c>
      <c r="GS61" s="112">
        <f t="shared" si="82"/>
        <v>200</v>
      </c>
      <c r="GT61" s="112" t="str">
        <f t="shared" si="17"/>
        <v>0/200</v>
      </c>
    </row>
    <row r="62" spans="1:202" ht="21.75" customHeight="1">
      <c r="A62" s="104">
        <f t="shared" si="18"/>
        <v>0</v>
      </c>
      <c r="B62" s="336">
        <v>54</v>
      </c>
      <c r="C62" s="32">
        <v>54</v>
      </c>
      <c r="D62" s="26">
        <f t="shared" si="19"/>
        <v>0</v>
      </c>
      <c r="E62" s="2"/>
      <c r="F62" s="538"/>
      <c r="G62" s="1"/>
      <c r="H62" s="2"/>
      <c r="I62" s="2"/>
      <c r="J62" s="2"/>
      <c r="K62" s="115"/>
      <c r="L62" s="15">
        <v>0</v>
      </c>
      <c r="M62" s="49">
        <v>0</v>
      </c>
      <c r="N62" s="50">
        <f t="shared" si="165"/>
        <v>0</v>
      </c>
      <c r="O62" s="141">
        <v>0</v>
      </c>
      <c r="P62" s="338">
        <v>0</v>
      </c>
      <c r="Q62" s="75">
        <f t="shared" si="166"/>
        <v>0</v>
      </c>
      <c r="R62" s="339">
        <v>0</v>
      </c>
      <c r="S62" s="340">
        <f t="shared" si="85"/>
        <v>0</v>
      </c>
      <c r="T62" s="153">
        <f t="shared" si="20"/>
        <v>0</v>
      </c>
      <c r="U62" s="51">
        <f t="shared" si="167"/>
        <v>0</v>
      </c>
      <c r="V62" s="476">
        <f t="shared" si="21"/>
        <v>0</v>
      </c>
      <c r="W62" s="27" t="str">
        <f t="shared" si="168"/>
        <v/>
      </c>
      <c r="X62" s="27" t="str">
        <f t="shared" si="169"/>
        <v/>
      </c>
      <c r="Y62" s="85" t="str">
        <f t="shared" si="170"/>
        <v/>
      </c>
      <c r="Z62" s="89">
        <v>0</v>
      </c>
      <c r="AA62" s="58">
        <v>0</v>
      </c>
      <c r="AB62" s="59">
        <f t="shared" si="173"/>
        <v>0</v>
      </c>
      <c r="AC62" s="147">
        <v>0</v>
      </c>
      <c r="AD62" s="343">
        <v>0</v>
      </c>
      <c r="AE62" s="76">
        <f t="shared" si="174"/>
        <v>0</v>
      </c>
      <c r="AF62" s="344">
        <v>0</v>
      </c>
      <c r="AG62" s="345">
        <f t="shared" si="175"/>
        <v>0</v>
      </c>
      <c r="AH62" s="97">
        <f t="shared" si="22"/>
        <v>0</v>
      </c>
      <c r="AI62" s="148">
        <f t="shared" si="176"/>
        <v>0</v>
      </c>
      <c r="AJ62" s="475">
        <f t="shared" si="23"/>
        <v>0</v>
      </c>
      <c r="AK62" s="53" t="str">
        <f t="shared" si="177"/>
        <v/>
      </c>
      <c r="AL62" s="53" t="str">
        <f t="shared" si="178"/>
        <v/>
      </c>
      <c r="AM62" s="90" t="str">
        <f t="shared" si="179"/>
        <v/>
      </c>
      <c r="AN62" s="86">
        <v>0</v>
      </c>
      <c r="AO62" s="55">
        <v>0</v>
      </c>
      <c r="AP62" s="56">
        <f t="shared" si="220"/>
        <v>0</v>
      </c>
      <c r="AQ62" s="185">
        <v>0</v>
      </c>
      <c r="AR62" s="346">
        <v>0</v>
      </c>
      <c r="AS62" s="186">
        <f t="shared" si="180"/>
        <v>0</v>
      </c>
      <c r="AT62" s="347">
        <v>0</v>
      </c>
      <c r="AU62" s="348">
        <f t="shared" si="181"/>
        <v>0</v>
      </c>
      <c r="AV62" s="47">
        <f t="shared" si="24"/>
        <v>0</v>
      </c>
      <c r="AW62" s="187">
        <f t="shared" si="182"/>
        <v>0</v>
      </c>
      <c r="AX62" s="473">
        <f t="shared" si="25"/>
        <v>0</v>
      </c>
      <c r="AY62" s="29" t="str">
        <f t="shared" si="183"/>
        <v/>
      </c>
      <c r="AZ62" s="29" t="str">
        <f t="shared" si="184"/>
        <v/>
      </c>
      <c r="BA62" s="87" t="str">
        <f t="shared" si="185"/>
        <v/>
      </c>
      <c r="BB62" s="203">
        <v>0</v>
      </c>
      <c r="BC62" s="63">
        <v>0</v>
      </c>
      <c r="BD62" s="204">
        <f t="shared" si="221"/>
        <v>0</v>
      </c>
      <c r="BE62" s="205">
        <v>0</v>
      </c>
      <c r="BF62" s="349">
        <v>0</v>
      </c>
      <c r="BG62" s="206">
        <f t="shared" si="186"/>
        <v>0</v>
      </c>
      <c r="BH62" s="350">
        <v>0</v>
      </c>
      <c r="BI62" s="351">
        <f t="shared" si="187"/>
        <v>0</v>
      </c>
      <c r="BJ62" s="77">
        <f t="shared" si="26"/>
        <v>0</v>
      </c>
      <c r="BK62" s="207">
        <f t="shared" si="188"/>
        <v>0</v>
      </c>
      <c r="BL62" s="477">
        <f t="shared" si="27"/>
        <v>0</v>
      </c>
      <c r="BM62" s="69" t="str">
        <f t="shared" si="189"/>
        <v/>
      </c>
      <c r="BN62" s="69" t="str">
        <f t="shared" si="190"/>
        <v/>
      </c>
      <c r="BO62" s="88" t="str">
        <f t="shared" si="191"/>
        <v/>
      </c>
      <c r="BP62" s="89">
        <v>0</v>
      </c>
      <c r="BQ62" s="58">
        <v>0</v>
      </c>
      <c r="BR62" s="59">
        <f t="shared" si="171"/>
        <v>0</v>
      </c>
      <c r="BS62" s="147">
        <v>0</v>
      </c>
      <c r="BT62" s="343">
        <v>0</v>
      </c>
      <c r="BU62" s="76">
        <f t="shared" si="192"/>
        <v>0</v>
      </c>
      <c r="BV62" s="344">
        <v>0</v>
      </c>
      <c r="BW62" s="345">
        <f t="shared" si="193"/>
        <v>0</v>
      </c>
      <c r="BX62" s="97">
        <f t="shared" si="28"/>
        <v>0</v>
      </c>
      <c r="BY62" s="148">
        <f t="shared" si="194"/>
        <v>0</v>
      </c>
      <c r="BZ62" s="475">
        <f t="shared" si="29"/>
        <v>0</v>
      </c>
      <c r="CA62" s="53" t="str">
        <f t="shared" si="172"/>
        <v/>
      </c>
      <c r="CB62" s="53" t="str">
        <f t="shared" si="195"/>
        <v/>
      </c>
      <c r="CC62" s="90" t="str">
        <f t="shared" si="196"/>
        <v/>
      </c>
      <c r="CD62" s="94">
        <v>0</v>
      </c>
      <c r="CE62" s="95">
        <v>0</v>
      </c>
      <c r="CF62" s="96">
        <f t="shared" si="222"/>
        <v>0</v>
      </c>
      <c r="CG62" s="223">
        <v>0</v>
      </c>
      <c r="CH62" s="352">
        <v>0</v>
      </c>
      <c r="CI62" s="224">
        <f t="shared" si="197"/>
        <v>0</v>
      </c>
      <c r="CJ62" s="353">
        <v>0</v>
      </c>
      <c r="CK62" s="354">
        <f t="shared" si="198"/>
        <v>0</v>
      </c>
      <c r="CL62" s="46">
        <f t="shared" si="30"/>
        <v>0</v>
      </c>
      <c r="CM62" s="225">
        <f t="shared" si="199"/>
        <v>0</v>
      </c>
      <c r="CN62" s="478">
        <f t="shared" si="31"/>
        <v>0</v>
      </c>
      <c r="CO62" s="28" t="str">
        <f t="shared" si="200"/>
        <v/>
      </c>
      <c r="CP62" s="28" t="str">
        <f t="shared" si="201"/>
        <v/>
      </c>
      <c r="CQ62" s="43" t="str">
        <f t="shared" si="202"/>
        <v/>
      </c>
      <c r="CR62" s="89">
        <v>0</v>
      </c>
      <c r="CS62" s="58">
        <v>0</v>
      </c>
      <c r="CT62" s="59">
        <f t="shared" si="203"/>
        <v>0</v>
      </c>
      <c r="CU62" s="147">
        <v>0</v>
      </c>
      <c r="CV62" s="343">
        <v>0</v>
      </c>
      <c r="CW62" s="76">
        <f t="shared" si="204"/>
        <v>0</v>
      </c>
      <c r="CX62" s="344">
        <v>0</v>
      </c>
      <c r="CY62" s="345">
        <f t="shared" si="205"/>
        <v>0</v>
      </c>
      <c r="CZ62" s="97">
        <f t="shared" si="32"/>
        <v>0</v>
      </c>
      <c r="DA62" s="148">
        <f t="shared" si="206"/>
        <v>0</v>
      </c>
      <c r="DB62" s="475">
        <f t="shared" si="33"/>
        <v>0</v>
      </c>
      <c r="DC62" s="53" t="str">
        <f t="shared" si="207"/>
        <v/>
      </c>
      <c r="DD62" s="53" t="str">
        <f t="shared" si="208"/>
        <v/>
      </c>
      <c r="DE62" s="90" t="str">
        <f t="shared" si="209"/>
        <v/>
      </c>
      <c r="DF62" s="91">
        <v>0</v>
      </c>
      <c r="DG62" s="60">
        <v>0</v>
      </c>
      <c r="DH62" s="61">
        <f t="shared" si="223"/>
        <v>0</v>
      </c>
      <c r="DI62" s="244">
        <v>0</v>
      </c>
      <c r="DJ62" s="355">
        <v>0</v>
      </c>
      <c r="DK62" s="245">
        <f t="shared" si="210"/>
        <v>0</v>
      </c>
      <c r="DL62" s="356">
        <v>0</v>
      </c>
      <c r="DM62" s="357">
        <f t="shared" si="211"/>
        <v>0</v>
      </c>
      <c r="DN62" s="48">
        <f t="shared" si="34"/>
        <v>0</v>
      </c>
      <c r="DO62" s="246">
        <f t="shared" si="212"/>
        <v>0</v>
      </c>
      <c r="DP62" s="479">
        <f t="shared" si="35"/>
        <v>0</v>
      </c>
      <c r="DQ62" s="92" t="str">
        <f t="shared" si="36"/>
        <v/>
      </c>
      <c r="DR62" s="203">
        <v>0</v>
      </c>
      <c r="DS62" s="63">
        <v>0</v>
      </c>
      <c r="DT62" s="204">
        <f t="shared" si="224"/>
        <v>0</v>
      </c>
      <c r="DU62" s="205">
        <v>0</v>
      </c>
      <c r="DV62" s="349">
        <v>0</v>
      </c>
      <c r="DW62" s="206">
        <f t="shared" si="213"/>
        <v>0</v>
      </c>
      <c r="DX62" s="350">
        <v>0</v>
      </c>
      <c r="DY62" s="351">
        <f t="shared" si="214"/>
        <v>0</v>
      </c>
      <c r="DZ62" s="77">
        <f t="shared" si="37"/>
        <v>0</v>
      </c>
      <c r="EA62" s="207">
        <f t="shared" si="215"/>
        <v>0</v>
      </c>
      <c r="EB62" s="477">
        <f t="shared" si="38"/>
        <v>0</v>
      </c>
      <c r="EC62" s="93" t="str">
        <f t="shared" si="39"/>
        <v/>
      </c>
      <c r="ED62" s="12">
        <v>0</v>
      </c>
      <c r="EE62" s="6">
        <v>0</v>
      </c>
      <c r="EF62" s="6">
        <v>0</v>
      </c>
      <c r="EG62" s="65">
        <f t="shared" si="225"/>
        <v>0</v>
      </c>
      <c r="EH62" s="480">
        <f t="shared" si="41"/>
        <v>0</v>
      </c>
      <c r="EI62" s="66" t="str">
        <f t="shared" si="42"/>
        <v/>
      </c>
      <c r="EJ62" s="10">
        <v>0</v>
      </c>
      <c r="EK62" s="4">
        <v>0</v>
      </c>
      <c r="EL62" s="4">
        <v>0</v>
      </c>
      <c r="EM62" s="28">
        <f t="shared" si="226"/>
        <v>0</v>
      </c>
      <c r="EN62" s="478">
        <f t="shared" si="44"/>
        <v>0</v>
      </c>
      <c r="EO62" s="39" t="str">
        <f t="shared" si="45"/>
        <v/>
      </c>
      <c r="EP62" s="203">
        <v>0</v>
      </c>
      <c r="EQ62" s="63">
        <v>0</v>
      </c>
      <c r="ER62" s="204">
        <f t="shared" si="97"/>
        <v>0</v>
      </c>
      <c r="ES62" s="205">
        <v>0</v>
      </c>
      <c r="ET62" s="349">
        <v>0</v>
      </c>
      <c r="EU62" s="206">
        <f t="shared" si="216"/>
        <v>0</v>
      </c>
      <c r="EV62" s="350">
        <v>0</v>
      </c>
      <c r="EW62" s="351">
        <f t="shared" si="217"/>
        <v>0</v>
      </c>
      <c r="EX62" s="77">
        <f t="shared" si="46"/>
        <v>0</v>
      </c>
      <c r="EY62" s="207">
        <f t="shared" si="218"/>
        <v>0</v>
      </c>
      <c r="EZ62" s="477">
        <f t="shared" si="47"/>
        <v>0</v>
      </c>
      <c r="FA62" s="93" t="str">
        <f t="shared" si="48"/>
        <v/>
      </c>
      <c r="FB62" s="14"/>
      <c r="FC62" s="8"/>
      <c r="FD62" s="44" t="str">
        <f t="shared" si="219"/>
        <v/>
      </c>
      <c r="FE62" s="41">
        <f t="shared" si="50"/>
        <v>0</v>
      </c>
      <c r="FF62" s="30">
        <f t="shared" si="51"/>
        <v>0</v>
      </c>
      <c r="FG62" s="128">
        <f t="shared" si="52"/>
        <v>0</v>
      </c>
      <c r="FH62" s="74" t="str">
        <f t="shared" si="53"/>
        <v/>
      </c>
      <c r="FI62" s="74" t="str">
        <f t="shared" si="54"/>
        <v/>
      </c>
      <c r="FJ62" s="62" t="str">
        <f t="shared" si="55"/>
        <v/>
      </c>
      <c r="FK62" s="42" t="str">
        <f t="shared" si="56"/>
        <v/>
      </c>
      <c r="FL62" s="84">
        <f t="shared" si="57"/>
        <v>0</v>
      </c>
      <c r="FM62" s="71" t="str">
        <f t="shared" si="152"/>
        <v/>
      </c>
      <c r="FN62" s="70" t="str">
        <f t="shared" si="153"/>
        <v/>
      </c>
      <c r="FO62" s="70" t="str">
        <f t="shared" si="154"/>
        <v/>
      </c>
      <c r="FP62" s="70" t="str">
        <f t="shared" si="155"/>
        <v/>
      </c>
      <c r="FQ62" s="70" t="str">
        <f t="shared" si="156"/>
        <v/>
      </c>
      <c r="FR62" s="387" t="str">
        <f t="shared" si="157"/>
        <v/>
      </c>
      <c r="FS62" s="72" t="str">
        <f t="shared" si="158"/>
        <v/>
      </c>
      <c r="FT62" s="71">
        <f t="shared" si="65"/>
        <v>0</v>
      </c>
      <c r="FU62" s="70">
        <f t="shared" si="66"/>
        <v>0</v>
      </c>
      <c r="FV62" s="70">
        <f t="shared" si="67"/>
        <v>0</v>
      </c>
      <c r="FW62" s="70">
        <f t="shared" si="68"/>
        <v>0</v>
      </c>
      <c r="FX62" s="72"/>
      <c r="FY62" s="691"/>
      <c r="FZ62" s="691"/>
      <c r="GA62" s="112">
        <f t="shared" si="69"/>
        <v>0</v>
      </c>
      <c r="GB62" s="112" t="s">
        <v>193</v>
      </c>
      <c r="GC62" s="112">
        <f t="shared" si="70"/>
        <v>200</v>
      </c>
      <c r="GD62" s="112" t="str">
        <f t="shared" si="71"/>
        <v>0/200</v>
      </c>
      <c r="GE62" s="112">
        <f t="shared" si="72"/>
        <v>0</v>
      </c>
      <c r="GF62" s="112" t="s">
        <v>193</v>
      </c>
      <c r="GG62" s="112">
        <f t="shared" si="73"/>
        <v>200</v>
      </c>
      <c r="GH62" s="112" t="str">
        <f t="shared" si="74"/>
        <v>0/200</v>
      </c>
      <c r="GI62" s="112">
        <f t="shared" si="75"/>
        <v>0</v>
      </c>
      <c r="GJ62" s="112" t="s">
        <v>193</v>
      </c>
      <c r="GK62" s="112">
        <f t="shared" si="76"/>
        <v>100</v>
      </c>
      <c r="GL62" s="112" t="str">
        <f t="shared" si="77"/>
        <v>0/100</v>
      </c>
      <c r="GM62" s="112">
        <f t="shared" si="78"/>
        <v>0</v>
      </c>
      <c r="GN62" s="112" t="s">
        <v>193</v>
      </c>
      <c r="GO62" s="112">
        <f t="shared" si="79"/>
        <v>100</v>
      </c>
      <c r="GP62" s="112" t="str">
        <f t="shared" si="80"/>
        <v>0/100</v>
      </c>
      <c r="GQ62" s="112">
        <f t="shared" si="81"/>
        <v>0</v>
      </c>
      <c r="GR62" s="112" t="s">
        <v>193</v>
      </c>
      <c r="GS62" s="112">
        <f t="shared" si="82"/>
        <v>200</v>
      </c>
      <c r="GT62" s="112" t="str">
        <f t="shared" si="17"/>
        <v>0/200</v>
      </c>
    </row>
    <row r="63" spans="1:202" ht="21.75" customHeight="1">
      <c r="A63" s="104">
        <f t="shared" si="18"/>
        <v>0</v>
      </c>
      <c r="B63" s="336">
        <v>55</v>
      </c>
      <c r="C63" s="25">
        <v>55</v>
      </c>
      <c r="D63" s="26">
        <f t="shared" si="19"/>
        <v>0</v>
      </c>
      <c r="E63" s="2"/>
      <c r="F63" s="538"/>
      <c r="G63" s="2"/>
      <c r="H63" s="2"/>
      <c r="I63" s="2"/>
      <c r="J63" s="2"/>
      <c r="K63" s="115"/>
      <c r="L63" s="15">
        <v>0</v>
      </c>
      <c r="M63" s="49">
        <v>0</v>
      </c>
      <c r="N63" s="50">
        <f t="shared" si="165"/>
        <v>0</v>
      </c>
      <c r="O63" s="141">
        <v>0</v>
      </c>
      <c r="P63" s="338">
        <v>0</v>
      </c>
      <c r="Q63" s="75">
        <f t="shared" si="166"/>
        <v>0</v>
      </c>
      <c r="R63" s="339">
        <v>0</v>
      </c>
      <c r="S63" s="340">
        <f t="shared" si="85"/>
        <v>0</v>
      </c>
      <c r="T63" s="153">
        <f t="shared" si="20"/>
        <v>0</v>
      </c>
      <c r="U63" s="51">
        <f t="shared" si="167"/>
        <v>0</v>
      </c>
      <c r="V63" s="476">
        <f t="shared" si="21"/>
        <v>0</v>
      </c>
      <c r="W63" s="27" t="str">
        <f t="shared" si="168"/>
        <v/>
      </c>
      <c r="X63" s="27" t="str">
        <f t="shared" si="169"/>
        <v/>
      </c>
      <c r="Y63" s="85" t="str">
        <f t="shared" si="170"/>
        <v/>
      </c>
      <c r="Z63" s="89">
        <v>0</v>
      </c>
      <c r="AA63" s="58">
        <v>0</v>
      </c>
      <c r="AB63" s="59">
        <f t="shared" si="173"/>
        <v>0</v>
      </c>
      <c r="AC63" s="147">
        <v>0</v>
      </c>
      <c r="AD63" s="343">
        <v>0</v>
      </c>
      <c r="AE63" s="76">
        <f t="shared" si="174"/>
        <v>0</v>
      </c>
      <c r="AF63" s="344">
        <v>0</v>
      </c>
      <c r="AG63" s="345">
        <f t="shared" si="175"/>
        <v>0</v>
      </c>
      <c r="AH63" s="97">
        <f t="shared" si="22"/>
        <v>0</v>
      </c>
      <c r="AI63" s="148">
        <f t="shared" si="176"/>
        <v>0</v>
      </c>
      <c r="AJ63" s="475">
        <f t="shared" si="23"/>
        <v>0</v>
      </c>
      <c r="AK63" s="53" t="str">
        <f t="shared" si="177"/>
        <v/>
      </c>
      <c r="AL63" s="53" t="str">
        <f t="shared" si="178"/>
        <v/>
      </c>
      <c r="AM63" s="90" t="str">
        <f t="shared" si="179"/>
        <v/>
      </c>
      <c r="AN63" s="86">
        <v>0</v>
      </c>
      <c r="AO63" s="55">
        <v>0</v>
      </c>
      <c r="AP63" s="56">
        <f t="shared" si="220"/>
        <v>0</v>
      </c>
      <c r="AQ63" s="185">
        <v>0</v>
      </c>
      <c r="AR63" s="346">
        <v>0</v>
      </c>
      <c r="AS63" s="186">
        <f t="shared" si="180"/>
        <v>0</v>
      </c>
      <c r="AT63" s="347">
        <v>0</v>
      </c>
      <c r="AU63" s="348">
        <f t="shared" si="181"/>
        <v>0</v>
      </c>
      <c r="AV63" s="47">
        <f t="shared" si="24"/>
        <v>0</v>
      </c>
      <c r="AW63" s="187">
        <f t="shared" si="182"/>
        <v>0</v>
      </c>
      <c r="AX63" s="473">
        <f t="shared" si="25"/>
        <v>0</v>
      </c>
      <c r="AY63" s="29" t="str">
        <f t="shared" si="183"/>
        <v/>
      </c>
      <c r="AZ63" s="29" t="str">
        <f t="shared" si="184"/>
        <v/>
      </c>
      <c r="BA63" s="87" t="str">
        <f t="shared" si="185"/>
        <v/>
      </c>
      <c r="BB63" s="203">
        <v>0</v>
      </c>
      <c r="BC63" s="63">
        <v>0</v>
      </c>
      <c r="BD63" s="204">
        <f t="shared" si="221"/>
        <v>0</v>
      </c>
      <c r="BE63" s="205">
        <v>0</v>
      </c>
      <c r="BF63" s="349">
        <v>0</v>
      </c>
      <c r="BG63" s="206">
        <f t="shared" si="186"/>
        <v>0</v>
      </c>
      <c r="BH63" s="350">
        <v>0</v>
      </c>
      <c r="BI63" s="351">
        <f t="shared" si="187"/>
        <v>0</v>
      </c>
      <c r="BJ63" s="77">
        <f t="shared" si="26"/>
        <v>0</v>
      </c>
      <c r="BK63" s="207">
        <f t="shared" si="188"/>
        <v>0</v>
      </c>
      <c r="BL63" s="477">
        <f t="shared" si="27"/>
        <v>0</v>
      </c>
      <c r="BM63" s="69" t="str">
        <f t="shared" si="189"/>
        <v/>
      </c>
      <c r="BN63" s="69" t="str">
        <f t="shared" si="190"/>
        <v/>
      </c>
      <c r="BO63" s="88" t="str">
        <f t="shared" si="191"/>
        <v/>
      </c>
      <c r="BP63" s="89">
        <v>0</v>
      </c>
      <c r="BQ63" s="58">
        <v>0</v>
      </c>
      <c r="BR63" s="59">
        <f t="shared" si="171"/>
        <v>0</v>
      </c>
      <c r="BS63" s="147">
        <v>0</v>
      </c>
      <c r="BT63" s="343">
        <v>0</v>
      </c>
      <c r="BU63" s="76">
        <f t="shared" si="192"/>
        <v>0</v>
      </c>
      <c r="BV63" s="344">
        <v>0</v>
      </c>
      <c r="BW63" s="345">
        <f t="shared" si="193"/>
        <v>0</v>
      </c>
      <c r="BX63" s="97">
        <f t="shared" si="28"/>
        <v>0</v>
      </c>
      <c r="BY63" s="148">
        <f t="shared" si="194"/>
        <v>0</v>
      </c>
      <c r="BZ63" s="475">
        <f t="shared" si="29"/>
        <v>0</v>
      </c>
      <c r="CA63" s="53" t="str">
        <f t="shared" si="172"/>
        <v/>
      </c>
      <c r="CB63" s="53" t="str">
        <f t="shared" si="195"/>
        <v/>
      </c>
      <c r="CC63" s="90" t="str">
        <f t="shared" si="196"/>
        <v/>
      </c>
      <c r="CD63" s="94">
        <v>0</v>
      </c>
      <c r="CE63" s="95">
        <v>0</v>
      </c>
      <c r="CF63" s="96">
        <f t="shared" si="222"/>
        <v>0</v>
      </c>
      <c r="CG63" s="223">
        <v>0</v>
      </c>
      <c r="CH63" s="352">
        <v>0</v>
      </c>
      <c r="CI63" s="224">
        <f t="shared" si="197"/>
        <v>0</v>
      </c>
      <c r="CJ63" s="353">
        <v>0</v>
      </c>
      <c r="CK63" s="354">
        <f t="shared" si="198"/>
        <v>0</v>
      </c>
      <c r="CL63" s="46">
        <f t="shared" si="30"/>
        <v>0</v>
      </c>
      <c r="CM63" s="225">
        <f t="shared" si="199"/>
        <v>0</v>
      </c>
      <c r="CN63" s="478">
        <f t="shared" si="31"/>
        <v>0</v>
      </c>
      <c r="CO63" s="28" t="str">
        <f t="shared" si="200"/>
        <v/>
      </c>
      <c r="CP63" s="28" t="str">
        <f t="shared" si="201"/>
        <v/>
      </c>
      <c r="CQ63" s="43" t="str">
        <f t="shared" si="202"/>
        <v/>
      </c>
      <c r="CR63" s="89">
        <v>0</v>
      </c>
      <c r="CS63" s="58">
        <v>0</v>
      </c>
      <c r="CT63" s="59">
        <f t="shared" si="203"/>
        <v>0</v>
      </c>
      <c r="CU63" s="147">
        <v>0</v>
      </c>
      <c r="CV63" s="343">
        <v>0</v>
      </c>
      <c r="CW63" s="76">
        <f t="shared" si="204"/>
        <v>0</v>
      </c>
      <c r="CX63" s="344">
        <v>0</v>
      </c>
      <c r="CY63" s="345">
        <f t="shared" si="205"/>
        <v>0</v>
      </c>
      <c r="CZ63" s="97">
        <f t="shared" si="32"/>
        <v>0</v>
      </c>
      <c r="DA63" s="148">
        <f t="shared" si="206"/>
        <v>0</v>
      </c>
      <c r="DB63" s="475">
        <f t="shared" si="33"/>
        <v>0</v>
      </c>
      <c r="DC63" s="53" t="str">
        <f t="shared" si="207"/>
        <v/>
      </c>
      <c r="DD63" s="53" t="str">
        <f t="shared" si="208"/>
        <v/>
      </c>
      <c r="DE63" s="90" t="str">
        <f t="shared" si="209"/>
        <v/>
      </c>
      <c r="DF63" s="91">
        <v>0</v>
      </c>
      <c r="DG63" s="60">
        <v>0</v>
      </c>
      <c r="DH63" s="61">
        <f t="shared" si="223"/>
        <v>0</v>
      </c>
      <c r="DI63" s="244">
        <v>0</v>
      </c>
      <c r="DJ63" s="355">
        <v>0</v>
      </c>
      <c r="DK63" s="245">
        <f t="shared" si="210"/>
        <v>0</v>
      </c>
      <c r="DL63" s="356">
        <v>0</v>
      </c>
      <c r="DM63" s="357">
        <f t="shared" si="211"/>
        <v>0</v>
      </c>
      <c r="DN63" s="48">
        <f t="shared" si="34"/>
        <v>0</v>
      </c>
      <c r="DO63" s="246">
        <f t="shared" si="212"/>
        <v>0</v>
      </c>
      <c r="DP63" s="479">
        <f t="shared" si="35"/>
        <v>0</v>
      </c>
      <c r="DQ63" s="92" t="str">
        <f t="shared" si="36"/>
        <v/>
      </c>
      <c r="DR63" s="203">
        <v>0</v>
      </c>
      <c r="DS63" s="63">
        <v>0</v>
      </c>
      <c r="DT63" s="204">
        <f t="shared" si="224"/>
        <v>0</v>
      </c>
      <c r="DU63" s="205">
        <v>0</v>
      </c>
      <c r="DV63" s="349">
        <v>0</v>
      </c>
      <c r="DW63" s="206">
        <f t="shared" si="213"/>
        <v>0</v>
      </c>
      <c r="DX63" s="350">
        <v>0</v>
      </c>
      <c r="DY63" s="351">
        <f t="shared" si="214"/>
        <v>0</v>
      </c>
      <c r="DZ63" s="77">
        <f t="shared" si="37"/>
        <v>0</v>
      </c>
      <c r="EA63" s="207">
        <f t="shared" si="215"/>
        <v>0</v>
      </c>
      <c r="EB63" s="477">
        <f t="shared" si="38"/>
        <v>0</v>
      </c>
      <c r="EC63" s="93" t="str">
        <f t="shared" si="39"/>
        <v/>
      </c>
      <c r="ED63" s="12">
        <v>0</v>
      </c>
      <c r="EE63" s="6">
        <v>0</v>
      </c>
      <c r="EF63" s="6">
        <v>0</v>
      </c>
      <c r="EG63" s="65">
        <f t="shared" si="225"/>
        <v>0</v>
      </c>
      <c r="EH63" s="480">
        <f t="shared" si="41"/>
        <v>0</v>
      </c>
      <c r="EI63" s="66" t="str">
        <f t="shared" si="42"/>
        <v/>
      </c>
      <c r="EJ63" s="10">
        <v>0</v>
      </c>
      <c r="EK63" s="4">
        <v>0</v>
      </c>
      <c r="EL63" s="4">
        <v>0</v>
      </c>
      <c r="EM63" s="28">
        <f t="shared" si="226"/>
        <v>0</v>
      </c>
      <c r="EN63" s="478">
        <f t="shared" si="44"/>
        <v>0</v>
      </c>
      <c r="EO63" s="39" t="str">
        <f t="shared" si="45"/>
        <v/>
      </c>
      <c r="EP63" s="203">
        <v>0</v>
      </c>
      <c r="EQ63" s="63">
        <v>0</v>
      </c>
      <c r="ER63" s="204">
        <f t="shared" si="97"/>
        <v>0</v>
      </c>
      <c r="ES63" s="205">
        <v>0</v>
      </c>
      <c r="ET63" s="349">
        <v>0</v>
      </c>
      <c r="EU63" s="206">
        <f t="shared" si="216"/>
        <v>0</v>
      </c>
      <c r="EV63" s="350">
        <v>0</v>
      </c>
      <c r="EW63" s="351">
        <f t="shared" si="217"/>
        <v>0</v>
      </c>
      <c r="EX63" s="77">
        <f t="shared" si="46"/>
        <v>0</v>
      </c>
      <c r="EY63" s="207">
        <f t="shared" si="218"/>
        <v>0</v>
      </c>
      <c r="EZ63" s="477">
        <f t="shared" si="47"/>
        <v>0</v>
      </c>
      <c r="FA63" s="93" t="str">
        <f t="shared" si="48"/>
        <v/>
      </c>
      <c r="FB63" s="14"/>
      <c r="FC63" s="8"/>
      <c r="FD63" s="44" t="str">
        <f t="shared" si="219"/>
        <v/>
      </c>
      <c r="FE63" s="41">
        <f t="shared" si="50"/>
        <v>0</v>
      </c>
      <c r="FF63" s="30">
        <f t="shared" si="51"/>
        <v>0</v>
      </c>
      <c r="FG63" s="128">
        <f t="shared" si="52"/>
        <v>0</v>
      </c>
      <c r="FH63" s="74" t="str">
        <f t="shared" si="53"/>
        <v/>
      </c>
      <c r="FI63" s="74" t="str">
        <f t="shared" si="54"/>
        <v/>
      </c>
      <c r="FJ63" s="62" t="str">
        <f t="shared" si="55"/>
        <v/>
      </c>
      <c r="FK63" s="42" t="str">
        <f t="shared" si="56"/>
        <v/>
      </c>
      <c r="FL63" s="84">
        <f t="shared" si="57"/>
        <v>0</v>
      </c>
      <c r="FM63" s="71" t="str">
        <f t="shared" si="152"/>
        <v/>
      </c>
      <c r="FN63" s="70" t="str">
        <f t="shared" si="153"/>
        <v/>
      </c>
      <c r="FO63" s="70" t="str">
        <f t="shared" si="154"/>
        <v/>
      </c>
      <c r="FP63" s="70" t="str">
        <f t="shared" si="155"/>
        <v/>
      </c>
      <c r="FQ63" s="70" t="str">
        <f t="shared" si="156"/>
        <v/>
      </c>
      <c r="FR63" s="387" t="str">
        <f t="shared" si="157"/>
        <v/>
      </c>
      <c r="FS63" s="72" t="str">
        <f t="shared" si="158"/>
        <v/>
      </c>
      <c r="FT63" s="71">
        <f t="shared" si="65"/>
        <v>0</v>
      </c>
      <c r="FU63" s="70">
        <f t="shared" si="66"/>
        <v>0</v>
      </c>
      <c r="FV63" s="70">
        <f t="shared" si="67"/>
        <v>0</v>
      </c>
      <c r="FW63" s="70">
        <f t="shared" si="68"/>
        <v>0</v>
      </c>
      <c r="FX63" s="72"/>
      <c r="FY63" s="691"/>
      <c r="FZ63" s="691"/>
      <c r="GA63" s="112">
        <f t="shared" si="69"/>
        <v>0</v>
      </c>
      <c r="GB63" s="112" t="s">
        <v>193</v>
      </c>
      <c r="GC63" s="112">
        <f t="shared" si="70"/>
        <v>200</v>
      </c>
      <c r="GD63" s="112" t="str">
        <f t="shared" si="71"/>
        <v>0/200</v>
      </c>
      <c r="GE63" s="112">
        <f t="shared" si="72"/>
        <v>0</v>
      </c>
      <c r="GF63" s="112" t="s">
        <v>193</v>
      </c>
      <c r="GG63" s="112">
        <f t="shared" si="73"/>
        <v>200</v>
      </c>
      <c r="GH63" s="112" t="str">
        <f t="shared" si="74"/>
        <v>0/200</v>
      </c>
      <c r="GI63" s="112">
        <f t="shared" si="75"/>
        <v>0</v>
      </c>
      <c r="GJ63" s="112" t="s">
        <v>193</v>
      </c>
      <c r="GK63" s="112">
        <f t="shared" si="76"/>
        <v>100</v>
      </c>
      <c r="GL63" s="112" t="str">
        <f t="shared" si="77"/>
        <v>0/100</v>
      </c>
      <c r="GM63" s="112">
        <f t="shared" si="78"/>
        <v>0</v>
      </c>
      <c r="GN63" s="112" t="s">
        <v>193</v>
      </c>
      <c r="GO63" s="112">
        <f t="shared" si="79"/>
        <v>100</v>
      </c>
      <c r="GP63" s="112" t="str">
        <f t="shared" si="80"/>
        <v>0/100</v>
      </c>
      <c r="GQ63" s="112">
        <f t="shared" si="81"/>
        <v>0</v>
      </c>
      <c r="GR63" s="112" t="s">
        <v>193</v>
      </c>
      <c r="GS63" s="112">
        <f t="shared" si="82"/>
        <v>200</v>
      </c>
      <c r="GT63" s="112" t="str">
        <f t="shared" si="17"/>
        <v>0/200</v>
      </c>
    </row>
    <row r="64" spans="1:202" ht="21.75" customHeight="1">
      <c r="A64" s="104">
        <f t="shared" si="18"/>
        <v>0</v>
      </c>
      <c r="B64" s="336">
        <v>56</v>
      </c>
      <c r="C64" s="32">
        <v>56</v>
      </c>
      <c r="D64" s="26">
        <f t="shared" si="19"/>
        <v>0</v>
      </c>
      <c r="E64" s="2"/>
      <c r="F64" s="538"/>
      <c r="G64" s="1"/>
      <c r="H64" s="2"/>
      <c r="I64" s="2"/>
      <c r="J64" s="2"/>
      <c r="K64" s="115"/>
      <c r="L64" s="15">
        <v>0</v>
      </c>
      <c r="M64" s="49">
        <v>0</v>
      </c>
      <c r="N64" s="50">
        <f t="shared" si="165"/>
        <v>0</v>
      </c>
      <c r="O64" s="141">
        <v>0</v>
      </c>
      <c r="P64" s="338">
        <v>0</v>
      </c>
      <c r="Q64" s="75">
        <f t="shared" si="166"/>
        <v>0</v>
      </c>
      <c r="R64" s="339">
        <v>0</v>
      </c>
      <c r="S64" s="340">
        <f t="shared" si="85"/>
        <v>0</v>
      </c>
      <c r="T64" s="153">
        <f t="shared" si="20"/>
        <v>0</v>
      </c>
      <c r="U64" s="51">
        <f t="shared" si="167"/>
        <v>0</v>
      </c>
      <c r="V64" s="476">
        <f t="shared" si="21"/>
        <v>0</v>
      </c>
      <c r="W64" s="27" t="str">
        <f t="shared" si="168"/>
        <v/>
      </c>
      <c r="X64" s="27" t="str">
        <f t="shared" si="169"/>
        <v/>
      </c>
      <c r="Y64" s="85" t="str">
        <f t="shared" si="170"/>
        <v/>
      </c>
      <c r="Z64" s="89">
        <v>0</v>
      </c>
      <c r="AA64" s="58">
        <v>0</v>
      </c>
      <c r="AB64" s="59">
        <f t="shared" si="173"/>
        <v>0</v>
      </c>
      <c r="AC64" s="147">
        <v>0</v>
      </c>
      <c r="AD64" s="343">
        <v>0</v>
      </c>
      <c r="AE64" s="76">
        <f t="shared" si="174"/>
        <v>0</v>
      </c>
      <c r="AF64" s="344">
        <v>0</v>
      </c>
      <c r="AG64" s="345">
        <f t="shared" si="175"/>
        <v>0</v>
      </c>
      <c r="AH64" s="97">
        <f t="shared" si="22"/>
        <v>0</v>
      </c>
      <c r="AI64" s="148">
        <f t="shared" si="176"/>
        <v>0</v>
      </c>
      <c r="AJ64" s="475">
        <f t="shared" si="23"/>
        <v>0</v>
      </c>
      <c r="AK64" s="53" t="str">
        <f t="shared" si="177"/>
        <v/>
      </c>
      <c r="AL64" s="53" t="str">
        <f t="shared" si="178"/>
        <v/>
      </c>
      <c r="AM64" s="90" t="str">
        <f t="shared" si="179"/>
        <v/>
      </c>
      <c r="AN64" s="86">
        <v>0</v>
      </c>
      <c r="AO64" s="55">
        <v>0</v>
      </c>
      <c r="AP64" s="56">
        <f t="shared" si="220"/>
        <v>0</v>
      </c>
      <c r="AQ64" s="185">
        <v>0</v>
      </c>
      <c r="AR64" s="346">
        <v>0</v>
      </c>
      <c r="AS64" s="186">
        <f t="shared" si="180"/>
        <v>0</v>
      </c>
      <c r="AT64" s="347">
        <v>0</v>
      </c>
      <c r="AU64" s="348">
        <f t="shared" si="181"/>
        <v>0</v>
      </c>
      <c r="AV64" s="47">
        <f t="shared" si="24"/>
        <v>0</v>
      </c>
      <c r="AW64" s="187">
        <f t="shared" si="182"/>
        <v>0</v>
      </c>
      <c r="AX64" s="473">
        <f t="shared" si="25"/>
        <v>0</v>
      </c>
      <c r="AY64" s="29" t="str">
        <f t="shared" si="183"/>
        <v/>
      </c>
      <c r="AZ64" s="29" t="str">
        <f t="shared" si="184"/>
        <v/>
      </c>
      <c r="BA64" s="87" t="str">
        <f t="shared" si="185"/>
        <v/>
      </c>
      <c r="BB64" s="203">
        <v>0</v>
      </c>
      <c r="BC64" s="63">
        <v>0</v>
      </c>
      <c r="BD64" s="204">
        <f t="shared" si="221"/>
        <v>0</v>
      </c>
      <c r="BE64" s="205">
        <v>0</v>
      </c>
      <c r="BF64" s="349">
        <v>0</v>
      </c>
      <c r="BG64" s="206">
        <f t="shared" si="186"/>
        <v>0</v>
      </c>
      <c r="BH64" s="350">
        <v>0</v>
      </c>
      <c r="BI64" s="351">
        <f t="shared" si="187"/>
        <v>0</v>
      </c>
      <c r="BJ64" s="77">
        <f t="shared" si="26"/>
        <v>0</v>
      </c>
      <c r="BK64" s="207">
        <f t="shared" si="188"/>
        <v>0</v>
      </c>
      <c r="BL64" s="477">
        <f t="shared" si="27"/>
        <v>0</v>
      </c>
      <c r="BM64" s="69" t="str">
        <f t="shared" si="189"/>
        <v/>
      </c>
      <c r="BN64" s="69" t="str">
        <f t="shared" si="190"/>
        <v/>
      </c>
      <c r="BO64" s="88" t="str">
        <f t="shared" si="191"/>
        <v/>
      </c>
      <c r="BP64" s="89">
        <v>0</v>
      </c>
      <c r="BQ64" s="58">
        <v>0</v>
      </c>
      <c r="BR64" s="59">
        <f t="shared" si="171"/>
        <v>0</v>
      </c>
      <c r="BS64" s="147">
        <v>0</v>
      </c>
      <c r="BT64" s="343">
        <v>0</v>
      </c>
      <c r="BU64" s="76">
        <f t="shared" si="192"/>
        <v>0</v>
      </c>
      <c r="BV64" s="344">
        <v>0</v>
      </c>
      <c r="BW64" s="345">
        <f t="shared" si="193"/>
        <v>0</v>
      </c>
      <c r="BX64" s="97">
        <f t="shared" si="28"/>
        <v>0</v>
      </c>
      <c r="BY64" s="148">
        <f t="shared" si="194"/>
        <v>0</v>
      </c>
      <c r="BZ64" s="475">
        <f t="shared" si="29"/>
        <v>0</v>
      </c>
      <c r="CA64" s="53" t="str">
        <f t="shared" si="172"/>
        <v/>
      </c>
      <c r="CB64" s="53" t="str">
        <f t="shared" si="195"/>
        <v/>
      </c>
      <c r="CC64" s="90" t="str">
        <f t="shared" si="196"/>
        <v/>
      </c>
      <c r="CD64" s="94">
        <v>0</v>
      </c>
      <c r="CE64" s="95">
        <v>0</v>
      </c>
      <c r="CF64" s="96">
        <f t="shared" si="222"/>
        <v>0</v>
      </c>
      <c r="CG64" s="223">
        <v>0</v>
      </c>
      <c r="CH64" s="352">
        <v>0</v>
      </c>
      <c r="CI64" s="224">
        <f t="shared" si="197"/>
        <v>0</v>
      </c>
      <c r="CJ64" s="353">
        <v>0</v>
      </c>
      <c r="CK64" s="354">
        <f t="shared" si="198"/>
        <v>0</v>
      </c>
      <c r="CL64" s="46">
        <f t="shared" si="30"/>
        <v>0</v>
      </c>
      <c r="CM64" s="225">
        <f t="shared" si="199"/>
        <v>0</v>
      </c>
      <c r="CN64" s="478">
        <f t="shared" si="31"/>
        <v>0</v>
      </c>
      <c r="CO64" s="28" t="str">
        <f t="shared" si="200"/>
        <v/>
      </c>
      <c r="CP64" s="28" t="str">
        <f t="shared" si="201"/>
        <v/>
      </c>
      <c r="CQ64" s="43" t="str">
        <f t="shared" si="202"/>
        <v/>
      </c>
      <c r="CR64" s="89">
        <v>0</v>
      </c>
      <c r="CS64" s="58">
        <v>0</v>
      </c>
      <c r="CT64" s="59">
        <f t="shared" si="203"/>
        <v>0</v>
      </c>
      <c r="CU64" s="147">
        <v>0</v>
      </c>
      <c r="CV64" s="343">
        <v>0</v>
      </c>
      <c r="CW64" s="76">
        <f t="shared" si="204"/>
        <v>0</v>
      </c>
      <c r="CX64" s="344">
        <v>0</v>
      </c>
      <c r="CY64" s="345">
        <f t="shared" si="205"/>
        <v>0</v>
      </c>
      <c r="CZ64" s="97">
        <f t="shared" si="32"/>
        <v>0</v>
      </c>
      <c r="DA64" s="148">
        <f t="shared" si="206"/>
        <v>0</v>
      </c>
      <c r="DB64" s="475">
        <f t="shared" si="33"/>
        <v>0</v>
      </c>
      <c r="DC64" s="53" t="str">
        <f t="shared" si="207"/>
        <v/>
      </c>
      <c r="DD64" s="53" t="str">
        <f t="shared" si="208"/>
        <v/>
      </c>
      <c r="DE64" s="90" t="str">
        <f t="shared" si="209"/>
        <v/>
      </c>
      <c r="DF64" s="91">
        <v>0</v>
      </c>
      <c r="DG64" s="60">
        <v>0</v>
      </c>
      <c r="DH64" s="61">
        <f t="shared" si="223"/>
        <v>0</v>
      </c>
      <c r="DI64" s="244">
        <v>0</v>
      </c>
      <c r="DJ64" s="355">
        <v>0</v>
      </c>
      <c r="DK64" s="245">
        <f t="shared" si="210"/>
        <v>0</v>
      </c>
      <c r="DL64" s="356">
        <v>0</v>
      </c>
      <c r="DM64" s="357">
        <f t="shared" si="211"/>
        <v>0</v>
      </c>
      <c r="DN64" s="48">
        <f t="shared" si="34"/>
        <v>0</v>
      </c>
      <c r="DO64" s="246">
        <f t="shared" si="212"/>
        <v>0</v>
      </c>
      <c r="DP64" s="479">
        <f t="shared" si="35"/>
        <v>0</v>
      </c>
      <c r="DQ64" s="92" t="str">
        <f t="shared" si="36"/>
        <v/>
      </c>
      <c r="DR64" s="203">
        <v>0</v>
      </c>
      <c r="DS64" s="63">
        <v>0</v>
      </c>
      <c r="DT64" s="204">
        <f t="shared" si="224"/>
        <v>0</v>
      </c>
      <c r="DU64" s="205">
        <v>0</v>
      </c>
      <c r="DV64" s="349">
        <v>0</v>
      </c>
      <c r="DW64" s="206">
        <f t="shared" si="213"/>
        <v>0</v>
      </c>
      <c r="DX64" s="350">
        <v>0</v>
      </c>
      <c r="DY64" s="351">
        <f t="shared" si="214"/>
        <v>0</v>
      </c>
      <c r="DZ64" s="77">
        <f t="shared" si="37"/>
        <v>0</v>
      </c>
      <c r="EA64" s="207">
        <f t="shared" si="215"/>
        <v>0</v>
      </c>
      <c r="EB64" s="477">
        <f t="shared" si="38"/>
        <v>0</v>
      </c>
      <c r="EC64" s="93" t="str">
        <f t="shared" si="39"/>
        <v/>
      </c>
      <c r="ED64" s="12">
        <v>0</v>
      </c>
      <c r="EE64" s="6">
        <v>0</v>
      </c>
      <c r="EF64" s="6">
        <v>0</v>
      </c>
      <c r="EG64" s="65">
        <f t="shared" si="225"/>
        <v>0</v>
      </c>
      <c r="EH64" s="480">
        <f t="shared" si="41"/>
        <v>0</v>
      </c>
      <c r="EI64" s="66" t="str">
        <f t="shared" si="42"/>
        <v/>
      </c>
      <c r="EJ64" s="10">
        <v>0</v>
      </c>
      <c r="EK64" s="4">
        <v>0</v>
      </c>
      <c r="EL64" s="4">
        <v>0</v>
      </c>
      <c r="EM64" s="28">
        <f t="shared" si="226"/>
        <v>0</v>
      </c>
      <c r="EN64" s="478">
        <f t="shared" si="44"/>
        <v>0</v>
      </c>
      <c r="EO64" s="39" t="str">
        <f t="shared" si="45"/>
        <v/>
      </c>
      <c r="EP64" s="203">
        <v>0</v>
      </c>
      <c r="EQ64" s="63">
        <v>0</v>
      </c>
      <c r="ER64" s="204">
        <f t="shared" si="97"/>
        <v>0</v>
      </c>
      <c r="ES64" s="205">
        <v>0</v>
      </c>
      <c r="ET64" s="349">
        <v>0</v>
      </c>
      <c r="EU64" s="206">
        <f t="shared" si="216"/>
        <v>0</v>
      </c>
      <c r="EV64" s="350">
        <v>0</v>
      </c>
      <c r="EW64" s="351">
        <f t="shared" si="217"/>
        <v>0</v>
      </c>
      <c r="EX64" s="77">
        <f t="shared" si="46"/>
        <v>0</v>
      </c>
      <c r="EY64" s="207">
        <f t="shared" si="218"/>
        <v>0</v>
      </c>
      <c r="EZ64" s="477">
        <f t="shared" si="47"/>
        <v>0</v>
      </c>
      <c r="FA64" s="93" t="str">
        <f t="shared" si="48"/>
        <v/>
      </c>
      <c r="FB64" s="14"/>
      <c r="FC64" s="8"/>
      <c r="FD64" s="44" t="str">
        <f t="shared" si="219"/>
        <v/>
      </c>
      <c r="FE64" s="41">
        <f t="shared" si="50"/>
        <v>0</v>
      </c>
      <c r="FF64" s="30">
        <f t="shared" si="51"/>
        <v>0</v>
      </c>
      <c r="FG64" s="128">
        <f t="shared" si="52"/>
        <v>0</v>
      </c>
      <c r="FH64" s="74" t="str">
        <f t="shared" si="53"/>
        <v/>
      </c>
      <c r="FI64" s="74" t="str">
        <f t="shared" si="54"/>
        <v/>
      </c>
      <c r="FJ64" s="62" t="str">
        <f t="shared" si="55"/>
        <v/>
      </c>
      <c r="FK64" s="42" t="str">
        <f t="shared" si="56"/>
        <v/>
      </c>
      <c r="FL64" s="84">
        <f t="shared" si="57"/>
        <v>0</v>
      </c>
      <c r="FM64" s="71" t="str">
        <f t="shared" si="152"/>
        <v/>
      </c>
      <c r="FN64" s="70" t="str">
        <f t="shared" si="153"/>
        <v/>
      </c>
      <c r="FO64" s="70" t="str">
        <f t="shared" si="154"/>
        <v/>
      </c>
      <c r="FP64" s="70" t="str">
        <f t="shared" si="155"/>
        <v/>
      </c>
      <c r="FQ64" s="70" t="str">
        <f t="shared" si="156"/>
        <v/>
      </c>
      <c r="FR64" s="387" t="str">
        <f t="shared" si="157"/>
        <v/>
      </c>
      <c r="FS64" s="72" t="str">
        <f t="shared" si="158"/>
        <v/>
      </c>
      <c r="FT64" s="71">
        <f t="shared" si="65"/>
        <v>0</v>
      </c>
      <c r="FU64" s="70">
        <f t="shared" si="66"/>
        <v>0</v>
      </c>
      <c r="FV64" s="70">
        <f t="shared" si="67"/>
        <v>0</v>
      </c>
      <c r="FW64" s="70">
        <f t="shared" si="68"/>
        <v>0</v>
      </c>
      <c r="FX64" s="72"/>
      <c r="FY64" s="691"/>
      <c r="FZ64" s="691"/>
      <c r="GA64" s="112">
        <f t="shared" si="69"/>
        <v>0</v>
      </c>
      <c r="GB64" s="112" t="s">
        <v>193</v>
      </c>
      <c r="GC64" s="112">
        <f t="shared" si="70"/>
        <v>200</v>
      </c>
      <c r="GD64" s="112" t="str">
        <f t="shared" si="71"/>
        <v>0/200</v>
      </c>
      <c r="GE64" s="112">
        <f t="shared" si="72"/>
        <v>0</v>
      </c>
      <c r="GF64" s="112" t="s">
        <v>193</v>
      </c>
      <c r="GG64" s="112">
        <f t="shared" si="73"/>
        <v>200</v>
      </c>
      <c r="GH64" s="112" t="str">
        <f t="shared" si="74"/>
        <v>0/200</v>
      </c>
      <c r="GI64" s="112">
        <f t="shared" si="75"/>
        <v>0</v>
      </c>
      <c r="GJ64" s="112" t="s">
        <v>193</v>
      </c>
      <c r="GK64" s="112">
        <f t="shared" si="76"/>
        <v>100</v>
      </c>
      <c r="GL64" s="112" t="str">
        <f t="shared" si="77"/>
        <v>0/100</v>
      </c>
      <c r="GM64" s="112">
        <f t="shared" si="78"/>
        <v>0</v>
      </c>
      <c r="GN64" s="112" t="s">
        <v>193</v>
      </c>
      <c r="GO64" s="112">
        <f t="shared" si="79"/>
        <v>100</v>
      </c>
      <c r="GP64" s="112" t="str">
        <f t="shared" si="80"/>
        <v>0/100</v>
      </c>
      <c r="GQ64" s="112">
        <f t="shared" si="81"/>
        <v>0</v>
      </c>
      <c r="GR64" s="112" t="s">
        <v>193</v>
      </c>
      <c r="GS64" s="112">
        <f t="shared" si="82"/>
        <v>200</v>
      </c>
      <c r="GT64" s="112" t="str">
        <f t="shared" si="17"/>
        <v>0/200</v>
      </c>
    </row>
    <row r="65" spans="1:202" ht="21.75" customHeight="1">
      <c r="A65" s="104">
        <f t="shared" si="18"/>
        <v>0</v>
      </c>
      <c r="B65" s="336">
        <v>57</v>
      </c>
      <c r="C65" s="25">
        <v>57</v>
      </c>
      <c r="D65" s="26">
        <f t="shared" si="19"/>
        <v>0</v>
      </c>
      <c r="E65" s="2"/>
      <c r="F65" s="538"/>
      <c r="G65" s="2"/>
      <c r="H65" s="2"/>
      <c r="I65" s="2"/>
      <c r="J65" s="2"/>
      <c r="K65" s="115"/>
      <c r="L65" s="15">
        <v>0</v>
      </c>
      <c r="M65" s="49">
        <v>0</v>
      </c>
      <c r="N65" s="50">
        <f t="shared" si="165"/>
        <v>0</v>
      </c>
      <c r="O65" s="141">
        <v>0</v>
      </c>
      <c r="P65" s="338">
        <v>0</v>
      </c>
      <c r="Q65" s="75">
        <f t="shared" si="166"/>
        <v>0</v>
      </c>
      <c r="R65" s="339">
        <v>0</v>
      </c>
      <c r="S65" s="340">
        <f t="shared" si="85"/>
        <v>0</v>
      </c>
      <c r="T65" s="153">
        <f t="shared" si="20"/>
        <v>0</v>
      </c>
      <c r="U65" s="51">
        <f t="shared" si="167"/>
        <v>0</v>
      </c>
      <c r="V65" s="476">
        <f t="shared" si="21"/>
        <v>0</v>
      </c>
      <c r="W65" s="27" t="str">
        <f t="shared" si="168"/>
        <v/>
      </c>
      <c r="X65" s="27" t="str">
        <f t="shared" si="169"/>
        <v/>
      </c>
      <c r="Y65" s="85" t="str">
        <f t="shared" si="170"/>
        <v/>
      </c>
      <c r="Z65" s="89">
        <v>0</v>
      </c>
      <c r="AA65" s="58">
        <v>0</v>
      </c>
      <c r="AB65" s="59">
        <f t="shared" si="173"/>
        <v>0</v>
      </c>
      <c r="AC65" s="147">
        <v>0</v>
      </c>
      <c r="AD65" s="343">
        <v>0</v>
      </c>
      <c r="AE65" s="76">
        <f t="shared" si="174"/>
        <v>0</v>
      </c>
      <c r="AF65" s="344">
        <v>0</v>
      </c>
      <c r="AG65" s="345">
        <f t="shared" si="175"/>
        <v>0</v>
      </c>
      <c r="AH65" s="97">
        <f t="shared" si="22"/>
        <v>0</v>
      </c>
      <c r="AI65" s="148">
        <f t="shared" si="176"/>
        <v>0</v>
      </c>
      <c r="AJ65" s="475">
        <f t="shared" si="23"/>
        <v>0</v>
      </c>
      <c r="AK65" s="53" t="str">
        <f t="shared" si="177"/>
        <v/>
      </c>
      <c r="AL65" s="53" t="str">
        <f t="shared" si="178"/>
        <v/>
      </c>
      <c r="AM65" s="90" t="str">
        <f t="shared" si="179"/>
        <v/>
      </c>
      <c r="AN65" s="86">
        <v>0</v>
      </c>
      <c r="AO65" s="55">
        <v>0</v>
      </c>
      <c r="AP65" s="56">
        <f t="shared" si="220"/>
        <v>0</v>
      </c>
      <c r="AQ65" s="185">
        <v>0</v>
      </c>
      <c r="AR65" s="346">
        <v>0</v>
      </c>
      <c r="AS65" s="186">
        <f t="shared" si="180"/>
        <v>0</v>
      </c>
      <c r="AT65" s="347">
        <v>0</v>
      </c>
      <c r="AU65" s="348">
        <f t="shared" si="181"/>
        <v>0</v>
      </c>
      <c r="AV65" s="47">
        <f t="shared" si="24"/>
        <v>0</v>
      </c>
      <c r="AW65" s="187">
        <f t="shared" si="182"/>
        <v>0</v>
      </c>
      <c r="AX65" s="473">
        <f t="shared" si="25"/>
        <v>0</v>
      </c>
      <c r="AY65" s="29" t="str">
        <f t="shared" si="183"/>
        <v/>
      </c>
      <c r="AZ65" s="29" t="str">
        <f t="shared" si="184"/>
        <v/>
      </c>
      <c r="BA65" s="87" t="str">
        <f t="shared" si="185"/>
        <v/>
      </c>
      <c r="BB65" s="203">
        <v>0</v>
      </c>
      <c r="BC65" s="63">
        <v>0</v>
      </c>
      <c r="BD65" s="204">
        <f t="shared" si="221"/>
        <v>0</v>
      </c>
      <c r="BE65" s="205">
        <v>0</v>
      </c>
      <c r="BF65" s="349">
        <v>0</v>
      </c>
      <c r="BG65" s="206">
        <f t="shared" si="186"/>
        <v>0</v>
      </c>
      <c r="BH65" s="350">
        <v>0</v>
      </c>
      <c r="BI65" s="351">
        <f t="shared" si="187"/>
        <v>0</v>
      </c>
      <c r="BJ65" s="77">
        <f t="shared" si="26"/>
        <v>0</v>
      </c>
      <c r="BK65" s="207">
        <f t="shared" si="188"/>
        <v>0</v>
      </c>
      <c r="BL65" s="477">
        <f t="shared" si="27"/>
        <v>0</v>
      </c>
      <c r="BM65" s="69" t="str">
        <f t="shared" si="189"/>
        <v/>
      </c>
      <c r="BN65" s="69" t="str">
        <f t="shared" si="190"/>
        <v/>
      </c>
      <c r="BO65" s="88" t="str">
        <f t="shared" si="191"/>
        <v/>
      </c>
      <c r="BP65" s="89">
        <v>0</v>
      </c>
      <c r="BQ65" s="58">
        <v>0</v>
      </c>
      <c r="BR65" s="59">
        <f t="shared" si="171"/>
        <v>0</v>
      </c>
      <c r="BS65" s="147">
        <v>0</v>
      </c>
      <c r="BT65" s="343">
        <v>0</v>
      </c>
      <c r="BU65" s="76">
        <f t="shared" si="192"/>
        <v>0</v>
      </c>
      <c r="BV65" s="344">
        <v>0</v>
      </c>
      <c r="BW65" s="345">
        <f t="shared" si="193"/>
        <v>0</v>
      </c>
      <c r="BX65" s="97">
        <f t="shared" si="28"/>
        <v>0</v>
      </c>
      <c r="BY65" s="148">
        <f t="shared" si="194"/>
        <v>0</v>
      </c>
      <c r="BZ65" s="475">
        <f t="shared" si="29"/>
        <v>0</v>
      </c>
      <c r="CA65" s="53" t="str">
        <f t="shared" si="172"/>
        <v/>
      </c>
      <c r="CB65" s="53" t="str">
        <f t="shared" si="195"/>
        <v/>
      </c>
      <c r="CC65" s="90" t="str">
        <f t="shared" si="196"/>
        <v/>
      </c>
      <c r="CD65" s="94">
        <v>0</v>
      </c>
      <c r="CE65" s="95">
        <v>0</v>
      </c>
      <c r="CF65" s="96">
        <f t="shared" si="222"/>
        <v>0</v>
      </c>
      <c r="CG65" s="223">
        <v>0</v>
      </c>
      <c r="CH65" s="352">
        <v>0</v>
      </c>
      <c r="CI65" s="224">
        <f t="shared" si="197"/>
        <v>0</v>
      </c>
      <c r="CJ65" s="353">
        <v>0</v>
      </c>
      <c r="CK65" s="354">
        <f t="shared" si="198"/>
        <v>0</v>
      </c>
      <c r="CL65" s="46">
        <f t="shared" si="30"/>
        <v>0</v>
      </c>
      <c r="CM65" s="225">
        <f t="shared" si="199"/>
        <v>0</v>
      </c>
      <c r="CN65" s="478">
        <f t="shared" si="31"/>
        <v>0</v>
      </c>
      <c r="CO65" s="28" t="str">
        <f t="shared" si="200"/>
        <v/>
      </c>
      <c r="CP65" s="28" t="str">
        <f t="shared" si="201"/>
        <v/>
      </c>
      <c r="CQ65" s="43" t="str">
        <f t="shared" si="202"/>
        <v/>
      </c>
      <c r="CR65" s="89">
        <v>0</v>
      </c>
      <c r="CS65" s="58">
        <v>0</v>
      </c>
      <c r="CT65" s="59">
        <f t="shared" si="203"/>
        <v>0</v>
      </c>
      <c r="CU65" s="147">
        <v>0</v>
      </c>
      <c r="CV65" s="343">
        <v>0</v>
      </c>
      <c r="CW65" s="76">
        <f t="shared" si="204"/>
        <v>0</v>
      </c>
      <c r="CX65" s="344">
        <v>0</v>
      </c>
      <c r="CY65" s="345">
        <f t="shared" si="205"/>
        <v>0</v>
      </c>
      <c r="CZ65" s="97">
        <f t="shared" si="32"/>
        <v>0</v>
      </c>
      <c r="DA65" s="148">
        <f t="shared" si="206"/>
        <v>0</v>
      </c>
      <c r="DB65" s="475">
        <f t="shared" si="33"/>
        <v>0</v>
      </c>
      <c r="DC65" s="53" t="str">
        <f t="shared" si="207"/>
        <v/>
      </c>
      <c r="DD65" s="53" t="str">
        <f t="shared" si="208"/>
        <v/>
      </c>
      <c r="DE65" s="90" t="str">
        <f t="shared" si="209"/>
        <v/>
      </c>
      <c r="DF65" s="91">
        <v>0</v>
      </c>
      <c r="DG65" s="60">
        <v>0</v>
      </c>
      <c r="DH65" s="61">
        <f t="shared" si="223"/>
        <v>0</v>
      </c>
      <c r="DI65" s="244">
        <v>0</v>
      </c>
      <c r="DJ65" s="355">
        <v>0</v>
      </c>
      <c r="DK65" s="245">
        <f t="shared" si="210"/>
        <v>0</v>
      </c>
      <c r="DL65" s="356">
        <v>0</v>
      </c>
      <c r="DM65" s="357">
        <f t="shared" si="211"/>
        <v>0</v>
      </c>
      <c r="DN65" s="48">
        <f t="shared" si="34"/>
        <v>0</v>
      </c>
      <c r="DO65" s="246">
        <f t="shared" si="212"/>
        <v>0</v>
      </c>
      <c r="DP65" s="479">
        <f t="shared" si="35"/>
        <v>0</v>
      </c>
      <c r="DQ65" s="92" t="str">
        <f t="shared" si="36"/>
        <v/>
      </c>
      <c r="DR65" s="203">
        <v>0</v>
      </c>
      <c r="DS65" s="63">
        <v>0</v>
      </c>
      <c r="DT65" s="204">
        <f t="shared" si="224"/>
        <v>0</v>
      </c>
      <c r="DU65" s="205">
        <v>0</v>
      </c>
      <c r="DV65" s="349">
        <v>0</v>
      </c>
      <c r="DW65" s="206">
        <f t="shared" si="213"/>
        <v>0</v>
      </c>
      <c r="DX65" s="350">
        <v>0</v>
      </c>
      <c r="DY65" s="351">
        <f t="shared" si="214"/>
        <v>0</v>
      </c>
      <c r="DZ65" s="77">
        <f t="shared" si="37"/>
        <v>0</v>
      </c>
      <c r="EA65" s="207">
        <f t="shared" si="215"/>
        <v>0</v>
      </c>
      <c r="EB65" s="477">
        <f t="shared" si="38"/>
        <v>0</v>
      </c>
      <c r="EC65" s="93" t="str">
        <f t="shared" si="39"/>
        <v/>
      </c>
      <c r="ED65" s="12">
        <v>0</v>
      </c>
      <c r="EE65" s="6">
        <v>0</v>
      </c>
      <c r="EF65" s="6">
        <v>0</v>
      </c>
      <c r="EG65" s="65">
        <f t="shared" si="225"/>
        <v>0</v>
      </c>
      <c r="EH65" s="480">
        <f t="shared" si="41"/>
        <v>0</v>
      </c>
      <c r="EI65" s="66" t="str">
        <f t="shared" si="42"/>
        <v/>
      </c>
      <c r="EJ65" s="10">
        <v>0</v>
      </c>
      <c r="EK65" s="4">
        <v>0</v>
      </c>
      <c r="EL65" s="4">
        <v>0</v>
      </c>
      <c r="EM65" s="28">
        <f t="shared" si="226"/>
        <v>0</v>
      </c>
      <c r="EN65" s="478">
        <f t="shared" si="44"/>
        <v>0</v>
      </c>
      <c r="EO65" s="39" t="str">
        <f t="shared" si="45"/>
        <v/>
      </c>
      <c r="EP65" s="203">
        <v>0</v>
      </c>
      <c r="EQ65" s="63">
        <v>0</v>
      </c>
      <c r="ER65" s="204">
        <f t="shared" si="97"/>
        <v>0</v>
      </c>
      <c r="ES65" s="205">
        <v>0</v>
      </c>
      <c r="ET65" s="349">
        <v>0</v>
      </c>
      <c r="EU65" s="206">
        <f t="shared" si="216"/>
        <v>0</v>
      </c>
      <c r="EV65" s="350">
        <v>0</v>
      </c>
      <c r="EW65" s="351">
        <f t="shared" si="217"/>
        <v>0</v>
      </c>
      <c r="EX65" s="77">
        <f t="shared" si="46"/>
        <v>0</v>
      </c>
      <c r="EY65" s="207">
        <f t="shared" si="218"/>
        <v>0</v>
      </c>
      <c r="EZ65" s="477">
        <f t="shared" si="47"/>
        <v>0</v>
      </c>
      <c r="FA65" s="93" t="str">
        <f t="shared" si="48"/>
        <v/>
      </c>
      <c r="FB65" s="14"/>
      <c r="FC65" s="8"/>
      <c r="FD65" s="44" t="str">
        <f t="shared" si="219"/>
        <v/>
      </c>
      <c r="FE65" s="41">
        <f t="shared" si="50"/>
        <v>0</v>
      </c>
      <c r="FF65" s="30">
        <f t="shared" si="51"/>
        <v>0</v>
      </c>
      <c r="FG65" s="128">
        <f t="shared" si="52"/>
        <v>0</v>
      </c>
      <c r="FH65" s="74" t="str">
        <f t="shared" si="53"/>
        <v/>
      </c>
      <c r="FI65" s="74" t="str">
        <f t="shared" si="54"/>
        <v/>
      </c>
      <c r="FJ65" s="62" t="str">
        <f t="shared" si="55"/>
        <v/>
      </c>
      <c r="FK65" s="42" t="str">
        <f t="shared" si="56"/>
        <v/>
      </c>
      <c r="FL65" s="84">
        <f t="shared" si="57"/>
        <v>0</v>
      </c>
      <c r="FM65" s="71" t="str">
        <f t="shared" si="152"/>
        <v/>
      </c>
      <c r="FN65" s="70" t="str">
        <f t="shared" si="153"/>
        <v/>
      </c>
      <c r="FO65" s="70" t="str">
        <f t="shared" si="154"/>
        <v/>
      </c>
      <c r="FP65" s="70" t="str">
        <f t="shared" si="155"/>
        <v/>
      </c>
      <c r="FQ65" s="70" t="str">
        <f t="shared" si="156"/>
        <v/>
      </c>
      <c r="FR65" s="387" t="str">
        <f t="shared" si="157"/>
        <v/>
      </c>
      <c r="FS65" s="72" t="str">
        <f t="shared" si="158"/>
        <v/>
      </c>
      <c r="FT65" s="71">
        <f t="shared" si="65"/>
        <v>0</v>
      </c>
      <c r="FU65" s="70">
        <f t="shared" si="66"/>
        <v>0</v>
      </c>
      <c r="FV65" s="70">
        <f t="shared" si="67"/>
        <v>0</v>
      </c>
      <c r="FW65" s="70">
        <f t="shared" si="68"/>
        <v>0</v>
      </c>
      <c r="FX65" s="72"/>
      <c r="FY65" s="691"/>
      <c r="FZ65" s="691"/>
      <c r="GA65" s="112">
        <f t="shared" si="69"/>
        <v>0</v>
      </c>
      <c r="GB65" s="112" t="s">
        <v>193</v>
      </c>
      <c r="GC65" s="112">
        <f t="shared" si="70"/>
        <v>200</v>
      </c>
      <c r="GD65" s="112" t="str">
        <f t="shared" si="71"/>
        <v>0/200</v>
      </c>
      <c r="GE65" s="112">
        <f t="shared" si="72"/>
        <v>0</v>
      </c>
      <c r="GF65" s="112" t="s">
        <v>193</v>
      </c>
      <c r="GG65" s="112">
        <f t="shared" si="73"/>
        <v>200</v>
      </c>
      <c r="GH65" s="112" t="str">
        <f t="shared" si="74"/>
        <v>0/200</v>
      </c>
      <c r="GI65" s="112">
        <f t="shared" si="75"/>
        <v>0</v>
      </c>
      <c r="GJ65" s="112" t="s">
        <v>193</v>
      </c>
      <c r="GK65" s="112">
        <f t="shared" si="76"/>
        <v>100</v>
      </c>
      <c r="GL65" s="112" t="str">
        <f t="shared" si="77"/>
        <v>0/100</v>
      </c>
      <c r="GM65" s="112">
        <f t="shared" si="78"/>
        <v>0</v>
      </c>
      <c r="GN65" s="112" t="s">
        <v>193</v>
      </c>
      <c r="GO65" s="112">
        <f t="shared" si="79"/>
        <v>100</v>
      </c>
      <c r="GP65" s="112" t="str">
        <f t="shared" si="80"/>
        <v>0/100</v>
      </c>
      <c r="GQ65" s="112">
        <f t="shared" si="81"/>
        <v>0</v>
      </c>
      <c r="GR65" s="112" t="s">
        <v>193</v>
      </c>
      <c r="GS65" s="112">
        <f t="shared" si="82"/>
        <v>200</v>
      </c>
      <c r="GT65" s="112" t="str">
        <f t="shared" si="17"/>
        <v>0/200</v>
      </c>
    </row>
    <row r="66" spans="1:202" ht="21.75" customHeight="1">
      <c r="A66" s="104">
        <f t="shared" si="18"/>
        <v>0</v>
      </c>
      <c r="B66" s="336">
        <v>58</v>
      </c>
      <c r="C66" s="32">
        <v>58</v>
      </c>
      <c r="D66" s="26">
        <f t="shared" si="19"/>
        <v>0</v>
      </c>
      <c r="E66" s="2"/>
      <c r="F66" s="538"/>
      <c r="G66" s="1"/>
      <c r="H66" s="2"/>
      <c r="I66" s="2"/>
      <c r="J66" s="2"/>
      <c r="K66" s="115"/>
      <c r="L66" s="15">
        <v>0</v>
      </c>
      <c r="M66" s="49">
        <v>0</v>
      </c>
      <c r="N66" s="50">
        <f t="shared" ref="N66:N107" si="227">SUM(L66:M66)</f>
        <v>0</v>
      </c>
      <c r="O66" s="141">
        <v>0</v>
      </c>
      <c r="P66" s="338">
        <v>0</v>
      </c>
      <c r="Q66" s="75">
        <f t="shared" ref="Q66:Q107" si="228">SUM(O66,P66)</f>
        <v>0</v>
      </c>
      <c r="R66" s="339">
        <v>0</v>
      </c>
      <c r="S66" s="340">
        <f t="shared" si="85"/>
        <v>0</v>
      </c>
      <c r="T66" s="153">
        <f t="shared" si="20"/>
        <v>0</v>
      </c>
      <c r="U66" s="51">
        <f t="shared" ref="U66:U107" si="229">SUM(N66,Q66,T66)</f>
        <v>0</v>
      </c>
      <c r="V66" s="476">
        <f t="shared" si="21"/>
        <v>0</v>
      </c>
      <c r="W66" s="27" t="str">
        <f t="shared" ref="W66:W107" si="230">IF(R66="AB","AB",IF(AND(OR(L66="ab",L66="ml"),OR(M66="ab",M66="ml"),OR(O66="ab",O66="ml")),"AB",IF(AND(OR(L66="ab",L66="ml"),OR(O66="ab",O66="ml")),"AB","")))</f>
        <v/>
      </c>
      <c r="X66" s="27" t="str">
        <f t="shared" ref="X66:X107" si="231">IF(OR($G66="NSO",$G66="",R66=""),"",IF(OR(W66="AB",R66="ab"),"AB",IF(V66&gt;36,"P",IF(V66&gt;34,"G2",IF(V66&gt;31,"G1",IF(V66&gt;25,"S","F"))))))</f>
        <v/>
      </c>
      <c r="Y66" s="85" t="str">
        <f t="shared" ref="Y66:Y107" si="232">IF(OR(X66="",X66=0,X66="S",X66="F",X66="AB"),X66,IF(V66&gt;=75,"D",IF(V66&gt;=60,"I",IF(V66&gt;=48,"II",IF(V66&gt;=36,"III",X66)))))</f>
        <v/>
      </c>
      <c r="Z66" s="89">
        <v>0</v>
      </c>
      <c r="AA66" s="58">
        <v>0</v>
      </c>
      <c r="AB66" s="59">
        <f t="shared" si="173"/>
        <v>0</v>
      </c>
      <c r="AC66" s="147">
        <v>0</v>
      </c>
      <c r="AD66" s="343">
        <v>0</v>
      </c>
      <c r="AE66" s="76">
        <f t="shared" si="174"/>
        <v>0</v>
      </c>
      <c r="AF66" s="344">
        <v>0</v>
      </c>
      <c r="AG66" s="345">
        <f t="shared" si="175"/>
        <v>0</v>
      </c>
      <c r="AH66" s="97">
        <f t="shared" si="22"/>
        <v>0</v>
      </c>
      <c r="AI66" s="148">
        <f t="shared" si="176"/>
        <v>0</v>
      </c>
      <c r="AJ66" s="475">
        <f t="shared" si="23"/>
        <v>0</v>
      </c>
      <c r="AK66" s="53" t="str">
        <f t="shared" si="177"/>
        <v/>
      </c>
      <c r="AL66" s="53" t="str">
        <f t="shared" si="178"/>
        <v/>
      </c>
      <c r="AM66" s="90" t="str">
        <f t="shared" si="179"/>
        <v/>
      </c>
      <c r="AN66" s="86">
        <v>0</v>
      </c>
      <c r="AO66" s="55">
        <v>0</v>
      </c>
      <c r="AP66" s="56">
        <f t="shared" si="220"/>
        <v>0</v>
      </c>
      <c r="AQ66" s="185">
        <v>0</v>
      </c>
      <c r="AR66" s="346">
        <v>0</v>
      </c>
      <c r="AS66" s="186">
        <f t="shared" si="180"/>
        <v>0</v>
      </c>
      <c r="AT66" s="347">
        <v>0</v>
      </c>
      <c r="AU66" s="348">
        <f t="shared" si="181"/>
        <v>0</v>
      </c>
      <c r="AV66" s="47">
        <f t="shared" si="24"/>
        <v>0</v>
      </c>
      <c r="AW66" s="187">
        <f t="shared" si="182"/>
        <v>0</v>
      </c>
      <c r="AX66" s="473">
        <f t="shared" si="25"/>
        <v>0</v>
      </c>
      <c r="AY66" s="29" t="str">
        <f t="shared" si="183"/>
        <v/>
      </c>
      <c r="AZ66" s="29" t="str">
        <f t="shared" si="184"/>
        <v/>
      </c>
      <c r="BA66" s="87" t="str">
        <f t="shared" si="185"/>
        <v/>
      </c>
      <c r="BB66" s="203">
        <v>0</v>
      </c>
      <c r="BC66" s="63">
        <v>0</v>
      </c>
      <c r="BD66" s="204">
        <f t="shared" si="221"/>
        <v>0</v>
      </c>
      <c r="BE66" s="205">
        <v>0</v>
      </c>
      <c r="BF66" s="349">
        <v>0</v>
      </c>
      <c r="BG66" s="206">
        <f t="shared" si="186"/>
        <v>0</v>
      </c>
      <c r="BH66" s="350">
        <v>0</v>
      </c>
      <c r="BI66" s="351">
        <f t="shared" si="187"/>
        <v>0</v>
      </c>
      <c r="BJ66" s="77">
        <f t="shared" si="26"/>
        <v>0</v>
      </c>
      <c r="BK66" s="207">
        <f t="shared" si="188"/>
        <v>0</v>
      </c>
      <c r="BL66" s="477">
        <f t="shared" si="27"/>
        <v>0</v>
      </c>
      <c r="BM66" s="69" t="str">
        <f t="shared" si="189"/>
        <v/>
      </c>
      <c r="BN66" s="69" t="str">
        <f t="shared" si="190"/>
        <v/>
      </c>
      <c r="BO66" s="88" t="str">
        <f t="shared" si="191"/>
        <v/>
      </c>
      <c r="BP66" s="89">
        <v>0</v>
      </c>
      <c r="BQ66" s="58">
        <v>0</v>
      </c>
      <c r="BR66" s="59">
        <f t="shared" si="171"/>
        <v>0</v>
      </c>
      <c r="BS66" s="147">
        <v>0</v>
      </c>
      <c r="BT66" s="343">
        <v>0</v>
      </c>
      <c r="BU66" s="76">
        <f t="shared" si="192"/>
        <v>0</v>
      </c>
      <c r="BV66" s="344">
        <v>0</v>
      </c>
      <c r="BW66" s="345">
        <f t="shared" si="193"/>
        <v>0</v>
      </c>
      <c r="BX66" s="97">
        <f t="shared" si="28"/>
        <v>0</v>
      </c>
      <c r="BY66" s="148">
        <f t="shared" si="194"/>
        <v>0</v>
      </c>
      <c r="BZ66" s="475">
        <f t="shared" si="29"/>
        <v>0</v>
      </c>
      <c r="CA66" s="53" t="str">
        <f t="shared" si="172"/>
        <v/>
      </c>
      <c r="CB66" s="53" t="str">
        <f t="shared" si="195"/>
        <v/>
      </c>
      <c r="CC66" s="90" t="str">
        <f t="shared" si="196"/>
        <v/>
      </c>
      <c r="CD66" s="94">
        <v>0</v>
      </c>
      <c r="CE66" s="95">
        <v>0</v>
      </c>
      <c r="CF66" s="96">
        <f t="shared" si="222"/>
        <v>0</v>
      </c>
      <c r="CG66" s="223">
        <v>0</v>
      </c>
      <c r="CH66" s="352">
        <v>0</v>
      </c>
      <c r="CI66" s="224">
        <f t="shared" si="197"/>
        <v>0</v>
      </c>
      <c r="CJ66" s="353">
        <v>0</v>
      </c>
      <c r="CK66" s="354">
        <f t="shared" si="198"/>
        <v>0</v>
      </c>
      <c r="CL66" s="46">
        <f t="shared" si="30"/>
        <v>0</v>
      </c>
      <c r="CM66" s="225">
        <f t="shared" si="199"/>
        <v>0</v>
      </c>
      <c r="CN66" s="478">
        <f t="shared" si="31"/>
        <v>0</v>
      </c>
      <c r="CO66" s="28" t="str">
        <f t="shared" si="200"/>
        <v/>
      </c>
      <c r="CP66" s="28" t="str">
        <f t="shared" si="201"/>
        <v/>
      </c>
      <c r="CQ66" s="43" t="str">
        <f t="shared" si="202"/>
        <v/>
      </c>
      <c r="CR66" s="89">
        <v>0</v>
      </c>
      <c r="CS66" s="58">
        <v>0</v>
      </c>
      <c r="CT66" s="59">
        <f t="shared" si="203"/>
        <v>0</v>
      </c>
      <c r="CU66" s="147">
        <v>0</v>
      </c>
      <c r="CV66" s="343">
        <v>0</v>
      </c>
      <c r="CW66" s="76">
        <f t="shared" si="204"/>
        <v>0</v>
      </c>
      <c r="CX66" s="344">
        <v>0</v>
      </c>
      <c r="CY66" s="345">
        <f t="shared" si="205"/>
        <v>0</v>
      </c>
      <c r="CZ66" s="97">
        <f t="shared" si="32"/>
        <v>0</v>
      </c>
      <c r="DA66" s="148">
        <f t="shared" si="206"/>
        <v>0</v>
      </c>
      <c r="DB66" s="475">
        <f t="shared" si="33"/>
        <v>0</v>
      </c>
      <c r="DC66" s="53" t="str">
        <f t="shared" si="207"/>
        <v/>
      </c>
      <c r="DD66" s="53" t="str">
        <f t="shared" si="208"/>
        <v/>
      </c>
      <c r="DE66" s="90" t="str">
        <f t="shared" si="209"/>
        <v/>
      </c>
      <c r="DF66" s="91">
        <v>0</v>
      </c>
      <c r="DG66" s="60">
        <v>0</v>
      </c>
      <c r="DH66" s="61">
        <f t="shared" si="223"/>
        <v>0</v>
      </c>
      <c r="DI66" s="244">
        <v>0</v>
      </c>
      <c r="DJ66" s="355">
        <v>0</v>
      </c>
      <c r="DK66" s="245">
        <f t="shared" si="210"/>
        <v>0</v>
      </c>
      <c r="DL66" s="356">
        <v>0</v>
      </c>
      <c r="DM66" s="357">
        <f t="shared" si="211"/>
        <v>0</v>
      </c>
      <c r="DN66" s="48">
        <f t="shared" si="34"/>
        <v>0</v>
      </c>
      <c r="DO66" s="246">
        <f t="shared" si="212"/>
        <v>0</v>
      </c>
      <c r="DP66" s="479">
        <f t="shared" si="35"/>
        <v>0</v>
      </c>
      <c r="DQ66" s="92" t="str">
        <f t="shared" si="36"/>
        <v/>
      </c>
      <c r="DR66" s="203">
        <v>0</v>
      </c>
      <c r="DS66" s="63">
        <v>0</v>
      </c>
      <c r="DT66" s="204">
        <f t="shared" si="224"/>
        <v>0</v>
      </c>
      <c r="DU66" s="205">
        <v>0</v>
      </c>
      <c r="DV66" s="349">
        <v>0</v>
      </c>
      <c r="DW66" s="206">
        <f t="shared" si="213"/>
        <v>0</v>
      </c>
      <c r="DX66" s="350">
        <v>0</v>
      </c>
      <c r="DY66" s="351">
        <f t="shared" si="214"/>
        <v>0</v>
      </c>
      <c r="DZ66" s="77">
        <f t="shared" si="37"/>
        <v>0</v>
      </c>
      <c r="EA66" s="207">
        <f t="shared" si="215"/>
        <v>0</v>
      </c>
      <c r="EB66" s="477">
        <f t="shared" si="38"/>
        <v>0</v>
      </c>
      <c r="EC66" s="93" t="str">
        <f t="shared" si="39"/>
        <v/>
      </c>
      <c r="ED66" s="12">
        <v>0</v>
      </c>
      <c r="EE66" s="6">
        <v>0</v>
      </c>
      <c r="EF66" s="6">
        <v>0</v>
      </c>
      <c r="EG66" s="65">
        <f t="shared" si="225"/>
        <v>0</v>
      </c>
      <c r="EH66" s="480">
        <f t="shared" si="41"/>
        <v>0</v>
      </c>
      <c r="EI66" s="66" t="str">
        <f t="shared" si="42"/>
        <v/>
      </c>
      <c r="EJ66" s="10">
        <v>0</v>
      </c>
      <c r="EK66" s="4">
        <v>0</v>
      </c>
      <c r="EL66" s="4">
        <v>0</v>
      </c>
      <c r="EM66" s="28">
        <f t="shared" si="226"/>
        <v>0</v>
      </c>
      <c r="EN66" s="478">
        <f t="shared" si="44"/>
        <v>0</v>
      </c>
      <c r="EO66" s="39" t="str">
        <f t="shared" si="45"/>
        <v/>
      </c>
      <c r="EP66" s="203">
        <v>0</v>
      </c>
      <c r="EQ66" s="63">
        <v>0</v>
      </c>
      <c r="ER66" s="204">
        <f t="shared" si="97"/>
        <v>0</v>
      </c>
      <c r="ES66" s="205">
        <v>0</v>
      </c>
      <c r="ET66" s="349">
        <v>0</v>
      </c>
      <c r="EU66" s="206">
        <f t="shared" si="216"/>
        <v>0</v>
      </c>
      <c r="EV66" s="350">
        <v>0</v>
      </c>
      <c r="EW66" s="351">
        <f t="shared" si="217"/>
        <v>0</v>
      </c>
      <c r="EX66" s="77">
        <f t="shared" si="46"/>
        <v>0</v>
      </c>
      <c r="EY66" s="207">
        <f t="shared" si="218"/>
        <v>0</v>
      </c>
      <c r="EZ66" s="477">
        <f t="shared" si="47"/>
        <v>0</v>
      </c>
      <c r="FA66" s="93" t="str">
        <f t="shared" si="48"/>
        <v/>
      </c>
      <c r="FB66" s="14"/>
      <c r="FC66" s="8"/>
      <c r="FD66" s="44" t="str">
        <f t="shared" si="219"/>
        <v/>
      </c>
      <c r="FE66" s="41">
        <f t="shared" si="50"/>
        <v>0</v>
      </c>
      <c r="FF66" s="30">
        <f t="shared" si="51"/>
        <v>0</v>
      </c>
      <c r="FG66" s="128">
        <f t="shared" si="52"/>
        <v>0</v>
      </c>
      <c r="FH66" s="74" t="str">
        <f t="shared" si="53"/>
        <v/>
      </c>
      <c r="FI66" s="74" t="str">
        <f t="shared" si="54"/>
        <v/>
      </c>
      <c r="FJ66" s="62" t="str">
        <f t="shared" si="55"/>
        <v/>
      </c>
      <c r="FK66" s="42" t="str">
        <f t="shared" si="56"/>
        <v/>
      </c>
      <c r="FL66" s="84">
        <f t="shared" si="57"/>
        <v>0</v>
      </c>
      <c r="FM66" s="71" t="str">
        <f t="shared" si="152"/>
        <v/>
      </c>
      <c r="FN66" s="70" t="str">
        <f t="shared" si="153"/>
        <v/>
      </c>
      <c r="FO66" s="70" t="str">
        <f t="shared" si="154"/>
        <v/>
      </c>
      <c r="FP66" s="70" t="str">
        <f t="shared" si="155"/>
        <v/>
      </c>
      <c r="FQ66" s="70" t="str">
        <f t="shared" si="156"/>
        <v/>
      </c>
      <c r="FR66" s="387" t="str">
        <f t="shared" si="157"/>
        <v/>
      </c>
      <c r="FS66" s="72" t="str">
        <f t="shared" si="158"/>
        <v/>
      </c>
      <c r="FT66" s="71">
        <f t="shared" si="65"/>
        <v>0</v>
      </c>
      <c r="FU66" s="70">
        <f t="shared" si="66"/>
        <v>0</v>
      </c>
      <c r="FV66" s="70">
        <f t="shared" si="67"/>
        <v>0</v>
      </c>
      <c r="FW66" s="70">
        <f t="shared" si="68"/>
        <v>0</v>
      </c>
      <c r="FX66" s="72"/>
      <c r="FY66" s="691"/>
      <c r="FZ66" s="691"/>
      <c r="GA66" s="112">
        <f t="shared" si="69"/>
        <v>0</v>
      </c>
      <c r="GB66" s="112" t="s">
        <v>193</v>
      </c>
      <c r="GC66" s="112">
        <f t="shared" si="70"/>
        <v>200</v>
      </c>
      <c r="GD66" s="112" t="str">
        <f t="shared" si="71"/>
        <v>0/200</v>
      </c>
      <c r="GE66" s="112">
        <f t="shared" si="72"/>
        <v>0</v>
      </c>
      <c r="GF66" s="112" t="s">
        <v>193</v>
      </c>
      <c r="GG66" s="112">
        <f t="shared" si="73"/>
        <v>200</v>
      </c>
      <c r="GH66" s="112" t="str">
        <f t="shared" si="74"/>
        <v>0/200</v>
      </c>
      <c r="GI66" s="112">
        <f t="shared" si="75"/>
        <v>0</v>
      </c>
      <c r="GJ66" s="112" t="s">
        <v>193</v>
      </c>
      <c r="GK66" s="112">
        <f t="shared" si="76"/>
        <v>100</v>
      </c>
      <c r="GL66" s="112" t="str">
        <f t="shared" si="77"/>
        <v>0/100</v>
      </c>
      <c r="GM66" s="112">
        <f t="shared" si="78"/>
        <v>0</v>
      </c>
      <c r="GN66" s="112" t="s">
        <v>193</v>
      </c>
      <c r="GO66" s="112">
        <f t="shared" si="79"/>
        <v>100</v>
      </c>
      <c r="GP66" s="112" t="str">
        <f t="shared" si="80"/>
        <v>0/100</v>
      </c>
      <c r="GQ66" s="112">
        <f t="shared" si="81"/>
        <v>0</v>
      </c>
      <c r="GR66" s="112" t="s">
        <v>193</v>
      </c>
      <c r="GS66" s="112">
        <f t="shared" si="82"/>
        <v>200</v>
      </c>
      <c r="GT66" s="112" t="str">
        <f t="shared" si="17"/>
        <v>0/200</v>
      </c>
    </row>
    <row r="67" spans="1:202" ht="21.75" customHeight="1">
      <c r="A67" s="104">
        <f t="shared" si="18"/>
        <v>0</v>
      </c>
      <c r="B67" s="336">
        <v>59</v>
      </c>
      <c r="C67" s="25">
        <v>59</v>
      </c>
      <c r="D67" s="26">
        <f t="shared" si="19"/>
        <v>0</v>
      </c>
      <c r="E67" s="2"/>
      <c r="F67" s="538"/>
      <c r="G67" s="2"/>
      <c r="H67" s="2"/>
      <c r="I67" s="2"/>
      <c r="J67" s="2"/>
      <c r="K67" s="115"/>
      <c r="L67" s="15">
        <v>0</v>
      </c>
      <c r="M67" s="49">
        <v>0</v>
      </c>
      <c r="N67" s="50">
        <f t="shared" si="227"/>
        <v>0</v>
      </c>
      <c r="O67" s="141">
        <v>0</v>
      </c>
      <c r="P67" s="338">
        <v>0</v>
      </c>
      <c r="Q67" s="75">
        <f t="shared" si="228"/>
        <v>0</v>
      </c>
      <c r="R67" s="339">
        <v>0</v>
      </c>
      <c r="S67" s="340">
        <f t="shared" si="85"/>
        <v>0</v>
      </c>
      <c r="T67" s="153">
        <f t="shared" si="20"/>
        <v>0</v>
      </c>
      <c r="U67" s="51">
        <f t="shared" si="229"/>
        <v>0</v>
      </c>
      <c r="V67" s="476">
        <f t="shared" si="21"/>
        <v>0</v>
      </c>
      <c r="W67" s="27" t="str">
        <f t="shared" si="230"/>
        <v/>
      </c>
      <c r="X67" s="27" t="str">
        <f t="shared" si="231"/>
        <v/>
      </c>
      <c r="Y67" s="85" t="str">
        <f t="shared" si="232"/>
        <v/>
      </c>
      <c r="Z67" s="89">
        <v>0</v>
      </c>
      <c r="AA67" s="58">
        <v>0</v>
      </c>
      <c r="AB67" s="59">
        <f t="shared" si="173"/>
        <v>0</v>
      </c>
      <c r="AC67" s="147">
        <v>0</v>
      </c>
      <c r="AD67" s="343">
        <v>0</v>
      </c>
      <c r="AE67" s="76">
        <f t="shared" si="174"/>
        <v>0</v>
      </c>
      <c r="AF67" s="344">
        <v>0</v>
      </c>
      <c r="AG67" s="345">
        <f t="shared" si="175"/>
        <v>0</v>
      </c>
      <c r="AH67" s="97">
        <f t="shared" si="22"/>
        <v>0</v>
      </c>
      <c r="AI67" s="148">
        <f t="shared" si="176"/>
        <v>0</v>
      </c>
      <c r="AJ67" s="475">
        <f t="shared" si="23"/>
        <v>0</v>
      </c>
      <c r="AK67" s="53" t="str">
        <f t="shared" si="177"/>
        <v/>
      </c>
      <c r="AL67" s="53" t="str">
        <f t="shared" si="178"/>
        <v/>
      </c>
      <c r="AM67" s="90" t="str">
        <f t="shared" si="179"/>
        <v/>
      </c>
      <c r="AN67" s="86">
        <v>0</v>
      </c>
      <c r="AO67" s="55">
        <v>0</v>
      </c>
      <c r="AP67" s="56">
        <f t="shared" si="220"/>
        <v>0</v>
      </c>
      <c r="AQ67" s="185">
        <v>0</v>
      </c>
      <c r="AR67" s="346">
        <v>0</v>
      </c>
      <c r="AS67" s="186">
        <f t="shared" si="180"/>
        <v>0</v>
      </c>
      <c r="AT67" s="347">
        <v>0</v>
      </c>
      <c r="AU67" s="348">
        <f t="shared" si="181"/>
        <v>0</v>
      </c>
      <c r="AV67" s="47">
        <f t="shared" si="24"/>
        <v>0</v>
      </c>
      <c r="AW67" s="187">
        <f t="shared" si="182"/>
        <v>0</v>
      </c>
      <c r="AX67" s="473">
        <f t="shared" si="25"/>
        <v>0</v>
      </c>
      <c r="AY67" s="29" t="str">
        <f t="shared" si="183"/>
        <v/>
      </c>
      <c r="AZ67" s="29" t="str">
        <f t="shared" si="184"/>
        <v/>
      </c>
      <c r="BA67" s="87" t="str">
        <f t="shared" si="185"/>
        <v/>
      </c>
      <c r="BB67" s="203">
        <v>0</v>
      </c>
      <c r="BC67" s="63">
        <v>0</v>
      </c>
      <c r="BD67" s="204">
        <f t="shared" si="221"/>
        <v>0</v>
      </c>
      <c r="BE67" s="205">
        <v>0</v>
      </c>
      <c r="BF67" s="349">
        <v>0</v>
      </c>
      <c r="BG67" s="206">
        <f t="shared" si="186"/>
        <v>0</v>
      </c>
      <c r="BH67" s="350">
        <v>0</v>
      </c>
      <c r="BI67" s="351">
        <f t="shared" si="187"/>
        <v>0</v>
      </c>
      <c r="BJ67" s="77">
        <f t="shared" si="26"/>
        <v>0</v>
      </c>
      <c r="BK67" s="207">
        <f t="shared" si="188"/>
        <v>0</v>
      </c>
      <c r="BL67" s="477">
        <f t="shared" si="27"/>
        <v>0</v>
      </c>
      <c r="BM67" s="69" t="str">
        <f t="shared" si="189"/>
        <v/>
      </c>
      <c r="BN67" s="69" t="str">
        <f t="shared" si="190"/>
        <v/>
      </c>
      <c r="BO67" s="88" t="str">
        <f t="shared" si="191"/>
        <v/>
      </c>
      <c r="BP67" s="89">
        <v>0</v>
      </c>
      <c r="BQ67" s="58">
        <v>0</v>
      </c>
      <c r="BR67" s="59">
        <f t="shared" si="171"/>
        <v>0</v>
      </c>
      <c r="BS67" s="147">
        <v>0</v>
      </c>
      <c r="BT67" s="343">
        <v>0</v>
      </c>
      <c r="BU67" s="76">
        <f t="shared" si="192"/>
        <v>0</v>
      </c>
      <c r="BV67" s="344">
        <v>0</v>
      </c>
      <c r="BW67" s="345">
        <f t="shared" si="193"/>
        <v>0</v>
      </c>
      <c r="BX67" s="97">
        <f t="shared" si="28"/>
        <v>0</v>
      </c>
      <c r="BY67" s="148">
        <f t="shared" si="194"/>
        <v>0</v>
      </c>
      <c r="BZ67" s="475">
        <f t="shared" si="29"/>
        <v>0</v>
      </c>
      <c r="CA67" s="53" t="str">
        <f t="shared" si="172"/>
        <v/>
      </c>
      <c r="CB67" s="53" t="str">
        <f t="shared" si="195"/>
        <v/>
      </c>
      <c r="CC67" s="90" t="str">
        <f t="shared" si="196"/>
        <v/>
      </c>
      <c r="CD67" s="94">
        <v>0</v>
      </c>
      <c r="CE67" s="95">
        <v>0</v>
      </c>
      <c r="CF67" s="96">
        <f t="shared" si="222"/>
        <v>0</v>
      </c>
      <c r="CG67" s="223">
        <v>0</v>
      </c>
      <c r="CH67" s="352">
        <v>0</v>
      </c>
      <c r="CI67" s="224">
        <f t="shared" si="197"/>
        <v>0</v>
      </c>
      <c r="CJ67" s="353">
        <v>0</v>
      </c>
      <c r="CK67" s="354">
        <f t="shared" si="198"/>
        <v>0</v>
      </c>
      <c r="CL67" s="46">
        <f t="shared" si="30"/>
        <v>0</v>
      </c>
      <c r="CM67" s="225">
        <f t="shared" si="199"/>
        <v>0</v>
      </c>
      <c r="CN67" s="478">
        <f t="shared" si="31"/>
        <v>0</v>
      </c>
      <c r="CO67" s="28" t="str">
        <f t="shared" si="200"/>
        <v/>
      </c>
      <c r="CP67" s="28" t="str">
        <f t="shared" si="201"/>
        <v/>
      </c>
      <c r="CQ67" s="43" t="str">
        <f t="shared" si="202"/>
        <v/>
      </c>
      <c r="CR67" s="89">
        <v>0</v>
      </c>
      <c r="CS67" s="58">
        <v>0</v>
      </c>
      <c r="CT67" s="59">
        <f t="shared" si="203"/>
        <v>0</v>
      </c>
      <c r="CU67" s="147">
        <v>0</v>
      </c>
      <c r="CV67" s="343">
        <v>0</v>
      </c>
      <c r="CW67" s="76">
        <f t="shared" si="204"/>
        <v>0</v>
      </c>
      <c r="CX67" s="344">
        <v>0</v>
      </c>
      <c r="CY67" s="345">
        <f t="shared" si="205"/>
        <v>0</v>
      </c>
      <c r="CZ67" s="97">
        <f t="shared" si="32"/>
        <v>0</v>
      </c>
      <c r="DA67" s="148">
        <f t="shared" si="206"/>
        <v>0</v>
      </c>
      <c r="DB67" s="475">
        <f t="shared" si="33"/>
        <v>0</v>
      </c>
      <c r="DC67" s="53" t="str">
        <f t="shared" si="207"/>
        <v/>
      </c>
      <c r="DD67" s="53" t="str">
        <f t="shared" si="208"/>
        <v/>
      </c>
      <c r="DE67" s="90" t="str">
        <f t="shared" si="209"/>
        <v/>
      </c>
      <c r="DF67" s="91">
        <v>0</v>
      </c>
      <c r="DG67" s="60">
        <v>0</v>
      </c>
      <c r="DH67" s="61">
        <f t="shared" si="223"/>
        <v>0</v>
      </c>
      <c r="DI67" s="244">
        <v>0</v>
      </c>
      <c r="DJ67" s="355">
        <v>0</v>
      </c>
      <c r="DK67" s="245">
        <f t="shared" si="210"/>
        <v>0</v>
      </c>
      <c r="DL67" s="356">
        <v>0</v>
      </c>
      <c r="DM67" s="357">
        <f t="shared" si="211"/>
        <v>0</v>
      </c>
      <c r="DN67" s="48">
        <f t="shared" si="34"/>
        <v>0</v>
      </c>
      <c r="DO67" s="246">
        <f t="shared" si="212"/>
        <v>0</v>
      </c>
      <c r="DP67" s="479">
        <f t="shared" si="35"/>
        <v>0</v>
      </c>
      <c r="DQ67" s="92" t="str">
        <f t="shared" si="36"/>
        <v/>
      </c>
      <c r="DR67" s="203">
        <v>0</v>
      </c>
      <c r="DS67" s="63">
        <v>0</v>
      </c>
      <c r="DT67" s="204">
        <f t="shared" si="224"/>
        <v>0</v>
      </c>
      <c r="DU67" s="205">
        <v>0</v>
      </c>
      <c r="DV67" s="349">
        <v>0</v>
      </c>
      <c r="DW67" s="206">
        <f t="shared" si="213"/>
        <v>0</v>
      </c>
      <c r="DX67" s="350">
        <v>0</v>
      </c>
      <c r="DY67" s="351">
        <f t="shared" si="214"/>
        <v>0</v>
      </c>
      <c r="DZ67" s="77">
        <f t="shared" si="37"/>
        <v>0</v>
      </c>
      <c r="EA67" s="207">
        <f t="shared" si="215"/>
        <v>0</v>
      </c>
      <c r="EB67" s="477">
        <f t="shared" si="38"/>
        <v>0</v>
      </c>
      <c r="EC67" s="93" t="str">
        <f t="shared" si="39"/>
        <v/>
      </c>
      <c r="ED67" s="12">
        <v>0</v>
      </c>
      <c r="EE67" s="6">
        <v>0</v>
      </c>
      <c r="EF67" s="6">
        <v>0</v>
      </c>
      <c r="EG67" s="65">
        <f t="shared" si="225"/>
        <v>0</v>
      </c>
      <c r="EH67" s="480">
        <f t="shared" si="41"/>
        <v>0</v>
      </c>
      <c r="EI67" s="66" t="str">
        <f t="shared" si="42"/>
        <v/>
      </c>
      <c r="EJ67" s="10">
        <v>0</v>
      </c>
      <c r="EK67" s="4">
        <v>0</v>
      </c>
      <c r="EL67" s="4">
        <v>0</v>
      </c>
      <c r="EM67" s="28">
        <f t="shared" si="226"/>
        <v>0</v>
      </c>
      <c r="EN67" s="478">
        <f t="shared" si="44"/>
        <v>0</v>
      </c>
      <c r="EO67" s="39" t="str">
        <f t="shared" si="45"/>
        <v/>
      </c>
      <c r="EP67" s="203">
        <v>0</v>
      </c>
      <c r="EQ67" s="63">
        <v>0</v>
      </c>
      <c r="ER67" s="204">
        <f t="shared" si="97"/>
        <v>0</v>
      </c>
      <c r="ES67" s="205">
        <v>0</v>
      </c>
      <c r="ET67" s="349">
        <v>0</v>
      </c>
      <c r="EU67" s="206">
        <f t="shared" si="216"/>
        <v>0</v>
      </c>
      <c r="EV67" s="350">
        <v>0</v>
      </c>
      <c r="EW67" s="351">
        <f t="shared" si="217"/>
        <v>0</v>
      </c>
      <c r="EX67" s="77">
        <f t="shared" si="46"/>
        <v>0</v>
      </c>
      <c r="EY67" s="207">
        <f t="shared" si="218"/>
        <v>0</v>
      </c>
      <c r="EZ67" s="477">
        <f t="shared" si="47"/>
        <v>0</v>
      </c>
      <c r="FA67" s="93" t="str">
        <f t="shared" si="48"/>
        <v/>
      </c>
      <c r="FB67" s="14"/>
      <c r="FC67" s="8"/>
      <c r="FD67" s="44" t="str">
        <f t="shared" si="219"/>
        <v/>
      </c>
      <c r="FE67" s="41">
        <f t="shared" si="50"/>
        <v>0</v>
      </c>
      <c r="FF67" s="30">
        <f t="shared" si="51"/>
        <v>0</v>
      </c>
      <c r="FG67" s="128">
        <f t="shared" si="52"/>
        <v>0</v>
      </c>
      <c r="FH67" s="74" t="str">
        <f t="shared" si="53"/>
        <v/>
      </c>
      <c r="FI67" s="74" t="str">
        <f t="shared" si="54"/>
        <v/>
      </c>
      <c r="FJ67" s="62" t="str">
        <f t="shared" si="55"/>
        <v/>
      </c>
      <c r="FK67" s="42" t="str">
        <f t="shared" si="56"/>
        <v/>
      </c>
      <c r="FL67" s="84">
        <f t="shared" si="57"/>
        <v>0</v>
      </c>
      <c r="FM67" s="71" t="str">
        <f t="shared" si="152"/>
        <v/>
      </c>
      <c r="FN67" s="70" t="str">
        <f t="shared" si="153"/>
        <v/>
      </c>
      <c r="FO67" s="70" t="str">
        <f t="shared" si="154"/>
        <v/>
      </c>
      <c r="FP67" s="70" t="str">
        <f t="shared" si="155"/>
        <v/>
      </c>
      <c r="FQ67" s="70" t="str">
        <f t="shared" si="156"/>
        <v/>
      </c>
      <c r="FR67" s="387" t="str">
        <f t="shared" si="157"/>
        <v/>
      </c>
      <c r="FS67" s="72" t="str">
        <f t="shared" si="158"/>
        <v/>
      </c>
      <c r="FT67" s="71">
        <f t="shared" si="65"/>
        <v>0</v>
      </c>
      <c r="FU67" s="70">
        <f t="shared" si="66"/>
        <v>0</v>
      </c>
      <c r="FV67" s="70">
        <f t="shared" si="67"/>
        <v>0</v>
      </c>
      <c r="FW67" s="70">
        <f t="shared" si="68"/>
        <v>0</v>
      </c>
      <c r="FX67" s="72"/>
      <c r="FY67" s="691"/>
      <c r="FZ67" s="691"/>
      <c r="GA67" s="112">
        <f t="shared" si="69"/>
        <v>0</v>
      </c>
      <c r="GB67" s="112" t="s">
        <v>193</v>
      </c>
      <c r="GC67" s="112">
        <f t="shared" si="70"/>
        <v>200</v>
      </c>
      <c r="GD67" s="112" t="str">
        <f t="shared" si="71"/>
        <v>0/200</v>
      </c>
      <c r="GE67" s="112">
        <f t="shared" si="72"/>
        <v>0</v>
      </c>
      <c r="GF67" s="112" t="s">
        <v>193</v>
      </c>
      <c r="GG67" s="112">
        <f t="shared" si="73"/>
        <v>200</v>
      </c>
      <c r="GH67" s="112" t="str">
        <f t="shared" si="74"/>
        <v>0/200</v>
      </c>
      <c r="GI67" s="112">
        <f t="shared" si="75"/>
        <v>0</v>
      </c>
      <c r="GJ67" s="112" t="s">
        <v>193</v>
      </c>
      <c r="GK67" s="112">
        <f t="shared" si="76"/>
        <v>100</v>
      </c>
      <c r="GL67" s="112" t="str">
        <f t="shared" si="77"/>
        <v>0/100</v>
      </c>
      <c r="GM67" s="112">
        <f t="shared" si="78"/>
        <v>0</v>
      </c>
      <c r="GN67" s="112" t="s">
        <v>193</v>
      </c>
      <c r="GO67" s="112">
        <f t="shared" si="79"/>
        <v>100</v>
      </c>
      <c r="GP67" s="112" t="str">
        <f t="shared" si="80"/>
        <v>0/100</v>
      </c>
      <c r="GQ67" s="112">
        <f t="shared" si="81"/>
        <v>0</v>
      </c>
      <c r="GR67" s="112" t="s">
        <v>193</v>
      </c>
      <c r="GS67" s="112">
        <f t="shared" si="82"/>
        <v>200</v>
      </c>
      <c r="GT67" s="112" t="str">
        <f t="shared" si="17"/>
        <v>0/200</v>
      </c>
    </row>
    <row r="68" spans="1:202" ht="21.75" customHeight="1">
      <c r="A68" s="104">
        <f t="shared" si="18"/>
        <v>0</v>
      </c>
      <c r="B68" s="336">
        <v>60</v>
      </c>
      <c r="C68" s="32">
        <v>60</v>
      </c>
      <c r="D68" s="26">
        <f t="shared" si="19"/>
        <v>0</v>
      </c>
      <c r="E68" s="2"/>
      <c r="F68" s="538"/>
      <c r="G68" s="1"/>
      <c r="H68" s="2"/>
      <c r="I68" s="2"/>
      <c r="J68" s="2"/>
      <c r="K68" s="115"/>
      <c r="L68" s="15">
        <v>0</v>
      </c>
      <c r="M68" s="49">
        <v>0</v>
      </c>
      <c r="N68" s="50">
        <f t="shared" si="227"/>
        <v>0</v>
      </c>
      <c r="O68" s="141">
        <v>0</v>
      </c>
      <c r="P68" s="338">
        <v>0</v>
      </c>
      <c r="Q68" s="75">
        <f t="shared" si="228"/>
        <v>0</v>
      </c>
      <c r="R68" s="339">
        <v>0</v>
      </c>
      <c r="S68" s="340">
        <f t="shared" si="85"/>
        <v>0</v>
      </c>
      <c r="T68" s="153">
        <f t="shared" si="20"/>
        <v>0</v>
      </c>
      <c r="U68" s="51">
        <f t="shared" si="229"/>
        <v>0</v>
      </c>
      <c r="V68" s="476">
        <f t="shared" si="21"/>
        <v>0</v>
      </c>
      <c r="W68" s="27" t="str">
        <f t="shared" si="230"/>
        <v/>
      </c>
      <c r="X68" s="27" t="str">
        <f t="shared" si="231"/>
        <v/>
      </c>
      <c r="Y68" s="85" t="str">
        <f t="shared" si="232"/>
        <v/>
      </c>
      <c r="Z68" s="89">
        <v>0</v>
      </c>
      <c r="AA68" s="58">
        <v>0</v>
      </c>
      <c r="AB68" s="59">
        <f t="shared" si="173"/>
        <v>0</v>
      </c>
      <c r="AC68" s="147">
        <v>0</v>
      </c>
      <c r="AD68" s="343">
        <v>0</v>
      </c>
      <c r="AE68" s="76">
        <f t="shared" si="174"/>
        <v>0</v>
      </c>
      <c r="AF68" s="344">
        <v>0</v>
      </c>
      <c r="AG68" s="345">
        <f t="shared" si="175"/>
        <v>0</v>
      </c>
      <c r="AH68" s="97">
        <f t="shared" si="22"/>
        <v>0</v>
      </c>
      <c r="AI68" s="148">
        <f t="shared" si="176"/>
        <v>0</v>
      </c>
      <c r="AJ68" s="475">
        <f t="shared" si="23"/>
        <v>0</v>
      </c>
      <c r="AK68" s="53" t="str">
        <f t="shared" si="177"/>
        <v/>
      </c>
      <c r="AL68" s="53" t="str">
        <f t="shared" si="178"/>
        <v/>
      </c>
      <c r="AM68" s="90" t="str">
        <f t="shared" si="179"/>
        <v/>
      </c>
      <c r="AN68" s="86">
        <v>0</v>
      </c>
      <c r="AO68" s="55">
        <v>0</v>
      </c>
      <c r="AP68" s="56">
        <f t="shared" si="220"/>
        <v>0</v>
      </c>
      <c r="AQ68" s="185">
        <v>0</v>
      </c>
      <c r="AR68" s="346">
        <v>0</v>
      </c>
      <c r="AS68" s="186">
        <f t="shared" si="180"/>
        <v>0</v>
      </c>
      <c r="AT68" s="347">
        <v>0</v>
      </c>
      <c r="AU68" s="348">
        <f t="shared" si="181"/>
        <v>0</v>
      </c>
      <c r="AV68" s="47">
        <f t="shared" si="24"/>
        <v>0</v>
      </c>
      <c r="AW68" s="187">
        <f t="shared" si="182"/>
        <v>0</v>
      </c>
      <c r="AX68" s="473">
        <f t="shared" si="25"/>
        <v>0</v>
      </c>
      <c r="AY68" s="29" t="str">
        <f t="shared" si="183"/>
        <v/>
      </c>
      <c r="AZ68" s="29" t="str">
        <f t="shared" si="184"/>
        <v/>
      </c>
      <c r="BA68" s="87" t="str">
        <f t="shared" si="185"/>
        <v/>
      </c>
      <c r="BB68" s="203">
        <v>0</v>
      </c>
      <c r="BC68" s="63">
        <v>0</v>
      </c>
      <c r="BD68" s="204">
        <f t="shared" si="221"/>
        <v>0</v>
      </c>
      <c r="BE68" s="205">
        <v>0</v>
      </c>
      <c r="BF68" s="349">
        <v>0</v>
      </c>
      <c r="BG68" s="206">
        <f t="shared" si="186"/>
        <v>0</v>
      </c>
      <c r="BH68" s="350">
        <v>0</v>
      </c>
      <c r="BI68" s="351">
        <f t="shared" si="187"/>
        <v>0</v>
      </c>
      <c r="BJ68" s="77">
        <f t="shared" si="26"/>
        <v>0</v>
      </c>
      <c r="BK68" s="207">
        <f t="shared" si="188"/>
        <v>0</v>
      </c>
      <c r="BL68" s="477">
        <f t="shared" si="27"/>
        <v>0</v>
      </c>
      <c r="BM68" s="69" t="str">
        <f t="shared" si="189"/>
        <v/>
      </c>
      <c r="BN68" s="69" t="str">
        <f t="shared" si="190"/>
        <v/>
      </c>
      <c r="BO68" s="88" t="str">
        <f t="shared" si="191"/>
        <v/>
      </c>
      <c r="BP68" s="89">
        <v>0</v>
      </c>
      <c r="BQ68" s="58">
        <v>0</v>
      </c>
      <c r="BR68" s="59">
        <f t="shared" si="171"/>
        <v>0</v>
      </c>
      <c r="BS68" s="147">
        <v>0</v>
      </c>
      <c r="BT68" s="343">
        <v>0</v>
      </c>
      <c r="BU68" s="76">
        <f t="shared" si="192"/>
        <v>0</v>
      </c>
      <c r="BV68" s="344">
        <v>0</v>
      </c>
      <c r="BW68" s="345">
        <f t="shared" si="193"/>
        <v>0</v>
      </c>
      <c r="BX68" s="97">
        <f t="shared" si="28"/>
        <v>0</v>
      </c>
      <c r="BY68" s="148">
        <f t="shared" si="194"/>
        <v>0</v>
      </c>
      <c r="BZ68" s="475">
        <f t="shared" si="29"/>
        <v>0</v>
      </c>
      <c r="CA68" s="53" t="str">
        <f t="shared" si="172"/>
        <v/>
      </c>
      <c r="CB68" s="53" t="str">
        <f t="shared" si="195"/>
        <v/>
      </c>
      <c r="CC68" s="90" t="str">
        <f t="shared" si="196"/>
        <v/>
      </c>
      <c r="CD68" s="94">
        <v>0</v>
      </c>
      <c r="CE68" s="95">
        <v>0</v>
      </c>
      <c r="CF68" s="96">
        <f t="shared" si="222"/>
        <v>0</v>
      </c>
      <c r="CG68" s="223">
        <v>0</v>
      </c>
      <c r="CH68" s="352">
        <v>0</v>
      </c>
      <c r="CI68" s="224">
        <f t="shared" si="197"/>
        <v>0</v>
      </c>
      <c r="CJ68" s="353">
        <v>0</v>
      </c>
      <c r="CK68" s="354">
        <f t="shared" si="198"/>
        <v>0</v>
      </c>
      <c r="CL68" s="46">
        <f t="shared" si="30"/>
        <v>0</v>
      </c>
      <c r="CM68" s="225">
        <f t="shared" si="199"/>
        <v>0</v>
      </c>
      <c r="CN68" s="478">
        <f t="shared" si="31"/>
        <v>0</v>
      </c>
      <c r="CO68" s="28" t="str">
        <f t="shared" si="200"/>
        <v/>
      </c>
      <c r="CP68" s="28" t="str">
        <f t="shared" si="201"/>
        <v/>
      </c>
      <c r="CQ68" s="43" t="str">
        <f t="shared" si="202"/>
        <v/>
      </c>
      <c r="CR68" s="89">
        <v>0</v>
      </c>
      <c r="CS68" s="58">
        <v>0</v>
      </c>
      <c r="CT68" s="59">
        <f t="shared" si="203"/>
        <v>0</v>
      </c>
      <c r="CU68" s="147">
        <v>0</v>
      </c>
      <c r="CV68" s="343">
        <v>0</v>
      </c>
      <c r="CW68" s="76">
        <f t="shared" si="204"/>
        <v>0</v>
      </c>
      <c r="CX68" s="344">
        <v>0</v>
      </c>
      <c r="CY68" s="345">
        <f t="shared" si="205"/>
        <v>0</v>
      </c>
      <c r="CZ68" s="97">
        <f t="shared" si="32"/>
        <v>0</v>
      </c>
      <c r="DA68" s="148">
        <f t="shared" si="206"/>
        <v>0</v>
      </c>
      <c r="DB68" s="475">
        <f t="shared" si="33"/>
        <v>0</v>
      </c>
      <c r="DC68" s="53" t="str">
        <f t="shared" si="207"/>
        <v/>
      </c>
      <c r="DD68" s="53" t="str">
        <f t="shared" si="208"/>
        <v/>
      </c>
      <c r="DE68" s="90" t="str">
        <f t="shared" si="209"/>
        <v/>
      </c>
      <c r="DF68" s="91">
        <v>0</v>
      </c>
      <c r="DG68" s="60">
        <v>0</v>
      </c>
      <c r="DH68" s="61">
        <f t="shared" si="223"/>
        <v>0</v>
      </c>
      <c r="DI68" s="244">
        <v>0</v>
      </c>
      <c r="DJ68" s="355">
        <v>0</v>
      </c>
      <c r="DK68" s="245">
        <f t="shared" si="210"/>
        <v>0</v>
      </c>
      <c r="DL68" s="356">
        <v>0</v>
      </c>
      <c r="DM68" s="357">
        <f t="shared" si="211"/>
        <v>0</v>
      </c>
      <c r="DN68" s="48">
        <f t="shared" si="34"/>
        <v>0</v>
      </c>
      <c r="DO68" s="246">
        <f t="shared" si="212"/>
        <v>0</v>
      </c>
      <c r="DP68" s="479">
        <f t="shared" si="35"/>
        <v>0</v>
      </c>
      <c r="DQ68" s="92" t="str">
        <f t="shared" si="36"/>
        <v/>
      </c>
      <c r="DR68" s="203">
        <v>0</v>
      </c>
      <c r="DS68" s="63">
        <v>0</v>
      </c>
      <c r="DT68" s="204">
        <f t="shared" si="224"/>
        <v>0</v>
      </c>
      <c r="DU68" s="205">
        <v>0</v>
      </c>
      <c r="DV68" s="349">
        <v>0</v>
      </c>
      <c r="DW68" s="206">
        <f t="shared" si="213"/>
        <v>0</v>
      </c>
      <c r="DX68" s="350">
        <v>0</v>
      </c>
      <c r="DY68" s="351">
        <f t="shared" si="214"/>
        <v>0</v>
      </c>
      <c r="DZ68" s="77">
        <f t="shared" si="37"/>
        <v>0</v>
      </c>
      <c r="EA68" s="207">
        <f t="shared" si="215"/>
        <v>0</v>
      </c>
      <c r="EB68" s="477">
        <f t="shared" si="38"/>
        <v>0</v>
      </c>
      <c r="EC68" s="93" t="str">
        <f t="shared" si="39"/>
        <v/>
      </c>
      <c r="ED68" s="12">
        <v>0</v>
      </c>
      <c r="EE68" s="6">
        <v>0</v>
      </c>
      <c r="EF68" s="6">
        <v>0</v>
      </c>
      <c r="EG68" s="65">
        <f t="shared" si="225"/>
        <v>0</v>
      </c>
      <c r="EH68" s="480">
        <f t="shared" si="41"/>
        <v>0</v>
      </c>
      <c r="EI68" s="66" t="str">
        <f t="shared" si="42"/>
        <v/>
      </c>
      <c r="EJ68" s="10">
        <v>0</v>
      </c>
      <c r="EK68" s="4">
        <v>0</v>
      </c>
      <c r="EL68" s="4">
        <v>0</v>
      </c>
      <c r="EM68" s="28">
        <f t="shared" si="226"/>
        <v>0</v>
      </c>
      <c r="EN68" s="478">
        <f t="shared" si="44"/>
        <v>0</v>
      </c>
      <c r="EO68" s="39" t="str">
        <f t="shared" si="45"/>
        <v/>
      </c>
      <c r="EP68" s="203">
        <v>0</v>
      </c>
      <c r="EQ68" s="63">
        <v>0</v>
      </c>
      <c r="ER68" s="204">
        <f t="shared" si="97"/>
        <v>0</v>
      </c>
      <c r="ES68" s="205">
        <v>0</v>
      </c>
      <c r="ET68" s="349">
        <v>0</v>
      </c>
      <c r="EU68" s="206">
        <f t="shared" si="216"/>
        <v>0</v>
      </c>
      <c r="EV68" s="350">
        <v>0</v>
      </c>
      <c r="EW68" s="351">
        <f t="shared" si="217"/>
        <v>0</v>
      </c>
      <c r="EX68" s="77">
        <f t="shared" si="46"/>
        <v>0</v>
      </c>
      <c r="EY68" s="207">
        <f t="shared" si="218"/>
        <v>0</v>
      </c>
      <c r="EZ68" s="477">
        <f t="shared" si="47"/>
        <v>0</v>
      </c>
      <c r="FA68" s="93" t="str">
        <f t="shared" si="48"/>
        <v/>
      </c>
      <c r="FB68" s="14"/>
      <c r="FC68" s="8"/>
      <c r="FD68" s="44" t="str">
        <f t="shared" si="219"/>
        <v/>
      </c>
      <c r="FE68" s="41">
        <f t="shared" si="50"/>
        <v>0</v>
      </c>
      <c r="FF68" s="30">
        <f t="shared" si="51"/>
        <v>0</v>
      </c>
      <c r="FG68" s="128">
        <f t="shared" si="52"/>
        <v>0</v>
      </c>
      <c r="FH68" s="74" t="str">
        <f t="shared" si="53"/>
        <v/>
      </c>
      <c r="FI68" s="74" t="str">
        <f t="shared" si="54"/>
        <v/>
      </c>
      <c r="FJ68" s="62" t="str">
        <f t="shared" si="55"/>
        <v/>
      </c>
      <c r="FK68" s="42" t="str">
        <f t="shared" si="56"/>
        <v/>
      </c>
      <c r="FL68" s="84">
        <f t="shared" si="57"/>
        <v>0</v>
      </c>
      <c r="FM68" s="71" t="str">
        <f t="shared" si="152"/>
        <v/>
      </c>
      <c r="FN68" s="70" t="str">
        <f t="shared" si="153"/>
        <v/>
      </c>
      <c r="FO68" s="70" t="str">
        <f t="shared" si="154"/>
        <v/>
      </c>
      <c r="FP68" s="70" t="str">
        <f t="shared" si="155"/>
        <v/>
      </c>
      <c r="FQ68" s="70" t="str">
        <f t="shared" si="156"/>
        <v/>
      </c>
      <c r="FR68" s="387" t="str">
        <f t="shared" si="157"/>
        <v/>
      </c>
      <c r="FS68" s="72" t="str">
        <f t="shared" si="158"/>
        <v/>
      </c>
      <c r="FT68" s="71">
        <f t="shared" si="65"/>
        <v>0</v>
      </c>
      <c r="FU68" s="70">
        <f t="shared" si="66"/>
        <v>0</v>
      </c>
      <c r="FV68" s="70">
        <f t="shared" si="67"/>
        <v>0</v>
      </c>
      <c r="FW68" s="70">
        <f t="shared" si="68"/>
        <v>0</v>
      </c>
      <c r="FX68" s="72"/>
      <c r="FY68" s="691"/>
      <c r="FZ68" s="691"/>
      <c r="GA68" s="112">
        <f t="shared" si="69"/>
        <v>0</v>
      </c>
      <c r="GB68" s="112" t="s">
        <v>193</v>
      </c>
      <c r="GC68" s="112">
        <f t="shared" si="70"/>
        <v>200</v>
      </c>
      <c r="GD68" s="112" t="str">
        <f t="shared" si="71"/>
        <v>0/200</v>
      </c>
      <c r="GE68" s="112">
        <f t="shared" si="72"/>
        <v>0</v>
      </c>
      <c r="GF68" s="112" t="s">
        <v>193</v>
      </c>
      <c r="GG68" s="112">
        <f t="shared" si="73"/>
        <v>200</v>
      </c>
      <c r="GH68" s="112" t="str">
        <f t="shared" si="74"/>
        <v>0/200</v>
      </c>
      <c r="GI68" s="112">
        <f t="shared" si="75"/>
        <v>0</v>
      </c>
      <c r="GJ68" s="112" t="s">
        <v>193</v>
      </c>
      <c r="GK68" s="112">
        <f t="shared" si="76"/>
        <v>100</v>
      </c>
      <c r="GL68" s="112" t="str">
        <f t="shared" si="77"/>
        <v>0/100</v>
      </c>
      <c r="GM68" s="112">
        <f t="shared" si="78"/>
        <v>0</v>
      </c>
      <c r="GN68" s="112" t="s">
        <v>193</v>
      </c>
      <c r="GO68" s="112">
        <f t="shared" si="79"/>
        <v>100</v>
      </c>
      <c r="GP68" s="112" t="str">
        <f t="shared" si="80"/>
        <v>0/100</v>
      </c>
      <c r="GQ68" s="112">
        <f t="shared" si="81"/>
        <v>0</v>
      </c>
      <c r="GR68" s="112" t="s">
        <v>193</v>
      </c>
      <c r="GS68" s="112">
        <f t="shared" si="82"/>
        <v>200</v>
      </c>
      <c r="GT68" s="112" t="str">
        <f t="shared" si="17"/>
        <v>0/200</v>
      </c>
    </row>
    <row r="69" spans="1:202" ht="21.75" customHeight="1">
      <c r="A69" s="104">
        <f t="shared" si="18"/>
        <v>0</v>
      </c>
      <c r="B69" s="336">
        <v>61</v>
      </c>
      <c r="C69" s="25">
        <v>61</v>
      </c>
      <c r="D69" s="26">
        <f t="shared" si="19"/>
        <v>0</v>
      </c>
      <c r="E69" s="2"/>
      <c r="F69" s="538"/>
      <c r="G69" s="2"/>
      <c r="H69" s="2"/>
      <c r="I69" s="2"/>
      <c r="J69" s="2"/>
      <c r="K69" s="115"/>
      <c r="L69" s="15">
        <v>0</v>
      </c>
      <c r="M69" s="49">
        <v>0</v>
      </c>
      <c r="N69" s="50">
        <f t="shared" si="227"/>
        <v>0</v>
      </c>
      <c r="O69" s="141">
        <v>0</v>
      </c>
      <c r="P69" s="338">
        <v>0</v>
      </c>
      <c r="Q69" s="75">
        <f t="shared" si="228"/>
        <v>0</v>
      </c>
      <c r="R69" s="339">
        <v>0</v>
      </c>
      <c r="S69" s="340">
        <f t="shared" si="85"/>
        <v>0</v>
      </c>
      <c r="T69" s="153">
        <f t="shared" si="20"/>
        <v>0</v>
      </c>
      <c r="U69" s="51">
        <f t="shared" si="229"/>
        <v>0</v>
      </c>
      <c r="V69" s="476">
        <f t="shared" si="21"/>
        <v>0</v>
      </c>
      <c r="W69" s="27" t="str">
        <f t="shared" si="230"/>
        <v/>
      </c>
      <c r="X69" s="27" t="str">
        <f t="shared" si="231"/>
        <v/>
      </c>
      <c r="Y69" s="85" t="str">
        <f t="shared" si="232"/>
        <v/>
      </c>
      <c r="Z69" s="89">
        <v>0</v>
      </c>
      <c r="AA69" s="58">
        <v>0</v>
      </c>
      <c r="AB69" s="59">
        <f t="shared" si="173"/>
        <v>0</v>
      </c>
      <c r="AC69" s="147">
        <v>0</v>
      </c>
      <c r="AD69" s="343">
        <v>0</v>
      </c>
      <c r="AE69" s="76">
        <f t="shared" si="174"/>
        <v>0</v>
      </c>
      <c r="AF69" s="344">
        <v>0</v>
      </c>
      <c r="AG69" s="345">
        <f t="shared" si="175"/>
        <v>0</v>
      </c>
      <c r="AH69" s="97">
        <f t="shared" si="22"/>
        <v>0</v>
      </c>
      <c r="AI69" s="148">
        <f t="shared" si="176"/>
        <v>0</v>
      </c>
      <c r="AJ69" s="475">
        <f t="shared" si="23"/>
        <v>0</v>
      </c>
      <c r="AK69" s="53" t="str">
        <f t="shared" si="177"/>
        <v/>
      </c>
      <c r="AL69" s="53" t="str">
        <f t="shared" si="178"/>
        <v/>
      </c>
      <c r="AM69" s="90" t="str">
        <f t="shared" si="179"/>
        <v/>
      </c>
      <c r="AN69" s="86">
        <v>0</v>
      </c>
      <c r="AO69" s="55">
        <v>0</v>
      </c>
      <c r="AP69" s="56">
        <f t="shared" si="220"/>
        <v>0</v>
      </c>
      <c r="AQ69" s="185">
        <v>0</v>
      </c>
      <c r="AR69" s="346">
        <v>0</v>
      </c>
      <c r="AS69" s="186">
        <f t="shared" si="180"/>
        <v>0</v>
      </c>
      <c r="AT69" s="347">
        <v>0</v>
      </c>
      <c r="AU69" s="348">
        <f t="shared" si="181"/>
        <v>0</v>
      </c>
      <c r="AV69" s="47">
        <f t="shared" si="24"/>
        <v>0</v>
      </c>
      <c r="AW69" s="187">
        <f t="shared" si="182"/>
        <v>0</v>
      </c>
      <c r="AX69" s="473">
        <f t="shared" si="25"/>
        <v>0</v>
      </c>
      <c r="AY69" s="29" t="str">
        <f t="shared" si="183"/>
        <v/>
      </c>
      <c r="AZ69" s="29" t="str">
        <f t="shared" si="184"/>
        <v/>
      </c>
      <c r="BA69" s="87" t="str">
        <f t="shared" si="185"/>
        <v/>
      </c>
      <c r="BB69" s="203">
        <v>0</v>
      </c>
      <c r="BC69" s="63">
        <v>0</v>
      </c>
      <c r="BD69" s="204">
        <f t="shared" si="221"/>
        <v>0</v>
      </c>
      <c r="BE69" s="205">
        <v>0</v>
      </c>
      <c r="BF69" s="349">
        <v>0</v>
      </c>
      <c r="BG69" s="206">
        <f t="shared" si="186"/>
        <v>0</v>
      </c>
      <c r="BH69" s="350">
        <v>0</v>
      </c>
      <c r="BI69" s="351">
        <f t="shared" si="187"/>
        <v>0</v>
      </c>
      <c r="BJ69" s="77">
        <f t="shared" si="26"/>
        <v>0</v>
      </c>
      <c r="BK69" s="207">
        <f t="shared" si="188"/>
        <v>0</v>
      </c>
      <c r="BL69" s="477">
        <f t="shared" si="27"/>
        <v>0</v>
      </c>
      <c r="BM69" s="69" t="str">
        <f t="shared" si="189"/>
        <v/>
      </c>
      <c r="BN69" s="69" t="str">
        <f t="shared" si="190"/>
        <v/>
      </c>
      <c r="BO69" s="88" t="str">
        <f t="shared" si="191"/>
        <v/>
      </c>
      <c r="BP69" s="89">
        <v>0</v>
      </c>
      <c r="BQ69" s="58">
        <v>0</v>
      </c>
      <c r="BR69" s="59">
        <f t="shared" si="171"/>
        <v>0</v>
      </c>
      <c r="BS69" s="147">
        <v>0</v>
      </c>
      <c r="BT69" s="343">
        <v>0</v>
      </c>
      <c r="BU69" s="76">
        <f t="shared" si="192"/>
        <v>0</v>
      </c>
      <c r="BV69" s="344">
        <v>0</v>
      </c>
      <c r="BW69" s="345">
        <f t="shared" si="193"/>
        <v>0</v>
      </c>
      <c r="BX69" s="97">
        <f t="shared" si="28"/>
        <v>0</v>
      </c>
      <c r="BY69" s="148">
        <f t="shared" si="194"/>
        <v>0</v>
      </c>
      <c r="BZ69" s="475">
        <f t="shared" si="29"/>
        <v>0</v>
      </c>
      <c r="CA69" s="53" t="str">
        <f t="shared" si="172"/>
        <v/>
      </c>
      <c r="CB69" s="53" t="str">
        <f t="shared" si="195"/>
        <v/>
      </c>
      <c r="CC69" s="90" t="str">
        <f t="shared" si="196"/>
        <v/>
      </c>
      <c r="CD69" s="94">
        <v>0</v>
      </c>
      <c r="CE69" s="95">
        <v>0</v>
      </c>
      <c r="CF69" s="96">
        <f t="shared" si="222"/>
        <v>0</v>
      </c>
      <c r="CG69" s="223">
        <v>0</v>
      </c>
      <c r="CH69" s="352">
        <v>0</v>
      </c>
      <c r="CI69" s="224">
        <f t="shared" si="197"/>
        <v>0</v>
      </c>
      <c r="CJ69" s="353">
        <v>0</v>
      </c>
      <c r="CK69" s="354">
        <f t="shared" si="198"/>
        <v>0</v>
      </c>
      <c r="CL69" s="46">
        <f t="shared" si="30"/>
        <v>0</v>
      </c>
      <c r="CM69" s="225">
        <f t="shared" si="199"/>
        <v>0</v>
      </c>
      <c r="CN69" s="478">
        <f t="shared" si="31"/>
        <v>0</v>
      </c>
      <c r="CO69" s="28" t="str">
        <f t="shared" si="200"/>
        <v/>
      </c>
      <c r="CP69" s="28" t="str">
        <f t="shared" si="201"/>
        <v/>
      </c>
      <c r="CQ69" s="43" t="str">
        <f t="shared" si="202"/>
        <v/>
      </c>
      <c r="CR69" s="89">
        <v>0</v>
      </c>
      <c r="CS69" s="58">
        <v>0</v>
      </c>
      <c r="CT69" s="59">
        <f t="shared" si="203"/>
        <v>0</v>
      </c>
      <c r="CU69" s="147">
        <v>0</v>
      </c>
      <c r="CV69" s="343">
        <v>0</v>
      </c>
      <c r="CW69" s="76">
        <f t="shared" si="204"/>
        <v>0</v>
      </c>
      <c r="CX69" s="344">
        <v>0</v>
      </c>
      <c r="CY69" s="345">
        <f t="shared" si="205"/>
        <v>0</v>
      </c>
      <c r="CZ69" s="97">
        <f t="shared" si="32"/>
        <v>0</v>
      </c>
      <c r="DA69" s="148">
        <f t="shared" si="206"/>
        <v>0</v>
      </c>
      <c r="DB69" s="475">
        <f t="shared" si="33"/>
        <v>0</v>
      </c>
      <c r="DC69" s="53" t="str">
        <f t="shared" si="207"/>
        <v/>
      </c>
      <c r="DD69" s="53" t="str">
        <f t="shared" si="208"/>
        <v/>
      </c>
      <c r="DE69" s="90" t="str">
        <f t="shared" si="209"/>
        <v/>
      </c>
      <c r="DF69" s="91">
        <v>0</v>
      </c>
      <c r="DG69" s="60">
        <v>0</v>
      </c>
      <c r="DH69" s="61">
        <f t="shared" si="223"/>
        <v>0</v>
      </c>
      <c r="DI69" s="244">
        <v>0</v>
      </c>
      <c r="DJ69" s="355">
        <v>0</v>
      </c>
      <c r="DK69" s="245">
        <f t="shared" si="210"/>
        <v>0</v>
      </c>
      <c r="DL69" s="356">
        <v>0</v>
      </c>
      <c r="DM69" s="357">
        <f t="shared" si="211"/>
        <v>0</v>
      </c>
      <c r="DN69" s="48">
        <f t="shared" si="34"/>
        <v>0</v>
      </c>
      <c r="DO69" s="246">
        <f t="shared" si="212"/>
        <v>0</v>
      </c>
      <c r="DP69" s="479">
        <f t="shared" si="35"/>
        <v>0</v>
      </c>
      <c r="DQ69" s="92" t="str">
        <f t="shared" si="36"/>
        <v/>
      </c>
      <c r="DR69" s="203">
        <v>0</v>
      </c>
      <c r="DS69" s="63">
        <v>0</v>
      </c>
      <c r="DT69" s="204">
        <f t="shared" si="224"/>
        <v>0</v>
      </c>
      <c r="DU69" s="205">
        <v>0</v>
      </c>
      <c r="DV69" s="349">
        <v>0</v>
      </c>
      <c r="DW69" s="206">
        <f t="shared" si="213"/>
        <v>0</v>
      </c>
      <c r="DX69" s="350">
        <v>0</v>
      </c>
      <c r="DY69" s="351">
        <f t="shared" si="214"/>
        <v>0</v>
      </c>
      <c r="DZ69" s="77">
        <f t="shared" si="37"/>
        <v>0</v>
      </c>
      <c r="EA69" s="207">
        <f t="shared" si="215"/>
        <v>0</v>
      </c>
      <c r="EB69" s="477">
        <f t="shared" si="38"/>
        <v>0</v>
      </c>
      <c r="EC69" s="93" t="str">
        <f t="shared" si="39"/>
        <v/>
      </c>
      <c r="ED69" s="12">
        <v>0</v>
      </c>
      <c r="EE69" s="6">
        <v>0</v>
      </c>
      <c r="EF69" s="6">
        <v>0</v>
      </c>
      <c r="EG69" s="65">
        <f t="shared" si="225"/>
        <v>0</v>
      </c>
      <c r="EH69" s="480">
        <f t="shared" si="41"/>
        <v>0</v>
      </c>
      <c r="EI69" s="66" t="str">
        <f t="shared" si="42"/>
        <v/>
      </c>
      <c r="EJ69" s="10">
        <v>0</v>
      </c>
      <c r="EK69" s="4">
        <v>0</v>
      </c>
      <c r="EL69" s="4">
        <v>0</v>
      </c>
      <c r="EM69" s="28">
        <f t="shared" si="226"/>
        <v>0</v>
      </c>
      <c r="EN69" s="478">
        <f t="shared" si="44"/>
        <v>0</v>
      </c>
      <c r="EO69" s="39" t="str">
        <f t="shared" si="45"/>
        <v/>
      </c>
      <c r="EP69" s="203">
        <v>0</v>
      </c>
      <c r="EQ69" s="63">
        <v>0</v>
      </c>
      <c r="ER69" s="204">
        <f t="shared" si="97"/>
        <v>0</v>
      </c>
      <c r="ES69" s="205">
        <v>0</v>
      </c>
      <c r="ET69" s="349">
        <v>0</v>
      </c>
      <c r="EU69" s="206">
        <f t="shared" si="216"/>
        <v>0</v>
      </c>
      <c r="EV69" s="350">
        <v>0</v>
      </c>
      <c r="EW69" s="351">
        <f t="shared" si="217"/>
        <v>0</v>
      </c>
      <c r="EX69" s="77">
        <f t="shared" si="46"/>
        <v>0</v>
      </c>
      <c r="EY69" s="207">
        <f t="shared" si="218"/>
        <v>0</v>
      </c>
      <c r="EZ69" s="477">
        <f t="shared" si="47"/>
        <v>0</v>
      </c>
      <c r="FA69" s="93" t="str">
        <f t="shared" si="48"/>
        <v/>
      </c>
      <c r="FB69" s="14"/>
      <c r="FC69" s="8"/>
      <c r="FD69" s="44" t="str">
        <f t="shared" si="219"/>
        <v/>
      </c>
      <c r="FE69" s="41">
        <f t="shared" si="50"/>
        <v>0</v>
      </c>
      <c r="FF69" s="30">
        <f t="shared" si="51"/>
        <v>0</v>
      </c>
      <c r="FG69" s="128">
        <f t="shared" si="52"/>
        <v>0</v>
      </c>
      <c r="FH69" s="74" t="str">
        <f t="shared" si="53"/>
        <v/>
      </c>
      <c r="FI69" s="74" t="str">
        <f t="shared" si="54"/>
        <v/>
      </c>
      <c r="FJ69" s="62" t="str">
        <f t="shared" si="55"/>
        <v/>
      </c>
      <c r="FK69" s="42" t="str">
        <f t="shared" si="56"/>
        <v/>
      </c>
      <c r="FL69" s="84">
        <f t="shared" si="57"/>
        <v>0</v>
      </c>
      <c r="FM69" s="71" t="str">
        <f t="shared" si="152"/>
        <v/>
      </c>
      <c r="FN69" s="70" t="str">
        <f t="shared" si="153"/>
        <v/>
      </c>
      <c r="FO69" s="70" t="str">
        <f t="shared" si="154"/>
        <v/>
      </c>
      <c r="FP69" s="70" t="str">
        <f t="shared" si="155"/>
        <v/>
      </c>
      <c r="FQ69" s="70" t="str">
        <f t="shared" si="156"/>
        <v/>
      </c>
      <c r="FR69" s="387" t="str">
        <f t="shared" si="157"/>
        <v/>
      </c>
      <c r="FS69" s="72" t="str">
        <f t="shared" si="158"/>
        <v/>
      </c>
      <c r="FT69" s="71">
        <f t="shared" si="65"/>
        <v>0</v>
      </c>
      <c r="FU69" s="70">
        <f t="shared" si="66"/>
        <v>0</v>
      </c>
      <c r="FV69" s="70">
        <f t="shared" si="67"/>
        <v>0</v>
      </c>
      <c r="FW69" s="70">
        <f t="shared" si="68"/>
        <v>0</v>
      </c>
      <c r="FX69" s="72"/>
      <c r="FY69" s="691"/>
      <c r="FZ69" s="691"/>
      <c r="GA69" s="112">
        <f t="shared" si="69"/>
        <v>0</v>
      </c>
      <c r="GB69" s="112" t="s">
        <v>193</v>
      </c>
      <c r="GC69" s="112">
        <f t="shared" si="70"/>
        <v>200</v>
      </c>
      <c r="GD69" s="112" t="str">
        <f t="shared" si="71"/>
        <v>0/200</v>
      </c>
      <c r="GE69" s="112">
        <f t="shared" si="72"/>
        <v>0</v>
      </c>
      <c r="GF69" s="112" t="s">
        <v>193</v>
      </c>
      <c r="GG69" s="112">
        <f t="shared" si="73"/>
        <v>200</v>
      </c>
      <c r="GH69" s="112" t="str">
        <f t="shared" si="74"/>
        <v>0/200</v>
      </c>
      <c r="GI69" s="112">
        <f t="shared" si="75"/>
        <v>0</v>
      </c>
      <c r="GJ69" s="112" t="s">
        <v>193</v>
      </c>
      <c r="GK69" s="112">
        <f t="shared" si="76"/>
        <v>100</v>
      </c>
      <c r="GL69" s="112" t="str">
        <f t="shared" si="77"/>
        <v>0/100</v>
      </c>
      <c r="GM69" s="112">
        <f t="shared" si="78"/>
        <v>0</v>
      </c>
      <c r="GN69" s="112" t="s">
        <v>193</v>
      </c>
      <c r="GO69" s="112">
        <f t="shared" si="79"/>
        <v>100</v>
      </c>
      <c r="GP69" s="112" t="str">
        <f t="shared" si="80"/>
        <v>0/100</v>
      </c>
      <c r="GQ69" s="112">
        <f t="shared" si="81"/>
        <v>0</v>
      </c>
      <c r="GR69" s="112" t="s">
        <v>193</v>
      </c>
      <c r="GS69" s="112">
        <f t="shared" si="82"/>
        <v>200</v>
      </c>
      <c r="GT69" s="112" t="str">
        <f t="shared" si="17"/>
        <v>0/200</v>
      </c>
    </row>
    <row r="70" spans="1:202" ht="21.75" customHeight="1">
      <c r="A70" s="104">
        <f t="shared" si="18"/>
        <v>0</v>
      </c>
      <c r="B70" s="336">
        <v>62</v>
      </c>
      <c r="C70" s="32">
        <v>62</v>
      </c>
      <c r="D70" s="26">
        <f t="shared" si="19"/>
        <v>0</v>
      </c>
      <c r="E70" s="2"/>
      <c r="F70" s="538"/>
      <c r="G70" s="1"/>
      <c r="H70" s="2"/>
      <c r="I70" s="2"/>
      <c r="J70" s="2"/>
      <c r="K70" s="115"/>
      <c r="L70" s="15">
        <v>0</v>
      </c>
      <c r="M70" s="49">
        <v>0</v>
      </c>
      <c r="N70" s="50">
        <f t="shared" si="227"/>
        <v>0</v>
      </c>
      <c r="O70" s="141">
        <v>0</v>
      </c>
      <c r="P70" s="338">
        <v>0</v>
      </c>
      <c r="Q70" s="75">
        <f t="shared" si="228"/>
        <v>0</v>
      </c>
      <c r="R70" s="339">
        <v>0</v>
      </c>
      <c r="S70" s="340">
        <f t="shared" si="85"/>
        <v>0</v>
      </c>
      <c r="T70" s="153">
        <f t="shared" si="20"/>
        <v>0</v>
      </c>
      <c r="U70" s="51">
        <f t="shared" si="229"/>
        <v>0</v>
      </c>
      <c r="V70" s="476">
        <f t="shared" si="21"/>
        <v>0</v>
      </c>
      <c r="W70" s="27" t="str">
        <f t="shared" si="230"/>
        <v/>
      </c>
      <c r="X70" s="27" t="str">
        <f t="shared" si="231"/>
        <v/>
      </c>
      <c r="Y70" s="85" t="str">
        <f t="shared" si="232"/>
        <v/>
      </c>
      <c r="Z70" s="89">
        <v>0</v>
      </c>
      <c r="AA70" s="58">
        <v>0</v>
      </c>
      <c r="AB70" s="59">
        <f t="shared" si="173"/>
        <v>0</v>
      </c>
      <c r="AC70" s="147">
        <v>0</v>
      </c>
      <c r="AD70" s="343">
        <v>0</v>
      </c>
      <c r="AE70" s="76">
        <f t="shared" si="174"/>
        <v>0</v>
      </c>
      <c r="AF70" s="344">
        <v>0</v>
      </c>
      <c r="AG70" s="345">
        <f t="shared" si="175"/>
        <v>0</v>
      </c>
      <c r="AH70" s="97">
        <f t="shared" si="22"/>
        <v>0</v>
      </c>
      <c r="AI70" s="148">
        <f t="shared" si="176"/>
        <v>0</v>
      </c>
      <c r="AJ70" s="475">
        <f t="shared" si="23"/>
        <v>0</v>
      </c>
      <c r="AK70" s="53" t="str">
        <f t="shared" si="177"/>
        <v/>
      </c>
      <c r="AL70" s="53" t="str">
        <f t="shared" si="178"/>
        <v/>
      </c>
      <c r="AM70" s="90" t="str">
        <f t="shared" si="179"/>
        <v/>
      </c>
      <c r="AN70" s="86">
        <v>0</v>
      </c>
      <c r="AO70" s="55">
        <v>0</v>
      </c>
      <c r="AP70" s="56">
        <f t="shared" si="220"/>
        <v>0</v>
      </c>
      <c r="AQ70" s="185">
        <v>0</v>
      </c>
      <c r="AR70" s="346">
        <v>0</v>
      </c>
      <c r="AS70" s="186">
        <f t="shared" si="180"/>
        <v>0</v>
      </c>
      <c r="AT70" s="347">
        <v>0</v>
      </c>
      <c r="AU70" s="348">
        <f t="shared" si="181"/>
        <v>0</v>
      </c>
      <c r="AV70" s="47">
        <f t="shared" si="24"/>
        <v>0</v>
      </c>
      <c r="AW70" s="187">
        <f t="shared" si="182"/>
        <v>0</v>
      </c>
      <c r="AX70" s="473">
        <f t="shared" si="25"/>
        <v>0</v>
      </c>
      <c r="AY70" s="29" t="str">
        <f t="shared" si="183"/>
        <v/>
      </c>
      <c r="AZ70" s="29" t="str">
        <f t="shared" si="184"/>
        <v/>
      </c>
      <c r="BA70" s="87" t="str">
        <f t="shared" si="185"/>
        <v/>
      </c>
      <c r="BB70" s="203">
        <v>0</v>
      </c>
      <c r="BC70" s="63">
        <v>0</v>
      </c>
      <c r="BD70" s="204">
        <f t="shared" si="221"/>
        <v>0</v>
      </c>
      <c r="BE70" s="205">
        <v>0</v>
      </c>
      <c r="BF70" s="349">
        <v>0</v>
      </c>
      <c r="BG70" s="206">
        <f t="shared" si="186"/>
        <v>0</v>
      </c>
      <c r="BH70" s="350">
        <v>0</v>
      </c>
      <c r="BI70" s="351">
        <f t="shared" si="187"/>
        <v>0</v>
      </c>
      <c r="BJ70" s="77">
        <f t="shared" si="26"/>
        <v>0</v>
      </c>
      <c r="BK70" s="207">
        <f t="shared" si="188"/>
        <v>0</v>
      </c>
      <c r="BL70" s="477">
        <f t="shared" si="27"/>
        <v>0</v>
      </c>
      <c r="BM70" s="69" t="str">
        <f t="shared" si="189"/>
        <v/>
      </c>
      <c r="BN70" s="69" t="str">
        <f t="shared" si="190"/>
        <v/>
      </c>
      <c r="BO70" s="88" t="str">
        <f t="shared" si="191"/>
        <v/>
      </c>
      <c r="BP70" s="89">
        <v>0</v>
      </c>
      <c r="BQ70" s="58">
        <v>0</v>
      </c>
      <c r="BR70" s="59">
        <f t="shared" si="171"/>
        <v>0</v>
      </c>
      <c r="BS70" s="147">
        <v>0</v>
      </c>
      <c r="BT70" s="343">
        <v>0</v>
      </c>
      <c r="BU70" s="76">
        <f t="shared" si="192"/>
        <v>0</v>
      </c>
      <c r="BV70" s="344">
        <v>0</v>
      </c>
      <c r="BW70" s="345">
        <f t="shared" si="193"/>
        <v>0</v>
      </c>
      <c r="BX70" s="97">
        <f t="shared" si="28"/>
        <v>0</v>
      </c>
      <c r="BY70" s="148">
        <f t="shared" si="194"/>
        <v>0</v>
      </c>
      <c r="BZ70" s="475">
        <f t="shared" si="29"/>
        <v>0</v>
      </c>
      <c r="CA70" s="53" t="str">
        <f t="shared" si="172"/>
        <v/>
      </c>
      <c r="CB70" s="53" t="str">
        <f t="shared" si="195"/>
        <v/>
      </c>
      <c r="CC70" s="90" t="str">
        <f t="shared" si="196"/>
        <v/>
      </c>
      <c r="CD70" s="94">
        <v>0</v>
      </c>
      <c r="CE70" s="95">
        <v>0</v>
      </c>
      <c r="CF70" s="96">
        <f t="shared" si="222"/>
        <v>0</v>
      </c>
      <c r="CG70" s="223">
        <v>0</v>
      </c>
      <c r="CH70" s="352">
        <v>0</v>
      </c>
      <c r="CI70" s="224">
        <f t="shared" si="197"/>
        <v>0</v>
      </c>
      <c r="CJ70" s="353">
        <v>0</v>
      </c>
      <c r="CK70" s="354">
        <f t="shared" si="198"/>
        <v>0</v>
      </c>
      <c r="CL70" s="46">
        <f t="shared" si="30"/>
        <v>0</v>
      </c>
      <c r="CM70" s="225">
        <f t="shared" si="199"/>
        <v>0</v>
      </c>
      <c r="CN70" s="478">
        <f t="shared" si="31"/>
        <v>0</v>
      </c>
      <c r="CO70" s="28" t="str">
        <f t="shared" si="200"/>
        <v/>
      </c>
      <c r="CP70" s="28" t="str">
        <f t="shared" si="201"/>
        <v/>
      </c>
      <c r="CQ70" s="43" t="str">
        <f t="shared" si="202"/>
        <v/>
      </c>
      <c r="CR70" s="89">
        <v>0</v>
      </c>
      <c r="CS70" s="58">
        <v>0</v>
      </c>
      <c r="CT70" s="59">
        <f t="shared" si="203"/>
        <v>0</v>
      </c>
      <c r="CU70" s="147">
        <v>0</v>
      </c>
      <c r="CV70" s="343">
        <v>0</v>
      </c>
      <c r="CW70" s="76">
        <f t="shared" si="204"/>
        <v>0</v>
      </c>
      <c r="CX70" s="344">
        <v>0</v>
      </c>
      <c r="CY70" s="345">
        <f t="shared" si="205"/>
        <v>0</v>
      </c>
      <c r="CZ70" s="97">
        <f t="shared" si="32"/>
        <v>0</v>
      </c>
      <c r="DA70" s="148">
        <f t="shared" si="206"/>
        <v>0</v>
      </c>
      <c r="DB70" s="475">
        <f t="shared" si="33"/>
        <v>0</v>
      </c>
      <c r="DC70" s="53" t="str">
        <f t="shared" si="207"/>
        <v/>
      </c>
      <c r="DD70" s="53" t="str">
        <f t="shared" si="208"/>
        <v/>
      </c>
      <c r="DE70" s="90" t="str">
        <f t="shared" si="209"/>
        <v/>
      </c>
      <c r="DF70" s="91">
        <v>0</v>
      </c>
      <c r="DG70" s="60">
        <v>0</v>
      </c>
      <c r="DH70" s="61">
        <f t="shared" si="223"/>
        <v>0</v>
      </c>
      <c r="DI70" s="244">
        <v>0</v>
      </c>
      <c r="DJ70" s="355">
        <v>0</v>
      </c>
      <c r="DK70" s="245">
        <f t="shared" si="210"/>
        <v>0</v>
      </c>
      <c r="DL70" s="356">
        <v>0</v>
      </c>
      <c r="DM70" s="357">
        <f t="shared" si="211"/>
        <v>0</v>
      </c>
      <c r="DN70" s="48">
        <f t="shared" si="34"/>
        <v>0</v>
      </c>
      <c r="DO70" s="246">
        <f t="shared" si="212"/>
        <v>0</v>
      </c>
      <c r="DP70" s="479">
        <f t="shared" si="35"/>
        <v>0</v>
      </c>
      <c r="DQ70" s="92" t="str">
        <f t="shared" si="36"/>
        <v/>
      </c>
      <c r="DR70" s="203">
        <v>0</v>
      </c>
      <c r="DS70" s="63">
        <v>0</v>
      </c>
      <c r="DT70" s="204">
        <f t="shared" si="224"/>
        <v>0</v>
      </c>
      <c r="DU70" s="205">
        <v>0</v>
      </c>
      <c r="DV70" s="349">
        <v>0</v>
      </c>
      <c r="DW70" s="206">
        <f t="shared" si="213"/>
        <v>0</v>
      </c>
      <c r="DX70" s="350">
        <v>0</v>
      </c>
      <c r="DY70" s="351">
        <f t="shared" si="214"/>
        <v>0</v>
      </c>
      <c r="DZ70" s="77">
        <f t="shared" si="37"/>
        <v>0</v>
      </c>
      <c r="EA70" s="207">
        <f t="shared" si="215"/>
        <v>0</v>
      </c>
      <c r="EB70" s="477">
        <f t="shared" si="38"/>
        <v>0</v>
      </c>
      <c r="EC70" s="93" t="str">
        <f t="shared" si="39"/>
        <v/>
      </c>
      <c r="ED70" s="12">
        <v>0</v>
      </c>
      <c r="EE70" s="6">
        <v>0</v>
      </c>
      <c r="EF70" s="6">
        <v>0</v>
      </c>
      <c r="EG70" s="65">
        <f t="shared" si="225"/>
        <v>0</v>
      </c>
      <c r="EH70" s="480">
        <f t="shared" si="41"/>
        <v>0</v>
      </c>
      <c r="EI70" s="66" t="str">
        <f t="shared" si="42"/>
        <v/>
      </c>
      <c r="EJ70" s="10">
        <v>0</v>
      </c>
      <c r="EK70" s="4">
        <v>0</v>
      </c>
      <c r="EL70" s="4">
        <v>0</v>
      </c>
      <c r="EM70" s="28">
        <f t="shared" si="226"/>
        <v>0</v>
      </c>
      <c r="EN70" s="478">
        <f t="shared" si="44"/>
        <v>0</v>
      </c>
      <c r="EO70" s="39" t="str">
        <f t="shared" si="45"/>
        <v/>
      </c>
      <c r="EP70" s="203">
        <v>0</v>
      </c>
      <c r="EQ70" s="63">
        <v>0</v>
      </c>
      <c r="ER70" s="204">
        <f t="shared" si="97"/>
        <v>0</v>
      </c>
      <c r="ES70" s="205">
        <v>0</v>
      </c>
      <c r="ET70" s="349">
        <v>0</v>
      </c>
      <c r="EU70" s="206">
        <f t="shared" si="216"/>
        <v>0</v>
      </c>
      <c r="EV70" s="350">
        <v>0</v>
      </c>
      <c r="EW70" s="351">
        <f t="shared" si="217"/>
        <v>0</v>
      </c>
      <c r="EX70" s="77">
        <f t="shared" si="46"/>
        <v>0</v>
      </c>
      <c r="EY70" s="207">
        <f t="shared" si="218"/>
        <v>0</v>
      </c>
      <c r="EZ70" s="477">
        <f t="shared" si="47"/>
        <v>0</v>
      </c>
      <c r="FA70" s="93" t="str">
        <f t="shared" si="48"/>
        <v/>
      </c>
      <c r="FB70" s="14"/>
      <c r="FC70" s="8"/>
      <c r="FD70" s="44" t="str">
        <f t="shared" si="219"/>
        <v/>
      </c>
      <c r="FE70" s="41">
        <f t="shared" si="50"/>
        <v>0</v>
      </c>
      <c r="FF70" s="30">
        <f t="shared" si="51"/>
        <v>0</v>
      </c>
      <c r="FG70" s="128">
        <f t="shared" si="52"/>
        <v>0</v>
      </c>
      <c r="FH70" s="74" t="str">
        <f t="shared" si="53"/>
        <v/>
      </c>
      <c r="FI70" s="74" t="str">
        <f t="shared" si="54"/>
        <v/>
      </c>
      <c r="FJ70" s="62" t="str">
        <f t="shared" si="55"/>
        <v/>
      </c>
      <c r="FK70" s="42" t="str">
        <f t="shared" si="56"/>
        <v/>
      </c>
      <c r="FL70" s="84">
        <f t="shared" si="57"/>
        <v>0</v>
      </c>
      <c r="FM70" s="71" t="str">
        <f t="shared" si="152"/>
        <v/>
      </c>
      <c r="FN70" s="70" t="str">
        <f t="shared" si="153"/>
        <v/>
      </c>
      <c r="FO70" s="70" t="str">
        <f t="shared" si="154"/>
        <v/>
      </c>
      <c r="FP70" s="70" t="str">
        <f t="shared" si="155"/>
        <v/>
      </c>
      <c r="FQ70" s="70" t="str">
        <f t="shared" si="156"/>
        <v/>
      </c>
      <c r="FR70" s="387" t="str">
        <f t="shared" si="157"/>
        <v/>
      </c>
      <c r="FS70" s="72" t="str">
        <f t="shared" si="158"/>
        <v/>
      </c>
      <c r="FT70" s="71">
        <f t="shared" si="65"/>
        <v>0</v>
      </c>
      <c r="FU70" s="70">
        <f t="shared" si="66"/>
        <v>0</v>
      </c>
      <c r="FV70" s="70">
        <f t="shared" si="67"/>
        <v>0</v>
      </c>
      <c r="FW70" s="70">
        <f t="shared" si="68"/>
        <v>0</v>
      </c>
      <c r="FX70" s="72"/>
      <c r="FY70" s="691"/>
      <c r="FZ70" s="691"/>
      <c r="GA70" s="112">
        <f t="shared" si="69"/>
        <v>0</v>
      </c>
      <c r="GB70" s="112" t="s">
        <v>193</v>
      </c>
      <c r="GC70" s="112">
        <f t="shared" si="70"/>
        <v>200</v>
      </c>
      <c r="GD70" s="112" t="str">
        <f t="shared" si="71"/>
        <v>0/200</v>
      </c>
      <c r="GE70" s="112">
        <f t="shared" si="72"/>
        <v>0</v>
      </c>
      <c r="GF70" s="112" t="s">
        <v>193</v>
      </c>
      <c r="GG70" s="112">
        <f t="shared" si="73"/>
        <v>200</v>
      </c>
      <c r="GH70" s="112" t="str">
        <f t="shared" si="74"/>
        <v>0/200</v>
      </c>
      <c r="GI70" s="112">
        <f t="shared" si="75"/>
        <v>0</v>
      </c>
      <c r="GJ70" s="112" t="s">
        <v>193</v>
      </c>
      <c r="GK70" s="112">
        <f t="shared" si="76"/>
        <v>100</v>
      </c>
      <c r="GL70" s="112" t="str">
        <f t="shared" si="77"/>
        <v>0/100</v>
      </c>
      <c r="GM70" s="112">
        <f t="shared" si="78"/>
        <v>0</v>
      </c>
      <c r="GN70" s="112" t="s">
        <v>193</v>
      </c>
      <c r="GO70" s="112">
        <f t="shared" si="79"/>
        <v>100</v>
      </c>
      <c r="GP70" s="112" t="str">
        <f t="shared" si="80"/>
        <v>0/100</v>
      </c>
      <c r="GQ70" s="112">
        <f t="shared" si="81"/>
        <v>0</v>
      </c>
      <c r="GR70" s="112" t="s">
        <v>193</v>
      </c>
      <c r="GS70" s="112">
        <f t="shared" si="82"/>
        <v>200</v>
      </c>
      <c r="GT70" s="112" t="str">
        <f t="shared" si="17"/>
        <v>0/200</v>
      </c>
    </row>
    <row r="71" spans="1:202" ht="21.75" customHeight="1">
      <c r="A71" s="104">
        <f t="shared" si="18"/>
        <v>0</v>
      </c>
      <c r="B71" s="336">
        <v>63</v>
      </c>
      <c r="C71" s="25">
        <v>63</v>
      </c>
      <c r="D71" s="26">
        <f t="shared" si="19"/>
        <v>0</v>
      </c>
      <c r="E71" s="2"/>
      <c r="F71" s="538"/>
      <c r="G71" s="2"/>
      <c r="H71" s="2"/>
      <c r="I71" s="2"/>
      <c r="J71" s="2"/>
      <c r="K71" s="115"/>
      <c r="L71" s="15">
        <v>0</v>
      </c>
      <c r="M71" s="49">
        <v>0</v>
      </c>
      <c r="N71" s="50">
        <f t="shared" si="227"/>
        <v>0</v>
      </c>
      <c r="O71" s="141">
        <v>0</v>
      </c>
      <c r="P71" s="338">
        <v>0</v>
      </c>
      <c r="Q71" s="75">
        <f t="shared" si="228"/>
        <v>0</v>
      </c>
      <c r="R71" s="339">
        <v>0</v>
      </c>
      <c r="S71" s="340">
        <f t="shared" si="85"/>
        <v>0</v>
      </c>
      <c r="T71" s="153">
        <f t="shared" si="20"/>
        <v>0</v>
      </c>
      <c r="U71" s="51">
        <f t="shared" si="229"/>
        <v>0</v>
      </c>
      <c r="V71" s="476">
        <f t="shared" si="21"/>
        <v>0</v>
      </c>
      <c r="W71" s="27" t="str">
        <f t="shared" si="230"/>
        <v/>
      </c>
      <c r="X71" s="27" t="str">
        <f t="shared" si="231"/>
        <v/>
      </c>
      <c r="Y71" s="85" t="str">
        <f t="shared" si="232"/>
        <v/>
      </c>
      <c r="Z71" s="89">
        <v>0</v>
      </c>
      <c r="AA71" s="58">
        <v>0</v>
      </c>
      <c r="AB71" s="59">
        <f t="shared" si="173"/>
        <v>0</v>
      </c>
      <c r="AC71" s="147">
        <v>0</v>
      </c>
      <c r="AD71" s="343">
        <v>0</v>
      </c>
      <c r="AE71" s="76">
        <f t="shared" si="174"/>
        <v>0</v>
      </c>
      <c r="AF71" s="344">
        <v>0</v>
      </c>
      <c r="AG71" s="345">
        <f t="shared" si="175"/>
        <v>0</v>
      </c>
      <c r="AH71" s="97">
        <f t="shared" si="22"/>
        <v>0</v>
      </c>
      <c r="AI71" s="148">
        <f t="shared" si="176"/>
        <v>0</v>
      </c>
      <c r="AJ71" s="475">
        <f t="shared" si="23"/>
        <v>0</v>
      </c>
      <c r="AK71" s="53" t="str">
        <f t="shared" si="177"/>
        <v/>
      </c>
      <c r="AL71" s="53" t="str">
        <f t="shared" si="178"/>
        <v/>
      </c>
      <c r="AM71" s="90" t="str">
        <f t="shared" si="179"/>
        <v/>
      </c>
      <c r="AN71" s="86">
        <v>0</v>
      </c>
      <c r="AO71" s="55">
        <v>0</v>
      </c>
      <c r="AP71" s="56">
        <f t="shared" si="220"/>
        <v>0</v>
      </c>
      <c r="AQ71" s="185">
        <v>0</v>
      </c>
      <c r="AR71" s="346">
        <v>0</v>
      </c>
      <c r="AS71" s="186">
        <f t="shared" si="180"/>
        <v>0</v>
      </c>
      <c r="AT71" s="347">
        <v>0</v>
      </c>
      <c r="AU71" s="348">
        <f t="shared" si="181"/>
        <v>0</v>
      </c>
      <c r="AV71" s="47">
        <f t="shared" si="24"/>
        <v>0</v>
      </c>
      <c r="AW71" s="187">
        <f t="shared" si="182"/>
        <v>0</v>
      </c>
      <c r="AX71" s="473">
        <f t="shared" si="25"/>
        <v>0</v>
      </c>
      <c r="AY71" s="29" t="str">
        <f t="shared" si="183"/>
        <v/>
      </c>
      <c r="AZ71" s="29" t="str">
        <f t="shared" si="184"/>
        <v/>
      </c>
      <c r="BA71" s="87" t="str">
        <f t="shared" si="185"/>
        <v/>
      </c>
      <c r="BB71" s="203">
        <v>0</v>
      </c>
      <c r="BC71" s="63">
        <v>0</v>
      </c>
      <c r="BD71" s="204">
        <f t="shared" si="221"/>
        <v>0</v>
      </c>
      <c r="BE71" s="205">
        <v>0</v>
      </c>
      <c r="BF71" s="349">
        <v>0</v>
      </c>
      <c r="BG71" s="206">
        <f t="shared" si="186"/>
        <v>0</v>
      </c>
      <c r="BH71" s="350">
        <v>0</v>
      </c>
      <c r="BI71" s="351">
        <f t="shared" si="187"/>
        <v>0</v>
      </c>
      <c r="BJ71" s="77">
        <f t="shared" si="26"/>
        <v>0</v>
      </c>
      <c r="BK71" s="207">
        <f t="shared" si="188"/>
        <v>0</v>
      </c>
      <c r="BL71" s="477">
        <f t="shared" si="27"/>
        <v>0</v>
      </c>
      <c r="BM71" s="69" t="str">
        <f t="shared" si="189"/>
        <v/>
      </c>
      <c r="BN71" s="69" t="str">
        <f t="shared" si="190"/>
        <v/>
      </c>
      <c r="BO71" s="88" t="str">
        <f t="shared" si="191"/>
        <v/>
      </c>
      <c r="BP71" s="89">
        <v>0</v>
      </c>
      <c r="BQ71" s="58">
        <v>0</v>
      </c>
      <c r="BR71" s="59">
        <f t="shared" si="171"/>
        <v>0</v>
      </c>
      <c r="BS71" s="147">
        <v>0</v>
      </c>
      <c r="BT71" s="343">
        <v>0</v>
      </c>
      <c r="BU71" s="76">
        <f t="shared" si="192"/>
        <v>0</v>
      </c>
      <c r="BV71" s="344">
        <v>0</v>
      </c>
      <c r="BW71" s="345">
        <f t="shared" si="193"/>
        <v>0</v>
      </c>
      <c r="BX71" s="97">
        <f t="shared" si="28"/>
        <v>0</v>
      </c>
      <c r="BY71" s="148">
        <f t="shared" si="194"/>
        <v>0</v>
      </c>
      <c r="BZ71" s="475">
        <f t="shared" si="29"/>
        <v>0</v>
      </c>
      <c r="CA71" s="53" t="str">
        <f t="shared" si="172"/>
        <v/>
      </c>
      <c r="CB71" s="53" t="str">
        <f t="shared" si="195"/>
        <v/>
      </c>
      <c r="CC71" s="90" t="str">
        <f t="shared" si="196"/>
        <v/>
      </c>
      <c r="CD71" s="94">
        <v>0</v>
      </c>
      <c r="CE71" s="95">
        <v>0</v>
      </c>
      <c r="CF71" s="96">
        <f t="shared" si="222"/>
        <v>0</v>
      </c>
      <c r="CG71" s="223">
        <v>0</v>
      </c>
      <c r="CH71" s="352">
        <v>0</v>
      </c>
      <c r="CI71" s="224">
        <f t="shared" si="197"/>
        <v>0</v>
      </c>
      <c r="CJ71" s="353">
        <v>0</v>
      </c>
      <c r="CK71" s="354">
        <f t="shared" si="198"/>
        <v>0</v>
      </c>
      <c r="CL71" s="46">
        <f t="shared" si="30"/>
        <v>0</v>
      </c>
      <c r="CM71" s="225">
        <f t="shared" si="199"/>
        <v>0</v>
      </c>
      <c r="CN71" s="478">
        <f t="shared" si="31"/>
        <v>0</v>
      </c>
      <c r="CO71" s="28" t="str">
        <f t="shared" si="200"/>
        <v/>
      </c>
      <c r="CP71" s="28" t="str">
        <f t="shared" si="201"/>
        <v/>
      </c>
      <c r="CQ71" s="43" t="str">
        <f t="shared" si="202"/>
        <v/>
      </c>
      <c r="CR71" s="89">
        <v>0</v>
      </c>
      <c r="CS71" s="58">
        <v>0</v>
      </c>
      <c r="CT71" s="59">
        <f t="shared" si="203"/>
        <v>0</v>
      </c>
      <c r="CU71" s="147">
        <v>0</v>
      </c>
      <c r="CV71" s="343">
        <v>0</v>
      </c>
      <c r="CW71" s="76">
        <f t="shared" si="204"/>
        <v>0</v>
      </c>
      <c r="CX71" s="344">
        <v>0</v>
      </c>
      <c r="CY71" s="345">
        <f t="shared" si="205"/>
        <v>0</v>
      </c>
      <c r="CZ71" s="97">
        <f t="shared" si="32"/>
        <v>0</v>
      </c>
      <c r="DA71" s="148">
        <f t="shared" si="206"/>
        <v>0</v>
      </c>
      <c r="DB71" s="475">
        <f t="shared" si="33"/>
        <v>0</v>
      </c>
      <c r="DC71" s="53" t="str">
        <f t="shared" si="207"/>
        <v/>
      </c>
      <c r="DD71" s="53" t="str">
        <f t="shared" si="208"/>
        <v/>
      </c>
      <c r="DE71" s="90" t="str">
        <f t="shared" si="209"/>
        <v/>
      </c>
      <c r="DF71" s="91">
        <v>0</v>
      </c>
      <c r="DG71" s="60">
        <v>0</v>
      </c>
      <c r="DH71" s="61">
        <f t="shared" si="223"/>
        <v>0</v>
      </c>
      <c r="DI71" s="244">
        <v>0</v>
      </c>
      <c r="DJ71" s="355">
        <v>0</v>
      </c>
      <c r="DK71" s="245">
        <f t="shared" si="210"/>
        <v>0</v>
      </c>
      <c r="DL71" s="356">
        <v>0</v>
      </c>
      <c r="DM71" s="357">
        <f t="shared" si="211"/>
        <v>0</v>
      </c>
      <c r="DN71" s="48">
        <f t="shared" si="34"/>
        <v>0</v>
      </c>
      <c r="DO71" s="246">
        <f t="shared" si="212"/>
        <v>0</v>
      </c>
      <c r="DP71" s="479">
        <f t="shared" si="35"/>
        <v>0</v>
      </c>
      <c r="DQ71" s="92" t="str">
        <f t="shared" si="36"/>
        <v/>
      </c>
      <c r="DR71" s="203">
        <v>0</v>
      </c>
      <c r="DS71" s="63">
        <v>0</v>
      </c>
      <c r="DT71" s="204">
        <f t="shared" si="224"/>
        <v>0</v>
      </c>
      <c r="DU71" s="205">
        <v>0</v>
      </c>
      <c r="DV71" s="349">
        <v>0</v>
      </c>
      <c r="DW71" s="206">
        <f t="shared" si="213"/>
        <v>0</v>
      </c>
      <c r="DX71" s="350">
        <v>0</v>
      </c>
      <c r="DY71" s="351">
        <f t="shared" si="214"/>
        <v>0</v>
      </c>
      <c r="DZ71" s="77">
        <f t="shared" si="37"/>
        <v>0</v>
      </c>
      <c r="EA71" s="207">
        <f t="shared" si="215"/>
        <v>0</v>
      </c>
      <c r="EB71" s="477">
        <f t="shared" si="38"/>
        <v>0</v>
      </c>
      <c r="EC71" s="93" t="str">
        <f t="shared" si="39"/>
        <v/>
      </c>
      <c r="ED71" s="12">
        <v>0</v>
      </c>
      <c r="EE71" s="6">
        <v>0</v>
      </c>
      <c r="EF71" s="6">
        <v>0</v>
      </c>
      <c r="EG71" s="65">
        <f t="shared" si="225"/>
        <v>0</v>
      </c>
      <c r="EH71" s="480">
        <f t="shared" si="41"/>
        <v>0</v>
      </c>
      <c r="EI71" s="66" t="str">
        <f t="shared" si="42"/>
        <v/>
      </c>
      <c r="EJ71" s="10">
        <v>0</v>
      </c>
      <c r="EK71" s="4">
        <v>0</v>
      </c>
      <c r="EL71" s="4">
        <v>0</v>
      </c>
      <c r="EM71" s="28">
        <f t="shared" si="226"/>
        <v>0</v>
      </c>
      <c r="EN71" s="478">
        <f t="shared" si="44"/>
        <v>0</v>
      </c>
      <c r="EO71" s="39" t="str">
        <f t="shared" si="45"/>
        <v/>
      </c>
      <c r="EP71" s="203">
        <v>0</v>
      </c>
      <c r="EQ71" s="63">
        <v>0</v>
      </c>
      <c r="ER71" s="204">
        <f t="shared" si="97"/>
        <v>0</v>
      </c>
      <c r="ES71" s="205">
        <v>0</v>
      </c>
      <c r="ET71" s="349">
        <v>0</v>
      </c>
      <c r="EU71" s="206">
        <f t="shared" si="216"/>
        <v>0</v>
      </c>
      <c r="EV71" s="350">
        <v>0</v>
      </c>
      <c r="EW71" s="351">
        <f t="shared" si="217"/>
        <v>0</v>
      </c>
      <c r="EX71" s="77">
        <f t="shared" si="46"/>
        <v>0</v>
      </c>
      <c r="EY71" s="207">
        <f t="shared" si="218"/>
        <v>0</v>
      </c>
      <c r="EZ71" s="477">
        <f t="shared" si="47"/>
        <v>0</v>
      </c>
      <c r="FA71" s="93" t="str">
        <f t="shared" si="48"/>
        <v/>
      </c>
      <c r="FB71" s="14"/>
      <c r="FC71" s="8"/>
      <c r="FD71" s="44" t="str">
        <f t="shared" si="219"/>
        <v/>
      </c>
      <c r="FE71" s="41">
        <f t="shared" si="50"/>
        <v>0</v>
      </c>
      <c r="FF71" s="30">
        <f t="shared" si="51"/>
        <v>0</v>
      </c>
      <c r="FG71" s="128">
        <f t="shared" si="52"/>
        <v>0</v>
      </c>
      <c r="FH71" s="74" t="str">
        <f t="shared" si="53"/>
        <v/>
      </c>
      <c r="FI71" s="74" t="str">
        <f t="shared" si="54"/>
        <v/>
      </c>
      <c r="FJ71" s="62" t="str">
        <f t="shared" si="55"/>
        <v/>
      </c>
      <c r="FK71" s="42" t="str">
        <f t="shared" si="56"/>
        <v/>
      </c>
      <c r="FL71" s="84">
        <f t="shared" si="57"/>
        <v>0</v>
      </c>
      <c r="FM71" s="71" t="str">
        <f t="shared" si="152"/>
        <v/>
      </c>
      <c r="FN71" s="70" t="str">
        <f t="shared" si="153"/>
        <v/>
      </c>
      <c r="FO71" s="70" t="str">
        <f t="shared" si="154"/>
        <v/>
      </c>
      <c r="FP71" s="70" t="str">
        <f t="shared" si="155"/>
        <v/>
      </c>
      <c r="FQ71" s="70" t="str">
        <f t="shared" si="156"/>
        <v/>
      </c>
      <c r="FR71" s="387" t="str">
        <f t="shared" si="157"/>
        <v/>
      </c>
      <c r="FS71" s="72" t="str">
        <f t="shared" si="158"/>
        <v/>
      </c>
      <c r="FT71" s="71">
        <f t="shared" si="65"/>
        <v>0</v>
      </c>
      <c r="FU71" s="70">
        <f t="shared" si="66"/>
        <v>0</v>
      </c>
      <c r="FV71" s="70">
        <f t="shared" si="67"/>
        <v>0</v>
      </c>
      <c r="FW71" s="70">
        <f t="shared" si="68"/>
        <v>0</v>
      </c>
      <c r="FX71" s="72"/>
      <c r="FY71" s="691"/>
      <c r="FZ71" s="691"/>
      <c r="GA71" s="112">
        <f t="shared" si="69"/>
        <v>0</v>
      </c>
      <c r="GB71" s="112" t="s">
        <v>193</v>
      </c>
      <c r="GC71" s="112">
        <f t="shared" si="70"/>
        <v>200</v>
      </c>
      <c r="GD71" s="112" t="str">
        <f t="shared" si="71"/>
        <v>0/200</v>
      </c>
      <c r="GE71" s="112">
        <f t="shared" si="72"/>
        <v>0</v>
      </c>
      <c r="GF71" s="112" t="s">
        <v>193</v>
      </c>
      <c r="GG71" s="112">
        <f t="shared" si="73"/>
        <v>200</v>
      </c>
      <c r="GH71" s="112" t="str">
        <f t="shared" si="74"/>
        <v>0/200</v>
      </c>
      <c r="GI71" s="112">
        <f t="shared" si="75"/>
        <v>0</v>
      </c>
      <c r="GJ71" s="112" t="s">
        <v>193</v>
      </c>
      <c r="GK71" s="112">
        <f t="shared" si="76"/>
        <v>100</v>
      </c>
      <c r="GL71" s="112" t="str">
        <f t="shared" si="77"/>
        <v>0/100</v>
      </c>
      <c r="GM71" s="112">
        <f t="shared" si="78"/>
        <v>0</v>
      </c>
      <c r="GN71" s="112" t="s">
        <v>193</v>
      </c>
      <c r="GO71" s="112">
        <f t="shared" si="79"/>
        <v>100</v>
      </c>
      <c r="GP71" s="112" t="str">
        <f t="shared" si="80"/>
        <v>0/100</v>
      </c>
      <c r="GQ71" s="112">
        <f t="shared" si="81"/>
        <v>0</v>
      </c>
      <c r="GR71" s="112" t="s">
        <v>193</v>
      </c>
      <c r="GS71" s="112">
        <f t="shared" si="82"/>
        <v>200</v>
      </c>
      <c r="GT71" s="112" t="str">
        <f t="shared" si="17"/>
        <v>0/200</v>
      </c>
    </row>
    <row r="72" spans="1:202" ht="21.75" customHeight="1">
      <c r="A72" s="104">
        <f t="shared" si="18"/>
        <v>0</v>
      </c>
      <c r="B72" s="336">
        <v>64</v>
      </c>
      <c r="C72" s="32">
        <v>64</v>
      </c>
      <c r="D72" s="26">
        <f t="shared" si="19"/>
        <v>0</v>
      </c>
      <c r="E72" s="2"/>
      <c r="F72" s="538"/>
      <c r="G72" s="1"/>
      <c r="H72" s="2"/>
      <c r="I72" s="2"/>
      <c r="J72" s="2"/>
      <c r="K72" s="115"/>
      <c r="L72" s="15">
        <v>0</v>
      </c>
      <c r="M72" s="49">
        <v>0</v>
      </c>
      <c r="N72" s="50">
        <f t="shared" si="227"/>
        <v>0</v>
      </c>
      <c r="O72" s="141">
        <v>0</v>
      </c>
      <c r="P72" s="338">
        <v>0</v>
      </c>
      <c r="Q72" s="75">
        <f t="shared" si="228"/>
        <v>0</v>
      </c>
      <c r="R72" s="339">
        <v>0</v>
      </c>
      <c r="S72" s="340">
        <f t="shared" si="85"/>
        <v>0</v>
      </c>
      <c r="T72" s="153">
        <f t="shared" si="20"/>
        <v>0</v>
      </c>
      <c r="U72" s="51">
        <f t="shared" si="229"/>
        <v>0</v>
      </c>
      <c r="V72" s="476">
        <f t="shared" si="21"/>
        <v>0</v>
      </c>
      <c r="W72" s="27" t="str">
        <f t="shared" si="230"/>
        <v/>
      </c>
      <c r="X72" s="27" t="str">
        <f t="shared" si="231"/>
        <v/>
      </c>
      <c r="Y72" s="85" t="str">
        <f t="shared" si="232"/>
        <v/>
      </c>
      <c r="Z72" s="89">
        <v>0</v>
      </c>
      <c r="AA72" s="58">
        <v>0</v>
      </c>
      <c r="AB72" s="59">
        <f t="shared" si="173"/>
        <v>0</v>
      </c>
      <c r="AC72" s="147">
        <v>0</v>
      </c>
      <c r="AD72" s="343">
        <v>0</v>
      </c>
      <c r="AE72" s="76">
        <f t="shared" si="174"/>
        <v>0</v>
      </c>
      <c r="AF72" s="344">
        <v>0</v>
      </c>
      <c r="AG72" s="345">
        <f t="shared" si="175"/>
        <v>0</v>
      </c>
      <c r="AH72" s="97">
        <f t="shared" si="22"/>
        <v>0</v>
      </c>
      <c r="AI72" s="148">
        <f t="shared" si="176"/>
        <v>0</v>
      </c>
      <c r="AJ72" s="475">
        <f t="shared" si="23"/>
        <v>0</v>
      </c>
      <c r="AK72" s="53" t="str">
        <f t="shared" si="177"/>
        <v/>
      </c>
      <c r="AL72" s="53" t="str">
        <f t="shared" si="178"/>
        <v/>
      </c>
      <c r="AM72" s="90" t="str">
        <f t="shared" si="179"/>
        <v/>
      </c>
      <c r="AN72" s="86">
        <v>0</v>
      </c>
      <c r="AO72" s="55">
        <v>0</v>
      </c>
      <c r="AP72" s="56">
        <f t="shared" si="220"/>
        <v>0</v>
      </c>
      <c r="AQ72" s="185">
        <v>0</v>
      </c>
      <c r="AR72" s="346">
        <v>0</v>
      </c>
      <c r="AS72" s="186">
        <f t="shared" si="180"/>
        <v>0</v>
      </c>
      <c r="AT72" s="347">
        <v>0</v>
      </c>
      <c r="AU72" s="348">
        <f t="shared" si="181"/>
        <v>0</v>
      </c>
      <c r="AV72" s="47">
        <f t="shared" si="24"/>
        <v>0</v>
      </c>
      <c r="AW72" s="187">
        <f t="shared" si="182"/>
        <v>0</v>
      </c>
      <c r="AX72" s="473">
        <f t="shared" si="25"/>
        <v>0</v>
      </c>
      <c r="AY72" s="29" t="str">
        <f t="shared" si="183"/>
        <v/>
      </c>
      <c r="AZ72" s="29" t="str">
        <f t="shared" si="184"/>
        <v/>
      </c>
      <c r="BA72" s="87" t="str">
        <f t="shared" si="185"/>
        <v/>
      </c>
      <c r="BB72" s="203">
        <v>0</v>
      </c>
      <c r="BC72" s="63">
        <v>0</v>
      </c>
      <c r="BD72" s="204">
        <f t="shared" si="221"/>
        <v>0</v>
      </c>
      <c r="BE72" s="205">
        <v>0</v>
      </c>
      <c r="BF72" s="349">
        <v>0</v>
      </c>
      <c r="BG72" s="206">
        <f t="shared" si="186"/>
        <v>0</v>
      </c>
      <c r="BH72" s="350">
        <v>0</v>
      </c>
      <c r="BI72" s="351">
        <f t="shared" si="187"/>
        <v>0</v>
      </c>
      <c r="BJ72" s="77">
        <f t="shared" si="26"/>
        <v>0</v>
      </c>
      <c r="BK72" s="207">
        <f t="shared" si="188"/>
        <v>0</v>
      </c>
      <c r="BL72" s="477">
        <f t="shared" si="27"/>
        <v>0</v>
      </c>
      <c r="BM72" s="69" t="str">
        <f t="shared" si="189"/>
        <v/>
      </c>
      <c r="BN72" s="69" t="str">
        <f t="shared" si="190"/>
        <v/>
      </c>
      <c r="BO72" s="88" t="str">
        <f t="shared" si="191"/>
        <v/>
      </c>
      <c r="BP72" s="89">
        <v>0</v>
      </c>
      <c r="BQ72" s="58">
        <v>0</v>
      </c>
      <c r="BR72" s="59">
        <f t="shared" si="171"/>
        <v>0</v>
      </c>
      <c r="BS72" s="147">
        <v>0</v>
      </c>
      <c r="BT72" s="343">
        <v>0</v>
      </c>
      <c r="BU72" s="76">
        <f t="shared" si="192"/>
        <v>0</v>
      </c>
      <c r="BV72" s="344">
        <v>0</v>
      </c>
      <c r="BW72" s="345">
        <f t="shared" si="193"/>
        <v>0</v>
      </c>
      <c r="BX72" s="97">
        <f t="shared" si="28"/>
        <v>0</v>
      </c>
      <c r="BY72" s="148">
        <f t="shared" si="194"/>
        <v>0</v>
      </c>
      <c r="BZ72" s="475">
        <f t="shared" si="29"/>
        <v>0</v>
      </c>
      <c r="CA72" s="53" t="str">
        <f t="shared" si="172"/>
        <v/>
      </c>
      <c r="CB72" s="53" t="str">
        <f t="shared" si="195"/>
        <v/>
      </c>
      <c r="CC72" s="90" t="str">
        <f t="shared" si="196"/>
        <v/>
      </c>
      <c r="CD72" s="94">
        <v>0</v>
      </c>
      <c r="CE72" s="95">
        <v>0</v>
      </c>
      <c r="CF72" s="96">
        <f t="shared" si="222"/>
        <v>0</v>
      </c>
      <c r="CG72" s="223">
        <v>0</v>
      </c>
      <c r="CH72" s="352">
        <v>0</v>
      </c>
      <c r="CI72" s="224">
        <f t="shared" si="197"/>
        <v>0</v>
      </c>
      <c r="CJ72" s="353">
        <v>0</v>
      </c>
      <c r="CK72" s="354">
        <f t="shared" si="198"/>
        <v>0</v>
      </c>
      <c r="CL72" s="46">
        <f t="shared" si="30"/>
        <v>0</v>
      </c>
      <c r="CM72" s="225">
        <f t="shared" si="199"/>
        <v>0</v>
      </c>
      <c r="CN72" s="478">
        <f t="shared" si="31"/>
        <v>0</v>
      </c>
      <c r="CO72" s="28" t="str">
        <f t="shared" si="200"/>
        <v/>
      </c>
      <c r="CP72" s="28" t="str">
        <f t="shared" si="201"/>
        <v/>
      </c>
      <c r="CQ72" s="43" t="str">
        <f t="shared" si="202"/>
        <v/>
      </c>
      <c r="CR72" s="89">
        <v>0</v>
      </c>
      <c r="CS72" s="58">
        <v>0</v>
      </c>
      <c r="CT72" s="59">
        <f t="shared" si="203"/>
        <v>0</v>
      </c>
      <c r="CU72" s="147">
        <v>0</v>
      </c>
      <c r="CV72" s="343">
        <v>0</v>
      </c>
      <c r="CW72" s="76">
        <f t="shared" si="204"/>
        <v>0</v>
      </c>
      <c r="CX72" s="344">
        <v>0</v>
      </c>
      <c r="CY72" s="345">
        <f t="shared" si="205"/>
        <v>0</v>
      </c>
      <c r="CZ72" s="97">
        <f t="shared" si="32"/>
        <v>0</v>
      </c>
      <c r="DA72" s="148">
        <f t="shared" si="206"/>
        <v>0</v>
      </c>
      <c r="DB72" s="475">
        <f t="shared" si="33"/>
        <v>0</v>
      </c>
      <c r="DC72" s="53" t="str">
        <f t="shared" si="207"/>
        <v/>
      </c>
      <c r="DD72" s="53" t="str">
        <f t="shared" si="208"/>
        <v/>
      </c>
      <c r="DE72" s="90" t="str">
        <f t="shared" si="209"/>
        <v/>
      </c>
      <c r="DF72" s="91">
        <v>0</v>
      </c>
      <c r="DG72" s="60">
        <v>0</v>
      </c>
      <c r="DH72" s="61">
        <f t="shared" si="223"/>
        <v>0</v>
      </c>
      <c r="DI72" s="244">
        <v>0</v>
      </c>
      <c r="DJ72" s="355">
        <v>0</v>
      </c>
      <c r="DK72" s="245">
        <f t="shared" si="210"/>
        <v>0</v>
      </c>
      <c r="DL72" s="356">
        <v>0</v>
      </c>
      <c r="DM72" s="357">
        <f t="shared" si="211"/>
        <v>0</v>
      </c>
      <c r="DN72" s="48">
        <f t="shared" si="34"/>
        <v>0</v>
      </c>
      <c r="DO72" s="246">
        <f t="shared" si="212"/>
        <v>0</v>
      </c>
      <c r="DP72" s="479">
        <f t="shared" si="35"/>
        <v>0</v>
      </c>
      <c r="DQ72" s="92" t="str">
        <f t="shared" si="36"/>
        <v/>
      </c>
      <c r="DR72" s="203">
        <v>0</v>
      </c>
      <c r="DS72" s="63">
        <v>0</v>
      </c>
      <c r="DT72" s="204">
        <f t="shared" si="224"/>
        <v>0</v>
      </c>
      <c r="DU72" s="205">
        <v>0</v>
      </c>
      <c r="DV72" s="349">
        <v>0</v>
      </c>
      <c r="DW72" s="206">
        <f t="shared" si="213"/>
        <v>0</v>
      </c>
      <c r="DX72" s="350">
        <v>0</v>
      </c>
      <c r="DY72" s="351">
        <f t="shared" si="214"/>
        <v>0</v>
      </c>
      <c r="DZ72" s="77">
        <f t="shared" si="37"/>
        <v>0</v>
      </c>
      <c r="EA72" s="207">
        <f t="shared" si="215"/>
        <v>0</v>
      </c>
      <c r="EB72" s="477">
        <f t="shared" si="38"/>
        <v>0</v>
      </c>
      <c r="EC72" s="93" t="str">
        <f t="shared" si="39"/>
        <v/>
      </c>
      <c r="ED72" s="12">
        <v>0</v>
      </c>
      <c r="EE72" s="6">
        <v>0</v>
      </c>
      <c r="EF72" s="6">
        <v>0</v>
      </c>
      <c r="EG72" s="65">
        <f t="shared" si="225"/>
        <v>0</v>
      </c>
      <c r="EH72" s="480">
        <f t="shared" si="41"/>
        <v>0</v>
      </c>
      <c r="EI72" s="66" t="str">
        <f t="shared" si="42"/>
        <v/>
      </c>
      <c r="EJ72" s="10">
        <v>0</v>
      </c>
      <c r="EK72" s="4">
        <v>0</v>
      </c>
      <c r="EL72" s="4">
        <v>0</v>
      </c>
      <c r="EM72" s="28">
        <f t="shared" si="226"/>
        <v>0</v>
      </c>
      <c r="EN72" s="478">
        <f t="shared" si="44"/>
        <v>0</v>
      </c>
      <c r="EO72" s="39" t="str">
        <f t="shared" si="45"/>
        <v/>
      </c>
      <c r="EP72" s="203">
        <v>0</v>
      </c>
      <c r="EQ72" s="63">
        <v>0</v>
      </c>
      <c r="ER72" s="204">
        <f t="shared" si="97"/>
        <v>0</v>
      </c>
      <c r="ES72" s="205">
        <v>0</v>
      </c>
      <c r="ET72" s="349">
        <v>0</v>
      </c>
      <c r="EU72" s="206">
        <f t="shared" si="216"/>
        <v>0</v>
      </c>
      <c r="EV72" s="350">
        <v>0</v>
      </c>
      <c r="EW72" s="351">
        <f t="shared" si="217"/>
        <v>0</v>
      </c>
      <c r="EX72" s="77">
        <f t="shared" si="46"/>
        <v>0</v>
      </c>
      <c r="EY72" s="207">
        <f t="shared" si="218"/>
        <v>0</v>
      </c>
      <c r="EZ72" s="477">
        <f t="shared" si="47"/>
        <v>0</v>
      </c>
      <c r="FA72" s="93" t="str">
        <f t="shared" si="48"/>
        <v/>
      </c>
      <c r="FB72" s="14"/>
      <c r="FC72" s="8"/>
      <c r="FD72" s="44" t="str">
        <f t="shared" si="219"/>
        <v/>
      </c>
      <c r="FE72" s="41">
        <f t="shared" si="50"/>
        <v>0</v>
      </c>
      <c r="FF72" s="30">
        <f t="shared" si="51"/>
        <v>0</v>
      </c>
      <c r="FG72" s="128">
        <f t="shared" si="52"/>
        <v>0</v>
      </c>
      <c r="FH72" s="74" t="str">
        <f t="shared" si="53"/>
        <v/>
      </c>
      <c r="FI72" s="74" t="str">
        <f t="shared" si="54"/>
        <v/>
      </c>
      <c r="FJ72" s="62" t="str">
        <f t="shared" si="55"/>
        <v/>
      </c>
      <c r="FK72" s="42" t="str">
        <f t="shared" si="56"/>
        <v/>
      </c>
      <c r="FL72" s="84">
        <f t="shared" si="57"/>
        <v>0</v>
      </c>
      <c r="FM72" s="71" t="str">
        <f t="shared" si="152"/>
        <v/>
      </c>
      <c r="FN72" s="70" t="str">
        <f t="shared" si="153"/>
        <v/>
      </c>
      <c r="FO72" s="70" t="str">
        <f t="shared" si="154"/>
        <v/>
      </c>
      <c r="FP72" s="70" t="str">
        <f t="shared" si="155"/>
        <v/>
      </c>
      <c r="FQ72" s="70" t="str">
        <f t="shared" si="156"/>
        <v/>
      </c>
      <c r="FR72" s="387" t="str">
        <f t="shared" si="157"/>
        <v/>
      </c>
      <c r="FS72" s="72" t="str">
        <f t="shared" si="158"/>
        <v/>
      </c>
      <c r="FT72" s="71">
        <f t="shared" si="65"/>
        <v>0</v>
      </c>
      <c r="FU72" s="70">
        <f t="shared" si="66"/>
        <v>0</v>
      </c>
      <c r="FV72" s="70">
        <f t="shared" si="67"/>
        <v>0</v>
      </c>
      <c r="FW72" s="70">
        <f t="shared" si="68"/>
        <v>0</v>
      </c>
      <c r="FX72" s="72"/>
      <c r="FY72" s="691"/>
      <c r="FZ72" s="691"/>
      <c r="GA72" s="112">
        <f t="shared" si="69"/>
        <v>0</v>
      </c>
      <c r="GB72" s="112" t="s">
        <v>193</v>
      </c>
      <c r="GC72" s="112">
        <f t="shared" si="70"/>
        <v>200</v>
      </c>
      <c r="GD72" s="112" t="str">
        <f t="shared" si="71"/>
        <v>0/200</v>
      </c>
      <c r="GE72" s="112">
        <f t="shared" si="72"/>
        <v>0</v>
      </c>
      <c r="GF72" s="112" t="s">
        <v>193</v>
      </c>
      <c r="GG72" s="112">
        <f t="shared" si="73"/>
        <v>200</v>
      </c>
      <c r="GH72" s="112" t="str">
        <f t="shared" si="74"/>
        <v>0/200</v>
      </c>
      <c r="GI72" s="112">
        <f t="shared" si="75"/>
        <v>0</v>
      </c>
      <c r="GJ72" s="112" t="s">
        <v>193</v>
      </c>
      <c r="GK72" s="112">
        <f t="shared" si="76"/>
        <v>100</v>
      </c>
      <c r="GL72" s="112" t="str">
        <f t="shared" si="77"/>
        <v>0/100</v>
      </c>
      <c r="GM72" s="112">
        <f t="shared" si="78"/>
        <v>0</v>
      </c>
      <c r="GN72" s="112" t="s">
        <v>193</v>
      </c>
      <c r="GO72" s="112">
        <f t="shared" si="79"/>
        <v>100</v>
      </c>
      <c r="GP72" s="112" t="str">
        <f t="shared" si="80"/>
        <v>0/100</v>
      </c>
      <c r="GQ72" s="112">
        <f t="shared" si="81"/>
        <v>0</v>
      </c>
      <c r="GR72" s="112" t="s">
        <v>193</v>
      </c>
      <c r="GS72" s="112">
        <f t="shared" si="82"/>
        <v>200</v>
      </c>
      <c r="GT72" s="112" t="str">
        <f t="shared" si="17"/>
        <v>0/200</v>
      </c>
    </row>
    <row r="73" spans="1:202" ht="21.75" customHeight="1">
      <c r="A73" s="104">
        <f t="shared" si="18"/>
        <v>0</v>
      </c>
      <c r="B73" s="336">
        <v>65</v>
      </c>
      <c r="C73" s="25">
        <v>65</v>
      </c>
      <c r="D73" s="26">
        <f t="shared" si="19"/>
        <v>0</v>
      </c>
      <c r="E73" s="2"/>
      <c r="F73" s="538"/>
      <c r="G73" s="2"/>
      <c r="H73" s="2"/>
      <c r="I73" s="2"/>
      <c r="J73" s="2"/>
      <c r="K73" s="115"/>
      <c r="L73" s="15">
        <v>0</v>
      </c>
      <c r="M73" s="49">
        <v>0</v>
      </c>
      <c r="N73" s="50">
        <f t="shared" si="227"/>
        <v>0</v>
      </c>
      <c r="O73" s="141">
        <v>0</v>
      </c>
      <c r="P73" s="338">
        <v>0</v>
      </c>
      <c r="Q73" s="75">
        <f t="shared" si="228"/>
        <v>0</v>
      </c>
      <c r="R73" s="339">
        <v>0</v>
      </c>
      <c r="S73" s="340">
        <f t="shared" si="85"/>
        <v>0</v>
      </c>
      <c r="T73" s="153">
        <f t="shared" si="20"/>
        <v>0</v>
      </c>
      <c r="U73" s="51">
        <f t="shared" si="229"/>
        <v>0</v>
      </c>
      <c r="V73" s="476">
        <f t="shared" si="21"/>
        <v>0</v>
      </c>
      <c r="W73" s="27" t="str">
        <f t="shared" si="230"/>
        <v/>
      </c>
      <c r="X73" s="27" t="str">
        <f t="shared" si="231"/>
        <v/>
      </c>
      <c r="Y73" s="85" t="str">
        <f t="shared" si="232"/>
        <v/>
      </c>
      <c r="Z73" s="89">
        <v>0</v>
      </c>
      <c r="AA73" s="58">
        <v>0</v>
      </c>
      <c r="AB73" s="59">
        <f>SUM(Z73:AA73)</f>
        <v>0</v>
      </c>
      <c r="AC73" s="147">
        <v>0</v>
      </c>
      <c r="AD73" s="343">
        <v>0</v>
      </c>
      <c r="AE73" s="76">
        <f>SUM(AC73,AD73)</f>
        <v>0</v>
      </c>
      <c r="AF73" s="344">
        <v>0</v>
      </c>
      <c r="AG73" s="345">
        <f>IF($S$7="NA","NA",0)</f>
        <v>0</v>
      </c>
      <c r="AH73" s="97">
        <f t="shared" si="22"/>
        <v>0</v>
      </c>
      <c r="AI73" s="148">
        <f>SUM(AB73,AE73,AH73)</f>
        <v>0</v>
      </c>
      <c r="AJ73" s="475">
        <f t="shared" si="23"/>
        <v>0</v>
      </c>
      <c r="AK73" s="53" t="str">
        <f>IF(AF73="AB","AB",IF(AND(OR(Z73="ab",Z73="ml"),OR(AA73="ab",AA73="ml"),OR(AC73="ab",AC73="ml")),"AB",IF(AND(OR(Z73="ab",Z73="ml"),OR(AC73="ab",AC73="ml")),"AB","")))</f>
        <v/>
      </c>
      <c r="AL73" s="53" t="str">
        <f>IF(OR($G73="NSO",$G73="",AF73=""),"",IF(OR(AK73="AB",AF73="ab"),"AB",IF(AJ73&gt;36,"P",IF(AJ73&gt;34,"G2",IF(AJ73&gt;31,"G1",IF(AJ73&gt;25,"S","F"))))))</f>
        <v/>
      </c>
      <c r="AM73" s="90" t="str">
        <f>IF(OR(AL73="",AL73=0,AL73="S",AL73="F",AL73="AB"),AL73,IF(AJ73&gt;=75,"D",IF(AJ73&gt;=60,"I",IF(AJ73&gt;=48,"II",IF(AJ73&gt;=36,"III",AL73)))))</f>
        <v/>
      </c>
      <c r="AN73" s="86">
        <v>0</v>
      </c>
      <c r="AO73" s="55">
        <v>0</v>
      </c>
      <c r="AP73" s="56">
        <f t="shared" si="220"/>
        <v>0</v>
      </c>
      <c r="AQ73" s="185">
        <v>0</v>
      </c>
      <c r="AR73" s="346">
        <v>0</v>
      </c>
      <c r="AS73" s="186">
        <f>SUM(AQ73,AR73)</f>
        <v>0</v>
      </c>
      <c r="AT73" s="347">
        <v>0</v>
      </c>
      <c r="AU73" s="348">
        <f>IF($S$7="NA","NA",0)</f>
        <v>0</v>
      </c>
      <c r="AV73" s="47">
        <f t="shared" si="24"/>
        <v>0</v>
      </c>
      <c r="AW73" s="187">
        <f>SUM(AP73,AS73,AV73)</f>
        <v>0</v>
      </c>
      <c r="AX73" s="473">
        <f t="shared" si="25"/>
        <v>0</v>
      </c>
      <c r="AY73" s="29" t="str">
        <f>IF(AT73="AB","AB",IF(AND(OR(AN73="ab",AN73="ml"),OR(AO73="ab",AO73="ml"),OR(AQ73="ab",AQ73="ml")),"AB",IF(AND(OR(AN73="ab",AN73="ml"),OR(AQ73="ab",AQ73="ml")),"AB","")))</f>
        <v/>
      </c>
      <c r="AZ73" s="29" t="str">
        <f>IF(OR($G73="NSO",$G73="",AT73=""),"",IF(OR(AY73="AB",AT73="ab"),"AB",IF(AX73&gt;36,"P",IF(AX73&gt;34,"G2",IF(AX73&gt;31,"G1",IF(AX73&gt;25,"S","F"))))))</f>
        <v/>
      </c>
      <c r="BA73" s="87" t="str">
        <f>IF(OR(AZ73="",AZ73=0,AZ73="S",AZ73="F",AZ73="AB"),AZ73,IF(AX73&gt;=75,"D",IF(AX73&gt;=60,"I",IF(AX73&gt;=48,"II",IF(AX73&gt;=36,"III",AZ73)))))</f>
        <v/>
      </c>
      <c r="BB73" s="203">
        <v>0</v>
      </c>
      <c r="BC73" s="63">
        <v>0</v>
      </c>
      <c r="BD73" s="204">
        <f t="shared" si="221"/>
        <v>0</v>
      </c>
      <c r="BE73" s="205">
        <v>0</v>
      </c>
      <c r="BF73" s="349">
        <v>0</v>
      </c>
      <c r="BG73" s="206">
        <f>SUM(BE73,BF73)</f>
        <v>0</v>
      </c>
      <c r="BH73" s="350">
        <v>0</v>
      </c>
      <c r="BI73" s="351">
        <f>IF($S$7="NA","NA",0)</f>
        <v>0</v>
      </c>
      <c r="BJ73" s="77">
        <f t="shared" si="26"/>
        <v>0</v>
      </c>
      <c r="BK73" s="207">
        <f>SUM(BD73,BG73,BJ73)</f>
        <v>0</v>
      </c>
      <c r="BL73" s="477">
        <f t="shared" si="27"/>
        <v>0</v>
      </c>
      <c r="BM73" s="69" t="str">
        <f>IF(BH73="AB","AB",IF(AND(OR(BB73="ab",BB73="ml"),OR(BC73="ab",BC73="ml"),OR(BE73="ab",BE73="ml")),"AB",IF(AND(OR(BB73="ab",BB73="ml"),OR(BE73="ab",BE73="ml")),"AB","")))</f>
        <v/>
      </c>
      <c r="BN73" s="69" t="str">
        <f>IF(OR($G73="NSO",$G73="",BH73=""),"",IF(OR(BM73="AB",BH73="ab"),"AB",IF(BL73&gt;36,"P",IF(BL73&gt;34,"G2",IF(BL73&gt;31,"G1",IF(BL73&gt;25,"S","F"))))))</f>
        <v/>
      </c>
      <c r="BO73" s="88" t="str">
        <f>IF(OR(BN73="",BN73=0,BN73="S",BN73="F",BN73="AB"),BN73,IF(BL73&gt;=75,"D",IF(BL73&gt;=60,"I",IF(BL73&gt;=48,"II",IF(BL73&gt;=36,"III",BN73)))))</f>
        <v/>
      </c>
      <c r="BP73" s="89">
        <v>0</v>
      </c>
      <c r="BQ73" s="58">
        <v>0</v>
      </c>
      <c r="BR73" s="59">
        <f t="shared" ref="BR73:BR104" si="233">SUM(BP73:BQ73)</f>
        <v>0</v>
      </c>
      <c r="BS73" s="147">
        <v>0</v>
      </c>
      <c r="BT73" s="343">
        <v>0</v>
      </c>
      <c r="BU73" s="76">
        <f>SUM(BS73,BT73)</f>
        <v>0</v>
      </c>
      <c r="BV73" s="344">
        <v>0</v>
      </c>
      <c r="BW73" s="345">
        <f>IF($S$7="NA","NA",0)</f>
        <v>0</v>
      </c>
      <c r="BX73" s="97">
        <f t="shared" si="28"/>
        <v>0</v>
      </c>
      <c r="BY73" s="148">
        <f>SUM(BR73,BU73,BX73)</f>
        <v>0</v>
      </c>
      <c r="BZ73" s="475">
        <f t="shared" si="29"/>
        <v>0</v>
      </c>
      <c r="CA73" s="53" t="str">
        <f t="shared" ref="CA73:CA108" si="234">IF(BV73="AB","AB",IF(AND(OR(BP73="ab",BP73="ml"),OR(BQ73="ab",BQ73="ml"),OR(BS73="ab",BS73="ml")),"AB",IF(AND(OR(BP73="ab",BP73="ml"),OR(BS73="ab",BS73="ml")),"AB","")))</f>
        <v/>
      </c>
      <c r="CB73" s="53" t="str">
        <f>IF(OR($G73="NSO",$G73="",BV73=""),"",IF(OR(CA73="AB",BV73="ab"),"AB",IF(BZ73&gt;36,"P",IF(BZ73&gt;34,"G2",IF(BZ73&gt;31,"G1",IF(BZ73&gt;25,"S","F"))))))</f>
        <v/>
      </c>
      <c r="CC73" s="90" t="str">
        <f>IF(OR(CB73="",CB73=0,CB73="S",CB73="F",CB73="AB"),CB73,IF(BZ73&gt;=75,"D",IF(BZ73&gt;=60,"I",IF(BZ73&gt;=48,"II",IF(BZ73&gt;=36,"III",CB73)))))</f>
        <v/>
      </c>
      <c r="CD73" s="94">
        <v>0</v>
      </c>
      <c r="CE73" s="95">
        <v>0</v>
      </c>
      <c r="CF73" s="96">
        <f t="shared" si="222"/>
        <v>0</v>
      </c>
      <c r="CG73" s="223">
        <v>0</v>
      </c>
      <c r="CH73" s="352">
        <v>0</v>
      </c>
      <c r="CI73" s="224">
        <f>SUM(CG73,CH73)</f>
        <v>0</v>
      </c>
      <c r="CJ73" s="353">
        <v>0</v>
      </c>
      <c r="CK73" s="354">
        <f>IF($S$7="NA","NA",0)</f>
        <v>0</v>
      </c>
      <c r="CL73" s="46">
        <f t="shared" si="30"/>
        <v>0</v>
      </c>
      <c r="CM73" s="225">
        <f>SUM(CF73,CI73,CL73)</f>
        <v>0</v>
      </c>
      <c r="CN73" s="478">
        <f t="shared" si="31"/>
        <v>0</v>
      </c>
      <c r="CO73" s="28" t="str">
        <f>IF(CJ73="AB","AB",IF(AND(OR(CD73="ab",CD73="ml"),OR(CE73="ab",CE73="ml"),OR(CG73="ab",CG73="ml")),"AB",IF(AND(OR(CD73="ab",CD73="ml"),OR(CG73="ab",CG73="ml")),"AB","")))</f>
        <v/>
      </c>
      <c r="CP73" s="28" t="str">
        <f>IF(OR($G73="NSO",$G73="",CJ73=""),"",IF(OR(CO73="AB",CJ73="ab"),"AB",IF(CN73&gt;36,"P",IF(CN73&gt;34,"G2",IF(CN73&gt;31,"G1",IF(CN73&gt;25,"S","F"))))))</f>
        <v/>
      </c>
      <c r="CQ73" s="43" t="str">
        <f>IF(OR(CP73="",CP73=0,CP73="S",CP73="F",CP73="AB"),CP73,IF(CN73&gt;=75,"D",IF(CN73&gt;=60,"I",IF(CN73&gt;=48,"II",IF(CN73&gt;=36,"III",CP73)))))</f>
        <v/>
      </c>
      <c r="CR73" s="89">
        <v>0</v>
      </c>
      <c r="CS73" s="58">
        <v>0</v>
      </c>
      <c r="CT73" s="59">
        <f>SUM(CR73:CS73)</f>
        <v>0</v>
      </c>
      <c r="CU73" s="147">
        <v>0</v>
      </c>
      <c r="CV73" s="343">
        <v>0</v>
      </c>
      <c r="CW73" s="76">
        <f>SUM(CU73,CV73)</f>
        <v>0</v>
      </c>
      <c r="CX73" s="344">
        <v>0</v>
      </c>
      <c r="CY73" s="345">
        <f>IF($S$7="NA","NA",0)</f>
        <v>0</v>
      </c>
      <c r="CZ73" s="97">
        <f t="shared" si="32"/>
        <v>0</v>
      </c>
      <c r="DA73" s="148">
        <f>SUM(CT73,CW73,CZ73)</f>
        <v>0</v>
      </c>
      <c r="DB73" s="475">
        <f t="shared" si="33"/>
        <v>0</v>
      </c>
      <c r="DC73" s="53" t="str">
        <f>IF(CX73="AB","AB",IF(AND(OR(CR73="ab",CR73="ml"),OR(CS73="ab",CS73="ml"),OR(CU73="ab",CU73="ml")),"AB",IF(AND(OR(CR73="ab",CR73="ml"),OR(CU73="ab",CU73="ml")),"AB","")))</f>
        <v/>
      </c>
      <c r="DD73" s="53" t="str">
        <f>IF(OR($G73="NSO",$G73="",CX73=""),"",IF(OR(DC73="AB",CX73="ab"),"AB",IF(DB73&gt;36,"P",IF(DB73&gt;34,"G2",IF(DB73&gt;31,"G1",IF(DB73&gt;25,"S","F"))))))</f>
        <v/>
      </c>
      <c r="DE73" s="90" t="str">
        <f>IF(OR(DD73="",DD73=0,DD73="S",DD73="F",DD73="AB"),DD73,IF(DB73&gt;=75,"D",IF(DB73&gt;=60,"I",IF(DB73&gt;=48,"II",IF(DB73&gt;=36,"III",DD73)))))</f>
        <v/>
      </c>
      <c r="DF73" s="91">
        <v>0</v>
      </c>
      <c r="DG73" s="60">
        <v>0</v>
      </c>
      <c r="DH73" s="61">
        <f t="shared" si="223"/>
        <v>0</v>
      </c>
      <c r="DI73" s="244">
        <v>0</v>
      </c>
      <c r="DJ73" s="355">
        <v>0</v>
      </c>
      <c r="DK73" s="245">
        <f>SUM(DI73,DJ73)</f>
        <v>0</v>
      </c>
      <c r="DL73" s="356">
        <v>0</v>
      </c>
      <c r="DM73" s="357">
        <f>IF($S$7="NA","NA",0)</f>
        <v>0</v>
      </c>
      <c r="DN73" s="48">
        <f t="shared" si="34"/>
        <v>0</v>
      </c>
      <c r="DO73" s="246">
        <f>SUM(DH73,DK73,DN73)</f>
        <v>0</v>
      </c>
      <c r="DP73" s="479">
        <f t="shared" si="35"/>
        <v>0</v>
      </c>
      <c r="DQ73" s="92" t="str">
        <f t="shared" si="36"/>
        <v/>
      </c>
      <c r="DR73" s="203">
        <v>0</v>
      </c>
      <c r="DS73" s="63">
        <v>0</v>
      </c>
      <c r="DT73" s="204">
        <f t="shared" si="224"/>
        <v>0</v>
      </c>
      <c r="DU73" s="205">
        <v>0</v>
      </c>
      <c r="DV73" s="349">
        <v>0</v>
      </c>
      <c r="DW73" s="206">
        <f>SUM(DU73,DV73)</f>
        <v>0</v>
      </c>
      <c r="DX73" s="350">
        <v>0</v>
      </c>
      <c r="DY73" s="351">
        <f>IF($S$7="NA","NA",0)</f>
        <v>0</v>
      </c>
      <c r="DZ73" s="77">
        <f t="shared" si="37"/>
        <v>0</v>
      </c>
      <c r="EA73" s="207">
        <f>SUM(DT73,DW73,DZ73)</f>
        <v>0</v>
      </c>
      <c r="EB73" s="477">
        <f t="shared" si="38"/>
        <v>0</v>
      </c>
      <c r="EC73" s="93" t="str">
        <f t="shared" si="39"/>
        <v/>
      </c>
      <c r="ED73" s="12">
        <v>0</v>
      </c>
      <c r="EE73" s="6">
        <v>0</v>
      </c>
      <c r="EF73" s="6">
        <v>0</v>
      </c>
      <c r="EG73" s="65">
        <f t="shared" si="225"/>
        <v>0</v>
      </c>
      <c r="EH73" s="480">
        <f t="shared" si="41"/>
        <v>0</v>
      </c>
      <c r="EI73" s="66" t="str">
        <f t="shared" si="42"/>
        <v/>
      </c>
      <c r="EJ73" s="10">
        <v>0</v>
      </c>
      <c r="EK73" s="4">
        <v>0</v>
      </c>
      <c r="EL73" s="4">
        <v>0</v>
      </c>
      <c r="EM73" s="28">
        <f t="shared" si="226"/>
        <v>0</v>
      </c>
      <c r="EN73" s="478">
        <f t="shared" si="44"/>
        <v>0</v>
      </c>
      <c r="EO73" s="39" t="str">
        <f t="shared" si="45"/>
        <v/>
      </c>
      <c r="EP73" s="203">
        <v>0</v>
      </c>
      <c r="EQ73" s="63">
        <v>0</v>
      </c>
      <c r="ER73" s="204">
        <f t="shared" si="97"/>
        <v>0</v>
      </c>
      <c r="ES73" s="205">
        <v>0</v>
      </c>
      <c r="ET73" s="349">
        <v>0</v>
      </c>
      <c r="EU73" s="206">
        <f>SUM(ES73,ET73)</f>
        <v>0</v>
      </c>
      <c r="EV73" s="350">
        <v>0</v>
      </c>
      <c r="EW73" s="351">
        <f>IF($S$7="NA","NA",0)</f>
        <v>0</v>
      </c>
      <c r="EX73" s="77">
        <f t="shared" si="46"/>
        <v>0</v>
      </c>
      <c r="EY73" s="207">
        <f>SUM(ER73,EU73,EX73)</f>
        <v>0</v>
      </c>
      <c r="EZ73" s="477">
        <f t="shared" si="47"/>
        <v>0</v>
      </c>
      <c r="FA73" s="93" t="str">
        <f t="shared" si="48"/>
        <v/>
      </c>
      <c r="FB73" s="14"/>
      <c r="FC73" s="8"/>
      <c r="FD73" s="44" t="str">
        <f t="shared" si="219"/>
        <v/>
      </c>
      <c r="FE73" s="41">
        <f t="shared" si="50"/>
        <v>0</v>
      </c>
      <c r="FF73" s="30">
        <f t="shared" si="51"/>
        <v>0</v>
      </c>
      <c r="FG73" s="128">
        <f t="shared" si="52"/>
        <v>0</v>
      </c>
      <c r="FH73" s="74" t="str">
        <f t="shared" si="53"/>
        <v/>
      </c>
      <c r="FI73" s="74" t="str">
        <f t="shared" si="54"/>
        <v/>
      </c>
      <c r="FJ73" s="62" t="str">
        <f t="shared" si="55"/>
        <v/>
      </c>
      <c r="FK73" s="42" t="str">
        <f t="shared" si="56"/>
        <v/>
      </c>
      <c r="FL73" s="84">
        <f t="shared" si="57"/>
        <v>0</v>
      </c>
      <c r="FM73" s="71" t="str">
        <f t="shared" si="152"/>
        <v/>
      </c>
      <c r="FN73" s="70" t="str">
        <f t="shared" si="153"/>
        <v/>
      </c>
      <c r="FO73" s="70" t="str">
        <f t="shared" si="154"/>
        <v/>
      </c>
      <c r="FP73" s="70" t="str">
        <f t="shared" si="155"/>
        <v/>
      </c>
      <c r="FQ73" s="70" t="str">
        <f t="shared" si="156"/>
        <v/>
      </c>
      <c r="FR73" s="387" t="str">
        <f t="shared" si="157"/>
        <v/>
      </c>
      <c r="FS73" s="72" t="str">
        <f t="shared" si="158"/>
        <v/>
      </c>
      <c r="FT73" s="71">
        <f t="shared" si="65"/>
        <v>0</v>
      </c>
      <c r="FU73" s="70">
        <f t="shared" si="66"/>
        <v>0</v>
      </c>
      <c r="FV73" s="70">
        <f t="shared" si="67"/>
        <v>0</v>
      </c>
      <c r="FW73" s="70">
        <f t="shared" si="68"/>
        <v>0</v>
      </c>
      <c r="FX73" s="72"/>
      <c r="FY73" s="691"/>
      <c r="FZ73" s="691"/>
      <c r="GA73" s="112">
        <f t="shared" si="69"/>
        <v>0</v>
      </c>
      <c r="GB73" s="112" t="s">
        <v>193</v>
      </c>
      <c r="GC73" s="112">
        <f t="shared" si="70"/>
        <v>200</v>
      </c>
      <c r="GD73" s="112" t="str">
        <f t="shared" si="71"/>
        <v>0/200</v>
      </c>
      <c r="GE73" s="112">
        <f t="shared" si="72"/>
        <v>0</v>
      </c>
      <c r="GF73" s="112" t="s">
        <v>193</v>
      </c>
      <c r="GG73" s="112">
        <f t="shared" si="73"/>
        <v>200</v>
      </c>
      <c r="GH73" s="112" t="str">
        <f t="shared" si="74"/>
        <v>0/200</v>
      </c>
      <c r="GI73" s="112">
        <f t="shared" si="75"/>
        <v>0</v>
      </c>
      <c r="GJ73" s="112" t="s">
        <v>193</v>
      </c>
      <c r="GK73" s="112">
        <f t="shared" si="76"/>
        <v>100</v>
      </c>
      <c r="GL73" s="112" t="str">
        <f t="shared" si="77"/>
        <v>0/100</v>
      </c>
      <c r="GM73" s="112">
        <f t="shared" si="78"/>
        <v>0</v>
      </c>
      <c r="GN73" s="112" t="s">
        <v>193</v>
      </c>
      <c r="GO73" s="112">
        <f t="shared" si="79"/>
        <v>100</v>
      </c>
      <c r="GP73" s="112" t="str">
        <f t="shared" si="80"/>
        <v>0/100</v>
      </c>
      <c r="GQ73" s="112">
        <f t="shared" si="81"/>
        <v>0</v>
      </c>
      <c r="GR73" s="112" t="s">
        <v>193</v>
      </c>
      <c r="GS73" s="112">
        <f t="shared" si="82"/>
        <v>200</v>
      </c>
      <c r="GT73" s="112" t="str">
        <f t="shared" ref="GT73:GT108" si="235">CONCATENATE(GQ73,GR73,GS73)</f>
        <v>0/200</v>
      </c>
    </row>
    <row r="74" spans="1:202" ht="18">
      <c r="A74" s="104">
        <f t="shared" ref="A74:A108" si="236">G74</f>
        <v>0</v>
      </c>
      <c r="B74" s="336">
        <v>66</v>
      </c>
      <c r="C74" s="32">
        <v>66</v>
      </c>
      <c r="D74" s="26">
        <f t="shared" ref="D74:D108" si="237">IF(E74&gt;0,$G$4,0)</f>
        <v>0</v>
      </c>
      <c r="E74" s="2"/>
      <c r="F74" s="538"/>
      <c r="G74" s="1"/>
      <c r="H74" s="2"/>
      <c r="I74" s="2"/>
      <c r="J74" s="2"/>
      <c r="K74" s="115"/>
      <c r="L74" s="15">
        <v>0</v>
      </c>
      <c r="M74" s="49">
        <v>0</v>
      </c>
      <c r="N74" s="50">
        <f t="shared" si="227"/>
        <v>0</v>
      </c>
      <c r="O74" s="141">
        <v>0</v>
      </c>
      <c r="P74" s="338">
        <v>0</v>
      </c>
      <c r="Q74" s="75">
        <f t="shared" si="228"/>
        <v>0</v>
      </c>
      <c r="R74" s="339">
        <v>0</v>
      </c>
      <c r="S74" s="340">
        <f t="shared" si="85"/>
        <v>0</v>
      </c>
      <c r="T74" s="153">
        <f t="shared" ref="T74:T109" si="238">SUM(R74:S74)</f>
        <v>0</v>
      </c>
      <c r="U74" s="51">
        <f t="shared" si="229"/>
        <v>0</v>
      </c>
      <c r="V74" s="476">
        <f t="shared" ref="V74:V109" si="239">IF(OR(U74="",U$7=""),"",U74/U$7*100)</f>
        <v>0</v>
      </c>
      <c r="W74" s="27" t="str">
        <f t="shared" si="230"/>
        <v/>
      </c>
      <c r="X74" s="27" t="str">
        <f t="shared" si="231"/>
        <v/>
      </c>
      <c r="Y74" s="85" t="str">
        <f t="shared" si="232"/>
        <v/>
      </c>
      <c r="Z74" s="89">
        <v>0</v>
      </c>
      <c r="AA74" s="58">
        <v>0</v>
      </c>
      <c r="AB74" s="59">
        <f>SUM(Z74:AA74)</f>
        <v>0</v>
      </c>
      <c r="AC74" s="147">
        <v>0</v>
      </c>
      <c r="AD74" s="343">
        <v>0</v>
      </c>
      <c r="AE74" s="76">
        <f>SUM(AC74,AD74)</f>
        <v>0</v>
      </c>
      <c r="AF74" s="344">
        <v>0</v>
      </c>
      <c r="AG74" s="345">
        <f>IF($S$7="NA","NA",0)</f>
        <v>0</v>
      </c>
      <c r="AH74" s="97">
        <f t="shared" ref="AH74:AH109" si="240">SUM(AF74:AG74)</f>
        <v>0</v>
      </c>
      <c r="AI74" s="148">
        <f>SUM(AB74,AE74,AH74)</f>
        <v>0</v>
      </c>
      <c r="AJ74" s="475">
        <f t="shared" ref="AJ74:AJ109" si="241">IF(OR(AI74="",AI$7=""),"",AI74/AI$7*100)</f>
        <v>0</v>
      </c>
      <c r="AK74" s="53" t="str">
        <f>IF(AF74="AB","AB",IF(AND(OR(Z74="ab",Z74="ml"),OR(AA74="ab",AA74="ml"),OR(AC74="ab",AC74="ml")),"AB",IF(AND(OR(Z74="ab",Z74="ml"),OR(AC74="ab",AC74="ml")),"AB","")))</f>
        <v/>
      </c>
      <c r="AL74" s="53" t="str">
        <f>IF(OR($G74="NSO",$G74="",AF74=""),"",IF(OR(AK74="AB",AF74="ab"),"AB",IF(AJ74&gt;36,"P",IF(AJ74&gt;34,"G2",IF(AJ74&gt;31,"G1",IF(AJ74&gt;25,"S","F"))))))</f>
        <v/>
      </c>
      <c r="AM74" s="90" t="str">
        <f>IF(OR(AL74="",AL74=0,AL74="S",AL74="F",AL74="AB"),AL74,IF(AJ74&gt;=75,"D",IF(AJ74&gt;=60,"I",IF(AJ74&gt;=48,"II",IF(AJ74&gt;=36,"III",AL74)))))</f>
        <v/>
      </c>
      <c r="AN74" s="86">
        <v>0</v>
      </c>
      <c r="AO74" s="55">
        <v>0</v>
      </c>
      <c r="AP74" s="56">
        <f t="shared" si="220"/>
        <v>0</v>
      </c>
      <c r="AQ74" s="185">
        <v>0</v>
      </c>
      <c r="AR74" s="346">
        <v>0</v>
      </c>
      <c r="AS74" s="186">
        <f>SUM(AQ74,AR74)</f>
        <v>0</v>
      </c>
      <c r="AT74" s="347">
        <v>0</v>
      </c>
      <c r="AU74" s="348">
        <f>IF($S$7="NA","NA",0)</f>
        <v>0</v>
      </c>
      <c r="AV74" s="47">
        <f t="shared" ref="AV74:AV109" si="242">SUM(AT74:AU74)</f>
        <v>0</v>
      </c>
      <c r="AW74" s="187">
        <f>SUM(AP74,AS74,AV74)</f>
        <v>0</v>
      </c>
      <c r="AX74" s="473">
        <f t="shared" ref="AX74:AX109" si="243">IF(OR(AW74="",AW$7=""),"",AW74/AW$7*100)</f>
        <v>0</v>
      </c>
      <c r="AY74" s="29" t="str">
        <f>IF(AT74="AB","AB",IF(AND(OR(AN74="ab",AN74="ml"),OR(AO74="ab",AO74="ml"),OR(AQ74="ab",AQ74="ml")),"AB",IF(AND(OR(AN74="ab",AN74="ml"),OR(AQ74="ab",AQ74="ml")),"AB","")))</f>
        <v/>
      </c>
      <c r="AZ74" s="29" t="str">
        <f>IF(OR($G74="NSO",$G74="",AT74=""),"",IF(OR(AY74="AB",AT74="ab"),"AB",IF(AX74&gt;36,"P",IF(AX74&gt;34,"G2",IF(AX74&gt;31,"G1",IF(AX74&gt;25,"S","F"))))))</f>
        <v/>
      </c>
      <c r="BA74" s="87" t="str">
        <f>IF(OR(AZ74="",AZ74=0,AZ74="S",AZ74="F",AZ74="AB"),AZ74,IF(AX74&gt;=75,"D",IF(AX74&gt;=60,"I",IF(AX74&gt;=48,"II",IF(AX74&gt;=36,"III",AZ74)))))</f>
        <v/>
      </c>
      <c r="BB74" s="203">
        <v>0</v>
      </c>
      <c r="BC74" s="63">
        <v>0</v>
      </c>
      <c r="BD74" s="204">
        <f t="shared" si="221"/>
        <v>0</v>
      </c>
      <c r="BE74" s="205">
        <v>0</v>
      </c>
      <c r="BF74" s="349">
        <v>0</v>
      </c>
      <c r="BG74" s="206">
        <f>SUM(BE74,BF74)</f>
        <v>0</v>
      </c>
      <c r="BH74" s="350">
        <v>0</v>
      </c>
      <c r="BI74" s="351">
        <f>IF($S$7="NA","NA",0)</f>
        <v>0</v>
      </c>
      <c r="BJ74" s="77">
        <f t="shared" ref="BJ74:BJ109" si="244">SUM(BH74:BI74)</f>
        <v>0</v>
      </c>
      <c r="BK74" s="207">
        <f>SUM(BD74,BG74,BJ74)</f>
        <v>0</v>
      </c>
      <c r="BL74" s="477">
        <f t="shared" ref="BL74:BL109" si="245">IF(OR(BK74="",BK$7=""),"",BK74/BK$7*100)</f>
        <v>0</v>
      </c>
      <c r="BM74" s="69" t="str">
        <f>IF(BH74="AB","AB",IF(AND(OR(BB74="ab",BB74="ml"),OR(BC74="ab",BC74="ml"),OR(BE74="ab",BE74="ml")),"AB",IF(AND(OR(BB74="ab",BB74="ml"),OR(BE74="ab",BE74="ml")),"AB","")))</f>
        <v/>
      </c>
      <c r="BN74" s="69" t="str">
        <f>IF(OR($G74="NSO",$G74="",BH74=""),"",IF(OR(BM74="AB",BH74="ab"),"AB",IF(BL74&gt;36,"P",IF(BL74&gt;34,"G2",IF(BL74&gt;31,"G1",IF(BL74&gt;25,"S","F"))))))</f>
        <v/>
      </c>
      <c r="BO74" s="88" t="str">
        <f>IF(OR(BN74="",BN74=0,BN74="S",BN74="F",BN74="AB"),BN74,IF(BL74&gt;=75,"D",IF(BL74&gt;=60,"I",IF(BL74&gt;=48,"II",IF(BL74&gt;=36,"III",BN74)))))</f>
        <v/>
      </c>
      <c r="BP74" s="89">
        <v>0</v>
      </c>
      <c r="BQ74" s="58">
        <v>0</v>
      </c>
      <c r="BR74" s="59">
        <f t="shared" si="233"/>
        <v>0</v>
      </c>
      <c r="BS74" s="147">
        <v>0</v>
      </c>
      <c r="BT74" s="343">
        <v>0</v>
      </c>
      <c r="BU74" s="76">
        <f>SUM(BS74,BT74)</f>
        <v>0</v>
      </c>
      <c r="BV74" s="344">
        <v>0</v>
      </c>
      <c r="BW74" s="345">
        <f>IF($S$7="NA","NA",0)</f>
        <v>0</v>
      </c>
      <c r="BX74" s="97">
        <f t="shared" ref="BX74:BX109" si="246">SUM(BV74:BW74)</f>
        <v>0</v>
      </c>
      <c r="BY74" s="148">
        <f>SUM(BR74,BU74,BX74)</f>
        <v>0</v>
      </c>
      <c r="BZ74" s="475">
        <f t="shared" ref="BZ74:BZ109" si="247">IF(OR(BY74="",BY$7=""),"",BY74/BY$7*100)</f>
        <v>0</v>
      </c>
      <c r="CA74" s="53" t="str">
        <f t="shared" si="234"/>
        <v/>
      </c>
      <c r="CB74" s="53" t="str">
        <f>IF(OR($G74="NSO",$G74="",BV74=""),"",IF(OR(CA74="AB",BV74="ab"),"AB",IF(BZ74&gt;36,"P",IF(BZ74&gt;34,"G2",IF(BZ74&gt;31,"G1",IF(BZ74&gt;25,"S","F"))))))</f>
        <v/>
      </c>
      <c r="CC74" s="90" t="str">
        <f>IF(OR(CB74="",CB74=0,CB74="S",CB74="F",CB74="AB"),CB74,IF(BZ74&gt;=75,"D",IF(BZ74&gt;=60,"I",IF(BZ74&gt;=48,"II",IF(BZ74&gt;=36,"III",CB74)))))</f>
        <v/>
      </c>
      <c r="CD74" s="94">
        <v>0</v>
      </c>
      <c r="CE74" s="95">
        <v>0</v>
      </c>
      <c r="CF74" s="96">
        <f t="shared" si="222"/>
        <v>0</v>
      </c>
      <c r="CG74" s="223">
        <v>0</v>
      </c>
      <c r="CH74" s="352">
        <v>0</v>
      </c>
      <c r="CI74" s="224">
        <f>SUM(CG74,CH74)</f>
        <v>0</v>
      </c>
      <c r="CJ74" s="353">
        <v>0</v>
      </c>
      <c r="CK74" s="354">
        <f>IF($S$7="NA","NA",0)</f>
        <v>0</v>
      </c>
      <c r="CL74" s="46">
        <f t="shared" ref="CL74:CL109" si="248">SUM(CJ74:CK74)</f>
        <v>0</v>
      </c>
      <c r="CM74" s="225">
        <f>SUM(CF74,CI74,CL74)</f>
        <v>0</v>
      </c>
      <c r="CN74" s="478">
        <f t="shared" ref="CN74:CN109" si="249">IF(OR(CM74="",CM$7=""),"",CM74/CM$7*100)</f>
        <v>0</v>
      </c>
      <c r="CO74" s="28" t="str">
        <f>IF(CJ74="AB","AB",IF(AND(OR(CD74="ab",CD74="ml"),OR(CE74="ab",CE74="ml"),OR(CG74="ab",CG74="ml")),"AB",IF(AND(OR(CD74="ab",CD74="ml"),OR(CG74="ab",CG74="ml")),"AB","")))</f>
        <v/>
      </c>
      <c r="CP74" s="28" t="str">
        <f>IF(OR($G74="NSO",$G74="",CJ74=""),"",IF(OR(CO74="AB",CJ74="ab"),"AB",IF(CN74&gt;36,"P",IF(CN74&gt;34,"G2",IF(CN74&gt;31,"G1",IF(CN74&gt;25,"S","F"))))))</f>
        <v/>
      </c>
      <c r="CQ74" s="43" t="str">
        <f>IF(OR(CP74="",CP74=0,CP74="S",CP74="F",CP74="AB"),CP74,IF(CN74&gt;=75,"D",IF(CN74&gt;=60,"I",IF(CN74&gt;=48,"II",IF(CN74&gt;=36,"III",CP74)))))</f>
        <v/>
      </c>
      <c r="CR74" s="89">
        <v>0</v>
      </c>
      <c r="CS74" s="58">
        <v>0</v>
      </c>
      <c r="CT74" s="59">
        <f>SUM(CR74:CS74)</f>
        <v>0</v>
      </c>
      <c r="CU74" s="147">
        <v>0</v>
      </c>
      <c r="CV74" s="343">
        <v>0</v>
      </c>
      <c r="CW74" s="76">
        <f>SUM(CU74,CV74)</f>
        <v>0</v>
      </c>
      <c r="CX74" s="344">
        <v>0</v>
      </c>
      <c r="CY74" s="345">
        <f>IF($S$7="NA","NA",0)</f>
        <v>0</v>
      </c>
      <c r="CZ74" s="97">
        <f t="shared" ref="CZ74:CZ109" si="250">SUM(CX74:CY74)</f>
        <v>0</v>
      </c>
      <c r="DA74" s="148">
        <f>SUM(CT74,CW74,CZ74)</f>
        <v>0</v>
      </c>
      <c r="DB74" s="475">
        <f t="shared" ref="DB74:DB109" si="251">IF(OR(DA74="",DA$7=""),"",DA74/DA$7*100)</f>
        <v>0</v>
      </c>
      <c r="DC74" s="53" t="str">
        <f>IF(CX74="AB","AB",IF(AND(OR(CR74="ab",CR74="ml"),OR(CS74="ab",CS74="ml"),OR(CU74="ab",CU74="ml")),"AB",IF(AND(OR(CR74="ab",CR74="ml"),OR(CU74="ab",CU74="ml")),"AB","")))</f>
        <v/>
      </c>
      <c r="DD74" s="53" t="str">
        <f>IF(OR($G74="NSO",$G74="",CX74=""),"",IF(OR(DC74="AB",CX74="ab"),"AB",IF(DB74&gt;36,"P",IF(DB74&gt;34,"G2",IF(DB74&gt;31,"G1",IF(DB74&gt;25,"S","F"))))))</f>
        <v/>
      </c>
      <c r="DE74" s="90" t="str">
        <f>IF(OR(DD74="",DD74=0,DD74="S",DD74="F",DD74="AB"),DD74,IF(DB74&gt;=75,"D",IF(DB74&gt;=60,"I",IF(DB74&gt;=48,"II",IF(DB74&gt;=36,"III",DD74)))))</f>
        <v/>
      </c>
      <c r="DF74" s="91">
        <v>0</v>
      </c>
      <c r="DG74" s="60">
        <v>0</v>
      </c>
      <c r="DH74" s="61">
        <f t="shared" si="223"/>
        <v>0</v>
      </c>
      <c r="DI74" s="244">
        <v>0</v>
      </c>
      <c r="DJ74" s="355">
        <v>0</v>
      </c>
      <c r="DK74" s="245">
        <f>SUM(DI74,DJ74)</f>
        <v>0</v>
      </c>
      <c r="DL74" s="356">
        <v>0</v>
      </c>
      <c r="DM74" s="357">
        <f>IF($S$7="NA","NA",0)</f>
        <v>0</v>
      </c>
      <c r="DN74" s="48">
        <f t="shared" ref="DN74:DN109" si="252">SUM(DL74:DM74)</f>
        <v>0</v>
      </c>
      <c r="DO74" s="246">
        <f>SUM(DH74,DK74,DN74)</f>
        <v>0</v>
      </c>
      <c r="DP74" s="479">
        <f t="shared" ref="DP74:DP109" si="253">IF(OR(DO74="",DO$7=""),"",DO74/DO$7*100)</f>
        <v>0</v>
      </c>
      <c r="DQ74" s="92" t="str">
        <f t="shared" ref="DQ74:DQ109" si="254">IF(OR(DP74="",$G74="",$G74="ab",$G74="ml"),"",IF(DP74&gt;=91,"A+",IF(DP74&gt;=76,"A",IF(DP74&gt;=61,"B",IF(DP74&gt;=41,"C",IF(DP74=0,0,"D"))))))</f>
        <v/>
      </c>
      <c r="DR74" s="203">
        <v>0</v>
      </c>
      <c r="DS74" s="63">
        <v>0</v>
      </c>
      <c r="DT74" s="204">
        <f t="shared" si="224"/>
        <v>0</v>
      </c>
      <c r="DU74" s="205">
        <v>0</v>
      </c>
      <c r="DV74" s="349">
        <v>0</v>
      </c>
      <c r="DW74" s="206">
        <f>SUM(DU74,DV74)</f>
        <v>0</v>
      </c>
      <c r="DX74" s="350">
        <v>0</v>
      </c>
      <c r="DY74" s="351">
        <f>IF($S$7="NA","NA",0)</f>
        <v>0</v>
      </c>
      <c r="DZ74" s="77">
        <f t="shared" ref="DZ74:DZ109" si="255">SUM(DX74:DY74)</f>
        <v>0</v>
      </c>
      <c r="EA74" s="207">
        <f>SUM(DT74,DW74,DZ74)</f>
        <v>0</v>
      </c>
      <c r="EB74" s="477">
        <f t="shared" ref="EB74:EB109" si="256">IF(OR(EA74="",EA$7=""),"",EA74/EA$7*100)</f>
        <v>0</v>
      </c>
      <c r="EC74" s="93" t="str">
        <f t="shared" ref="EC74:EC109" si="257">IF(OR(EB74="",$G74="",$G74="ab",$G74="ml"),"",IF(EB74&gt;=91,"A+",IF(EB74&gt;=76,"A",IF(EB74&gt;=61,"B",IF(EB74&gt;=41,"C",IF(EB74=0,0,"D"))))))</f>
        <v/>
      </c>
      <c r="ED74" s="12">
        <v>0</v>
      </c>
      <c r="EE74" s="6">
        <v>0</v>
      </c>
      <c r="EF74" s="6">
        <v>0</v>
      </c>
      <c r="EG74" s="65">
        <f t="shared" si="225"/>
        <v>0</v>
      </c>
      <c r="EH74" s="480">
        <f t="shared" ref="EH74:EH109" si="258">IF(OR(EG74="",EG$7=""),"",EG74/EG$7*100)</f>
        <v>0</v>
      </c>
      <c r="EI74" s="66" t="str">
        <f t="shared" ref="EI74:EI109" si="259">IF(OR(EH74="",$G74="",$G74="ab",$G74="ml"),"",IF(EH74&gt;=91,"A+",IF(EH74&gt;=76,"A",IF(EH74&gt;=61,"B",IF(EH74&gt;=41,"C",IF(EH74=0,0,"D"))))))</f>
        <v/>
      </c>
      <c r="EJ74" s="10">
        <v>0</v>
      </c>
      <c r="EK74" s="4">
        <v>0</v>
      </c>
      <c r="EL74" s="4">
        <v>0</v>
      </c>
      <c r="EM74" s="28">
        <f t="shared" si="226"/>
        <v>0</v>
      </c>
      <c r="EN74" s="478">
        <f t="shared" ref="EN74:EN109" si="260">IF(OR(EM74="",EM$7=""),"",EM74/EM$7*100)</f>
        <v>0</v>
      </c>
      <c r="EO74" s="39" t="str">
        <f t="shared" ref="EO74:EO109" si="261">IF(OR(EN74="",$G74="",$G74="ab",$G74="ml"),"",IF(EN74&gt;=91,"A+",IF(EN74&gt;=76,"A",IF(EN74&gt;=61,"B",IF(EN74&gt;=41,"C",IF(EN74=0,0,"D"))))))</f>
        <v/>
      </c>
      <c r="EP74" s="203">
        <v>0</v>
      </c>
      <c r="EQ74" s="63">
        <v>0</v>
      </c>
      <c r="ER74" s="204">
        <f t="shared" si="97"/>
        <v>0</v>
      </c>
      <c r="ES74" s="205">
        <v>0</v>
      </c>
      <c r="ET74" s="349">
        <v>0</v>
      </c>
      <c r="EU74" s="206">
        <f>SUM(ES74,ET74)</f>
        <v>0</v>
      </c>
      <c r="EV74" s="350">
        <v>0</v>
      </c>
      <c r="EW74" s="351">
        <f>IF($S$7="NA","NA",0)</f>
        <v>0</v>
      </c>
      <c r="EX74" s="77">
        <f t="shared" ref="EX74:EX109" si="262">SUM(EV74:EW74)</f>
        <v>0</v>
      </c>
      <c r="EY74" s="207">
        <f>SUM(ER74,EU74,EX74)</f>
        <v>0</v>
      </c>
      <c r="EZ74" s="477">
        <f t="shared" ref="EZ74:EZ109" si="263">IF(OR(EY74="",EY$7=""),"",EY74/EY$7*100)</f>
        <v>0</v>
      </c>
      <c r="FA74" s="93" t="str">
        <f t="shared" ref="FA74:FA109" si="264">IF(OR(EZ74="",$G74="",$G74="ab",$G74="ml"),"",IF(EZ74&gt;=91,"A+",IF(EZ74&gt;=76,"A",IF(EZ74&gt;=61,"B",IF(EZ74&gt;=41,"C",IF(EZ74=0,0,"D"))))))</f>
        <v/>
      </c>
      <c r="FB74" s="14"/>
      <c r="FC74" s="8"/>
      <c r="FD74" s="44" t="str">
        <f t="shared" si="219"/>
        <v/>
      </c>
      <c r="FE74" s="41">
        <f t="shared" ref="FE74:FE108" si="265">IF(G74=0,0,SUM($U$7,$AI$7,$AW$7,$BK$7,$BY$7,$CM$7,$DA$7))</f>
        <v>0</v>
      </c>
      <c r="FF74" s="30">
        <f t="shared" ref="FF74:FF108" si="266">SUM(U74,AI74,AW74,BK74,BY74,CM74,DA74)</f>
        <v>0</v>
      </c>
      <c r="FG74" s="128">
        <f t="shared" ref="FG74:FG76" si="267">IF(FE74&gt;0,FF74/FE74*100,0)</f>
        <v>0</v>
      </c>
      <c r="FH74" s="74" t="str">
        <f t="shared" ref="FH74:FH108" si="268">IF(AND(FG74&gt;=60,FI74="Passed"),"First",IF(AND(FG74&gt;=60,FI74="Passed with G"),"First",IF(AND(FG74&gt;=48,FI74="Passed"),"Second",IF(AND(FG74&gt;=48,FI74="Passed With G"),"Second",IF(OR(FI74="Passed",FI74="Passed With G"),"Third",FI74)))))</f>
        <v/>
      </c>
      <c r="FI74" s="74" t="str">
        <f t="shared" ref="FI74:FI108" si="269">IF($G74="NSO","NSO",IF(OR($G74="",$G74=0,O74="",AC74="",AQ74="",BE74="",BS74="",CG74="",CU72=""),"",IF(OR(FT74&gt;0,(FU74+FV74+FW74)&gt;2),"FAILED",IF(OR(FU74&gt;0,FV74&gt;1),"SUPP.",IF(AND(FV74&gt;0,FW74&gt;0),"SUPP.",IF((FV74+FW74),"Passed With G","Passed"))))))</f>
        <v/>
      </c>
      <c r="FJ74" s="62" t="str">
        <f t="shared" ref="FJ74:FJ108" si="270">IF(FI74="Passed",FG74,"")</f>
        <v/>
      </c>
      <c r="FK74" s="42" t="str">
        <f t="shared" ref="FK74:FK108" si="271">IF(FJ74="","",SUMPRODUCT((FJ74&lt;FJ$9:FJ$108)/COUNTIF(FJ$9:FJ$108,FJ$9:FJ$108)))</f>
        <v/>
      </c>
      <c r="FL74" s="84">
        <f t="shared" ref="FL74:FL108" si="272">IF(FG74&gt;81,"Excellent",IF(FG74&gt;60,"Very Good",IF(FG74&gt;48,"Good",IF(FG74&gt;36,"Average",IF(FG74=0,0,"Need Improvement")))))</f>
        <v>0</v>
      </c>
      <c r="FM74" s="71" t="str">
        <f t="shared" si="152"/>
        <v/>
      </c>
      <c r="FN74" s="70" t="str">
        <f t="shared" si="153"/>
        <v/>
      </c>
      <c r="FO74" s="70" t="str">
        <f t="shared" si="154"/>
        <v/>
      </c>
      <c r="FP74" s="70" t="str">
        <f t="shared" si="155"/>
        <v/>
      </c>
      <c r="FQ74" s="70" t="str">
        <f t="shared" si="156"/>
        <v/>
      </c>
      <c r="FR74" s="387" t="str">
        <f t="shared" si="157"/>
        <v/>
      </c>
      <c r="FS74" s="72" t="str">
        <f t="shared" si="158"/>
        <v/>
      </c>
      <c r="FT74" s="71">
        <f t="shared" ref="FT74:FT108" si="273">COUNTIF(FM74:FS74,"F")+COUNTIF(FM74:FS74,"AB")</f>
        <v>0</v>
      </c>
      <c r="FU74" s="70">
        <f t="shared" ref="FU74:FU108" si="274">COUNTIF(FM74:FS74,"S")</f>
        <v>0</v>
      </c>
      <c r="FV74" s="70">
        <f t="shared" ref="FV74:FV108" si="275">COUNTIF(FM74:FS74,"G1")</f>
        <v>0</v>
      </c>
      <c r="FW74" s="70">
        <f t="shared" ref="FW74:FW108" si="276">COUNTIF(FM74:FS74,"G2")</f>
        <v>0</v>
      </c>
      <c r="FX74" s="72"/>
      <c r="FY74" s="691"/>
      <c r="FZ74" s="691"/>
      <c r="GA74" s="112">
        <f t="shared" ref="GA74:GA108" si="277">DO74</f>
        <v>0</v>
      </c>
      <c r="GB74" s="112" t="s">
        <v>193</v>
      </c>
      <c r="GC74" s="112">
        <f t="shared" ref="GC74:GC108" si="278">$DO$7</f>
        <v>200</v>
      </c>
      <c r="GD74" s="112" t="str">
        <f t="shared" ref="GD74:GD108" si="279">CONCATENATE(GA74,GB74,GC74)</f>
        <v>0/200</v>
      </c>
      <c r="GE74" s="112">
        <f t="shared" ref="GE74:GE108" si="280">EA74</f>
        <v>0</v>
      </c>
      <c r="GF74" s="112" t="s">
        <v>193</v>
      </c>
      <c r="GG74" s="112">
        <f t="shared" ref="GG74:GG108" si="281">$EA$7</f>
        <v>200</v>
      </c>
      <c r="GH74" s="112" t="str">
        <f t="shared" ref="GH74:GH108" si="282">CONCATENATE(GE74,GF74,GG74)</f>
        <v>0/200</v>
      </c>
      <c r="GI74" s="112">
        <f t="shared" ref="GI74:GI108" si="283">EG74</f>
        <v>0</v>
      </c>
      <c r="GJ74" s="112" t="s">
        <v>193</v>
      </c>
      <c r="GK74" s="112">
        <f t="shared" ref="GK74:GK108" si="284">$EG$7</f>
        <v>100</v>
      </c>
      <c r="GL74" s="112" t="str">
        <f t="shared" ref="GL74:GL108" si="285">CONCATENATE(GI74,GJ74,GK74)</f>
        <v>0/100</v>
      </c>
      <c r="GM74" s="112">
        <f t="shared" ref="GM74:GM108" si="286">EM74</f>
        <v>0</v>
      </c>
      <c r="GN74" s="112" t="s">
        <v>193</v>
      </c>
      <c r="GO74" s="112">
        <f t="shared" ref="GO74:GO108" si="287">$EM$7</f>
        <v>100</v>
      </c>
      <c r="GP74" s="112" t="str">
        <f t="shared" ref="GP74:GP108" si="288">CONCATENATE(GM74,GN74,GO74)</f>
        <v>0/100</v>
      </c>
      <c r="GQ74" s="112">
        <f t="shared" ref="GQ74:GQ108" si="289">EY74</f>
        <v>0</v>
      </c>
      <c r="GR74" s="112" t="s">
        <v>193</v>
      </c>
      <c r="GS74" s="112">
        <f t="shared" ref="GS74:GS108" si="290">$EY$7</f>
        <v>200</v>
      </c>
      <c r="GT74" s="112" t="str">
        <f t="shared" si="235"/>
        <v>0/200</v>
      </c>
    </row>
    <row r="75" spans="1:202" ht="18">
      <c r="A75" s="104">
        <f t="shared" si="236"/>
        <v>0</v>
      </c>
      <c r="B75" s="336">
        <v>67</v>
      </c>
      <c r="C75" s="25">
        <v>67</v>
      </c>
      <c r="D75" s="26">
        <f t="shared" si="237"/>
        <v>0</v>
      </c>
      <c r="E75" s="2"/>
      <c r="F75" s="538"/>
      <c r="G75" s="2"/>
      <c r="H75" s="2"/>
      <c r="I75" s="2"/>
      <c r="J75" s="2"/>
      <c r="K75" s="115"/>
      <c r="L75" s="15">
        <v>0</v>
      </c>
      <c r="M75" s="49">
        <v>0</v>
      </c>
      <c r="N75" s="50">
        <f t="shared" si="227"/>
        <v>0</v>
      </c>
      <c r="O75" s="141">
        <v>0</v>
      </c>
      <c r="P75" s="338">
        <v>0</v>
      </c>
      <c r="Q75" s="75">
        <f t="shared" si="228"/>
        <v>0</v>
      </c>
      <c r="R75" s="339">
        <v>0</v>
      </c>
      <c r="S75" s="340">
        <f t="shared" ref="S75:S108" si="291">IF($S$7="NA","NA",0)</f>
        <v>0</v>
      </c>
      <c r="T75" s="153">
        <f t="shared" si="238"/>
        <v>0</v>
      </c>
      <c r="U75" s="51">
        <f t="shared" si="229"/>
        <v>0</v>
      </c>
      <c r="V75" s="476">
        <f t="shared" si="239"/>
        <v>0</v>
      </c>
      <c r="W75" s="27" t="str">
        <f t="shared" si="230"/>
        <v/>
      </c>
      <c r="X75" s="27" t="str">
        <f t="shared" si="231"/>
        <v/>
      </c>
      <c r="Y75" s="85" t="str">
        <f t="shared" si="232"/>
        <v/>
      </c>
      <c r="Z75" s="89">
        <v>0</v>
      </c>
      <c r="AA75" s="58">
        <v>0</v>
      </c>
      <c r="AB75" s="59">
        <f t="shared" ref="AB75:AB104" si="292">SUM(Z75:AA75)</f>
        <v>0</v>
      </c>
      <c r="AC75" s="147">
        <v>0</v>
      </c>
      <c r="AD75" s="343">
        <v>0</v>
      </c>
      <c r="AE75" s="76">
        <f t="shared" ref="AE75:AE104" si="293">SUM(AC75,AD75)</f>
        <v>0</v>
      </c>
      <c r="AF75" s="344">
        <v>0</v>
      </c>
      <c r="AG75" s="345">
        <f t="shared" ref="AG75:AG104" si="294">IF($S$7="NA","NA",0)</f>
        <v>0</v>
      </c>
      <c r="AH75" s="97">
        <f t="shared" si="240"/>
        <v>0</v>
      </c>
      <c r="AI75" s="148">
        <f t="shared" ref="AI75:AI104" si="295">SUM(AB75,AE75,AH75)</f>
        <v>0</v>
      </c>
      <c r="AJ75" s="475">
        <f t="shared" si="241"/>
        <v>0</v>
      </c>
      <c r="AK75" s="53" t="str">
        <f t="shared" ref="AK75:AK104" si="296">IF(AF75="AB","AB",IF(AND(OR(Z75="ab",Z75="ml"),OR(AA75="ab",AA75="ml"),OR(AC75="ab",AC75="ml")),"AB",IF(AND(OR(Z75="ab",Z75="ml"),OR(AC75="ab",AC75="ml")),"AB","")))</f>
        <v/>
      </c>
      <c r="AL75" s="53" t="str">
        <f t="shared" ref="AL75:AL104" si="297">IF(OR($G75="NSO",$G75="",AF75=""),"",IF(OR(AK75="AB",AF75="ab"),"AB",IF(AJ75&gt;36,"P",IF(AJ75&gt;34,"G2",IF(AJ75&gt;31,"G1",IF(AJ75&gt;25,"S","F"))))))</f>
        <v/>
      </c>
      <c r="AM75" s="90" t="str">
        <f t="shared" ref="AM75:AM104" si="298">IF(OR(AL75="",AL75=0,AL75="S",AL75="F",AL75="AB"),AL75,IF(AJ75&gt;=75,"D",IF(AJ75&gt;=60,"I",IF(AJ75&gt;=48,"II",IF(AJ75&gt;=36,"III",AL75)))))</f>
        <v/>
      </c>
      <c r="AN75" s="86">
        <v>0</v>
      </c>
      <c r="AO75" s="55">
        <v>0</v>
      </c>
      <c r="AP75" s="56">
        <f t="shared" si="220"/>
        <v>0</v>
      </c>
      <c r="AQ75" s="185">
        <v>0</v>
      </c>
      <c r="AR75" s="346">
        <v>0</v>
      </c>
      <c r="AS75" s="186">
        <f t="shared" ref="AS75:AS104" si="299">SUM(AQ75,AR75)</f>
        <v>0</v>
      </c>
      <c r="AT75" s="347">
        <v>0</v>
      </c>
      <c r="AU75" s="348">
        <f t="shared" ref="AU75:AU104" si="300">IF($S$7="NA","NA",0)</f>
        <v>0</v>
      </c>
      <c r="AV75" s="47">
        <f t="shared" si="242"/>
        <v>0</v>
      </c>
      <c r="AW75" s="187">
        <f t="shared" ref="AW75:AW104" si="301">SUM(AP75,AS75,AV75)</f>
        <v>0</v>
      </c>
      <c r="AX75" s="473">
        <f t="shared" si="243"/>
        <v>0</v>
      </c>
      <c r="AY75" s="29" t="str">
        <f t="shared" ref="AY75:AY104" si="302">IF(AT75="AB","AB",IF(AND(OR(AN75="ab",AN75="ml"),OR(AO75="ab",AO75="ml"),OR(AQ75="ab",AQ75="ml")),"AB",IF(AND(OR(AN75="ab",AN75="ml"),OR(AQ75="ab",AQ75="ml")),"AB","")))</f>
        <v/>
      </c>
      <c r="AZ75" s="29" t="str">
        <f t="shared" ref="AZ75:AZ104" si="303">IF(OR($G75="NSO",$G75="",AT75=""),"",IF(OR(AY75="AB",AT75="ab"),"AB",IF(AX75&gt;36,"P",IF(AX75&gt;34,"G2",IF(AX75&gt;31,"G1",IF(AX75&gt;25,"S","F"))))))</f>
        <v/>
      </c>
      <c r="BA75" s="87" t="str">
        <f t="shared" ref="BA75:BA104" si="304">IF(OR(AZ75="",AZ75=0,AZ75="S",AZ75="F",AZ75="AB"),AZ75,IF(AX75&gt;=75,"D",IF(AX75&gt;=60,"I",IF(AX75&gt;=48,"II",IF(AX75&gt;=36,"III",AZ75)))))</f>
        <v/>
      </c>
      <c r="BB75" s="203">
        <v>0</v>
      </c>
      <c r="BC75" s="63">
        <v>0</v>
      </c>
      <c r="BD75" s="204">
        <f t="shared" si="221"/>
        <v>0</v>
      </c>
      <c r="BE75" s="205">
        <v>0</v>
      </c>
      <c r="BF75" s="349">
        <v>0</v>
      </c>
      <c r="BG75" s="206">
        <f t="shared" ref="BG75:BG104" si="305">SUM(BE75,BF75)</f>
        <v>0</v>
      </c>
      <c r="BH75" s="350">
        <v>0</v>
      </c>
      <c r="BI75" s="351">
        <f t="shared" ref="BI75:BI104" si="306">IF($S$7="NA","NA",0)</f>
        <v>0</v>
      </c>
      <c r="BJ75" s="77">
        <f t="shared" si="244"/>
        <v>0</v>
      </c>
      <c r="BK75" s="207">
        <f t="shared" ref="BK75:BK104" si="307">SUM(BD75,BG75,BJ75)</f>
        <v>0</v>
      </c>
      <c r="BL75" s="477">
        <f t="shared" si="245"/>
        <v>0</v>
      </c>
      <c r="BM75" s="69" t="str">
        <f t="shared" ref="BM75:BM104" si="308">IF(BH75="AB","AB",IF(AND(OR(BB75="ab",BB75="ml"),OR(BC75="ab",BC75="ml"),OR(BE75="ab",BE75="ml")),"AB",IF(AND(OR(BB75="ab",BB75="ml"),OR(BE75="ab",BE75="ml")),"AB","")))</f>
        <v/>
      </c>
      <c r="BN75" s="69" t="str">
        <f t="shared" ref="BN75:BN104" si="309">IF(OR($G75="NSO",$G75="",BH75=""),"",IF(OR(BM75="AB",BH75="ab"),"AB",IF(BL75&gt;36,"P",IF(BL75&gt;34,"G2",IF(BL75&gt;31,"G1",IF(BL75&gt;25,"S","F"))))))</f>
        <v/>
      </c>
      <c r="BO75" s="88" t="str">
        <f t="shared" ref="BO75:BO104" si="310">IF(OR(BN75="",BN75=0,BN75="S",BN75="F",BN75="AB"),BN75,IF(BL75&gt;=75,"D",IF(BL75&gt;=60,"I",IF(BL75&gt;=48,"II",IF(BL75&gt;=36,"III",BN75)))))</f>
        <v/>
      </c>
      <c r="BP75" s="89">
        <v>0</v>
      </c>
      <c r="BQ75" s="58">
        <v>0</v>
      </c>
      <c r="BR75" s="59">
        <f t="shared" si="233"/>
        <v>0</v>
      </c>
      <c r="BS75" s="147">
        <v>0</v>
      </c>
      <c r="BT75" s="343">
        <v>0</v>
      </c>
      <c r="BU75" s="76">
        <f t="shared" ref="BU75:BU104" si="311">SUM(BS75,BT75)</f>
        <v>0</v>
      </c>
      <c r="BV75" s="344">
        <v>0</v>
      </c>
      <c r="BW75" s="345">
        <f t="shared" ref="BW75:BW104" si="312">IF($S$7="NA","NA",0)</f>
        <v>0</v>
      </c>
      <c r="BX75" s="97">
        <f t="shared" si="246"/>
        <v>0</v>
      </c>
      <c r="BY75" s="148">
        <f t="shared" ref="BY75:BY104" si="313">SUM(BR75,BU75,BX75)</f>
        <v>0</v>
      </c>
      <c r="BZ75" s="475">
        <f t="shared" si="247"/>
        <v>0</v>
      </c>
      <c r="CA75" s="53" t="str">
        <f t="shared" si="234"/>
        <v/>
      </c>
      <c r="CB75" s="53" t="str">
        <f t="shared" ref="CB75:CB104" si="314">IF(OR($G75="NSO",$G75="",BV75=""),"",IF(OR(CA75="AB",BV75="ab"),"AB",IF(BZ75&gt;36,"P",IF(BZ75&gt;34,"G2",IF(BZ75&gt;31,"G1",IF(BZ75&gt;25,"S","F"))))))</f>
        <v/>
      </c>
      <c r="CC75" s="90" t="str">
        <f t="shared" ref="CC75:CC104" si="315">IF(OR(CB75="",CB75=0,CB75="S",CB75="F",CB75="AB"),CB75,IF(BZ75&gt;=75,"D",IF(BZ75&gt;=60,"I",IF(BZ75&gt;=48,"II",IF(BZ75&gt;=36,"III",CB75)))))</f>
        <v/>
      </c>
      <c r="CD75" s="94">
        <v>0</v>
      </c>
      <c r="CE75" s="95">
        <v>0</v>
      </c>
      <c r="CF75" s="96">
        <f t="shared" si="222"/>
        <v>0</v>
      </c>
      <c r="CG75" s="223">
        <v>0</v>
      </c>
      <c r="CH75" s="352">
        <v>0</v>
      </c>
      <c r="CI75" s="224">
        <f t="shared" ref="CI75:CI104" si="316">SUM(CG75,CH75)</f>
        <v>0</v>
      </c>
      <c r="CJ75" s="353">
        <v>0</v>
      </c>
      <c r="CK75" s="354">
        <f t="shared" ref="CK75:CK104" si="317">IF($S$7="NA","NA",0)</f>
        <v>0</v>
      </c>
      <c r="CL75" s="46">
        <f t="shared" si="248"/>
        <v>0</v>
      </c>
      <c r="CM75" s="225">
        <f t="shared" ref="CM75:CM104" si="318">SUM(CF75,CI75,CL75)</f>
        <v>0</v>
      </c>
      <c r="CN75" s="478">
        <f t="shared" si="249"/>
        <v>0</v>
      </c>
      <c r="CO75" s="28" t="str">
        <f t="shared" ref="CO75:CO104" si="319">IF(CJ75="AB","AB",IF(AND(OR(CD75="ab",CD75="ml"),OR(CE75="ab",CE75="ml"),OR(CG75="ab",CG75="ml")),"AB",IF(AND(OR(CD75="ab",CD75="ml"),OR(CG75="ab",CG75="ml")),"AB","")))</f>
        <v/>
      </c>
      <c r="CP75" s="28" t="str">
        <f t="shared" ref="CP75:CP104" si="320">IF(OR($G75="NSO",$G75="",CJ75=""),"",IF(OR(CO75="AB",CJ75="ab"),"AB",IF(CN75&gt;36,"P",IF(CN75&gt;34,"G2",IF(CN75&gt;31,"G1",IF(CN75&gt;25,"S","F"))))))</f>
        <v/>
      </c>
      <c r="CQ75" s="43" t="str">
        <f t="shared" ref="CQ75:CQ104" si="321">IF(OR(CP75="",CP75=0,CP75="S",CP75="F",CP75="AB"),CP75,IF(CN75&gt;=75,"D",IF(CN75&gt;=60,"I",IF(CN75&gt;=48,"II",IF(CN75&gt;=36,"III",CP75)))))</f>
        <v/>
      </c>
      <c r="CR75" s="89">
        <v>0</v>
      </c>
      <c r="CS75" s="58">
        <v>0</v>
      </c>
      <c r="CT75" s="59">
        <f t="shared" ref="CT75:CT104" si="322">SUM(CR75:CS75)</f>
        <v>0</v>
      </c>
      <c r="CU75" s="147">
        <v>0</v>
      </c>
      <c r="CV75" s="343">
        <v>0</v>
      </c>
      <c r="CW75" s="76">
        <f t="shared" ref="CW75:CW104" si="323">SUM(CU75,CV75)</f>
        <v>0</v>
      </c>
      <c r="CX75" s="344">
        <v>0</v>
      </c>
      <c r="CY75" s="345">
        <f t="shared" ref="CY75:CY104" si="324">IF($S$7="NA","NA",0)</f>
        <v>0</v>
      </c>
      <c r="CZ75" s="97">
        <f t="shared" si="250"/>
        <v>0</v>
      </c>
      <c r="DA75" s="148">
        <f t="shared" ref="DA75:DA104" si="325">SUM(CT75,CW75,CZ75)</f>
        <v>0</v>
      </c>
      <c r="DB75" s="475">
        <f t="shared" si="251"/>
        <v>0</v>
      </c>
      <c r="DC75" s="53" t="str">
        <f t="shared" ref="DC75:DC104" si="326">IF(CX75="AB","AB",IF(AND(OR(CR75="ab",CR75="ml"),OR(CS75="ab",CS75="ml"),OR(CU75="ab",CU75="ml")),"AB",IF(AND(OR(CR75="ab",CR75="ml"),OR(CU75="ab",CU75="ml")),"AB","")))</f>
        <v/>
      </c>
      <c r="DD75" s="53" t="str">
        <f t="shared" ref="DD75:DD104" si="327">IF(OR($G75="NSO",$G75="",CX75=""),"",IF(OR(DC75="AB",CX75="ab"),"AB",IF(DB75&gt;36,"P",IF(DB75&gt;34,"G2",IF(DB75&gt;31,"G1",IF(DB75&gt;25,"S","F"))))))</f>
        <v/>
      </c>
      <c r="DE75" s="90" t="str">
        <f t="shared" ref="DE75:DE104" si="328">IF(OR(DD75="",DD75=0,DD75="S",DD75="F",DD75="AB"),DD75,IF(DB75&gt;=75,"D",IF(DB75&gt;=60,"I",IF(DB75&gt;=48,"II",IF(DB75&gt;=36,"III",DD75)))))</f>
        <v/>
      </c>
      <c r="DF75" s="91">
        <v>0</v>
      </c>
      <c r="DG75" s="60">
        <v>0</v>
      </c>
      <c r="DH75" s="61">
        <f t="shared" si="223"/>
        <v>0</v>
      </c>
      <c r="DI75" s="244">
        <v>0</v>
      </c>
      <c r="DJ75" s="355">
        <v>0</v>
      </c>
      <c r="DK75" s="245">
        <f t="shared" ref="DK75:DK104" si="329">SUM(DI75,DJ75)</f>
        <v>0</v>
      </c>
      <c r="DL75" s="356">
        <v>0</v>
      </c>
      <c r="DM75" s="357">
        <f t="shared" ref="DM75:DM104" si="330">IF($S$7="NA","NA",0)</f>
        <v>0</v>
      </c>
      <c r="DN75" s="48">
        <f t="shared" si="252"/>
        <v>0</v>
      </c>
      <c r="DO75" s="246">
        <f t="shared" ref="DO75:DO104" si="331">SUM(DH75,DK75,DN75)</f>
        <v>0</v>
      </c>
      <c r="DP75" s="479">
        <f t="shared" si="253"/>
        <v>0</v>
      </c>
      <c r="DQ75" s="92" t="str">
        <f t="shared" si="254"/>
        <v/>
      </c>
      <c r="DR75" s="203">
        <v>0</v>
      </c>
      <c r="DS75" s="63">
        <v>0</v>
      </c>
      <c r="DT75" s="204">
        <f t="shared" si="224"/>
        <v>0</v>
      </c>
      <c r="DU75" s="205">
        <v>0</v>
      </c>
      <c r="DV75" s="349">
        <v>0</v>
      </c>
      <c r="DW75" s="206">
        <f t="shared" ref="DW75:DW104" si="332">SUM(DU75,DV75)</f>
        <v>0</v>
      </c>
      <c r="DX75" s="350">
        <v>0</v>
      </c>
      <c r="DY75" s="351">
        <f t="shared" ref="DY75:DY104" si="333">IF($S$7="NA","NA",0)</f>
        <v>0</v>
      </c>
      <c r="DZ75" s="77">
        <f t="shared" si="255"/>
        <v>0</v>
      </c>
      <c r="EA75" s="207">
        <f t="shared" ref="EA75:EA104" si="334">SUM(DT75,DW75,DZ75)</f>
        <v>0</v>
      </c>
      <c r="EB75" s="477">
        <f t="shared" si="256"/>
        <v>0</v>
      </c>
      <c r="EC75" s="93" t="str">
        <f t="shared" si="257"/>
        <v/>
      </c>
      <c r="ED75" s="12">
        <v>0</v>
      </c>
      <c r="EE75" s="6">
        <v>0</v>
      </c>
      <c r="EF75" s="6">
        <v>0</v>
      </c>
      <c r="EG75" s="65">
        <f t="shared" si="225"/>
        <v>0</v>
      </c>
      <c r="EH75" s="480">
        <f t="shared" si="258"/>
        <v>0</v>
      </c>
      <c r="EI75" s="66" t="str">
        <f t="shared" si="259"/>
        <v/>
      </c>
      <c r="EJ75" s="10">
        <v>0</v>
      </c>
      <c r="EK75" s="4">
        <v>0</v>
      </c>
      <c r="EL75" s="4">
        <v>0</v>
      </c>
      <c r="EM75" s="28">
        <f t="shared" si="226"/>
        <v>0</v>
      </c>
      <c r="EN75" s="478">
        <f t="shared" si="260"/>
        <v>0</v>
      </c>
      <c r="EO75" s="39" t="str">
        <f t="shared" si="261"/>
        <v/>
      </c>
      <c r="EP75" s="203">
        <v>0</v>
      </c>
      <c r="EQ75" s="63">
        <v>0</v>
      </c>
      <c r="ER75" s="204">
        <f t="shared" ref="ER75:ER108" si="335">SUM(EP75:EQ75)</f>
        <v>0</v>
      </c>
      <c r="ES75" s="205">
        <v>0</v>
      </c>
      <c r="ET75" s="349">
        <v>0</v>
      </c>
      <c r="EU75" s="206">
        <f t="shared" ref="EU75:EU104" si="336">SUM(ES75,ET75)</f>
        <v>0</v>
      </c>
      <c r="EV75" s="350">
        <v>0</v>
      </c>
      <c r="EW75" s="351">
        <f t="shared" ref="EW75:EW104" si="337">IF($S$7="NA","NA",0)</f>
        <v>0</v>
      </c>
      <c r="EX75" s="77">
        <f t="shared" si="262"/>
        <v>0</v>
      </c>
      <c r="EY75" s="207">
        <f t="shared" ref="EY75:EY104" si="338">SUM(ER75,EU75,EX75)</f>
        <v>0</v>
      </c>
      <c r="EZ75" s="477">
        <f t="shared" si="263"/>
        <v>0</v>
      </c>
      <c r="FA75" s="93" t="str">
        <f t="shared" si="264"/>
        <v/>
      </c>
      <c r="FB75" s="14"/>
      <c r="FC75" s="8"/>
      <c r="FD75" s="44" t="str">
        <f t="shared" si="219"/>
        <v/>
      </c>
      <c r="FE75" s="41">
        <f t="shared" si="265"/>
        <v>0</v>
      </c>
      <c r="FF75" s="30">
        <f t="shared" si="266"/>
        <v>0</v>
      </c>
      <c r="FG75" s="128">
        <f t="shared" si="267"/>
        <v>0</v>
      </c>
      <c r="FH75" s="74" t="str">
        <f t="shared" si="268"/>
        <v/>
      </c>
      <c r="FI75" s="74" t="str">
        <f t="shared" si="269"/>
        <v/>
      </c>
      <c r="FJ75" s="62" t="str">
        <f t="shared" si="270"/>
        <v/>
      </c>
      <c r="FK75" s="42" t="str">
        <f t="shared" si="271"/>
        <v/>
      </c>
      <c r="FL75" s="84">
        <f t="shared" si="272"/>
        <v>0</v>
      </c>
      <c r="FM75" s="71" t="str">
        <f t="shared" si="152"/>
        <v/>
      </c>
      <c r="FN75" s="70" t="str">
        <f t="shared" si="153"/>
        <v/>
      </c>
      <c r="FO75" s="70" t="str">
        <f t="shared" si="154"/>
        <v/>
      </c>
      <c r="FP75" s="70" t="str">
        <f t="shared" si="155"/>
        <v/>
      </c>
      <c r="FQ75" s="70" t="str">
        <f t="shared" si="156"/>
        <v/>
      </c>
      <c r="FR75" s="387" t="str">
        <f t="shared" si="157"/>
        <v/>
      </c>
      <c r="FS75" s="72" t="str">
        <f t="shared" si="158"/>
        <v/>
      </c>
      <c r="FT75" s="71">
        <f t="shared" si="273"/>
        <v>0</v>
      </c>
      <c r="FU75" s="70">
        <f t="shared" si="274"/>
        <v>0</v>
      </c>
      <c r="FV75" s="70">
        <f t="shared" si="275"/>
        <v>0</v>
      </c>
      <c r="FW75" s="70">
        <f t="shared" si="276"/>
        <v>0</v>
      </c>
      <c r="FX75" s="72"/>
      <c r="FY75" s="691"/>
      <c r="FZ75" s="691"/>
      <c r="GA75" s="112">
        <f t="shared" si="277"/>
        <v>0</v>
      </c>
      <c r="GB75" s="112" t="s">
        <v>193</v>
      </c>
      <c r="GC75" s="112">
        <f t="shared" si="278"/>
        <v>200</v>
      </c>
      <c r="GD75" s="112" t="str">
        <f t="shared" si="279"/>
        <v>0/200</v>
      </c>
      <c r="GE75" s="112">
        <f t="shared" si="280"/>
        <v>0</v>
      </c>
      <c r="GF75" s="112" t="s">
        <v>193</v>
      </c>
      <c r="GG75" s="112">
        <f t="shared" si="281"/>
        <v>200</v>
      </c>
      <c r="GH75" s="112" t="str">
        <f t="shared" si="282"/>
        <v>0/200</v>
      </c>
      <c r="GI75" s="112">
        <f t="shared" si="283"/>
        <v>0</v>
      </c>
      <c r="GJ75" s="112" t="s">
        <v>193</v>
      </c>
      <c r="GK75" s="112">
        <f t="shared" si="284"/>
        <v>100</v>
      </c>
      <c r="GL75" s="112" t="str">
        <f t="shared" si="285"/>
        <v>0/100</v>
      </c>
      <c r="GM75" s="112">
        <f t="shared" si="286"/>
        <v>0</v>
      </c>
      <c r="GN75" s="112" t="s">
        <v>193</v>
      </c>
      <c r="GO75" s="112">
        <f t="shared" si="287"/>
        <v>100</v>
      </c>
      <c r="GP75" s="112" t="str">
        <f t="shared" si="288"/>
        <v>0/100</v>
      </c>
      <c r="GQ75" s="112">
        <f t="shared" si="289"/>
        <v>0</v>
      </c>
      <c r="GR75" s="112" t="s">
        <v>193</v>
      </c>
      <c r="GS75" s="112">
        <f t="shared" si="290"/>
        <v>200</v>
      </c>
      <c r="GT75" s="112" t="str">
        <f t="shared" si="235"/>
        <v>0/200</v>
      </c>
    </row>
    <row r="76" spans="1:202" ht="30.75" customHeight="1">
      <c r="A76" s="104">
        <f t="shared" si="236"/>
        <v>0</v>
      </c>
      <c r="B76" s="336">
        <v>68</v>
      </c>
      <c r="C76" s="32">
        <v>68</v>
      </c>
      <c r="D76" s="26">
        <f t="shared" si="237"/>
        <v>0</v>
      </c>
      <c r="E76" s="2"/>
      <c r="F76" s="538"/>
      <c r="G76" s="1"/>
      <c r="H76" s="2"/>
      <c r="I76" s="2"/>
      <c r="J76" s="2"/>
      <c r="K76" s="115"/>
      <c r="L76" s="15">
        <v>0</v>
      </c>
      <c r="M76" s="49">
        <v>0</v>
      </c>
      <c r="N76" s="50">
        <f t="shared" si="227"/>
        <v>0</v>
      </c>
      <c r="O76" s="141">
        <v>0</v>
      </c>
      <c r="P76" s="338">
        <v>0</v>
      </c>
      <c r="Q76" s="75">
        <f t="shared" si="228"/>
        <v>0</v>
      </c>
      <c r="R76" s="339">
        <v>0</v>
      </c>
      <c r="S76" s="340">
        <f t="shared" si="291"/>
        <v>0</v>
      </c>
      <c r="T76" s="153">
        <f t="shared" si="238"/>
        <v>0</v>
      </c>
      <c r="U76" s="51">
        <f t="shared" si="229"/>
        <v>0</v>
      </c>
      <c r="V76" s="476">
        <f t="shared" si="239"/>
        <v>0</v>
      </c>
      <c r="W76" s="27" t="str">
        <f t="shared" si="230"/>
        <v/>
      </c>
      <c r="X76" s="27" t="str">
        <f t="shared" si="231"/>
        <v/>
      </c>
      <c r="Y76" s="85" t="str">
        <f t="shared" si="232"/>
        <v/>
      </c>
      <c r="Z76" s="89">
        <v>0</v>
      </c>
      <c r="AA76" s="58">
        <v>0</v>
      </c>
      <c r="AB76" s="59">
        <f t="shared" si="292"/>
        <v>0</v>
      </c>
      <c r="AC76" s="147">
        <v>0</v>
      </c>
      <c r="AD76" s="343">
        <v>0</v>
      </c>
      <c r="AE76" s="76">
        <f t="shared" si="293"/>
        <v>0</v>
      </c>
      <c r="AF76" s="344">
        <v>0</v>
      </c>
      <c r="AG76" s="345">
        <f t="shared" si="294"/>
        <v>0</v>
      </c>
      <c r="AH76" s="97">
        <f t="shared" si="240"/>
        <v>0</v>
      </c>
      <c r="AI76" s="148">
        <f t="shared" si="295"/>
        <v>0</v>
      </c>
      <c r="AJ76" s="475">
        <f t="shared" si="241"/>
        <v>0</v>
      </c>
      <c r="AK76" s="53" t="str">
        <f t="shared" si="296"/>
        <v/>
      </c>
      <c r="AL76" s="53" t="str">
        <f t="shared" si="297"/>
        <v/>
      </c>
      <c r="AM76" s="90" t="str">
        <f t="shared" si="298"/>
        <v/>
      </c>
      <c r="AN76" s="86">
        <v>0</v>
      </c>
      <c r="AO76" s="55">
        <v>0</v>
      </c>
      <c r="AP76" s="56">
        <f t="shared" si="220"/>
        <v>0</v>
      </c>
      <c r="AQ76" s="185">
        <v>0</v>
      </c>
      <c r="AR76" s="346">
        <v>0</v>
      </c>
      <c r="AS76" s="186">
        <f t="shared" si="299"/>
        <v>0</v>
      </c>
      <c r="AT76" s="347">
        <v>0</v>
      </c>
      <c r="AU76" s="348">
        <f t="shared" si="300"/>
        <v>0</v>
      </c>
      <c r="AV76" s="47">
        <f t="shared" si="242"/>
        <v>0</v>
      </c>
      <c r="AW76" s="187">
        <f t="shared" si="301"/>
        <v>0</v>
      </c>
      <c r="AX76" s="473">
        <f t="shared" si="243"/>
        <v>0</v>
      </c>
      <c r="AY76" s="29" t="str">
        <f t="shared" si="302"/>
        <v/>
      </c>
      <c r="AZ76" s="29" t="str">
        <f t="shared" si="303"/>
        <v/>
      </c>
      <c r="BA76" s="87" t="str">
        <f t="shared" si="304"/>
        <v/>
      </c>
      <c r="BB76" s="203">
        <v>0</v>
      </c>
      <c r="BC76" s="63">
        <v>0</v>
      </c>
      <c r="BD76" s="204">
        <f t="shared" si="221"/>
        <v>0</v>
      </c>
      <c r="BE76" s="205">
        <v>0</v>
      </c>
      <c r="BF76" s="349">
        <v>0</v>
      </c>
      <c r="BG76" s="206">
        <f t="shared" si="305"/>
        <v>0</v>
      </c>
      <c r="BH76" s="350">
        <v>0</v>
      </c>
      <c r="BI76" s="351">
        <f t="shared" si="306"/>
        <v>0</v>
      </c>
      <c r="BJ76" s="77">
        <f t="shared" si="244"/>
        <v>0</v>
      </c>
      <c r="BK76" s="207">
        <f t="shared" si="307"/>
        <v>0</v>
      </c>
      <c r="BL76" s="477">
        <f t="shared" si="245"/>
        <v>0</v>
      </c>
      <c r="BM76" s="69" t="str">
        <f t="shared" si="308"/>
        <v/>
      </c>
      <c r="BN76" s="69" t="str">
        <f t="shared" si="309"/>
        <v/>
      </c>
      <c r="BO76" s="88" t="str">
        <f t="shared" si="310"/>
        <v/>
      </c>
      <c r="BP76" s="89">
        <v>0</v>
      </c>
      <c r="BQ76" s="58">
        <v>0</v>
      </c>
      <c r="BR76" s="59">
        <f t="shared" si="233"/>
        <v>0</v>
      </c>
      <c r="BS76" s="147">
        <v>0</v>
      </c>
      <c r="BT76" s="343">
        <v>0</v>
      </c>
      <c r="BU76" s="76">
        <f t="shared" si="311"/>
        <v>0</v>
      </c>
      <c r="BV76" s="344">
        <v>0</v>
      </c>
      <c r="BW76" s="345">
        <f t="shared" si="312"/>
        <v>0</v>
      </c>
      <c r="BX76" s="97">
        <f t="shared" si="246"/>
        <v>0</v>
      </c>
      <c r="BY76" s="148">
        <f t="shared" si="313"/>
        <v>0</v>
      </c>
      <c r="BZ76" s="475">
        <f t="shared" si="247"/>
        <v>0</v>
      </c>
      <c r="CA76" s="53" t="str">
        <f t="shared" si="234"/>
        <v/>
      </c>
      <c r="CB76" s="53" t="str">
        <f t="shared" si="314"/>
        <v/>
      </c>
      <c r="CC76" s="90" t="str">
        <f t="shared" si="315"/>
        <v/>
      </c>
      <c r="CD76" s="94">
        <v>0</v>
      </c>
      <c r="CE76" s="95">
        <v>0</v>
      </c>
      <c r="CF76" s="96">
        <f t="shared" si="222"/>
        <v>0</v>
      </c>
      <c r="CG76" s="223">
        <v>0</v>
      </c>
      <c r="CH76" s="352">
        <v>0</v>
      </c>
      <c r="CI76" s="224">
        <f t="shared" si="316"/>
        <v>0</v>
      </c>
      <c r="CJ76" s="353">
        <v>0</v>
      </c>
      <c r="CK76" s="354">
        <f t="shared" si="317"/>
        <v>0</v>
      </c>
      <c r="CL76" s="46">
        <f t="shared" si="248"/>
        <v>0</v>
      </c>
      <c r="CM76" s="225">
        <f t="shared" si="318"/>
        <v>0</v>
      </c>
      <c r="CN76" s="478">
        <f t="shared" si="249"/>
        <v>0</v>
      </c>
      <c r="CO76" s="28" t="str">
        <f t="shared" si="319"/>
        <v/>
      </c>
      <c r="CP76" s="28" t="str">
        <f t="shared" si="320"/>
        <v/>
      </c>
      <c r="CQ76" s="43" t="str">
        <f t="shared" si="321"/>
        <v/>
      </c>
      <c r="CR76" s="89">
        <v>0</v>
      </c>
      <c r="CS76" s="58">
        <v>0</v>
      </c>
      <c r="CT76" s="59">
        <f t="shared" si="322"/>
        <v>0</v>
      </c>
      <c r="CU76" s="147">
        <v>0</v>
      </c>
      <c r="CV76" s="343">
        <v>0</v>
      </c>
      <c r="CW76" s="76">
        <f t="shared" si="323"/>
        <v>0</v>
      </c>
      <c r="CX76" s="344">
        <v>0</v>
      </c>
      <c r="CY76" s="345">
        <f t="shared" si="324"/>
        <v>0</v>
      </c>
      <c r="CZ76" s="97">
        <f t="shared" si="250"/>
        <v>0</v>
      </c>
      <c r="DA76" s="148">
        <f t="shared" si="325"/>
        <v>0</v>
      </c>
      <c r="DB76" s="475">
        <f t="shared" si="251"/>
        <v>0</v>
      </c>
      <c r="DC76" s="53" t="str">
        <f t="shared" si="326"/>
        <v/>
      </c>
      <c r="DD76" s="53" t="str">
        <f t="shared" si="327"/>
        <v/>
      </c>
      <c r="DE76" s="90" t="str">
        <f t="shared" si="328"/>
        <v/>
      </c>
      <c r="DF76" s="91">
        <v>0</v>
      </c>
      <c r="DG76" s="60">
        <v>0</v>
      </c>
      <c r="DH76" s="61">
        <f t="shared" si="223"/>
        <v>0</v>
      </c>
      <c r="DI76" s="244">
        <v>0</v>
      </c>
      <c r="DJ76" s="355">
        <v>0</v>
      </c>
      <c r="DK76" s="245">
        <f t="shared" si="329"/>
        <v>0</v>
      </c>
      <c r="DL76" s="356">
        <v>0</v>
      </c>
      <c r="DM76" s="357">
        <f t="shared" si="330"/>
        <v>0</v>
      </c>
      <c r="DN76" s="48">
        <f t="shared" si="252"/>
        <v>0</v>
      </c>
      <c r="DO76" s="246">
        <f t="shared" si="331"/>
        <v>0</v>
      </c>
      <c r="DP76" s="479">
        <f t="shared" si="253"/>
        <v>0</v>
      </c>
      <c r="DQ76" s="92" t="str">
        <f t="shared" si="254"/>
        <v/>
      </c>
      <c r="DR76" s="203">
        <v>0</v>
      </c>
      <c r="DS76" s="63">
        <v>0</v>
      </c>
      <c r="DT76" s="204">
        <f t="shared" si="224"/>
        <v>0</v>
      </c>
      <c r="DU76" s="205">
        <v>0</v>
      </c>
      <c r="DV76" s="349">
        <v>0</v>
      </c>
      <c r="DW76" s="206">
        <f t="shared" si="332"/>
        <v>0</v>
      </c>
      <c r="DX76" s="350">
        <v>0</v>
      </c>
      <c r="DY76" s="351">
        <f t="shared" si="333"/>
        <v>0</v>
      </c>
      <c r="DZ76" s="77">
        <f t="shared" si="255"/>
        <v>0</v>
      </c>
      <c r="EA76" s="207">
        <f t="shared" si="334"/>
        <v>0</v>
      </c>
      <c r="EB76" s="477">
        <f t="shared" si="256"/>
        <v>0</v>
      </c>
      <c r="EC76" s="93" t="str">
        <f t="shared" si="257"/>
        <v/>
      </c>
      <c r="ED76" s="12">
        <v>0</v>
      </c>
      <c r="EE76" s="6">
        <v>0</v>
      </c>
      <c r="EF76" s="6">
        <v>0</v>
      </c>
      <c r="EG76" s="65">
        <f t="shared" si="225"/>
        <v>0</v>
      </c>
      <c r="EH76" s="480">
        <f t="shared" si="258"/>
        <v>0</v>
      </c>
      <c r="EI76" s="66" t="str">
        <f t="shared" si="259"/>
        <v/>
      </c>
      <c r="EJ76" s="10">
        <v>0</v>
      </c>
      <c r="EK76" s="4">
        <v>0</v>
      </c>
      <c r="EL76" s="4">
        <v>0</v>
      </c>
      <c r="EM76" s="28">
        <f t="shared" si="226"/>
        <v>0</v>
      </c>
      <c r="EN76" s="478">
        <f t="shared" si="260"/>
        <v>0</v>
      </c>
      <c r="EO76" s="39" t="str">
        <f t="shared" si="261"/>
        <v/>
      </c>
      <c r="EP76" s="203">
        <v>0</v>
      </c>
      <c r="EQ76" s="63">
        <v>0</v>
      </c>
      <c r="ER76" s="204">
        <f t="shared" si="335"/>
        <v>0</v>
      </c>
      <c r="ES76" s="205">
        <v>0</v>
      </c>
      <c r="ET76" s="349">
        <v>0</v>
      </c>
      <c r="EU76" s="206">
        <f t="shared" si="336"/>
        <v>0</v>
      </c>
      <c r="EV76" s="350">
        <v>0</v>
      </c>
      <c r="EW76" s="351">
        <f t="shared" si="337"/>
        <v>0</v>
      </c>
      <c r="EX76" s="77">
        <f t="shared" si="262"/>
        <v>0</v>
      </c>
      <c r="EY76" s="207">
        <f t="shared" si="338"/>
        <v>0</v>
      </c>
      <c r="EZ76" s="477">
        <f t="shared" si="263"/>
        <v>0</v>
      </c>
      <c r="FA76" s="93" t="str">
        <f t="shared" si="264"/>
        <v/>
      </c>
      <c r="FB76" s="14"/>
      <c r="FC76" s="8"/>
      <c r="FD76" s="44" t="str">
        <f t="shared" si="219"/>
        <v/>
      </c>
      <c r="FE76" s="41">
        <f t="shared" si="265"/>
        <v>0</v>
      </c>
      <c r="FF76" s="30">
        <f t="shared" si="266"/>
        <v>0</v>
      </c>
      <c r="FG76" s="128">
        <f t="shared" si="267"/>
        <v>0</v>
      </c>
      <c r="FH76" s="74" t="str">
        <f t="shared" si="268"/>
        <v/>
      </c>
      <c r="FI76" s="74" t="str">
        <f t="shared" si="269"/>
        <v/>
      </c>
      <c r="FJ76" s="62" t="str">
        <f t="shared" si="270"/>
        <v/>
      </c>
      <c r="FK76" s="42" t="str">
        <f t="shared" si="271"/>
        <v/>
      </c>
      <c r="FL76" s="84">
        <f t="shared" si="272"/>
        <v>0</v>
      </c>
      <c r="FM76" s="71" t="str">
        <f t="shared" si="152"/>
        <v/>
      </c>
      <c r="FN76" s="70" t="str">
        <f t="shared" si="153"/>
        <v/>
      </c>
      <c r="FO76" s="70" t="str">
        <f t="shared" si="154"/>
        <v/>
      </c>
      <c r="FP76" s="70" t="str">
        <f t="shared" si="155"/>
        <v/>
      </c>
      <c r="FQ76" s="70" t="str">
        <f t="shared" si="156"/>
        <v/>
      </c>
      <c r="FR76" s="387" t="str">
        <f t="shared" si="157"/>
        <v/>
      </c>
      <c r="FS76" s="72" t="str">
        <f t="shared" si="158"/>
        <v/>
      </c>
      <c r="FT76" s="71">
        <f t="shared" si="273"/>
        <v>0</v>
      </c>
      <c r="FU76" s="70">
        <f t="shared" si="274"/>
        <v>0</v>
      </c>
      <c r="FV76" s="70">
        <f t="shared" si="275"/>
        <v>0</v>
      </c>
      <c r="FW76" s="70">
        <f t="shared" si="276"/>
        <v>0</v>
      </c>
      <c r="FX76" s="72"/>
      <c r="FY76" s="691"/>
      <c r="FZ76" s="691"/>
      <c r="GA76" s="112">
        <f t="shared" si="277"/>
        <v>0</v>
      </c>
      <c r="GB76" s="112" t="s">
        <v>193</v>
      </c>
      <c r="GC76" s="112">
        <f t="shared" si="278"/>
        <v>200</v>
      </c>
      <c r="GD76" s="112" t="str">
        <f t="shared" si="279"/>
        <v>0/200</v>
      </c>
      <c r="GE76" s="112">
        <f t="shared" si="280"/>
        <v>0</v>
      </c>
      <c r="GF76" s="112" t="s">
        <v>193</v>
      </c>
      <c r="GG76" s="112">
        <f t="shared" si="281"/>
        <v>200</v>
      </c>
      <c r="GH76" s="112" t="str">
        <f t="shared" si="282"/>
        <v>0/200</v>
      </c>
      <c r="GI76" s="112">
        <f t="shared" si="283"/>
        <v>0</v>
      </c>
      <c r="GJ76" s="112" t="s">
        <v>193</v>
      </c>
      <c r="GK76" s="112">
        <f t="shared" si="284"/>
        <v>100</v>
      </c>
      <c r="GL76" s="112" t="str">
        <f t="shared" si="285"/>
        <v>0/100</v>
      </c>
      <c r="GM76" s="112">
        <f t="shared" si="286"/>
        <v>0</v>
      </c>
      <c r="GN76" s="112" t="s">
        <v>193</v>
      </c>
      <c r="GO76" s="112">
        <f t="shared" si="287"/>
        <v>100</v>
      </c>
      <c r="GP76" s="112" t="str">
        <f t="shared" si="288"/>
        <v>0/100</v>
      </c>
      <c r="GQ76" s="112">
        <f t="shared" si="289"/>
        <v>0</v>
      </c>
      <c r="GR76" s="112" t="s">
        <v>193</v>
      </c>
      <c r="GS76" s="112">
        <f t="shared" si="290"/>
        <v>200</v>
      </c>
      <c r="GT76" s="112" t="str">
        <f t="shared" si="235"/>
        <v>0/200</v>
      </c>
    </row>
    <row r="77" spans="1:202" ht="18">
      <c r="A77" s="104">
        <f t="shared" si="236"/>
        <v>0</v>
      </c>
      <c r="B77" s="336">
        <v>69</v>
      </c>
      <c r="C77" s="25">
        <v>69</v>
      </c>
      <c r="D77" s="26">
        <f t="shared" si="237"/>
        <v>0</v>
      </c>
      <c r="E77" s="2"/>
      <c r="F77" s="538"/>
      <c r="G77" s="2"/>
      <c r="H77" s="2"/>
      <c r="I77" s="2"/>
      <c r="J77" s="2"/>
      <c r="K77" s="115"/>
      <c r="L77" s="15">
        <v>0</v>
      </c>
      <c r="M77" s="49">
        <v>0</v>
      </c>
      <c r="N77" s="50">
        <f t="shared" si="227"/>
        <v>0</v>
      </c>
      <c r="O77" s="141">
        <v>0</v>
      </c>
      <c r="P77" s="338">
        <v>0</v>
      </c>
      <c r="Q77" s="75">
        <f t="shared" si="228"/>
        <v>0</v>
      </c>
      <c r="R77" s="339">
        <v>0</v>
      </c>
      <c r="S77" s="340">
        <f t="shared" si="291"/>
        <v>0</v>
      </c>
      <c r="T77" s="153">
        <f t="shared" si="238"/>
        <v>0</v>
      </c>
      <c r="U77" s="51">
        <f t="shared" si="229"/>
        <v>0</v>
      </c>
      <c r="V77" s="476">
        <f t="shared" si="239"/>
        <v>0</v>
      </c>
      <c r="W77" s="27" t="str">
        <f t="shared" si="230"/>
        <v/>
      </c>
      <c r="X77" s="27" t="str">
        <f t="shared" si="231"/>
        <v/>
      </c>
      <c r="Y77" s="85" t="str">
        <f t="shared" si="232"/>
        <v/>
      </c>
      <c r="Z77" s="89">
        <v>0</v>
      </c>
      <c r="AA77" s="58">
        <v>0</v>
      </c>
      <c r="AB77" s="59">
        <f t="shared" si="292"/>
        <v>0</v>
      </c>
      <c r="AC77" s="147">
        <v>0</v>
      </c>
      <c r="AD77" s="343">
        <v>0</v>
      </c>
      <c r="AE77" s="76">
        <f t="shared" si="293"/>
        <v>0</v>
      </c>
      <c r="AF77" s="344">
        <v>0</v>
      </c>
      <c r="AG77" s="345">
        <f t="shared" si="294"/>
        <v>0</v>
      </c>
      <c r="AH77" s="97">
        <f t="shared" si="240"/>
        <v>0</v>
      </c>
      <c r="AI77" s="148">
        <f t="shared" si="295"/>
        <v>0</v>
      </c>
      <c r="AJ77" s="475">
        <f t="shared" si="241"/>
        <v>0</v>
      </c>
      <c r="AK77" s="53" t="str">
        <f t="shared" si="296"/>
        <v/>
      </c>
      <c r="AL77" s="53" t="str">
        <f t="shared" si="297"/>
        <v/>
      </c>
      <c r="AM77" s="90" t="str">
        <f t="shared" si="298"/>
        <v/>
      </c>
      <c r="AN77" s="86">
        <v>0</v>
      </c>
      <c r="AO77" s="55">
        <v>0</v>
      </c>
      <c r="AP77" s="56">
        <f t="shared" si="220"/>
        <v>0</v>
      </c>
      <c r="AQ77" s="185">
        <v>0</v>
      </c>
      <c r="AR77" s="346">
        <v>0</v>
      </c>
      <c r="AS77" s="186">
        <f t="shared" si="299"/>
        <v>0</v>
      </c>
      <c r="AT77" s="347">
        <v>0</v>
      </c>
      <c r="AU77" s="348">
        <f t="shared" si="300"/>
        <v>0</v>
      </c>
      <c r="AV77" s="47">
        <f t="shared" si="242"/>
        <v>0</v>
      </c>
      <c r="AW77" s="187">
        <f t="shared" si="301"/>
        <v>0</v>
      </c>
      <c r="AX77" s="473">
        <f t="shared" si="243"/>
        <v>0</v>
      </c>
      <c r="AY77" s="29" t="str">
        <f t="shared" si="302"/>
        <v/>
      </c>
      <c r="AZ77" s="29" t="str">
        <f t="shared" si="303"/>
        <v/>
      </c>
      <c r="BA77" s="87" t="str">
        <f t="shared" si="304"/>
        <v/>
      </c>
      <c r="BB77" s="203">
        <v>0</v>
      </c>
      <c r="BC77" s="63">
        <v>0</v>
      </c>
      <c r="BD77" s="204">
        <f t="shared" si="221"/>
        <v>0</v>
      </c>
      <c r="BE77" s="205">
        <v>0</v>
      </c>
      <c r="BF77" s="349">
        <v>0</v>
      </c>
      <c r="BG77" s="206">
        <f t="shared" si="305"/>
        <v>0</v>
      </c>
      <c r="BH77" s="350">
        <v>0</v>
      </c>
      <c r="BI77" s="351">
        <f t="shared" si="306"/>
        <v>0</v>
      </c>
      <c r="BJ77" s="77">
        <f t="shared" si="244"/>
        <v>0</v>
      </c>
      <c r="BK77" s="207">
        <f t="shared" si="307"/>
        <v>0</v>
      </c>
      <c r="BL77" s="477">
        <f t="shared" si="245"/>
        <v>0</v>
      </c>
      <c r="BM77" s="69" t="str">
        <f t="shared" si="308"/>
        <v/>
      </c>
      <c r="BN77" s="69" t="str">
        <f t="shared" si="309"/>
        <v/>
      </c>
      <c r="BO77" s="88" t="str">
        <f t="shared" si="310"/>
        <v/>
      </c>
      <c r="BP77" s="89">
        <v>0</v>
      </c>
      <c r="BQ77" s="58">
        <v>0</v>
      </c>
      <c r="BR77" s="59">
        <f t="shared" si="233"/>
        <v>0</v>
      </c>
      <c r="BS77" s="147">
        <v>0</v>
      </c>
      <c r="BT77" s="343">
        <v>0</v>
      </c>
      <c r="BU77" s="76">
        <f t="shared" si="311"/>
        <v>0</v>
      </c>
      <c r="BV77" s="344">
        <v>0</v>
      </c>
      <c r="BW77" s="345">
        <f t="shared" si="312"/>
        <v>0</v>
      </c>
      <c r="BX77" s="97">
        <f t="shared" si="246"/>
        <v>0</v>
      </c>
      <c r="BY77" s="148">
        <f t="shared" si="313"/>
        <v>0</v>
      </c>
      <c r="BZ77" s="475">
        <f t="shared" si="247"/>
        <v>0</v>
      </c>
      <c r="CA77" s="53" t="str">
        <f t="shared" si="234"/>
        <v/>
      </c>
      <c r="CB77" s="53" t="str">
        <f t="shared" si="314"/>
        <v/>
      </c>
      <c r="CC77" s="90" t="str">
        <f t="shared" si="315"/>
        <v/>
      </c>
      <c r="CD77" s="94">
        <v>0</v>
      </c>
      <c r="CE77" s="95">
        <v>0</v>
      </c>
      <c r="CF77" s="96">
        <f t="shared" si="222"/>
        <v>0</v>
      </c>
      <c r="CG77" s="223">
        <v>0</v>
      </c>
      <c r="CH77" s="352">
        <v>0</v>
      </c>
      <c r="CI77" s="224">
        <f t="shared" si="316"/>
        <v>0</v>
      </c>
      <c r="CJ77" s="353">
        <v>0</v>
      </c>
      <c r="CK77" s="354">
        <f t="shared" si="317"/>
        <v>0</v>
      </c>
      <c r="CL77" s="46">
        <f t="shared" si="248"/>
        <v>0</v>
      </c>
      <c r="CM77" s="225">
        <f t="shared" si="318"/>
        <v>0</v>
      </c>
      <c r="CN77" s="478">
        <f t="shared" si="249"/>
        <v>0</v>
      </c>
      <c r="CO77" s="28" t="str">
        <f t="shared" si="319"/>
        <v/>
      </c>
      <c r="CP77" s="28" t="str">
        <f t="shared" si="320"/>
        <v/>
      </c>
      <c r="CQ77" s="43" t="str">
        <f t="shared" si="321"/>
        <v/>
      </c>
      <c r="CR77" s="89">
        <v>0</v>
      </c>
      <c r="CS77" s="58">
        <v>0</v>
      </c>
      <c r="CT77" s="59">
        <f t="shared" si="322"/>
        <v>0</v>
      </c>
      <c r="CU77" s="147">
        <v>0</v>
      </c>
      <c r="CV77" s="343">
        <v>0</v>
      </c>
      <c r="CW77" s="76">
        <f t="shared" si="323"/>
        <v>0</v>
      </c>
      <c r="CX77" s="344">
        <v>0</v>
      </c>
      <c r="CY77" s="345">
        <f t="shared" si="324"/>
        <v>0</v>
      </c>
      <c r="CZ77" s="97">
        <f t="shared" si="250"/>
        <v>0</v>
      </c>
      <c r="DA77" s="148">
        <f t="shared" si="325"/>
        <v>0</v>
      </c>
      <c r="DB77" s="475">
        <f t="shared" si="251"/>
        <v>0</v>
      </c>
      <c r="DC77" s="53" t="str">
        <f t="shared" si="326"/>
        <v/>
      </c>
      <c r="DD77" s="53" t="str">
        <f t="shared" si="327"/>
        <v/>
      </c>
      <c r="DE77" s="90" t="str">
        <f t="shared" si="328"/>
        <v/>
      </c>
      <c r="DF77" s="91">
        <v>0</v>
      </c>
      <c r="DG77" s="60">
        <v>0</v>
      </c>
      <c r="DH77" s="61">
        <f t="shared" si="223"/>
        <v>0</v>
      </c>
      <c r="DI77" s="244">
        <v>0</v>
      </c>
      <c r="DJ77" s="355">
        <v>0</v>
      </c>
      <c r="DK77" s="245">
        <f t="shared" si="329"/>
        <v>0</v>
      </c>
      <c r="DL77" s="356">
        <v>0</v>
      </c>
      <c r="DM77" s="357">
        <f t="shared" si="330"/>
        <v>0</v>
      </c>
      <c r="DN77" s="48">
        <f t="shared" si="252"/>
        <v>0</v>
      </c>
      <c r="DO77" s="246">
        <f t="shared" si="331"/>
        <v>0</v>
      </c>
      <c r="DP77" s="479">
        <f t="shared" si="253"/>
        <v>0</v>
      </c>
      <c r="DQ77" s="92" t="str">
        <f t="shared" si="254"/>
        <v/>
      </c>
      <c r="DR77" s="203">
        <v>0</v>
      </c>
      <c r="DS77" s="63">
        <v>0</v>
      </c>
      <c r="DT77" s="204">
        <f t="shared" si="224"/>
        <v>0</v>
      </c>
      <c r="DU77" s="205">
        <v>0</v>
      </c>
      <c r="DV77" s="349">
        <v>0</v>
      </c>
      <c r="DW77" s="206">
        <f t="shared" si="332"/>
        <v>0</v>
      </c>
      <c r="DX77" s="350">
        <v>0</v>
      </c>
      <c r="DY77" s="351">
        <f t="shared" si="333"/>
        <v>0</v>
      </c>
      <c r="DZ77" s="77">
        <f t="shared" si="255"/>
        <v>0</v>
      </c>
      <c r="EA77" s="207">
        <f t="shared" si="334"/>
        <v>0</v>
      </c>
      <c r="EB77" s="477">
        <f t="shared" si="256"/>
        <v>0</v>
      </c>
      <c r="EC77" s="93" t="str">
        <f t="shared" si="257"/>
        <v/>
      </c>
      <c r="ED77" s="12">
        <v>0</v>
      </c>
      <c r="EE77" s="6">
        <v>0</v>
      </c>
      <c r="EF77" s="6">
        <v>0</v>
      </c>
      <c r="EG77" s="65">
        <f t="shared" si="225"/>
        <v>0</v>
      </c>
      <c r="EH77" s="480">
        <f t="shared" si="258"/>
        <v>0</v>
      </c>
      <c r="EI77" s="66" t="str">
        <f t="shared" si="259"/>
        <v/>
      </c>
      <c r="EJ77" s="10">
        <v>0</v>
      </c>
      <c r="EK77" s="4">
        <v>0</v>
      </c>
      <c r="EL77" s="4">
        <v>0</v>
      </c>
      <c r="EM77" s="28">
        <f t="shared" si="226"/>
        <v>0</v>
      </c>
      <c r="EN77" s="478">
        <f t="shared" si="260"/>
        <v>0</v>
      </c>
      <c r="EO77" s="39" t="str">
        <f t="shared" si="261"/>
        <v/>
      </c>
      <c r="EP77" s="203">
        <v>0</v>
      </c>
      <c r="EQ77" s="63">
        <v>0</v>
      </c>
      <c r="ER77" s="204">
        <f t="shared" si="335"/>
        <v>0</v>
      </c>
      <c r="ES77" s="205">
        <v>0</v>
      </c>
      <c r="ET77" s="349">
        <v>0</v>
      </c>
      <c r="EU77" s="206">
        <f t="shared" si="336"/>
        <v>0</v>
      </c>
      <c r="EV77" s="350">
        <v>0</v>
      </c>
      <c r="EW77" s="351">
        <f t="shared" si="337"/>
        <v>0</v>
      </c>
      <c r="EX77" s="77">
        <f t="shared" si="262"/>
        <v>0</v>
      </c>
      <c r="EY77" s="207">
        <f t="shared" si="338"/>
        <v>0</v>
      </c>
      <c r="EZ77" s="477">
        <f t="shared" si="263"/>
        <v>0</v>
      </c>
      <c r="FA77" s="93" t="str">
        <f t="shared" si="264"/>
        <v/>
      </c>
      <c r="FB77" s="14"/>
      <c r="FC77" s="8"/>
      <c r="FD77" s="44" t="str">
        <f t="shared" si="219"/>
        <v/>
      </c>
      <c r="FE77" s="41">
        <f t="shared" si="265"/>
        <v>0</v>
      </c>
      <c r="FF77" s="30">
        <f t="shared" si="266"/>
        <v>0</v>
      </c>
      <c r="FG77" s="26">
        <f t="shared" ref="FG77:FG108" si="339">IF(FE77&gt;0,ROUND(FF77/FE77*100,0),0)</f>
        <v>0</v>
      </c>
      <c r="FH77" s="74" t="str">
        <f t="shared" si="268"/>
        <v/>
      </c>
      <c r="FI77" s="74" t="str">
        <f t="shared" si="269"/>
        <v/>
      </c>
      <c r="FJ77" s="62" t="str">
        <f t="shared" si="270"/>
        <v/>
      </c>
      <c r="FK77" s="42" t="str">
        <f t="shared" si="271"/>
        <v/>
      </c>
      <c r="FL77" s="84">
        <f t="shared" si="272"/>
        <v>0</v>
      </c>
      <c r="FM77" s="71" t="str">
        <f t="shared" si="152"/>
        <v/>
      </c>
      <c r="FN77" s="70" t="str">
        <f t="shared" si="153"/>
        <v/>
      </c>
      <c r="FO77" s="70" t="str">
        <f t="shared" si="154"/>
        <v/>
      </c>
      <c r="FP77" s="70" t="str">
        <f t="shared" si="155"/>
        <v/>
      </c>
      <c r="FQ77" s="70" t="str">
        <f t="shared" si="156"/>
        <v/>
      </c>
      <c r="FR77" s="387" t="str">
        <f t="shared" si="157"/>
        <v/>
      </c>
      <c r="FS77" s="72" t="str">
        <f t="shared" si="158"/>
        <v/>
      </c>
      <c r="FT77" s="71">
        <f t="shared" si="273"/>
        <v>0</v>
      </c>
      <c r="FU77" s="70">
        <f t="shared" si="274"/>
        <v>0</v>
      </c>
      <c r="FV77" s="70">
        <f t="shared" si="275"/>
        <v>0</v>
      </c>
      <c r="FW77" s="70">
        <f t="shared" si="276"/>
        <v>0</v>
      </c>
      <c r="FX77" s="72"/>
      <c r="FY77" s="691"/>
      <c r="FZ77" s="691"/>
      <c r="GA77" s="112">
        <f t="shared" si="277"/>
        <v>0</v>
      </c>
      <c r="GB77" s="112" t="s">
        <v>193</v>
      </c>
      <c r="GC77" s="112">
        <f t="shared" si="278"/>
        <v>200</v>
      </c>
      <c r="GD77" s="112" t="str">
        <f t="shared" si="279"/>
        <v>0/200</v>
      </c>
      <c r="GE77" s="112">
        <f t="shared" si="280"/>
        <v>0</v>
      </c>
      <c r="GF77" s="112" t="s">
        <v>193</v>
      </c>
      <c r="GG77" s="112">
        <f t="shared" si="281"/>
        <v>200</v>
      </c>
      <c r="GH77" s="112" t="str">
        <f t="shared" si="282"/>
        <v>0/200</v>
      </c>
      <c r="GI77" s="112">
        <f t="shared" si="283"/>
        <v>0</v>
      </c>
      <c r="GJ77" s="112" t="s">
        <v>193</v>
      </c>
      <c r="GK77" s="112">
        <f t="shared" si="284"/>
        <v>100</v>
      </c>
      <c r="GL77" s="112" t="str">
        <f t="shared" si="285"/>
        <v>0/100</v>
      </c>
      <c r="GM77" s="112">
        <f t="shared" si="286"/>
        <v>0</v>
      </c>
      <c r="GN77" s="112" t="s">
        <v>193</v>
      </c>
      <c r="GO77" s="112">
        <f t="shared" si="287"/>
        <v>100</v>
      </c>
      <c r="GP77" s="112" t="str">
        <f t="shared" si="288"/>
        <v>0/100</v>
      </c>
      <c r="GQ77" s="112">
        <f t="shared" si="289"/>
        <v>0</v>
      </c>
      <c r="GR77" s="112" t="s">
        <v>193</v>
      </c>
      <c r="GS77" s="112">
        <f t="shared" si="290"/>
        <v>200</v>
      </c>
      <c r="GT77" s="112" t="str">
        <f t="shared" si="235"/>
        <v>0/200</v>
      </c>
    </row>
    <row r="78" spans="1:202" ht="18">
      <c r="A78" s="104">
        <f t="shared" si="236"/>
        <v>0</v>
      </c>
      <c r="B78" s="336">
        <v>70</v>
      </c>
      <c r="C78" s="32">
        <v>70</v>
      </c>
      <c r="D78" s="26">
        <f t="shared" si="237"/>
        <v>0</v>
      </c>
      <c r="E78" s="2"/>
      <c r="F78" s="538"/>
      <c r="G78" s="1"/>
      <c r="H78" s="2"/>
      <c r="I78" s="2"/>
      <c r="J78" s="2"/>
      <c r="K78" s="115"/>
      <c r="L78" s="15">
        <v>0</v>
      </c>
      <c r="M78" s="49">
        <v>0</v>
      </c>
      <c r="N78" s="50">
        <f t="shared" si="227"/>
        <v>0</v>
      </c>
      <c r="O78" s="141">
        <v>0</v>
      </c>
      <c r="P78" s="338">
        <v>0</v>
      </c>
      <c r="Q78" s="75">
        <f t="shared" si="228"/>
        <v>0</v>
      </c>
      <c r="R78" s="339">
        <v>0</v>
      </c>
      <c r="S78" s="340">
        <f t="shared" si="291"/>
        <v>0</v>
      </c>
      <c r="T78" s="153">
        <f t="shared" si="238"/>
        <v>0</v>
      </c>
      <c r="U78" s="51">
        <f t="shared" si="229"/>
        <v>0</v>
      </c>
      <c r="V78" s="476">
        <f t="shared" si="239"/>
        <v>0</v>
      </c>
      <c r="W78" s="27" t="str">
        <f t="shared" si="230"/>
        <v/>
      </c>
      <c r="X78" s="27" t="str">
        <f t="shared" si="231"/>
        <v/>
      </c>
      <c r="Y78" s="85" t="str">
        <f t="shared" si="232"/>
        <v/>
      </c>
      <c r="Z78" s="89">
        <v>0</v>
      </c>
      <c r="AA78" s="58">
        <v>0</v>
      </c>
      <c r="AB78" s="59">
        <f t="shared" si="292"/>
        <v>0</v>
      </c>
      <c r="AC78" s="147">
        <v>0</v>
      </c>
      <c r="AD78" s="343">
        <v>0</v>
      </c>
      <c r="AE78" s="76">
        <f t="shared" si="293"/>
        <v>0</v>
      </c>
      <c r="AF78" s="344">
        <v>0</v>
      </c>
      <c r="AG78" s="345">
        <f t="shared" si="294"/>
        <v>0</v>
      </c>
      <c r="AH78" s="97">
        <f t="shared" si="240"/>
        <v>0</v>
      </c>
      <c r="AI78" s="148">
        <f t="shared" si="295"/>
        <v>0</v>
      </c>
      <c r="AJ78" s="475">
        <f t="shared" si="241"/>
        <v>0</v>
      </c>
      <c r="AK78" s="53" t="str">
        <f t="shared" si="296"/>
        <v/>
      </c>
      <c r="AL78" s="53" t="str">
        <f t="shared" si="297"/>
        <v/>
      </c>
      <c r="AM78" s="90" t="str">
        <f t="shared" si="298"/>
        <v/>
      </c>
      <c r="AN78" s="86">
        <v>0</v>
      </c>
      <c r="AO78" s="55">
        <v>0</v>
      </c>
      <c r="AP78" s="56">
        <f t="shared" si="220"/>
        <v>0</v>
      </c>
      <c r="AQ78" s="185">
        <v>0</v>
      </c>
      <c r="AR78" s="346">
        <v>0</v>
      </c>
      <c r="AS78" s="186">
        <f t="shared" si="299"/>
        <v>0</v>
      </c>
      <c r="AT78" s="347">
        <v>0</v>
      </c>
      <c r="AU78" s="348">
        <f t="shared" si="300"/>
        <v>0</v>
      </c>
      <c r="AV78" s="47">
        <f t="shared" si="242"/>
        <v>0</v>
      </c>
      <c r="AW78" s="187">
        <f t="shared" si="301"/>
        <v>0</v>
      </c>
      <c r="AX78" s="473">
        <f t="shared" si="243"/>
        <v>0</v>
      </c>
      <c r="AY78" s="29" t="str">
        <f t="shared" si="302"/>
        <v/>
      </c>
      <c r="AZ78" s="29" t="str">
        <f t="shared" si="303"/>
        <v/>
      </c>
      <c r="BA78" s="87" t="str">
        <f t="shared" si="304"/>
        <v/>
      </c>
      <c r="BB78" s="203">
        <v>0</v>
      </c>
      <c r="BC78" s="63">
        <v>0</v>
      </c>
      <c r="BD78" s="204">
        <f t="shared" si="221"/>
        <v>0</v>
      </c>
      <c r="BE78" s="205">
        <v>0</v>
      </c>
      <c r="BF78" s="349">
        <v>0</v>
      </c>
      <c r="BG78" s="206">
        <f t="shared" si="305"/>
        <v>0</v>
      </c>
      <c r="BH78" s="350">
        <v>0</v>
      </c>
      <c r="BI78" s="351">
        <f t="shared" si="306"/>
        <v>0</v>
      </c>
      <c r="BJ78" s="77">
        <f t="shared" si="244"/>
        <v>0</v>
      </c>
      <c r="BK78" s="207">
        <f t="shared" si="307"/>
        <v>0</v>
      </c>
      <c r="BL78" s="477">
        <f t="shared" si="245"/>
        <v>0</v>
      </c>
      <c r="BM78" s="69" t="str">
        <f t="shared" si="308"/>
        <v/>
      </c>
      <c r="BN78" s="69" t="str">
        <f t="shared" si="309"/>
        <v/>
      </c>
      <c r="BO78" s="88" t="str">
        <f t="shared" si="310"/>
        <v/>
      </c>
      <c r="BP78" s="89">
        <v>0</v>
      </c>
      <c r="BQ78" s="58">
        <v>0</v>
      </c>
      <c r="BR78" s="59">
        <f t="shared" si="233"/>
        <v>0</v>
      </c>
      <c r="BS78" s="147">
        <v>0</v>
      </c>
      <c r="BT78" s="343">
        <v>0</v>
      </c>
      <c r="BU78" s="76">
        <f t="shared" si="311"/>
        <v>0</v>
      </c>
      <c r="BV78" s="344">
        <v>0</v>
      </c>
      <c r="BW78" s="345">
        <f t="shared" si="312"/>
        <v>0</v>
      </c>
      <c r="BX78" s="97">
        <f t="shared" si="246"/>
        <v>0</v>
      </c>
      <c r="BY78" s="148">
        <f t="shared" si="313"/>
        <v>0</v>
      </c>
      <c r="BZ78" s="475">
        <f t="shared" si="247"/>
        <v>0</v>
      </c>
      <c r="CA78" s="53" t="str">
        <f t="shared" si="234"/>
        <v/>
      </c>
      <c r="CB78" s="53" t="str">
        <f t="shared" si="314"/>
        <v/>
      </c>
      <c r="CC78" s="90" t="str">
        <f t="shared" si="315"/>
        <v/>
      </c>
      <c r="CD78" s="94">
        <v>0</v>
      </c>
      <c r="CE78" s="95">
        <v>0</v>
      </c>
      <c r="CF78" s="96">
        <f t="shared" si="222"/>
        <v>0</v>
      </c>
      <c r="CG78" s="223">
        <v>0</v>
      </c>
      <c r="CH78" s="352">
        <v>0</v>
      </c>
      <c r="CI78" s="224">
        <f t="shared" si="316"/>
        <v>0</v>
      </c>
      <c r="CJ78" s="353">
        <v>0</v>
      </c>
      <c r="CK78" s="354">
        <f t="shared" si="317"/>
        <v>0</v>
      </c>
      <c r="CL78" s="46">
        <f t="shared" si="248"/>
        <v>0</v>
      </c>
      <c r="CM78" s="225">
        <f t="shared" si="318"/>
        <v>0</v>
      </c>
      <c r="CN78" s="478">
        <f t="shared" si="249"/>
        <v>0</v>
      </c>
      <c r="CO78" s="28" t="str">
        <f t="shared" si="319"/>
        <v/>
      </c>
      <c r="CP78" s="28" t="str">
        <f t="shared" si="320"/>
        <v/>
      </c>
      <c r="CQ78" s="43" t="str">
        <f t="shared" si="321"/>
        <v/>
      </c>
      <c r="CR78" s="89">
        <v>0</v>
      </c>
      <c r="CS78" s="58">
        <v>0</v>
      </c>
      <c r="CT78" s="59">
        <f t="shared" si="322"/>
        <v>0</v>
      </c>
      <c r="CU78" s="147">
        <v>0</v>
      </c>
      <c r="CV78" s="343">
        <v>0</v>
      </c>
      <c r="CW78" s="76">
        <f t="shared" si="323"/>
        <v>0</v>
      </c>
      <c r="CX78" s="344">
        <v>0</v>
      </c>
      <c r="CY78" s="345">
        <f t="shared" si="324"/>
        <v>0</v>
      </c>
      <c r="CZ78" s="97">
        <f t="shared" si="250"/>
        <v>0</v>
      </c>
      <c r="DA78" s="148">
        <f t="shared" si="325"/>
        <v>0</v>
      </c>
      <c r="DB78" s="475">
        <f t="shared" si="251"/>
        <v>0</v>
      </c>
      <c r="DC78" s="53" t="str">
        <f t="shared" si="326"/>
        <v/>
      </c>
      <c r="DD78" s="53" t="str">
        <f t="shared" si="327"/>
        <v/>
      </c>
      <c r="DE78" s="90" t="str">
        <f t="shared" si="328"/>
        <v/>
      </c>
      <c r="DF78" s="91">
        <v>0</v>
      </c>
      <c r="DG78" s="60">
        <v>0</v>
      </c>
      <c r="DH78" s="61">
        <f t="shared" si="223"/>
        <v>0</v>
      </c>
      <c r="DI78" s="244">
        <v>0</v>
      </c>
      <c r="DJ78" s="355">
        <v>0</v>
      </c>
      <c r="DK78" s="245">
        <f t="shared" si="329"/>
        <v>0</v>
      </c>
      <c r="DL78" s="356">
        <v>0</v>
      </c>
      <c r="DM78" s="357">
        <f t="shared" si="330"/>
        <v>0</v>
      </c>
      <c r="DN78" s="48">
        <f t="shared" si="252"/>
        <v>0</v>
      </c>
      <c r="DO78" s="246">
        <f t="shared" si="331"/>
        <v>0</v>
      </c>
      <c r="DP78" s="479">
        <f t="shared" si="253"/>
        <v>0</v>
      </c>
      <c r="DQ78" s="92" t="str">
        <f t="shared" si="254"/>
        <v/>
      </c>
      <c r="DR78" s="203">
        <v>0</v>
      </c>
      <c r="DS78" s="63">
        <v>0</v>
      </c>
      <c r="DT78" s="204">
        <f t="shared" si="224"/>
        <v>0</v>
      </c>
      <c r="DU78" s="205">
        <v>0</v>
      </c>
      <c r="DV78" s="349">
        <v>0</v>
      </c>
      <c r="DW78" s="206">
        <f t="shared" si="332"/>
        <v>0</v>
      </c>
      <c r="DX78" s="350">
        <v>0</v>
      </c>
      <c r="DY78" s="351">
        <f t="shared" si="333"/>
        <v>0</v>
      </c>
      <c r="DZ78" s="77">
        <f t="shared" si="255"/>
        <v>0</v>
      </c>
      <c r="EA78" s="207">
        <f t="shared" si="334"/>
        <v>0</v>
      </c>
      <c r="EB78" s="477">
        <f t="shared" si="256"/>
        <v>0</v>
      </c>
      <c r="EC78" s="93" t="str">
        <f t="shared" si="257"/>
        <v/>
      </c>
      <c r="ED78" s="12">
        <v>0</v>
      </c>
      <c r="EE78" s="6">
        <v>0</v>
      </c>
      <c r="EF78" s="6">
        <v>0</v>
      </c>
      <c r="EG78" s="65">
        <f t="shared" si="225"/>
        <v>0</v>
      </c>
      <c r="EH78" s="480">
        <f t="shared" si="258"/>
        <v>0</v>
      </c>
      <c r="EI78" s="66" t="str">
        <f t="shared" si="259"/>
        <v/>
      </c>
      <c r="EJ78" s="10">
        <v>0</v>
      </c>
      <c r="EK78" s="4">
        <v>0</v>
      </c>
      <c r="EL78" s="4">
        <v>0</v>
      </c>
      <c r="EM78" s="28">
        <f t="shared" si="226"/>
        <v>0</v>
      </c>
      <c r="EN78" s="478">
        <f t="shared" si="260"/>
        <v>0</v>
      </c>
      <c r="EO78" s="39" t="str">
        <f t="shared" si="261"/>
        <v/>
      </c>
      <c r="EP78" s="203">
        <v>0</v>
      </c>
      <c r="EQ78" s="63">
        <v>0</v>
      </c>
      <c r="ER78" s="204">
        <f t="shared" si="335"/>
        <v>0</v>
      </c>
      <c r="ES78" s="205">
        <v>0</v>
      </c>
      <c r="ET78" s="349">
        <v>0</v>
      </c>
      <c r="EU78" s="206">
        <f t="shared" si="336"/>
        <v>0</v>
      </c>
      <c r="EV78" s="350">
        <v>0</v>
      </c>
      <c r="EW78" s="351">
        <f t="shared" si="337"/>
        <v>0</v>
      </c>
      <c r="EX78" s="77">
        <f t="shared" si="262"/>
        <v>0</v>
      </c>
      <c r="EY78" s="207">
        <f t="shared" si="338"/>
        <v>0</v>
      </c>
      <c r="EZ78" s="477">
        <f t="shared" si="263"/>
        <v>0</v>
      </c>
      <c r="FA78" s="93" t="str">
        <f t="shared" si="264"/>
        <v/>
      </c>
      <c r="FB78" s="14"/>
      <c r="FC78" s="8"/>
      <c r="FD78" s="44" t="str">
        <f t="shared" si="219"/>
        <v/>
      </c>
      <c r="FE78" s="41">
        <f t="shared" si="265"/>
        <v>0</v>
      </c>
      <c r="FF78" s="30">
        <f t="shared" si="266"/>
        <v>0</v>
      </c>
      <c r="FG78" s="26">
        <f t="shared" si="339"/>
        <v>0</v>
      </c>
      <c r="FH78" s="74" t="str">
        <f t="shared" si="268"/>
        <v/>
      </c>
      <c r="FI78" s="74" t="str">
        <f t="shared" si="269"/>
        <v/>
      </c>
      <c r="FJ78" s="62" t="str">
        <f t="shared" si="270"/>
        <v/>
      </c>
      <c r="FK78" s="42" t="str">
        <f t="shared" si="271"/>
        <v/>
      </c>
      <c r="FL78" s="84">
        <f t="shared" si="272"/>
        <v>0</v>
      </c>
      <c r="FM78" s="71" t="str">
        <f t="shared" ref="FM78:FM108" si="340">Y78</f>
        <v/>
      </c>
      <c r="FN78" s="70" t="str">
        <f t="shared" ref="FN78:FN108" si="341">AM78</f>
        <v/>
      </c>
      <c r="FO78" s="70" t="str">
        <f t="shared" ref="FO78:FO108" si="342">BA78</f>
        <v/>
      </c>
      <c r="FP78" s="70" t="str">
        <f t="shared" ref="FP78:FP108" si="343">BO78</f>
        <v/>
      </c>
      <c r="FQ78" s="70" t="str">
        <f t="shared" ref="FQ78:FQ108" si="344">CC78</f>
        <v/>
      </c>
      <c r="FR78" s="387" t="str">
        <f t="shared" ref="FR78:FR108" si="345">CQ78</f>
        <v/>
      </c>
      <c r="FS78" s="72" t="str">
        <f t="shared" ref="FS78:FS108" si="346">DE78</f>
        <v/>
      </c>
      <c r="FT78" s="71">
        <f t="shared" si="273"/>
        <v>0</v>
      </c>
      <c r="FU78" s="70">
        <f t="shared" si="274"/>
        <v>0</v>
      </c>
      <c r="FV78" s="70">
        <f t="shared" si="275"/>
        <v>0</v>
      </c>
      <c r="FW78" s="70">
        <f t="shared" si="276"/>
        <v>0</v>
      </c>
      <c r="FX78" s="72"/>
      <c r="FY78" s="691"/>
      <c r="FZ78" s="691"/>
      <c r="GA78" s="112">
        <f t="shared" si="277"/>
        <v>0</v>
      </c>
      <c r="GB78" s="112" t="s">
        <v>193</v>
      </c>
      <c r="GC78" s="112">
        <f t="shared" si="278"/>
        <v>200</v>
      </c>
      <c r="GD78" s="112" t="str">
        <f t="shared" si="279"/>
        <v>0/200</v>
      </c>
      <c r="GE78" s="112">
        <f t="shared" si="280"/>
        <v>0</v>
      </c>
      <c r="GF78" s="112" t="s">
        <v>193</v>
      </c>
      <c r="GG78" s="112">
        <f t="shared" si="281"/>
        <v>200</v>
      </c>
      <c r="GH78" s="112" t="str">
        <f t="shared" si="282"/>
        <v>0/200</v>
      </c>
      <c r="GI78" s="112">
        <f t="shared" si="283"/>
        <v>0</v>
      </c>
      <c r="GJ78" s="112" t="s">
        <v>193</v>
      </c>
      <c r="GK78" s="112">
        <f t="shared" si="284"/>
        <v>100</v>
      </c>
      <c r="GL78" s="112" t="str">
        <f t="shared" si="285"/>
        <v>0/100</v>
      </c>
      <c r="GM78" s="112">
        <f t="shared" si="286"/>
        <v>0</v>
      </c>
      <c r="GN78" s="112" t="s">
        <v>193</v>
      </c>
      <c r="GO78" s="112">
        <f t="shared" si="287"/>
        <v>100</v>
      </c>
      <c r="GP78" s="112" t="str">
        <f t="shared" si="288"/>
        <v>0/100</v>
      </c>
      <c r="GQ78" s="112">
        <f t="shared" si="289"/>
        <v>0</v>
      </c>
      <c r="GR78" s="112" t="s">
        <v>193</v>
      </c>
      <c r="GS78" s="112">
        <f t="shared" si="290"/>
        <v>200</v>
      </c>
      <c r="GT78" s="112" t="str">
        <f t="shared" si="235"/>
        <v>0/200</v>
      </c>
    </row>
    <row r="79" spans="1:202" ht="18">
      <c r="A79" s="104">
        <f t="shared" si="236"/>
        <v>0</v>
      </c>
      <c r="B79" s="336">
        <v>71</v>
      </c>
      <c r="C79" s="25">
        <v>71</v>
      </c>
      <c r="D79" s="26">
        <f t="shared" si="237"/>
        <v>0</v>
      </c>
      <c r="E79" s="2"/>
      <c r="F79" s="538"/>
      <c r="G79" s="2"/>
      <c r="H79" s="2"/>
      <c r="I79" s="2"/>
      <c r="J79" s="2"/>
      <c r="K79" s="115"/>
      <c r="L79" s="15">
        <v>0</v>
      </c>
      <c r="M79" s="49">
        <v>0</v>
      </c>
      <c r="N79" s="50">
        <f t="shared" si="227"/>
        <v>0</v>
      </c>
      <c r="O79" s="141">
        <v>0</v>
      </c>
      <c r="P79" s="338">
        <v>0</v>
      </c>
      <c r="Q79" s="75">
        <f t="shared" si="228"/>
        <v>0</v>
      </c>
      <c r="R79" s="339">
        <v>0</v>
      </c>
      <c r="S79" s="340">
        <f t="shared" si="291"/>
        <v>0</v>
      </c>
      <c r="T79" s="153">
        <f t="shared" si="238"/>
        <v>0</v>
      </c>
      <c r="U79" s="51">
        <f t="shared" si="229"/>
        <v>0</v>
      </c>
      <c r="V79" s="476">
        <f t="shared" si="239"/>
        <v>0</v>
      </c>
      <c r="W79" s="27" t="str">
        <f t="shared" si="230"/>
        <v/>
      </c>
      <c r="X79" s="27" t="str">
        <f t="shared" si="231"/>
        <v/>
      </c>
      <c r="Y79" s="85" t="str">
        <f t="shared" si="232"/>
        <v/>
      </c>
      <c r="Z79" s="89">
        <v>0</v>
      </c>
      <c r="AA79" s="58">
        <v>0</v>
      </c>
      <c r="AB79" s="59">
        <f t="shared" si="292"/>
        <v>0</v>
      </c>
      <c r="AC79" s="147">
        <v>0</v>
      </c>
      <c r="AD79" s="343">
        <v>0</v>
      </c>
      <c r="AE79" s="76">
        <f t="shared" si="293"/>
        <v>0</v>
      </c>
      <c r="AF79" s="344">
        <v>0</v>
      </c>
      <c r="AG79" s="345">
        <f t="shared" si="294"/>
        <v>0</v>
      </c>
      <c r="AH79" s="97">
        <f t="shared" si="240"/>
        <v>0</v>
      </c>
      <c r="AI79" s="148">
        <f t="shared" si="295"/>
        <v>0</v>
      </c>
      <c r="AJ79" s="475">
        <f t="shared" si="241"/>
        <v>0</v>
      </c>
      <c r="AK79" s="53" t="str">
        <f t="shared" si="296"/>
        <v/>
      </c>
      <c r="AL79" s="53" t="str">
        <f t="shared" si="297"/>
        <v/>
      </c>
      <c r="AM79" s="90" t="str">
        <f t="shared" si="298"/>
        <v/>
      </c>
      <c r="AN79" s="86">
        <v>0</v>
      </c>
      <c r="AO79" s="55">
        <v>0</v>
      </c>
      <c r="AP79" s="56">
        <f t="shared" si="220"/>
        <v>0</v>
      </c>
      <c r="AQ79" s="185">
        <v>0</v>
      </c>
      <c r="AR79" s="346">
        <v>0</v>
      </c>
      <c r="AS79" s="186">
        <f t="shared" si="299"/>
        <v>0</v>
      </c>
      <c r="AT79" s="347">
        <v>0</v>
      </c>
      <c r="AU79" s="348">
        <f t="shared" si="300"/>
        <v>0</v>
      </c>
      <c r="AV79" s="47">
        <f t="shared" si="242"/>
        <v>0</v>
      </c>
      <c r="AW79" s="187">
        <f t="shared" si="301"/>
        <v>0</v>
      </c>
      <c r="AX79" s="473">
        <f t="shared" si="243"/>
        <v>0</v>
      </c>
      <c r="AY79" s="29" t="str">
        <f t="shared" si="302"/>
        <v/>
      </c>
      <c r="AZ79" s="29" t="str">
        <f t="shared" si="303"/>
        <v/>
      </c>
      <c r="BA79" s="87" t="str">
        <f t="shared" si="304"/>
        <v/>
      </c>
      <c r="BB79" s="203">
        <v>0</v>
      </c>
      <c r="BC79" s="63">
        <v>0</v>
      </c>
      <c r="BD79" s="204">
        <f t="shared" si="221"/>
        <v>0</v>
      </c>
      <c r="BE79" s="205">
        <v>0</v>
      </c>
      <c r="BF79" s="349">
        <v>0</v>
      </c>
      <c r="BG79" s="206">
        <f t="shared" si="305"/>
        <v>0</v>
      </c>
      <c r="BH79" s="350">
        <v>0</v>
      </c>
      <c r="BI79" s="351">
        <f t="shared" si="306"/>
        <v>0</v>
      </c>
      <c r="BJ79" s="77">
        <f t="shared" si="244"/>
        <v>0</v>
      </c>
      <c r="BK79" s="207">
        <f t="shared" si="307"/>
        <v>0</v>
      </c>
      <c r="BL79" s="477">
        <f t="shared" si="245"/>
        <v>0</v>
      </c>
      <c r="BM79" s="69" t="str">
        <f t="shared" si="308"/>
        <v/>
      </c>
      <c r="BN79" s="69" t="str">
        <f t="shared" si="309"/>
        <v/>
      </c>
      <c r="BO79" s="88" t="str">
        <f t="shared" si="310"/>
        <v/>
      </c>
      <c r="BP79" s="89">
        <v>0</v>
      </c>
      <c r="BQ79" s="58">
        <v>0</v>
      </c>
      <c r="BR79" s="59">
        <f t="shared" si="233"/>
        <v>0</v>
      </c>
      <c r="BS79" s="147">
        <v>0</v>
      </c>
      <c r="BT79" s="343">
        <v>0</v>
      </c>
      <c r="BU79" s="76">
        <f t="shared" si="311"/>
        <v>0</v>
      </c>
      <c r="BV79" s="344">
        <v>0</v>
      </c>
      <c r="BW79" s="345">
        <f t="shared" si="312"/>
        <v>0</v>
      </c>
      <c r="BX79" s="97">
        <f t="shared" si="246"/>
        <v>0</v>
      </c>
      <c r="BY79" s="148">
        <f t="shared" si="313"/>
        <v>0</v>
      </c>
      <c r="BZ79" s="475">
        <f t="shared" si="247"/>
        <v>0</v>
      </c>
      <c r="CA79" s="53" t="str">
        <f t="shared" si="234"/>
        <v/>
      </c>
      <c r="CB79" s="53" t="str">
        <f t="shared" si="314"/>
        <v/>
      </c>
      <c r="CC79" s="90" t="str">
        <f t="shared" si="315"/>
        <v/>
      </c>
      <c r="CD79" s="94">
        <v>0</v>
      </c>
      <c r="CE79" s="95">
        <v>0</v>
      </c>
      <c r="CF79" s="96">
        <f t="shared" si="222"/>
        <v>0</v>
      </c>
      <c r="CG79" s="223">
        <v>0</v>
      </c>
      <c r="CH79" s="352">
        <v>0</v>
      </c>
      <c r="CI79" s="224">
        <f t="shared" si="316"/>
        <v>0</v>
      </c>
      <c r="CJ79" s="353">
        <v>0</v>
      </c>
      <c r="CK79" s="354">
        <f t="shared" si="317"/>
        <v>0</v>
      </c>
      <c r="CL79" s="46">
        <f t="shared" si="248"/>
        <v>0</v>
      </c>
      <c r="CM79" s="225">
        <f t="shared" si="318"/>
        <v>0</v>
      </c>
      <c r="CN79" s="478">
        <f t="shared" si="249"/>
        <v>0</v>
      </c>
      <c r="CO79" s="28" t="str">
        <f t="shared" si="319"/>
        <v/>
      </c>
      <c r="CP79" s="28" t="str">
        <f t="shared" si="320"/>
        <v/>
      </c>
      <c r="CQ79" s="43" t="str">
        <f t="shared" si="321"/>
        <v/>
      </c>
      <c r="CR79" s="89">
        <v>0</v>
      </c>
      <c r="CS79" s="58">
        <v>0</v>
      </c>
      <c r="CT79" s="59">
        <f t="shared" si="322"/>
        <v>0</v>
      </c>
      <c r="CU79" s="147">
        <v>0</v>
      </c>
      <c r="CV79" s="343">
        <v>0</v>
      </c>
      <c r="CW79" s="76">
        <f t="shared" si="323"/>
        <v>0</v>
      </c>
      <c r="CX79" s="344">
        <v>0</v>
      </c>
      <c r="CY79" s="345">
        <f t="shared" si="324"/>
        <v>0</v>
      </c>
      <c r="CZ79" s="97">
        <f t="shared" si="250"/>
        <v>0</v>
      </c>
      <c r="DA79" s="148">
        <f t="shared" si="325"/>
        <v>0</v>
      </c>
      <c r="DB79" s="475">
        <f t="shared" si="251"/>
        <v>0</v>
      </c>
      <c r="DC79" s="53" t="str">
        <f t="shared" si="326"/>
        <v/>
      </c>
      <c r="DD79" s="53" t="str">
        <f t="shared" si="327"/>
        <v/>
      </c>
      <c r="DE79" s="90" t="str">
        <f t="shared" si="328"/>
        <v/>
      </c>
      <c r="DF79" s="91">
        <v>0</v>
      </c>
      <c r="DG79" s="60">
        <v>0</v>
      </c>
      <c r="DH79" s="61">
        <f t="shared" si="223"/>
        <v>0</v>
      </c>
      <c r="DI79" s="244">
        <v>0</v>
      </c>
      <c r="DJ79" s="355">
        <v>0</v>
      </c>
      <c r="DK79" s="245">
        <f t="shared" si="329"/>
        <v>0</v>
      </c>
      <c r="DL79" s="356">
        <v>0</v>
      </c>
      <c r="DM79" s="357">
        <f t="shared" si="330"/>
        <v>0</v>
      </c>
      <c r="DN79" s="48">
        <f t="shared" si="252"/>
        <v>0</v>
      </c>
      <c r="DO79" s="246">
        <f t="shared" si="331"/>
        <v>0</v>
      </c>
      <c r="DP79" s="479">
        <f t="shared" si="253"/>
        <v>0</v>
      </c>
      <c r="DQ79" s="92" t="str">
        <f t="shared" si="254"/>
        <v/>
      </c>
      <c r="DR79" s="203">
        <v>0</v>
      </c>
      <c r="DS79" s="63">
        <v>0</v>
      </c>
      <c r="DT79" s="204">
        <f t="shared" si="224"/>
        <v>0</v>
      </c>
      <c r="DU79" s="205">
        <v>0</v>
      </c>
      <c r="DV79" s="349">
        <v>0</v>
      </c>
      <c r="DW79" s="206">
        <f t="shared" si="332"/>
        <v>0</v>
      </c>
      <c r="DX79" s="350">
        <v>0</v>
      </c>
      <c r="DY79" s="351">
        <f t="shared" si="333"/>
        <v>0</v>
      </c>
      <c r="DZ79" s="77">
        <f t="shared" si="255"/>
        <v>0</v>
      </c>
      <c r="EA79" s="207">
        <f t="shared" si="334"/>
        <v>0</v>
      </c>
      <c r="EB79" s="477">
        <f t="shared" si="256"/>
        <v>0</v>
      </c>
      <c r="EC79" s="93" t="str">
        <f t="shared" si="257"/>
        <v/>
      </c>
      <c r="ED79" s="12">
        <v>0</v>
      </c>
      <c r="EE79" s="6">
        <v>0</v>
      </c>
      <c r="EF79" s="6">
        <v>0</v>
      </c>
      <c r="EG79" s="65">
        <f t="shared" si="225"/>
        <v>0</v>
      </c>
      <c r="EH79" s="480">
        <f t="shared" si="258"/>
        <v>0</v>
      </c>
      <c r="EI79" s="66" t="str">
        <f t="shared" si="259"/>
        <v/>
      </c>
      <c r="EJ79" s="10">
        <v>0</v>
      </c>
      <c r="EK79" s="4">
        <v>0</v>
      </c>
      <c r="EL79" s="4">
        <v>0</v>
      </c>
      <c r="EM79" s="28">
        <f t="shared" si="226"/>
        <v>0</v>
      </c>
      <c r="EN79" s="478">
        <f t="shared" si="260"/>
        <v>0</v>
      </c>
      <c r="EO79" s="39" t="str">
        <f t="shared" si="261"/>
        <v/>
      </c>
      <c r="EP79" s="203">
        <v>0</v>
      </c>
      <c r="EQ79" s="63">
        <v>0</v>
      </c>
      <c r="ER79" s="204">
        <f t="shared" si="335"/>
        <v>0</v>
      </c>
      <c r="ES79" s="205">
        <v>0</v>
      </c>
      <c r="ET79" s="349">
        <v>0</v>
      </c>
      <c r="EU79" s="206">
        <f t="shared" si="336"/>
        <v>0</v>
      </c>
      <c r="EV79" s="350">
        <v>0</v>
      </c>
      <c r="EW79" s="351">
        <f t="shared" si="337"/>
        <v>0</v>
      </c>
      <c r="EX79" s="77">
        <f t="shared" si="262"/>
        <v>0</v>
      </c>
      <c r="EY79" s="207">
        <f t="shared" si="338"/>
        <v>0</v>
      </c>
      <c r="EZ79" s="477">
        <f t="shared" si="263"/>
        <v>0</v>
      </c>
      <c r="FA79" s="93" t="str">
        <f t="shared" si="264"/>
        <v/>
      </c>
      <c r="FB79" s="14"/>
      <c r="FC79" s="8"/>
      <c r="FD79" s="44" t="str">
        <f t="shared" si="219"/>
        <v/>
      </c>
      <c r="FE79" s="41">
        <f t="shared" si="265"/>
        <v>0</v>
      </c>
      <c r="FF79" s="30">
        <f t="shared" si="266"/>
        <v>0</v>
      </c>
      <c r="FG79" s="26">
        <f t="shared" si="339"/>
        <v>0</v>
      </c>
      <c r="FH79" s="74" t="str">
        <f t="shared" si="268"/>
        <v/>
      </c>
      <c r="FI79" s="74" t="str">
        <f t="shared" si="269"/>
        <v/>
      </c>
      <c r="FJ79" s="62" t="str">
        <f t="shared" si="270"/>
        <v/>
      </c>
      <c r="FK79" s="42" t="str">
        <f t="shared" si="271"/>
        <v/>
      </c>
      <c r="FL79" s="84">
        <f t="shared" si="272"/>
        <v>0</v>
      </c>
      <c r="FM79" s="71" t="str">
        <f t="shared" si="340"/>
        <v/>
      </c>
      <c r="FN79" s="70" t="str">
        <f t="shared" si="341"/>
        <v/>
      </c>
      <c r="FO79" s="70" t="str">
        <f t="shared" si="342"/>
        <v/>
      </c>
      <c r="FP79" s="70" t="str">
        <f t="shared" si="343"/>
        <v/>
      </c>
      <c r="FQ79" s="70" t="str">
        <f t="shared" si="344"/>
        <v/>
      </c>
      <c r="FR79" s="387" t="str">
        <f t="shared" si="345"/>
        <v/>
      </c>
      <c r="FS79" s="72" t="str">
        <f t="shared" si="346"/>
        <v/>
      </c>
      <c r="FT79" s="71">
        <f t="shared" si="273"/>
        <v>0</v>
      </c>
      <c r="FU79" s="70">
        <f t="shared" si="274"/>
        <v>0</v>
      </c>
      <c r="FV79" s="70">
        <f t="shared" si="275"/>
        <v>0</v>
      </c>
      <c r="FW79" s="70">
        <f t="shared" si="276"/>
        <v>0</v>
      </c>
      <c r="FX79" s="72"/>
      <c r="FY79" s="691"/>
      <c r="FZ79" s="691"/>
      <c r="GA79" s="112">
        <f t="shared" si="277"/>
        <v>0</v>
      </c>
      <c r="GB79" s="112" t="s">
        <v>193</v>
      </c>
      <c r="GC79" s="112">
        <f t="shared" si="278"/>
        <v>200</v>
      </c>
      <c r="GD79" s="112" t="str">
        <f t="shared" si="279"/>
        <v>0/200</v>
      </c>
      <c r="GE79" s="112">
        <f t="shared" si="280"/>
        <v>0</v>
      </c>
      <c r="GF79" s="112" t="s">
        <v>193</v>
      </c>
      <c r="GG79" s="112">
        <f t="shared" si="281"/>
        <v>200</v>
      </c>
      <c r="GH79" s="112" t="str">
        <f t="shared" si="282"/>
        <v>0/200</v>
      </c>
      <c r="GI79" s="112">
        <f t="shared" si="283"/>
        <v>0</v>
      </c>
      <c r="GJ79" s="112" t="s">
        <v>193</v>
      </c>
      <c r="GK79" s="112">
        <f t="shared" si="284"/>
        <v>100</v>
      </c>
      <c r="GL79" s="112" t="str">
        <f t="shared" si="285"/>
        <v>0/100</v>
      </c>
      <c r="GM79" s="112">
        <f t="shared" si="286"/>
        <v>0</v>
      </c>
      <c r="GN79" s="112" t="s">
        <v>193</v>
      </c>
      <c r="GO79" s="112">
        <f t="shared" si="287"/>
        <v>100</v>
      </c>
      <c r="GP79" s="112" t="str">
        <f t="shared" si="288"/>
        <v>0/100</v>
      </c>
      <c r="GQ79" s="112">
        <f t="shared" si="289"/>
        <v>0</v>
      </c>
      <c r="GR79" s="112" t="s">
        <v>193</v>
      </c>
      <c r="GS79" s="112">
        <f t="shared" si="290"/>
        <v>200</v>
      </c>
      <c r="GT79" s="112" t="str">
        <f t="shared" si="235"/>
        <v>0/200</v>
      </c>
    </row>
    <row r="80" spans="1:202" ht="18">
      <c r="A80" s="104">
        <f t="shared" si="236"/>
        <v>0</v>
      </c>
      <c r="B80" s="336">
        <v>72</v>
      </c>
      <c r="C80" s="32">
        <v>72</v>
      </c>
      <c r="D80" s="26">
        <f t="shared" si="237"/>
        <v>0</v>
      </c>
      <c r="E80" s="2"/>
      <c r="F80" s="538"/>
      <c r="G80" s="1"/>
      <c r="H80" s="2"/>
      <c r="I80" s="2"/>
      <c r="J80" s="2"/>
      <c r="K80" s="115"/>
      <c r="L80" s="15">
        <v>0</v>
      </c>
      <c r="M80" s="49">
        <v>0</v>
      </c>
      <c r="N80" s="50">
        <f t="shared" si="227"/>
        <v>0</v>
      </c>
      <c r="O80" s="141">
        <v>0</v>
      </c>
      <c r="P80" s="338">
        <v>0</v>
      </c>
      <c r="Q80" s="75">
        <f t="shared" si="228"/>
        <v>0</v>
      </c>
      <c r="R80" s="339">
        <v>0</v>
      </c>
      <c r="S80" s="340">
        <f t="shared" si="291"/>
        <v>0</v>
      </c>
      <c r="T80" s="153">
        <f t="shared" si="238"/>
        <v>0</v>
      </c>
      <c r="U80" s="51">
        <f t="shared" si="229"/>
        <v>0</v>
      </c>
      <c r="V80" s="476">
        <f t="shared" si="239"/>
        <v>0</v>
      </c>
      <c r="W80" s="27" t="str">
        <f t="shared" si="230"/>
        <v/>
      </c>
      <c r="X80" s="27" t="str">
        <f t="shared" si="231"/>
        <v/>
      </c>
      <c r="Y80" s="85" t="str">
        <f t="shared" si="232"/>
        <v/>
      </c>
      <c r="Z80" s="89">
        <v>0</v>
      </c>
      <c r="AA80" s="58">
        <v>0</v>
      </c>
      <c r="AB80" s="59">
        <f t="shared" si="292"/>
        <v>0</v>
      </c>
      <c r="AC80" s="147">
        <v>0</v>
      </c>
      <c r="AD80" s="343">
        <v>0</v>
      </c>
      <c r="AE80" s="76">
        <f t="shared" si="293"/>
        <v>0</v>
      </c>
      <c r="AF80" s="344">
        <v>0</v>
      </c>
      <c r="AG80" s="345">
        <f t="shared" si="294"/>
        <v>0</v>
      </c>
      <c r="AH80" s="97">
        <f t="shared" si="240"/>
        <v>0</v>
      </c>
      <c r="AI80" s="148">
        <f t="shared" si="295"/>
        <v>0</v>
      </c>
      <c r="AJ80" s="475">
        <f t="shared" si="241"/>
        <v>0</v>
      </c>
      <c r="AK80" s="53" t="str">
        <f t="shared" si="296"/>
        <v/>
      </c>
      <c r="AL80" s="53" t="str">
        <f t="shared" si="297"/>
        <v/>
      </c>
      <c r="AM80" s="90" t="str">
        <f t="shared" si="298"/>
        <v/>
      </c>
      <c r="AN80" s="86">
        <v>0</v>
      </c>
      <c r="AO80" s="55">
        <v>0</v>
      </c>
      <c r="AP80" s="56">
        <f t="shared" si="220"/>
        <v>0</v>
      </c>
      <c r="AQ80" s="185">
        <v>0</v>
      </c>
      <c r="AR80" s="346">
        <v>0</v>
      </c>
      <c r="AS80" s="186">
        <f t="shared" si="299"/>
        <v>0</v>
      </c>
      <c r="AT80" s="347">
        <v>0</v>
      </c>
      <c r="AU80" s="348">
        <f t="shared" si="300"/>
        <v>0</v>
      </c>
      <c r="AV80" s="47">
        <f t="shared" si="242"/>
        <v>0</v>
      </c>
      <c r="AW80" s="187">
        <f t="shared" si="301"/>
        <v>0</v>
      </c>
      <c r="AX80" s="473">
        <f t="shared" si="243"/>
        <v>0</v>
      </c>
      <c r="AY80" s="29" t="str">
        <f t="shared" si="302"/>
        <v/>
      </c>
      <c r="AZ80" s="29" t="str">
        <f t="shared" si="303"/>
        <v/>
      </c>
      <c r="BA80" s="87" t="str">
        <f t="shared" si="304"/>
        <v/>
      </c>
      <c r="BB80" s="203">
        <v>0</v>
      </c>
      <c r="BC80" s="63">
        <v>0</v>
      </c>
      <c r="BD80" s="204">
        <f t="shared" si="221"/>
        <v>0</v>
      </c>
      <c r="BE80" s="205">
        <v>0</v>
      </c>
      <c r="BF80" s="349">
        <v>0</v>
      </c>
      <c r="BG80" s="206">
        <f t="shared" si="305"/>
        <v>0</v>
      </c>
      <c r="BH80" s="350">
        <v>0</v>
      </c>
      <c r="BI80" s="351">
        <f t="shared" si="306"/>
        <v>0</v>
      </c>
      <c r="BJ80" s="77">
        <f t="shared" si="244"/>
        <v>0</v>
      </c>
      <c r="BK80" s="207">
        <f t="shared" si="307"/>
        <v>0</v>
      </c>
      <c r="BL80" s="477">
        <f t="shared" si="245"/>
        <v>0</v>
      </c>
      <c r="BM80" s="69" t="str">
        <f t="shared" si="308"/>
        <v/>
      </c>
      <c r="BN80" s="69" t="str">
        <f t="shared" si="309"/>
        <v/>
      </c>
      <c r="BO80" s="88" t="str">
        <f t="shared" si="310"/>
        <v/>
      </c>
      <c r="BP80" s="89">
        <v>0</v>
      </c>
      <c r="BQ80" s="58">
        <v>0</v>
      </c>
      <c r="BR80" s="59">
        <f t="shared" si="233"/>
        <v>0</v>
      </c>
      <c r="BS80" s="147">
        <v>0</v>
      </c>
      <c r="BT80" s="343">
        <v>0</v>
      </c>
      <c r="BU80" s="76">
        <f t="shared" si="311"/>
        <v>0</v>
      </c>
      <c r="BV80" s="344">
        <v>0</v>
      </c>
      <c r="BW80" s="345">
        <f t="shared" si="312"/>
        <v>0</v>
      </c>
      <c r="BX80" s="97">
        <f t="shared" si="246"/>
        <v>0</v>
      </c>
      <c r="BY80" s="148">
        <f t="shared" si="313"/>
        <v>0</v>
      </c>
      <c r="BZ80" s="475">
        <f t="shared" si="247"/>
        <v>0</v>
      </c>
      <c r="CA80" s="53" t="str">
        <f t="shared" si="234"/>
        <v/>
      </c>
      <c r="CB80" s="53" t="str">
        <f t="shared" si="314"/>
        <v/>
      </c>
      <c r="CC80" s="90" t="str">
        <f t="shared" si="315"/>
        <v/>
      </c>
      <c r="CD80" s="94">
        <v>0</v>
      </c>
      <c r="CE80" s="95">
        <v>0</v>
      </c>
      <c r="CF80" s="96">
        <f t="shared" si="222"/>
        <v>0</v>
      </c>
      <c r="CG80" s="223">
        <v>0</v>
      </c>
      <c r="CH80" s="352">
        <v>0</v>
      </c>
      <c r="CI80" s="224">
        <f t="shared" si="316"/>
        <v>0</v>
      </c>
      <c r="CJ80" s="353">
        <v>0</v>
      </c>
      <c r="CK80" s="354">
        <f t="shared" si="317"/>
        <v>0</v>
      </c>
      <c r="CL80" s="46">
        <f t="shared" si="248"/>
        <v>0</v>
      </c>
      <c r="CM80" s="225">
        <f t="shared" si="318"/>
        <v>0</v>
      </c>
      <c r="CN80" s="478">
        <f t="shared" si="249"/>
        <v>0</v>
      </c>
      <c r="CO80" s="28" t="str">
        <f t="shared" si="319"/>
        <v/>
      </c>
      <c r="CP80" s="28" t="str">
        <f t="shared" si="320"/>
        <v/>
      </c>
      <c r="CQ80" s="43" t="str">
        <f t="shared" si="321"/>
        <v/>
      </c>
      <c r="CR80" s="89">
        <v>0</v>
      </c>
      <c r="CS80" s="58">
        <v>0</v>
      </c>
      <c r="CT80" s="59">
        <f t="shared" si="322"/>
        <v>0</v>
      </c>
      <c r="CU80" s="147">
        <v>0</v>
      </c>
      <c r="CV80" s="343">
        <v>0</v>
      </c>
      <c r="CW80" s="76">
        <f t="shared" si="323"/>
        <v>0</v>
      </c>
      <c r="CX80" s="344">
        <v>0</v>
      </c>
      <c r="CY80" s="345">
        <f t="shared" si="324"/>
        <v>0</v>
      </c>
      <c r="CZ80" s="97">
        <f t="shared" si="250"/>
        <v>0</v>
      </c>
      <c r="DA80" s="148">
        <f t="shared" si="325"/>
        <v>0</v>
      </c>
      <c r="DB80" s="475">
        <f t="shared" si="251"/>
        <v>0</v>
      </c>
      <c r="DC80" s="53" t="str">
        <f t="shared" si="326"/>
        <v/>
      </c>
      <c r="DD80" s="53" t="str">
        <f t="shared" si="327"/>
        <v/>
      </c>
      <c r="DE80" s="90" t="str">
        <f t="shared" si="328"/>
        <v/>
      </c>
      <c r="DF80" s="91">
        <v>0</v>
      </c>
      <c r="DG80" s="60">
        <v>0</v>
      </c>
      <c r="DH80" s="61">
        <f t="shared" si="223"/>
        <v>0</v>
      </c>
      <c r="DI80" s="244">
        <v>0</v>
      </c>
      <c r="DJ80" s="355">
        <v>0</v>
      </c>
      <c r="DK80" s="245">
        <f t="shared" si="329"/>
        <v>0</v>
      </c>
      <c r="DL80" s="356">
        <v>0</v>
      </c>
      <c r="DM80" s="357">
        <f t="shared" si="330"/>
        <v>0</v>
      </c>
      <c r="DN80" s="48">
        <f t="shared" si="252"/>
        <v>0</v>
      </c>
      <c r="DO80" s="246">
        <f t="shared" si="331"/>
        <v>0</v>
      </c>
      <c r="DP80" s="479">
        <f t="shared" si="253"/>
        <v>0</v>
      </c>
      <c r="DQ80" s="92" t="str">
        <f t="shared" si="254"/>
        <v/>
      </c>
      <c r="DR80" s="203">
        <v>0</v>
      </c>
      <c r="DS80" s="63">
        <v>0</v>
      </c>
      <c r="DT80" s="204">
        <f t="shared" si="224"/>
        <v>0</v>
      </c>
      <c r="DU80" s="205">
        <v>0</v>
      </c>
      <c r="DV80" s="349">
        <v>0</v>
      </c>
      <c r="DW80" s="206">
        <f t="shared" si="332"/>
        <v>0</v>
      </c>
      <c r="DX80" s="350">
        <v>0</v>
      </c>
      <c r="DY80" s="351">
        <f t="shared" si="333"/>
        <v>0</v>
      </c>
      <c r="DZ80" s="77">
        <f t="shared" si="255"/>
        <v>0</v>
      </c>
      <c r="EA80" s="207">
        <f t="shared" si="334"/>
        <v>0</v>
      </c>
      <c r="EB80" s="477">
        <f t="shared" si="256"/>
        <v>0</v>
      </c>
      <c r="EC80" s="93" t="str">
        <f t="shared" si="257"/>
        <v/>
      </c>
      <c r="ED80" s="12">
        <v>0</v>
      </c>
      <c r="EE80" s="6">
        <v>0</v>
      </c>
      <c r="EF80" s="6">
        <v>0</v>
      </c>
      <c r="EG80" s="65">
        <f t="shared" si="225"/>
        <v>0</v>
      </c>
      <c r="EH80" s="480">
        <f t="shared" si="258"/>
        <v>0</v>
      </c>
      <c r="EI80" s="66" t="str">
        <f t="shared" si="259"/>
        <v/>
      </c>
      <c r="EJ80" s="10">
        <v>0</v>
      </c>
      <c r="EK80" s="4">
        <v>0</v>
      </c>
      <c r="EL80" s="4">
        <v>0</v>
      </c>
      <c r="EM80" s="28">
        <f t="shared" si="226"/>
        <v>0</v>
      </c>
      <c r="EN80" s="478">
        <f t="shared" si="260"/>
        <v>0</v>
      </c>
      <c r="EO80" s="39" t="str">
        <f t="shared" si="261"/>
        <v/>
      </c>
      <c r="EP80" s="203">
        <v>0</v>
      </c>
      <c r="EQ80" s="63">
        <v>0</v>
      </c>
      <c r="ER80" s="204">
        <f t="shared" si="335"/>
        <v>0</v>
      </c>
      <c r="ES80" s="205">
        <v>0</v>
      </c>
      <c r="ET80" s="349">
        <v>0</v>
      </c>
      <c r="EU80" s="206">
        <f t="shared" si="336"/>
        <v>0</v>
      </c>
      <c r="EV80" s="350">
        <v>0</v>
      </c>
      <c r="EW80" s="351">
        <f t="shared" si="337"/>
        <v>0</v>
      </c>
      <c r="EX80" s="77">
        <f t="shared" si="262"/>
        <v>0</v>
      </c>
      <c r="EY80" s="207">
        <f t="shared" si="338"/>
        <v>0</v>
      </c>
      <c r="EZ80" s="477">
        <f t="shared" si="263"/>
        <v>0</v>
      </c>
      <c r="FA80" s="93" t="str">
        <f t="shared" si="264"/>
        <v/>
      </c>
      <c r="FB80" s="14"/>
      <c r="FC80" s="8"/>
      <c r="FD80" s="44" t="str">
        <f t="shared" si="219"/>
        <v/>
      </c>
      <c r="FE80" s="41">
        <f t="shared" si="265"/>
        <v>0</v>
      </c>
      <c r="FF80" s="30">
        <f t="shared" si="266"/>
        <v>0</v>
      </c>
      <c r="FG80" s="26">
        <f t="shared" si="339"/>
        <v>0</v>
      </c>
      <c r="FH80" s="74" t="str">
        <f t="shared" si="268"/>
        <v/>
      </c>
      <c r="FI80" s="74" t="str">
        <f t="shared" si="269"/>
        <v/>
      </c>
      <c r="FJ80" s="62" t="str">
        <f t="shared" si="270"/>
        <v/>
      </c>
      <c r="FK80" s="42" t="str">
        <f t="shared" si="271"/>
        <v/>
      </c>
      <c r="FL80" s="84">
        <f t="shared" si="272"/>
        <v>0</v>
      </c>
      <c r="FM80" s="71" t="str">
        <f t="shared" si="340"/>
        <v/>
      </c>
      <c r="FN80" s="70" t="str">
        <f t="shared" si="341"/>
        <v/>
      </c>
      <c r="FO80" s="70" t="str">
        <f t="shared" si="342"/>
        <v/>
      </c>
      <c r="FP80" s="70" t="str">
        <f t="shared" si="343"/>
        <v/>
      </c>
      <c r="FQ80" s="70" t="str">
        <f t="shared" si="344"/>
        <v/>
      </c>
      <c r="FR80" s="387" t="str">
        <f t="shared" si="345"/>
        <v/>
      </c>
      <c r="FS80" s="72" t="str">
        <f t="shared" si="346"/>
        <v/>
      </c>
      <c r="FT80" s="71">
        <f t="shared" si="273"/>
        <v>0</v>
      </c>
      <c r="FU80" s="70">
        <f t="shared" si="274"/>
        <v>0</v>
      </c>
      <c r="FV80" s="70">
        <f t="shared" si="275"/>
        <v>0</v>
      </c>
      <c r="FW80" s="70">
        <f t="shared" si="276"/>
        <v>0</v>
      </c>
      <c r="FX80" s="72"/>
      <c r="FY80" s="691"/>
      <c r="FZ80" s="691"/>
      <c r="GA80" s="112">
        <f t="shared" si="277"/>
        <v>0</v>
      </c>
      <c r="GB80" s="112" t="s">
        <v>193</v>
      </c>
      <c r="GC80" s="112">
        <f t="shared" si="278"/>
        <v>200</v>
      </c>
      <c r="GD80" s="112" t="str">
        <f t="shared" si="279"/>
        <v>0/200</v>
      </c>
      <c r="GE80" s="112">
        <f t="shared" si="280"/>
        <v>0</v>
      </c>
      <c r="GF80" s="112" t="s">
        <v>193</v>
      </c>
      <c r="GG80" s="112">
        <f t="shared" si="281"/>
        <v>200</v>
      </c>
      <c r="GH80" s="112" t="str">
        <f t="shared" si="282"/>
        <v>0/200</v>
      </c>
      <c r="GI80" s="112">
        <f t="shared" si="283"/>
        <v>0</v>
      </c>
      <c r="GJ80" s="112" t="s">
        <v>193</v>
      </c>
      <c r="GK80" s="112">
        <f t="shared" si="284"/>
        <v>100</v>
      </c>
      <c r="GL80" s="112" t="str">
        <f t="shared" si="285"/>
        <v>0/100</v>
      </c>
      <c r="GM80" s="112">
        <f t="shared" si="286"/>
        <v>0</v>
      </c>
      <c r="GN80" s="112" t="s">
        <v>193</v>
      </c>
      <c r="GO80" s="112">
        <f t="shared" si="287"/>
        <v>100</v>
      </c>
      <c r="GP80" s="112" t="str">
        <f t="shared" si="288"/>
        <v>0/100</v>
      </c>
      <c r="GQ80" s="112">
        <f t="shared" si="289"/>
        <v>0</v>
      </c>
      <c r="GR80" s="112" t="s">
        <v>193</v>
      </c>
      <c r="GS80" s="112">
        <f t="shared" si="290"/>
        <v>200</v>
      </c>
      <c r="GT80" s="112" t="str">
        <f t="shared" si="235"/>
        <v>0/200</v>
      </c>
    </row>
    <row r="81" spans="1:202" ht="18">
      <c r="A81" s="104">
        <f t="shared" si="236"/>
        <v>0</v>
      </c>
      <c r="B81" s="336">
        <v>73</v>
      </c>
      <c r="C81" s="25">
        <v>73</v>
      </c>
      <c r="D81" s="26">
        <f t="shared" si="237"/>
        <v>0</v>
      </c>
      <c r="E81" s="2"/>
      <c r="F81" s="538"/>
      <c r="G81" s="2"/>
      <c r="H81" s="2"/>
      <c r="I81" s="2"/>
      <c r="J81" s="2"/>
      <c r="K81" s="115"/>
      <c r="L81" s="15">
        <v>0</v>
      </c>
      <c r="M81" s="49">
        <v>0</v>
      </c>
      <c r="N81" s="50">
        <f t="shared" si="227"/>
        <v>0</v>
      </c>
      <c r="O81" s="141">
        <v>0</v>
      </c>
      <c r="P81" s="338">
        <v>0</v>
      </c>
      <c r="Q81" s="75">
        <f t="shared" si="228"/>
        <v>0</v>
      </c>
      <c r="R81" s="339">
        <v>0</v>
      </c>
      <c r="S81" s="340">
        <f t="shared" si="291"/>
        <v>0</v>
      </c>
      <c r="T81" s="153">
        <f t="shared" si="238"/>
        <v>0</v>
      </c>
      <c r="U81" s="51">
        <f t="shared" si="229"/>
        <v>0</v>
      </c>
      <c r="V81" s="476">
        <f t="shared" si="239"/>
        <v>0</v>
      </c>
      <c r="W81" s="27" t="str">
        <f t="shared" si="230"/>
        <v/>
      </c>
      <c r="X81" s="27" t="str">
        <f t="shared" si="231"/>
        <v/>
      </c>
      <c r="Y81" s="85" t="str">
        <f t="shared" si="232"/>
        <v/>
      </c>
      <c r="Z81" s="89">
        <v>0</v>
      </c>
      <c r="AA81" s="58">
        <v>0</v>
      </c>
      <c r="AB81" s="59">
        <f t="shared" si="292"/>
        <v>0</v>
      </c>
      <c r="AC81" s="147">
        <v>0</v>
      </c>
      <c r="AD81" s="343">
        <v>0</v>
      </c>
      <c r="AE81" s="76">
        <f t="shared" si="293"/>
        <v>0</v>
      </c>
      <c r="AF81" s="344">
        <v>0</v>
      </c>
      <c r="AG81" s="345">
        <f t="shared" si="294"/>
        <v>0</v>
      </c>
      <c r="AH81" s="97">
        <f t="shared" si="240"/>
        <v>0</v>
      </c>
      <c r="AI81" s="148">
        <f t="shared" si="295"/>
        <v>0</v>
      </c>
      <c r="AJ81" s="475">
        <f t="shared" si="241"/>
        <v>0</v>
      </c>
      <c r="AK81" s="53" t="str">
        <f t="shared" si="296"/>
        <v/>
      </c>
      <c r="AL81" s="53" t="str">
        <f t="shared" si="297"/>
        <v/>
      </c>
      <c r="AM81" s="90" t="str">
        <f t="shared" si="298"/>
        <v/>
      </c>
      <c r="AN81" s="86">
        <v>0</v>
      </c>
      <c r="AO81" s="55">
        <v>0</v>
      </c>
      <c r="AP81" s="56">
        <f t="shared" si="220"/>
        <v>0</v>
      </c>
      <c r="AQ81" s="185">
        <v>0</v>
      </c>
      <c r="AR81" s="346">
        <v>0</v>
      </c>
      <c r="AS81" s="186">
        <f t="shared" si="299"/>
        <v>0</v>
      </c>
      <c r="AT81" s="347">
        <v>0</v>
      </c>
      <c r="AU81" s="348">
        <f t="shared" si="300"/>
        <v>0</v>
      </c>
      <c r="AV81" s="47">
        <f t="shared" si="242"/>
        <v>0</v>
      </c>
      <c r="AW81" s="187">
        <f t="shared" si="301"/>
        <v>0</v>
      </c>
      <c r="AX81" s="473">
        <f t="shared" si="243"/>
        <v>0</v>
      </c>
      <c r="AY81" s="29" t="str">
        <f t="shared" si="302"/>
        <v/>
      </c>
      <c r="AZ81" s="29" t="str">
        <f t="shared" si="303"/>
        <v/>
      </c>
      <c r="BA81" s="87" t="str">
        <f t="shared" si="304"/>
        <v/>
      </c>
      <c r="BB81" s="203">
        <v>0</v>
      </c>
      <c r="BC81" s="63">
        <v>0</v>
      </c>
      <c r="BD81" s="204">
        <f t="shared" si="221"/>
        <v>0</v>
      </c>
      <c r="BE81" s="205">
        <v>0</v>
      </c>
      <c r="BF81" s="349">
        <v>0</v>
      </c>
      <c r="BG81" s="206">
        <f t="shared" si="305"/>
        <v>0</v>
      </c>
      <c r="BH81" s="350">
        <v>0</v>
      </c>
      <c r="BI81" s="351">
        <f t="shared" si="306"/>
        <v>0</v>
      </c>
      <c r="BJ81" s="77">
        <f t="shared" si="244"/>
        <v>0</v>
      </c>
      <c r="BK81" s="207">
        <f t="shared" si="307"/>
        <v>0</v>
      </c>
      <c r="BL81" s="477">
        <f t="shared" si="245"/>
        <v>0</v>
      </c>
      <c r="BM81" s="69" t="str">
        <f t="shared" si="308"/>
        <v/>
      </c>
      <c r="BN81" s="69" t="str">
        <f t="shared" si="309"/>
        <v/>
      </c>
      <c r="BO81" s="88" t="str">
        <f t="shared" si="310"/>
        <v/>
      </c>
      <c r="BP81" s="89">
        <v>0</v>
      </c>
      <c r="BQ81" s="58">
        <v>0</v>
      </c>
      <c r="BR81" s="59">
        <f t="shared" si="233"/>
        <v>0</v>
      </c>
      <c r="BS81" s="147">
        <v>0</v>
      </c>
      <c r="BT81" s="343">
        <v>0</v>
      </c>
      <c r="BU81" s="76">
        <f t="shared" si="311"/>
        <v>0</v>
      </c>
      <c r="BV81" s="344">
        <v>0</v>
      </c>
      <c r="BW81" s="345">
        <f t="shared" si="312"/>
        <v>0</v>
      </c>
      <c r="BX81" s="97">
        <f t="shared" si="246"/>
        <v>0</v>
      </c>
      <c r="BY81" s="148">
        <f t="shared" si="313"/>
        <v>0</v>
      </c>
      <c r="BZ81" s="475">
        <f t="shared" si="247"/>
        <v>0</v>
      </c>
      <c r="CA81" s="53" t="str">
        <f t="shared" si="234"/>
        <v/>
      </c>
      <c r="CB81" s="53" t="str">
        <f t="shared" si="314"/>
        <v/>
      </c>
      <c r="CC81" s="90" t="str">
        <f t="shared" si="315"/>
        <v/>
      </c>
      <c r="CD81" s="94">
        <v>0</v>
      </c>
      <c r="CE81" s="95">
        <v>0</v>
      </c>
      <c r="CF81" s="96">
        <f t="shared" si="222"/>
        <v>0</v>
      </c>
      <c r="CG81" s="223">
        <v>0</v>
      </c>
      <c r="CH81" s="352">
        <v>0</v>
      </c>
      <c r="CI81" s="224">
        <f t="shared" si="316"/>
        <v>0</v>
      </c>
      <c r="CJ81" s="353">
        <v>0</v>
      </c>
      <c r="CK81" s="354">
        <f t="shared" si="317"/>
        <v>0</v>
      </c>
      <c r="CL81" s="46">
        <f t="shared" si="248"/>
        <v>0</v>
      </c>
      <c r="CM81" s="225">
        <f t="shared" si="318"/>
        <v>0</v>
      </c>
      <c r="CN81" s="478">
        <f t="shared" si="249"/>
        <v>0</v>
      </c>
      <c r="CO81" s="28" t="str">
        <f t="shared" si="319"/>
        <v/>
      </c>
      <c r="CP81" s="28" t="str">
        <f t="shared" si="320"/>
        <v/>
      </c>
      <c r="CQ81" s="43" t="str">
        <f t="shared" si="321"/>
        <v/>
      </c>
      <c r="CR81" s="89">
        <v>0</v>
      </c>
      <c r="CS81" s="58">
        <v>0</v>
      </c>
      <c r="CT81" s="59">
        <f t="shared" si="322"/>
        <v>0</v>
      </c>
      <c r="CU81" s="147">
        <v>0</v>
      </c>
      <c r="CV81" s="343">
        <v>0</v>
      </c>
      <c r="CW81" s="76">
        <f t="shared" si="323"/>
        <v>0</v>
      </c>
      <c r="CX81" s="344">
        <v>0</v>
      </c>
      <c r="CY81" s="345">
        <f t="shared" si="324"/>
        <v>0</v>
      </c>
      <c r="CZ81" s="97">
        <f t="shared" si="250"/>
        <v>0</v>
      </c>
      <c r="DA81" s="148">
        <f t="shared" si="325"/>
        <v>0</v>
      </c>
      <c r="DB81" s="475">
        <f t="shared" si="251"/>
        <v>0</v>
      </c>
      <c r="DC81" s="53" t="str">
        <f t="shared" si="326"/>
        <v/>
      </c>
      <c r="DD81" s="53" t="str">
        <f t="shared" si="327"/>
        <v/>
      </c>
      <c r="DE81" s="90" t="str">
        <f t="shared" si="328"/>
        <v/>
      </c>
      <c r="DF81" s="91">
        <v>0</v>
      </c>
      <c r="DG81" s="60">
        <v>0</v>
      </c>
      <c r="DH81" s="61">
        <f t="shared" si="223"/>
        <v>0</v>
      </c>
      <c r="DI81" s="244">
        <v>0</v>
      </c>
      <c r="DJ81" s="355">
        <v>0</v>
      </c>
      <c r="DK81" s="245">
        <f t="shared" si="329"/>
        <v>0</v>
      </c>
      <c r="DL81" s="356">
        <v>0</v>
      </c>
      <c r="DM81" s="357">
        <f t="shared" si="330"/>
        <v>0</v>
      </c>
      <c r="DN81" s="48">
        <f t="shared" si="252"/>
        <v>0</v>
      </c>
      <c r="DO81" s="246">
        <f t="shared" si="331"/>
        <v>0</v>
      </c>
      <c r="DP81" s="479">
        <f t="shared" si="253"/>
        <v>0</v>
      </c>
      <c r="DQ81" s="92" t="str">
        <f t="shared" si="254"/>
        <v/>
      </c>
      <c r="DR81" s="203">
        <v>0</v>
      </c>
      <c r="DS81" s="63">
        <v>0</v>
      </c>
      <c r="DT81" s="204">
        <f t="shared" si="224"/>
        <v>0</v>
      </c>
      <c r="DU81" s="205">
        <v>0</v>
      </c>
      <c r="DV81" s="349">
        <v>0</v>
      </c>
      <c r="DW81" s="206">
        <f t="shared" si="332"/>
        <v>0</v>
      </c>
      <c r="DX81" s="350">
        <v>0</v>
      </c>
      <c r="DY81" s="351">
        <f t="shared" si="333"/>
        <v>0</v>
      </c>
      <c r="DZ81" s="77">
        <f t="shared" si="255"/>
        <v>0</v>
      </c>
      <c r="EA81" s="207">
        <f t="shared" si="334"/>
        <v>0</v>
      </c>
      <c r="EB81" s="477">
        <f t="shared" si="256"/>
        <v>0</v>
      </c>
      <c r="EC81" s="93" t="str">
        <f t="shared" si="257"/>
        <v/>
      </c>
      <c r="ED81" s="12">
        <v>0</v>
      </c>
      <c r="EE81" s="6">
        <v>0</v>
      </c>
      <c r="EF81" s="6">
        <v>0</v>
      </c>
      <c r="EG81" s="65">
        <f t="shared" si="225"/>
        <v>0</v>
      </c>
      <c r="EH81" s="480">
        <f t="shared" si="258"/>
        <v>0</v>
      </c>
      <c r="EI81" s="66" t="str">
        <f t="shared" si="259"/>
        <v/>
      </c>
      <c r="EJ81" s="10">
        <v>0</v>
      </c>
      <c r="EK81" s="4">
        <v>0</v>
      </c>
      <c r="EL81" s="4">
        <v>0</v>
      </c>
      <c r="EM81" s="28">
        <f t="shared" si="226"/>
        <v>0</v>
      </c>
      <c r="EN81" s="478">
        <f t="shared" si="260"/>
        <v>0</v>
      </c>
      <c r="EO81" s="39" t="str">
        <f t="shared" si="261"/>
        <v/>
      </c>
      <c r="EP81" s="203">
        <v>0</v>
      </c>
      <c r="EQ81" s="63">
        <v>0</v>
      </c>
      <c r="ER81" s="204">
        <f t="shared" si="335"/>
        <v>0</v>
      </c>
      <c r="ES81" s="205">
        <v>0</v>
      </c>
      <c r="ET81" s="349">
        <v>0</v>
      </c>
      <c r="EU81" s="206">
        <f t="shared" si="336"/>
        <v>0</v>
      </c>
      <c r="EV81" s="350">
        <v>0</v>
      </c>
      <c r="EW81" s="351">
        <f t="shared" si="337"/>
        <v>0</v>
      </c>
      <c r="EX81" s="77">
        <f t="shared" si="262"/>
        <v>0</v>
      </c>
      <c r="EY81" s="207">
        <f t="shared" si="338"/>
        <v>0</v>
      </c>
      <c r="EZ81" s="477">
        <f t="shared" si="263"/>
        <v>0</v>
      </c>
      <c r="FA81" s="93" t="str">
        <f t="shared" si="264"/>
        <v/>
      </c>
      <c r="FB81" s="14"/>
      <c r="FC81" s="8"/>
      <c r="FD81" s="44" t="str">
        <f t="shared" si="219"/>
        <v/>
      </c>
      <c r="FE81" s="41">
        <f t="shared" si="265"/>
        <v>0</v>
      </c>
      <c r="FF81" s="30">
        <f t="shared" si="266"/>
        <v>0</v>
      </c>
      <c r="FG81" s="26">
        <f t="shared" si="339"/>
        <v>0</v>
      </c>
      <c r="FH81" s="74" t="str">
        <f t="shared" si="268"/>
        <v/>
      </c>
      <c r="FI81" s="74" t="str">
        <f t="shared" si="269"/>
        <v/>
      </c>
      <c r="FJ81" s="62" t="str">
        <f t="shared" si="270"/>
        <v/>
      </c>
      <c r="FK81" s="42" t="str">
        <f t="shared" si="271"/>
        <v/>
      </c>
      <c r="FL81" s="84">
        <f t="shared" si="272"/>
        <v>0</v>
      </c>
      <c r="FM81" s="71" t="str">
        <f t="shared" si="340"/>
        <v/>
      </c>
      <c r="FN81" s="70" t="str">
        <f t="shared" si="341"/>
        <v/>
      </c>
      <c r="FO81" s="70" t="str">
        <f t="shared" si="342"/>
        <v/>
      </c>
      <c r="FP81" s="70" t="str">
        <f t="shared" si="343"/>
        <v/>
      </c>
      <c r="FQ81" s="70" t="str">
        <f t="shared" si="344"/>
        <v/>
      </c>
      <c r="FR81" s="387" t="str">
        <f t="shared" si="345"/>
        <v/>
      </c>
      <c r="FS81" s="72" t="str">
        <f t="shared" si="346"/>
        <v/>
      </c>
      <c r="FT81" s="71">
        <f t="shared" si="273"/>
        <v>0</v>
      </c>
      <c r="FU81" s="70">
        <f t="shared" si="274"/>
        <v>0</v>
      </c>
      <c r="FV81" s="70">
        <f t="shared" si="275"/>
        <v>0</v>
      </c>
      <c r="FW81" s="70">
        <f t="shared" si="276"/>
        <v>0</v>
      </c>
      <c r="FX81" s="72"/>
      <c r="FY81" s="691"/>
      <c r="FZ81" s="691"/>
      <c r="GA81" s="112">
        <f t="shared" si="277"/>
        <v>0</v>
      </c>
      <c r="GB81" s="112" t="s">
        <v>193</v>
      </c>
      <c r="GC81" s="112">
        <f t="shared" si="278"/>
        <v>200</v>
      </c>
      <c r="GD81" s="112" t="str">
        <f t="shared" si="279"/>
        <v>0/200</v>
      </c>
      <c r="GE81" s="112">
        <f t="shared" si="280"/>
        <v>0</v>
      </c>
      <c r="GF81" s="112" t="s">
        <v>193</v>
      </c>
      <c r="GG81" s="112">
        <f t="shared" si="281"/>
        <v>200</v>
      </c>
      <c r="GH81" s="112" t="str">
        <f t="shared" si="282"/>
        <v>0/200</v>
      </c>
      <c r="GI81" s="112">
        <f t="shared" si="283"/>
        <v>0</v>
      </c>
      <c r="GJ81" s="112" t="s">
        <v>193</v>
      </c>
      <c r="GK81" s="112">
        <f t="shared" si="284"/>
        <v>100</v>
      </c>
      <c r="GL81" s="112" t="str">
        <f t="shared" si="285"/>
        <v>0/100</v>
      </c>
      <c r="GM81" s="112">
        <f t="shared" si="286"/>
        <v>0</v>
      </c>
      <c r="GN81" s="112" t="s">
        <v>193</v>
      </c>
      <c r="GO81" s="112">
        <f t="shared" si="287"/>
        <v>100</v>
      </c>
      <c r="GP81" s="112" t="str">
        <f t="shared" si="288"/>
        <v>0/100</v>
      </c>
      <c r="GQ81" s="112">
        <f t="shared" si="289"/>
        <v>0</v>
      </c>
      <c r="GR81" s="112" t="s">
        <v>193</v>
      </c>
      <c r="GS81" s="112">
        <f t="shared" si="290"/>
        <v>200</v>
      </c>
      <c r="GT81" s="112" t="str">
        <f t="shared" si="235"/>
        <v>0/200</v>
      </c>
    </row>
    <row r="82" spans="1:202" ht="18">
      <c r="A82" s="104">
        <f t="shared" si="236"/>
        <v>0</v>
      </c>
      <c r="B82" s="336">
        <v>74</v>
      </c>
      <c r="C82" s="32">
        <v>74</v>
      </c>
      <c r="D82" s="26">
        <f t="shared" si="237"/>
        <v>0</v>
      </c>
      <c r="E82" s="2"/>
      <c r="F82" s="538"/>
      <c r="G82" s="1"/>
      <c r="H82" s="2"/>
      <c r="I82" s="2"/>
      <c r="J82" s="2"/>
      <c r="K82" s="115"/>
      <c r="L82" s="15">
        <v>0</v>
      </c>
      <c r="M82" s="49">
        <v>0</v>
      </c>
      <c r="N82" s="50">
        <f t="shared" si="227"/>
        <v>0</v>
      </c>
      <c r="O82" s="141">
        <v>0</v>
      </c>
      <c r="P82" s="338">
        <v>0</v>
      </c>
      <c r="Q82" s="75">
        <f t="shared" si="228"/>
        <v>0</v>
      </c>
      <c r="R82" s="339">
        <v>0</v>
      </c>
      <c r="S82" s="340">
        <f t="shared" si="291"/>
        <v>0</v>
      </c>
      <c r="T82" s="153">
        <f t="shared" si="238"/>
        <v>0</v>
      </c>
      <c r="U82" s="51">
        <f t="shared" si="229"/>
        <v>0</v>
      </c>
      <c r="V82" s="476">
        <f t="shared" si="239"/>
        <v>0</v>
      </c>
      <c r="W82" s="27" t="str">
        <f t="shared" si="230"/>
        <v/>
      </c>
      <c r="X82" s="27" t="str">
        <f t="shared" si="231"/>
        <v/>
      </c>
      <c r="Y82" s="85" t="str">
        <f t="shared" si="232"/>
        <v/>
      </c>
      <c r="Z82" s="89">
        <v>0</v>
      </c>
      <c r="AA82" s="58">
        <v>0</v>
      </c>
      <c r="AB82" s="59">
        <f t="shared" si="292"/>
        <v>0</v>
      </c>
      <c r="AC82" s="147">
        <v>0</v>
      </c>
      <c r="AD82" s="343">
        <v>0</v>
      </c>
      <c r="AE82" s="76">
        <f t="shared" si="293"/>
        <v>0</v>
      </c>
      <c r="AF82" s="344">
        <v>0</v>
      </c>
      <c r="AG82" s="345">
        <f t="shared" si="294"/>
        <v>0</v>
      </c>
      <c r="AH82" s="97">
        <f t="shared" si="240"/>
        <v>0</v>
      </c>
      <c r="AI82" s="148">
        <f t="shared" si="295"/>
        <v>0</v>
      </c>
      <c r="AJ82" s="475">
        <f t="shared" si="241"/>
        <v>0</v>
      </c>
      <c r="AK82" s="53" t="str">
        <f t="shared" si="296"/>
        <v/>
      </c>
      <c r="AL82" s="53" t="str">
        <f t="shared" si="297"/>
        <v/>
      </c>
      <c r="AM82" s="90" t="str">
        <f t="shared" si="298"/>
        <v/>
      </c>
      <c r="AN82" s="86">
        <v>0</v>
      </c>
      <c r="AO82" s="55">
        <v>0</v>
      </c>
      <c r="AP82" s="56">
        <f t="shared" si="220"/>
        <v>0</v>
      </c>
      <c r="AQ82" s="185">
        <v>0</v>
      </c>
      <c r="AR82" s="346">
        <v>0</v>
      </c>
      <c r="AS82" s="186">
        <f t="shared" si="299"/>
        <v>0</v>
      </c>
      <c r="AT82" s="347">
        <v>0</v>
      </c>
      <c r="AU82" s="348">
        <f t="shared" si="300"/>
        <v>0</v>
      </c>
      <c r="AV82" s="47">
        <f t="shared" si="242"/>
        <v>0</v>
      </c>
      <c r="AW82" s="187">
        <f t="shared" si="301"/>
        <v>0</v>
      </c>
      <c r="AX82" s="473">
        <f t="shared" si="243"/>
        <v>0</v>
      </c>
      <c r="AY82" s="29" t="str">
        <f t="shared" si="302"/>
        <v/>
      </c>
      <c r="AZ82" s="29" t="str">
        <f t="shared" si="303"/>
        <v/>
      </c>
      <c r="BA82" s="87" t="str">
        <f t="shared" si="304"/>
        <v/>
      </c>
      <c r="BB82" s="203">
        <v>0</v>
      </c>
      <c r="BC82" s="63">
        <v>0</v>
      </c>
      <c r="BD82" s="204">
        <f t="shared" si="221"/>
        <v>0</v>
      </c>
      <c r="BE82" s="205">
        <v>0</v>
      </c>
      <c r="BF82" s="349">
        <v>0</v>
      </c>
      <c r="BG82" s="206">
        <f t="shared" si="305"/>
        <v>0</v>
      </c>
      <c r="BH82" s="350">
        <v>0</v>
      </c>
      <c r="BI82" s="351">
        <f t="shared" si="306"/>
        <v>0</v>
      </c>
      <c r="BJ82" s="77">
        <f t="shared" si="244"/>
        <v>0</v>
      </c>
      <c r="BK82" s="207">
        <f t="shared" si="307"/>
        <v>0</v>
      </c>
      <c r="BL82" s="477">
        <f t="shared" si="245"/>
        <v>0</v>
      </c>
      <c r="BM82" s="69" t="str">
        <f t="shared" si="308"/>
        <v/>
      </c>
      <c r="BN82" s="69" t="str">
        <f t="shared" si="309"/>
        <v/>
      </c>
      <c r="BO82" s="88" t="str">
        <f t="shared" si="310"/>
        <v/>
      </c>
      <c r="BP82" s="89">
        <v>0</v>
      </c>
      <c r="BQ82" s="58">
        <v>0</v>
      </c>
      <c r="BR82" s="59">
        <f t="shared" si="233"/>
        <v>0</v>
      </c>
      <c r="BS82" s="147">
        <v>0</v>
      </c>
      <c r="BT82" s="343">
        <v>0</v>
      </c>
      <c r="BU82" s="76">
        <f t="shared" si="311"/>
        <v>0</v>
      </c>
      <c r="BV82" s="344">
        <v>0</v>
      </c>
      <c r="BW82" s="345">
        <f t="shared" si="312"/>
        <v>0</v>
      </c>
      <c r="BX82" s="97">
        <f t="shared" si="246"/>
        <v>0</v>
      </c>
      <c r="BY82" s="148">
        <f t="shared" si="313"/>
        <v>0</v>
      </c>
      <c r="BZ82" s="475">
        <f t="shared" si="247"/>
        <v>0</v>
      </c>
      <c r="CA82" s="53" t="str">
        <f t="shared" si="234"/>
        <v/>
      </c>
      <c r="CB82" s="53" t="str">
        <f t="shared" si="314"/>
        <v/>
      </c>
      <c r="CC82" s="90" t="str">
        <f t="shared" si="315"/>
        <v/>
      </c>
      <c r="CD82" s="94">
        <v>0</v>
      </c>
      <c r="CE82" s="95">
        <v>0</v>
      </c>
      <c r="CF82" s="96">
        <f t="shared" si="222"/>
        <v>0</v>
      </c>
      <c r="CG82" s="223">
        <v>0</v>
      </c>
      <c r="CH82" s="352">
        <v>0</v>
      </c>
      <c r="CI82" s="224">
        <f t="shared" si="316"/>
        <v>0</v>
      </c>
      <c r="CJ82" s="353">
        <v>0</v>
      </c>
      <c r="CK82" s="354">
        <f t="shared" si="317"/>
        <v>0</v>
      </c>
      <c r="CL82" s="46">
        <f t="shared" si="248"/>
        <v>0</v>
      </c>
      <c r="CM82" s="225">
        <f t="shared" si="318"/>
        <v>0</v>
      </c>
      <c r="CN82" s="478">
        <f t="shared" si="249"/>
        <v>0</v>
      </c>
      <c r="CO82" s="28" t="str">
        <f t="shared" si="319"/>
        <v/>
      </c>
      <c r="CP82" s="28" t="str">
        <f t="shared" si="320"/>
        <v/>
      </c>
      <c r="CQ82" s="43" t="str">
        <f t="shared" si="321"/>
        <v/>
      </c>
      <c r="CR82" s="89">
        <v>0</v>
      </c>
      <c r="CS82" s="58">
        <v>0</v>
      </c>
      <c r="CT82" s="59">
        <f t="shared" si="322"/>
        <v>0</v>
      </c>
      <c r="CU82" s="147">
        <v>0</v>
      </c>
      <c r="CV82" s="343">
        <v>0</v>
      </c>
      <c r="CW82" s="76">
        <f t="shared" si="323"/>
        <v>0</v>
      </c>
      <c r="CX82" s="344">
        <v>0</v>
      </c>
      <c r="CY82" s="345">
        <f t="shared" si="324"/>
        <v>0</v>
      </c>
      <c r="CZ82" s="97">
        <f t="shared" si="250"/>
        <v>0</v>
      </c>
      <c r="DA82" s="148">
        <f t="shared" si="325"/>
        <v>0</v>
      </c>
      <c r="DB82" s="475">
        <f t="shared" si="251"/>
        <v>0</v>
      </c>
      <c r="DC82" s="53" t="str">
        <f t="shared" si="326"/>
        <v/>
      </c>
      <c r="DD82" s="53" t="str">
        <f t="shared" si="327"/>
        <v/>
      </c>
      <c r="DE82" s="90" t="str">
        <f t="shared" si="328"/>
        <v/>
      </c>
      <c r="DF82" s="91">
        <v>0</v>
      </c>
      <c r="DG82" s="60">
        <v>0</v>
      </c>
      <c r="DH82" s="61">
        <f t="shared" si="223"/>
        <v>0</v>
      </c>
      <c r="DI82" s="244">
        <v>0</v>
      </c>
      <c r="DJ82" s="355">
        <v>0</v>
      </c>
      <c r="DK82" s="245">
        <f t="shared" si="329"/>
        <v>0</v>
      </c>
      <c r="DL82" s="356">
        <v>0</v>
      </c>
      <c r="DM82" s="357">
        <f t="shared" si="330"/>
        <v>0</v>
      </c>
      <c r="DN82" s="48">
        <f t="shared" si="252"/>
        <v>0</v>
      </c>
      <c r="DO82" s="246">
        <f t="shared" si="331"/>
        <v>0</v>
      </c>
      <c r="DP82" s="479">
        <f t="shared" si="253"/>
        <v>0</v>
      </c>
      <c r="DQ82" s="92" t="str">
        <f t="shared" si="254"/>
        <v/>
      </c>
      <c r="DR82" s="203">
        <v>0</v>
      </c>
      <c r="DS82" s="63">
        <v>0</v>
      </c>
      <c r="DT82" s="204">
        <f t="shared" si="224"/>
        <v>0</v>
      </c>
      <c r="DU82" s="205">
        <v>0</v>
      </c>
      <c r="DV82" s="349">
        <v>0</v>
      </c>
      <c r="DW82" s="206">
        <f t="shared" si="332"/>
        <v>0</v>
      </c>
      <c r="DX82" s="350">
        <v>0</v>
      </c>
      <c r="DY82" s="351">
        <f t="shared" si="333"/>
        <v>0</v>
      </c>
      <c r="DZ82" s="77">
        <f t="shared" si="255"/>
        <v>0</v>
      </c>
      <c r="EA82" s="207">
        <f t="shared" si="334"/>
        <v>0</v>
      </c>
      <c r="EB82" s="477">
        <f t="shared" si="256"/>
        <v>0</v>
      </c>
      <c r="EC82" s="93" t="str">
        <f t="shared" si="257"/>
        <v/>
      </c>
      <c r="ED82" s="12">
        <v>0</v>
      </c>
      <c r="EE82" s="6">
        <v>0</v>
      </c>
      <c r="EF82" s="6">
        <v>0</v>
      </c>
      <c r="EG82" s="65">
        <f t="shared" si="225"/>
        <v>0</v>
      </c>
      <c r="EH82" s="480">
        <f t="shared" si="258"/>
        <v>0</v>
      </c>
      <c r="EI82" s="66" t="str">
        <f t="shared" si="259"/>
        <v/>
      </c>
      <c r="EJ82" s="10">
        <v>0</v>
      </c>
      <c r="EK82" s="4">
        <v>0</v>
      </c>
      <c r="EL82" s="4">
        <v>0</v>
      </c>
      <c r="EM82" s="28">
        <f t="shared" si="226"/>
        <v>0</v>
      </c>
      <c r="EN82" s="478">
        <f t="shared" si="260"/>
        <v>0</v>
      </c>
      <c r="EO82" s="39" t="str">
        <f t="shared" si="261"/>
        <v/>
      </c>
      <c r="EP82" s="203">
        <v>0</v>
      </c>
      <c r="EQ82" s="63">
        <v>0</v>
      </c>
      <c r="ER82" s="204">
        <f t="shared" si="335"/>
        <v>0</v>
      </c>
      <c r="ES82" s="205">
        <v>0</v>
      </c>
      <c r="ET82" s="349">
        <v>0</v>
      </c>
      <c r="EU82" s="206">
        <f t="shared" si="336"/>
        <v>0</v>
      </c>
      <c r="EV82" s="350">
        <v>0</v>
      </c>
      <c r="EW82" s="351">
        <f t="shared" si="337"/>
        <v>0</v>
      </c>
      <c r="EX82" s="77">
        <f t="shared" si="262"/>
        <v>0</v>
      </c>
      <c r="EY82" s="207">
        <f t="shared" si="338"/>
        <v>0</v>
      </c>
      <c r="EZ82" s="477">
        <f t="shared" si="263"/>
        <v>0</v>
      </c>
      <c r="FA82" s="93" t="str">
        <f t="shared" si="264"/>
        <v/>
      </c>
      <c r="FB82" s="14"/>
      <c r="FC82" s="8"/>
      <c r="FD82" s="44" t="str">
        <f t="shared" si="219"/>
        <v/>
      </c>
      <c r="FE82" s="41">
        <f t="shared" si="265"/>
        <v>0</v>
      </c>
      <c r="FF82" s="30">
        <f t="shared" si="266"/>
        <v>0</v>
      </c>
      <c r="FG82" s="26">
        <f t="shared" si="339"/>
        <v>0</v>
      </c>
      <c r="FH82" s="74" t="str">
        <f t="shared" si="268"/>
        <v/>
      </c>
      <c r="FI82" s="74" t="str">
        <f t="shared" si="269"/>
        <v/>
      </c>
      <c r="FJ82" s="62" t="str">
        <f t="shared" si="270"/>
        <v/>
      </c>
      <c r="FK82" s="42" t="str">
        <f t="shared" si="271"/>
        <v/>
      </c>
      <c r="FL82" s="84">
        <f t="shared" si="272"/>
        <v>0</v>
      </c>
      <c r="FM82" s="71" t="str">
        <f t="shared" si="340"/>
        <v/>
      </c>
      <c r="FN82" s="70" t="str">
        <f t="shared" si="341"/>
        <v/>
      </c>
      <c r="FO82" s="70" t="str">
        <f t="shared" si="342"/>
        <v/>
      </c>
      <c r="FP82" s="70" t="str">
        <f t="shared" si="343"/>
        <v/>
      </c>
      <c r="FQ82" s="70" t="str">
        <f t="shared" si="344"/>
        <v/>
      </c>
      <c r="FR82" s="387" t="str">
        <f t="shared" si="345"/>
        <v/>
      </c>
      <c r="FS82" s="72" t="str">
        <f t="shared" si="346"/>
        <v/>
      </c>
      <c r="FT82" s="71">
        <f t="shared" si="273"/>
        <v>0</v>
      </c>
      <c r="FU82" s="70">
        <f t="shared" si="274"/>
        <v>0</v>
      </c>
      <c r="FV82" s="70">
        <f t="shared" si="275"/>
        <v>0</v>
      </c>
      <c r="FW82" s="70">
        <f t="shared" si="276"/>
        <v>0</v>
      </c>
      <c r="FX82" s="72"/>
      <c r="FY82" s="691"/>
      <c r="FZ82" s="691"/>
      <c r="GA82" s="112">
        <f t="shared" si="277"/>
        <v>0</v>
      </c>
      <c r="GB82" s="112" t="s">
        <v>193</v>
      </c>
      <c r="GC82" s="112">
        <f t="shared" si="278"/>
        <v>200</v>
      </c>
      <c r="GD82" s="112" t="str">
        <f t="shared" si="279"/>
        <v>0/200</v>
      </c>
      <c r="GE82" s="112">
        <f t="shared" si="280"/>
        <v>0</v>
      </c>
      <c r="GF82" s="112" t="s">
        <v>193</v>
      </c>
      <c r="GG82" s="112">
        <f t="shared" si="281"/>
        <v>200</v>
      </c>
      <c r="GH82" s="112" t="str">
        <f t="shared" si="282"/>
        <v>0/200</v>
      </c>
      <c r="GI82" s="112">
        <f t="shared" si="283"/>
        <v>0</v>
      </c>
      <c r="GJ82" s="112" t="s">
        <v>193</v>
      </c>
      <c r="GK82" s="112">
        <f t="shared" si="284"/>
        <v>100</v>
      </c>
      <c r="GL82" s="112" t="str">
        <f t="shared" si="285"/>
        <v>0/100</v>
      </c>
      <c r="GM82" s="112">
        <f t="shared" si="286"/>
        <v>0</v>
      </c>
      <c r="GN82" s="112" t="s">
        <v>193</v>
      </c>
      <c r="GO82" s="112">
        <f t="shared" si="287"/>
        <v>100</v>
      </c>
      <c r="GP82" s="112" t="str">
        <f t="shared" si="288"/>
        <v>0/100</v>
      </c>
      <c r="GQ82" s="112">
        <f t="shared" si="289"/>
        <v>0</v>
      </c>
      <c r="GR82" s="112" t="s">
        <v>193</v>
      </c>
      <c r="GS82" s="112">
        <f t="shared" si="290"/>
        <v>200</v>
      </c>
      <c r="GT82" s="112" t="str">
        <f t="shared" si="235"/>
        <v>0/200</v>
      </c>
    </row>
    <row r="83" spans="1:202" ht="18">
      <c r="A83" s="104">
        <f t="shared" si="236"/>
        <v>0</v>
      </c>
      <c r="B83" s="336">
        <v>75</v>
      </c>
      <c r="C83" s="25">
        <v>75</v>
      </c>
      <c r="D83" s="26">
        <f t="shared" si="237"/>
        <v>0</v>
      </c>
      <c r="E83" s="2"/>
      <c r="F83" s="538"/>
      <c r="G83" s="2"/>
      <c r="H83" s="2"/>
      <c r="I83" s="2"/>
      <c r="J83" s="2"/>
      <c r="K83" s="115"/>
      <c r="L83" s="15">
        <v>0</v>
      </c>
      <c r="M83" s="49">
        <v>0</v>
      </c>
      <c r="N83" s="50">
        <f t="shared" si="227"/>
        <v>0</v>
      </c>
      <c r="O83" s="141">
        <v>0</v>
      </c>
      <c r="P83" s="338">
        <v>0</v>
      </c>
      <c r="Q83" s="75">
        <f t="shared" si="228"/>
        <v>0</v>
      </c>
      <c r="R83" s="339">
        <v>0</v>
      </c>
      <c r="S83" s="340">
        <f t="shared" si="291"/>
        <v>0</v>
      </c>
      <c r="T83" s="153">
        <f t="shared" si="238"/>
        <v>0</v>
      </c>
      <c r="U83" s="51">
        <f t="shared" si="229"/>
        <v>0</v>
      </c>
      <c r="V83" s="476">
        <f t="shared" si="239"/>
        <v>0</v>
      </c>
      <c r="W83" s="27" t="str">
        <f t="shared" si="230"/>
        <v/>
      </c>
      <c r="X83" s="27" t="str">
        <f t="shared" si="231"/>
        <v/>
      </c>
      <c r="Y83" s="85" t="str">
        <f t="shared" si="232"/>
        <v/>
      </c>
      <c r="Z83" s="89">
        <v>0</v>
      </c>
      <c r="AA83" s="58">
        <v>0</v>
      </c>
      <c r="AB83" s="59">
        <f t="shared" si="292"/>
        <v>0</v>
      </c>
      <c r="AC83" s="147">
        <v>0</v>
      </c>
      <c r="AD83" s="343">
        <v>0</v>
      </c>
      <c r="AE83" s="76">
        <f t="shared" si="293"/>
        <v>0</v>
      </c>
      <c r="AF83" s="344">
        <v>0</v>
      </c>
      <c r="AG83" s="345">
        <f t="shared" si="294"/>
        <v>0</v>
      </c>
      <c r="AH83" s="97">
        <f t="shared" si="240"/>
        <v>0</v>
      </c>
      <c r="AI83" s="148">
        <f t="shared" si="295"/>
        <v>0</v>
      </c>
      <c r="AJ83" s="475">
        <f t="shared" si="241"/>
        <v>0</v>
      </c>
      <c r="AK83" s="53" t="str">
        <f t="shared" si="296"/>
        <v/>
      </c>
      <c r="AL83" s="53" t="str">
        <f t="shared" si="297"/>
        <v/>
      </c>
      <c r="AM83" s="90" t="str">
        <f t="shared" si="298"/>
        <v/>
      </c>
      <c r="AN83" s="86">
        <v>0</v>
      </c>
      <c r="AO83" s="55">
        <v>0</v>
      </c>
      <c r="AP83" s="56">
        <f t="shared" si="220"/>
        <v>0</v>
      </c>
      <c r="AQ83" s="185">
        <v>0</v>
      </c>
      <c r="AR83" s="346">
        <v>0</v>
      </c>
      <c r="AS83" s="186">
        <f t="shared" si="299"/>
        <v>0</v>
      </c>
      <c r="AT83" s="347">
        <v>0</v>
      </c>
      <c r="AU83" s="348">
        <f t="shared" si="300"/>
        <v>0</v>
      </c>
      <c r="AV83" s="47">
        <f t="shared" si="242"/>
        <v>0</v>
      </c>
      <c r="AW83" s="187">
        <f t="shared" si="301"/>
        <v>0</v>
      </c>
      <c r="AX83" s="473">
        <f t="shared" si="243"/>
        <v>0</v>
      </c>
      <c r="AY83" s="29" t="str">
        <f t="shared" si="302"/>
        <v/>
      </c>
      <c r="AZ83" s="29" t="str">
        <f t="shared" si="303"/>
        <v/>
      </c>
      <c r="BA83" s="87" t="str">
        <f t="shared" si="304"/>
        <v/>
      </c>
      <c r="BB83" s="203">
        <v>0</v>
      </c>
      <c r="BC83" s="63">
        <v>0</v>
      </c>
      <c r="BD83" s="204">
        <f t="shared" si="221"/>
        <v>0</v>
      </c>
      <c r="BE83" s="205">
        <v>0</v>
      </c>
      <c r="BF83" s="349">
        <v>0</v>
      </c>
      <c r="BG83" s="206">
        <f t="shared" si="305"/>
        <v>0</v>
      </c>
      <c r="BH83" s="350">
        <v>0</v>
      </c>
      <c r="BI83" s="351">
        <f t="shared" si="306"/>
        <v>0</v>
      </c>
      <c r="BJ83" s="77">
        <f t="shared" si="244"/>
        <v>0</v>
      </c>
      <c r="BK83" s="207">
        <f t="shared" si="307"/>
        <v>0</v>
      </c>
      <c r="BL83" s="477">
        <f t="shared" si="245"/>
        <v>0</v>
      </c>
      <c r="BM83" s="69" t="str">
        <f t="shared" si="308"/>
        <v/>
      </c>
      <c r="BN83" s="69" t="str">
        <f t="shared" si="309"/>
        <v/>
      </c>
      <c r="BO83" s="88" t="str">
        <f t="shared" si="310"/>
        <v/>
      </c>
      <c r="BP83" s="89">
        <v>0</v>
      </c>
      <c r="BQ83" s="58">
        <v>0</v>
      </c>
      <c r="BR83" s="59">
        <f t="shared" si="233"/>
        <v>0</v>
      </c>
      <c r="BS83" s="147">
        <v>0</v>
      </c>
      <c r="BT83" s="343">
        <v>0</v>
      </c>
      <c r="BU83" s="76">
        <f t="shared" si="311"/>
        <v>0</v>
      </c>
      <c r="BV83" s="344">
        <v>0</v>
      </c>
      <c r="BW83" s="345">
        <f t="shared" si="312"/>
        <v>0</v>
      </c>
      <c r="BX83" s="97">
        <f t="shared" si="246"/>
        <v>0</v>
      </c>
      <c r="BY83" s="148">
        <f t="shared" si="313"/>
        <v>0</v>
      </c>
      <c r="BZ83" s="475">
        <f t="shared" si="247"/>
        <v>0</v>
      </c>
      <c r="CA83" s="53" t="str">
        <f t="shared" si="234"/>
        <v/>
      </c>
      <c r="CB83" s="53" t="str">
        <f t="shared" si="314"/>
        <v/>
      </c>
      <c r="CC83" s="90" t="str">
        <f t="shared" si="315"/>
        <v/>
      </c>
      <c r="CD83" s="94">
        <v>0</v>
      </c>
      <c r="CE83" s="95">
        <v>0</v>
      </c>
      <c r="CF83" s="96">
        <f t="shared" si="222"/>
        <v>0</v>
      </c>
      <c r="CG83" s="223">
        <v>0</v>
      </c>
      <c r="CH83" s="352">
        <v>0</v>
      </c>
      <c r="CI83" s="224">
        <f t="shared" si="316"/>
        <v>0</v>
      </c>
      <c r="CJ83" s="353">
        <v>0</v>
      </c>
      <c r="CK83" s="354">
        <f t="shared" si="317"/>
        <v>0</v>
      </c>
      <c r="CL83" s="46">
        <f t="shared" si="248"/>
        <v>0</v>
      </c>
      <c r="CM83" s="225">
        <f t="shared" si="318"/>
        <v>0</v>
      </c>
      <c r="CN83" s="478">
        <f t="shared" si="249"/>
        <v>0</v>
      </c>
      <c r="CO83" s="28" t="str">
        <f t="shared" si="319"/>
        <v/>
      </c>
      <c r="CP83" s="28" t="str">
        <f t="shared" si="320"/>
        <v/>
      </c>
      <c r="CQ83" s="43" t="str">
        <f t="shared" si="321"/>
        <v/>
      </c>
      <c r="CR83" s="89">
        <v>0</v>
      </c>
      <c r="CS83" s="58">
        <v>0</v>
      </c>
      <c r="CT83" s="59">
        <f t="shared" si="322"/>
        <v>0</v>
      </c>
      <c r="CU83" s="147">
        <v>0</v>
      </c>
      <c r="CV83" s="343">
        <v>0</v>
      </c>
      <c r="CW83" s="76">
        <f t="shared" si="323"/>
        <v>0</v>
      </c>
      <c r="CX83" s="344">
        <v>0</v>
      </c>
      <c r="CY83" s="345">
        <f t="shared" si="324"/>
        <v>0</v>
      </c>
      <c r="CZ83" s="97">
        <f t="shared" si="250"/>
        <v>0</v>
      </c>
      <c r="DA83" s="148">
        <f t="shared" si="325"/>
        <v>0</v>
      </c>
      <c r="DB83" s="475">
        <f t="shared" si="251"/>
        <v>0</v>
      </c>
      <c r="DC83" s="53" t="str">
        <f t="shared" si="326"/>
        <v/>
      </c>
      <c r="DD83" s="53" t="str">
        <f t="shared" si="327"/>
        <v/>
      </c>
      <c r="DE83" s="90" t="str">
        <f t="shared" si="328"/>
        <v/>
      </c>
      <c r="DF83" s="91">
        <v>0</v>
      </c>
      <c r="DG83" s="60">
        <v>0</v>
      </c>
      <c r="DH83" s="61">
        <f t="shared" si="223"/>
        <v>0</v>
      </c>
      <c r="DI83" s="244">
        <v>0</v>
      </c>
      <c r="DJ83" s="355">
        <v>0</v>
      </c>
      <c r="DK83" s="245">
        <f t="shared" si="329"/>
        <v>0</v>
      </c>
      <c r="DL83" s="356">
        <v>0</v>
      </c>
      <c r="DM83" s="357">
        <f t="shared" si="330"/>
        <v>0</v>
      </c>
      <c r="DN83" s="48">
        <f t="shared" si="252"/>
        <v>0</v>
      </c>
      <c r="DO83" s="246">
        <f t="shared" si="331"/>
        <v>0</v>
      </c>
      <c r="DP83" s="479">
        <f t="shared" si="253"/>
        <v>0</v>
      </c>
      <c r="DQ83" s="92" t="str">
        <f t="shared" si="254"/>
        <v/>
      </c>
      <c r="DR83" s="203">
        <v>0</v>
      </c>
      <c r="DS83" s="63">
        <v>0</v>
      </c>
      <c r="DT83" s="204">
        <f t="shared" si="224"/>
        <v>0</v>
      </c>
      <c r="DU83" s="205">
        <v>0</v>
      </c>
      <c r="DV83" s="349">
        <v>0</v>
      </c>
      <c r="DW83" s="206">
        <f t="shared" si="332"/>
        <v>0</v>
      </c>
      <c r="DX83" s="350">
        <v>0</v>
      </c>
      <c r="DY83" s="351">
        <f t="shared" si="333"/>
        <v>0</v>
      </c>
      <c r="DZ83" s="77">
        <f t="shared" si="255"/>
        <v>0</v>
      </c>
      <c r="EA83" s="207">
        <f t="shared" si="334"/>
        <v>0</v>
      </c>
      <c r="EB83" s="477">
        <f t="shared" si="256"/>
        <v>0</v>
      </c>
      <c r="EC83" s="93" t="str">
        <f t="shared" si="257"/>
        <v/>
      </c>
      <c r="ED83" s="12">
        <v>0</v>
      </c>
      <c r="EE83" s="6">
        <v>0</v>
      </c>
      <c r="EF83" s="6">
        <v>0</v>
      </c>
      <c r="EG83" s="65">
        <f t="shared" si="225"/>
        <v>0</v>
      </c>
      <c r="EH83" s="480">
        <f t="shared" si="258"/>
        <v>0</v>
      </c>
      <c r="EI83" s="66" t="str">
        <f t="shared" si="259"/>
        <v/>
      </c>
      <c r="EJ83" s="10">
        <v>0</v>
      </c>
      <c r="EK83" s="4">
        <v>0</v>
      </c>
      <c r="EL83" s="4">
        <v>0</v>
      </c>
      <c r="EM83" s="28">
        <f t="shared" si="226"/>
        <v>0</v>
      </c>
      <c r="EN83" s="478">
        <f t="shared" si="260"/>
        <v>0</v>
      </c>
      <c r="EO83" s="39" t="str">
        <f t="shared" si="261"/>
        <v/>
      </c>
      <c r="EP83" s="203">
        <v>0</v>
      </c>
      <c r="EQ83" s="63">
        <v>0</v>
      </c>
      <c r="ER83" s="204">
        <f t="shared" si="335"/>
        <v>0</v>
      </c>
      <c r="ES83" s="205">
        <v>0</v>
      </c>
      <c r="ET83" s="349">
        <v>0</v>
      </c>
      <c r="EU83" s="206">
        <f t="shared" si="336"/>
        <v>0</v>
      </c>
      <c r="EV83" s="350">
        <v>0</v>
      </c>
      <c r="EW83" s="351">
        <f t="shared" si="337"/>
        <v>0</v>
      </c>
      <c r="EX83" s="77">
        <f t="shared" si="262"/>
        <v>0</v>
      </c>
      <c r="EY83" s="207">
        <f t="shared" si="338"/>
        <v>0</v>
      </c>
      <c r="EZ83" s="477">
        <f t="shared" si="263"/>
        <v>0</v>
      </c>
      <c r="FA83" s="93" t="str">
        <f t="shared" si="264"/>
        <v/>
      </c>
      <c r="FB83" s="14"/>
      <c r="FC83" s="8"/>
      <c r="FD83" s="44" t="str">
        <f t="shared" si="219"/>
        <v/>
      </c>
      <c r="FE83" s="41">
        <f t="shared" si="265"/>
        <v>0</v>
      </c>
      <c r="FF83" s="30">
        <f t="shared" si="266"/>
        <v>0</v>
      </c>
      <c r="FG83" s="26">
        <f t="shared" si="339"/>
        <v>0</v>
      </c>
      <c r="FH83" s="74" t="str">
        <f t="shared" si="268"/>
        <v/>
      </c>
      <c r="FI83" s="74" t="str">
        <f t="shared" si="269"/>
        <v/>
      </c>
      <c r="FJ83" s="62" t="str">
        <f t="shared" si="270"/>
        <v/>
      </c>
      <c r="FK83" s="42" t="str">
        <f t="shared" si="271"/>
        <v/>
      </c>
      <c r="FL83" s="84">
        <f t="shared" si="272"/>
        <v>0</v>
      </c>
      <c r="FM83" s="71" t="str">
        <f t="shared" si="340"/>
        <v/>
      </c>
      <c r="FN83" s="70" t="str">
        <f t="shared" si="341"/>
        <v/>
      </c>
      <c r="FO83" s="70" t="str">
        <f t="shared" si="342"/>
        <v/>
      </c>
      <c r="FP83" s="70" t="str">
        <f t="shared" si="343"/>
        <v/>
      </c>
      <c r="FQ83" s="70" t="str">
        <f t="shared" si="344"/>
        <v/>
      </c>
      <c r="FR83" s="387" t="str">
        <f t="shared" si="345"/>
        <v/>
      </c>
      <c r="FS83" s="72" t="str">
        <f t="shared" si="346"/>
        <v/>
      </c>
      <c r="FT83" s="71">
        <f t="shared" si="273"/>
        <v>0</v>
      </c>
      <c r="FU83" s="70">
        <f t="shared" si="274"/>
        <v>0</v>
      </c>
      <c r="FV83" s="70">
        <f t="shared" si="275"/>
        <v>0</v>
      </c>
      <c r="FW83" s="70">
        <f t="shared" si="276"/>
        <v>0</v>
      </c>
      <c r="FX83" s="72"/>
      <c r="FY83" s="691"/>
      <c r="FZ83" s="691"/>
      <c r="GA83" s="112">
        <f t="shared" si="277"/>
        <v>0</v>
      </c>
      <c r="GB83" s="112" t="s">
        <v>193</v>
      </c>
      <c r="GC83" s="112">
        <f t="shared" si="278"/>
        <v>200</v>
      </c>
      <c r="GD83" s="112" t="str">
        <f t="shared" si="279"/>
        <v>0/200</v>
      </c>
      <c r="GE83" s="112">
        <f t="shared" si="280"/>
        <v>0</v>
      </c>
      <c r="GF83" s="112" t="s">
        <v>193</v>
      </c>
      <c r="GG83" s="112">
        <f t="shared" si="281"/>
        <v>200</v>
      </c>
      <c r="GH83" s="112" t="str">
        <f t="shared" si="282"/>
        <v>0/200</v>
      </c>
      <c r="GI83" s="112">
        <f t="shared" si="283"/>
        <v>0</v>
      </c>
      <c r="GJ83" s="112" t="s">
        <v>193</v>
      </c>
      <c r="GK83" s="112">
        <f t="shared" si="284"/>
        <v>100</v>
      </c>
      <c r="GL83" s="112" t="str">
        <f t="shared" si="285"/>
        <v>0/100</v>
      </c>
      <c r="GM83" s="112">
        <f t="shared" si="286"/>
        <v>0</v>
      </c>
      <c r="GN83" s="112" t="s">
        <v>193</v>
      </c>
      <c r="GO83" s="112">
        <f t="shared" si="287"/>
        <v>100</v>
      </c>
      <c r="GP83" s="112" t="str">
        <f t="shared" si="288"/>
        <v>0/100</v>
      </c>
      <c r="GQ83" s="112">
        <f t="shared" si="289"/>
        <v>0</v>
      </c>
      <c r="GR83" s="112" t="s">
        <v>193</v>
      </c>
      <c r="GS83" s="112">
        <f t="shared" si="290"/>
        <v>200</v>
      </c>
      <c r="GT83" s="112" t="str">
        <f t="shared" si="235"/>
        <v>0/200</v>
      </c>
    </row>
    <row r="84" spans="1:202" ht="18">
      <c r="A84" s="104">
        <f t="shared" si="236"/>
        <v>0</v>
      </c>
      <c r="B84" s="336">
        <v>76</v>
      </c>
      <c r="C84" s="32">
        <v>76</v>
      </c>
      <c r="D84" s="26">
        <f t="shared" si="237"/>
        <v>0</v>
      </c>
      <c r="E84" s="2"/>
      <c r="F84" s="538"/>
      <c r="G84" s="1"/>
      <c r="H84" s="2"/>
      <c r="I84" s="2"/>
      <c r="J84" s="2"/>
      <c r="K84" s="115"/>
      <c r="L84" s="15">
        <v>0</v>
      </c>
      <c r="M84" s="49">
        <v>0</v>
      </c>
      <c r="N84" s="50">
        <f t="shared" si="227"/>
        <v>0</v>
      </c>
      <c r="O84" s="141">
        <v>0</v>
      </c>
      <c r="P84" s="338">
        <v>0</v>
      </c>
      <c r="Q84" s="75">
        <f t="shared" si="228"/>
        <v>0</v>
      </c>
      <c r="R84" s="339">
        <v>0</v>
      </c>
      <c r="S84" s="340">
        <f t="shared" si="291"/>
        <v>0</v>
      </c>
      <c r="T84" s="153">
        <f t="shared" si="238"/>
        <v>0</v>
      </c>
      <c r="U84" s="51">
        <f t="shared" si="229"/>
        <v>0</v>
      </c>
      <c r="V84" s="476">
        <f t="shared" si="239"/>
        <v>0</v>
      </c>
      <c r="W84" s="27" t="str">
        <f t="shared" si="230"/>
        <v/>
      </c>
      <c r="X84" s="27" t="str">
        <f t="shared" si="231"/>
        <v/>
      </c>
      <c r="Y84" s="85" t="str">
        <f t="shared" si="232"/>
        <v/>
      </c>
      <c r="Z84" s="89">
        <v>0</v>
      </c>
      <c r="AA84" s="58">
        <v>0</v>
      </c>
      <c r="AB84" s="59">
        <f t="shared" si="292"/>
        <v>0</v>
      </c>
      <c r="AC84" s="147">
        <v>0</v>
      </c>
      <c r="AD84" s="343">
        <v>0</v>
      </c>
      <c r="AE84" s="76">
        <f t="shared" si="293"/>
        <v>0</v>
      </c>
      <c r="AF84" s="344">
        <v>0</v>
      </c>
      <c r="AG84" s="345">
        <f t="shared" si="294"/>
        <v>0</v>
      </c>
      <c r="AH84" s="97">
        <f t="shared" si="240"/>
        <v>0</v>
      </c>
      <c r="AI84" s="148">
        <f t="shared" si="295"/>
        <v>0</v>
      </c>
      <c r="AJ84" s="475">
        <f t="shared" si="241"/>
        <v>0</v>
      </c>
      <c r="AK84" s="53" t="str">
        <f t="shared" si="296"/>
        <v/>
      </c>
      <c r="AL84" s="53" t="str">
        <f t="shared" si="297"/>
        <v/>
      </c>
      <c r="AM84" s="90" t="str">
        <f t="shared" si="298"/>
        <v/>
      </c>
      <c r="AN84" s="86">
        <v>0</v>
      </c>
      <c r="AO84" s="55">
        <v>0</v>
      </c>
      <c r="AP84" s="56">
        <f t="shared" si="220"/>
        <v>0</v>
      </c>
      <c r="AQ84" s="185">
        <v>0</v>
      </c>
      <c r="AR84" s="346">
        <v>0</v>
      </c>
      <c r="AS84" s="186">
        <f t="shared" si="299"/>
        <v>0</v>
      </c>
      <c r="AT84" s="347">
        <v>0</v>
      </c>
      <c r="AU84" s="348">
        <f t="shared" si="300"/>
        <v>0</v>
      </c>
      <c r="AV84" s="47">
        <f t="shared" si="242"/>
        <v>0</v>
      </c>
      <c r="AW84" s="187">
        <f t="shared" si="301"/>
        <v>0</v>
      </c>
      <c r="AX84" s="473">
        <f t="shared" si="243"/>
        <v>0</v>
      </c>
      <c r="AY84" s="29" t="str">
        <f t="shared" si="302"/>
        <v/>
      </c>
      <c r="AZ84" s="29" t="str">
        <f t="shared" si="303"/>
        <v/>
      </c>
      <c r="BA84" s="87" t="str">
        <f t="shared" si="304"/>
        <v/>
      </c>
      <c r="BB84" s="203">
        <v>0</v>
      </c>
      <c r="BC84" s="63">
        <v>0</v>
      </c>
      <c r="BD84" s="204">
        <f t="shared" si="221"/>
        <v>0</v>
      </c>
      <c r="BE84" s="205">
        <v>0</v>
      </c>
      <c r="BF84" s="349">
        <v>0</v>
      </c>
      <c r="BG84" s="206">
        <f t="shared" si="305"/>
        <v>0</v>
      </c>
      <c r="BH84" s="350">
        <v>0</v>
      </c>
      <c r="BI84" s="351">
        <f t="shared" si="306"/>
        <v>0</v>
      </c>
      <c r="BJ84" s="77">
        <f t="shared" si="244"/>
        <v>0</v>
      </c>
      <c r="BK84" s="207">
        <f t="shared" si="307"/>
        <v>0</v>
      </c>
      <c r="BL84" s="477">
        <f t="shared" si="245"/>
        <v>0</v>
      </c>
      <c r="BM84" s="69" t="str">
        <f t="shared" si="308"/>
        <v/>
      </c>
      <c r="BN84" s="69" t="str">
        <f t="shared" si="309"/>
        <v/>
      </c>
      <c r="BO84" s="88" t="str">
        <f t="shared" si="310"/>
        <v/>
      </c>
      <c r="BP84" s="89">
        <v>0</v>
      </c>
      <c r="BQ84" s="58">
        <v>0</v>
      </c>
      <c r="BR84" s="59">
        <f t="shared" si="233"/>
        <v>0</v>
      </c>
      <c r="BS84" s="147">
        <v>0</v>
      </c>
      <c r="BT84" s="343">
        <v>0</v>
      </c>
      <c r="BU84" s="76">
        <f t="shared" si="311"/>
        <v>0</v>
      </c>
      <c r="BV84" s="344">
        <v>0</v>
      </c>
      <c r="BW84" s="345">
        <f t="shared" si="312"/>
        <v>0</v>
      </c>
      <c r="BX84" s="97">
        <f t="shared" si="246"/>
        <v>0</v>
      </c>
      <c r="BY84" s="148">
        <f t="shared" si="313"/>
        <v>0</v>
      </c>
      <c r="BZ84" s="475">
        <f t="shared" si="247"/>
        <v>0</v>
      </c>
      <c r="CA84" s="53" t="str">
        <f t="shared" si="234"/>
        <v/>
      </c>
      <c r="CB84" s="53" t="str">
        <f t="shared" si="314"/>
        <v/>
      </c>
      <c r="CC84" s="90" t="str">
        <f t="shared" si="315"/>
        <v/>
      </c>
      <c r="CD84" s="94">
        <v>0</v>
      </c>
      <c r="CE84" s="95">
        <v>0</v>
      </c>
      <c r="CF84" s="96">
        <f t="shared" si="222"/>
        <v>0</v>
      </c>
      <c r="CG84" s="223">
        <v>0</v>
      </c>
      <c r="CH84" s="352">
        <v>0</v>
      </c>
      <c r="CI84" s="224">
        <f t="shared" si="316"/>
        <v>0</v>
      </c>
      <c r="CJ84" s="353">
        <v>0</v>
      </c>
      <c r="CK84" s="354">
        <f t="shared" si="317"/>
        <v>0</v>
      </c>
      <c r="CL84" s="46">
        <f t="shared" si="248"/>
        <v>0</v>
      </c>
      <c r="CM84" s="225">
        <f t="shared" si="318"/>
        <v>0</v>
      </c>
      <c r="CN84" s="478">
        <f t="shared" si="249"/>
        <v>0</v>
      </c>
      <c r="CO84" s="28" t="str">
        <f t="shared" si="319"/>
        <v/>
      </c>
      <c r="CP84" s="28" t="str">
        <f t="shared" si="320"/>
        <v/>
      </c>
      <c r="CQ84" s="43" t="str">
        <f t="shared" si="321"/>
        <v/>
      </c>
      <c r="CR84" s="89">
        <v>0</v>
      </c>
      <c r="CS84" s="58">
        <v>0</v>
      </c>
      <c r="CT84" s="59">
        <f t="shared" si="322"/>
        <v>0</v>
      </c>
      <c r="CU84" s="147">
        <v>0</v>
      </c>
      <c r="CV84" s="343">
        <v>0</v>
      </c>
      <c r="CW84" s="76">
        <f t="shared" si="323"/>
        <v>0</v>
      </c>
      <c r="CX84" s="344">
        <v>0</v>
      </c>
      <c r="CY84" s="345">
        <f t="shared" si="324"/>
        <v>0</v>
      </c>
      <c r="CZ84" s="97">
        <f t="shared" si="250"/>
        <v>0</v>
      </c>
      <c r="DA84" s="148">
        <f t="shared" si="325"/>
        <v>0</v>
      </c>
      <c r="DB84" s="475">
        <f t="shared" si="251"/>
        <v>0</v>
      </c>
      <c r="DC84" s="53" t="str">
        <f t="shared" si="326"/>
        <v/>
      </c>
      <c r="DD84" s="53" t="str">
        <f t="shared" si="327"/>
        <v/>
      </c>
      <c r="DE84" s="90" t="str">
        <f t="shared" si="328"/>
        <v/>
      </c>
      <c r="DF84" s="91">
        <v>0</v>
      </c>
      <c r="DG84" s="60">
        <v>0</v>
      </c>
      <c r="DH84" s="61">
        <f t="shared" si="223"/>
        <v>0</v>
      </c>
      <c r="DI84" s="244">
        <v>0</v>
      </c>
      <c r="DJ84" s="355">
        <v>0</v>
      </c>
      <c r="DK84" s="245">
        <f t="shared" si="329"/>
        <v>0</v>
      </c>
      <c r="DL84" s="356">
        <v>0</v>
      </c>
      <c r="DM84" s="357">
        <f t="shared" si="330"/>
        <v>0</v>
      </c>
      <c r="DN84" s="48">
        <f t="shared" si="252"/>
        <v>0</v>
      </c>
      <c r="DO84" s="246">
        <f t="shared" si="331"/>
        <v>0</v>
      </c>
      <c r="DP84" s="479">
        <f t="shared" si="253"/>
        <v>0</v>
      </c>
      <c r="DQ84" s="92" t="str">
        <f t="shared" si="254"/>
        <v/>
      </c>
      <c r="DR84" s="203">
        <v>0</v>
      </c>
      <c r="DS84" s="63">
        <v>0</v>
      </c>
      <c r="DT84" s="204">
        <f t="shared" si="224"/>
        <v>0</v>
      </c>
      <c r="DU84" s="205">
        <v>0</v>
      </c>
      <c r="DV84" s="349">
        <v>0</v>
      </c>
      <c r="DW84" s="206">
        <f t="shared" si="332"/>
        <v>0</v>
      </c>
      <c r="DX84" s="350">
        <v>0</v>
      </c>
      <c r="DY84" s="351">
        <f t="shared" si="333"/>
        <v>0</v>
      </c>
      <c r="DZ84" s="77">
        <f t="shared" si="255"/>
        <v>0</v>
      </c>
      <c r="EA84" s="207">
        <f t="shared" si="334"/>
        <v>0</v>
      </c>
      <c r="EB84" s="477">
        <f t="shared" si="256"/>
        <v>0</v>
      </c>
      <c r="EC84" s="93" t="str">
        <f t="shared" si="257"/>
        <v/>
      </c>
      <c r="ED84" s="12">
        <v>0</v>
      </c>
      <c r="EE84" s="6">
        <v>0</v>
      </c>
      <c r="EF84" s="6">
        <v>0</v>
      </c>
      <c r="EG84" s="65">
        <f t="shared" si="225"/>
        <v>0</v>
      </c>
      <c r="EH84" s="480">
        <f t="shared" si="258"/>
        <v>0</v>
      </c>
      <c r="EI84" s="66" t="str">
        <f t="shared" si="259"/>
        <v/>
      </c>
      <c r="EJ84" s="10">
        <v>0</v>
      </c>
      <c r="EK84" s="4">
        <v>0</v>
      </c>
      <c r="EL84" s="4">
        <v>0</v>
      </c>
      <c r="EM84" s="28">
        <f t="shared" si="226"/>
        <v>0</v>
      </c>
      <c r="EN84" s="478">
        <f t="shared" si="260"/>
        <v>0</v>
      </c>
      <c r="EO84" s="39" t="str">
        <f t="shared" si="261"/>
        <v/>
      </c>
      <c r="EP84" s="203">
        <v>0</v>
      </c>
      <c r="EQ84" s="63">
        <v>0</v>
      </c>
      <c r="ER84" s="204">
        <f t="shared" si="335"/>
        <v>0</v>
      </c>
      <c r="ES84" s="205">
        <v>0</v>
      </c>
      <c r="ET84" s="349">
        <v>0</v>
      </c>
      <c r="EU84" s="206">
        <f t="shared" si="336"/>
        <v>0</v>
      </c>
      <c r="EV84" s="350">
        <v>0</v>
      </c>
      <c r="EW84" s="351">
        <f t="shared" si="337"/>
        <v>0</v>
      </c>
      <c r="EX84" s="77">
        <f t="shared" si="262"/>
        <v>0</v>
      </c>
      <c r="EY84" s="207">
        <f t="shared" si="338"/>
        <v>0</v>
      </c>
      <c r="EZ84" s="477">
        <f t="shared" si="263"/>
        <v>0</v>
      </c>
      <c r="FA84" s="93" t="str">
        <f t="shared" si="264"/>
        <v/>
      </c>
      <c r="FB84" s="14"/>
      <c r="FC84" s="8"/>
      <c r="FD84" s="44" t="str">
        <f t="shared" si="219"/>
        <v/>
      </c>
      <c r="FE84" s="41">
        <f t="shared" si="265"/>
        <v>0</v>
      </c>
      <c r="FF84" s="30">
        <f t="shared" si="266"/>
        <v>0</v>
      </c>
      <c r="FG84" s="26">
        <f t="shared" si="339"/>
        <v>0</v>
      </c>
      <c r="FH84" s="74" t="str">
        <f t="shared" si="268"/>
        <v/>
      </c>
      <c r="FI84" s="74" t="str">
        <f t="shared" si="269"/>
        <v/>
      </c>
      <c r="FJ84" s="62" t="str">
        <f t="shared" si="270"/>
        <v/>
      </c>
      <c r="FK84" s="42" t="str">
        <f t="shared" si="271"/>
        <v/>
      </c>
      <c r="FL84" s="84">
        <f t="shared" si="272"/>
        <v>0</v>
      </c>
      <c r="FM84" s="71" t="str">
        <f t="shared" si="340"/>
        <v/>
      </c>
      <c r="FN84" s="70" t="str">
        <f t="shared" si="341"/>
        <v/>
      </c>
      <c r="FO84" s="70" t="str">
        <f t="shared" si="342"/>
        <v/>
      </c>
      <c r="FP84" s="70" t="str">
        <f t="shared" si="343"/>
        <v/>
      </c>
      <c r="FQ84" s="70" t="str">
        <f t="shared" si="344"/>
        <v/>
      </c>
      <c r="FR84" s="387" t="str">
        <f t="shared" si="345"/>
        <v/>
      </c>
      <c r="FS84" s="72" t="str">
        <f t="shared" si="346"/>
        <v/>
      </c>
      <c r="FT84" s="71">
        <f t="shared" si="273"/>
        <v>0</v>
      </c>
      <c r="FU84" s="70">
        <f t="shared" si="274"/>
        <v>0</v>
      </c>
      <c r="FV84" s="70">
        <f t="shared" si="275"/>
        <v>0</v>
      </c>
      <c r="FW84" s="70">
        <f t="shared" si="276"/>
        <v>0</v>
      </c>
      <c r="FX84" s="72"/>
      <c r="FY84" s="691"/>
      <c r="FZ84" s="691"/>
      <c r="GA84" s="112">
        <f t="shared" si="277"/>
        <v>0</v>
      </c>
      <c r="GB84" s="112" t="s">
        <v>193</v>
      </c>
      <c r="GC84" s="112">
        <f t="shared" si="278"/>
        <v>200</v>
      </c>
      <c r="GD84" s="112" t="str">
        <f t="shared" si="279"/>
        <v>0/200</v>
      </c>
      <c r="GE84" s="112">
        <f t="shared" si="280"/>
        <v>0</v>
      </c>
      <c r="GF84" s="112" t="s">
        <v>193</v>
      </c>
      <c r="GG84" s="112">
        <f t="shared" si="281"/>
        <v>200</v>
      </c>
      <c r="GH84" s="112" t="str">
        <f t="shared" si="282"/>
        <v>0/200</v>
      </c>
      <c r="GI84" s="112">
        <f t="shared" si="283"/>
        <v>0</v>
      </c>
      <c r="GJ84" s="112" t="s">
        <v>193</v>
      </c>
      <c r="GK84" s="112">
        <f t="shared" si="284"/>
        <v>100</v>
      </c>
      <c r="GL84" s="112" t="str">
        <f t="shared" si="285"/>
        <v>0/100</v>
      </c>
      <c r="GM84" s="112">
        <f t="shared" si="286"/>
        <v>0</v>
      </c>
      <c r="GN84" s="112" t="s">
        <v>193</v>
      </c>
      <c r="GO84" s="112">
        <f t="shared" si="287"/>
        <v>100</v>
      </c>
      <c r="GP84" s="112" t="str">
        <f t="shared" si="288"/>
        <v>0/100</v>
      </c>
      <c r="GQ84" s="112">
        <f t="shared" si="289"/>
        <v>0</v>
      </c>
      <c r="GR84" s="112" t="s">
        <v>193</v>
      </c>
      <c r="GS84" s="112">
        <f t="shared" si="290"/>
        <v>200</v>
      </c>
      <c r="GT84" s="112" t="str">
        <f t="shared" si="235"/>
        <v>0/200</v>
      </c>
    </row>
    <row r="85" spans="1:202" ht="18">
      <c r="A85" s="104">
        <f t="shared" si="236"/>
        <v>0</v>
      </c>
      <c r="B85" s="336">
        <v>77</v>
      </c>
      <c r="C85" s="25">
        <v>77</v>
      </c>
      <c r="D85" s="26">
        <f t="shared" si="237"/>
        <v>0</v>
      </c>
      <c r="E85" s="2"/>
      <c r="F85" s="538"/>
      <c r="G85" s="2"/>
      <c r="H85" s="2"/>
      <c r="I85" s="2"/>
      <c r="J85" s="2"/>
      <c r="K85" s="115"/>
      <c r="L85" s="15">
        <v>0</v>
      </c>
      <c r="M85" s="49">
        <v>0</v>
      </c>
      <c r="N85" s="50">
        <f t="shared" si="227"/>
        <v>0</v>
      </c>
      <c r="O85" s="141">
        <v>0</v>
      </c>
      <c r="P85" s="338">
        <v>0</v>
      </c>
      <c r="Q85" s="75">
        <f t="shared" si="228"/>
        <v>0</v>
      </c>
      <c r="R85" s="339">
        <v>0</v>
      </c>
      <c r="S85" s="340">
        <f t="shared" si="291"/>
        <v>0</v>
      </c>
      <c r="T85" s="153">
        <f t="shared" si="238"/>
        <v>0</v>
      </c>
      <c r="U85" s="51">
        <f t="shared" si="229"/>
        <v>0</v>
      </c>
      <c r="V85" s="476">
        <f t="shared" si="239"/>
        <v>0</v>
      </c>
      <c r="W85" s="27" t="str">
        <f t="shared" si="230"/>
        <v/>
      </c>
      <c r="X85" s="27" t="str">
        <f t="shared" si="231"/>
        <v/>
      </c>
      <c r="Y85" s="85" t="str">
        <f t="shared" si="232"/>
        <v/>
      </c>
      <c r="Z85" s="89">
        <v>0</v>
      </c>
      <c r="AA85" s="58">
        <v>0</v>
      </c>
      <c r="AB85" s="59">
        <f t="shared" si="292"/>
        <v>0</v>
      </c>
      <c r="AC85" s="147">
        <v>0</v>
      </c>
      <c r="AD85" s="343">
        <v>0</v>
      </c>
      <c r="AE85" s="76">
        <f t="shared" si="293"/>
        <v>0</v>
      </c>
      <c r="AF85" s="344">
        <v>0</v>
      </c>
      <c r="AG85" s="345">
        <f t="shared" si="294"/>
        <v>0</v>
      </c>
      <c r="AH85" s="97">
        <f t="shared" si="240"/>
        <v>0</v>
      </c>
      <c r="AI85" s="148">
        <f t="shared" si="295"/>
        <v>0</v>
      </c>
      <c r="AJ85" s="475">
        <f t="shared" si="241"/>
        <v>0</v>
      </c>
      <c r="AK85" s="53" t="str">
        <f t="shared" si="296"/>
        <v/>
      </c>
      <c r="AL85" s="53" t="str">
        <f t="shared" si="297"/>
        <v/>
      </c>
      <c r="AM85" s="90" t="str">
        <f t="shared" si="298"/>
        <v/>
      </c>
      <c r="AN85" s="86">
        <v>0</v>
      </c>
      <c r="AO85" s="55">
        <v>0</v>
      </c>
      <c r="AP85" s="56">
        <f t="shared" si="220"/>
        <v>0</v>
      </c>
      <c r="AQ85" s="185">
        <v>0</v>
      </c>
      <c r="AR85" s="346">
        <v>0</v>
      </c>
      <c r="AS85" s="186">
        <f t="shared" si="299"/>
        <v>0</v>
      </c>
      <c r="AT85" s="347">
        <v>0</v>
      </c>
      <c r="AU85" s="348">
        <f t="shared" si="300"/>
        <v>0</v>
      </c>
      <c r="AV85" s="47">
        <f t="shared" si="242"/>
        <v>0</v>
      </c>
      <c r="AW85" s="187">
        <f t="shared" si="301"/>
        <v>0</v>
      </c>
      <c r="AX85" s="473">
        <f t="shared" si="243"/>
        <v>0</v>
      </c>
      <c r="AY85" s="29" t="str">
        <f t="shared" si="302"/>
        <v/>
      </c>
      <c r="AZ85" s="29" t="str">
        <f t="shared" si="303"/>
        <v/>
      </c>
      <c r="BA85" s="87" t="str">
        <f t="shared" si="304"/>
        <v/>
      </c>
      <c r="BB85" s="203">
        <v>0</v>
      </c>
      <c r="BC85" s="63">
        <v>0</v>
      </c>
      <c r="BD85" s="204">
        <f t="shared" si="221"/>
        <v>0</v>
      </c>
      <c r="BE85" s="205">
        <v>0</v>
      </c>
      <c r="BF85" s="349">
        <v>0</v>
      </c>
      <c r="BG85" s="206">
        <f t="shared" si="305"/>
        <v>0</v>
      </c>
      <c r="BH85" s="350">
        <v>0</v>
      </c>
      <c r="BI85" s="351">
        <f t="shared" si="306"/>
        <v>0</v>
      </c>
      <c r="BJ85" s="77">
        <f t="shared" si="244"/>
        <v>0</v>
      </c>
      <c r="BK85" s="207">
        <f t="shared" si="307"/>
        <v>0</v>
      </c>
      <c r="BL85" s="477">
        <f t="shared" si="245"/>
        <v>0</v>
      </c>
      <c r="BM85" s="69" t="str">
        <f t="shared" si="308"/>
        <v/>
      </c>
      <c r="BN85" s="69" t="str">
        <f t="shared" si="309"/>
        <v/>
      </c>
      <c r="BO85" s="88" t="str">
        <f t="shared" si="310"/>
        <v/>
      </c>
      <c r="BP85" s="89">
        <v>0</v>
      </c>
      <c r="BQ85" s="58">
        <v>0</v>
      </c>
      <c r="BR85" s="59">
        <f t="shared" si="233"/>
        <v>0</v>
      </c>
      <c r="BS85" s="147">
        <v>0</v>
      </c>
      <c r="BT85" s="343">
        <v>0</v>
      </c>
      <c r="BU85" s="76">
        <f t="shared" si="311"/>
        <v>0</v>
      </c>
      <c r="BV85" s="344">
        <v>0</v>
      </c>
      <c r="BW85" s="345">
        <f t="shared" si="312"/>
        <v>0</v>
      </c>
      <c r="BX85" s="97">
        <f t="shared" si="246"/>
        <v>0</v>
      </c>
      <c r="BY85" s="148">
        <f t="shared" si="313"/>
        <v>0</v>
      </c>
      <c r="BZ85" s="475">
        <f t="shared" si="247"/>
        <v>0</v>
      </c>
      <c r="CA85" s="53" t="str">
        <f t="shared" si="234"/>
        <v/>
      </c>
      <c r="CB85" s="53" t="str">
        <f t="shared" si="314"/>
        <v/>
      </c>
      <c r="CC85" s="90" t="str">
        <f t="shared" si="315"/>
        <v/>
      </c>
      <c r="CD85" s="94">
        <v>0</v>
      </c>
      <c r="CE85" s="95">
        <v>0</v>
      </c>
      <c r="CF85" s="96">
        <f t="shared" si="222"/>
        <v>0</v>
      </c>
      <c r="CG85" s="223">
        <v>0</v>
      </c>
      <c r="CH85" s="352">
        <v>0</v>
      </c>
      <c r="CI85" s="224">
        <f t="shared" si="316"/>
        <v>0</v>
      </c>
      <c r="CJ85" s="353">
        <v>0</v>
      </c>
      <c r="CK85" s="354">
        <f t="shared" si="317"/>
        <v>0</v>
      </c>
      <c r="CL85" s="46">
        <f t="shared" si="248"/>
        <v>0</v>
      </c>
      <c r="CM85" s="225">
        <f t="shared" si="318"/>
        <v>0</v>
      </c>
      <c r="CN85" s="478">
        <f t="shared" si="249"/>
        <v>0</v>
      </c>
      <c r="CO85" s="28" t="str">
        <f t="shared" si="319"/>
        <v/>
      </c>
      <c r="CP85" s="28" t="str">
        <f t="shared" si="320"/>
        <v/>
      </c>
      <c r="CQ85" s="43" t="str">
        <f t="shared" si="321"/>
        <v/>
      </c>
      <c r="CR85" s="89">
        <v>0</v>
      </c>
      <c r="CS85" s="58">
        <v>0</v>
      </c>
      <c r="CT85" s="59">
        <f t="shared" si="322"/>
        <v>0</v>
      </c>
      <c r="CU85" s="147">
        <v>0</v>
      </c>
      <c r="CV85" s="343">
        <v>0</v>
      </c>
      <c r="CW85" s="76">
        <f t="shared" si="323"/>
        <v>0</v>
      </c>
      <c r="CX85" s="344">
        <v>0</v>
      </c>
      <c r="CY85" s="345">
        <f t="shared" si="324"/>
        <v>0</v>
      </c>
      <c r="CZ85" s="97">
        <f t="shared" si="250"/>
        <v>0</v>
      </c>
      <c r="DA85" s="148">
        <f t="shared" si="325"/>
        <v>0</v>
      </c>
      <c r="DB85" s="475">
        <f t="shared" si="251"/>
        <v>0</v>
      </c>
      <c r="DC85" s="53" t="str">
        <f t="shared" si="326"/>
        <v/>
      </c>
      <c r="DD85" s="53" t="str">
        <f t="shared" si="327"/>
        <v/>
      </c>
      <c r="DE85" s="90" t="str">
        <f t="shared" si="328"/>
        <v/>
      </c>
      <c r="DF85" s="91">
        <v>0</v>
      </c>
      <c r="DG85" s="60">
        <v>0</v>
      </c>
      <c r="DH85" s="61">
        <f t="shared" si="223"/>
        <v>0</v>
      </c>
      <c r="DI85" s="244">
        <v>0</v>
      </c>
      <c r="DJ85" s="355">
        <v>0</v>
      </c>
      <c r="DK85" s="245">
        <f t="shared" si="329"/>
        <v>0</v>
      </c>
      <c r="DL85" s="356">
        <v>0</v>
      </c>
      <c r="DM85" s="357">
        <f t="shared" si="330"/>
        <v>0</v>
      </c>
      <c r="DN85" s="48">
        <f t="shared" si="252"/>
        <v>0</v>
      </c>
      <c r="DO85" s="246">
        <f t="shared" si="331"/>
        <v>0</v>
      </c>
      <c r="DP85" s="479">
        <f t="shared" si="253"/>
        <v>0</v>
      </c>
      <c r="DQ85" s="92" t="str">
        <f t="shared" si="254"/>
        <v/>
      </c>
      <c r="DR85" s="203">
        <v>0</v>
      </c>
      <c r="DS85" s="63">
        <v>0</v>
      </c>
      <c r="DT85" s="204">
        <f t="shared" si="224"/>
        <v>0</v>
      </c>
      <c r="DU85" s="205">
        <v>0</v>
      </c>
      <c r="DV85" s="349">
        <v>0</v>
      </c>
      <c r="DW85" s="206">
        <f t="shared" si="332"/>
        <v>0</v>
      </c>
      <c r="DX85" s="350">
        <v>0</v>
      </c>
      <c r="DY85" s="351">
        <f t="shared" si="333"/>
        <v>0</v>
      </c>
      <c r="DZ85" s="77">
        <f t="shared" si="255"/>
        <v>0</v>
      </c>
      <c r="EA85" s="207">
        <f t="shared" si="334"/>
        <v>0</v>
      </c>
      <c r="EB85" s="477">
        <f t="shared" si="256"/>
        <v>0</v>
      </c>
      <c r="EC85" s="93" t="str">
        <f t="shared" si="257"/>
        <v/>
      </c>
      <c r="ED85" s="12">
        <v>0</v>
      </c>
      <c r="EE85" s="6">
        <v>0</v>
      </c>
      <c r="EF85" s="6">
        <v>0</v>
      </c>
      <c r="EG85" s="65">
        <f t="shared" si="225"/>
        <v>0</v>
      </c>
      <c r="EH85" s="480">
        <f t="shared" si="258"/>
        <v>0</v>
      </c>
      <c r="EI85" s="66" t="str">
        <f t="shared" si="259"/>
        <v/>
      </c>
      <c r="EJ85" s="10">
        <v>0</v>
      </c>
      <c r="EK85" s="4">
        <v>0</v>
      </c>
      <c r="EL85" s="4">
        <v>0</v>
      </c>
      <c r="EM85" s="28">
        <f t="shared" si="226"/>
        <v>0</v>
      </c>
      <c r="EN85" s="478">
        <f t="shared" si="260"/>
        <v>0</v>
      </c>
      <c r="EO85" s="39" t="str">
        <f t="shared" si="261"/>
        <v/>
      </c>
      <c r="EP85" s="203">
        <v>0</v>
      </c>
      <c r="EQ85" s="63">
        <v>0</v>
      </c>
      <c r="ER85" s="204">
        <f t="shared" si="335"/>
        <v>0</v>
      </c>
      <c r="ES85" s="205">
        <v>0</v>
      </c>
      <c r="ET85" s="349">
        <v>0</v>
      </c>
      <c r="EU85" s="206">
        <f t="shared" si="336"/>
        <v>0</v>
      </c>
      <c r="EV85" s="350">
        <v>0</v>
      </c>
      <c r="EW85" s="351">
        <f t="shared" si="337"/>
        <v>0</v>
      </c>
      <c r="EX85" s="77">
        <f t="shared" si="262"/>
        <v>0</v>
      </c>
      <c r="EY85" s="207">
        <f t="shared" si="338"/>
        <v>0</v>
      </c>
      <c r="EZ85" s="477">
        <f t="shared" si="263"/>
        <v>0</v>
      </c>
      <c r="FA85" s="93" t="str">
        <f t="shared" si="264"/>
        <v/>
      </c>
      <c r="FB85" s="14"/>
      <c r="FC85" s="8"/>
      <c r="FD85" s="44" t="str">
        <f t="shared" si="219"/>
        <v/>
      </c>
      <c r="FE85" s="41">
        <f t="shared" si="265"/>
        <v>0</v>
      </c>
      <c r="FF85" s="30">
        <f t="shared" si="266"/>
        <v>0</v>
      </c>
      <c r="FG85" s="26">
        <f t="shared" si="339"/>
        <v>0</v>
      </c>
      <c r="FH85" s="74" t="str">
        <f t="shared" si="268"/>
        <v/>
      </c>
      <c r="FI85" s="74" t="str">
        <f t="shared" si="269"/>
        <v/>
      </c>
      <c r="FJ85" s="62" t="str">
        <f t="shared" si="270"/>
        <v/>
      </c>
      <c r="FK85" s="42" t="str">
        <f t="shared" si="271"/>
        <v/>
      </c>
      <c r="FL85" s="84">
        <f t="shared" si="272"/>
        <v>0</v>
      </c>
      <c r="FM85" s="71" t="str">
        <f t="shared" si="340"/>
        <v/>
      </c>
      <c r="FN85" s="70" t="str">
        <f t="shared" si="341"/>
        <v/>
      </c>
      <c r="FO85" s="70" t="str">
        <f t="shared" si="342"/>
        <v/>
      </c>
      <c r="FP85" s="70" t="str">
        <f t="shared" si="343"/>
        <v/>
      </c>
      <c r="FQ85" s="70" t="str">
        <f t="shared" si="344"/>
        <v/>
      </c>
      <c r="FR85" s="387" t="str">
        <f t="shared" si="345"/>
        <v/>
      </c>
      <c r="FS85" s="72" t="str">
        <f t="shared" si="346"/>
        <v/>
      </c>
      <c r="FT85" s="71">
        <f t="shared" si="273"/>
        <v>0</v>
      </c>
      <c r="FU85" s="70">
        <f t="shared" si="274"/>
        <v>0</v>
      </c>
      <c r="FV85" s="70">
        <f t="shared" si="275"/>
        <v>0</v>
      </c>
      <c r="FW85" s="70">
        <f t="shared" si="276"/>
        <v>0</v>
      </c>
      <c r="FX85" s="72"/>
      <c r="FY85" s="691"/>
      <c r="FZ85" s="691"/>
      <c r="GA85" s="112">
        <f t="shared" si="277"/>
        <v>0</v>
      </c>
      <c r="GB85" s="112" t="s">
        <v>193</v>
      </c>
      <c r="GC85" s="112">
        <f t="shared" si="278"/>
        <v>200</v>
      </c>
      <c r="GD85" s="112" t="str">
        <f t="shared" si="279"/>
        <v>0/200</v>
      </c>
      <c r="GE85" s="112">
        <f t="shared" si="280"/>
        <v>0</v>
      </c>
      <c r="GF85" s="112" t="s">
        <v>193</v>
      </c>
      <c r="GG85" s="112">
        <f t="shared" si="281"/>
        <v>200</v>
      </c>
      <c r="GH85" s="112" t="str">
        <f t="shared" si="282"/>
        <v>0/200</v>
      </c>
      <c r="GI85" s="112">
        <f t="shared" si="283"/>
        <v>0</v>
      </c>
      <c r="GJ85" s="112" t="s">
        <v>193</v>
      </c>
      <c r="GK85" s="112">
        <f t="shared" si="284"/>
        <v>100</v>
      </c>
      <c r="GL85" s="112" t="str">
        <f t="shared" si="285"/>
        <v>0/100</v>
      </c>
      <c r="GM85" s="112">
        <f t="shared" si="286"/>
        <v>0</v>
      </c>
      <c r="GN85" s="112" t="s">
        <v>193</v>
      </c>
      <c r="GO85" s="112">
        <f t="shared" si="287"/>
        <v>100</v>
      </c>
      <c r="GP85" s="112" t="str">
        <f t="shared" si="288"/>
        <v>0/100</v>
      </c>
      <c r="GQ85" s="112">
        <f t="shared" si="289"/>
        <v>0</v>
      </c>
      <c r="GR85" s="112" t="s">
        <v>193</v>
      </c>
      <c r="GS85" s="112">
        <f t="shared" si="290"/>
        <v>200</v>
      </c>
      <c r="GT85" s="112" t="str">
        <f t="shared" si="235"/>
        <v>0/200</v>
      </c>
    </row>
    <row r="86" spans="1:202" ht="18">
      <c r="A86" s="104">
        <f t="shared" si="236"/>
        <v>0</v>
      </c>
      <c r="B86" s="336">
        <v>78</v>
      </c>
      <c r="C86" s="32">
        <v>78</v>
      </c>
      <c r="D86" s="26">
        <f t="shared" si="237"/>
        <v>0</v>
      </c>
      <c r="E86" s="2"/>
      <c r="F86" s="538"/>
      <c r="G86" s="1"/>
      <c r="H86" s="2"/>
      <c r="I86" s="2"/>
      <c r="J86" s="2"/>
      <c r="K86" s="115"/>
      <c r="L86" s="15">
        <v>0</v>
      </c>
      <c r="M86" s="49">
        <v>0</v>
      </c>
      <c r="N86" s="50">
        <f t="shared" si="227"/>
        <v>0</v>
      </c>
      <c r="O86" s="141">
        <v>0</v>
      </c>
      <c r="P86" s="338">
        <v>0</v>
      </c>
      <c r="Q86" s="75">
        <f t="shared" si="228"/>
        <v>0</v>
      </c>
      <c r="R86" s="339">
        <v>0</v>
      </c>
      <c r="S86" s="340">
        <f t="shared" si="291"/>
        <v>0</v>
      </c>
      <c r="T86" s="153">
        <f t="shared" si="238"/>
        <v>0</v>
      </c>
      <c r="U86" s="51">
        <f t="shared" si="229"/>
        <v>0</v>
      </c>
      <c r="V86" s="476">
        <f t="shared" si="239"/>
        <v>0</v>
      </c>
      <c r="W86" s="27" t="str">
        <f t="shared" si="230"/>
        <v/>
      </c>
      <c r="X86" s="27" t="str">
        <f t="shared" si="231"/>
        <v/>
      </c>
      <c r="Y86" s="85" t="str">
        <f t="shared" si="232"/>
        <v/>
      </c>
      <c r="Z86" s="89">
        <v>0</v>
      </c>
      <c r="AA86" s="58">
        <v>0</v>
      </c>
      <c r="AB86" s="59">
        <f t="shared" si="292"/>
        <v>0</v>
      </c>
      <c r="AC86" s="147">
        <v>0</v>
      </c>
      <c r="AD86" s="343">
        <v>0</v>
      </c>
      <c r="AE86" s="76">
        <f t="shared" si="293"/>
        <v>0</v>
      </c>
      <c r="AF86" s="344">
        <v>0</v>
      </c>
      <c r="AG86" s="345">
        <f t="shared" si="294"/>
        <v>0</v>
      </c>
      <c r="AH86" s="97">
        <f t="shared" si="240"/>
        <v>0</v>
      </c>
      <c r="AI86" s="148">
        <f t="shared" si="295"/>
        <v>0</v>
      </c>
      <c r="AJ86" s="475">
        <f t="shared" si="241"/>
        <v>0</v>
      </c>
      <c r="AK86" s="53" t="str">
        <f t="shared" si="296"/>
        <v/>
      </c>
      <c r="AL86" s="53" t="str">
        <f t="shared" si="297"/>
        <v/>
      </c>
      <c r="AM86" s="90" t="str">
        <f t="shared" si="298"/>
        <v/>
      </c>
      <c r="AN86" s="86">
        <v>0</v>
      </c>
      <c r="AO86" s="55">
        <v>0</v>
      </c>
      <c r="AP86" s="56">
        <f t="shared" si="220"/>
        <v>0</v>
      </c>
      <c r="AQ86" s="185">
        <v>0</v>
      </c>
      <c r="AR86" s="346">
        <v>0</v>
      </c>
      <c r="AS86" s="186">
        <f t="shared" si="299"/>
        <v>0</v>
      </c>
      <c r="AT86" s="347">
        <v>0</v>
      </c>
      <c r="AU86" s="348">
        <f t="shared" si="300"/>
        <v>0</v>
      </c>
      <c r="AV86" s="47">
        <f t="shared" si="242"/>
        <v>0</v>
      </c>
      <c r="AW86" s="187">
        <f t="shared" si="301"/>
        <v>0</v>
      </c>
      <c r="AX86" s="473">
        <f t="shared" si="243"/>
        <v>0</v>
      </c>
      <c r="AY86" s="29" t="str">
        <f t="shared" si="302"/>
        <v/>
      </c>
      <c r="AZ86" s="29" t="str">
        <f t="shared" si="303"/>
        <v/>
      </c>
      <c r="BA86" s="87" t="str">
        <f t="shared" si="304"/>
        <v/>
      </c>
      <c r="BB86" s="203">
        <v>0</v>
      </c>
      <c r="BC86" s="63">
        <v>0</v>
      </c>
      <c r="BD86" s="204">
        <f t="shared" si="221"/>
        <v>0</v>
      </c>
      <c r="BE86" s="205">
        <v>0</v>
      </c>
      <c r="BF86" s="349">
        <v>0</v>
      </c>
      <c r="BG86" s="206">
        <f t="shared" si="305"/>
        <v>0</v>
      </c>
      <c r="BH86" s="350">
        <v>0</v>
      </c>
      <c r="BI86" s="351">
        <f t="shared" si="306"/>
        <v>0</v>
      </c>
      <c r="BJ86" s="77">
        <f t="shared" si="244"/>
        <v>0</v>
      </c>
      <c r="BK86" s="207">
        <f t="shared" si="307"/>
        <v>0</v>
      </c>
      <c r="BL86" s="477">
        <f t="shared" si="245"/>
        <v>0</v>
      </c>
      <c r="BM86" s="69" t="str">
        <f t="shared" si="308"/>
        <v/>
      </c>
      <c r="BN86" s="69" t="str">
        <f t="shared" si="309"/>
        <v/>
      </c>
      <c r="BO86" s="88" t="str">
        <f t="shared" si="310"/>
        <v/>
      </c>
      <c r="BP86" s="89">
        <v>0</v>
      </c>
      <c r="BQ86" s="58">
        <v>0</v>
      </c>
      <c r="BR86" s="59">
        <f t="shared" si="233"/>
        <v>0</v>
      </c>
      <c r="BS86" s="147">
        <v>0</v>
      </c>
      <c r="BT86" s="343">
        <v>0</v>
      </c>
      <c r="BU86" s="76">
        <f t="shared" si="311"/>
        <v>0</v>
      </c>
      <c r="BV86" s="344">
        <v>0</v>
      </c>
      <c r="BW86" s="345">
        <f t="shared" si="312"/>
        <v>0</v>
      </c>
      <c r="BX86" s="97">
        <f t="shared" si="246"/>
        <v>0</v>
      </c>
      <c r="BY86" s="148">
        <f t="shared" si="313"/>
        <v>0</v>
      </c>
      <c r="BZ86" s="475">
        <f t="shared" si="247"/>
        <v>0</v>
      </c>
      <c r="CA86" s="53" t="str">
        <f t="shared" si="234"/>
        <v/>
      </c>
      <c r="CB86" s="53" t="str">
        <f t="shared" si="314"/>
        <v/>
      </c>
      <c r="CC86" s="90" t="str">
        <f t="shared" si="315"/>
        <v/>
      </c>
      <c r="CD86" s="94">
        <v>0</v>
      </c>
      <c r="CE86" s="95">
        <v>0</v>
      </c>
      <c r="CF86" s="96">
        <f t="shared" si="222"/>
        <v>0</v>
      </c>
      <c r="CG86" s="223">
        <v>0</v>
      </c>
      <c r="CH86" s="352">
        <v>0</v>
      </c>
      <c r="CI86" s="224">
        <f t="shared" si="316"/>
        <v>0</v>
      </c>
      <c r="CJ86" s="353">
        <v>0</v>
      </c>
      <c r="CK86" s="354">
        <f t="shared" si="317"/>
        <v>0</v>
      </c>
      <c r="CL86" s="46">
        <f t="shared" si="248"/>
        <v>0</v>
      </c>
      <c r="CM86" s="225">
        <f t="shared" si="318"/>
        <v>0</v>
      </c>
      <c r="CN86" s="478">
        <f t="shared" si="249"/>
        <v>0</v>
      </c>
      <c r="CO86" s="28" t="str">
        <f t="shared" si="319"/>
        <v/>
      </c>
      <c r="CP86" s="28" t="str">
        <f t="shared" si="320"/>
        <v/>
      </c>
      <c r="CQ86" s="43" t="str">
        <f t="shared" si="321"/>
        <v/>
      </c>
      <c r="CR86" s="89">
        <v>0</v>
      </c>
      <c r="CS86" s="58">
        <v>0</v>
      </c>
      <c r="CT86" s="59">
        <f t="shared" si="322"/>
        <v>0</v>
      </c>
      <c r="CU86" s="147">
        <v>0</v>
      </c>
      <c r="CV86" s="343">
        <v>0</v>
      </c>
      <c r="CW86" s="76">
        <f t="shared" si="323"/>
        <v>0</v>
      </c>
      <c r="CX86" s="344">
        <v>0</v>
      </c>
      <c r="CY86" s="345">
        <f t="shared" si="324"/>
        <v>0</v>
      </c>
      <c r="CZ86" s="97">
        <f t="shared" si="250"/>
        <v>0</v>
      </c>
      <c r="DA86" s="148">
        <f t="shared" si="325"/>
        <v>0</v>
      </c>
      <c r="DB86" s="475">
        <f t="shared" si="251"/>
        <v>0</v>
      </c>
      <c r="DC86" s="53" t="str">
        <f t="shared" si="326"/>
        <v/>
      </c>
      <c r="DD86" s="53" t="str">
        <f t="shared" si="327"/>
        <v/>
      </c>
      <c r="DE86" s="90" t="str">
        <f t="shared" si="328"/>
        <v/>
      </c>
      <c r="DF86" s="91">
        <v>0</v>
      </c>
      <c r="DG86" s="60">
        <v>0</v>
      </c>
      <c r="DH86" s="61">
        <f t="shared" si="223"/>
        <v>0</v>
      </c>
      <c r="DI86" s="244">
        <v>0</v>
      </c>
      <c r="DJ86" s="355">
        <v>0</v>
      </c>
      <c r="DK86" s="245">
        <f t="shared" si="329"/>
        <v>0</v>
      </c>
      <c r="DL86" s="356">
        <v>0</v>
      </c>
      <c r="DM86" s="357">
        <f t="shared" si="330"/>
        <v>0</v>
      </c>
      <c r="DN86" s="48">
        <f t="shared" si="252"/>
        <v>0</v>
      </c>
      <c r="DO86" s="246">
        <f t="shared" si="331"/>
        <v>0</v>
      </c>
      <c r="DP86" s="479">
        <f t="shared" si="253"/>
        <v>0</v>
      </c>
      <c r="DQ86" s="92" t="str">
        <f t="shared" si="254"/>
        <v/>
      </c>
      <c r="DR86" s="203">
        <v>0</v>
      </c>
      <c r="DS86" s="63">
        <v>0</v>
      </c>
      <c r="DT86" s="204">
        <f t="shared" si="224"/>
        <v>0</v>
      </c>
      <c r="DU86" s="205">
        <v>0</v>
      </c>
      <c r="DV86" s="349">
        <v>0</v>
      </c>
      <c r="DW86" s="206">
        <f t="shared" si="332"/>
        <v>0</v>
      </c>
      <c r="DX86" s="350">
        <v>0</v>
      </c>
      <c r="DY86" s="351">
        <f t="shared" si="333"/>
        <v>0</v>
      </c>
      <c r="DZ86" s="77">
        <f t="shared" si="255"/>
        <v>0</v>
      </c>
      <c r="EA86" s="207">
        <f t="shared" si="334"/>
        <v>0</v>
      </c>
      <c r="EB86" s="477">
        <f t="shared" si="256"/>
        <v>0</v>
      </c>
      <c r="EC86" s="93" t="str">
        <f t="shared" si="257"/>
        <v/>
      </c>
      <c r="ED86" s="12">
        <v>0</v>
      </c>
      <c r="EE86" s="6">
        <v>0</v>
      </c>
      <c r="EF86" s="6">
        <v>0</v>
      </c>
      <c r="EG86" s="65">
        <f t="shared" si="225"/>
        <v>0</v>
      </c>
      <c r="EH86" s="480">
        <f t="shared" si="258"/>
        <v>0</v>
      </c>
      <c r="EI86" s="66" t="str">
        <f t="shared" si="259"/>
        <v/>
      </c>
      <c r="EJ86" s="10">
        <v>0</v>
      </c>
      <c r="EK86" s="4">
        <v>0</v>
      </c>
      <c r="EL86" s="4">
        <v>0</v>
      </c>
      <c r="EM86" s="28">
        <f t="shared" si="226"/>
        <v>0</v>
      </c>
      <c r="EN86" s="478">
        <f t="shared" si="260"/>
        <v>0</v>
      </c>
      <c r="EO86" s="39" t="str">
        <f t="shared" si="261"/>
        <v/>
      </c>
      <c r="EP86" s="203">
        <v>0</v>
      </c>
      <c r="EQ86" s="63">
        <v>0</v>
      </c>
      <c r="ER86" s="204">
        <f t="shared" si="335"/>
        <v>0</v>
      </c>
      <c r="ES86" s="205">
        <v>0</v>
      </c>
      <c r="ET86" s="349">
        <v>0</v>
      </c>
      <c r="EU86" s="206">
        <f t="shared" si="336"/>
        <v>0</v>
      </c>
      <c r="EV86" s="350">
        <v>0</v>
      </c>
      <c r="EW86" s="351">
        <f t="shared" si="337"/>
        <v>0</v>
      </c>
      <c r="EX86" s="77">
        <f t="shared" si="262"/>
        <v>0</v>
      </c>
      <c r="EY86" s="207">
        <f t="shared" si="338"/>
        <v>0</v>
      </c>
      <c r="EZ86" s="477">
        <f t="shared" si="263"/>
        <v>0</v>
      </c>
      <c r="FA86" s="93" t="str">
        <f t="shared" si="264"/>
        <v/>
      </c>
      <c r="FB86" s="14"/>
      <c r="FC86" s="8"/>
      <c r="FD86" s="44" t="str">
        <f t="shared" si="219"/>
        <v/>
      </c>
      <c r="FE86" s="41">
        <f t="shared" si="265"/>
        <v>0</v>
      </c>
      <c r="FF86" s="30">
        <f t="shared" si="266"/>
        <v>0</v>
      </c>
      <c r="FG86" s="26">
        <f t="shared" si="339"/>
        <v>0</v>
      </c>
      <c r="FH86" s="74" t="str">
        <f t="shared" si="268"/>
        <v/>
      </c>
      <c r="FI86" s="74" t="str">
        <f t="shared" si="269"/>
        <v/>
      </c>
      <c r="FJ86" s="62" t="str">
        <f t="shared" si="270"/>
        <v/>
      </c>
      <c r="FK86" s="42" t="str">
        <f t="shared" si="271"/>
        <v/>
      </c>
      <c r="FL86" s="84">
        <f t="shared" si="272"/>
        <v>0</v>
      </c>
      <c r="FM86" s="71" t="str">
        <f t="shared" si="340"/>
        <v/>
      </c>
      <c r="FN86" s="70" t="str">
        <f t="shared" si="341"/>
        <v/>
      </c>
      <c r="FO86" s="70" t="str">
        <f t="shared" si="342"/>
        <v/>
      </c>
      <c r="FP86" s="70" t="str">
        <f t="shared" si="343"/>
        <v/>
      </c>
      <c r="FQ86" s="70" t="str">
        <f t="shared" si="344"/>
        <v/>
      </c>
      <c r="FR86" s="387" t="str">
        <f t="shared" si="345"/>
        <v/>
      </c>
      <c r="FS86" s="72" t="str">
        <f t="shared" si="346"/>
        <v/>
      </c>
      <c r="FT86" s="71">
        <f t="shared" si="273"/>
        <v>0</v>
      </c>
      <c r="FU86" s="70">
        <f t="shared" si="274"/>
        <v>0</v>
      </c>
      <c r="FV86" s="70">
        <f t="shared" si="275"/>
        <v>0</v>
      </c>
      <c r="FW86" s="70">
        <f t="shared" si="276"/>
        <v>0</v>
      </c>
      <c r="FX86" s="72"/>
      <c r="FY86" s="691"/>
      <c r="FZ86" s="691"/>
      <c r="GA86" s="112">
        <f t="shared" si="277"/>
        <v>0</v>
      </c>
      <c r="GB86" s="112" t="s">
        <v>193</v>
      </c>
      <c r="GC86" s="112">
        <f t="shared" si="278"/>
        <v>200</v>
      </c>
      <c r="GD86" s="112" t="str">
        <f t="shared" si="279"/>
        <v>0/200</v>
      </c>
      <c r="GE86" s="112">
        <f t="shared" si="280"/>
        <v>0</v>
      </c>
      <c r="GF86" s="112" t="s">
        <v>193</v>
      </c>
      <c r="GG86" s="112">
        <f t="shared" si="281"/>
        <v>200</v>
      </c>
      <c r="GH86" s="112" t="str">
        <f t="shared" si="282"/>
        <v>0/200</v>
      </c>
      <c r="GI86" s="112">
        <f t="shared" si="283"/>
        <v>0</v>
      </c>
      <c r="GJ86" s="112" t="s">
        <v>193</v>
      </c>
      <c r="GK86" s="112">
        <f t="shared" si="284"/>
        <v>100</v>
      </c>
      <c r="GL86" s="112" t="str">
        <f t="shared" si="285"/>
        <v>0/100</v>
      </c>
      <c r="GM86" s="112">
        <f t="shared" si="286"/>
        <v>0</v>
      </c>
      <c r="GN86" s="112" t="s">
        <v>193</v>
      </c>
      <c r="GO86" s="112">
        <f t="shared" si="287"/>
        <v>100</v>
      </c>
      <c r="GP86" s="112" t="str">
        <f t="shared" si="288"/>
        <v>0/100</v>
      </c>
      <c r="GQ86" s="112">
        <f t="shared" si="289"/>
        <v>0</v>
      </c>
      <c r="GR86" s="112" t="s">
        <v>193</v>
      </c>
      <c r="GS86" s="112">
        <f t="shared" si="290"/>
        <v>200</v>
      </c>
      <c r="GT86" s="112" t="str">
        <f t="shared" si="235"/>
        <v>0/200</v>
      </c>
    </row>
    <row r="87" spans="1:202" ht="18">
      <c r="A87" s="104">
        <f t="shared" si="236"/>
        <v>0</v>
      </c>
      <c r="B87" s="336">
        <v>79</v>
      </c>
      <c r="C87" s="25">
        <v>79</v>
      </c>
      <c r="D87" s="26">
        <f t="shared" si="237"/>
        <v>0</v>
      </c>
      <c r="E87" s="2"/>
      <c r="F87" s="538"/>
      <c r="G87" s="2"/>
      <c r="H87" s="2"/>
      <c r="I87" s="2"/>
      <c r="J87" s="2"/>
      <c r="K87" s="115"/>
      <c r="L87" s="15">
        <v>0</v>
      </c>
      <c r="M87" s="49">
        <v>0</v>
      </c>
      <c r="N87" s="50">
        <f t="shared" si="227"/>
        <v>0</v>
      </c>
      <c r="O87" s="141">
        <v>0</v>
      </c>
      <c r="P87" s="338">
        <v>0</v>
      </c>
      <c r="Q87" s="75">
        <f t="shared" si="228"/>
        <v>0</v>
      </c>
      <c r="R87" s="339">
        <v>0</v>
      </c>
      <c r="S87" s="340">
        <f t="shared" si="291"/>
        <v>0</v>
      </c>
      <c r="T87" s="153">
        <f t="shared" si="238"/>
        <v>0</v>
      </c>
      <c r="U87" s="51">
        <f t="shared" si="229"/>
        <v>0</v>
      </c>
      <c r="V87" s="476">
        <f t="shared" si="239"/>
        <v>0</v>
      </c>
      <c r="W87" s="27" t="str">
        <f t="shared" si="230"/>
        <v/>
      </c>
      <c r="X87" s="27" t="str">
        <f t="shared" si="231"/>
        <v/>
      </c>
      <c r="Y87" s="85" t="str">
        <f t="shared" si="232"/>
        <v/>
      </c>
      <c r="Z87" s="89">
        <v>0</v>
      </c>
      <c r="AA87" s="58">
        <v>0</v>
      </c>
      <c r="AB87" s="59">
        <f t="shared" si="292"/>
        <v>0</v>
      </c>
      <c r="AC87" s="147">
        <v>0</v>
      </c>
      <c r="AD87" s="343">
        <v>0</v>
      </c>
      <c r="AE87" s="76">
        <f t="shared" si="293"/>
        <v>0</v>
      </c>
      <c r="AF87" s="344">
        <v>0</v>
      </c>
      <c r="AG87" s="345">
        <f t="shared" si="294"/>
        <v>0</v>
      </c>
      <c r="AH87" s="97">
        <f t="shared" si="240"/>
        <v>0</v>
      </c>
      <c r="AI87" s="148">
        <f t="shared" si="295"/>
        <v>0</v>
      </c>
      <c r="AJ87" s="475">
        <f t="shared" si="241"/>
        <v>0</v>
      </c>
      <c r="AK87" s="53" t="str">
        <f t="shared" si="296"/>
        <v/>
      </c>
      <c r="AL87" s="53" t="str">
        <f t="shared" si="297"/>
        <v/>
      </c>
      <c r="AM87" s="90" t="str">
        <f t="shared" si="298"/>
        <v/>
      </c>
      <c r="AN87" s="86">
        <v>0</v>
      </c>
      <c r="AO87" s="55">
        <v>0</v>
      </c>
      <c r="AP87" s="56">
        <f t="shared" si="220"/>
        <v>0</v>
      </c>
      <c r="AQ87" s="185">
        <v>0</v>
      </c>
      <c r="AR87" s="346">
        <v>0</v>
      </c>
      <c r="AS87" s="186">
        <f t="shared" si="299"/>
        <v>0</v>
      </c>
      <c r="AT87" s="347">
        <v>0</v>
      </c>
      <c r="AU87" s="348">
        <f t="shared" si="300"/>
        <v>0</v>
      </c>
      <c r="AV87" s="47">
        <f t="shared" si="242"/>
        <v>0</v>
      </c>
      <c r="AW87" s="187">
        <f t="shared" si="301"/>
        <v>0</v>
      </c>
      <c r="AX87" s="473">
        <f t="shared" si="243"/>
        <v>0</v>
      </c>
      <c r="AY87" s="29" t="str">
        <f t="shared" si="302"/>
        <v/>
      </c>
      <c r="AZ87" s="29" t="str">
        <f t="shared" si="303"/>
        <v/>
      </c>
      <c r="BA87" s="87" t="str">
        <f t="shared" si="304"/>
        <v/>
      </c>
      <c r="BB87" s="203">
        <v>0</v>
      </c>
      <c r="BC87" s="63">
        <v>0</v>
      </c>
      <c r="BD87" s="204">
        <f t="shared" si="221"/>
        <v>0</v>
      </c>
      <c r="BE87" s="205">
        <v>0</v>
      </c>
      <c r="BF87" s="349">
        <v>0</v>
      </c>
      <c r="BG87" s="206">
        <f t="shared" si="305"/>
        <v>0</v>
      </c>
      <c r="BH87" s="350">
        <v>0</v>
      </c>
      <c r="BI87" s="351">
        <f t="shared" si="306"/>
        <v>0</v>
      </c>
      <c r="BJ87" s="77">
        <f t="shared" si="244"/>
        <v>0</v>
      </c>
      <c r="BK87" s="207">
        <f t="shared" si="307"/>
        <v>0</v>
      </c>
      <c r="BL87" s="477">
        <f t="shared" si="245"/>
        <v>0</v>
      </c>
      <c r="BM87" s="69" t="str">
        <f t="shared" si="308"/>
        <v/>
      </c>
      <c r="BN87" s="69" t="str">
        <f t="shared" si="309"/>
        <v/>
      </c>
      <c r="BO87" s="88" t="str">
        <f t="shared" si="310"/>
        <v/>
      </c>
      <c r="BP87" s="89">
        <v>0</v>
      </c>
      <c r="BQ87" s="58">
        <v>0</v>
      </c>
      <c r="BR87" s="59">
        <f t="shared" si="233"/>
        <v>0</v>
      </c>
      <c r="BS87" s="147">
        <v>0</v>
      </c>
      <c r="BT87" s="343">
        <v>0</v>
      </c>
      <c r="BU87" s="76">
        <f t="shared" si="311"/>
        <v>0</v>
      </c>
      <c r="BV87" s="344">
        <v>0</v>
      </c>
      <c r="BW87" s="345">
        <f t="shared" si="312"/>
        <v>0</v>
      </c>
      <c r="BX87" s="97">
        <f t="shared" si="246"/>
        <v>0</v>
      </c>
      <c r="BY87" s="148">
        <f t="shared" si="313"/>
        <v>0</v>
      </c>
      <c r="BZ87" s="475">
        <f t="shared" si="247"/>
        <v>0</v>
      </c>
      <c r="CA87" s="53" t="str">
        <f t="shared" si="234"/>
        <v/>
      </c>
      <c r="CB87" s="53" t="str">
        <f t="shared" si="314"/>
        <v/>
      </c>
      <c r="CC87" s="90" t="str">
        <f t="shared" si="315"/>
        <v/>
      </c>
      <c r="CD87" s="94">
        <v>0</v>
      </c>
      <c r="CE87" s="95">
        <v>0</v>
      </c>
      <c r="CF87" s="96">
        <f t="shared" si="222"/>
        <v>0</v>
      </c>
      <c r="CG87" s="223">
        <v>0</v>
      </c>
      <c r="CH87" s="352">
        <v>0</v>
      </c>
      <c r="CI87" s="224">
        <f t="shared" si="316"/>
        <v>0</v>
      </c>
      <c r="CJ87" s="353">
        <v>0</v>
      </c>
      <c r="CK87" s="354">
        <f t="shared" si="317"/>
        <v>0</v>
      </c>
      <c r="CL87" s="46">
        <f t="shared" si="248"/>
        <v>0</v>
      </c>
      <c r="CM87" s="225">
        <f t="shared" si="318"/>
        <v>0</v>
      </c>
      <c r="CN87" s="478">
        <f t="shared" si="249"/>
        <v>0</v>
      </c>
      <c r="CO87" s="28" t="str">
        <f t="shared" si="319"/>
        <v/>
      </c>
      <c r="CP87" s="28" t="str">
        <f t="shared" si="320"/>
        <v/>
      </c>
      <c r="CQ87" s="43" t="str">
        <f t="shared" si="321"/>
        <v/>
      </c>
      <c r="CR87" s="89">
        <v>0</v>
      </c>
      <c r="CS87" s="58">
        <v>0</v>
      </c>
      <c r="CT87" s="59">
        <f t="shared" si="322"/>
        <v>0</v>
      </c>
      <c r="CU87" s="147">
        <v>0</v>
      </c>
      <c r="CV87" s="343">
        <v>0</v>
      </c>
      <c r="CW87" s="76">
        <f t="shared" si="323"/>
        <v>0</v>
      </c>
      <c r="CX87" s="344">
        <v>0</v>
      </c>
      <c r="CY87" s="345">
        <f t="shared" si="324"/>
        <v>0</v>
      </c>
      <c r="CZ87" s="97">
        <f t="shared" si="250"/>
        <v>0</v>
      </c>
      <c r="DA87" s="148">
        <f t="shared" si="325"/>
        <v>0</v>
      </c>
      <c r="DB87" s="475">
        <f t="shared" si="251"/>
        <v>0</v>
      </c>
      <c r="DC87" s="53" t="str">
        <f t="shared" si="326"/>
        <v/>
      </c>
      <c r="DD87" s="53" t="str">
        <f t="shared" si="327"/>
        <v/>
      </c>
      <c r="DE87" s="90" t="str">
        <f t="shared" si="328"/>
        <v/>
      </c>
      <c r="DF87" s="91">
        <v>0</v>
      </c>
      <c r="DG87" s="60">
        <v>0</v>
      </c>
      <c r="DH87" s="61">
        <f t="shared" si="223"/>
        <v>0</v>
      </c>
      <c r="DI87" s="244">
        <v>0</v>
      </c>
      <c r="DJ87" s="355">
        <v>0</v>
      </c>
      <c r="DK87" s="245">
        <f t="shared" si="329"/>
        <v>0</v>
      </c>
      <c r="DL87" s="356">
        <v>0</v>
      </c>
      <c r="DM87" s="357">
        <f t="shared" si="330"/>
        <v>0</v>
      </c>
      <c r="DN87" s="48">
        <f t="shared" si="252"/>
        <v>0</v>
      </c>
      <c r="DO87" s="246">
        <f t="shared" si="331"/>
        <v>0</v>
      </c>
      <c r="DP87" s="479">
        <f t="shared" si="253"/>
        <v>0</v>
      </c>
      <c r="DQ87" s="92" t="str">
        <f t="shared" si="254"/>
        <v/>
      </c>
      <c r="DR87" s="203">
        <v>0</v>
      </c>
      <c r="DS87" s="63">
        <v>0</v>
      </c>
      <c r="DT87" s="204">
        <f t="shared" si="224"/>
        <v>0</v>
      </c>
      <c r="DU87" s="205">
        <v>0</v>
      </c>
      <c r="DV87" s="349">
        <v>0</v>
      </c>
      <c r="DW87" s="206">
        <f t="shared" si="332"/>
        <v>0</v>
      </c>
      <c r="DX87" s="350">
        <v>0</v>
      </c>
      <c r="DY87" s="351">
        <f t="shared" si="333"/>
        <v>0</v>
      </c>
      <c r="DZ87" s="77">
        <f t="shared" si="255"/>
        <v>0</v>
      </c>
      <c r="EA87" s="207">
        <f t="shared" si="334"/>
        <v>0</v>
      </c>
      <c r="EB87" s="477">
        <f t="shared" si="256"/>
        <v>0</v>
      </c>
      <c r="EC87" s="93" t="str">
        <f t="shared" si="257"/>
        <v/>
      </c>
      <c r="ED87" s="12">
        <v>0</v>
      </c>
      <c r="EE87" s="6">
        <v>0</v>
      </c>
      <c r="EF87" s="6">
        <v>0</v>
      </c>
      <c r="EG87" s="65">
        <f t="shared" si="225"/>
        <v>0</v>
      </c>
      <c r="EH87" s="480">
        <f t="shared" si="258"/>
        <v>0</v>
      </c>
      <c r="EI87" s="66" t="str">
        <f t="shared" si="259"/>
        <v/>
      </c>
      <c r="EJ87" s="10">
        <v>0</v>
      </c>
      <c r="EK87" s="4">
        <v>0</v>
      </c>
      <c r="EL87" s="4">
        <v>0</v>
      </c>
      <c r="EM87" s="28">
        <f t="shared" si="226"/>
        <v>0</v>
      </c>
      <c r="EN87" s="478">
        <f t="shared" si="260"/>
        <v>0</v>
      </c>
      <c r="EO87" s="39" t="str">
        <f t="shared" si="261"/>
        <v/>
      </c>
      <c r="EP87" s="203">
        <v>0</v>
      </c>
      <c r="EQ87" s="63">
        <v>0</v>
      </c>
      <c r="ER87" s="204">
        <f t="shared" si="335"/>
        <v>0</v>
      </c>
      <c r="ES87" s="205">
        <v>0</v>
      </c>
      <c r="ET87" s="349">
        <v>0</v>
      </c>
      <c r="EU87" s="206">
        <f t="shared" si="336"/>
        <v>0</v>
      </c>
      <c r="EV87" s="350">
        <v>0</v>
      </c>
      <c r="EW87" s="351">
        <f t="shared" si="337"/>
        <v>0</v>
      </c>
      <c r="EX87" s="77">
        <f t="shared" si="262"/>
        <v>0</v>
      </c>
      <c r="EY87" s="207">
        <f t="shared" si="338"/>
        <v>0</v>
      </c>
      <c r="EZ87" s="477">
        <f t="shared" si="263"/>
        <v>0</v>
      </c>
      <c r="FA87" s="93" t="str">
        <f t="shared" si="264"/>
        <v/>
      </c>
      <c r="FB87" s="14"/>
      <c r="FC87" s="8"/>
      <c r="FD87" s="44" t="str">
        <f t="shared" si="219"/>
        <v/>
      </c>
      <c r="FE87" s="41">
        <f t="shared" si="265"/>
        <v>0</v>
      </c>
      <c r="FF87" s="30">
        <f t="shared" si="266"/>
        <v>0</v>
      </c>
      <c r="FG87" s="26">
        <f t="shared" si="339"/>
        <v>0</v>
      </c>
      <c r="FH87" s="74" t="str">
        <f t="shared" si="268"/>
        <v/>
      </c>
      <c r="FI87" s="74" t="str">
        <f t="shared" si="269"/>
        <v/>
      </c>
      <c r="FJ87" s="62" t="str">
        <f t="shared" si="270"/>
        <v/>
      </c>
      <c r="FK87" s="42" t="str">
        <f t="shared" si="271"/>
        <v/>
      </c>
      <c r="FL87" s="84">
        <f t="shared" si="272"/>
        <v>0</v>
      </c>
      <c r="FM87" s="71" t="str">
        <f t="shared" si="340"/>
        <v/>
      </c>
      <c r="FN87" s="70" t="str">
        <f t="shared" si="341"/>
        <v/>
      </c>
      <c r="FO87" s="70" t="str">
        <f t="shared" si="342"/>
        <v/>
      </c>
      <c r="FP87" s="70" t="str">
        <f t="shared" si="343"/>
        <v/>
      </c>
      <c r="FQ87" s="70" t="str">
        <f t="shared" si="344"/>
        <v/>
      </c>
      <c r="FR87" s="387" t="str">
        <f t="shared" si="345"/>
        <v/>
      </c>
      <c r="FS87" s="72" t="str">
        <f t="shared" si="346"/>
        <v/>
      </c>
      <c r="FT87" s="71">
        <f t="shared" si="273"/>
        <v>0</v>
      </c>
      <c r="FU87" s="70">
        <f t="shared" si="274"/>
        <v>0</v>
      </c>
      <c r="FV87" s="70">
        <f t="shared" si="275"/>
        <v>0</v>
      </c>
      <c r="FW87" s="70">
        <f t="shared" si="276"/>
        <v>0</v>
      </c>
      <c r="FX87" s="72"/>
      <c r="FY87" s="691"/>
      <c r="FZ87" s="691"/>
      <c r="GA87" s="112">
        <f t="shared" si="277"/>
        <v>0</v>
      </c>
      <c r="GB87" s="112" t="s">
        <v>193</v>
      </c>
      <c r="GC87" s="112">
        <f t="shared" si="278"/>
        <v>200</v>
      </c>
      <c r="GD87" s="112" t="str">
        <f t="shared" si="279"/>
        <v>0/200</v>
      </c>
      <c r="GE87" s="112">
        <f t="shared" si="280"/>
        <v>0</v>
      </c>
      <c r="GF87" s="112" t="s">
        <v>193</v>
      </c>
      <c r="GG87" s="112">
        <f t="shared" si="281"/>
        <v>200</v>
      </c>
      <c r="GH87" s="112" t="str">
        <f t="shared" si="282"/>
        <v>0/200</v>
      </c>
      <c r="GI87" s="112">
        <f t="shared" si="283"/>
        <v>0</v>
      </c>
      <c r="GJ87" s="112" t="s">
        <v>193</v>
      </c>
      <c r="GK87" s="112">
        <f t="shared" si="284"/>
        <v>100</v>
      </c>
      <c r="GL87" s="112" t="str">
        <f t="shared" si="285"/>
        <v>0/100</v>
      </c>
      <c r="GM87" s="112">
        <f t="shared" si="286"/>
        <v>0</v>
      </c>
      <c r="GN87" s="112" t="s">
        <v>193</v>
      </c>
      <c r="GO87" s="112">
        <f t="shared" si="287"/>
        <v>100</v>
      </c>
      <c r="GP87" s="112" t="str">
        <f t="shared" si="288"/>
        <v>0/100</v>
      </c>
      <c r="GQ87" s="112">
        <f t="shared" si="289"/>
        <v>0</v>
      </c>
      <c r="GR87" s="112" t="s">
        <v>193</v>
      </c>
      <c r="GS87" s="112">
        <f t="shared" si="290"/>
        <v>200</v>
      </c>
      <c r="GT87" s="112" t="str">
        <f t="shared" si="235"/>
        <v>0/200</v>
      </c>
    </row>
    <row r="88" spans="1:202" ht="18">
      <c r="A88" s="104">
        <f t="shared" si="236"/>
        <v>0</v>
      </c>
      <c r="B88" s="336">
        <v>80</v>
      </c>
      <c r="C88" s="32">
        <v>80</v>
      </c>
      <c r="D88" s="26">
        <f t="shared" si="237"/>
        <v>0</v>
      </c>
      <c r="E88" s="2"/>
      <c r="F88" s="538"/>
      <c r="G88" s="1"/>
      <c r="H88" s="2"/>
      <c r="I88" s="2"/>
      <c r="J88" s="2"/>
      <c r="K88" s="115"/>
      <c r="L88" s="15">
        <v>0</v>
      </c>
      <c r="M88" s="49">
        <v>0</v>
      </c>
      <c r="N88" s="50">
        <f t="shared" si="227"/>
        <v>0</v>
      </c>
      <c r="O88" s="141">
        <v>0</v>
      </c>
      <c r="P88" s="338">
        <v>0</v>
      </c>
      <c r="Q88" s="75">
        <f t="shared" si="228"/>
        <v>0</v>
      </c>
      <c r="R88" s="339">
        <v>0</v>
      </c>
      <c r="S88" s="340">
        <f t="shared" si="291"/>
        <v>0</v>
      </c>
      <c r="T88" s="153">
        <f t="shared" si="238"/>
        <v>0</v>
      </c>
      <c r="U88" s="51">
        <f t="shared" si="229"/>
        <v>0</v>
      </c>
      <c r="V88" s="476">
        <f t="shared" si="239"/>
        <v>0</v>
      </c>
      <c r="W88" s="27" t="str">
        <f t="shared" si="230"/>
        <v/>
      </c>
      <c r="X88" s="27" t="str">
        <f t="shared" si="231"/>
        <v/>
      </c>
      <c r="Y88" s="85" t="str">
        <f t="shared" si="232"/>
        <v/>
      </c>
      <c r="Z88" s="89">
        <v>0</v>
      </c>
      <c r="AA88" s="58">
        <v>0</v>
      </c>
      <c r="AB88" s="59">
        <f t="shared" si="292"/>
        <v>0</v>
      </c>
      <c r="AC88" s="147">
        <v>0</v>
      </c>
      <c r="AD88" s="343">
        <v>0</v>
      </c>
      <c r="AE88" s="76">
        <f t="shared" si="293"/>
        <v>0</v>
      </c>
      <c r="AF88" s="344">
        <v>0</v>
      </c>
      <c r="AG88" s="345">
        <f t="shared" si="294"/>
        <v>0</v>
      </c>
      <c r="AH88" s="97">
        <f t="shared" si="240"/>
        <v>0</v>
      </c>
      <c r="AI88" s="148">
        <f t="shared" si="295"/>
        <v>0</v>
      </c>
      <c r="AJ88" s="475">
        <f t="shared" si="241"/>
        <v>0</v>
      </c>
      <c r="AK88" s="53" t="str">
        <f t="shared" si="296"/>
        <v/>
      </c>
      <c r="AL88" s="53" t="str">
        <f t="shared" si="297"/>
        <v/>
      </c>
      <c r="AM88" s="90" t="str">
        <f t="shared" si="298"/>
        <v/>
      </c>
      <c r="AN88" s="86">
        <v>0</v>
      </c>
      <c r="AO88" s="55">
        <v>0</v>
      </c>
      <c r="AP88" s="56">
        <f t="shared" si="220"/>
        <v>0</v>
      </c>
      <c r="AQ88" s="185">
        <v>0</v>
      </c>
      <c r="AR88" s="346">
        <v>0</v>
      </c>
      <c r="AS88" s="186">
        <f t="shared" si="299"/>
        <v>0</v>
      </c>
      <c r="AT88" s="347">
        <v>0</v>
      </c>
      <c r="AU88" s="348">
        <f t="shared" si="300"/>
        <v>0</v>
      </c>
      <c r="AV88" s="47">
        <f t="shared" si="242"/>
        <v>0</v>
      </c>
      <c r="AW88" s="187">
        <f t="shared" si="301"/>
        <v>0</v>
      </c>
      <c r="AX88" s="473">
        <f t="shared" si="243"/>
        <v>0</v>
      </c>
      <c r="AY88" s="29" t="str">
        <f t="shared" si="302"/>
        <v/>
      </c>
      <c r="AZ88" s="29" t="str">
        <f t="shared" si="303"/>
        <v/>
      </c>
      <c r="BA88" s="87" t="str">
        <f t="shared" si="304"/>
        <v/>
      </c>
      <c r="BB88" s="203">
        <v>0</v>
      </c>
      <c r="BC88" s="63">
        <v>0</v>
      </c>
      <c r="BD88" s="204">
        <f t="shared" si="221"/>
        <v>0</v>
      </c>
      <c r="BE88" s="205">
        <v>0</v>
      </c>
      <c r="BF88" s="349">
        <v>0</v>
      </c>
      <c r="BG88" s="206">
        <f t="shared" si="305"/>
        <v>0</v>
      </c>
      <c r="BH88" s="350">
        <v>0</v>
      </c>
      <c r="BI88" s="351">
        <f t="shared" si="306"/>
        <v>0</v>
      </c>
      <c r="BJ88" s="77">
        <f t="shared" si="244"/>
        <v>0</v>
      </c>
      <c r="BK88" s="207">
        <f t="shared" si="307"/>
        <v>0</v>
      </c>
      <c r="BL88" s="477">
        <f t="shared" si="245"/>
        <v>0</v>
      </c>
      <c r="BM88" s="69" t="str">
        <f t="shared" si="308"/>
        <v/>
      </c>
      <c r="BN88" s="69" t="str">
        <f t="shared" si="309"/>
        <v/>
      </c>
      <c r="BO88" s="88" t="str">
        <f t="shared" si="310"/>
        <v/>
      </c>
      <c r="BP88" s="89">
        <v>0</v>
      </c>
      <c r="BQ88" s="58">
        <v>0</v>
      </c>
      <c r="BR88" s="59">
        <f t="shared" si="233"/>
        <v>0</v>
      </c>
      <c r="BS88" s="147">
        <v>0</v>
      </c>
      <c r="BT88" s="343">
        <v>0</v>
      </c>
      <c r="BU88" s="76">
        <f t="shared" si="311"/>
        <v>0</v>
      </c>
      <c r="BV88" s="344">
        <v>0</v>
      </c>
      <c r="BW88" s="345">
        <f t="shared" si="312"/>
        <v>0</v>
      </c>
      <c r="BX88" s="97">
        <f t="shared" si="246"/>
        <v>0</v>
      </c>
      <c r="BY88" s="148">
        <f t="shared" si="313"/>
        <v>0</v>
      </c>
      <c r="BZ88" s="475">
        <f t="shared" si="247"/>
        <v>0</v>
      </c>
      <c r="CA88" s="53" t="str">
        <f t="shared" si="234"/>
        <v/>
      </c>
      <c r="CB88" s="53" t="str">
        <f t="shared" si="314"/>
        <v/>
      </c>
      <c r="CC88" s="90" t="str">
        <f t="shared" si="315"/>
        <v/>
      </c>
      <c r="CD88" s="94">
        <v>0</v>
      </c>
      <c r="CE88" s="95">
        <v>0</v>
      </c>
      <c r="CF88" s="96">
        <f t="shared" si="222"/>
        <v>0</v>
      </c>
      <c r="CG88" s="223">
        <v>0</v>
      </c>
      <c r="CH88" s="352">
        <v>0</v>
      </c>
      <c r="CI88" s="224">
        <f t="shared" si="316"/>
        <v>0</v>
      </c>
      <c r="CJ88" s="353">
        <v>0</v>
      </c>
      <c r="CK88" s="354">
        <f t="shared" si="317"/>
        <v>0</v>
      </c>
      <c r="CL88" s="46">
        <f t="shared" si="248"/>
        <v>0</v>
      </c>
      <c r="CM88" s="225">
        <f t="shared" si="318"/>
        <v>0</v>
      </c>
      <c r="CN88" s="478">
        <f t="shared" si="249"/>
        <v>0</v>
      </c>
      <c r="CO88" s="28" t="str">
        <f t="shared" si="319"/>
        <v/>
      </c>
      <c r="CP88" s="28" t="str">
        <f t="shared" si="320"/>
        <v/>
      </c>
      <c r="CQ88" s="43" t="str">
        <f t="shared" si="321"/>
        <v/>
      </c>
      <c r="CR88" s="89">
        <v>0</v>
      </c>
      <c r="CS88" s="58">
        <v>0</v>
      </c>
      <c r="CT88" s="59">
        <f t="shared" si="322"/>
        <v>0</v>
      </c>
      <c r="CU88" s="147">
        <v>0</v>
      </c>
      <c r="CV88" s="343">
        <v>0</v>
      </c>
      <c r="CW88" s="76">
        <f t="shared" si="323"/>
        <v>0</v>
      </c>
      <c r="CX88" s="344">
        <v>0</v>
      </c>
      <c r="CY88" s="345">
        <f t="shared" si="324"/>
        <v>0</v>
      </c>
      <c r="CZ88" s="97">
        <f t="shared" si="250"/>
        <v>0</v>
      </c>
      <c r="DA88" s="148">
        <f t="shared" si="325"/>
        <v>0</v>
      </c>
      <c r="DB88" s="475">
        <f t="shared" si="251"/>
        <v>0</v>
      </c>
      <c r="DC88" s="53" t="str">
        <f t="shared" si="326"/>
        <v/>
      </c>
      <c r="DD88" s="53" t="str">
        <f t="shared" si="327"/>
        <v/>
      </c>
      <c r="DE88" s="90" t="str">
        <f t="shared" si="328"/>
        <v/>
      </c>
      <c r="DF88" s="91">
        <v>0</v>
      </c>
      <c r="DG88" s="60">
        <v>0</v>
      </c>
      <c r="DH88" s="61">
        <f t="shared" si="223"/>
        <v>0</v>
      </c>
      <c r="DI88" s="244">
        <v>0</v>
      </c>
      <c r="DJ88" s="355">
        <v>0</v>
      </c>
      <c r="DK88" s="245">
        <f t="shared" si="329"/>
        <v>0</v>
      </c>
      <c r="DL88" s="356">
        <v>0</v>
      </c>
      <c r="DM88" s="357">
        <f t="shared" si="330"/>
        <v>0</v>
      </c>
      <c r="DN88" s="48">
        <f t="shared" si="252"/>
        <v>0</v>
      </c>
      <c r="DO88" s="246">
        <f t="shared" si="331"/>
        <v>0</v>
      </c>
      <c r="DP88" s="479">
        <f t="shared" si="253"/>
        <v>0</v>
      </c>
      <c r="DQ88" s="92" t="str">
        <f t="shared" si="254"/>
        <v/>
      </c>
      <c r="DR88" s="203">
        <v>0</v>
      </c>
      <c r="DS88" s="63">
        <v>0</v>
      </c>
      <c r="DT88" s="204">
        <f t="shared" si="224"/>
        <v>0</v>
      </c>
      <c r="DU88" s="205">
        <v>0</v>
      </c>
      <c r="DV88" s="349">
        <v>0</v>
      </c>
      <c r="DW88" s="206">
        <f t="shared" si="332"/>
        <v>0</v>
      </c>
      <c r="DX88" s="350">
        <v>0</v>
      </c>
      <c r="DY88" s="351">
        <f t="shared" si="333"/>
        <v>0</v>
      </c>
      <c r="DZ88" s="77">
        <f t="shared" si="255"/>
        <v>0</v>
      </c>
      <c r="EA88" s="207">
        <f t="shared" si="334"/>
        <v>0</v>
      </c>
      <c r="EB88" s="477">
        <f t="shared" si="256"/>
        <v>0</v>
      </c>
      <c r="EC88" s="93" t="str">
        <f t="shared" si="257"/>
        <v/>
      </c>
      <c r="ED88" s="12">
        <v>0</v>
      </c>
      <c r="EE88" s="6">
        <v>0</v>
      </c>
      <c r="EF88" s="6">
        <v>0</v>
      </c>
      <c r="EG88" s="65">
        <f t="shared" si="225"/>
        <v>0</v>
      </c>
      <c r="EH88" s="480">
        <f t="shared" si="258"/>
        <v>0</v>
      </c>
      <c r="EI88" s="66" t="str">
        <f t="shared" si="259"/>
        <v/>
      </c>
      <c r="EJ88" s="10">
        <v>0</v>
      </c>
      <c r="EK88" s="4">
        <v>0</v>
      </c>
      <c r="EL88" s="4">
        <v>0</v>
      </c>
      <c r="EM88" s="28">
        <f t="shared" si="226"/>
        <v>0</v>
      </c>
      <c r="EN88" s="478">
        <f t="shared" si="260"/>
        <v>0</v>
      </c>
      <c r="EO88" s="39" t="str">
        <f t="shared" si="261"/>
        <v/>
      </c>
      <c r="EP88" s="203">
        <v>0</v>
      </c>
      <c r="EQ88" s="63">
        <v>0</v>
      </c>
      <c r="ER88" s="204">
        <f t="shared" si="335"/>
        <v>0</v>
      </c>
      <c r="ES88" s="205">
        <v>0</v>
      </c>
      <c r="ET88" s="349">
        <v>0</v>
      </c>
      <c r="EU88" s="206">
        <f t="shared" si="336"/>
        <v>0</v>
      </c>
      <c r="EV88" s="350">
        <v>0</v>
      </c>
      <c r="EW88" s="351">
        <f t="shared" si="337"/>
        <v>0</v>
      </c>
      <c r="EX88" s="77">
        <f t="shared" si="262"/>
        <v>0</v>
      </c>
      <c r="EY88" s="207">
        <f t="shared" si="338"/>
        <v>0</v>
      </c>
      <c r="EZ88" s="477">
        <f t="shared" si="263"/>
        <v>0</v>
      </c>
      <c r="FA88" s="93" t="str">
        <f t="shared" si="264"/>
        <v/>
      </c>
      <c r="FB88" s="14"/>
      <c r="FC88" s="8"/>
      <c r="FD88" s="44" t="str">
        <f t="shared" si="219"/>
        <v/>
      </c>
      <c r="FE88" s="41">
        <f t="shared" si="265"/>
        <v>0</v>
      </c>
      <c r="FF88" s="30">
        <f t="shared" si="266"/>
        <v>0</v>
      </c>
      <c r="FG88" s="26">
        <f t="shared" si="339"/>
        <v>0</v>
      </c>
      <c r="FH88" s="74" t="str">
        <f t="shared" si="268"/>
        <v/>
      </c>
      <c r="FI88" s="74" t="str">
        <f t="shared" si="269"/>
        <v/>
      </c>
      <c r="FJ88" s="62" t="str">
        <f t="shared" si="270"/>
        <v/>
      </c>
      <c r="FK88" s="42" t="str">
        <f t="shared" si="271"/>
        <v/>
      </c>
      <c r="FL88" s="84">
        <f t="shared" si="272"/>
        <v>0</v>
      </c>
      <c r="FM88" s="71" t="str">
        <f t="shared" si="340"/>
        <v/>
      </c>
      <c r="FN88" s="70" t="str">
        <f t="shared" si="341"/>
        <v/>
      </c>
      <c r="FO88" s="70" t="str">
        <f t="shared" si="342"/>
        <v/>
      </c>
      <c r="FP88" s="70" t="str">
        <f t="shared" si="343"/>
        <v/>
      </c>
      <c r="FQ88" s="70" t="str">
        <f t="shared" si="344"/>
        <v/>
      </c>
      <c r="FR88" s="387" t="str">
        <f t="shared" si="345"/>
        <v/>
      </c>
      <c r="FS88" s="72" t="str">
        <f t="shared" si="346"/>
        <v/>
      </c>
      <c r="FT88" s="71">
        <f t="shared" si="273"/>
        <v>0</v>
      </c>
      <c r="FU88" s="70">
        <f t="shared" si="274"/>
        <v>0</v>
      </c>
      <c r="FV88" s="70">
        <f t="shared" si="275"/>
        <v>0</v>
      </c>
      <c r="FW88" s="70">
        <f t="shared" si="276"/>
        <v>0</v>
      </c>
      <c r="FX88" s="72"/>
      <c r="FY88" s="691"/>
      <c r="FZ88" s="691"/>
      <c r="GA88" s="112">
        <f t="shared" si="277"/>
        <v>0</v>
      </c>
      <c r="GB88" s="112" t="s">
        <v>193</v>
      </c>
      <c r="GC88" s="112">
        <f t="shared" si="278"/>
        <v>200</v>
      </c>
      <c r="GD88" s="112" t="str">
        <f t="shared" si="279"/>
        <v>0/200</v>
      </c>
      <c r="GE88" s="112">
        <f t="shared" si="280"/>
        <v>0</v>
      </c>
      <c r="GF88" s="112" t="s">
        <v>193</v>
      </c>
      <c r="GG88" s="112">
        <f t="shared" si="281"/>
        <v>200</v>
      </c>
      <c r="GH88" s="112" t="str">
        <f t="shared" si="282"/>
        <v>0/200</v>
      </c>
      <c r="GI88" s="112">
        <f t="shared" si="283"/>
        <v>0</v>
      </c>
      <c r="GJ88" s="112" t="s">
        <v>193</v>
      </c>
      <c r="GK88" s="112">
        <f t="shared" si="284"/>
        <v>100</v>
      </c>
      <c r="GL88" s="112" t="str">
        <f t="shared" si="285"/>
        <v>0/100</v>
      </c>
      <c r="GM88" s="112">
        <f t="shared" si="286"/>
        <v>0</v>
      </c>
      <c r="GN88" s="112" t="s">
        <v>193</v>
      </c>
      <c r="GO88" s="112">
        <f t="shared" si="287"/>
        <v>100</v>
      </c>
      <c r="GP88" s="112" t="str">
        <f t="shared" si="288"/>
        <v>0/100</v>
      </c>
      <c r="GQ88" s="112">
        <f t="shared" si="289"/>
        <v>0</v>
      </c>
      <c r="GR88" s="112" t="s">
        <v>193</v>
      </c>
      <c r="GS88" s="112">
        <f t="shared" si="290"/>
        <v>200</v>
      </c>
      <c r="GT88" s="112" t="str">
        <f t="shared" si="235"/>
        <v>0/200</v>
      </c>
    </row>
    <row r="89" spans="1:202" ht="18">
      <c r="A89" s="104">
        <f t="shared" si="236"/>
        <v>0</v>
      </c>
      <c r="B89" s="336">
        <v>81</v>
      </c>
      <c r="C89" s="25">
        <v>81</v>
      </c>
      <c r="D89" s="26">
        <f t="shared" si="237"/>
        <v>0</v>
      </c>
      <c r="E89" s="2"/>
      <c r="F89" s="538"/>
      <c r="G89" s="2"/>
      <c r="H89" s="2"/>
      <c r="I89" s="2"/>
      <c r="J89" s="2"/>
      <c r="K89" s="115"/>
      <c r="L89" s="15">
        <v>0</v>
      </c>
      <c r="M89" s="49">
        <v>0</v>
      </c>
      <c r="N89" s="50">
        <f t="shared" si="227"/>
        <v>0</v>
      </c>
      <c r="O89" s="141">
        <v>0</v>
      </c>
      <c r="P89" s="338">
        <v>0</v>
      </c>
      <c r="Q89" s="75">
        <f t="shared" si="228"/>
        <v>0</v>
      </c>
      <c r="R89" s="339">
        <v>0</v>
      </c>
      <c r="S89" s="340">
        <f t="shared" si="291"/>
        <v>0</v>
      </c>
      <c r="T89" s="153">
        <f t="shared" si="238"/>
        <v>0</v>
      </c>
      <c r="U89" s="51">
        <f t="shared" si="229"/>
        <v>0</v>
      </c>
      <c r="V89" s="476">
        <f t="shared" si="239"/>
        <v>0</v>
      </c>
      <c r="W89" s="27" t="str">
        <f t="shared" si="230"/>
        <v/>
      </c>
      <c r="X89" s="27" t="str">
        <f t="shared" si="231"/>
        <v/>
      </c>
      <c r="Y89" s="85" t="str">
        <f t="shared" si="232"/>
        <v/>
      </c>
      <c r="Z89" s="89">
        <v>0</v>
      </c>
      <c r="AA89" s="58">
        <v>0</v>
      </c>
      <c r="AB89" s="59">
        <f t="shared" si="292"/>
        <v>0</v>
      </c>
      <c r="AC89" s="147">
        <v>0</v>
      </c>
      <c r="AD89" s="343">
        <v>0</v>
      </c>
      <c r="AE89" s="76">
        <f t="shared" si="293"/>
        <v>0</v>
      </c>
      <c r="AF89" s="344">
        <v>0</v>
      </c>
      <c r="AG89" s="345">
        <f t="shared" si="294"/>
        <v>0</v>
      </c>
      <c r="AH89" s="97">
        <f t="shared" si="240"/>
        <v>0</v>
      </c>
      <c r="AI89" s="148">
        <f t="shared" si="295"/>
        <v>0</v>
      </c>
      <c r="AJ89" s="475">
        <f t="shared" si="241"/>
        <v>0</v>
      </c>
      <c r="AK89" s="53" t="str">
        <f t="shared" si="296"/>
        <v/>
      </c>
      <c r="AL89" s="53" t="str">
        <f t="shared" si="297"/>
        <v/>
      </c>
      <c r="AM89" s="90" t="str">
        <f t="shared" si="298"/>
        <v/>
      </c>
      <c r="AN89" s="86">
        <v>0</v>
      </c>
      <c r="AO89" s="55">
        <v>0</v>
      </c>
      <c r="AP89" s="56">
        <f t="shared" si="220"/>
        <v>0</v>
      </c>
      <c r="AQ89" s="185">
        <v>0</v>
      </c>
      <c r="AR89" s="346">
        <v>0</v>
      </c>
      <c r="AS89" s="186">
        <f t="shared" si="299"/>
        <v>0</v>
      </c>
      <c r="AT89" s="347">
        <v>0</v>
      </c>
      <c r="AU89" s="348">
        <f t="shared" si="300"/>
        <v>0</v>
      </c>
      <c r="AV89" s="47">
        <f t="shared" si="242"/>
        <v>0</v>
      </c>
      <c r="AW89" s="187">
        <f t="shared" si="301"/>
        <v>0</v>
      </c>
      <c r="AX89" s="473">
        <f t="shared" si="243"/>
        <v>0</v>
      </c>
      <c r="AY89" s="29" t="str">
        <f t="shared" si="302"/>
        <v/>
      </c>
      <c r="AZ89" s="29" t="str">
        <f t="shared" si="303"/>
        <v/>
      </c>
      <c r="BA89" s="87" t="str">
        <f t="shared" si="304"/>
        <v/>
      </c>
      <c r="BB89" s="203">
        <v>0</v>
      </c>
      <c r="BC89" s="63">
        <v>0</v>
      </c>
      <c r="BD89" s="204">
        <f t="shared" si="221"/>
        <v>0</v>
      </c>
      <c r="BE89" s="205">
        <v>0</v>
      </c>
      <c r="BF89" s="349">
        <v>0</v>
      </c>
      <c r="BG89" s="206">
        <f t="shared" si="305"/>
        <v>0</v>
      </c>
      <c r="BH89" s="350">
        <v>0</v>
      </c>
      <c r="BI89" s="351">
        <f t="shared" si="306"/>
        <v>0</v>
      </c>
      <c r="BJ89" s="77">
        <f t="shared" si="244"/>
        <v>0</v>
      </c>
      <c r="BK89" s="207">
        <f t="shared" si="307"/>
        <v>0</v>
      </c>
      <c r="BL89" s="477">
        <f t="shared" si="245"/>
        <v>0</v>
      </c>
      <c r="BM89" s="69" t="str">
        <f t="shared" si="308"/>
        <v/>
      </c>
      <c r="BN89" s="69" t="str">
        <f t="shared" si="309"/>
        <v/>
      </c>
      <c r="BO89" s="88" t="str">
        <f t="shared" si="310"/>
        <v/>
      </c>
      <c r="BP89" s="89">
        <v>0</v>
      </c>
      <c r="BQ89" s="58">
        <v>0</v>
      </c>
      <c r="BR89" s="59">
        <f t="shared" si="233"/>
        <v>0</v>
      </c>
      <c r="BS89" s="147">
        <v>0</v>
      </c>
      <c r="BT89" s="343">
        <v>0</v>
      </c>
      <c r="BU89" s="76">
        <f t="shared" si="311"/>
        <v>0</v>
      </c>
      <c r="BV89" s="344">
        <v>0</v>
      </c>
      <c r="BW89" s="345">
        <f t="shared" si="312"/>
        <v>0</v>
      </c>
      <c r="BX89" s="97">
        <f t="shared" si="246"/>
        <v>0</v>
      </c>
      <c r="BY89" s="148">
        <f t="shared" si="313"/>
        <v>0</v>
      </c>
      <c r="BZ89" s="475">
        <f t="shared" si="247"/>
        <v>0</v>
      </c>
      <c r="CA89" s="53" t="str">
        <f t="shared" si="234"/>
        <v/>
      </c>
      <c r="CB89" s="53" t="str">
        <f t="shared" si="314"/>
        <v/>
      </c>
      <c r="CC89" s="90" t="str">
        <f t="shared" si="315"/>
        <v/>
      </c>
      <c r="CD89" s="94">
        <v>0</v>
      </c>
      <c r="CE89" s="95">
        <v>0</v>
      </c>
      <c r="CF89" s="96">
        <f t="shared" si="222"/>
        <v>0</v>
      </c>
      <c r="CG89" s="223">
        <v>0</v>
      </c>
      <c r="CH89" s="352">
        <v>0</v>
      </c>
      <c r="CI89" s="224">
        <f t="shared" si="316"/>
        <v>0</v>
      </c>
      <c r="CJ89" s="353">
        <v>0</v>
      </c>
      <c r="CK89" s="354">
        <f t="shared" si="317"/>
        <v>0</v>
      </c>
      <c r="CL89" s="46">
        <f t="shared" si="248"/>
        <v>0</v>
      </c>
      <c r="CM89" s="225">
        <f t="shared" si="318"/>
        <v>0</v>
      </c>
      <c r="CN89" s="478">
        <f t="shared" si="249"/>
        <v>0</v>
      </c>
      <c r="CO89" s="28" t="str">
        <f t="shared" si="319"/>
        <v/>
      </c>
      <c r="CP89" s="28" t="str">
        <f t="shared" si="320"/>
        <v/>
      </c>
      <c r="CQ89" s="43" t="str">
        <f t="shared" si="321"/>
        <v/>
      </c>
      <c r="CR89" s="89">
        <v>0</v>
      </c>
      <c r="CS89" s="58">
        <v>0</v>
      </c>
      <c r="CT89" s="59">
        <f t="shared" si="322"/>
        <v>0</v>
      </c>
      <c r="CU89" s="147">
        <v>0</v>
      </c>
      <c r="CV89" s="343">
        <v>0</v>
      </c>
      <c r="CW89" s="76">
        <f t="shared" si="323"/>
        <v>0</v>
      </c>
      <c r="CX89" s="344">
        <v>0</v>
      </c>
      <c r="CY89" s="345">
        <f t="shared" si="324"/>
        <v>0</v>
      </c>
      <c r="CZ89" s="97">
        <f t="shared" si="250"/>
        <v>0</v>
      </c>
      <c r="DA89" s="148">
        <f t="shared" si="325"/>
        <v>0</v>
      </c>
      <c r="DB89" s="475">
        <f t="shared" si="251"/>
        <v>0</v>
      </c>
      <c r="DC89" s="53" t="str">
        <f t="shared" si="326"/>
        <v/>
      </c>
      <c r="DD89" s="53" t="str">
        <f t="shared" si="327"/>
        <v/>
      </c>
      <c r="DE89" s="90" t="str">
        <f t="shared" si="328"/>
        <v/>
      </c>
      <c r="DF89" s="91">
        <v>0</v>
      </c>
      <c r="DG89" s="60">
        <v>0</v>
      </c>
      <c r="DH89" s="61">
        <f t="shared" si="223"/>
        <v>0</v>
      </c>
      <c r="DI89" s="244">
        <v>0</v>
      </c>
      <c r="DJ89" s="355">
        <v>0</v>
      </c>
      <c r="DK89" s="245">
        <f t="shared" si="329"/>
        <v>0</v>
      </c>
      <c r="DL89" s="356">
        <v>0</v>
      </c>
      <c r="DM89" s="357">
        <f t="shared" si="330"/>
        <v>0</v>
      </c>
      <c r="DN89" s="48">
        <f t="shared" si="252"/>
        <v>0</v>
      </c>
      <c r="DO89" s="246">
        <f t="shared" si="331"/>
        <v>0</v>
      </c>
      <c r="DP89" s="479">
        <f t="shared" si="253"/>
        <v>0</v>
      </c>
      <c r="DQ89" s="92" t="str">
        <f t="shared" si="254"/>
        <v/>
      </c>
      <c r="DR89" s="203">
        <v>0</v>
      </c>
      <c r="DS89" s="63">
        <v>0</v>
      </c>
      <c r="DT89" s="204">
        <f t="shared" si="224"/>
        <v>0</v>
      </c>
      <c r="DU89" s="205">
        <v>0</v>
      </c>
      <c r="DV89" s="349">
        <v>0</v>
      </c>
      <c r="DW89" s="206">
        <f t="shared" si="332"/>
        <v>0</v>
      </c>
      <c r="DX89" s="350">
        <v>0</v>
      </c>
      <c r="DY89" s="351">
        <f t="shared" si="333"/>
        <v>0</v>
      </c>
      <c r="DZ89" s="77">
        <f t="shared" si="255"/>
        <v>0</v>
      </c>
      <c r="EA89" s="207">
        <f t="shared" si="334"/>
        <v>0</v>
      </c>
      <c r="EB89" s="477">
        <f t="shared" si="256"/>
        <v>0</v>
      </c>
      <c r="EC89" s="93" t="str">
        <f t="shared" si="257"/>
        <v/>
      </c>
      <c r="ED89" s="12">
        <v>0</v>
      </c>
      <c r="EE89" s="6">
        <v>0</v>
      </c>
      <c r="EF89" s="6">
        <v>0</v>
      </c>
      <c r="EG89" s="65">
        <f t="shared" si="225"/>
        <v>0</v>
      </c>
      <c r="EH89" s="480">
        <f t="shared" si="258"/>
        <v>0</v>
      </c>
      <c r="EI89" s="66" t="str">
        <f t="shared" si="259"/>
        <v/>
      </c>
      <c r="EJ89" s="10">
        <v>0</v>
      </c>
      <c r="EK89" s="4">
        <v>0</v>
      </c>
      <c r="EL89" s="4">
        <v>0</v>
      </c>
      <c r="EM89" s="28">
        <f t="shared" si="226"/>
        <v>0</v>
      </c>
      <c r="EN89" s="478">
        <f t="shared" si="260"/>
        <v>0</v>
      </c>
      <c r="EO89" s="39" t="str">
        <f t="shared" si="261"/>
        <v/>
      </c>
      <c r="EP89" s="203">
        <v>0</v>
      </c>
      <c r="EQ89" s="63">
        <v>0</v>
      </c>
      <c r="ER89" s="204">
        <f t="shared" si="335"/>
        <v>0</v>
      </c>
      <c r="ES89" s="205">
        <v>0</v>
      </c>
      <c r="ET89" s="349">
        <v>0</v>
      </c>
      <c r="EU89" s="206">
        <f t="shared" si="336"/>
        <v>0</v>
      </c>
      <c r="EV89" s="350">
        <v>0</v>
      </c>
      <c r="EW89" s="351">
        <f t="shared" si="337"/>
        <v>0</v>
      </c>
      <c r="EX89" s="77">
        <f t="shared" si="262"/>
        <v>0</v>
      </c>
      <c r="EY89" s="207">
        <f t="shared" si="338"/>
        <v>0</v>
      </c>
      <c r="EZ89" s="477">
        <f t="shared" si="263"/>
        <v>0</v>
      </c>
      <c r="FA89" s="93" t="str">
        <f t="shared" si="264"/>
        <v/>
      </c>
      <c r="FB89" s="14"/>
      <c r="FC89" s="8"/>
      <c r="FD89" s="44" t="str">
        <f t="shared" si="219"/>
        <v/>
      </c>
      <c r="FE89" s="41">
        <f t="shared" si="265"/>
        <v>0</v>
      </c>
      <c r="FF89" s="30">
        <f t="shared" si="266"/>
        <v>0</v>
      </c>
      <c r="FG89" s="26">
        <f t="shared" si="339"/>
        <v>0</v>
      </c>
      <c r="FH89" s="74" t="str">
        <f t="shared" si="268"/>
        <v/>
      </c>
      <c r="FI89" s="74" t="str">
        <f t="shared" si="269"/>
        <v/>
      </c>
      <c r="FJ89" s="62" t="str">
        <f t="shared" si="270"/>
        <v/>
      </c>
      <c r="FK89" s="42" t="str">
        <f t="shared" si="271"/>
        <v/>
      </c>
      <c r="FL89" s="84">
        <f t="shared" si="272"/>
        <v>0</v>
      </c>
      <c r="FM89" s="71" t="str">
        <f t="shared" si="340"/>
        <v/>
      </c>
      <c r="FN89" s="70" t="str">
        <f t="shared" si="341"/>
        <v/>
      </c>
      <c r="FO89" s="70" t="str">
        <f t="shared" si="342"/>
        <v/>
      </c>
      <c r="FP89" s="70" t="str">
        <f t="shared" si="343"/>
        <v/>
      </c>
      <c r="FQ89" s="70" t="str">
        <f t="shared" si="344"/>
        <v/>
      </c>
      <c r="FR89" s="387" t="str">
        <f t="shared" si="345"/>
        <v/>
      </c>
      <c r="FS89" s="72" t="str">
        <f t="shared" si="346"/>
        <v/>
      </c>
      <c r="FT89" s="71">
        <f t="shared" si="273"/>
        <v>0</v>
      </c>
      <c r="FU89" s="70">
        <f t="shared" si="274"/>
        <v>0</v>
      </c>
      <c r="FV89" s="70">
        <f t="shared" si="275"/>
        <v>0</v>
      </c>
      <c r="FW89" s="70">
        <f t="shared" si="276"/>
        <v>0</v>
      </c>
      <c r="FX89" s="72"/>
      <c r="FY89" s="691"/>
      <c r="FZ89" s="691"/>
      <c r="GA89" s="112">
        <f t="shared" si="277"/>
        <v>0</v>
      </c>
      <c r="GB89" s="112" t="s">
        <v>193</v>
      </c>
      <c r="GC89" s="112">
        <f t="shared" si="278"/>
        <v>200</v>
      </c>
      <c r="GD89" s="112" t="str">
        <f t="shared" si="279"/>
        <v>0/200</v>
      </c>
      <c r="GE89" s="112">
        <f t="shared" si="280"/>
        <v>0</v>
      </c>
      <c r="GF89" s="112" t="s">
        <v>193</v>
      </c>
      <c r="GG89" s="112">
        <f t="shared" si="281"/>
        <v>200</v>
      </c>
      <c r="GH89" s="112" t="str">
        <f t="shared" si="282"/>
        <v>0/200</v>
      </c>
      <c r="GI89" s="112">
        <f t="shared" si="283"/>
        <v>0</v>
      </c>
      <c r="GJ89" s="112" t="s">
        <v>193</v>
      </c>
      <c r="GK89" s="112">
        <f t="shared" si="284"/>
        <v>100</v>
      </c>
      <c r="GL89" s="112" t="str">
        <f t="shared" si="285"/>
        <v>0/100</v>
      </c>
      <c r="GM89" s="112">
        <f t="shared" si="286"/>
        <v>0</v>
      </c>
      <c r="GN89" s="112" t="s">
        <v>193</v>
      </c>
      <c r="GO89" s="112">
        <f t="shared" si="287"/>
        <v>100</v>
      </c>
      <c r="GP89" s="112" t="str">
        <f t="shared" si="288"/>
        <v>0/100</v>
      </c>
      <c r="GQ89" s="112">
        <f t="shared" si="289"/>
        <v>0</v>
      </c>
      <c r="GR89" s="112" t="s">
        <v>193</v>
      </c>
      <c r="GS89" s="112">
        <f t="shared" si="290"/>
        <v>200</v>
      </c>
      <c r="GT89" s="112" t="str">
        <f t="shared" si="235"/>
        <v>0/200</v>
      </c>
    </row>
    <row r="90" spans="1:202" ht="18">
      <c r="A90" s="104">
        <f t="shared" si="236"/>
        <v>0</v>
      </c>
      <c r="B90" s="336">
        <v>82</v>
      </c>
      <c r="C90" s="32">
        <v>82</v>
      </c>
      <c r="D90" s="26">
        <f t="shared" si="237"/>
        <v>0</v>
      </c>
      <c r="E90" s="2"/>
      <c r="F90" s="538"/>
      <c r="G90" s="1"/>
      <c r="H90" s="2"/>
      <c r="I90" s="2"/>
      <c r="J90" s="2"/>
      <c r="K90" s="115"/>
      <c r="L90" s="15">
        <v>0</v>
      </c>
      <c r="M90" s="49">
        <v>0</v>
      </c>
      <c r="N90" s="50">
        <f t="shared" si="227"/>
        <v>0</v>
      </c>
      <c r="O90" s="141">
        <v>0</v>
      </c>
      <c r="P90" s="338">
        <v>0</v>
      </c>
      <c r="Q90" s="75">
        <f t="shared" si="228"/>
        <v>0</v>
      </c>
      <c r="R90" s="339">
        <v>0</v>
      </c>
      <c r="S90" s="340">
        <f t="shared" si="291"/>
        <v>0</v>
      </c>
      <c r="T90" s="153">
        <f t="shared" si="238"/>
        <v>0</v>
      </c>
      <c r="U90" s="51">
        <f t="shared" si="229"/>
        <v>0</v>
      </c>
      <c r="V90" s="476">
        <f t="shared" si="239"/>
        <v>0</v>
      </c>
      <c r="W90" s="27" t="str">
        <f t="shared" si="230"/>
        <v/>
      </c>
      <c r="X90" s="27" t="str">
        <f t="shared" si="231"/>
        <v/>
      </c>
      <c r="Y90" s="85" t="str">
        <f t="shared" si="232"/>
        <v/>
      </c>
      <c r="Z90" s="89">
        <v>0</v>
      </c>
      <c r="AA90" s="58">
        <v>0</v>
      </c>
      <c r="AB90" s="59">
        <f t="shared" si="292"/>
        <v>0</v>
      </c>
      <c r="AC90" s="147">
        <v>0</v>
      </c>
      <c r="AD90" s="343">
        <v>0</v>
      </c>
      <c r="AE90" s="76">
        <f t="shared" si="293"/>
        <v>0</v>
      </c>
      <c r="AF90" s="344">
        <v>0</v>
      </c>
      <c r="AG90" s="345">
        <f t="shared" si="294"/>
        <v>0</v>
      </c>
      <c r="AH90" s="97">
        <f t="shared" si="240"/>
        <v>0</v>
      </c>
      <c r="AI90" s="148">
        <f t="shared" si="295"/>
        <v>0</v>
      </c>
      <c r="AJ90" s="475">
        <f t="shared" si="241"/>
        <v>0</v>
      </c>
      <c r="AK90" s="53" t="str">
        <f t="shared" si="296"/>
        <v/>
      </c>
      <c r="AL90" s="53" t="str">
        <f t="shared" si="297"/>
        <v/>
      </c>
      <c r="AM90" s="90" t="str">
        <f t="shared" si="298"/>
        <v/>
      </c>
      <c r="AN90" s="86">
        <v>0</v>
      </c>
      <c r="AO90" s="55">
        <v>0</v>
      </c>
      <c r="AP90" s="56">
        <f t="shared" si="220"/>
        <v>0</v>
      </c>
      <c r="AQ90" s="185">
        <v>0</v>
      </c>
      <c r="AR90" s="346">
        <v>0</v>
      </c>
      <c r="AS90" s="186">
        <f t="shared" si="299"/>
        <v>0</v>
      </c>
      <c r="AT90" s="347">
        <v>0</v>
      </c>
      <c r="AU90" s="348">
        <f t="shared" si="300"/>
        <v>0</v>
      </c>
      <c r="AV90" s="47">
        <f t="shared" si="242"/>
        <v>0</v>
      </c>
      <c r="AW90" s="187">
        <f t="shared" si="301"/>
        <v>0</v>
      </c>
      <c r="AX90" s="473">
        <f t="shared" si="243"/>
        <v>0</v>
      </c>
      <c r="AY90" s="29" t="str">
        <f t="shared" si="302"/>
        <v/>
      </c>
      <c r="AZ90" s="29" t="str">
        <f t="shared" si="303"/>
        <v/>
      </c>
      <c r="BA90" s="87" t="str">
        <f t="shared" si="304"/>
        <v/>
      </c>
      <c r="BB90" s="203">
        <v>0</v>
      </c>
      <c r="BC90" s="63">
        <v>0</v>
      </c>
      <c r="BD90" s="204">
        <f t="shared" si="221"/>
        <v>0</v>
      </c>
      <c r="BE90" s="205">
        <v>0</v>
      </c>
      <c r="BF90" s="349">
        <v>0</v>
      </c>
      <c r="BG90" s="206">
        <f t="shared" si="305"/>
        <v>0</v>
      </c>
      <c r="BH90" s="350">
        <v>0</v>
      </c>
      <c r="BI90" s="351">
        <f t="shared" si="306"/>
        <v>0</v>
      </c>
      <c r="BJ90" s="77">
        <f t="shared" si="244"/>
        <v>0</v>
      </c>
      <c r="BK90" s="207">
        <f t="shared" si="307"/>
        <v>0</v>
      </c>
      <c r="BL90" s="477">
        <f t="shared" si="245"/>
        <v>0</v>
      </c>
      <c r="BM90" s="69" t="str">
        <f t="shared" si="308"/>
        <v/>
      </c>
      <c r="BN90" s="69" t="str">
        <f t="shared" si="309"/>
        <v/>
      </c>
      <c r="BO90" s="88" t="str">
        <f t="shared" si="310"/>
        <v/>
      </c>
      <c r="BP90" s="89">
        <v>0</v>
      </c>
      <c r="BQ90" s="58">
        <v>0</v>
      </c>
      <c r="BR90" s="59">
        <f t="shared" si="233"/>
        <v>0</v>
      </c>
      <c r="BS90" s="147">
        <v>0</v>
      </c>
      <c r="BT90" s="343">
        <v>0</v>
      </c>
      <c r="BU90" s="76">
        <f t="shared" si="311"/>
        <v>0</v>
      </c>
      <c r="BV90" s="344">
        <v>0</v>
      </c>
      <c r="BW90" s="345">
        <f t="shared" si="312"/>
        <v>0</v>
      </c>
      <c r="BX90" s="97">
        <f t="shared" si="246"/>
        <v>0</v>
      </c>
      <c r="BY90" s="148">
        <f t="shared" si="313"/>
        <v>0</v>
      </c>
      <c r="BZ90" s="475">
        <f t="shared" si="247"/>
        <v>0</v>
      </c>
      <c r="CA90" s="53" t="str">
        <f t="shared" si="234"/>
        <v/>
      </c>
      <c r="CB90" s="53" t="str">
        <f t="shared" si="314"/>
        <v/>
      </c>
      <c r="CC90" s="90" t="str">
        <f t="shared" si="315"/>
        <v/>
      </c>
      <c r="CD90" s="94">
        <v>0</v>
      </c>
      <c r="CE90" s="95">
        <v>0</v>
      </c>
      <c r="CF90" s="96">
        <f t="shared" si="222"/>
        <v>0</v>
      </c>
      <c r="CG90" s="223">
        <v>0</v>
      </c>
      <c r="CH90" s="352">
        <v>0</v>
      </c>
      <c r="CI90" s="224">
        <f t="shared" si="316"/>
        <v>0</v>
      </c>
      <c r="CJ90" s="353">
        <v>0</v>
      </c>
      <c r="CK90" s="354">
        <f t="shared" si="317"/>
        <v>0</v>
      </c>
      <c r="CL90" s="46">
        <f t="shared" si="248"/>
        <v>0</v>
      </c>
      <c r="CM90" s="225">
        <f t="shared" si="318"/>
        <v>0</v>
      </c>
      <c r="CN90" s="478">
        <f t="shared" si="249"/>
        <v>0</v>
      </c>
      <c r="CO90" s="28" t="str">
        <f t="shared" si="319"/>
        <v/>
      </c>
      <c r="CP90" s="28" t="str">
        <f t="shared" si="320"/>
        <v/>
      </c>
      <c r="CQ90" s="43" t="str">
        <f t="shared" si="321"/>
        <v/>
      </c>
      <c r="CR90" s="89">
        <v>0</v>
      </c>
      <c r="CS90" s="58">
        <v>0</v>
      </c>
      <c r="CT90" s="59">
        <f t="shared" si="322"/>
        <v>0</v>
      </c>
      <c r="CU90" s="147">
        <v>0</v>
      </c>
      <c r="CV90" s="343">
        <v>0</v>
      </c>
      <c r="CW90" s="76">
        <f t="shared" si="323"/>
        <v>0</v>
      </c>
      <c r="CX90" s="344">
        <v>0</v>
      </c>
      <c r="CY90" s="345">
        <f t="shared" si="324"/>
        <v>0</v>
      </c>
      <c r="CZ90" s="97">
        <f t="shared" si="250"/>
        <v>0</v>
      </c>
      <c r="DA90" s="148">
        <f t="shared" si="325"/>
        <v>0</v>
      </c>
      <c r="DB90" s="475">
        <f t="shared" si="251"/>
        <v>0</v>
      </c>
      <c r="DC90" s="53" t="str">
        <f t="shared" si="326"/>
        <v/>
      </c>
      <c r="DD90" s="53" t="str">
        <f t="shared" si="327"/>
        <v/>
      </c>
      <c r="DE90" s="90" t="str">
        <f t="shared" si="328"/>
        <v/>
      </c>
      <c r="DF90" s="91">
        <v>0</v>
      </c>
      <c r="DG90" s="60">
        <v>0</v>
      </c>
      <c r="DH90" s="61">
        <f t="shared" si="223"/>
        <v>0</v>
      </c>
      <c r="DI90" s="244">
        <v>0</v>
      </c>
      <c r="DJ90" s="355">
        <v>0</v>
      </c>
      <c r="DK90" s="245">
        <f t="shared" si="329"/>
        <v>0</v>
      </c>
      <c r="DL90" s="356">
        <v>0</v>
      </c>
      <c r="DM90" s="357">
        <f t="shared" si="330"/>
        <v>0</v>
      </c>
      <c r="DN90" s="48">
        <f t="shared" si="252"/>
        <v>0</v>
      </c>
      <c r="DO90" s="246">
        <f t="shared" si="331"/>
        <v>0</v>
      </c>
      <c r="DP90" s="479">
        <f t="shared" si="253"/>
        <v>0</v>
      </c>
      <c r="DQ90" s="92" t="str">
        <f t="shared" si="254"/>
        <v/>
      </c>
      <c r="DR90" s="203">
        <v>0</v>
      </c>
      <c r="DS90" s="63">
        <v>0</v>
      </c>
      <c r="DT90" s="204">
        <f t="shared" si="224"/>
        <v>0</v>
      </c>
      <c r="DU90" s="205">
        <v>0</v>
      </c>
      <c r="DV90" s="349">
        <v>0</v>
      </c>
      <c r="DW90" s="206">
        <f t="shared" si="332"/>
        <v>0</v>
      </c>
      <c r="DX90" s="350">
        <v>0</v>
      </c>
      <c r="DY90" s="351">
        <f t="shared" si="333"/>
        <v>0</v>
      </c>
      <c r="DZ90" s="77">
        <f t="shared" si="255"/>
        <v>0</v>
      </c>
      <c r="EA90" s="207">
        <f t="shared" si="334"/>
        <v>0</v>
      </c>
      <c r="EB90" s="477">
        <f t="shared" si="256"/>
        <v>0</v>
      </c>
      <c r="EC90" s="93" t="str">
        <f t="shared" si="257"/>
        <v/>
      </c>
      <c r="ED90" s="12">
        <v>0</v>
      </c>
      <c r="EE90" s="6">
        <v>0</v>
      </c>
      <c r="EF90" s="6">
        <v>0</v>
      </c>
      <c r="EG90" s="65">
        <f t="shared" si="225"/>
        <v>0</v>
      </c>
      <c r="EH90" s="480">
        <f t="shared" si="258"/>
        <v>0</v>
      </c>
      <c r="EI90" s="66" t="str">
        <f t="shared" si="259"/>
        <v/>
      </c>
      <c r="EJ90" s="10">
        <v>0</v>
      </c>
      <c r="EK90" s="4">
        <v>0</v>
      </c>
      <c r="EL90" s="4">
        <v>0</v>
      </c>
      <c r="EM90" s="28">
        <f t="shared" si="226"/>
        <v>0</v>
      </c>
      <c r="EN90" s="478">
        <f t="shared" si="260"/>
        <v>0</v>
      </c>
      <c r="EO90" s="39" t="str">
        <f t="shared" si="261"/>
        <v/>
      </c>
      <c r="EP90" s="203">
        <v>0</v>
      </c>
      <c r="EQ90" s="63">
        <v>0</v>
      </c>
      <c r="ER90" s="204">
        <f t="shared" si="335"/>
        <v>0</v>
      </c>
      <c r="ES90" s="205">
        <v>0</v>
      </c>
      <c r="ET90" s="349">
        <v>0</v>
      </c>
      <c r="EU90" s="206">
        <f t="shared" si="336"/>
        <v>0</v>
      </c>
      <c r="EV90" s="350">
        <v>0</v>
      </c>
      <c r="EW90" s="351">
        <f t="shared" si="337"/>
        <v>0</v>
      </c>
      <c r="EX90" s="77">
        <f t="shared" si="262"/>
        <v>0</v>
      </c>
      <c r="EY90" s="207">
        <f t="shared" si="338"/>
        <v>0</v>
      </c>
      <c r="EZ90" s="477">
        <f t="shared" si="263"/>
        <v>0</v>
      </c>
      <c r="FA90" s="93" t="str">
        <f t="shared" si="264"/>
        <v/>
      </c>
      <c r="FB90" s="14"/>
      <c r="FC90" s="8"/>
      <c r="FD90" s="44" t="str">
        <f t="shared" si="219"/>
        <v/>
      </c>
      <c r="FE90" s="41">
        <f t="shared" si="265"/>
        <v>0</v>
      </c>
      <c r="FF90" s="30">
        <f t="shared" si="266"/>
        <v>0</v>
      </c>
      <c r="FG90" s="26">
        <f t="shared" si="339"/>
        <v>0</v>
      </c>
      <c r="FH90" s="74" t="str">
        <f t="shared" si="268"/>
        <v/>
      </c>
      <c r="FI90" s="74" t="str">
        <f t="shared" si="269"/>
        <v/>
      </c>
      <c r="FJ90" s="62" t="str">
        <f t="shared" si="270"/>
        <v/>
      </c>
      <c r="FK90" s="42" t="str">
        <f t="shared" si="271"/>
        <v/>
      </c>
      <c r="FL90" s="84">
        <f t="shared" si="272"/>
        <v>0</v>
      </c>
      <c r="FM90" s="71" t="str">
        <f t="shared" si="340"/>
        <v/>
      </c>
      <c r="FN90" s="70" t="str">
        <f t="shared" si="341"/>
        <v/>
      </c>
      <c r="FO90" s="70" t="str">
        <f t="shared" si="342"/>
        <v/>
      </c>
      <c r="FP90" s="70" t="str">
        <f t="shared" si="343"/>
        <v/>
      </c>
      <c r="FQ90" s="70" t="str">
        <f t="shared" si="344"/>
        <v/>
      </c>
      <c r="FR90" s="387" t="str">
        <f t="shared" si="345"/>
        <v/>
      </c>
      <c r="FS90" s="72" t="str">
        <f t="shared" si="346"/>
        <v/>
      </c>
      <c r="FT90" s="71">
        <f t="shared" si="273"/>
        <v>0</v>
      </c>
      <c r="FU90" s="70">
        <f t="shared" si="274"/>
        <v>0</v>
      </c>
      <c r="FV90" s="70">
        <f t="shared" si="275"/>
        <v>0</v>
      </c>
      <c r="FW90" s="70">
        <f t="shared" si="276"/>
        <v>0</v>
      </c>
      <c r="FX90" s="72"/>
      <c r="FY90" s="691"/>
      <c r="FZ90" s="691"/>
      <c r="GA90" s="112">
        <f t="shared" si="277"/>
        <v>0</v>
      </c>
      <c r="GB90" s="112" t="s">
        <v>193</v>
      </c>
      <c r="GC90" s="112">
        <f t="shared" si="278"/>
        <v>200</v>
      </c>
      <c r="GD90" s="112" t="str">
        <f t="shared" si="279"/>
        <v>0/200</v>
      </c>
      <c r="GE90" s="112">
        <f t="shared" si="280"/>
        <v>0</v>
      </c>
      <c r="GF90" s="112" t="s">
        <v>193</v>
      </c>
      <c r="GG90" s="112">
        <f t="shared" si="281"/>
        <v>200</v>
      </c>
      <c r="GH90" s="112" t="str">
        <f t="shared" si="282"/>
        <v>0/200</v>
      </c>
      <c r="GI90" s="112">
        <f t="shared" si="283"/>
        <v>0</v>
      </c>
      <c r="GJ90" s="112" t="s">
        <v>193</v>
      </c>
      <c r="GK90" s="112">
        <f t="shared" si="284"/>
        <v>100</v>
      </c>
      <c r="GL90" s="112" t="str">
        <f t="shared" si="285"/>
        <v>0/100</v>
      </c>
      <c r="GM90" s="112">
        <f t="shared" si="286"/>
        <v>0</v>
      </c>
      <c r="GN90" s="112" t="s">
        <v>193</v>
      </c>
      <c r="GO90" s="112">
        <f t="shared" si="287"/>
        <v>100</v>
      </c>
      <c r="GP90" s="112" t="str">
        <f t="shared" si="288"/>
        <v>0/100</v>
      </c>
      <c r="GQ90" s="112">
        <f t="shared" si="289"/>
        <v>0</v>
      </c>
      <c r="GR90" s="112" t="s">
        <v>193</v>
      </c>
      <c r="GS90" s="112">
        <f t="shared" si="290"/>
        <v>200</v>
      </c>
      <c r="GT90" s="112" t="str">
        <f t="shared" si="235"/>
        <v>0/200</v>
      </c>
    </row>
    <row r="91" spans="1:202" ht="18">
      <c r="A91" s="104">
        <f t="shared" si="236"/>
        <v>0</v>
      </c>
      <c r="B91" s="336">
        <v>83</v>
      </c>
      <c r="C91" s="25">
        <v>83</v>
      </c>
      <c r="D91" s="26">
        <f t="shared" si="237"/>
        <v>0</v>
      </c>
      <c r="E91" s="2"/>
      <c r="F91" s="538"/>
      <c r="G91" s="2"/>
      <c r="H91" s="2"/>
      <c r="I91" s="2"/>
      <c r="J91" s="2"/>
      <c r="K91" s="115"/>
      <c r="L91" s="15">
        <v>0</v>
      </c>
      <c r="M91" s="49">
        <v>0</v>
      </c>
      <c r="N91" s="50">
        <f t="shared" si="227"/>
        <v>0</v>
      </c>
      <c r="O91" s="141">
        <v>0</v>
      </c>
      <c r="P91" s="338">
        <v>0</v>
      </c>
      <c r="Q91" s="75">
        <f t="shared" si="228"/>
        <v>0</v>
      </c>
      <c r="R91" s="339">
        <v>0</v>
      </c>
      <c r="S91" s="340">
        <f t="shared" si="291"/>
        <v>0</v>
      </c>
      <c r="T91" s="153">
        <f t="shared" si="238"/>
        <v>0</v>
      </c>
      <c r="U91" s="51">
        <f t="shared" si="229"/>
        <v>0</v>
      </c>
      <c r="V91" s="476">
        <f t="shared" si="239"/>
        <v>0</v>
      </c>
      <c r="W91" s="27" t="str">
        <f t="shared" si="230"/>
        <v/>
      </c>
      <c r="X91" s="27" t="str">
        <f t="shared" si="231"/>
        <v/>
      </c>
      <c r="Y91" s="85" t="str">
        <f t="shared" si="232"/>
        <v/>
      </c>
      <c r="Z91" s="89">
        <v>0</v>
      </c>
      <c r="AA91" s="58">
        <v>0</v>
      </c>
      <c r="AB91" s="59">
        <f t="shared" si="292"/>
        <v>0</v>
      </c>
      <c r="AC91" s="147">
        <v>0</v>
      </c>
      <c r="AD91" s="343">
        <v>0</v>
      </c>
      <c r="AE91" s="76">
        <f t="shared" si="293"/>
        <v>0</v>
      </c>
      <c r="AF91" s="344">
        <v>0</v>
      </c>
      <c r="AG91" s="345">
        <f t="shared" si="294"/>
        <v>0</v>
      </c>
      <c r="AH91" s="97">
        <f t="shared" si="240"/>
        <v>0</v>
      </c>
      <c r="AI91" s="148">
        <f t="shared" si="295"/>
        <v>0</v>
      </c>
      <c r="AJ91" s="475">
        <f t="shared" si="241"/>
        <v>0</v>
      </c>
      <c r="AK91" s="53" t="str">
        <f t="shared" si="296"/>
        <v/>
      </c>
      <c r="AL91" s="53" t="str">
        <f t="shared" si="297"/>
        <v/>
      </c>
      <c r="AM91" s="90" t="str">
        <f t="shared" si="298"/>
        <v/>
      </c>
      <c r="AN91" s="86">
        <v>0</v>
      </c>
      <c r="AO91" s="55">
        <v>0</v>
      </c>
      <c r="AP91" s="56">
        <f t="shared" si="220"/>
        <v>0</v>
      </c>
      <c r="AQ91" s="185">
        <v>0</v>
      </c>
      <c r="AR91" s="346">
        <v>0</v>
      </c>
      <c r="AS91" s="186">
        <f t="shared" si="299"/>
        <v>0</v>
      </c>
      <c r="AT91" s="347">
        <v>0</v>
      </c>
      <c r="AU91" s="348">
        <f t="shared" si="300"/>
        <v>0</v>
      </c>
      <c r="AV91" s="47">
        <f t="shared" si="242"/>
        <v>0</v>
      </c>
      <c r="AW91" s="187">
        <f t="shared" si="301"/>
        <v>0</v>
      </c>
      <c r="AX91" s="473">
        <f t="shared" si="243"/>
        <v>0</v>
      </c>
      <c r="AY91" s="29" t="str">
        <f t="shared" si="302"/>
        <v/>
      </c>
      <c r="AZ91" s="29" t="str">
        <f t="shared" si="303"/>
        <v/>
      </c>
      <c r="BA91" s="87" t="str">
        <f t="shared" si="304"/>
        <v/>
      </c>
      <c r="BB91" s="203">
        <v>0</v>
      </c>
      <c r="BC91" s="63">
        <v>0</v>
      </c>
      <c r="BD91" s="204">
        <f t="shared" si="221"/>
        <v>0</v>
      </c>
      <c r="BE91" s="205">
        <v>0</v>
      </c>
      <c r="BF91" s="349">
        <v>0</v>
      </c>
      <c r="BG91" s="206">
        <f t="shared" si="305"/>
        <v>0</v>
      </c>
      <c r="BH91" s="350">
        <v>0</v>
      </c>
      <c r="BI91" s="351">
        <f t="shared" si="306"/>
        <v>0</v>
      </c>
      <c r="BJ91" s="77">
        <f t="shared" si="244"/>
        <v>0</v>
      </c>
      <c r="BK91" s="207">
        <f t="shared" si="307"/>
        <v>0</v>
      </c>
      <c r="BL91" s="477">
        <f t="shared" si="245"/>
        <v>0</v>
      </c>
      <c r="BM91" s="69" t="str">
        <f t="shared" si="308"/>
        <v/>
      </c>
      <c r="BN91" s="69" t="str">
        <f t="shared" si="309"/>
        <v/>
      </c>
      <c r="BO91" s="88" t="str">
        <f t="shared" si="310"/>
        <v/>
      </c>
      <c r="BP91" s="89">
        <v>0</v>
      </c>
      <c r="BQ91" s="58">
        <v>0</v>
      </c>
      <c r="BR91" s="59">
        <f t="shared" si="233"/>
        <v>0</v>
      </c>
      <c r="BS91" s="147">
        <v>0</v>
      </c>
      <c r="BT91" s="343">
        <v>0</v>
      </c>
      <c r="BU91" s="76">
        <f t="shared" si="311"/>
        <v>0</v>
      </c>
      <c r="BV91" s="344">
        <v>0</v>
      </c>
      <c r="BW91" s="345">
        <f t="shared" si="312"/>
        <v>0</v>
      </c>
      <c r="BX91" s="97">
        <f t="shared" si="246"/>
        <v>0</v>
      </c>
      <c r="BY91" s="148">
        <f t="shared" si="313"/>
        <v>0</v>
      </c>
      <c r="BZ91" s="475">
        <f t="shared" si="247"/>
        <v>0</v>
      </c>
      <c r="CA91" s="53" t="str">
        <f t="shared" si="234"/>
        <v/>
      </c>
      <c r="CB91" s="53" t="str">
        <f t="shared" si="314"/>
        <v/>
      </c>
      <c r="CC91" s="90" t="str">
        <f t="shared" si="315"/>
        <v/>
      </c>
      <c r="CD91" s="94">
        <v>0</v>
      </c>
      <c r="CE91" s="95">
        <v>0</v>
      </c>
      <c r="CF91" s="96">
        <f t="shared" si="222"/>
        <v>0</v>
      </c>
      <c r="CG91" s="223">
        <v>0</v>
      </c>
      <c r="CH91" s="352">
        <v>0</v>
      </c>
      <c r="CI91" s="224">
        <f t="shared" si="316"/>
        <v>0</v>
      </c>
      <c r="CJ91" s="353">
        <v>0</v>
      </c>
      <c r="CK91" s="354">
        <f t="shared" si="317"/>
        <v>0</v>
      </c>
      <c r="CL91" s="46">
        <f t="shared" si="248"/>
        <v>0</v>
      </c>
      <c r="CM91" s="225">
        <f t="shared" si="318"/>
        <v>0</v>
      </c>
      <c r="CN91" s="478">
        <f t="shared" si="249"/>
        <v>0</v>
      </c>
      <c r="CO91" s="28" t="str">
        <f t="shared" si="319"/>
        <v/>
      </c>
      <c r="CP91" s="28" t="str">
        <f t="shared" si="320"/>
        <v/>
      </c>
      <c r="CQ91" s="43" t="str">
        <f t="shared" si="321"/>
        <v/>
      </c>
      <c r="CR91" s="89">
        <v>0</v>
      </c>
      <c r="CS91" s="58">
        <v>0</v>
      </c>
      <c r="CT91" s="59">
        <f t="shared" si="322"/>
        <v>0</v>
      </c>
      <c r="CU91" s="147">
        <v>0</v>
      </c>
      <c r="CV91" s="343">
        <v>0</v>
      </c>
      <c r="CW91" s="76">
        <f t="shared" si="323"/>
        <v>0</v>
      </c>
      <c r="CX91" s="344">
        <v>0</v>
      </c>
      <c r="CY91" s="345">
        <f t="shared" si="324"/>
        <v>0</v>
      </c>
      <c r="CZ91" s="97">
        <f t="shared" si="250"/>
        <v>0</v>
      </c>
      <c r="DA91" s="148">
        <f t="shared" si="325"/>
        <v>0</v>
      </c>
      <c r="DB91" s="475">
        <f t="shared" si="251"/>
        <v>0</v>
      </c>
      <c r="DC91" s="53" t="str">
        <f t="shared" si="326"/>
        <v/>
      </c>
      <c r="DD91" s="53" t="str">
        <f t="shared" si="327"/>
        <v/>
      </c>
      <c r="DE91" s="90" t="str">
        <f t="shared" si="328"/>
        <v/>
      </c>
      <c r="DF91" s="91">
        <v>0</v>
      </c>
      <c r="DG91" s="60">
        <v>0</v>
      </c>
      <c r="DH91" s="61">
        <f t="shared" si="223"/>
        <v>0</v>
      </c>
      <c r="DI91" s="244">
        <v>0</v>
      </c>
      <c r="DJ91" s="355">
        <v>0</v>
      </c>
      <c r="DK91" s="245">
        <f t="shared" si="329"/>
        <v>0</v>
      </c>
      <c r="DL91" s="356">
        <v>0</v>
      </c>
      <c r="DM91" s="357">
        <f t="shared" si="330"/>
        <v>0</v>
      </c>
      <c r="DN91" s="48">
        <f t="shared" si="252"/>
        <v>0</v>
      </c>
      <c r="DO91" s="246">
        <f t="shared" si="331"/>
        <v>0</v>
      </c>
      <c r="DP91" s="479">
        <f t="shared" si="253"/>
        <v>0</v>
      </c>
      <c r="DQ91" s="92" t="str">
        <f t="shared" si="254"/>
        <v/>
      </c>
      <c r="DR91" s="203">
        <v>0</v>
      </c>
      <c r="DS91" s="63">
        <v>0</v>
      </c>
      <c r="DT91" s="204">
        <f t="shared" si="224"/>
        <v>0</v>
      </c>
      <c r="DU91" s="205">
        <v>0</v>
      </c>
      <c r="DV91" s="349">
        <v>0</v>
      </c>
      <c r="DW91" s="206">
        <f t="shared" si="332"/>
        <v>0</v>
      </c>
      <c r="DX91" s="350">
        <v>0</v>
      </c>
      <c r="DY91" s="351">
        <f t="shared" si="333"/>
        <v>0</v>
      </c>
      <c r="DZ91" s="77">
        <f t="shared" si="255"/>
        <v>0</v>
      </c>
      <c r="EA91" s="207">
        <f t="shared" si="334"/>
        <v>0</v>
      </c>
      <c r="EB91" s="477">
        <f t="shared" si="256"/>
        <v>0</v>
      </c>
      <c r="EC91" s="93" t="str">
        <f t="shared" si="257"/>
        <v/>
      </c>
      <c r="ED91" s="12">
        <v>0</v>
      </c>
      <c r="EE91" s="6">
        <v>0</v>
      </c>
      <c r="EF91" s="6">
        <v>0</v>
      </c>
      <c r="EG91" s="65">
        <f t="shared" si="225"/>
        <v>0</v>
      </c>
      <c r="EH91" s="480">
        <f t="shared" si="258"/>
        <v>0</v>
      </c>
      <c r="EI91" s="66" t="str">
        <f t="shared" si="259"/>
        <v/>
      </c>
      <c r="EJ91" s="10">
        <v>0</v>
      </c>
      <c r="EK91" s="4">
        <v>0</v>
      </c>
      <c r="EL91" s="4">
        <v>0</v>
      </c>
      <c r="EM91" s="28">
        <f t="shared" si="226"/>
        <v>0</v>
      </c>
      <c r="EN91" s="478">
        <f t="shared" si="260"/>
        <v>0</v>
      </c>
      <c r="EO91" s="39" t="str">
        <f t="shared" si="261"/>
        <v/>
      </c>
      <c r="EP91" s="203">
        <v>0</v>
      </c>
      <c r="EQ91" s="63">
        <v>0</v>
      </c>
      <c r="ER91" s="204">
        <f t="shared" si="335"/>
        <v>0</v>
      </c>
      <c r="ES91" s="205">
        <v>0</v>
      </c>
      <c r="ET91" s="349">
        <v>0</v>
      </c>
      <c r="EU91" s="206">
        <f t="shared" si="336"/>
        <v>0</v>
      </c>
      <c r="EV91" s="350">
        <v>0</v>
      </c>
      <c r="EW91" s="351">
        <f t="shared" si="337"/>
        <v>0</v>
      </c>
      <c r="EX91" s="77">
        <f t="shared" si="262"/>
        <v>0</v>
      </c>
      <c r="EY91" s="207">
        <f t="shared" si="338"/>
        <v>0</v>
      </c>
      <c r="EZ91" s="477">
        <f t="shared" si="263"/>
        <v>0</v>
      </c>
      <c r="FA91" s="93" t="str">
        <f t="shared" si="264"/>
        <v/>
      </c>
      <c r="FB91" s="14"/>
      <c r="FC91" s="8"/>
      <c r="FD91" s="44" t="str">
        <f t="shared" si="219"/>
        <v/>
      </c>
      <c r="FE91" s="41">
        <f t="shared" si="265"/>
        <v>0</v>
      </c>
      <c r="FF91" s="30">
        <f t="shared" si="266"/>
        <v>0</v>
      </c>
      <c r="FG91" s="26">
        <f t="shared" si="339"/>
        <v>0</v>
      </c>
      <c r="FH91" s="74" t="str">
        <f t="shared" si="268"/>
        <v/>
      </c>
      <c r="FI91" s="74" t="str">
        <f t="shared" si="269"/>
        <v/>
      </c>
      <c r="FJ91" s="62" t="str">
        <f t="shared" si="270"/>
        <v/>
      </c>
      <c r="FK91" s="42" t="str">
        <f t="shared" si="271"/>
        <v/>
      </c>
      <c r="FL91" s="84">
        <f t="shared" si="272"/>
        <v>0</v>
      </c>
      <c r="FM91" s="71" t="str">
        <f t="shared" si="340"/>
        <v/>
      </c>
      <c r="FN91" s="70" t="str">
        <f t="shared" si="341"/>
        <v/>
      </c>
      <c r="FO91" s="70" t="str">
        <f t="shared" si="342"/>
        <v/>
      </c>
      <c r="FP91" s="70" t="str">
        <f t="shared" si="343"/>
        <v/>
      </c>
      <c r="FQ91" s="70" t="str">
        <f t="shared" si="344"/>
        <v/>
      </c>
      <c r="FR91" s="387" t="str">
        <f t="shared" si="345"/>
        <v/>
      </c>
      <c r="FS91" s="72" t="str">
        <f t="shared" si="346"/>
        <v/>
      </c>
      <c r="FT91" s="71">
        <f t="shared" si="273"/>
        <v>0</v>
      </c>
      <c r="FU91" s="70">
        <f t="shared" si="274"/>
        <v>0</v>
      </c>
      <c r="FV91" s="70">
        <f t="shared" si="275"/>
        <v>0</v>
      </c>
      <c r="FW91" s="70">
        <f t="shared" si="276"/>
        <v>0</v>
      </c>
      <c r="FX91" s="72"/>
      <c r="FY91" s="691"/>
      <c r="FZ91" s="691"/>
      <c r="GA91" s="112">
        <f t="shared" si="277"/>
        <v>0</v>
      </c>
      <c r="GB91" s="112" t="s">
        <v>193</v>
      </c>
      <c r="GC91" s="112">
        <f t="shared" si="278"/>
        <v>200</v>
      </c>
      <c r="GD91" s="112" t="str">
        <f t="shared" si="279"/>
        <v>0/200</v>
      </c>
      <c r="GE91" s="112">
        <f t="shared" si="280"/>
        <v>0</v>
      </c>
      <c r="GF91" s="112" t="s">
        <v>193</v>
      </c>
      <c r="GG91" s="112">
        <f t="shared" si="281"/>
        <v>200</v>
      </c>
      <c r="GH91" s="112" t="str">
        <f t="shared" si="282"/>
        <v>0/200</v>
      </c>
      <c r="GI91" s="112">
        <f t="shared" si="283"/>
        <v>0</v>
      </c>
      <c r="GJ91" s="112" t="s">
        <v>193</v>
      </c>
      <c r="GK91" s="112">
        <f t="shared" si="284"/>
        <v>100</v>
      </c>
      <c r="GL91" s="112" t="str">
        <f t="shared" si="285"/>
        <v>0/100</v>
      </c>
      <c r="GM91" s="112">
        <f t="shared" si="286"/>
        <v>0</v>
      </c>
      <c r="GN91" s="112" t="s">
        <v>193</v>
      </c>
      <c r="GO91" s="112">
        <f t="shared" si="287"/>
        <v>100</v>
      </c>
      <c r="GP91" s="112" t="str">
        <f t="shared" si="288"/>
        <v>0/100</v>
      </c>
      <c r="GQ91" s="112">
        <f t="shared" si="289"/>
        <v>0</v>
      </c>
      <c r="GR91" s="112" t="s">
        <v>193</v>
      </c>
      <c r="GS91" s="112">
        <f t="shared" si="290"/>
        <v>200</v>
      </c>
      <c r="GT91" s="112" t="str">
        <f t="shared" si="235"/>
        <v>0/200</v>
      </c>
    </row>
    <row r="92" spans="1:202" ht="18">
      <c r="A92" s="104">
        <f t="shared" si="236"/>
        <v>0</v>
      </c>
      <c r="B92" s="336">
        <v>84</v>
      </c>
      <c r="C92" s="32">
        <v>84</v>
      </c>
      <c r="D92" s="26">
        <f t="shared" si="237"/>
        <v>0</v>
      </c>
      <c r="E92" s="2"/>
      <c r="F92" s="538"/>
      <c r="G92" s="1"/>
      <c r="H92" s="2"/>
      <c r="I92" s="2"/>
      <c r="J92" s="2"/>
      <c r="K92" s="115"/>
      <c r="L92" s="15">
        <v>0</v>
      </c>
      <c r="M92" s="49">
        <v>0</v>
      </c>
      <c r="N92" s="50">
        <f t="shared" si="227"/>
        <v>0</v>
      </c>
      <c r="O92" s="141">
        <v>0</v>
      </c>
      <c r="P92" s="338">
        <v>0</v>
      </c>
      <c r="Q92" s="75">
        <f t="shared" si="228"/>
        <v>0</v>
      </c>
      <c r="R92" s="339">
        <v>0</v>
      </c>
      <c r="S92" s="340">
        <f t="shared" si="291"/>
        <v>0</v>
      </c>
      <c r="T92" s="153">
        <f t="shared" si="238"/>
        <v>0</v>
      </c>
      <c r="U92" s="51">
        <f t="shared" si="229"/>
        <v>0</v>
      </c>
      <c r="V92" s="476">
        <f t="shared" si="239"/>
        <v>0</v>
      </c>
      <c r="W92" s="27" t="str">
        <f t="shared" si="230"/>
        <v/>
      </c>
      <c r="X92" s="27" t="str">
        <f t="shared" si="231"/>
        <v/>
      </c>
      <c r="Y92" s="85" t="str">
        <f t="shared" si="232"/>
        <v/>
      </c>
      <c r="Z92" s="89">
        <v>0</v>
      </c>
      <c r="AA92" s="58">
        <v>0</v>
      </c>
      <c r="AB92" s="59">
        <f t="shared" si="292"/>
        <v>0</v>
      </c>
      <c r="AC92" s="147">
        <v>0</v>
      </c>
      <c r="AD92" s="343">
        <v>0</v>
      </c>
      <c r="AE92" s="76">
        <f t="shared" si="293"/>
        <v>0</v>
      </c>
      <c r="AF92" s="344">
        <v>0</v>
      </c>
      <c r="AG92" s="345">
        <f t="shared" si="294"/>
        <v>0</v>
      </c>
      <c r="AH92" s="97">
        <f t="shared" si="240"/>
        <v>0</v>
      </c>
      <c r="AI92" s="148">
        <f t="shared" si="295"/>
        <v>0</v>
      </c>
      <c r="AJ92" s="475">
        <f t="shared" si="241"/>
        <v>0</v>
      </c>
      <c r="AK92" s="53" t="str">
        <f t="shared" si="296"/>
        <v/>
      </c>
      <c r="AL92" s="53" t="str">
        <f t="shared" si="297"/>
        <v/>
      </c>
      <c r="AM92" s="90" t="str">
        <f t="shared" si="298"/>
        <v/>
      </c>
      <c r="AN92" s="86">
        <v>0</v>
      </c>
      <c r="AO92" s="55">
        <v>0</v>
      </c>
      <c r="AP92" s="56">
        <f t="shared" si="220"/>
        <v>0</v>
      </c>
      <c r="AQ92" s="185">
        <v>0</v>
      </c>
      <c r="AR92" s="346">
        <v>0</v>
      </c>
      <c r="AS92" s="186">
        <f t="shared" si="299"/>
        <v>0</v>
      </c>
      <c r="AT92" s="347">
        <v>0</v>
      </c>
      <c r="AU92" s="348">
        <f t="shared" si="300"/>
        <v>0</v>
      </c>
      <c r="AV92" s="47">
        <f t="shared" si="242"/>
        <v>0</v>
      </c>
      <c r="AW92" s="187">
        <f t="shared" si="301"/>
        <v>0</v>
      </c>
      <c r="AX92" s="473">
        <f t="shared" si="243"/>
        <v>0</v>
      </c>
      <c r="AY92" s="29" t="str">
        <f t="shared" si="302"/>
        <v/>
      </c>
      <c r="AZ92" s="29" t="str">
        <f t="shared" si="303"/>
        <v/>
      </c>
      <c r="BA92" s="87" t="str">
        <f t="shared" si="304"/>
        <v/>
      </c>
      <c r="BB92" s="203">
        <v>0</v>
      </c>
      <c r="BC92" s="63">
        <v>0</v>
      </c>
      <c r="BD92" s="204">
        <f t="shared" si="221"/>
        <v>0</v>
      </c>
      <c r="BE92" s="205">
        <v>0</v>
      </c>
      <c r="BF92" s="349">
        <v>0</v>
      </c>
      <c r="BG92" s="206">
        <f t="shared" si="305"/>
        <v>0</v>
      </c>
      <c r="BH92" s="350">
        <v>0</v>
      </c>
      <c r="BI92" s="351">
        <f t="shared" si="306"/>
        <v>0</v>
      </c>
      <c r="BJ92" s="77">
        <f t="shared" si="244"/>
        <v>0</v>
      </c>
      <c r="BK92" s="207">
        <f t="shared" si="307"/>
        <v>0</v>
      </c>
      <c r="BL92" s="477">
        <f t="shared" si="245"/>
        <v>0</v>
      </c>
      <c r="BM92" s="69" t="str">
        <f t="shared" si="308"/>
        <v/>
      </c>
      <c r="BN92" s="69" t="str">
        <f t="shared" si="309"/>
        <v/>
      </c>
      <c r="BO92" s="88" t="str">
        <f t="shared" si="310"/>
        <v/>
      </c>
      <c r="BP92" s="89">
        <v>0</v>
      </c>
      <c r="BQ92" s="58">
        <v>0</v>
      </c>
      <c r="BR92" s="59">
        <f t="shared" si="233"/>
        <v>0</v>
      </c>
      <c r="BS92" s="147">
        <v>0</v>
      </c>
      <c r="BT92" s="343">
        <v>0</v>
      </c>
      <c r="BU92" s="76">
        <f t="shared" si="311"/>
        <v>0</v>
      </c>
      <c r="BV92" s="344">
        <v>0</v>
      </c>
      <c r="BW92" s="345">
        <f t="shared" si="312"/>
        <v>0</v>
      </c>
      <c r="BX92" s="97">
        <f t="shared" si="246"/>
        <v>0</v>
      </c>
      <c r="BY92" s="148">
        <f t="shared" si="313"/>
        <v>0</v>
      </c>
      <c r="BZ92" s="475">
        <f t="shared" si="247"/>
        <v>0</v>
      </c>
      <c r="CA92" s="53" t="str">
        <f t="shared" si="234"/>
        <v/>
      </c>
      <c r="CB92" s="53" t="str">
        <f t="shared" si="314"/>
        <v/>
      </c>
      <c r="CC92" s="90" t="str">
        <f t="shared" si="315"/>
        <v/>
      </c>
      <c r="CD92" s="94">
        <v>0</v>
      </c>
      <c r="CE92" s="95">
        <v>0</v>
      </c>
      <c r="CF92" s="96">
        <f t="shared" si="222"/>
        <v>0</v>
      </c>
      <c r="CG92" s="223">
        <v>0</v>
      </c>
      <c r="CH92" s="352">
        <v>0</v>
      </c>
      <c r="CI92" s="224">
        <f t="shared" si="316"/>
        <v>0</v>
      </c>
      <c r="CJ92" s="353">
        <v>0</v>
      </c>
      <c r="CK92" s="354">
        <f t="shared" si="317"/>
        <v>0</v>
      </c>
      <c r="CL92" s="46">
        <f t="shared" si="248"/>
        <v>0</v>
      </c>
      <c r="CM92" s="225">
        <f t="shared" si="318"/>
        <v>0</v>
      </c>
      <c r="CN92" s="478">
        <f t="shared" si="249"/>
        <v>0</v>
      </c>
      <c r="CO92" s="28" t="str">
        <f t="shared" si="319"/>
        <v/>
      </c>
      <c r="CP92" s="28" t="str">
        <f t="shared" si="320"/>
        <v/>
      </c>
      <c r="CQ92" s="43" t="str">
        <f t="shared" si="321"/>
        <v/>
      </c>
      <c r="CR92" s="89">
        <v>0</v>
      </c>
      <c r="CS92" s="58">
        <v>0</v>
      </c>
      <c r="CT92" s="59">
        <f t="shared" si="322"/>
        <v>0</v>
      </c>
      <c r="CU92" s="147">
        <v>0</v>
      </c>
      <c r="CV92" s="343">
        <v>0</v>
      </c>
      <c r="CW92" s="76">
        <f t="shared" si="323"/>
        <v>0</v>
      </c>
      <c r="CX92" s="344">
        <v>0</v>
      </c>
      <c r="CY92" s="345">
        <f t="shared" si="324"/>
        <v>0</v>
      </c>
      <c r="CZ92" s="97">
        <f t="shared" si="250"/>
        <v>0</v>
      </c>
      <c r="DA92" s="148">
        <f t="shared" si="325"/>
        <v>0</v>
      </c>
      <c r="DB92" s="475">
        <f t="shared" si="251"/>
        <v>0</v>
      </c>
      <c r="DC92" s="53" t="str">
        <f t="shared" si="326"/>
        <v/>
      </c>
      <c r="DD92" s="53" t="str">
        <f t="shared" si="327"/>
        <v/>
      </c>
      <c r="DE92" s="90" t="str">
        <f t="shared" si="328"/>
        <v/>
      </c>
      <c r="DF92" s="91">
        <v>0</v>
      </c>
      <c r="DG92" s="60">
        <v>0</v>
      </c>
      <c r="DH92" s="61">
        <f t="shared" si="223"/>
        <v>0</v>
      </c>
      <c r="DI92" s="244">
        <v>0</v>
      </c>
      <c r="DJ92" s="355">
        <v>0</v>
      </c>
      <c r="DK92" s="245">
        <f t="shared" si="329"/>
        <v>0</v>
      </c>
      <c r="DL92" s="356">
        <v>0</v>
      </c>
      <c r="DM92" s="357">
        <f t="shared" si="330"/>
        <v>0</v>
      </c>
      <c r="DN92" s="48">
        <f t="shared" si="252"/>
        <v>0</v>
      </c>
      <c r="DO92" s="246">
        <f t="shared" si="331"/>
        <v>0</v>
      </c>
      <c r="DP92" s="479">
        <f t="shared" si="253"/>
        <v>0</v>
      </c>
      <c r="DQ92" s="92" t="str">
        <f t="shared" si="254"/>
        <v/>
      </c>
      <c r="DR92" s="203">
        <v>0</v>
      </c>
      <c r="DS92" s="63">
        <v>0</v>
      </c>
      <c r="DT92" s="204">
        <f t="shared" si="224"/>
        <v>0</v>
      </c>
      <c r="DU92" s="205">
        <v>0</v>
      </c>
      <c r="DV92" s="349">
        <v>0</v>
      </c>
      <c r="DW92" s="206">
        <f t="shared" si="332"/>
        <v>0</v>
      </c>
      <c r="DX92" s="350">
        <v>0</v>
      </c>
      <c r="DY92" s="351">
        <f t="shared" si="333"/>
        <v>0</v>
      </c>
      <c r="DZ92" s="77">
        <f t="shared" si="255"/>
        <v>0</v>
      </c>
      <c r="EA92" s="207">
        <f t="shared" si="334"/>
        <v>0</v>
      </c>
      <c r="EB92" s="477">
        <f t="shared" si="256"/>
        <v>0</v>
      </c>
      <c r="EC92" s="93" t="str">
        <f t="shared" si="257"/>
        <v/>
      </c>
      <c r="ED92" s="12">
        <v>0</v>
      </c>
      <c r="EE92" s="6">
        <v>0</v>
      </c>
      <c r="EF92" s="6">
        <v>0</v>
      </c>
      <c r="EG92" s="65">
        <f t="shared" si="225"/>
        <v>0</v>
      </c>
      <c r="EH92" s="480">
        <f t="shared" si="258"/>
        <v>0</v>
      </c>
      <c r="EI92" s="66" t="str">
        <f t="shared" si="259"/>
        <v/>
      </c>
      <c r="EJ92" s="10">
        <v>0</v>
      </c>
      <c r="EK92" s="4">
        <v>0</v>
      </c>
      <c r="EL92" s="4">
        <v>0</v>
      </c>
      <c r="EM92" s="28">
        <f t="shared" si="226"/>
        <v>0</v>
      </c>
      <c r="EN92" s="478">
        <f t="shared" si="260"/>
        <v>0</v>
      </c>
      <c r="EO92" s="39" t="str">
        <f t="shared" si="261"/>
        <v/>
      </c>
      <c r="EP92" s="203">
        <v>0</v>
      </c>
      <c r="EQ92" s="63">
        <v>0</v>
      </c>
      <c r="ER92" s="204">
        <f t="shared" si="335"/>
        <v>0</v>
      </c>
      <c r="ES92" s="205">
        <v>0</v>
      </c>
      <c r="ET92" s="349">
        <v>0</v>
      </c>
      <c r="EU92" s="206">
        <f t="shared" si="336"/>
        <v>0</v>
      </c>
      <c r="EV92" s="350">
        <v>0</v>
      </c>
      <c r="EW92" s="351">
        <f t="shared" si="337"/>
        <v>0</v>
      </c>
      <c r="EX92" s="77">
        <f t="shared" si="262"/>
        <v>0</v>
      </c>
      <c r="EY92" s="207">
        <f t="shared" si="338"/>
        <v>0</v>
      </c>
      <c r="EZ92" s="477">
        <f t="shared" si="263"/>
        <v>0</v>
      </c>
      <c r="FA92" s="93" t="str">
        <f t="shared" si="264"/>
        <v/>
      </c>
      <c r="FB92" s="14"/>
      <c r="FC92" s="8"/>
      <c r="FD92" s="44" t="str">
        <f t="shared" si="219"/>
        <v/>
      </c>
      <c r="FE92" s="41">
        <f t="shared" si="265"/>
        <v>0</v>
      </c>
      <c r="FF92" s="30">
        <f t="shared" si="266"/>
        <v>0</v>
      </c>
      <c r="FG92" s="26">
        <f t="shared" si="339"/>
        <v>0</v>
      </c>
      <c r="FH92" s="74" t="str">
        <f t="shared" si="268"/>
        <v/>
      </c>
      <c r="FI92" s="74" t="str">
        <f t="shared" si="269"/>
        <v/>
      </c>
      <c r="FJ92" s="62" t="str">
        <f t="shared" si="270"/>
        <v/>
      </c>
      <c r="FK92" s="42" t="str">
        <f t="shared" si="271"/>
        <v/>
      </c>
      <c r="FL92" s="84">
        <f t="shared" si="272"/>
        <v>0</v>
      </c>
      <c r="FM92" s="71" t="str">
        <f t="shared" si="340"/>
        <v/>
      </c>
      <c r="FN92" s="70" t="str">
        <f t="shared" si="341"/>
        <v/>
      </c>
      <c r="FO92" s="70" t="str">
        <f t="shared" si="342"/>
        <v/>
      </c>
      <c r="FP92" s="70" t="str">
        <f t="shared" si="343"/>
        <v/>
      </c>
      <c r="FQ92" s="70" t="str">
        <f t="shared" si="344"/>
        <v/>
      </c>
      <c r="FR92" s="387" t="str">
        <f t="shared" si="345"/>
        <v/>
      </c>
      <c r="FS92" s="72" t="str">
        <f t="shared" si="346"/>
        <v/>
      </c>
      <c r="FT92" s="71">
        <f t="shared" si="273"/>
        <v>0</v>
      </c>
      <c r="FU92" s="70">
        <f t="shared" si="274"/>
        <v>0</v>
      </c>
      <c r="FV92" s="70">
        <f t="shared" si="275"/>
        <v>0</v>
      </c>
      <c r="FW92" s="70">
        <f t="shared" si="276"/>
        <v>0</v>
      </c>
      <c r="FX92" s="72"/>
      <c r="FY92" s="691"/>
      <c r="FZ92" s="691"/>
      <c r="GA92" s="112">
        <f t="shared" si="277"/>
        <v>0</v>
      </c>
      <c r="GB92" s="112" t="s">
        <v>193</v>
      </c>
      <c r="GC92" s="112">
        <f t="shared" si="278"/>
        <v>200</v>
      </c>
      <c r="GD92" s="112" t="str">
        <f t="shared" si="279"/>
        <v>0/200</v>
      </c>
      <c r="GE92" s="112">
        <f t="shared" si="280"/>
        <v>0</v>
      </c>
      <c r="GF92" s="112" t="s">
        <v>193</v>
      </c>
      <c r="GG92" s="112">
        <f t="shared" si="281"/>
        <v>200</v>
      </c>
      <c r="GH92" s="112" t="str">
        <f t="shared" si="282"/>
        <v>0/200</v>
      </c>
      <c r="GI92" s="112">
        <f t="shared" si="283"/>
        <v>0</v>
      </c>
      <c r="GJ92" s="112" t="s">
        <v>193</v>
      </c>
      <c r="GK92" s="112">
        <f t="shared" si="284"/>
        <v>100</v>
      </c>
      <c r="GL92" s="112" t="str">
        <f t="shared" si="285"/>
        <v>0/100</v>
      </c>
      <c r="GM92" s="112">
        <f t="shared" si="286"/>
        <v>0</v>
      </c>
      <c r="GN92" s="112" t="s">
        <v>193</v>
      </c>
      <c r="GO92" s="112">
        <f t="shared" si="287"/>
        <v>100</v>
      </c>
      <c r="GP92" s="112" t="str">
        <f t="shared" si="288"/>
        <v>0/100</v>
      </c>
      <c r="GQ92" s="112">
        <f t="shared" si="289"/>
        <v>0</v>
      </c>
      <c r="GR92" s="112" t="s">
        <v>193</v>
      </c>
      <c r="GS92" s="112">
        <f t="shared" si="290"/>
        <v>200</v>
      </c>
      <c r="GT92" s="112" t="str">
        <f t="shared" si="235"/>
        <v>0/200</v>
      </c>
    </row>
    <row r="93" spans="1:202" ht="18">
      <c r="A93" s="104">
        <f t="shared" si="236"/>
        <v>0</v>
      </c>
      <c r="B93" s="336">
        <v>85</v>
      </c>
      <c r="C93" s="25">
        <v>85</v>
      </c>
      <c r="D93" s="26">
        <f t="shared" si="237"/>
        <v>0</v>
      </c>
      <c r="E93" s="2"/>
      <c r="F93" s="538"/>
      <c r="G93" s="2"/>
      <c r="H93" s="2"/>
      <c r="I93" s="2"/>
      <c r="J93" s="2"/>
      <c r="K93" s="115"/>
      <c r="L93" s="15">
        <v>0</v>
      </c>
      <c r="M93" s="49">
        <v>0</v>
      </c>
      <c r="N93" s="50">
        <f t="shared" si="227"/>
        <v>0</v>
      </c>
      <c r="O93" s="141">
        <v>0</v>
      </c>
      <c r="P93" s="338">
        <v>0</v>
      </c>
      <c r="Q93" s="75">
        <f t="shared" si="228"/>
        <v>0</v>
      </c>
      <c r="R93" s="339">
        <v>0</v>
      </c>
      <c r="S93" s="340">
        <f t="shared" si="291"/>
        <v>0</v>
      </c>
      <c r="T93" s="153">
        <f t="shared" si="238"/>
        <v>0</v>
      </c>
      <c r="U93" s="51">
        <f t="shared" si="229"/>
        <v>0</v>
      </c>
      <c r="V93" s="476">
        <f t="shared" si="239"/>
        <v>0</v>
      </c>
      <c r="W93" s="27" t="str">
        <f t="shared" si="230"/>
        <v/>
      </c>
      <c r="X93" s="27" t="str">
        <f t="shared" si="231"/>
        <v/>
      </c>
      <c r="Y93" s="85" t="str">
        <f t="shared" si="232"/>
        <v/>
      </c>
      <c r="Z93" s="89">
        <v>0</v>
      </c>
      <c r="AA93" s="58">
        <v>0</v>
      </c>
      <c r="AB93" s="59">
        <f t="shared" si="292"/>
        <v>0</v>
      </c>
      <c r="AC93" s="147">
        <v>0</v>
      </c>
      <c r="AD93" s="343">
        <v>0</v>
      </c>
      <c r="AE93" s="76">
        <f t="shared" si="293"/>
        <v>0</v>
      </c>
      <c r="AF93" s="344">
        <v>0</v>
      </c>
      <c r="AG93" s="345">
        <f t="shared" si="294"/>
        <v>0</v>
      </c>
      <c r="AH93" s="97">
        <f t="shared" si="240"/>
        <v>0</v>
      </c>
      <c r="AI93" s="148">
        <f t="shared" si="295"/>
        <v>0</v>
      </c>
      <c r="AJ93" s="475">
        <f t="shared" si="241"/>
        <v>0</v>
      </c>
      <c r="AK93" s="53" t="str">
        <f t="shared" si="296"/>
        <v/>
      </c>
      <c r="AL93" s="53" t="str">
        <f t="shared" si="297"/>
        <v/>
      </c>
      <c r="AM93" s="90" t="str">
        <f t="shared" si="298"/>
        <v/>
      </c>
      <c r="AN93" s="86">
        <v>0</v>
      </c>
      <c r="AO93" s="55">
        <v>0</v>
      </c>
      <c r="AP93" s="56">
        <f t="shared" si="220"/>
        <v>0</v>
      </c>
      <c r="AQ93" s="185">
        <v>0</v>
      </c>
      <c r="AR93" s="346">
        <v>0</v>
      </c>
      <c r="AS93" s="186">
        <f t="shared" si="299"/>
        <v>0</v>
      </c>
      <c r="AT93" s="347">
        <v>0</v>
      </c>
      <c r="AU93" s="348">
        <f t="shared" si="300"/>
        <v>0</v>
      </c>
      <c r="AV93" s="47">
        <f t="shared" si="242"/>
        <v>0</v>
      </c>
      <c r="AW93" s="187">
        <f t="shared" si="301"/>
        <v>0</v>
      </c>
      <c r="AX93" s="473">
        <f t="shared" si="243"/>
        <v>0</v>
      </c>
      <c r="AY93" s="29" t="str">
        <f t="shared" si="302"/>
        <v/>
      </c>
      <c r="AZ93" s="29" t="str">
        <f t="shared" si="303"/>
        <v/>
      </c>
      <c r="BA93" s="87" t="str">
        <f t="shared" si="304"/>
        <v/>
      </c>
      <c r="BB93" s="203">
        <v>0</v>
      </c>
      <c r="BC93" s="63">
        <v>0</v>
      </c>
      <c r="BD93" s="204">
        <f t="shared" si="221"/>
        <v>0</v>
      </c>
      <c r="BE93" s="205">
        <v>0</v>
      </c>
      <c r="BF93" s="349">
        <v>0</v>
      </c>
      <c r="BG93" s="206">
        <f t="shared" si="305"/>
        <v>0</v>
      </c>
      <c r="BH93" s="350">
        <v>0</v>
      </c>
      <c r="BI93" s="351">
        <f t="shared" si="306"/>
        <v>0</v>
      </c>
      <c r="BJ93" s="77">
        <f t="shared" si="244"/>
        <v>0</v>
      </c>
      <c r="BK93" s="207">
        <f t="shared" si="307"/>
        <v>0</v>
      </c>
      <c r="BL93" s="477">
        <f t="shared" si="245"/>
        <v>0</v>
      </c>
      <c r="BM93" s="69" t="str">
        <f t="shared" si="308"/>
        <v/>
      </c>
      <c r="BN93" s="69" t="str">
        <f t="shared" si="309"/>
        <v/>
      </c>
      <c r="BO93" s="88" t="str">
        <f t="shared" si="310"/>
        <v/>
      </c>
      <c r="BP93" s="89">
        <v>0</v>
      </c>
      <c r="BQ93" s="58">
        <v>0</v>
      </c>
      <c r="BR93" s="59">
        <f t="shared" si="233"/>
        <v>0</v>
      </c>
      <c r="BS93" s="147">
        <v>0</v>
      </c>
      <c r="BT93" s="343">
        <v>0</v>
      </c>
      <c r="BU93" s="76">
        <f t="shared" si="311"/>
        <v>0</v>
      </c>
      <c r="BV93" s="344">
        <v>0</v>
      </c>
      <c r="BW93" s="345">
        <f t="shared" si="312"/>
        <v>0</v>
      </c>
      <c r="BX93" s="97">
        <f t="shared" si="246"/>
        <v>0</v>
      </c>
      <c r="BY93" s="148">
        <f t="shared" si="313"/>
        <v>0</v>
      </c>
      <c r="BZ93" s="475">
        <f t="shared" si="247"/>
        <v>0</v>
      </c>
      <c r="CA93" s="53" t="str">
        <f t="shared" si="234"/>
        <v/>
      </c>
      <c r="CB93" s="53" t="str">
        <f t="shared" si="314"/>
        <v/>
      </c>
      <c r="CC93" s="90" t="str">
        <f t="shared" si="315"/>
        <v/>
      </c>
      <c r="CD93" s="94">
        <v>0</v>
      </c>
      <c r="CE93" s="95">
        <v>0</v>
      </c>
      <c r="CF93" s="96">
        <f t="shared" si="222"/>
        <v>0</v>
      </c>
      <c r="CG93" s="223">
        <v>0</v>
      </c>
      <c r="CH93" s="352">
        <v>0</v>
      </c>
      <c r="CI93" s="224">
        <f t="shared" si="316"/>
        <v>0</v>
      </c>
      <c r="CJ93" s="353">
        <v>0</v>
      </c>
      <c r="CK93" s="354">
        <f t="shared" si="317"/>
        <v>0</v>
      </c>
      <c r="CL93" s="46">
        <f t="shared" si="248"/>
        <v>0</v>
      </c>
      <c r="CM93" s="225">
        <f t="shared" si="318"/>
        <v>0</v>
      </c>
      <c r="CN93" s="478">
        <f t="shared" si="249"/>
        <v>0</v>
      </c>
      <c r="CO93" s="28" t="str">
        <f t="shared" si="319"/>
        <v/>
      </c>
      <c r="CP93" s="28" t="str">
        <f t="shared" si="320"/>
        <v/>
      </c>
      <c r="CQ93" s="43" t="str">
        <f t="shared" si="321"/>
        <v/>
      </c>
      <c r="CR93" s="89">
        <v>0</v>
      </c>
      <c r="CS93" s="58">
        <v>0</v>
      </c>
      <c r="CT93" s="59">
        <f t="shared" si="322"/>
        <v>0</v>
      </c>
      <c r="CU93" s="147">
        <v>0</v>
      </c>
      <c r="CV93" s="343">
        <v>0</v>
      </c>
      <c r="CW93" s="76">
        <f t="shared" si="323"/>
        <v>0</v>
      </c>
      <c r="CX93" s="344">
        <v>0</v>
      </c>
      <c r="CY93" s="345">
        <f t="shared" si="324"/>
        <v>0</v>
      </c>
      <c r="CZ93" s="97">
        <f t="shared" si="250"/>
        <v>0</v>
      </c>
      <c r="DA93" s="148">
        <f t="shared" si="325"/>
        <v>0</v>
      </c>
      <c r="DB93" s="475">
        <f t="shared" si="251"/>
        <v>0</v>
      </c>
      <c r="DC93" s="53" t="str">
        <f t="shared" si="326"/>
        <v/>
      </c>
      <c r="DD93" s="53" t="str">
        <f t="shared" si="327"/>
        <v/>
      </c>
      <c r="DE93" s="90" t="str">
        <f t="shared" si="328"/>
        <v/>
      </c>
      <c r="DF93" s="91">
        <v>0</v>
      </c>
      <c r="DG93" s="60">
        <v>0</v>
      </c>
      <c r="DH93" s="61">
        <f t="shared" si="223"/>
        <v>0</v>
      </c>
      <c r="DI93" s="244">
        <v>0</v>
      </c>
      <c r="DJ93" s="355">
        <v>0</v>
      </c>
      <c r="DK93" s="245">
        <f t="shared" si="329"/>
        <v>0</v>
      </c>
      <c r="DL93" s="356">
        <v>0</v>
      </c>
      <c r="DM93" s="357">
        <f t="shared" si="330"/>
        <v>0</v>
      </c>
      <c r="DN93" s="48">
        <f t="shared" si="252"/>
        <v>0</v>
      </c>
      <c r="DO93" s="246">
        <f t="shared" si="331"/>
        <v>0</v>
      </c>
      <c r="DP93" s="479">
        <f t="shared" si="253"/>
        <v>0</v>
      </c>
      <c r="DQ93" s="92" t="str">
        <f t="shared" si="254"/>
        <v/>
      </c>
      <c r="DR93" s="203">
        <v>0</v>
      </c>
      <c r="DS93" s="63">
        <v>0</v>
      </c>
      <c r="DT93" s="204">
        <f t="shared" si="224"/>
        <v>0</v>
      </c>
      <c r="DU93" s="205">
        <v>0</v>
      </c>
      <c r="DV93" s="349">
        <v>0</v>
      </c>
      <c r="DW93" s="206">
        <f t="shared" si="332"/>
        <v>0</v>
      </c>
      <c r="DX93" s="350">
        <v>0</v>
      </c>
      <c r="DY93" s="351">
        <f t="shared" si="333"/>
        <v>0</v>
      </c>
      <c r="DZ93" s="77">
        <f t="shared" si="255"/>
        <v>0</v>
      </c>
      <c r="EA93" s="207">
        <f t="shared" si="334"/>
        <v>0</v>
      </c>
      <c r="EB93" s="477">
        <f t="shared" si="256"/>
        <v>0</v>
      </c>
      <c r="EC93" s="93" t="str">
        <f t="shared" si="257"/>
        <v/>
      </c>
      <c r="ED93" s="12">
        <v>0</v>
      </c>
      <c r="EE93" s="6">
        <v>0</v>
      </c>
      <c r="EF93" s="6">
        <v>0</v>
      </c>
      <c r="EG93" s="65">
        <f t="shared" si="225"/>
        <v>0</v>
      </c>
      <c r="EH93" s="480">
        <f t="shared" si="258"/>
        <v>0</v>
      </c>
      <c r="EI93" s="66" t="str">
        <f t="shared" si="259"/>
        <v/>
      </c>
      <c r="EJ93" s="10">
        <v>0</v>
      </c>
      <c r="EK93" s="4">
        <v>0</v>
      </c>
      <c r="EL93" s="4">
        <v>0</v>
      </c>
      <c r="EM93" s="28">
        <f t="shared" si="226"/>
        <v>0</v>
      </c>
      <c r="EN93" s="478">
        <f t="shared" si="260"/>
        <v>0</v>
      </c>
      <c r="EO93" s="39" t="str">
        <f t="shared" si="261"/>
        <v/>
      </c>
      <c r="EP93" s="203">
        <v>0</v>
      </c>
      <c r="EQ93" s="63">
        <v>0</v>
      </c>
      <c r="ER93" s="204">
        <f t="shared" si="335"/>
        <v>0</v>
      </c>
      <c r="ES93" s="205">
        <v>0</v>
      </c>
      <c r="ET93" s="349">
        <v>0</v>
      </c>
      <c r="EU93" s="206">
        <f t="shared" si="336"/>
        <v>0</v>
      </c>
      <c r="EV93" s="350">
        <v>0</v>
      </c>
      <c r="EW93" s="351">
        <f t="shared" si="337"/>
        <v>0</v>
      </c>
      <c r="EX93" s="77">
        <f t="shared" si="262"/>
        <v>0</v>
      </c>
      <c r="EY93" s="207">
        <f t="shared" si="338"/>
        <v>0</v>
      </c>
      <c r="EZ93" s="477">
        <f t="shared" si="263"/>
        <v>0</v>
      </c>
      <c r="FA93" s="93" t="str">
        <f t="shared" si="264"/>
        <v/>
      </c>
      <c r="FB93" s="14"/>
      <c r="FC93" s="8"/>
      <c r="FD93" s="44" t="str">
        <f t="shared" si="219"/>
        <v/>
      </c>
      <c r="FE93" s="41">
        <f t="shared" si="265"/>
        <v>0</v>
      </c>
      <c r="FF93" s="30">
        <f t="shared" si="266"/>
        <v>0</v>
      </c>
      <c r="FG93" s="26">
        <f t="shared" si="339"/>
        <v>0</v>
      </c>
      <c r="FH93" s="74" t="str">
        <f t="shared" si="268"/>
        <v/>
      </c>
      <c r="FI93" s="74" t="str">
        <f t="shared" si="269"/>
        <v/>
      </c>
      <c r="FJ93" s="62" t="str">
        <f t="shared" si="270"/>
        <v/>
      </c>
      <c r="FK93" s="42" t="str">
        <f t="shared" si="271"/>
        <v/>
      </c>
      <c r="FL93" s="84">
        <f t="shared" si="272"/>
        <v>0</v>
      </c>
      <c r="FM93" s="71" t="str">
        <f t="shared" si="340"/>
        <v/>
      </c>
      <c r="FN93" s="70" t="str">
        <f t="shared" si="341"/>
        <v/>
      </c>
      <c r="FO93" s="70" t="str">
        <f t="shared" si="342"/>
        <v/>
      </c>
      <c r="FP93" s="70" t="str">
        <f t="shared" si="343"/>
        <v/>
      </c>
      <c r="FQ93" s="70" t="str">
        <f t="shared" si="344"/>
        <v/>
      </c>
      <c r="FR93" s="387" t="str">
        <f t="shared" si="345"/>
        <v/>
      </c>
      <c r="FS93" s="72" t="str">
        <f t="shared" si="346"/>
        <v/>
      </c>
      <c r="FT93" s="71">
        <f t="shared" si="273"/>
        <v>0</v>
      </c>
      <c r="FU93" s="70">
        <f t="shared" si="274"/>
        <v>0</v>
      </c>
      <c r="FV93" s="70">
        <f t="shared" si="275"/>
        <v>0</v>
      </c>
      <c r="FW93" s="70">
        <f t="shared" si="276"/>
        <v>0</v>
      </c>
      <c r="FX93" s="72"/>
      <c r="FY93" s="691"/>
      <c r="FZ93" s="691"/>
      <c r="GA93" s="112">
        <f t="shared" si="277"/>
        <v>0</v>
      </c>
      <c r="GB93" s="112" t="s">
        <v>193</v>
      </c>
      <c r="GC93" s="112">
        <f t="shared" si="278"/>
        <v>200</v>
      </c>
      <c r="GD93" s="112" t="str">
        <f t="shared" si="279"/>
        <v>0/200</v>
      </c>
      <c r="GE93" s="112">
        <f t="shared" si="280"/>
        <v>0</v>
      </c>
      <c r="GF93" s="112" t="s">
        <v>193</v>
      </c>
      <c r="GG93" s="112">
        <f t="shared" si="281"/>
        <v>200</v>
      </c>
      <c r="GH93" s="112" t="str">
        <f t="shared" si="282"/>
        <v>0/200</v>
      </c>
      <c r="GI93" s="112">
        <f t="shared" si="283"/>
        <v>0</v>
      </c>
      <c r="GJ93" s="112" t="s">
        <v>193</v>
      </c>
      <c r="GK93" s="112">
        <f t="shared" si="284"/>
        <v>100</v>
      </c>
      <c r="GL93" s="112" t="str">
        <f t="shared" si="285"/>
        <v>0/100</v>
      </c>
      <c r="GM93" s="112">
        <f t="shared" si="286"/>
        <v>0</v>
      </c>
      <c r="GN93" s="112" t="s">
        <v>193</v>
      </c>
      <c r="GO93" s="112">
        <f t="shared" si="287"/>
        <v>100</v>
      </c>
      <c r="GP93" s="112" t="str">
        <f t="shared" si="288"/>
        <v>0/100</v>
      </c>
      <c r="GQ93" s="112">
        <f t="shared" si="289"/>
        <v>0</v>
      </c>
      <c r="GR93" s="112" t="s">
        <v>193</v>
      </c>
      <c r="GS93" s="112">
        <f t="shared" si="290"/>
        <v>200</v>
      </c>
      <c r="GT93" s="112" t="str">
        <f t="shared" si="235"/>
        <v>0/200</v>
      </c>
    </row>
    <row r="94" spans="1:202" ht="18">
      <c r="A94" s="104">
        <f t="shared" si="236"/>
        <v>0</v>
      </c>
      <c r="B94" s="336">
        <v>86</v>
      </c>
      <c r="C94" s="32">
        <v>86</v>
      </c>
      <c r="D94" s="26">
        <f t="shared" si="237"/>
        <v>0</v>
      </c>
      <c r="E94" s="2"/>
      <c r="F94" s="538"/>
      <c r="G94" s="1"/>
      <c r="H94" s="2"/>
      <c r="I94" s="2"/>
      <c r="J94" s="2"/>
      <c r="K94" s="115"/>
      <c r="L94" s="15">
        <v>0</v>
      </c>
      <c r="M94" s="49">
        <v>0</v>
      </c>
      <c r="N94" s="50">
        <f t="shared" si="227"/>
        <v>0</v>
      </c>
      <c r="O94" s="141">
        <v>0</v>
      </c>
      <c r="P94" s="338">
        <v>0</v>
      </c>
      <c r="Q94" s="75">
        <f t="shared" si="228"/>
        <v>0</v>
      </c>
      <c r="R94" s="339">
        <v>0</v>
      </c>
      <c r="S94" s="340">
        <f t="shared" si="291"/>
        <v>0</v>
      </c>
      <c r="T94" s="153">
        <f t="shared" si="238"/>
        <v>0</v>
      </c>
      <c r="U94" s="51">
        <f t="shared" si="229"/>
        <v>0</v>
      </c>
      <c r="V94" s="476">
        <f t="shared" si="239"/>
        <v>0</v>
      </c>
      <c r="W94" s="27" t="str">
        <f t="shared" si="230"/>
        <v/>
      </c>
      <c r="X94" s="27" t="str">
        <f t="shared" si="231"/>
        <v/>
      </c>
      <c r="Y94" s="85" t="str">
        <f t="shared" si="232"/>
        <v/>
      </c>
      <c r="Z94" s="89">
        <v>0</v>
      </c>
      <c r="AA94" s="58">
        <v>0</v>
      </c>
      <c r="AB94" s="59">
        <f t="shared" si="292"/>
        <v>0</v>
      </c>
      <c r="AC94" s="147">
        <v>0</v>
      </c>
      <c r="AD94" s="343">
        <v>0</v>
      </c>
      <c r="AE94" s="76">
        <f t="shared" si="293"/>
        <v>0</v>
      </c>
      <c r="AF94" s="344">
        <v>0</v>
      </c>
      <c r="AG94" s="345">
        <f t="shared" si="294"/>
        <v>0</v>
      </c>
      <c r="AH94" s="97">
        <f t="shared" si="240"/>
        <v>0</v>
      </c>
      <c r="AI94" s="148">
        <f t="shared" si="295"/>
        <v>0</v>
      </c>
      <c r="AJ94" s="475">
        <f t="shared" si="241"/>
        <v>0</v>
      </c>
      <c r="AK94" s="53" t="str">
        <f t="shared" si="296"/>
        <v/>
      </c>
      <c r="AL94" s="53" t="str">
        <f t="shared" si="297"/>
        <v/>
      </c>
      <c r="AM94" s="90" t="str">
        <f t="shared" si="298"/>
        <v/>
      </c>
      <c r="AN94" s="86">
        <v>0</v>
      </c>
      <c r="AO94" s="55">
        <v>0</v>
      </c>
      <c r="AP94" s="56">
        <f t="shared" si="220"/>
        <v>0</v>
      </c>
      <c r="AQ94" s="185">
        <v>0</v>
      </c>
      <c r="AR94" s="346">
        <v>0</v>
      </c>
      <c r="AS94" s="186">
        <f t="shared" si="299"/>
        <v>0</v>
      </c>
      <c r="AT94" s="347">
        <v>0</v>
      </c>
      <c r="AU94" s="348">
        <f t="shared" si="300"/>
        <v>0</v>
      </c>
      <c r="AV94" s="47">
        <f t="shared" si="242"/>
        <v>0</v>
      </c>
      <c r="AW94" s="187">
        <f t="shared" si="301"/>
        <v>0</v>
      </c>
      <c r="AX94" s="473">
        <f t="shared" si="243"/>
        <v>0</v>
      </c>
      <c r="AY94" s="29" t="str">
        <f t="shared" si="302"/>
        <v/>
      </c>
      <c r="AZ94" s="29" t="str">
        <f t="shared" si="303"/>
        <v/>
      </c>
      <c r="BA94" s="87" t="str">
        <f t="shared" si="304"/>
        <v/>
      </c>
      <c r="BB94" s="203">
        <v>0</v>
      </c>
      <c r="BC94" s="63">
        <v>0</v>
      </c>
      <c r="BD94" s="204">
        <f t="shared" si="221"/>
        <v>0</v>
      </c>
      <c r="BE94" s="205">
        <v>0</v>
      </c>
      <c r="BF94" s="349">
        <v>0</v>
      </c>
      <c r="BG94" s="206">
        <f t="shared" si="305"/>
        <v>0</v>
      </c>
      <c r="BH94" s="350">
        <v>0</v>
      </c>
      <c r="BI94" s="351">
        <f t="shared" si="306"/>
        <v>0</v>
      </c>
      <c r="BJ94" s="77">
        <f t="shared" si="244"/>
        <v>0</v>
      </c>
      <c r="BK94" s="207">
        <f t="shared" si="307"/>
        <v>0</v>
      </c>
      <c r="BL94" s="477">
        <f t="shared" si="245"/>
        <v>0</v>
      </c>
      <c r="BM94" s="69" t="str">
        <f t="shared" si="308"/>
        <v/>
      </c>
      <c r="BN94" s="69" t="str">
        <f t="shared" si="309"/>
        <v/>
      </c>
      <c r="BO94" s="88" t="str">
        <f t="shared" si="310"/>
        <v/>
      </c>
      <c r="BP94" s="89">
        <v>0</v>
      </c>
      <c r="BQ94" s="58">
        <v>0</v>
      </c>
      <c r="BR94" s="59">
        <f t="shared" si="233"/>
        <v>0</v>
      </c>
      <c r="BS94" s="147">
        <v>0</v>
      </c>
      <c r="BT94" s="343">
        <v>0</v>
      </c>
      <c r="BU94" s="76">
        <f t="shared" si="311"/>
        <v>0</v>
      </c>
      <c r="BV94" s="344">
        <v>0</v>
      </c>
      <c r="BW94" s="345">
        <f t="shared" si="312"/>
        <v>0</v>
      </c>
      <c r="BX94" s="97">
        <f t="shared" si="246"/>
        <v>0</v>
      </c>
      <c r="BY94" s="148">
        <f t="shared" si="313"/>
        <v>0</v>
      </c>
      <c r="BZ94" s="475">
        <f t="shared" si="247"/>
        <v>0</v>
      </c>
      <c r="CA94" s="53" t="str">
        <f t="shared" si="234"/>
        <v/>
      </c>
      <c r="CB94" s="53" t="str">
        <f t="shared" si="314"/>
        <v/>
      </c>
      <c r="CC94" s="90" t="str">
        <f t="shared" si="315"/>
        <v/>
      </c>
      <c r="CD94" s="94">
        <v>0</v>
      </c>
      <c r="CE94" s="95">
        <v>0</v>
      </c>
      <c r="CF94" s="96">
        <f t="shared" si="222"/>
        <v>0</v>
      </c>
      <c r="CG94" s="223">
        <v>0</v>
      </c>
      <c r="CH94" s="352">
        <v>0</v>
      </c>
      <c r="CI94" s="224">
        <f t="shared" si="316"/>
        <v>0</v>
      </c>
      <c r="CJ94" s="353">
        <v>0</v>
      </c>
      <c r="CK94" s="354">
        <f t="shared" si="317"/>
        <v>0</v>
      </c>
      <c r="CL94" s="46">
        <f t="shared" si="248"/>
        <v>0</v>
      </c>
      <c r="CM94" s="225">
        <f t="shared" si="318"/>
        <v>0</v>
      </c>
      <c r="CN94" s="478">
        <f t="shared" si="249"/>
        <v>0</v>
      </c>
      <c r="CO94" s="28" t="str">
        <f t="shared" si="319"/>
        <v/>
      </c>
      <c r="CP94" s="28" t="str">
        <f t="shared" si="320"/>
        <v/>
      </c>
      <c r="CQ94" s="43" t="str">
        <f t="shared" si="321"/>
        <v/>
      </c>
      <c r="CR94" s="89">
        <v>0</v>
      </c>
      <c r="CS94" s="58">
        <v>0</v>
      </c>
      <c r="CT94" s="59">
        <f t="shared" si="322"/>
        <v>0</v>
      </c>
      <c r="CU94" s="147">
        <v>0</v>
      </c>
      <c r="CV94" s="343">
        <v>0</v>
      </c>
      <c r="CW94" s="76">
        <f t="shared" si="323"/>
        <v>0</v>
      </c>
      <c r="CX94" s="344">
        <v>0</v>
      </c>
      <c r="CY94" s="345">
        <f t="shared" si="324"/>
        <v>0</v>
      </c>
      <c r="CZ94" s="97">
        <f t="shared" si="250"/>
        <v>0</v>
      </c>
      <c r="DA94" s="148">
        <f t="shared" si="325"/>
        <v>0</v>
      </c>
      <c r="DB94" s="475">
        <f t="shared" si="251"/>
        <v>0</v>
      </c>
      <c r="DC94" s="53" t="str">
        <f t="shared" si="326"/>
        <v/>
      </c>
      <c r="DD94" s="53" t="str">
        <f t="shared" si="327"/>
        <v/>
      </c>
      <c r="DE94" s="90" t="str">
        <f t="shared" si="328"/>
        <v/>
      </c>
      <c r="DF94" s="91">
        <v>0</v>
      </c>
      <c r="DG94" s="60">
        <v>0</v>
      </c>
      <c r="DH94" s="61">
        <f t="shared" si="223"/>
        <v>0</v>
      </c>
      <c r="DI94" s="244">
        <v>0</v>
      </c>
      <c r="DJ94" s="355">
        <v>0</v>
      </c>
      <c r="DK94" s="245">
        <f t="shared" si="329"/>
        <v>0</v>
      </c>
      <c r="DL94" s="356">
        <v>0</v>
      </c>
      <c r="DM94" s="357">
        <f t="shared" si="330"/>
        <v>0</v>
      </c>
      <c r="DN94" s="48">
        <f t="shared" si="252"/>
        <v>0</v>
      </c>
      <c r="DO94" s="246">
        <f t="shared" si="331"/>
        <v>0</v>
      </c>
      <c r="DP94" s="479">
        <f t="shared" si="253"/>
        <v>0</v>
      </c>
      <c r="DQ94" s="92" t="str">
        <f t="shared" si="254"/>
        <v/>
      </c>
      <c r="DR94" s="203">
        <v>0</v>
      </c>
      <c r="DS94" s="63">
        <v>0</v>
      </c>
      <c r="DT94" s="204">
        <f t="shared" si="224"/>
        <v>0</v>
      </c>
      <c r="DU94" s="205">
        <v>0</v>
      </c>
      <c r="DV94" s="349">
        <v>0</v>
      </c>
      <c r="DW94" s="206">
        <f t="shared" si="332"/>
        <v>0</v>
      </c>
      <c r="DX94" s="350">
        <v>0</v>
      </c>
      <c r="DY94" s="351">
        <f t="shared" si="333"/>
        <v>0</v>
      </c>
      <c r="DZ94" s="77">
        <f t="shared" si="255"/>
        <v>0</v>
      </c>
      <c r="EA94" s="207">
        <f t="shared" si="334"/>
        <v>0</v>
      </c>
      <c r="EB94" s="477">
        <f t="shared" si="256"/>
        <v>0</v>
      </c>
      <c r="EC94" s="93" t="str">
        <f t="shared" si="257"/>
        <v/>
      </c>
      <c r="ED94" s="12">
        <v>0</v>
      </c>
      <c r="EE94" s="6">
        <v>0</v>
      </c>
      <c r="EF94" s="6">
        <v>0</v>
      </c>
      <c r="EG94" s="65">
        <f t="shared" si="225"/>
        <v>0</v>
      </c>
      <c r="EH94" s="480">
        <f t="shared" si="258"/>
        <v>0</v>
      </c>
      <c r="EI94" s="66" t="str">
        <f t="shared" si="259"/>
        <v/>
      </c>
      <c r="EJ94" s="10">
        <v>0</v>
      </c>
      <c r="EK94" s="4">
        <v>0</v>
      </c>
      <c r="EL94" s="4">
        <v>0</v>
      </c>
      <c r="EM94" s="28">
        <f t="shared" si="226"/>
        <v>0</v>
      </c>
      <c r="EN94" s="478">
        <f t="shared" si="260"/>
        <v>0</v>
      </c>
      <c r="EO94" s="39" t="str">
        <f t="shared" si="261"/>
        <v/>
      </c>
      <c r="EP94" s="203">
        <v>0</v>
      </c>
      <c r="EQ94" s="63">
        <v>0</v>
      </c>
      <c r="ER94" s="204">
        <f t="shared" si="335"/>
        <v>0</v>
      </c>
      <c r="ES94" s="205">
        <v>0</v>
      </c>
      <c r="ET94" s="349">
        <v>0</v>
      </c>
      <c r="EU94" s="206">
        <f t="shared" si="336"/>
        <v>0</v>
      </c>
      <c r="EV94" s="350">
        <v>0</v>
      </c>
      <c r="EW94" s="351">
        <f t="shared" si="337"/>
        <v>0</v>
      </c>
      <c r="EX94" s="77">
        <f t="shared" si="262"/>
        <v>0</v>
      </c>
      <c r="EY94" s="207">
        <f t="shared" si="338"/>
        <v>0</v>
      </c>
      <c r="EZ94" s="477">
        <f t="shared" si="263"/>
        <v>0</v>
      </c>
      <c r="FA94" s="93" t="str">
        <f t="shared" si="264"/>
        <v/>
      </c>
      <c r="FB94" s="14"/>
      <c r="FC94" s="8"/>
      <c r="FD94" s="44" t="str">
        <f t="shared" si="219"/>
        <v/>
      </c>
      <c r="FE94" s="41">
        <f t="shared" si="265"/>
        <v>0</v>
      </c>
      <c r="FF94" s="30">
        <f t="shared" si="266"/>
        <v>0</v>
      </c>
      <c r="FG94" s="26">
        <f t="shared" si="339"/>
        <v>0</v>
      </c>
      <c r="FH94" s="74" t="str">
        <f t="shared" si="268"/>
        <v/>
      </c>
      <c r="FI94" s="74" t="str">
        <f t="shared" si="269"/>
        <v/>
      </c>
      <c r="FJ94" s="62" t="str">
        <f t="shared" si="270"/>
        <v/>
      </c>
      <c r="FK94" s="42" t="str">
        <f t="shared" si="271"/>
        <v/>
      </c>
      <c r="FL94" s="84">
        <f t="shared" si="272"/>
        <v>0</v>
      </c>
      <c r="FM94" s="71" t="str">
        <f t="shared" si="340"/>
        <v/>
      </c>
      <c r="FN94" s="70" t="str">
        <f t="shared" si="341"/>
        <v/>
      </c>
      <c r="FO94" s="70" t="str">
        <f t="shared" si="342"/>
        <v/>
      </c>
      <c r="FP94" s="70" t="str">
        <f t="shared" si="343"/>
        <v/>
      </c>
      <c r="FQ94" s="70" t="str">
        <f t="shared" si="344"/>
        <v/>
      </c>
      <c r="FR94" s="387" t="str">
        <f t="shared" si="345"/>
        <v/>
      </c>
      <c r="FS94" s="72" t="str">
        <f t="shared" si="346"/>
        <v/>
      </c>
      <c r="FT94" s="71">
        <f t="shared" si="273"/>
        <v>0</v>
      </c>
      <c r="FU94" s="70">
        <f t="shared" si="274"/>
        <v>0</v>
      </c>
      <c r="FV94" s="70">
        <f t="shared" si="275"/>
        <v>0</v>
      </c>
      <c r="FW94" s="70">
        <f t="shared" si="276"/>
        <v>0</v>
      </c>
      <c r="FX94" s="72"/>
      <c r="FY94" s="691"/>
      <c r="FZ94" s="691"/>
      <c r="GA94" s="112">
        <f t="shared" si="277"/>
        <v>0</v>
      </c>
      <c r="GB94" s="112" t="s">
        <v>193</v>
      </c>
      <c r="GC94" s="112">
        <f t="shared" si="278"/>
        <v>200</v>
      </c>
      <c r="GD94" s="112" t="str">
        <f t="shared" si="279"/>
        <v>0/200</v>
      </c>
      <c r="GE94" s="112">
        <f t="shared" si="280"/>
        <v>0</v>
      </c>
      <c r="GF94" s="112" t="s">
        <v>193</v>
      </c>
      <c r="GG94" s="112">
        <f t="shared" si="281"/>
        <v>200</v>
      </c>
      <c r="GH94" s="112" t="str">
        <f t="shared" si="282"/>
        <v>0/200</v>
      </c>
      <c r="GI94" s="112">
        <f t="shared" si="283"/>
        <v>0</v>
      </c>
      <c r="GJ94" s="112" t="s">
        <v>193</v>
      </c>
      <c r="GK94" s="112">
        <f t="shared" si="284"/>
        <v>100</v>
      </c>
      <c r="GL94" s="112" t="str">
        <f t="shared" si="285"/>
        <v>0/100</v>
      </c>
      <c r="GM94" s="112">
        <f t="shared" si="286"/>
        <v>0</v>
      </c>
      <c r="GN94" s="112" t="s">
        <v>193</v>
      </c>
      <c r="GO94" s="112">
        <f t="shared" si="287"/>
        <v>100</v>
      </c>
      <c r="GP94" s="112" t="str">
        <f t="shared" si="288"/>
        <v>0/100</v>
      </c>
      <c r="GQ94" s="112">
        <f t="shared" si="289"/>
        <v>0</v>
      </c>
      <c r="GR94" s="112" t="s">
        <v>193</v>
      </c>
      <c r="GS94" s="112">
        <f t="shared" si="290"/>
        <v>200</v>
      </c>
      <c r="GT94" s="112" t="str">
        <f t="shared" si="235"/>
        <v>0/200</v>
      </c>
    </row>
    <row r="95" spans="1:202" ht="18">
      <c r="A95" s="104">
        <f t="shared" si="236"/>
        <v>0</v>
      </c>
      <c r="B95" s="336">
        <v>87</v>
      </c>
      <c r="C95" s="25">
        <v>87</v>
      </c>
      <c r="D95" s="26">
        <f t="shared" si="237"/>
        <v>0</v>
      </c>
      <c r="E95" s="2"/>
      <c r="F95" s="538"/>
      <c r="G95" s="2"/>
      <c r="H95" s="2"/>
      <c r="I95" s="2"/>
      <c r="J95" s="2"/>
      <c r="K95" s="115"/>
      <c r="L95" s="15">
        <v>0</v>
      </c>
      <c r="M95" s="49">
        <v>0</v>
      </c>
      <c r="N95" s="50">
        <f t="shared" si="227"/>
        <v>0</v>
      </c>
      <c r="O95" s="141">
        <v>0</v>
      </c>
      <c r="P95" s="338">
        <v>0</v>
      </c>
      <c r="Q95" s="75">
        <f t="shared" si="228"/>
        <v>0</v>
      </c>
      <c r="R95" s="339">
        <v>0</v>
      </c>
      <c r="S95" s="340">
        <f t="shared" si="291"/>
        <v>0</v>
      </c>
      <c r="T95" s="153">
        <f t="shared" si="238"/>
        <v>0</v>
      </c>
      <c r="U95" s="51">
        <f t="shared" si="229"/>
        <v>0</v>
      </c>
      <c r="V95" s="476">
        <f t="shared" si="239"/>
        <v>0</v>
      </c>
      <c r="W95" s="27" t="str">
        <f t="shared" si="230"/>
        <v/>
      </c>
      <c r="X95" s="27" t="str">
        <f t="shared" si="231"/>
        <v/>
      </c>
      <c r="Y95" s="85" t="str">
        <f t="shared" si="232"/>
        <v/>
      </c>
      <c r="Z95" s="89">
        <v>0</v>
      </c>
      <c r="AA95" s="58">
        <v>0</v>
      </c>
      <c r="AB95" s="59">
        <f t="shared" si="292"/>
        <v>0</v>
      </c>
      <c r="AC95" s="147">
        <v>0</v>
      </c>
      <c r="AD95" s="343">
        <v>0</v>
      </c>
      <c r="AE95" s="76">
        <f t="shared" si="293"/>
        <v>0</v>
      </c>
      <c r="AF95" s="344">
        <v>0</v>
      </c>
      <c r="AG95" s="345">
        <f t="shared" si="294"/>
        <v>0</v>
      </c>
      <c r="AH95" s="97">
        <f t="shared" si="240"/>
        <v>0</v>
      </c>
      <c r="AI95" s="148">
        <f t="shared" si="295"/>
        <v>0</v>
      </c>
      <c r="AJ95" s="475">
        <f t="shared" si="241"/>
        <v>0</v>
      </c>
      <c r="AK95" s="53" t="str">
        <f t="shared" si="296"/>
        <v/>
      </c>
      <c r="AL95" s="53" t="str">
        <f t="shared" si="297"/>
        <v/>
      </c>
      <c r="AM95" s="90" t="str">
        <f t="shared" si="298"/>
        <v/>
      </c>
      <c r="AN95" s="86">
        <v>0</v>
      </c>
      <c r="AO95" s="55">
        <v>0</v>
      </c>
      <c r="AP95" s="56">
        <f t="shared" si="220"/>
        <v>0</v>
      </c>
      <c r="AQ95" s="185">
        <v>0</v>
      </c>
      <c r="AR95" s="346">
        <v>0</v>
      </c>
      <c r="AS95" s="186">
        <f t="shared" si="299"/>
        <v>0</v>
      </c>
      <c r="AT95" s="347">
        <v>0</v>
      </c>
      <c r="AU95" s="348">
        <f t="shared" si="300"/>
        <v>0</v>
      </c>
      <c r="AV95" s="47">
        <f t="shared" si="242"/>
        <v>0</v>
      </c>
      <c r="AW95" s="187">
        <f t="shared" si="301"/>
        <v>0</v>
      </c>
      <c r="AX95" s="473">
        <f t="shared" si="243"/>
        <v>0</v>
      </c>
      <c r="AY95" s="29" t="str">
        <f t="shared" si="302"/>
        <v/>
      </c>
      <c r="AZ95" s="29" t="str">
        <f t="shared" si="303"/>
        <v/>
      </c>
      <c r="BA95" s="87" t="str">
        <f t="shared" si="304"/>
        <v/>
      </c>
      <c r="BB95" s="203">
        <v>0</v>
      </c>
      <c r="BC95" s="63">
        <v>0</v>
      </c>
      <c r="BD95" s="204">
        <f t="shared" si="221"/>
        <v>0</v>
      </c>
      <c r="BE95" s="205">
        <v>0</v>
      </c>
      <c r="BF95" s="349">
        <v>0</v>
      </c>
      <c r="BG95" s="206">
        <f t="shared" si="305"/>
        <v>0</v>
      </c>
      <c r="BH95" s="350">
        <v>0</v>
      </c>
      <c r="BI95" s="351">
        <f t="shared" si="306"/>
        <v>0</v>
      </c>
      <c r="BJ95" s="77">
        <f t="shared" si="244"/>
        <v>0</v>
      </c>
      <c r="BK95" s="207">
        <f t="shared" si="307"/>
        <v>0</v>
      </c>
      <c r="BL95" s="477">
        <f t="shared" si="245"/>
        <v>0</v>
      </c>
      <c r="BM95" s="69" t="str">
        <f t="shared" si="308"/>
        <v/>
      </c>
      <c r="BN95" s="69" t="str">
        <f t="shared" si="309"/>
        <v/>
      </c>
      <c r="BO95" s="88" t="str">
        <f t="shared" si="310"/>
        <v/>
      </c>
      <c r="BP95" s="89">
        <v>0</v>
      </c>
      <c r="BQ95" s="58">
        <v>0</v>
      </c>
      <c r="BR95" s="59">
        <f t="shared" si="233"/>
        <v>0</v>
      </c>
      <c r="BS95" s="147">
        <v>0</v>
      </c>
      <c r="BT95" s="343">
        <v>0</v>
      </c>
      <c r="BU95" s="76">
        <f t="shared" si="311"/>
        <v>0</v>
      </c>
      <c r="BV95" s="344">
        <v>0</v>
      </c>
      <c r="BW95" s="345">
        <f t="shared" si="312"/>
        <v>0</v>
      </c>
      <c r="BX95" s="97">
        <f t="shared" si="246"/>
        <v>0</v>
      </c>
      <c r="BY95" s="148">
        <f t="shared" si="313"/>
        <v>0</v>
      </c>
      <c r="BZ95" s="475">
        <f t="shared" si="247"/>
        <v>0</v>
      </c>
      <c r="CA95" s="53" t="str">
        <f t="shared" si="234"/>
        <v/>
      </c>
      <c r="CB95" s="53" t="str">
        <f t="shared" si="314"/>
        <v/>
      </c>
      <c r="CC95" s="90" t="str">
        <f t="shared" si="315"/>
        <v/>
      </c>
      <c r="CD95" s="94">
        <v>0</v>
      </c>
      <c r="CE95" s="95">
        <v>0</v>
      </c>
      <c r="CF95" s="96">
        <f t="shared" si="222"/>
        <v>0</v>
      </c>
      <c r="CG95" s="223">
        <v>0</v>
      </c>
      <c r="CH95" s="352">
        <v>0</v>
      </c>
      <c r="CI95" s="224">
        <f t="shared" si="316"/>
        <v>0</v>
      </c>
      <c r="CJ95" s="353">
        <v>0</v>
      </c>
      <c r="CK95" s="354">
        <f t="shared" si="317"/>
        <v>0</v>
      </c>
      <c r="CL95" s="46">
        <f t="shared" si="248"/>
        <v>0</v>
      </c>
      <c r="CM95" s="225">
        <f t="shared" si="318"/>
        <v>0</v>
      </c>
      <c r="CN95" s="478">
        <f t="shared" si="249"/>
        <v>0</v>
      </c>
      <c r="CO95" s="28" t="str">
        <f t="shared" si="319"/>
        <v/>
      </c>
      <c r="CP95" s="28" t="str">
        <f t="shared" si="320"/>
        <v/>
      </c>
      <c r="CQ95" s="43" t="str">
        <f t="shared" si="321"/>
        <v/>
      </c>
      <c r="CR95" s="89">
        <v>0</v>
      </c>
      <c r="CS95" s="58">
        <v>0</v>
      </c>
      <c r="CT95" s="59">
        <f t="shared" si="322"/>
        <v>0</v>
      </c>
      <c r="CU95" s="147">
        <v>0</v>
      </c>
      <c r="CV95" s="343">
        <v>0</v>
      </c>
      <c r="CW95" s="76">
        <f t="shared" si="323"/>
        <v>0</v>
      </c>
      <c r="CX95" s="344">
        <v>0</v>
      </c>
      <c r="CY95" s="345">
        <f t="shared" si="324"/>
        <v>0</v>
      </c>
      <c r="CZ95" s="97">
        <f t="shared" si="250"/>
        <v>0</v>
      </c>
      <c r="DA95" s="148">
        <f t="shared" si="325"/>
        <v>0</v>
      </c>
      <c r="DB95" s="475">
        <f t="shared" si="251"/>
        <v>0</v>
      </c>
      <c r="DC95" s="53" t="str">
        <f t="shared" si="326"/>
        <v/>
      </c>
      <c r="DD95" s="53" t="str">
        <f t="shared" si="327"/>
        <v/>
      </c>
      <c r="DE95" s="90" t="str">
        <f t="shared" si="328"/>
        <v/>
      </c>
      <c r="DF95" s="91">
        <v>0</v>
      </c>
      <c r="DG95" s="60">
        <v>0</v>
      </c>
      <c r="DH95" s="61">
        <f t="shared" si="223"/>
        <v>0</v>
      </c>
      <c r="DI95" s="244">
        <v>0</v>
      </c>
      <c r="DJ95" s="355">
        <v>0</v>
      </c>
      <c r="DK95" s="245">
        <f t="shared" si="329"/>
        <v>0</v>
      </c>
      <c r="DL95" s="356">
        <v>0</v>
      </c>
      <c r="DM95" s="357">
        <f t="shared" si="330"/>
        <v>0</v>
      </c>
      <c r="DN95" s="48">
        <f t="shared" si="252"/>
        <v>0</v>
      </c>
      <c r="DO95" s="246">
        <f t="shared" si="331"/>
        <v>0</v>
      </c>
      <c r="DP95" s="479">
        <f t="shared" si="253"/>
        <v>0</v>
      </c>
      <c r="DQ95" s="92" t="str">
        <f t="shared" si="254"/>
        <v/>
      </c>
      <c r="DR95" s="203">
        <v>0</v>
      </c>
      <c r="DS95" s="63">
        <v>0</v>
      </c>
      <c r="DT95" s="204">
        <f t="shared" si="224"/>
        <v>0</v>
      </c>
      <c r="DU95" s="205">
        <v>0</v>
      </c>
      <c r="DV95" s="349">
        <v>0</v>
      </c>
      <c r="DW95" s="206">
        <f t="shared" si="332"/>
        <v>0</v>
      </c>
      <c r="DX95" s="350">
        <v>0</v>
      </c>
      <c r="DY95" s="351">
        <f t="shared" si="333"/>
        <v>0</v>
      </c>
      <c r="DZ95" s="77">
        <f t="shared" si="255"/>
        <v>0</v>
      </c>
      <c r="EA95" s="207">
        <f t="shared" si="334"/>
        <v>0</v>
      </c>
      <c r="EB95" s="477">
        <f t="shared" si="256"/>
        <v>0</v>
      </c>
      <c r="EC95" s="93" t="str">
        <f t="shared" si="257"/>
        <v/>
      </c>
      <c r="ED95" s="12">
        <v>0</v>
      </c>
      <c r="EE95" s="6">
        <v>0</v>
      </c>
      <c r="EF95" s="6">
        <v>0</v>
      </c>
      <c r="EG95" s="65">
        <f t="shared" si="225"/>
        <v>0</v>
      </c>
      <c r="EH95" s="480">
        <f t="shared" si="258"/>
        <v>0</v>
      </c>
      <c r="EI95" s="66" t="str">
        <f t="shared" si="259"/>
        <v/>
      </c>
      <c r="EJ95" s="10">
        <v>0</v>
      </c>
      <c r="EK95" s="4">
        <v>0</v>
      </c>
      <c r="EL95" s="4">
        <v>0</v>
      </c>
      <c r="EM95" s="28">
        <f t="shared" si="226"/>
        <v>0</v>
      </c>
      <c r="EN95" s="478">
        <f t="shared" si="260"/>
        <v>0</v>
      </c>
      <c r="EO95" s="39" t="str">
        <f t="shared" si="261"/>
        <v/>
      </c>
      <c r="EP95" s="203">
        <v>0</v>
      </c>
      <c r="EQ95" s="63">
        <v>0</v>
      </c>
      <c r="ER95" s="204">
        <f t="shared" si="335"/>
        <v>0</v>
      </c>
      <c r="ES95" s="205">
        <v>0</v>
      </c>
      <c r="ET95" s="349">
        <v>0</v>
      </c>
      <c r="EU95" s="206">
        <f t="shared" si="336"/>
        <v>0</v>
      </c>
      <c r="EV95" s="350">
        <v>0</v>
      </c>
      <c r="EW95" s="351">
        <f t="shared" si="337"/>
        <v>0</v>
      </c>
      <c r="EX95" s="77">
        <f t="shared" si="262"/>
        <v>0</v>
      </c>
      <c r="EY95" s="207">
        <f t="shared" si="338"/>
        <v>0</v>
      </c>
      <c r="EZ95" s="477">
        <f t="shared" si="263"/>
        <v>0</v>
      </c>
      <c r="FA95" s="93" t="str">
        <f t="shared" si="264"/>
        <v/>
      </c>
      <c r="FB95" s="14"/>
      <c r="FC95" s="8"/>
      <c r="FD95" s="44" t="str">
        <f t="shared" si="219"/>
        <v/>
      </c>
      <c r="FE95" s="41">
        <f t="shared" si="265"/>
        <v>0</v>
      </c>
      <c r="FF95" s="30">
        <f t="shared" si="266"/>
        <v>0</v>
      </c>
      <c r="FG95" s="26">
        <f t="shared" si="339"/>
        <v>0</v>
      </c>
      <c r="FH95" s="74" t="str">
        <f t="shared" si="268"/>
        <v/>
      </c>
      <c r="FI95" s="74" t="str">
        <f t="shared" si="269"/>
        <v/>
      </c>
      <c r="FJ95" s="62" t="str">
        <f t="shared" si="270"/>
        <v/>
      </c>
      <c r="FK95" s="42" t="str">
        <f t="shared" si="271"/>
        <v/>
      </c>
      <c r="FL95" s="84">
        <f t="shared" si="272"/>
        <v>0</v>
      </c>
      <c r="FM95" s="71" t="str">
        <f t="shared" si="340"/>
        <v/>
      </c>
      <c r="FN95" s="70" t="str">
        <f t="shared" si="341"/>
        <v/>
      </c>
      <c r="FO95" s="70" t="str">
        <f t="shared" si="342"/>
        <v/>
      </c>
      <c r="FP95" s="70" t="str">
        <f t="shared" si="343"/>
        <v/>
      </c>
      <c r="FQ95" s="70" t="str">
        <f t="shared" si="344"/>
        <v/>
      </c>
      <c r="FR95" s="387" t="str">
        <f t="shared" si="345"/>
        <v/>
      </c>
      <c r="FS95" s="72" t="str">
        <f t="shared" si="346"/>
        <v/>
      </c>
      <c r="FT95" s="71">
        <f t="shared" si="273"/>
        <v>0</v>
      </c>
      <c r="FU95" s="70">
        <f t="shared" si="274"/>
        <v>0</v>
      </c>
      <c r="FV95" s="70">
        <f t="shared" si="275"/>
        <v>0</v>
      </c>
      <c r="FW95" s="70">
        <f t="shared" si="276"/>
        <v>0</v>
      </c>
      <c r="FX95" s="72"/>
      <c r="FY95" s="691"/>
      <c r="FZ95" s="691"/>
      <c r="GA95" s="112">
        <f t="shared" si="277"/>
        <v>0</v>
      </c>
      <c r="GB95" s="112" t="s">
        <v>193</v>
      </c>
      <c r="GC95" s="112">
        <f t="shared" si="278"/>
        <v>200</v>
      </c>
      <c r="GD95" s="112" t="str">
        <f t="shared" si="279"/>
        <v>0/200</v>
      </c>
      <c r="GE95" s="112">
        <f t="shared" si="280"/>
        <v>0</v>
      </c>
      <c r="GF95" s="112" t="s">
        <v>193</v>
      </c>
      <c r="GG95" s="112">
        <f t="shared" si="281"/>
        <v>200</v>
      </c>
      <c r="GH95" s="112" t="str">
        <f t="shared" si="282"/>
        <v>0/200</v>
      </c>
      <c r="GI95" s="112">
        <f t="shared" si="283"/>
        <v>0</v>
      </c>
      <c r="GJ95" s="112" t="s">
        <v>193</v>
      </c>
      <c r="GK95" s="112">
        <f t="shared" si="284"/>
        <v>100</v>
      </c>
      <c r="GL95" s="112" t="str">
        <f t="shared" si="285"/>
        <v>0/100</v>
      </c>
      <c r="GM95" s="112">
        <f t="shared" si="286"/>
        <v>0</v>
      </c>
      <c r="GN95" s="112" t="s">
        <v>193</v>
      </c>
      <c r="GO95" s="112">
        <f t="shared" si="287"/>
        <v>100</v>
      </c>
      <c r="GP95" s="112" t="str">
        <f t="shared" si="288"/>
        <v>0/100</v>
      </c>
      <c r="GQ95" s="112">
        <f t="shared" si="289"/>
        <v>0</v>
      </c>
      <c r="GR95" s="112" t="s">
        <v>193</v>
      </c>
      <c r="GS95" s="112">
        <f t="shared" si="290"/>
        <v>200</v>
      </c>
      <c r="GT95" s="112" t="str">
        <f t="shared" si="235"/>
        <v>0/200</v>
      </c>
    </row>
    <row r="96" spans="1:202" ht="18">
      <c r="A96" s="104">
        <f t="shared" si="236"/>
        <v>0</v>
      </c>
      <c r="B96" s="336">
        <v>88</v>
      </c>
      <c r="C96" s="32">
        <v>88</v>
      </c>
      <c r="D96" s="26">
        <f t="shared" si="237"/>
        <v>0</v>
      </c>
      <c r="E96" s="2"/>
      <c r="F96" s="538"/>
      <c r="G96" s="1"/>
      <c r="H96" s="2"/>
      <c r="I96" s="2"/>
      <c r="J96" s="2"/>
      <c r="K96" s="115"/>
      <c r="L96" s="15">
        <v>0</v>
      </c>
      <c r="M96" s="49">
        <v>0</v>
      </c>
      <c r="N96" s="50">
        <f t="shared" si="227"/>
        <v>0</v>
      </c>
      <c r="O96" s="141">
        <v>0</v>
      </c>
      <c r="P96" s="338">
        <v>0</v>
      </c>
      <c r="Q96" s="75">
        <f t="shared" si="228"/>
        <v>0</v>
      </c>
      <c r="R96" s="339">
        <v>0</v>
      </c>
      <c r="S96" s="340">
        <f t="shared" si="291"/>
        <v>0</v>
      </c>
      <c r="T96" s="153">
        <f t="shared" si="238"/>
        <v>0</v>
      </c>
      <c r="U96" s="51">
        <f t="shared" si="229"/>
        <v>0</v>
      </c>
      <c r="V96" s="476">
        <f t="shared" si="239"/>
        <v>0</v>
      </c>
      <c r="W96" s="27" t="str">
        <f t="shared" si="230"/>
        <v/>
      </c>
      <c r="X96" s="27" t="str">
        <f t="shared" si="231"/>
        <v/>
      </c>
      <c r="Y96" s="85" t="str">
        <f t="shared" si="232"/>
        <v/>
      </c>
      <c r="Z96" s="89">
        <v>0</v>
      </c>
      <c r="AA96" s="58">
        <v>0</v>
      </c>
      <c r="AB96" s="59">
        <f t="shared" si="292"/>
        <v>0</v>
      </c>
      <c r="AC96" s="147">
        <v>0</v>
      </c>
      <c r="AD96" s="343">
        <v>0</v>
      </c>
      <c r="AE96" s="76">
        <f t="shared" si="293"/>
        <v>0</v>
      </c>
      <c r="AF96" s="344">
        <v>0</v>
      </c>
      <c r="AG96" s="345">
        <f t="shared" si="294"/>
        <v>0</v>
      </c>
      <c r="AH96" s="97">
        <f t="shared" si="240"/>
        <v>0</v>
      </c>
      <c r="AI96" s="148">
        <f t="shared" si="295"/>
        <v>0</v>
      </c>
      <c r="AJ96" s="475">
        <f t="shared" si="241"/>
        <v>0</v>
      </c>
      <c r="AK96" s="53" t="str">
        <f t="shared" si="296"/>
        <v/>
      </c>
      <c r="AL96" s="53" t="str">
        <f t="shared" si="297"/>
        <v/>
      </c>
      <c r="AM96" s="90" t="str">
        <f t="shared" si="298"/>
        <v/>
      </c>
      <c r="AN96" s="86">
        <v>0</v>
      </c>
      <c r="AO96" s="55">
        <v>0</v>
      </c>
      <c r="AP96" s="56">
        <f t="shared" si="220"/>
        <v>0</v>
      </c>
      <c r="AQ96" s="185">
        <v>0</v>
      </c>
      <c r="AR96" s="346">
        <v>0</v>
      </c>
      <c r="AS96" s="186">
        <f t="shared" si="299"/>
        <v>0</v>
      </c>
      <c r="AT96" s="347">
        <v>0</v>
      </c>
      <c r="AU96" s="348">
        <f t="shared" si="300"/>
        <v>0</v>
      </c>
      <c r="AV96" s="47">
        <f t="shared" si="242"/>
        <v>0</v>
      </c>
      <c r="AW96" s="187">
        <f t="shared" si="301"/>
        <v>0</v>
      </c>
      <c r="AX96" s="473">
        <f t="shared" si="243"/>
        <v>0</v>
      </c>
      <c r="AY96" s="29" t="str">
        <f t="shared" si="302"/>
        <v/>
      </c>
      <c r="AZ96" s="29" t="str">
        <f t="shared" si="303"/>
        <v/>
      </c>
      <c r="BA96" s="87" t="str">
        <f t="shared" si="304"/>
        <v/>
      </c>
      <c r="BB96" s="203">
        <v>0</v>
      </c>
      <c r="BC96" s="63">
        <v>0</v>
      </c>
      <c r="BD96" s="204">
        <f t="shared" si="221"/>
        <v>0</v>
      </c>
      <c r="BE96" s="205">
        <v>0</v>
      </c>
      <c r="BF96" s="349">
        <v>0</v>
      </c>
      <c r="BG96" s="206">
        <f t="shared" si="305"/>
        <v>0</v>
      </c>
      <c r="BH96" s="350">
        <v>0</v>
      </c>
      <c r="BI96" s="351">
        <f t="shared" si="306"/>
        <v>0</v>
      </c>
      <c r="BJ96" s="77">
        <f t="shared" si="244"/>
        <v>0</v>
      </c>
      <c r="BK96" s="207">
        <f t="shared" si="307"/>
        <v>0</v>
      </c>
      <c r="BL96" s="477">
        <f t="shared" si="245"/>
        <v>0</v>
      </c>
      <c r="BM96" s="69" t="str">
        <f t="shared" si="308"/>
        <v/>
      </c>
      <c r="BN96" s="69" t="str">
        <f t="shared" si="309"/>
        <v/>
      </c>
      <c r="BO96" s="88" t="str">
        <f t="shared" si="310"/>
        <v/>
      </c>
      <c r="BP96" s="89">
        <v>0</v>
      </c>
      <c r="BQ96" s="58">
        <v>0</v>
      </c>
      <c r="BR96" s="59">
        <f t="shared" si="233"/>
        <v>0</v>
      </c>
      <c r="BS96" s="147">
        <v>0</v>
      </c>
      <c r="BT96" s="343">
        <v>0</v>
      </c>
      <c r="BU96" s="76">
        <f t="shared" si="311"/>
        <v>0</v>
      </c>
      <c r="BV96" s="344">
        <v>0</v>
      </c>
      <c r="BW96" s="345">
        <f t="shared" si="312"/>
        <v>0</v>
      </c>
      <c r="BX96" s="97">
        <f t="shared" si="246"/>
        <v>0</v>
      </c>
      <c r="BY96" s="148">
        <f t="shared" si="313"/>
        <v>0</v>
      </c>
      <c r="BZ96" s="475">
        <f t="shared" si="247"/>
        <v>0</v>
      </c>
      <c r="CA96" s="53" t="str">
        <f t="shared" si="234"/>
        <v/>
      </c>
      <c r="CB96" s="53" t="str">
        <f t="shared" si="314"/>
        <v/>
      </c>
      <c r="CC96" s="90" t="str">
        <f t="shared" si="315"/>
        <v/>
      </c>
      <c r="CD96" s="94">
        <v>0</v>
      </c>
      <c r="CE96" s="95">
        <v>0</v>
      </c>
      <c r="CF96" s="96">
        <f t="shared" si="222"/>
        <v>0</v>
      </c>
      <c r="CG96" s="223">
        <v>0</v>
      </c>
      <c r="CH96" s="352">
        <v>0</v>
      </c>
      <c r="CI96" s="224">
        <f t="shared" si="316"/>
        <v>0</v>
      </c>
      <c r="CJ96" s="353">
        <v>0</v>
      </c>
      <c r="CK96" s="354">
        <f t="shared" si="317"/>
        <v>0</v>
      </c>
      <c r="CL96" s="46">
        <f t="shared" si="248"/>
        <v>0</v>
      </c>
      <c r="CM96" s="225">
        <f t="shared" si="318"/>
        <v>0</v>
      </c>
      <c r="CN96" s="478">
        <f t="shared" si="249"/>
        <v>0</v>
      </c>
      <c r="CO96" s="28" t="str">
        <f t="shared" si="319"/>
        <v/>
      </c>
      <c r="CP96" s="28" t="str">
        <f t="shared" si="320"/>
        <v/>
      </c>
      <c r="CQ96" s="43" t="str">
        <f t="shared" si="321"/>
        <v/>
      </c>
      <c r="CR96" s="89">
        <v>0</v>
      </c>
      <c r="CS96" s="58">
        <v>0</v>
      </c>
      <c r="CT96" s="59">
        <f t="shared" si="322"/>
        <v>0</v>
      </c>
      <c r="CU96" s="147">
        <v>0</v>
      </c>
      <c r="CV96" s="343">
        <v>0</v>
      </c>
      <c r="CW96" s="76">
        <f t="shared" si="323"/>
        <v>0</v>
      </c>
      <c r="CX96" s="344">
        <v>0</v>
      </c>
      <c r="CY96" s="345">
        <f t="shared" si="324"/>
        <v>0</v>
      </c>
      <c r="CZ96" s="97">
        <f t="shared" si="250"/>
        <v>0</v>
      </c>
      <c r="DA96" s="148">
        <f t="shared" si="325"/>
        <v>0</v>
      </c>
      <c r="DB96" s="475">
        <f t="shared" si="251"/>
        <v>0</v>
      </c>
      <c r="DC96" s="53" t="str">
        <f t="shared" si="326"/>
        <v/>
      </c>
      <c r="DD96" s="53" t="str">
        <f t="shared" si="327"/>
        <v/>
      </c>
      <c r="DE96" s="90" t="str">
        <f t="shared" si="328"/>
        <v/>
      </c>
      <c r="DF96" s="91">
        <v>0</v>
      </c>
      <c r="DG96" s="60">
        <v>0</v>
      </c>
      <c r="DH96" s="61">
        <f t="shared" si="223"/>
        <v>0</v>
      </c>
      <c r="DI96" s="244">
        <v>0</v>
      </c>
      <c r="DJ96" s="355">
        <v>0</v>
      </c>
      <c r="DK96" s="245">
        <f t="shared" si="329"/>
        <v>0</v>
      </c>
      <c r="DL96" s="356">
        <v>0</v>
      </c>
      <c r="DM96" s="357">
        <f t="shared" si="330"/>
        <v>0</v>
      </c>
      <c r="DN96" s="48">
        <f t="shared" si="252"/>
        <v>0</v>
      </c>
      <c r="DO96" s="246">
        <f t="shared" si="331"/>
        <v>0</v>
      </c>
      <c r="DP96" s="479">
        <f t="shared" si="253"/>
        <v>0</v>
      </c>
      <c r="DQ96" s="92" t="str">
        <f t="shared" si="254"/>
        <v/>
      </c>
      <c r="DR96" s="203">
        <v>0</v>
      </c>
      <c r="DS96" s="63">
        <v>0</v>
      </c>
      <c r="DT96" s="204">
        <f t="shared" si="224"/>
        <v>0</v>
      </c>
      <c r="DU96" s="205">
        <v>0</v>
      </c>
      <c r="DV96" s="349">
        <v>0</v>
      </c>
      <c r="DW96" s="206">
        <f t="shared" si="332"/>
        <v>0</v>
      </c>
      <c r="DX96" s="350">
        <v>0</v>
      </c>
      <c r="DY96" s="351">
        <f t="shared" si="333"/>
        <v>0</v>
      </c>
      <c r="DZ96" s="77">
        <f t="shared" si="255"/>
        <v>0</v>
      </c>
      <c r="EA96" s="207">
        <f t="shared" si="334"/>
        <v>0</v>
      </c>
      <c r="EB96" s="477">
        <f t="shared" si="256"/>
        <v>0</v>
      </c>
      <c r="EC96" s="93" t="str">
        <f t="shared" si="257"/>
        <v/>
      </c>
      <c r="ED96" s="12">
        <v>0</v>
      </c>
      <c r="EE96" s="6">
        <v>0</v>
      </c>
      <c r="EF96" s="6">
        <v>0</v>
      </c>
      <c r="EG96" s="65">
        <f t="shared" si="225"/>
        <v>0</v>
      </c>
      <c r="EH96" s="480">
        <f t="shared" si="258"/>
        <v>0</v>
      </c>
      <c r="EI96" s="66" t="str">
        <f t="shared" si="259"/>
        <v/>
      </c>
      <c r="EJ96" s="10">
        <v>0</v>
      </c>
      <c r="EK96" s="4">
        <v>0</v>
      </c>
      <c r="EL96" s="4">
        <v>0</v>
      </c>
      <c r="EM96" s="28">
        <f t="shared" si="226"/>
        <v>0</v>
      </c>
      <c r="EN96" s="478">
        <f t="shared" si="260"/>
        <v>0</v>
      </c>
      <c r="EO96" s="39" t="str">
        <f t="shared" si="261"/>
        <v/>
      </c>
      <c r="EP96" s="203">
        <v>0</v>
      </c>
      <c r="EQ96" s="63">
        <v>0</v>
      </c>
      <c r="ER96" s="204">
        <f t="shared" si="335"/>
        <v>0</v>
      </c>
      <c r="ES96" s="205">
        <v>0</v>
      </c>
      <c r="ET96" s="349">
        <v>0</v>
      </c>
      <c r="EU96" s="206">
        <f t="shared" si="336"/>
        <v>0</v>
      </c>
      <c r="EV96" s="350">
        <v>0</v>
      </c>
      <c r="EW96" s="351">
        <f t="shared" si="337"/>
        <v>0</v>
      </c>
      <c r="EX96" s="77">
        <f t="shared" si="262"/>
        <v>0</v>
      </c>
      <c r="EY96" s="207">
        <f t="shared" si="338"/>
        <v>0</v>
      </c>
      <c r="EZ96" s="477">
        <f t="shared" si="263"/>
        <v>0</v>
      </c>
      <c r="FA96" s="93" t="str">
        <f t="shared" si="264"/>
        <v/>
      </c>
      <c r="FB96" s="14"/>
      <c r="FC96" s="8"/>
      <c r="FD96" s="44" t="str">
        <f t="shared" si="219"/>
        <v/>
      </c>
      <c r="FE96" s="41">
        <f t="shared" si="265"/>
        <v>0</v>
      </c>
      <c r="FF96" s="30">
        <f t="shared" si="266"/>
        <v>0</v>
      </c>
      <c r="FG96" s="26">
        <f t="shared" si="339"/>
        <v>0</v>
      </c>
      <c r="FH96" s="74" t="str">
        <f t="shared" si="268"/>
        <v/>
      </c>
      <c r="FI96" s="74" t="str">
        <f t="shared" si="269"/>
        <v/>
      </c>
      <c r="FJ96" s="62" t="str">
        <f t="shared" si="270"/>
        <v/>
      </c>
      <c r="FK96" s="42" t="str">
        <f t="shared" si="271"/>
        <v/>
      </c>
      <c r="FL96" s="84">
        <f t="shared" si="272"/>
        <v>0</v>
      </c>
      <c r="FM96" s="71" t="str">
        <f t="shared" si="340"/>
        <v/>
      </c>
      <c r="FN96" s="70" t="str">
        <f t="shared" si="341"/>
        <v/>
      </c>
      <c r="FO96" s="70" t="str">
        <f t="shared" si="342"/>
        <v/>
      </c>
      <c r="FP96" s="70" t="str">
        <f t="shared" si="343"/>
        <v/>
      </c>
      <c r="FQ96" s="70" t="str">
        <f t="shared" si="344"/>
        <v/>
      </c>
      <c r="FR96" s="387" t="str">
        <f t="shared" si="345"/>
        <v/>
      </c>
      <c r="FS96" s="72" t="str">
        <f t="shared" si="346"/>
        <v/>
      </c>
      <c r="FT96" s="71">
        <f t="shared" si="273"/>
        <v>0</v>
      </c>
      <c r="FU96" s="70">
        <f t="shared" si="274"/>
        <v>0</v>
      </c>
      <c r="FV96" s="70">
        <f t="shared" si="275"/>
        <v>0</v>
      </c>
      <c r="FW96" s="70">
        <f t="shared" si="276"/>
        <v>0</v>
      </c>
      <c r="FX96" s="72"/>
      <c r="FY96" s="691"/>
      <c r="FZ96" s="691"/>
      <c r="GA96" s="112">
        <f t="shared" si="277"/>
        <v>0</v>
      </c>
      <c r="GB96" s="112" t="s">
        <v>193</v>
      </c>
      <c r="GC96" s="112">
        <f t="shared" si="278"/>
        <v>200</v>
      </c>
      <c r="GD96" s="112" t="str">
        <f t="shared" si="279"/>
        <v>0/200</v>
      </c>
      <c r="GE96" s="112">
        <f t="shared" si="280"/>
        <v>0</v>
      </c>
      <c r="GF96" s="112" t="s">
        <v>193</v>
      </c>
      <c r="GG96" s="112">
        <f t="shared" si="281"/>
        <v>200</v>
      </c>
      <c r="GH96" s="112" t="str">
        <f t="shared" si="282"/>
        <v>0/200</v>
      </c>
      <c r="GI96" s="112">
        <f t="shared" si="283"/>
        <v>0</v>
      </c>
      <c r="GJ96" s="112" t="s">
        <v>193</v>
      </c>
      <c r="GK96" s="112">
        <f t="shared" si="284"/>
        <v>100</v>
      </c>
      <c r="GL96" s="112" t="str">
        <f t="shared" si="285"/>
        <v>0/100</v>
      </c>
      <c r="GM96" s="112">
        <f t="shared" si="286"/>
        <v>0</v>
      </c>
      <c r="GN96" s="112" t="s">
        <v>193</v>
      </c>
      <c r="GO96" s="112">
        <f t="shared" si="287"/>
        <v>100</v>
      </c>
      <c r="GP96" s="112" t="str">
        <f t="shared" si="288"/>
        <v>0/100</v>
      </c>
      <c r="GQ96" s="112">
        <f t="shared" si="289"/>
        <v>0</v>
      </c>
      <c r="GR96" s="112" t="s">
        <v>193</v>
      </c>
      <c r="GS96" s="112">
        <f t="shared" si="290"/>
        <v>200</v>
      </c>
      <c r="GT96" s="112" t="str">
        <f t="shared" si="235"/>
        <v>0/200</v>
      </c>
    </row>
    <row r="97" spans="1:203" ht="18">
      <c r="A97" s="104">
        <f t="shared" si="236"/>
        <v>0</v>
      </c>
      <c r="B97" s="336">
        <v>89</v>
      </c>
      <c r="C97" s="25">
        <v>89</v>
      </c>
      <c r="D97" s="26">
        <f t="shared" si="237"/>
        <v>0</v>
      </c>
      <c r="E97" s="2"/>
      <c r="F97" s="538"/>
      <c r="G97" s="2"/>
      <c r="H97" s="2"/>
      <c r="I97" s="2"/>
      <c r="J97" s="2"/>
      <c r="K97" s="115"/>
      <c r="L97" s="15">
        <v>0</v>
      </c>
      <c r="M97" s="49">
        <v>0</v>
      </c>
      <c r="N97" s="50">
        <f t="shared" si="227"/>
        <v>0</v>
      </c>
      <c r="O97" s="141">
        <v>0</v>
      </c>
      <c r="P97" s="338">
        <v>0</v>
      </c>
      <c r="Q97" s="75">
        <f t="shared" si="228"/>
        <v>0</v>
      </c>
      <c r="R97" s="339">
        <v>0</v>
      </c>
      <c r="S97" s="340">
        <f t="shared" si="291"/>
        <v>0</v>
      </c>
      <c r="T97" s="153">
        <f t="shared" si="238"/>
        <v>0</v>
      </c>
      <c r="U97" s="51">
        <f t="shared" si="229"/>
        <v>0</v>
      </c>
      <c r="V97" s="476">
        <f t="shared" si="239"/>
        <v>0</v>
      </c>
      <c r="W97" s="27" t="str">
        <f t="shared" si="230"/>
        <v/>
      </c>
      <c r="X97" s="27" t="str">
        <f t="shared" si="231"/>
        <v/>
      </c>
      <c r="Y97" s="85" t="str">
        <f t="shared" si="232"/>
        <v/>
      </c>
      <c r="Z97" s="89">
        <v>0</v>
      </c>
      <c r="AA97" s="58">
        <v>0</v>
      </c>
      <c r="AB97" s="59">
        <f t="shared" si="292"/>
        <v>0</v>
      </c>
      <c r="AC97" s="147">
        <v>0</v>
      </c>
      <c r="AD97" s="343">
        <v>0</v>
      </c>
      <c r="AE97" s="76">
        <f t="shared" si="293"/>
        <v>0</v>
      </c>
      <c r="AF97" s="344">
        <v>0</v>
      </c>
      <c r="AG97" s="345">
        <f t="shared" si="294"/>
        <v>0</v>
      </c>
      <c r="AH97" s="97">
        <f t="shared" si="240"/>
        <v>0</v>
      </c>
      <c r="AI97" s="148">
        <f t="shared" si="295"/>
        <v>0</v>
      </c>
      <c r="AJ97" s="475">
        <f t="shared" si="241"/>
        <v>0</v>
      </c>
      <c r="AK97" s="53" t="str">
        <f t="shared" si="296"/>
        <v/>
      </c>
      <c r="AL97" s="53" t="str">
        <f t="shared" si="297"/>
        <v/>
      </c>
      <c r="AM97" s="90" t="str">
        <f t="shared" si="298"/>
        <v/>
      </c>
      <c r="AN97" s="86">
        <v>0</v>
      </c>
      <c r="AO97" s="55">
        <v>0</v>
      </c>
      <c r="AP97" s="56">
        <f t="shared" si="220"/>
        <v>0</v>
      </c>
      <c r="AQ97" s="185">
        <v>0</v>
      </c>
      <c r="AR97" s="346">
        <v>0</v>
      </c>
      <c r="AS97" s="186">
        <f t="shared" si="299"/>
        <v>0</v>
      </c>
      <c r="AT97" s="347">
        <v>0</v>
      </c>
      <c r="AU97" s="348">
        <f t="shared" si="300"/>
        <v>0</v>
      </c>
      <c r="AV97" s="47">
        <f t="shared" si="242"/>
        <v>0</v>
      </c>
      <c r="AW97" s="187">
        <f t="shared" si="301"/>
        <v>0</v>
      </c>
      <c r="AX97" s="473">
        <f t="shared" si="243"/>
        <v>0</v>
      </c>
      <c r="AY97" s="29" t="str">
        <f t="shared" si="302"/>
        <v/>
      </c>
      <c r="AZ97" s="29" t="str">
        <f t="shared" si="303"/>
        <v/>
      </c>
      <c r="BA97" s="87" t="str">
        <f t="shared" si="304"/>
        <v/>
      </c>
      <c r="BB97" s="203">
        <v>0</v>
      </c>
      <c r="BC97" s="63">
        <v>0</v>
      </c>
      <c r="BD97" s="204">
        <f t="shared" si="221"/>
        <v>0</v>
      </c>
      <c r="BE97" s="205">
        <v>0</v>
      </c>
      <c r="BF97" s="349">
        <v>0</v>
      </c>
      <c r="BG97" s="206">
        <f t="shared" si="305"/>
        <v>0</v>
      </c>
      <c r="BH97" s="350">
        <v>0</v>
      </c>
      <c r="BI97" s="351">
        <f t="shared" si="306"/>
        <v>0</v>
      </c>
      <c r="BJ97" s="77">
        <f t="shared" si="244"/>
        <v>0</v>
      </c>
      <c r="BK97" s="207">
        <f t="shared" si="307"/>
        <v>0</v>
      </c>
      <c r="BL97" s="477">
        <f t="shared" si="245"/>
        <v>0</v>
      </c>
      <c r="BM97" s="69" t="str">
        <f t="shared" si="308"/>
        <v/>
      </c>
      <c r="BN97" s="69" t="str">
        <f t="shared" si="309"/>
        <v/>
      </c>
      <c r="BO97" s="88" t="str">
        <f t="shared" si="310"/>
        <v/>
      </c>
      <c r="BP97" s="89">
        <v>0</v>
      </c>
      <c r="BQ97" s="58">
        <v>0</v>
      </c>
      <c r="BR97" s="59">
        <f t="shared" si="233"/>
        <v>0</v>
      </c>
      <c r="BS97" s="147">
        <v>0</v>
      </c>
      <c r="BT97" s="343">
        <v>0</v>
      </c>
      <c r="BU97" s="76">
        <f t="shared" si="311"/>
        <v>0</v>
      </c>
      <c r="BV97" s="344">
        <v>0</v>
      </c>
      <c r="BW97" s="345">
        <f t="shared" si="312"/>
        <v>0</v>
      </c>
      <c r="BX97" s="97">
        <f t="shared" si="246"/>
        <v>0</v>
      </c>
      <c r="BY97" s="148">
        <f t="shared" si="313"/>
        <v>0</v>
      </c>
      <c r="BZ97" s="475">
        <f t="shared" si="247"/>
        <v>0</v>
      </c>
      <c r="CA97" s="53" t="str">
        <f t="shared" si="234"/>
        <v/>
      </c>
      <c r="CB97" s="53" t="str">
        <f t="shared" si="314"/>
        <v/>
      </c>
      <c r="CC97" s="90" t="str">
        <f t="shared" si="315"/>
        <v/>
      </c>
      <c r="CD97" s="94">
        <v>0</v>
      </c>
      <c r="CE97" s="95">
        <v>0</v>
      </c>
      <c r="CF97" s="96">
        <f t="shared" si="222"/>
        <v>0</v>
      </c>
      <c r="CG97" s="223">
        <v>0</v>
      </c>
      <c r="CH97" s="352">
        <v>0</v>
      </c>
      <c r="CI97" s="224">
        <f t="shared" si="316"/>
        <v>0</v>
      </c>
      <c r="CJ97" s="353">
        <v>0</v>
      </c>
      <c r="CK97" s="354">
        <f t="shared" si="317"/>
        <v>0</v>
      </c>
      <c r="CL97" s="46">
        <f t="shared" si="248"/>
        <v>0</v>
      </c>
      <c r="CM97" s="225">
        <f t="shared" si="318"/>
        <v>0</v>
      </c>
      <c r="CN97" s="478">
        <f t="shared" si="249"/>
        <v>0</v>
      </c>
      <c r="CO97" s="28" t="str">
        <f t="shared" si="319"/>
        <v/>
      </c>
      <c r="CP97" s="28" t="str">
        <f t="shared" si="320"/>
        <v/>
      </c>
      <c r="CQ97" s="43" t="str">
        <f t="shared" si="321"/>
        <v/>
      </c>
      <c r="CR97" s="89">
        <v>0</v>
      </c>
      <c r="CS97" s="58">
        <v>0</v>
      </c>
      <c r="CT97" s="59">
        <f t="shared" si="322"/>
        <v>0</v>
      </c>
      <c r="CU97" s="147">
        <v>0</v>
      </c>
      <c r="CV97" s="343">
        <v>0</v>
      </c>
      <c r="CW97" s="76">
        <f t="shared" si="323"/>
        <v>0</v>
      </c>
      <c r="CX97" s="344">
        <v>0</v>
      </c>
      <c r="CY97" s="345">
        <f t="shared" si="324"/>
        <v>0</v>
      </c>
      <c r="CZ97" s="97">
        <f t="shared" si="250"/>
        <v>0</v>
      </c>
      <c r="DA97" s="148">
        <f t="shared" si="325"/>
        <v>0</v>
      </c>
      <c r="DB97" s="475">
        <f t="shared" si="251"/>
        <v>0</v>
      </c>
      <c r="DC97" s="53" t="str">
        <f t="shared" si="326"/>
        <v/>
      </c>
      <c r="DD97" s="53" t="str">
        <f t="shared" si="327"/>
        <v/>
      </c>
      <c r="DE97" s="90" t="str">
        <f t="shared" si="328"/>
        <v/>
      </c>
      <c r="DF97" s="91">
        <v>0</v>
      </c>
      <c r="DG97" s="60">
        <v>0</v>
      </c>
      <c r="DH97" s="61">
        <f t="shared" si="223"/>
        <v>0</v>
      </c>
      <c r="DI97" s="244">
        <v>0</v>
      </c>
      <c r="DJ97" s="355">
        <v>0</v>
      </c>
      <c r="DK97" s="245">
        <f t="shared" si="329"/>
        <v>0</v>
      </c>
      <c r="DL97" s="356">
        <v>0</v>
      </c>
      <c r="DM97" s="357">
        <f t="shared" si="330"/>
        <v>0</v>
      </c>
      <c r="DN97" s="48">
        <f t="shared" si="252"/>
        <v>0</v>
      </c>
      <c r="DO97" s="246">
        <f t="shared" si="331"/>
        <v>0</v>
      </c>
      <c r="DP97" s="479">
        <f t="shared" si="253"/>
        <v>0</v>
      </c>
      <c r="DQ97" s="92" t="str">
        <f t="shared" si="254"/>
        <v/>
      </c>
      <c r="DR97" s="203">
        <v>0</v>
      </c>
      <c r="DS97" s="63">
        <v>0</v>
      </c>
      <c r="DT97" s="204">
        <f t="shared" si="224"/>
        <v>0</v>
      </c>
      <c r="DU97" s="205">
        <v>0</v>
      </c>
      <c r="DV97" s="349">
        <v>0</v>
      </c>
      <c r="DW97" s="206">
        <f t="shared" si="332"/>
        <v>0</v>
      </c>
      <c r="DX97" s="350">
        <v>0</v>
      </c>
      <c r="DY97" s="351">
        <f t="shared" si="333"/>
        <v>0</v>
      </c>
      <c r="DZ97" s="77">
        <f t="shared" si="255"/>
        <v>0</v>
      </c>
      <c r="EA97" s="207">
        <f t="shared" si="334"/>
        <v>0</v>
      </c>
      <c r="EB97" s="477">
        <f t="shared" si="256"/>
        <v>0</v>
      </c>
      <c r="EC97" s="93" t="str">
        <f t="shared" si="257"/>
        <v/>
      </c>
      <c r="ED97" s="12">
        <v>0</v>
      </c>
      <c r="EE97" s="6">
        <v>0</v>
      </c>
      <c r="EF97" s="6">
        <v>0</v>
      </c>
      <c r="EG97" s="65">
        <f t="shared" si="225"/>
        <v>0</v>
      </c>
      <c r="EH97" s="480">
        <f t="shared" si="258"/>
        <v>0</v>
      </c>
      <c r="EI97" s="66" t="str">
        <f t="shared" si="259"/>
        <v/>
      </c>
      <c r="EJ97" s="10">
        <v>0</v>
      </c>
      <c r="EK97" s="4">
        <v>0</v>
      </c>
      <c r="EL97" s="4">
        <v>0</v>
      </c>
      <c r="EM97" s="28">
        <f t="shared" si="226"/>
        <v>0</v>
      </c>
      <c r="EN97" s="478">
        <f t="shared" si="260"/>
        <v>0</v>
      </c>
      <c r="EO97" s="39" t="str">
        <f t="shared" si="261"/>
        <v/>
      </c>
      <c r="EP97" s="203">
        <v>0</v>
      </c>
      <c r="EQ97" s="63">
        <v>0</v>
      </c>
      <c r="ER97" s="204">
        <f t="shared" si="335"/>
        <v>0</v>
      </c>
      <c r="ES97" s="205">
        <v>0</v>
      </c>
      <c r="ET97" s="349">
        <v>0</v>
      </c>
      <c r="EU97" s="206">
        <f t="shared" si="336"/>
        <v>0</v>
      </c>
      <c r="EV97" s="350">
        <v>0</v>
      </c>
      <c r="EW97" s="351">
        <f t="shared" si="337"/>
        <v>0</v>
      </c>
      <c r="EX97" s="77">
        <f t="shared" si="262"/>
        <v>0</v>
      </c>
      <c r="EY97" s="207">
        <f t="shared" si="338"/>
        <v>0</v>
      </c>
      <c r="EZ97" s="477">
        <f t="shared" si="263"/>
        <v>0</v>
      </c>
      <c r="FA97" s="93" t="str">
        <f t="shared" si="264"/>
        <v/>
      </c>
      <c r="FB97" s="14"/>
      <c r="FC97" s="8"/>
      <c r="FD97" s="44" t="str">
        <f t="shared" si="219"/>
        <v/>
      </c>
      <c r="FE97" s="41">
        <f t="shared" si="265"/>
        <v>0</v>
      </c>
      <c r="FF97" s="30">
        <f t="shared" si="266"/>
        <v>0</v>
      </c>
      <c r="FG97" s="26">
        <f t="shared" si="339"/>
        <v>0</v>
      </c>
      <c r="FH97" s="74" t="str">
        <f t="shared" si="268"/>
        <v/>
      </c>
      <c r="FI97" s="74" t="str">
        <f t="shared" si="269"/>
        <v/>
      </c>
      <c r="FJ97" s="62" t="str">
        <f t="shared" si="270"/>
        <v/>
      </c>
      <c r="FK97" s="42" t="str">
        <f t="shared" si="271"/>
        <v/>
      </c>
      <c r="FL97" s="84">
        <f t="shared" si="272"/>
        <v>0</v>
      </c>
      <c r="FM97" s="71" t="str">
        <f t="shared" si="340"/>
        <v/>
      </c>
      <c r="FN97" s="70" t="str">
        <f t="shared" si="341"/>
        <v/>
      </c>
      <c r="FO97" s="70" t="str">
        <f t="shared" si="342"/>
        <v/>
      </c>
      <c r="FP97" s="70" t="str">
        <f t="shared" si="343"/>
        <v/>
      </c>
      <c r="FQ97" s="70" t="str">
        <f t="shared" si="344"/>
        <v/>
      </c>
      <c r="FR97" s="387" t="str">
        <f t="shared" si="345"/>
        <v/>
      </c>
      <c r="FS97" s="72" t="str">
        <f t="shared" si="346"/>
        <v/>
      </c>
      <c r="FT97" s="71">
        <f t="shared" si="273"/>
        <v>0</v>
      </c>
      <c r="FU97" s="70">
        <f t="shared" si="274"/>
        <v>0</v>
      </c>
      <c r="FV97" s="70">
        <f t="shared" si="275"/>
        <v>0</v>
      </c>
      <c r="FW97" s="70">
        <f t="shared" si="276"/>
        <v>0</v>
      </c>
      <c r="FX97" s="72"/>
      <c r="FY97" s="691"/>
      <c r="FZ97" s="691"/>
      <c r="GA97" s="112">
        <f t="shared" si="277"/>
        <v>0</v>
      </c>
      <c r="GB97" s="112" t="s">
        <v>193</v>
      </c>
      <c r="GC97" s="112">
        <f t="shared" si="278"/>
        <v>200</v>
      </c>
      <c r="GD97" s="112" t="str">
        <f t="shared" si="279"/>
        <v>0/200</v>
      </c>
      <c r="GE97" s="112">
        <f t="shared" si="280"/>
        <v>0</v>
      </c>
      <c r="GF97" s="112" t="s">
        <v>193</v>
      </c>
      <c r="GG97" s="112">
        <f t="shared" si="281"/>
        <v>200</v>
      </c>
      <c r="GH97" s="112" t="str">
        <f t="shared" si="282"/>
        <v>0/200</v>
      </c>
      <c r="GI97" s="112">
        <f t="shared" si="283"/>
        <v>0</v>
      </c>
      <c r="GJ97" s="112" t="s">
        <v>193</v>
      </c>
      <c r="GK97" s="112">
        <f t="shared" si="284"/>
        <v>100</v>
      </c>
      <c r="GL97" s="112" t="str">
        <f t="shared" si="285"/>
        <v>0/100</v>
      </c>
      <c r="GM97" s="112">
        <f t="shared" si="286"/>
        <v>0</v>
      </c>
      <c r="GN97" s="112" t="s">
        <v>193</v>
      </c>
      <c r="GO97" s="112">
        <f t="shared" si="287"/>
        <v>100</v>
      </c>
      <c r="GP97" s="112" t="str">
        <f t="shared" si="288"/>
        <v>0/100</v>
      </c>
      <c r="GQ97" s="112">
        <f t="shared" si="289"/>
        <v>0</v>
      </c>
      <c r="GR97" s="112" t="s">
        <v>193</v>
      </c>
      <c r="GS97" s="112">
        <f t="shared" si="290"/>
        <v>200</v>
      </c>
      <c r="GT97" s="112" t="str">
        <f t="shared" si="235"/>
        <v>0/200</v>
      </c>
    </row>
    <row r="98" spans="1:203" ht="18">
      <c r="A98" s="104">
        <f t="shared" si="236"/>
        <v>0</v>
      </c>
      <c r="B98" s="336">
        <v>90</v>
      </c>
      <c r="C98" s="32">
        <v>90</v>
      </c>
      <c r="D98" s="26">
        <f t="shared" si="237"/>
        <v>0</v>
      </c>
      <c r="E98" s="2"/>
      <c r="F98" s="538"/>
      <c r="G98" s="1"/>
      <c r="H98" s="2"/>
      <c r="I98" s="2"/>
      <c r="J98" s="2"/>
      <c r="K98" s="115"/>
      <c r="L98" s="15">
        <v>0</v>
      </c>
      <c r="M98" s="49">
        <v>0</v>
      </c>
      <c r="N98" s="50">
        <f t="shared" si="227"/>
        <v>0</v>
      </c>
      <c r="O98" s="141">
        <v>0</v>
      </c>
      <c r="P98" s="338">
        <v>0</v>
      </c>
      <c r="Q98" s="75">
        <f t="shared" si="228"/>
        <v>0</v>
      </c>
      <c r="R98" s="339">
        <v>0</v>
      </c>
      <c r="S98" s="340">
        <f t="shared" si="291"/>
        <v>0</v>
      </c>
      <c r="T98" s="153">
        <f t="shared" si="238"/>
        <v>0</v>
      </c>
      <c r="U98" s="51">
        <f t="shared" si="229"/>
        <v>0</v>
      </c>
      <c r="V98" s="476">
        <f t="shared" si="239"/>
        <v>0</v>
      </c>
      <c r="W98" s="27" t="str">
        <f t="shared" si="230"/>
        <v/>
      </c>
      <c r="X98" s="27" t="str">
        <f t="shared" si="231"/>
        <v/>
      </c>
      <c r="Y98" s="85" t="str">
        <f t="shared" si="232"/>
        <v/>
      </c>
      <c r="Z98" s="89">
        <v>0</v>
      </c>
      <c r="AA98" s="58">
        <v>0</v>
      </c>
      <c r="AB98" s="59">
        <f t="shared" si="292"/>
        <v>0</v>
      </c>
      <c r="AC98" s="147">
        <v>0</v>
      </c>
      <c r="AD98" s="343">
        <v>0</v>
      </c>
      <c r="AE98" s="76">
        <f t="shared" si="293"/>
        <v>0</v>
      </c>
      <c r="AF98" s="344">
        <v>0</v>
      </c>
      <c r="AG98" s="345">
        <f t="shared" si="294"/>
        <v>0</v>
      </c>
      <c r="AH98" s="97">
        <f t="shared" si="240"/>
        <v>0</v>
      </c>
      <c r="AI98" s="148">
        <f t="shared" si="295"/>
        <v>0</v>
      </c>
      <c r="AJ98" s="475">
        <f t="shared" si="241"/>
        <v>0</v>
      </c>
      <c r="AK98" s="53" t="str">
        <f t="shared" si="296"/>
        <v/>
      </c>
      <c r="AL98" s="53" t="str">
        <f t="shared" si="297"/>
        <v/>
      </c>
      <c r="AM98" s="90" t="str">
        <f t="shared" si="298"/>
        <v/>
      </c>
      <c r="AN98" s="86">
        <v>0</v>
      </c>
      <c r="AO98" s="55">
        <v>0</v>
      </c>
      <c r="AP98" s="56">
        <f t="shared" si="220"/>
        <v>0</v>
      </c>
      <c r="AQ98" s="185">
        <v>0</v>
      </c>
      <c r="AR98" s="346">
        <v>0</v>
      </c>
      <c r="AS98" s="186">
        <f t="shared" si="299"/>
        <v>0</v>
      </c>
      <c r="AT98" s="347">
        <v>0</v>
      </c>
      <c r="AU98" s="348">
        <f t="shared" si="300"/>
        <v>0</v>
      </c>
      <c r="AV98" s="47">
        <f t="shared" si="242"/>
        <v>0</v>
      </c>
      <c r="AW98" s="187">
        <f t="shared" si="301"/>
        <v>0</v>
      </c>
      <c r="AX98" s="473">
        <f t="shared" si="243"/>
        <v>0</v>
      </c>
      <c r="AY98" s="29" t="str">
        <f t="shared" si="302"/>
        <v/>
      </c>
      <c r="AZ98" s="29" t="str">
        <f t="shared" si="303"/>
        <v/>
      </c>
      <c r="BA98" s="87" t="str">
        <f t="shared" si="304"/>
        <v/>
      </c>
      <c r="BB98" s="203">
        <v>0</v>
      </c>
      <c r="BC98" s="63">
        <v>0</v>
      </c>
      <c r="BD98" s="204">
        <f t="shared" si="221"/>
        <v>0</v>
      </c>
      <c r="BE98" s="205">
        <v>0</v>
      </c>
      <c r="BF98" s="349">
        <v>0</v>
      </c>
      <c r="BG98" s="206">
        <f t="shared" si="305"/>
        <v>0</v>
      </c>
      <c r="BH98" s="350">
        <v>0</v>
      </c>
      <c r="BI98" s="351">
        <f t="shared" si="306"/>
        <v>0</v>
      </c>
      <c r="BJ98" s="77">
        <f t="shared" si="244"/>
        <v>0</v>
      </c>
      <c r="BK98" s="207">
        <f t="shared" si="307"/>
        <v>0</v>
      </c>
      <c r="BL98" s="477">
        <f t="shared" si="245"/>
        <v>0</v>
      </c>
      <c r="BM98" s="69" t="str">
        <f t="shared" si="308"/>
        <v/>
      </c>
      <c r="BN98" s="69" t="str">
        <f t="shared" si="309"/>
        <v/>
      </c>
      <c r="BO98" s="88" t="str">
        <f t="shared" si="310"/>
        <v/>
      </c>
      <c r="BP98" s="89">
        <v>0</v>
      </c>
      <c r="BQ98" s="58">
        <v>0</v>
      </c>
      <c r="BR98" s="59">
        <f t="shared" si="233"/>
        <v>0</v>
      </c>
      <c r="BS98" s="147">
        <v>0</v>
      </c>
      <c r="BT98" s="343">
        <v>0</v>
      </c>
      <c r="BU98" s="76">
        <f t="shared" si="311"/>
        <v>0</v>
      </c>
      <c r="BV98" s="344">
        <v>0</v>
      </c>
      <c r="BW98" s="345">
        <f t="shared" si="312"/>
        <v>0</v>
      </c>
      <c r="BX98" s="97">
        <f t="shared" si="246"/>
        <v>0</v>
      </c>
      <c r="BY98" s="148">
        <f t="shared" si="313"/>
        <v>0</v>
      </c>
      <c r="BZ98" s="475">
        <f t="shared" si="247"/>
        <v>0</v>
      </c>
      <c r="CA98" s="53" t="str">
        <f t="shared" si="234"/>
        <v/>
      </c>
      <c r="CB98" s="53" t="str">
        <f t="shared" si="314"/>
        <v/>
      </c>
      <c r="CC98" s="90" t="str">
        <f t="shared" si="315"/>
        <v/>
      </c>
      <c r="CD98" s="94">
        <v>0</v>
      </c>
      <c r="CE98" s="95">
        <v>0</v>
      </c>
      <c r="CF98" s="96">
        <f t="shared" si="222"/>
        <v>0</v>
      </c>
      <c r="CG98" s="223">
        <v>0</v>
      </c>
      <c r="CH98" s="352">
        <v>0</v>
      </c>
      <c r="CI98" s="224">
        <f t="shared" si="316"/>
        <v>0</v>
      </c>
      <c r="CJ98" s="353">
        <v>0</v>
      </c>
      <c r="CK98" s="354">
        <f t="shared" si="317"/>
        <v>0</v>
      </c>
      <c r="CL98" s="46">
        <f t="shared" si="248"/>
        <v>0</v>
      </c>
      <c r="CM98" s="225">
        <f t="shared" si="318"/>
        <v>0</v>
      </c>
      <c r="CN98" s="478">
        <f t="shared" si="249"/>
        <v>0</v>
      </c>
      <c r="CO98" s="28" t="str">
        <f t="shared" si="319"/>
        <v/>
      </c>
      <c r="CP98" s="28" t="str">
        <f t="shared" si="320"/>
        <v/>
      </c>
      <c r="CQ98" s="43" t="str">
        <f t="shared" si="321"/>
        <v/>
      </c>
      <c r="CR98" s="89">
        <v>0</v>
      </c>
      <c r="CS98" s="58">
        <v>0</v>
      </c>
      <c r="CT98" s="59">
        <f t="shared" si="322"/>
        <v>0</v>
      </c>
      <c r="CU98" s="147">
        <v>0</v>
      </c>
      <c r="CV98" s="343">
        <v>0</v>
      </c>
      <c r="CW98" s="76">
        <f t="shared" si="323"/>
        <v>0</v>
      </c>
      <c r="CX98" s="344">
        <v>0</v>
      </c>
      <c r="CY98" s="345">
        <f t="shared" si="324"/>
        <v>0</v>
      </c>
      <c r="CZ98" s="97">
        <f t="shared" si="250"/>
        <v>0</v>
      </c>
      <c r="DA98" s="148">
        <f t="shared" si="325"/>
        <v>0</v>
      </c>
      <c r="DB98" s="475">
        <f t="shared" si="251"/>
        <v>0</v>
      </c>
      <c r="DC98" s="53" t="str">
        <f t="shared" si="326"/>
        <v/>
      </c>
      <c r="DD98" s="53" t="str">
        <f t="shared" si="327"/>
        <v/>
      </c>
      <c r="DE98" s="90" t="str">
        <f t="shared" si="328"/>
        <v/>
      </c>
      <c r="DF98" s="91">
        <v>0</v>
      </c>
      <c r="DG98" s="60">
        <v>0</v>
      </c>
      <c r="DH98" s="61">
        <f t="shared" si="223"/>
        <v>0</v>
      </c>
      <c r="DI98" s="244">
        <v>0</v>
      </c>
      <c r="DJ98" s="355">
        <v>0</v>
      </c>
      <c r="DK98" s="245">
        <f t="shared" si="329"/>
        <v>0</v>
      </c>
      <c r="DL98" s="356">
        <v>0</v>
      </c>
      <c r="DM98" s="357">
        <f t="shared" si="330"/>
        <v>0</v>
      </c>
      <c r="DN98" s="48">
        <f t="shared" si="252"/>
        <v>0</v>
      </c>
      <c r="DO98" s="246">
        <f t="shared" si="331"/>
        <v>0</v>
      </c>
      <c r="DP98" s="479">
        <f t="shared" si="253"/>
        <v>0</v>
      </c>
      <c r="DQ98" s="92" t="str">
        <f t="shared" si="254"/>
        <v/>
      </c>
      <c r="DR98" s="203">
        <v>0</v>
      </c>
      <c r="DS98" s="63">
        <v>0</v>
      </c>
      <c r="DT98" s="204">
        <f t="shared" si="224"/>
        <v>0</v>
      </c>
      <c r="DU98" s="205">
        <v>0</v>
      </c>
      <c r="DV98" s="349">
        <v>0</v>
      </c>
      <c r="DW98" s="206">
        <f t="shared" si="332"/>
        <v>0</v>
      </c>
      <c r="DX98" s="350">
        <v>0</v>
      </c>
      <c r="DY98" s="351">
        <f t="shared" si="333"/>
        <v>0</v>
      </c>
      <c r="DZ98" s="77">
        <f t="shared" si="255"/>
        <v>0</v>
      </c>
      <c r="EA98" s="207">
        <f t="shared" si="334"/>
        <v>0</v>
      </c>
      <c r="EB98" s="477">
        <f t="shared" si="256"/>
        <v>0</v>
      </c>
      <c r="EC98" s="93" t="str">
        <f t="shared" si="257"/>
        <v/>
      </c>
      <c r="ED98" s="12">
        <v>0</v>
      </c>
      <c r="EE98" s="6">
        <v>0</v>
      </c>
      <c r="EF98" s="6">
        <v>0</v>
      </c>
      <c r="EG98" s="65">
        <f t="shared" si="225"/>
        <v>0</v>
      </c>
      <c r="EH98" s="480">
        <f t="shared" si="258"/>
        <v>0</v>
      </c>
      <c r="EI98" s="66" t="str">
        <f t="shared" si="259"/>
        <v/>
      </c>
      <c r="EJ98" s="10">
        <v>0</v>
      </c>
      <c r="EK98" s="4">
        <v>0</v>
      </c>
      <c r="EL98" s="4">
        <v>0</v>
      </c>
      <c r="EM98" s="28">
        <f t="shared" si="226"/>
        <v>0</v>
      </c>
      <c r="EN98" s="478">
        <f t="shared" si="260"/>
        <v>0</v>
      </c>
      <c r="EO98" s="39" t="str">
        <f t="shared" si="261"/>
        <v/>
      </c>
      <c r="EP98" s="203">
        <v>0</v>
      </c>
      <c r="EQ98" s="63">
        <v>0</v>
      </c>
      <c r="ER98" s="204">
        <f t="shared" si="335"/>
        <v>0</v>
      </c>
      <c r="ES98" s="205">
        <v>0</v>
      </c>
      <c r="ET98" s="349">
        <v>0</v>
      </c>
      <c r="EU98" s="206">
        <f t="shared" si="336"/>
        <v>0</v>
      </c>
      <c r="EV98" s="350">
        <v>0</v>
      </c>
      <c r="EW98" s="351">
        <f t="shared" si="337"/>
        <v>0</v>
      </c>
      <c r="EX98" s="77">
        <f t="shared" si="262"/>
        <v>0</v>
      </c>
      <c r="EY98" s="207">
        <f t="shared" si="338"/>
        <v>0</v>
      </c>
      <c r="EZ98" s="477">
        <f t="shared" si="263"/>
        <v>0</v>
      </c>
      <c r="FA98" s="93" t="str">
        <f t="shared" si="264"/>
        <v/>
      </c>
      <c r="FB98" s="14"/>
      <c r="FC98" s="8"/>
      <c r="FD98" s="44" t="str">
        <f t="shared" si="219"/>
        <v/>
      </c>
      <c r="FE98" s="41">
        <f t="shared" si="265"/>
        <v>0</v>
      </c>
      <c r="FF98" s="30">
        <f t="shared" si="266"/>
        <v>0</v>
      </c>
      <c r="FG98" s="26">
        <f t="shared" si="339"/>
        <v>0</v>
      </c>
      <c r="FH98" s="74" t="str">
        <f t="shared" si="268"/>
        <v/>
      </c>
      <c r="FI98" s="74" t="str">
        <f t="shared" si="269"/>
        <v/>
      </c>
      <c r="FJ98" s="62" t="str">
        <f t="shared" si="270"/>
        <v/>
      </c>
      <c r="FK98" s="42" t="str">
        <f t="shared" si="271"/>
        <v/>
      </c>
      <c r="FL98" s="84">
        <f t="shared" si="272"/>
        <v>0</v>
      </c>
      <c r="FM98" s="71" t="str">
        <f t="shared" si="340"/>
        <v/>
      </c>
      <c r="FN98" s="70" t="str">
        <f t="shared" si="341"/>
        <v/>
      </c>
      <c r="FO98" s="70" t="str">
        <f t="shared" si="342"/>
        <v/>
      </c>
      <c r="FP98" s="70" t="str">
        <f t="shared" si="343"/>
        <v/>
      </c>
      <c r="FQ98" s="70" t="str">
        <f t="shared" si="344"/>
        <v/>
      </c>
      <c r="FR98" s="387" t="str">
        <f t="shared" si="345"/>
        <v/>
      </c>
      <c r="FS98" s="72" t="str">
        <f t="shared" si="346"/>
        <v/>
      </c>
      <c r="FT98" s="71">
        <f t="shared" si="273"/>
        <v>0</v>
      </c>
      <c r="FU98" s="70">
        <f t="shared" si="274"/>
        <v>0</v>
      </c>
      <c r="FV98" s="70">
        <f t="shared" si="275"/>
        <v>0</v>
      </c>
      <c r="FW98" s="70">
        <f t="shared" si="276"/>
        <v>0</v>
      </c>
      <c r="FX98" s="72"/>
      <c r="FY98" s="691"/>
      <c r="FZ98" s="691"/>
      <c r="GA98" s="112">
        <f t="shared" si="277"/>
        <v>0</v>
      </c>
      <c r="GB98" s="112" t="s">
        <v>193</v>
      </c>
      <c r="GC98" s="112">
        <f t="shared" si="278"/>
        <v>200</v>
      </c>
      <c r="GD98" s="112" t="str">
        <f t="shared" si="279"/>
        <v>0/200</v>
      </c>
      <c r="GE98" s="112">
        <f t="shared" si="280"/>
        <v>0</v>
      </c>
      <c r="GF98" s="112" t="s">
        <v>193</v>
      </c>
      <c r="GG98" s="112">
        <f t="shared" si="281"/>
        <v>200</v>
      </c>
      <c r="GH98" s="112" t="str">
        <f t="shared" si="282"/>
        <v>0/200</v>
      </c>
      <c r="GI98" s="112">
        <f t="shared" si="283"/>
        <v>0</v>
      </c>
      <c r="GJ98" s="112" t="s">
        <v>193</v>
      </c>
      <c r="GK98" s="112">
        <f t="shared" si="284"/>
        <v>100</v>
      </c>
      <c r="GL98" s="112" t="str">
        <f t="shared" si="285"/>
        <v>0/100</v>
      </c>
      <c r="GM98" s="112">
        <f t="shared" si="286"/>
        <v>0</v>
      </c>
      <c r="GN98" s="112" t="s">
        <v>193</v>
      </c>
      <c r="GO98" s="112">
        <f t="shared" si="287"/>
        <v>100</v>
      </c>
      <c r="GP98" s="112" t="str">
        <f t="shared" si="288"/>
        <v>0/100</v>
      </c>
      <c r="GQ98" s="112">
        <f t="shared" si="289"/>
        <v>0</v>
      </c>
      <c r="GR98" s="112" t="s">
        <v>193</v>
      </c>
      <c r="GS98" s="112">
        <f t="shared" si="290"/>
        <v>200</v>
      </c>
      <c r="GT98" s="112" t="str">
        <f t="shared" si="235"/>
        <v>0/200</v>
      </c>
    </row>
    <row r="99" spans="1:203" ht="18">
      <c r="A99" s="104">
        <f t="shared" si="236"/>
        <v>0</v>
      </c>
      <c r="B99" s="336">
        <v>91</v>
      </c>
      <c r="C99" s="25">
        <v>91</v>
      </c>
      <c r="D99" s="26">
        <f t="shared" si="237"/>
        <v>0</v>
      </c>
      <c r="E99" s="2"/>
      <c r="F99" s="538"/>
      <c r="G99" s="2"/>
      <c r="H99" s="2"/>
      <c r="I99" s="2"/>
      <c r="J99" s="2"/>
      <c r="K99" s="115"/>
      <c r="L99" s="15">
        <v>0</v>
      </c>
      <c r="M99" s="49">
        <v>0</v>
      </c>
      <c r="N99" s="50">
        <f t="shared" si="227"/>
        <v>0</v>
      </c>
      <c r="O99" s="141">
        <v>0</v>
      </c>
      <c r="P99" s="338">
        <v>0</v>
      </c>
      <c r="Q99" s="75">
        <f t="shared" si="228"/>
        <v>0</v>
      </c>
      <c r="R99" s="339">
        <v>0</v>
      </c>
      <c r="S99" s="340">
        <f t="shared" si="291"/>
        <v>0</v>
      </c>
      <c r="T99" s="153">
        <f t="shared" si="238"/>
        <v>0</v>
      </c>
      <c r="U99" s="51">
        <f t="shared" si="229"/>
        <v>0</v>
      </c>
      <c r="V99" s="476">
        <f t="shared" si="239"/>
        <v>0</v>
      </c>
      <c r="W99" s="27" t="str">
        <f t="shared" si="230"/>
        <v/>
      </c>
      <c r="X99" s="27" t="str">
        <f t="shared" si="231"/>
        <v/>
      </c>
      <c r="Y99" s="85" t="str">
        <f t="shared" si="232"/>
        <v/>
      </c>
      <c r="Z99" s="89">
        <v>0</v>
      </c>
      <c r="AA99" s="58">
        <v>0</v>
      </c>
      <c r="AB99" s="59">
        <f t="shared" si="292"/>
        <v>0</v>
      </c>
      <c r="AC99" s="147">
        <v>0</v>
      </c>
      <c r="AD99" s="343">
        <v>0</v>
      </c>
      <c r="AE99" s="76">
        <f t="shared" si="293"/>
        <v>0</v>
      </c>
      <c r="AF99" s="344">
        <v>0</v>
      </c>
      <c r="AG99" s="345">
        <f t="shared" si="294"/>
        <v>0</v>
      </c>
      <c r="AH99" s="97">
        <f t="shared" si="240"/>
        <v>0</v>
      </c>
      <c r="AI99" s="148">
        <f t="shared" si="295"/>
        <v>0</v>
      </c>
      <c r="AJ99" s="475">
        <f t="shared" si="241"/>
        <v>0</v>
      </c>
      <c r="AK99" s="53" t="str">
        <f t="shared" si="296"/>
        <v/>
      </c>
      <c r="AL99" s="53" t="str">
        <f t="shared" si="297"/>
        <v/>
      </c>
      <c r="AM99" s="90" t="str">
        <f t="shared" si="298"/>
        <v/>
      </c>
      <c r="AN99" s="86">
        <v>0</v>
      </c>
      <c r="AO99" s="55">
        <v>0</v>
      </c>
      <c r="AP99" s="56">
        <f t="shared" si="220"/>
        <v>0</v>
      </c>
      <c r="AQ99" s="185">
        <v>0</v>
      </c>
      <c r="AR99" s="346">
        <v>0</v>
      </c>
      <c r="AS99" s="186">
        <f t="shared" si="299"/>
        <v>0</v>
      </c>
      <c r="AT99" s="347">
        <v>0</v>
      </c>
      <c r="AU99" s="348">
        <f t="shared" si="300"/>
        <v>0</v>
      </c>
      <c r="AV99" s="47">
        <f t="shared" si="242"/>
        <v>0</v>
      </c>
      <c r="AW99" s="187">
        <f t="shared" si="301"/>
        <v>0</v>
      </c>
      <c r="AX99" s="473">
        <f t="shared" si="243"/>
        <v>0</v>
      </c>
      <c r="AY99" s="29" t="str">
        <f t="shared" si="302"/>
        <v/>
      </c>
      <c r="AZ99" s="29" t="str">
        <f t="shared" si="303"/>
        <v/>
      </c>
      <c r="BA99" s="87" t="str">
        <f t="shared" si="304"/>
        <v/>
      </c>
      <c r="BB99" s="203">
        <v>0</v>
      </c>
      <c r="BC99" s="63">
        <v>0</v>
      </c>
      <c r="BD99" s="204">
        <f t="shared" si="221"/>
        <v>0</v>
      </c>
      <c r="BE99" s="205">
        <v>0</v>
      </c>
      <c r="BF99" s="349">
        <v>0</v>
      </c>
      <c r="BG99" s="206">
        <f t="shared" si="305"/>
        <v>0</v>
      </c>
      <c r="BH99" s="350">
        <v>0</v>
      </c>
      <c r="BI99" s="351">
        <f t="shared" si="306"/>
        <v>0</v>
      </c>
      <c r="BJ99" s="77">
        <f t="shared" si="244"/>
        <v>0</v>
      </c>
      <c r="BK99" s="207">
        <f t="shared" si="307"/>
        <v>0</v>
      </c>
      <c r="BL99" s="477">
        <f t="shared" si="245"/>
        <v>0</v>
      </c>
      <c r="BM99" s="69" t="str">
        <f t="shared" si="308"/>
        <v/>
      </c>
      <c r="BN99" s="69" t="str">
        <f t="shared" si="309"/>
        <v/>
      </c>
      <c r="BO99" s="88" t="str">
        <f t="shared" si="310"/>
        <v/>
      </c>
      <c r="BP99" s="89">
        <v>0</v>
      </c>
      <c r="BQ99" s="58">
        <v>0</v>
      </c>
      <c r="BR99" s="59">
        <f t="shared" si="233"/>
        <v>0</v>
      </c>
      <c r="BS99" s="147">
        <v>0</v>
      </c>
      <c r="BT99" s="343">
        <v>0</v>
      </c>
      <c r="BU99" s="76">
        <f t="shared" si="311"/>
        <v>0</v>
      </c>
      <c r="BV99" s="344">
        <v>0</v>
      </c>
      <c r="BW99" s="345">
        <f t="shared" si="312"/>
        <v>0</v>
      </c>
      <c r="BX99" s="97">
        <f t="shared" si="246"/>
        <v>0</v>
      </c>
      <c r="BY99" s="148">
        <f t="shared" si="313"/>
        <v>0</v>
      </c>
      <c r="BZ99" s="475">
        <f t="shared" si="247"/>
        <v>0</v>
      </c>
      <c r="CA99" s="53" t="str">
        <f t="shared" si="234"/>
        <v/>
      </c>
      <c r="CB99" s="53" t="str">
        <f t="shared" si="314"/>
        <v/>
      </c>
      <c r="CC99" s="90" t="str">
        <f t="shared" si="315"/>
        <v/>
      </c>
      <c r="CD99" s="94">
        <v>0</v>
      </c>
      <c r="CE99" s="95">
        <v>0</v>
      </c>
      <c r="CF99" s="96">
        <f t="shared" si="222"/>
        <v>0</v>
      </c>
      <c r="CG99" s="223">
        <v>0</v>
      </c>
      <c r="CH99" s="352">
        <v>0</v>
      </c>
      <c r="CI99" s="224">
        <f t="shared" si="316"/>
        <v>0</v>
      </c>
      <c r="CJ99" s="353">
        <v>0</v>
      </c>
      <c r="CK99" s="354">
        <f t="shared" si="317"/>
        <v>0</v>
      </c>
      <c r="CL99" s="46">
        <f t="shared" si="248"/>
        <v>0</v>
      </c>
      <c r="CM99" s="225">
        <f t="shared" si="318"/>
        <v>0</v>
      </c>
      <c r="CN99" s="478">
        <f t="shared" si="249"/>
        <v>0</v>
      </c>
      <c r="CO99" s="28" t="str">
        <f t="shared" si="319"/>
        <v/>
      </c>
      <c r="CP99" s="28" t="str">
        <f t="shared" si="320"/>
        <v/>
      </c>
      <c r="CQ99" s="43" t="str">
        <f t="shared" si="321"/>
        <v/>
      </c>
      <c r="CR99" s="89">
        <v>0</v>
      </c>
      <c r="CS99" s="58">
        <v>0</v>
      </c>
      <c r="CT99" s="59">
        <f t="shared" si="322"/>
        <v>0</v>
      </c>
      <c r="CU99" s="147">
        <v>0</v>
      </c>
      <c r="CV99" s="343">
        <v>0</v>
      </c>
      <c r="CW99" s="76">
        <f t="shared" si="323"/>
        <v>0</v>
      </c>
      <c r="CX99" s="344">
        <v>0</v>
      </c>
      <c r="CY99" s="345">
        <f t="shared" si="324"/>
        <v>0</v>
      </c>
      <c r="CZ99" s="97">
        <f t="shared" si="250"/>
        <v>0</v>
      </c>
      <c r="DA99" s="148">
        <f t="shared" si="325"/>
        <v>0</v>
      </c>
      <c r="DB99" s="475">
        <f t="shared" si="251"/>
        <v>0</v>
      </c>
      <c r="DC99" s="53" t="str">
        <f t="shared" si="326"/>
        <v/>
      </c>
      <c r="DD99" s="53" t="str">
        <f t="shared" si="327"/>
        <v/>
      </c>
      <c r="DE99" s="90" t="str">
        <f t="shared" si="328"/>
        <v/>
      </c>
      <c r="DF99" s="91">
        <v>0</v>
      </c>
      <c r="DG99" s="60">
        <v>0</v>
      </c>
      <c r="DH99" s="61">
        <f t="shared" si="223"/>
        <v>0</v>
      </c>
      <c r="DI99" s="244">
        <v>0</v>
      </c>
      <c r="DJ99" s="355">
        <v>0</v>
      </c>
      <c r="DK99" s="245">
        <f t="shared" si="329"/>
        <v>0</v>
      </c>
      <c r="DL99" s="356">
        <v>0</v>
      </c>
      <c r="DM99" s="357">
        <f t="shared" si="330"/>
        <v>0</v>
      </c>
      <c r="DN99" s="48">
        <f t="shared" si="252"/>
        <v>0</v>
      </c>
      <c r="DO99" s="246">
        <f t="shared" si="331"/>
        <v>0</v>
      </c>
      <c r="DP99" s="479">
        <f t="shared" si="253"/>
        <v>0</v>
      </c>
      <c r="DQ99" s="92" t="str">
        <f t="shared" si="254"/>
        <v/>
      </c>
      <c r="DR99" s="203">
        <v>0</v>
      </c>
      <c r="DS99" s="63">
        <v>0</v>
      </c>
      <c r="DT99" s="204">
        <f t="shared" si="224"/>
        <v>0</v>
      </c>
      <c r="DU99" s="205">
        <v>0</v>
      </c>
      <c r="DV99" s="349">
        <v>0</v>
      </c>
      <c r="DW99" s="206">
        <f t="shared" si="332"/>
        <v>0</v>
      </c>
      <c r="DX99" s="350">
        <v>0</v>
      </c>
      <c r="DY99" s="351">
        <f t="shared" si="333"/>
        <v>0</v>
      </c>
      <c r="DZ99" s="77">
        <f t="shared" si="255"/>
        <v>0</v>
      </c>
      <c r="EA99" s="207">
        <f t="shared" si="334"/>
        <v>0</v>
      </c>
      <c r="EB99" s="477">
        <f t="shared" si="256"/>
        <v>0</v>
      </c>
      <c r="EC99" s="93" t="str">
        <f t="shared" si="257"/>
        <v/>
      </c>
      <c r="ED99" s="12">
        <v>0</v>
      </c>
      <c r="EE99" s="6">
        <v>0</v>
      </c>
      <c r="EF99" s="6">
        <v>0</v>
      </c>
      <c r="EG99" s="65">
        <f t="shared" si="225"/>
        <v>0</v>
      </c>
      <c r="EH99" s="480">
        <f t="shared" si="258"/>
        <v>0</v>
      </c>
      <c r="EI99" s="66" t="str">
        <f t="shared" si="259"/>
        <v/>
      </c>
      <c r="EJ99" s="10">
        <v>0</v>
      </c>
      <c r="EK99" s="4">
        <v>0</v>
      </c>
      <c r="EL99" s="4">
        <v>0</v>
      </c>
      <c r="EM99" s="28">
        <f t="shared" si="226"/>
        <v>0</v>
      </c>
      <c r="EN99" s="478">
        <f t="shared" si="260"/>
        <v>0</v>
      </c>
      <c r="EO99" s="39" t="str">
        <f t="shared" si="261"/>
        <v/>
      </c>
      <c r="EP99" s="203">
        <v>0</v>
      </c>
      <c r="EQ99" s="63">
        <v>0</v>
      </c>
      <c r="ER99" s="204">
        <f t="shared" si="335"/>
        <v>0</v>
      </c>
      <c r="ES99" s="205">
        <v>0</v>
      </c>
      <c r="ET99" s="349">
        <v>0</v>
      </c>
      <c r="EU99" s="206">
        <f t="shared" si="336"/>
        <v>0</v>
      </c>
      <c r="EV99" s="350">
        <v>0</v>
      </c>
      <c r="EW99" s="351">
        <f t="shared" si="337"/>
        <v>0</v>
      </c>
      <c r="EX99" s="77">
        <f t="shared" si="262"/>
        <v>0</v>
      </c>
      <c r="EY99" s="207">
        <f t="shared" si="338"/>
        <v>0</v>
      </c>
      <c r="EZ99" s="477">
        <f t="shared" si="263"/>
        <v>0</v>
      </c>
      <c r="FA99" s="93" t="str">
        <f t="shared" si="264"/>
        <v/>
      </c>
      <c r="FB99" s="14"/>
      <c r="FC99" s="8"/>
      <c r="FD99" s="44" t="str">
        <f t="shared" si="219"/>
        <v/>
      </c>
      <c r="FE99" s="41">
        <f t="shared" si="265"/>
        <v>0</v>
      </c>
      <c r="FF99" s="30">
        <f t="shared" si="266"/>
        <v>0</v>
      </c>
      <c r="FG99" s="26">
        <f t="shared" si="339"/>
        <v>0</v>
      </c>
      <c r="FH99" s="74" t="str">
        <f t="shared" si="268"/>
        <v/>
      </c>
      <c r="FI99" s="74" t="str">
        <f t="shared" si="269"/>
        <v/>
      </c>
      <c r="FJ99" s="62" t="str">
        <f t="shared" si="270"/>
        <v/>
      </c>
      <c r="FK99" s="42" t="str">
        <f t="shared" si="271"/>
        <v/>
      </c>
      <c r="FL99" s="84">
        <f t="shared" si="272"/>
        <v>0</v>
      </c>
      <c r="FM99" s="71" t="str">
        <f t="shared" si="340"/>
        <v/>
      </c>
      <c r="FN99" s="70" t="str">
        <f t="shared" si="341"/>
        <v/>
      </c>
      <c r="FO99" s="70" t="str">
        <f t="shared" si="342"/>
        <v/>
      </c>
      <c r="FP99" s="70" t="str">
        <f t="shared" si="343"/>
        <v/>
      </c>
      <c r="FQ99" s="70" t="str">
        <f t="shared" si="344"/>
        <v/>
      </c>
      <c r="FR99" s="387" t="str">
        <f t="shared" si="345"/>
        <v/>
      </c>
      <c r="FS99" s="72" t="str">
        <f t="shared" si="346"/>
        <v/>
      </c>
      <c r="FT99" s="71">
        <f t="shared" si="273"/>
        <v>0</v>
      </c>
      <c r="FU99" s="70">
        <f t="shared" si="274"/>
        <v>0</v>
      </c>
      <c r="FV99" s="70">
        <f t="shared" si="275"/>
        <v>0</v>
      </c>
      <c r="FW99" s="70">
        <f t="shared" si="276"/>
        <v>0</v>
      </c>
      <c r="FX99" s="72"/>
      <c r="FY99" s="691"/>
      <c r="FZ99" s="691"/>
      <c r="GA99" s="112">
        <f t="shared" si="277"/>
        <v>0</v>
      </c>
      <c r="GB99" s="112" t="s">
        <v>193</v>
      </c>
      <c r="GC99" s="112">
        <f t="shared" si="278"/>
        <v>200</v>
      </c>
      <c r="GD99" s="112" t="str">
        <f t="shared" si="279"/>
        <v>0/200</v>
      </c>
      <c r="GE99" s="112">
        <f t="shared" si="280"/>
        <v>0</v>
      </c>
      <c r="GF99" s="112" t="s">
        <v>193</v>
      </c>
      <c r="GG99" s="112">
        <f t="shared" si="281"/>
        <v>200</v>
      </c>
      <c r="GH99" s="112" t="str">
        <f t="shared" si="282"/>
        <v>0/200</v>
      </c>
      <c r="GI99" s="112">
        <f t="shared" si="283"/>
        <v>0</v>
      </c>
      <c r="GJ99" s="112" t="s">
        <v>193</v>
      </c>
      <c r="GK99" s="112">
        <f t="shared" si="284"/>
        <v>100</v>
      </c>
      <c r="GL99" s="112" t="str">
        <f t="shared" si="285"/>
        <v>0/100</v>
      </c>
      <c r="GM99" s="112">
        <f t="shared" si="286"/>
        <v>0</v>
      </c>
      <c r="GN99" s="112" t="s">
        <v>193</v>
      </c>
      <c r="GO99" s="112">
        <f t="shared" si="287"/>
        <v>100</v>
      </c>
      <c r="GP99" s="112" t="str">
        <f t="shared" si="288"/>
        <v>0/100</v>
      </c>
      <c r="GQ99" s="112">
        <f t="shared" si="289"/>
        <v>0</v>
      </c>
      <c r="GR99" s="112" t="s">
        <v>193</v>
      </c>
      <c r="GS99" s="112">
        <f t="shared" si="290"/>
        <v>200</v>
      </c>
      <c r="GT99" s="112" t="str">
        <f t="shared" si="235"/>
        <v>0/200</v>
      </c>
    </row>
    <row r="100" spans="1:203" ht="18">
      <c r="A100" s="104">
        <f t="shared" si="236"/>
        <v>0</v>
      </c>
      <c r="B100" s="336">
        <v>92</v>
      </c>
      <c r="C100" s="32">
        <v>92</v>
      </c>
      <c r="D100" s="26">
        <f t="shared" si="237"/>
        <v>0</v>
      </c>
      <c r="E100" s="2"/>
      <c r="F100" s="538"/>
      <c r="G100" s="1"/>
      <c r="H100" s="2"/>
      <c r="I100" s="2"/>
      <c r="J100" s="2"/>
      <c r="K100" s="115"/>
      <c r="L100" s="15">
        <v>0</v>
      </c>
      <c r="M100" s="49">
        <v>0</v>
      </c>
      <c r="N100" s="50">
        <f t="shared" si="227"/>
        <v>0</v>
      </c>
      <c r="O100" s="141">
        <v>0</v>
      </c>
      <c r="P100" s="338">
        <v>0</v>
      </c>
      <c r="Q100" s="75">
        <f t="shared" si="228"/>
        <v>0</v>
      </c>
      <c r="R100" s="339">
        <v>0</v>
      </c>
      <c r="S100" s="340">
        <f t="shared" si="291"/>
        <v>0</v>
      </c>
      <c r="T100" s="153">
        <f t="shared" si="238"/>
        <v>0</v>
      </c>
      <c r="U100" s="51">
        <f t="shared" si="229"/>
        <v>0</v>
      </c>
      <c r="V100" s="476">
        <f t="shared" si="239"/>
        <v>0</v>
      </c>
      <c r="W100" s="27" t="str">
        <f t="shared" si="230"/>
        <v/>
      </c>
      <c r="X100" s="27" t="str">
        <f t="shared" si="231"/>
        <v/>
      </c>
      <c r="Y100" s="85" t="str">
        <f t="shared" si="232"/>
        <v/>
      </c>
      <c r="Z100" s="89">
        <v>0</v>
      </c>
      <c r="AA100" s="58">
        <v>0</v>
      </c>
      <c r="AB100" s="59">
        <f t="shared" si="292"/>
        <v>0</v>
      </c>
      <c r="AC100" s="147">
        <v>0</v>
      </c>
      <c r="AD100" s="343">
        <v>0</v>
      </c>
      <c r="AE100" s="76">
        <f t="shared" si="293"/>
        <v>0</v>
      </c>
      <c r="AF100" s="344">
        <v>0</v>
      </c>
      <c r="AG100" s="345">
        <f t="shared" si="294"/>
        <v>0</v>
      </c>
      <c r="AH100" s="97">
        <f t="shared" si="240"/>
        <v>0</v>
      </c>
      <c r="AI100" s="148">
        <f t="shared" si="295"/>
        <v>0</v>
      </c>
      <c r="AJ100" s="475">
        <f t="shared" si="241"/>
        <v>0</v>
      </c>
      <c r="AK100" s="53" t="str">
        <f t="shared" si="296"/>
        <v/>
      </c>
      <c r="AL100" s="53" t="str">
        <f t="shared" si="297"/>
        <v/>
      </c>
      <c r="AM100" s="90" t="str">
        <f t="shared" si="298"/>
        <v/>
      </c>
      <c r="AN100" s="86">
        <v>0</v>
      </c>
      <c r="AO100" s="55">
        <v>0</v>
      </c>
      <c r="AP100" s="56">
        <f t="shared" si="220"/>
        <v>0</v>
      </c>
      <c r="AQ100" s="185">
        <v>0</v>
      </c>
      <c r="AR100" s="346">
        <v>0</v>
      </c>
      <c r="AS100" s="186">
        <f t="shared" si="299"/>
        <v>0</v>
      </c>
      <c r="AT100" s="347">
        <v>0</v>
      </c>
      <c r="AU100" s="348">
        <f t="shared" si="300"/>
        <v>0</v>
      </c>
      <c r="AV100" s="47">
        <f t="shared" si="242"/>
        <v>0</v>
      </c>
      <c r="AW100" s="187">
        <f t="shared" si="301"/>
        <v>0</v>
      </c>
      <c r="AX100" s="473">
        <f t="shared" si="243"/>
        <v>0</v>
      </c>
      <c r="AY100" s="29" t="str">
        <f t="shared" si="302"/>
        <v/>
      </c>
      <c r="AZ100" s="29" t="str">
        <f t="shared" si="303"/>
        <v/>
      </c>
      <c r="BA100" s="87" t="str">
        <f t="shared" si="304"/>
        <v/>
      </c>
      <c r="BB100" s="203">
        <v>0</v>
      </c>
      <c r="BC100" s="63">
        <v>0</v>
      </c>
      <c r="BD100" s="204">
        <f t="shared" si="221"/>
        <v>0</v>
      </c>
      <c r="BE100" s="205">
        <v>0</v>
      </c>
      <c r="BF100" s="349">
        <v>0</v>
      </c>
      <c r="BG100" s="206">
        <f t="shared" si="305"/>
        <v>0</v>
      </c>
      <c r="BH100" s="350">
        <v>0</v>
      </c>
      <c r="BI100" s="351">
        <f t="shared" si="306"/>
        <v>0</v>
      </c>
      <c r="BJ100" s="77">
        <f t="shared" si="244"/>
        <v>0</v>
      </c>
      <c r="BK100" s="207">
        <f t="shared" si="307"/>
        <v>0</v>
      </c>
      <c r="BL100" s="477">
        <f t="shared" si="245"/>
        <v>0</v>
      </c>
      <c r="BM100" s="69" t="str">
        <f t="shared" si="308"/>
        <v/>
      </c>
      <c r="BN100" s="69" t="str">
        <f t="shared" si="309"/>
        <v/>
      </c>
      <c r="BO100" s="88" t="str">
        <f t="shared" si="310"/>
        <v/>
      </c>
      <c r="BP100" s="89">
        <v>0</v>
      </c>
      <c r="BQ100" s="58">
        <v>0</v>
      </c>
      <c r="BR100" s="59">
        <f t="shared" si="233"/>
        <v>0</v>
      </c>
      <c r="BS100" s="147">
        <v>0</v>
      </c>
      <c r="BT100" s="343">
        <v>0</v>
      </c>
      <c r="BU100" s="76">
        <f t="shared" si="311"/>
        <v>0</v>
      </c>
      <c r="BV100" s="344">
        <v>0</v>
      </c>
      <c r="BW100" s="345">
        <f t="shared" si="312"/>
        <v>0</v>
      </c>
      <c r="BX100" s="97">
        <f t="shared" si="246"/>
        <v>0</v>
      </c>
      <c r="BY100" s="148">
        <f t="shared" si="313"/>
        <v>0</v>
      </c>
      <c r="BZ100" s="475">
        <f t="shared" si="247"/>
        <v>0</v>
      </c>
      <c r="CA100" s="53" t="str">
        <f t="shared" si="234"/>
        <v/>
      </c>
      <c r="CB100" s="53" t="str">
        <f t="shared" si="314"/>
        <v/>
      </c>
      <c r="CC100" s="90" t="str">
        <f t="shared" si="315"/>
        <v/>
      </c>
      <c r="CD100" s="94">
        <v>0</v>
      </c>
      <c r="CE100" s="95">
        <v>0</v>
      </c>
      <c r="CF100" s="96">
        <f t="shared" si="222"/>
        <v>0</v>
      </c>
      <c r="CG100" s="223">
        <v>0</v>
      </c>
      <c r="CH100" s="352">
        <v>0</v>
      </c>
      <c r="CI100" s="224">
        <f t="shared" si="316"/>
        <v>0</v>
      </c>
      <c r="CJ100" s="353">
        <v>0</v>
      </c>
      <c r="CK100" s="354">
        <f t="shared" si="317"/>
        <v>0</v>
      </c>
      <c r="CL100" s="46">
        <f t="shared" si="248"/>
        <v>0</v>
      </c>
      <c r="CM100" s="225">
        <f t="shared" si="318"/>
        <v>0</v>
      </c>
      <c r="CN100" s="478">
        <f t="shared" si="249"/>
        <v>0</v>
      </c>
      <c r="CO100" s="28" t="str">
        <f t="shared" si="319"/>
        <v/>
      </c>
      <c r="CP100" s="28" t="str">
        <f t="shared" si="320"/>
        <v/>
      </c>
      <c r="CQ100" s="43" t="str">
        <f t="shared" si="321"/>
        <v/>
      </c>
      <c r="CR100" s="89">
        <v>0</v>
      </c>
      <c r="CS100" s="58">
        <v>0</v>
      </c>
      <c r="CT100" s="59">
        <f t="shared" si="322"/>
        <v>0</v>
      </c>
      <c r="CU100" s="147">
        <v>0</v>
      </c>
      <c r="CV100" s="343">
        <v>0</v>
      </c>
      <c r="CW100" s="76">
        <f t="shared" si="323"/>
        <v>0</v>
      </c>
      <c r="CX100" s="344">
        <v>0</v>
      </c>
      <c r="CY100" s="345">
        <f t="shared" si="324"/>
        <v>0</v>
      </c>
      <c r="CZ100" s="97">
        <f t="shared" si="250"/>
        <v>0</v>
      </c>
      <c r="DA100" s="148">
        <f t="shared" si="325"/>
        <v>0</v>
      </c>
      <c r="DB100" s="475">
        <f t="shared" si="251"/>
        <v>0</v>
      </c>
      <c r="DC100" s="53" t="str">
        <f t="shared" si="326"/>
        <v/>
      </c>
      <c r="DD100" s="53" t="str">
        <f t="shared" si="327"/>
        <v/>
      </c>
      <c r="DE100" s="90" t="str">
        <f t="shared" si="328"/>
        <v/>
      </c>
      <c r="DF100" s="91">
        <v>0</v>
      </c>
      <c r="DG100" s="60">
        <v>0</v>
      </c>
      <c r="DH100" s="61">
        <f t="shared" si="223"/>
        <v>0</v>
      </c>
      <c r="DI100" s="244">
        <v>0</v>
      </c>
      <c r="DJ100" s="355">
        <v>0</v>
      </c>
      <c r="DK100" s="245">
        <f t="shared" si="329"/>
        <v>0</v>
      </c>
      <c r="DL100" s="356">
        <v>0</v>
      </c>
      <c r="DM100" s="357">
        <f t="shared" si="330"/>
        <v>0</v>
      </c>
      <c r="DN100" s="48">
        <f t="shared" si="252"/>
        <v>0</v>
      </c>
      <c r="DO100" s="246">
        <f t="shared" si="331"/>
        <v>0</v>
      </c>
      <c r="DP100" s="479">
        <f t="shared" si="253"/>
        <v>0</v>
      </c>
      <c r="DQ100" s="92" t="str">
        <f t="shared" si="254"/>
        <v/>
      </c>
      <c r="DR100" s="203">
        <v>0</v>
      </c>
      <c r="DS100" s="63">
        <v>0</v>
      </c>
      <c r="DT100" s="204">
        <f t="shared" si="224"/>
        <v>0</v>
      </c>
      <c r="DU100" s="205">
        <v>0</v>
      </c>
      <c r="DV100" s="349">
        <v>0</v>
      </c>
      <c r="DW100" s="206">
        <f t="shared" si="332"/>
        <v>0</v>
      </c>
      <c r="DX100" s="350">
        <v>0</v>
      </c>
      <c r="DY100" s="351">
        <f t="shared" si="333"/>
        <v>0</v>
      </c>
      <c r="DZ100" s="77">
        <f t="shared" si="255"/>
        <v>0</v>
      </c>
      <c r="EA100" s="207">
        <f t="shared" si="334"/>
        <v>0</v>
      </c>
      <c r="EB100" s="477">
        <f t="shared" si="256"/>
        <v>0</v>
      </c>
      <c r="EC100" s="93" t="str">
        <f t="shared" si="257"/>
        <v/>
      </c>
      <c r="ED100" s="12">
        <v>0</v>
      </c>
      <c r="EE100" s="6">
        <v>0</v>
      </c>
      <c r="EF100" s="6">
        <v>0</v>
      </c>
      <c r="EG100" s="65">
        <f t="shared" si="225"/>
        <v>0</v>
      </c>
      <c r="EH100" s="480">
        <f t="shared" si="258"/>
        <v>0</v>
      </c>
      <c r="EI100" s="66" t="str">
        <f t="shared" si="259"/>
        <v/>
      </c>
      <c r="EJ100" s="10">
        <v>0</v>
      </c>
      <c r="EK100" s="4">
        <v>0</v>
      </c>
      <c r="EL100" s="4">
        <v>0</v>
      </c>
      <c r="EM100" s="28">
        <f t="shared" si="226"/>
        <v>0</v>
      </c>
      <c r="EN100" s="478">
        <f t="shared" si="260"/>
        <v>0</v>
      </c>
      <c r="EO100" s="39" t="str">
        <f t="shared" si="261"/>
        <v/>
      </c>
      <c r="EP100" s="203">
        <v>0</v>
      </c>
      <c r="EQ100" s="63">
        <v>0</v>
      </c>
      <c r="ER100" s="204">
        <f t="shared" si="335"/>
        <v>0</v>
      </c>
      <c r="ES100" s="205">
        <v>0</v>
      </c>
      <c r="ET100" s="349">
        <v>0</v>
      </c>
      <c r="EU100" s="206">
        <f t="shared" si="336"/>
        <v>0</v>
      </c>
      <c r="EV100" s="350">
        <v>0</v>
      </c>
      <c r="EW100" s="351">
        <f t="shared" si="337"/>
        <v>0</v>
      </c>
      <c r="EX100" s="77">
        <f t="shared" si="262"/>
        <v>0</v>
      </c>
      <c r="EY100" s="207">
        <f t="shared" si="338"/>
        <v>0</v>
      </c>
      <c r="EZ100" s="477">
        <f t="shared" si="263"/>
        <v>0</v>
      </c>
      <c r="FA100" s="93" t="str">
        <f t="shared" si="264"/>
        <v/>
      </c>
      <c r="FB100" s="14"/>
      <c r="FC100" s="8"/>
      <c r="FD100" s="44" t="str">
        <f t="shared" si="219"/>
        <v/>
      </c>
      <c r="FE100" s="41">
        <f t="shared" si="265"/>
        <v>0</v>
      </c>
      <c r="FF100" s="30">
        <f t="shared" si="266"/>
        <v>0</v>
      </c>
      <c r="FG100" s="26">
        <f t="shared" si="339"/>
        <v>0</v>
      </c>
      <c r="FH100" s="74" t="str">
        <f t="shared" si="268"/>
        <v/>
      </c>
      <c r="FI100" s="74" t="str">
        <f t="shared" si="269"/>
        <v/>
      </c>
      <c r="FJ100" s="62" t="str">
        <f t="shared" si="270"/>
        <v/>
      </c>
      <c r="FK100" s="42" t="str">
        <f t="shared" si="271"/>
        <v/>
      </c>
      <c r="FL100" s="84">
        <f t="shared" si="272"/>
        <v>0</v>
      </c>
      <c r="FM100" s="71" t="str">
        <f t="shared" si="340"/>
        <v/>
      </c>
      <c r="FN100" s="70" t="str">
        <f t="shared" si="341"/>
        <v/>
      </c>
      <c r="FO100" s="70" t="str">
        <f t="shared" si="342"/>
        <v/>
      </c>
      <c r="FP100" s="70" t="str">
        <f t="shared" si="343"/>
        <v/>
      </c>
      <c r="FQ100" s="70" t="str">
        <f t="shared" si="344"/>
        <v/>
      </c>
      <c r="FR100" s="387" t="str">
        <f t="shared" si="345"/>
        <v/>
      </c>
      <c r="FS100" s="72" t="str">
        <f t="shared" si="346"/>
        <v/>
      </c>
      <c r="FT100" s="71">
        <f t="shared" si="273"/>
        <v>0</v>
      </c>
      <c r="FU100" s="70">
        <f t="shared" si="274"/>
        <v>0</v>
      </c>
      <c r="FV100" s="70">
        <f t="shared" si="275"/>
        <v>0</v>
      </c>
      <c r="FW100" s="70">
        <f t="shared" si="276"/>
        <v>0</v>
      </c>
      <c r="FX100" s="72"/>
      <c r="FY100" s="691"/>
      <c r="FZ100" s="691"/>
      <c r="GA100" s="112">
        <f t="shared" si="277"/>
        <v>0</v>
      </c>
      <c r="GB100" s="112" t="s">
        <v>193</v>
      </c>
      <c r="GC100" s="112">
        <f t="shared" si="278"/>
        <v>200</v>
      </c>
      <c r="GD100" s="112" t="str">
        <f t="shared" si="279"/>
        <v>0/200</v>
      </c>
      <c r="GE100" s="112">
        <f t="shared" si="280"/>
        <v>0</v>
      </c>
      <c r="GF100" s="112" t="s">
        <v>193</v>
      </c>
      <c r="GG100" s="112">
        <f t="shared" si="281"/>
        <v>200</v>
      </c>
      <c r="GH100" s="112" t="str">
        <f t="shared" si="282"/>
        <v>0/200</v>
      </c>
      <c r="GI100" s="112">
        <f t="shared" si="283"/>
        <v>0</v>
      </c>
      <c r="GJ100" s="112" t="s">
        <v>193</v>
      </c>
      <c r="GK100" s="112">
        <f t="shared" si="284"/>
        <v>100</v>
      </c>
      <c r="GL100" s="112" t="str">
        <f t="shared" si="285"/>
        <v>0/100</v>
      </c>
      <c r="GM100" s="112">
        <f t="shared" si="286"/>
        <v>0</v>
      </c>
      <c r="GN100" s="112" t="s">
        <v>193</v>
      </c>
      <c r="GO100" s="112">
        <f t="shared" si="287"/>
        <v>100</v>
      </c>
      <c r="GP100" s="112" t="str">
        <f t="shared" si="288"/>
        <v>0/100</v>
      </c>
      <c r="GQ100" s="112">
        <f t="shared" si="289"/>
        <v>0</v>
      </c>
      <c r="GR100" s="112" t="s">
        <v>193</v>
      </c>
      <c r="GS100" s="112">
        <f t="shared" si="290"/>
        <v>200</v>
      </c>
      <c r="GT100" s="112" t="str">
        <f t="shared" si="235"/>
        <v>0/200</v>
      </c>
    </row>
    <row r="101" spans="1:203" ht="18">
      <c r="A101" s="104">
        <f t="shared" si="236"/>
        <v>0</v>
      </c>
      <c r="B101" s="336">
        <v>93</v>
      </c>
      <c r="C101" s="25">
        <v>93</v>
      </c>
      <c r="D101" s="26">
        <f t="shared" si="237"/>
        <v>0</v>
      </c>
      <c r="E101" s="2"/>
      <c r="F101" s="538"/>
      <c r="G101" s="2"/>
      <c r="H101" s="2"/>
      <c r="I101" s="2"/>
      <c r="J101" s="2"/>
      <c r="K101" s="115"/>
      <c r="L101" s="15">
        <v>0</v>
      </c>
      <c r="M101" s="49">
        <v>0</v>
      </c>
      <c r="N101" s="50">
        <f t="shared" si="227"/>
        <v>0</v>
      </c>
      <c r="O101" s="141">
        <v>0</v>
      </c>
      <c r="P101" s="338">
        <v>0</v>
      </c>
      <c r="Q101" s="75">
        <f t="shared" si="228"/>
        <v>0</v>
      </c>
      <c r="R101" s="339">
        <v>0</v>
      </c>
      <c r="S101" s="340">
        <f t="shared" si="291"/>
        <v>0</v>
      </c>
      <c r="T101" s="153">
        <f t="shared" si="238"/>
        <v>0</v>
      </c>
      <c r="U101" s="51">
        <f t="shared" si="229"/>
        <v>0</v>
      </c>
      <c r="V101" s="476">
        <f t="shared" si="239"/>
        <v>0</v>
      </c>
      <c r="W101" s="27" t="str">
        <f t="shared" si="230"/>
        <v/>
      </c>
      <c r="X101" s="27" t="str">
        <f t="shared" si="231"/>
        <v/>
      </c>
      <c r="Y101" s="85" t="str">
        <f t="shared" si="232"/>
        <v/>
      </c>
      <c r="Z101" s="89">
        <v>0</v>
      </c>
      <c r="AA101" s="58">
        <v>0</v>
      </c>
      <c r="AB101" s="59">
        <f t="shared" si="292"/>
        <v>0</v>
      </c>
      <c r="AC101" s="147">
        <v>0</v>
      </c>
      <c r="AD101" s="343">
        <v>0</v>
      </c>
      <c r="AE101" s="76">
        <f t="shared" si="293"/>
        <v>0</v>
      </c>
      <c r="AF101" s="344">
        <v>0</v>
      </c>
      <c r="AG101" s="345">
        <f t="shared" si="294"/>
        <v>0</v>
      </c>
      <c r="AH101" s="97">
        <f t="shared" si="240"/>
        <v>0</v>
      </c>
      <c r="AI101" s="148">
        <f t="shared" si="295"/>
        <v>0</v>
      </c>
      <c r="AJ101" s="475">
        <f t="shared" si="241"/>
        <v>0</v>
      </c>
      <c r="AK101" s="53" t="str">
        <f t="shared" si="296"/>
        <v/>
      </c>
      <c r="AL101" s="53" t="str">
        <f t="shared" si="297"/>
        <v/>
      </c>
      <c r="AM101" s="90" t="str">
        <f t="shared" si="298"/>
        <v/>
      </c>
      <c r="AN101" s="86">
        <v>0</v>
      </c>
      <c r="AO101" s="55">
        <v>0</v>
      </c>
      <c r="AP101" s="56">
        <f t="shared" si="220"/>
        <v>0</v>
      </c>
      <c r="AQ101" s="185">
        <v>0</v>
      </c>
      <c r="AR101" s="346">
        <v>0</v>
      </c>
      <c r="AS101" s="186">
        <f t="shared" si="299"/>
        <v>0</v>
      </c>
      <c r="AT101" s="347">
        <v>0</v>
      </c>
      <c r="AU101" s="348">
        <f t="shared" si="300"/>
        <v>0</v>
      </c>
      <c r="AV101" s="47">
        <f t="shared" si="242"/>
        <v>0</v>
      </c>
      <c r="AW101" s="187">
        <f t="shared" si="301"/>
        <v>0</v>
      </c>
      <c r="AX101" s="473">
        <f t="shared" si="243"/>
        <v>0</v>
      </c>
      <c r="AY101" s="29" t="str">
        <f t="shared" si="302"/>
        <v/>
      </c>
      <c r="AZ101" s="29" t="str">
        <f t="shared" si="303"/>
        <v/>
      </c>
      <c r="BA101" s="87" t="str">
        <f t="shared" si="304"/>
        <v/>
      </c>
      <c r="BB101" s="203">
        <v>0</v>
      </c>
      <c r="BC101" s="63">
        <v>0</v>
      </c>
      <c r="BD101" s="204">
        <f t="shared" si="221"/>
        <v>0</v>
      </c>
      <c r="BE101" s="205">
        <v>0</v>
      </c>
      <c r="BF101" s="349">
        <v>0</v>
      </c>
      <c r="BG101" s="206">
        <f t="shared" si="305"/>
        <v>0</v>
      </c>
      <c r="BH101" s="350">
        <v>0</v>
      </c>
      <c r="BI101" s="351">
        <f t="shared" si="306"/>
        <v>0</v>
      </c>
      <c r="BJ101" s="77">
        <f t="shared" si="244"/>
        <v>0</v>
      </c>
      <c r="BK101" s="207">
        <f t="shared" si="307"/>
        <v>0</v>
      </c>
      <c r="BL101" s="477">
        <f t="shared" si="245"/>
        <v>0</v>
      </c>
      <c r="BM101" s="69" t="str">
        <f t="shared" si="308"/>
        <v/>
      </c>
      <c r="BN101" s="69" t="str">
        <f t="shared" si="309"/>
        <v/>
      </c>
      <c r="BO101" s="88" t="str">
        <f t="shared" si="310"/>
        <v/>
      </c>
      <c r="BP101" s="89">
        <v>0</v>
      </c>
      <c r="BQ101" s="58">
        <v>0</v>
      </c>
      <c r="BR101" s="59">
        <f t="shared" si="233"/>
        <v>0</v>
      </c>
      <c r="BS101" s="147">
        <v>0</v>
      </c>
      <c r="BT101" s="343">
        <v>0</v>
      </c>
      <c r="BU101" s="76">
        <f t="shared" si="311"/>
        <v>0</v>
      </c>
      <c r="BV101" s="344">
        <v>0</v>
      </c>
      <c r="BW101" s="345">
        <f t="shared" si="312"/>
        <v>0</v>
      </c>
      <c r="BX101" s="97">
        <f t="shared" si="246"/>
        <v>0</v>
      </c>
      <c r="BY101" s="148">
        <f t="shared" si="313"/>
        <v>0</v>
      </c>
      <c r="BZ101" s="475">
        <f t="shared" si="247"/>
        <v>0</v>
      </c>
      <c r="CA101" s="53" t="str">
        <f t="shared" si="234"/>
        <v/>
      </c>
      <c r="CB101" s="53" t="str">
        <f t="shared" si="314"/>
        <v/>
      </c>
      <c r="CC101" s="90" t="str">
        <f t="shared" si="315"/>
        <v/>
      </c>
      <c r="CD101" s="94">
        <v>0</v>
      </c>
      <c r="CE101" s="95">
        <v>0</v>
      </c>
      <c r="CF101" s="96">
        <f t="shared" si="222"/>
        <v>0</v>
      </c>
      <c r="CG101" s="223">
        <v>0</v>
      </c>
      <c r="CH101" s="352">
        <v>0</v>
      </c>
      <c r="CI101" s="224">
        <f t="shared" si="316"/>
        <v>0</v>
      </c>
      <c r="CJ101" s="353">
        <v>0</v>
      </c>
      <c r="CK101" s="354">
        <f t="shared" si="317"/>
        <v>0</v>
      </c>
      <c r="CL101" s="46">
        <f t="shared" si="248"/>
        <v>0</v>
      </c>
      <c r="CM101" s="225">
        <f t="shared" si="318"/>
        <v>0</v>
      </c>
      <c r="CN101" s="478">
        <f t="shared" si="249"/>
        <v>0</v>
      </c>
      <c r="CO101" s="28" t="str">
        <f t="shared" si="319"/>
        <v/>
      </c>
      <c r="CP101" s="28" t="str">
        <f t="shared" si="320"/>
        <v/>
      </c>
      <c r="CQ101" s="43" t="str">
        <f t="shared" si="321"/>
        <v/>
      </c>
      <c r="CR101" s="89">
        <v>0</v>
      </c>
      <c r="CS101" s="58">
        <v>0</v>
      </c>
      <c r="CT101" s="59">
        <f t="shared" si="322"/>
        <v>0</v>
      </c>
      <c r="CU101" s="147">
        <v>0</v>
      </c>
      <c r="CV101" s="343">
        <v>0</v>
      </c>
      <c r="CW101" s="76">
        <f t="shared" si="323"/>
        <v>0</v>
      </c>
      <c r="CX101" s="344">
        <v>0</v>
      </c>
      <c r="CY101" s="345">
        <f t="shared" si="324"/>
        <v>0</v>
      </c>
      <c r="CZ101" s="97">
        <f t="shared" si="250"/>
        <v>0</v>
      </c>
      <c r="DA101" s="148">
        <f t="shared" si="325"/>
        <v>0</v>
      </c>
      <c r="DB101" s="475">
        <f t="shared" si="251"/>
        <v>0</v>
      </c>
      <c r="DC101" s="53" t="str">
        <f t="shared" si="326"/>
        <v/>
      </c>
      <c r="DD101" s="53" t="str">
        <f t="shared" si="327"/>
        <v/>
      </c>
      <c r="DE101" s="90" t="str">
        <f t="shared" si="328"/>
        <v/>
      </c>
      <c r="DF101" s="91">
        <v>0</v>
      </c>
      <c r="DG101" s="60">
        <v>0</v>
      </c>
      <c r="DH101" s="61">
        <f t="shared" si="223"/>
        <v>0</v>
      </c>
      <c r="DI101" s="244">
        <v>0</v>
      </c>
      <c r="DJ101" s="355">
        <v>0</v>
      </c>
      <c r="DK101" s="245">
        <f t="shared" si="329"/>
        <v>0</v>
      </c>
      <c r="DL101" s="356">
        <v>0</v>
      </c>
      <c r="DM101" s="357">
        <f t="shared" si="330"/>
        <v>0</v>
      </c>
      <c r="DN101" s="48">
        <f t="shared" si="252"/>
        <v>0</v>
      </c>
      <c r="DO101" s="246">
        <f t="shared" si="331"/>
        <v>0</v>
      </c>
      <c r="DP101" s="479">
        <f t="shared" si="253"/>
        <v>0</v>
      </c>
      <c r="DQ101" s="92" t="str">
        <f t="shared" si="254"/>
        <v/>
      </c>
      <c r="DR101" s="203">
        <v>0</v>
      </c>
      <c r="DS101" s="63">
        <v>0</v>
      </c>
      <c r="DT101" s="204">
        <f t="shared" si="224"/>
        <v>0</v>
      </c>
      <c r="DU101" s="205">
        <v>0</v>
      </c>
      <c r="DV101" s="349">
        <v>0</v>
      </c>
      <c r="DW101" s="206">
        <f t="shared" si="332"/>
        <v>0</v>
      </c>
      <c r="DX101" s="350">
        <v>0</v>
      </c>
      <c r="DY101" s="351">
        <f t="shared" si="333"/>
        <v>0</v>
      </c>
      <c r="DZ101" s="77">
        <f t="shared" si="255"/>
        <v>0</v>
      </c>
      <c r="EA101" s="207">
        <f t="shared" si="334"/>
        <v>0</v>
      </c>
      <c r="EB101" s="477">
        <f t="shared" si="256"/>
        <v>0</v>
      </c>
      <c r="EC101" s="93" t="str">
        <f t="shared" si="257"/>
        <v/>
      </c>
      <c r="ED101" s="12">
        <v>0</v>
      </c>
      <c r="EE101" s="6">
        <v>0</v>
      </c>
      <c r="EF101" s="6">
        <v>0</v>
      </c>
      <c r="EG101" s="65">
        <f t="shared" si="225"/>
        <v>0</v>
      </c>
      <c r="EH101" s="480">
        <f t="shared" si="258"/>
        <v>0</v>
      </c>
      <c r="EI101" s="66" t="str">
        <f t="shared" si="259"/>
        <v/>
      </c>
      <c r="EJ101" s="10">
        <v>0</v>
      </c>
      <c r="EK101" s="4">
        <v>0</v>
      </c>
      <c r="EL101" s="4">
        <v>0</v>
      </c>
      <c r="EM101" s="28">
        <f t="shared" si="226"/>
        <v>0</v>
      </c>
      <c r="EN101" s="478">
        <f t="shared" si="260"/>
        <v>0</v>
      </c>
      <c r="EO101" s="39" t="str">
        <f t="shared" si="261"/>
        <v/>
      </c>
      <c r="EP101" s="203">
        <v>0</v>
      </c>
      <c r="EQ101" s="63">
        <v>0</v>
      </c>
      <c r="ER101" s="204">
        <f t="shared" si="335"/>
        <v>0</v>
      </c>
      <c r="ES101" s="205">
        <v>0</v>
      </c>
      <c r="ET101" s="349">
        <v>0</v>
      </c>
      <c r="EU101" s="206">
        <f t="shared" si="336"/>
        <v>0</v>
      </c>
      <c r="EV101" s="350">
        <v>0</v>
      </c>
      <c r="EW101" s="351">
        <f t="shared" si="337"/>
        <v>0</v>
      </c>
      <c r="EX101" s="77">
        <f t="shared" si="262"/>
        <v>0</v>
      </c>
      <c r="EY101" s="207">
        <f t="shared" si="338"/>
        <v>0</v>
      </c>
      <c r="EZ101" s="477">
        <f t="shared" si="263"/>
        <v>0</v>
      </c>
      <c r="FA101" s="93" t="str">
        <f t="shared" si="264"/>
        <v/>
      </c>
      <c r="FB101" s="14"/>
      <c r="FC101" s="8"/>
      <c r="FD101" s="44" t="str">
        <f t="shared" si="219"/>
        <v/>
      </c>
      <c r="FE101" s="41">
        <f t="shared" si="265"/>
        <v>0</v>
      </c>
      <c r="FF101" s="30">
        <f t="shared" si="266"/>
        <v>0</v>
      </c>
      <c r="FG101" s="26">
        <f t="shared" si="339"/>
        <v>0</v>
      </c>
      <c r="FH101" s="74" t="str">
        <f t="shared" si="268"/>
        <v/>
      </c>
      <c r="FI101" s="74" t="str">
        <f t="shared" si="269"/>
        <v/>
      </c>
      <c r="FJ101" s="62" t="str">
        <f t="shared" si="270"/>
        <v/>
      </c>
      <c r="FK101" s="42" t="str">
        <f t="shared" si="271"/>
        <v/>
      </c>
      <c r="FL101" s="84">
        <f t="shared" si="272"/>
        <v>0</v>
      </c>
      <c r="FM101" s="71" t="str">
        <f t="shared" si="340"/>
        <v/>
      </c>
      <c r="FN101" s="70" t="str">
        <f t="shared" si="341"/>
        <v/>
      </c>
      <c r="FO101" s="70" t="str">
        <f t="shared" si="342"/>
        <v/>
      </c>
      <c r="FP101" s="70" t="str">
        <f t="shared" si="343"/>
        <v/>
      </c>
      <c r="FQ101" s="70" t="str">
        <f t="shared" si="344"/>
        <v/>
      </c>
      <c r="FR101" s="387" t="str">
        <f t="shared" si="345"/>
        <v/>
      </c>
      <c r="FS101" s="72" t="str">
        <f t="shared" si="346"/>
        <v/>
      </c>
      <c r="FT101" s="71">
        <f t="shared" si="273"/>
        <v>0</v>
      </c>
      <c r="FU101" s="70">
        <f t="shared" si="274"/>
        <v>0</v>
      </c>
      <c r="FV101" s="70">
        <f t="shared" si="275"/>
        <v>0</v>
      </c>
      <c r="FW101" s="70">
        <f t="shared" si="276"/>
        <v>0</v>
      </c>
      <c r="FX101" s="72"/>
      <c r="FY101" s="691"/>
      <c r="FZ101" s="691"/>
      <c r="GA101" s="112">
        <f t="shared" si="277"/>
        <v>0</v>
      </c>
      <c r="GB101" s="112" t="s">
        <v>193</v>
      </c>
      <c r="GC101" s="112">
        <f t="shared" si="278"/>
        <v>200</v>
      </c>
      <c r="GD101" s="112" t="str">
        <f t="shared" si="279"/>
        <v>0/200</v>
      </c>
      <c r="GE101" s="112">
        <f t="shared" si="280"/>
        <v>0</v>
      </c>
      <c r="GF101" s="112" t="s">
        <v>193</v>
      </c>
      <c r="GG101" s="112">
        <f t="shared" si="281"/>
        <v>200</v>
      </c>
      <c r="GH101" s="112" t="str">
        <f t="shared" si="282"/>
        <v>0/200</v>
      </c>
      <c r="GI101" s="112">
        <f t="shared" si="283"/>
        <v>0</v>
      </c>
      <c r="GJ101" s="112" t="s">
        <v>193</v>
      </c>
      <c r="GK101" s="112">
        <f t="shared" si="284"/>
        <v>100</v>
      </c>
      <c r="GL101" s="112" t="str">
        <f t="shared" si="285"/>
        <v>0/100</v>
      </c>
      <c r="GM101" s="112">
        <f t="shared" si="286"/>
        <v>0</v>
      </c>
      <c r="GN101" s="112" t="s">
        <v>193</v>
      </c>
      <c r="GO101" s="112">
        <f t="shared" si="287"/>
        <v>100</v>
      </c>
      <c r="GP101" s="112" t="str">
        <f t="shared" si="288"/>
        <v>0/100</v>
      </c>
      <c r="GQ101" s="112">
        <f t="shared" si="289"/>
        <v>0</v>
      </c>
      <c r="GR101" s="112" t="s">
        <v>193</v>
      </c>
      <c r="GS101" s="112">
        <f t="shared" si="290"/>
        <v>200</v>
      </c>
      <c r="GT101" s="112" t="str">
        <f t="shared" si="235"/>
        <v>0/200</v>
      </c>
    </row>
    <row r="102" spans="1:203" ht="18">
      <c r="A102" s="104">
        <f t="shared" si="236"/>
        <v>0</v>
      </c>
      <c r="B102" s="336">
        <v>94</v>
      </c>
      <c r="C102" s="32">
        <v>94</v>
      </c>
      <c r="D102" s="26">
        <f t="shared" si="237"/>
        <v>0</v>
      </c>
      <c r="E102" s="2"/>
      <c r="F102" s="538"/>
      <c r="G102" s="1"/>
      <c r="H102" s="2"/>
      <c r="I102" s="2"/>
      <c r="J102" s="2"/>
      <c r="K102" s="115"/>
      <c r="L102" s="15">
        <v>0</v>
      </c>
      <c r="M102" s="49">
        <v>0</v>
      </c>
      <c r="N102" s="50">
        <f t="shared" si="227"/>
        <v>0</v>
      </c>
      <c r="O102" s="141">
        <v>0</v>
      </c>
      <c r="P102" s="338">
        <v>0</v>
      </c>
      <c r="Q102" s="75">
        <f t="shared" si="228"/>
        <v>0</v>
      </c>
      <c r="R102" s="339">
        <v>0</v>
      </c>
      <c r="S102" s="340">
        <f t="shared" si="291"/>
        <v>0</v>
      </c>
      <c r="T102" s="153">
        <f t="shared" si="238"/>
        <v>0</v>
      </c>
      <c r="U102" s="51">
        <f t="shared" si="229"/>
        <v>0</v>
      </c>
      <c r="V102" s="476">
        <f t="shared" si="239"/>
        <v>0</v>
      </c>
      <c r="W102" s="27" t="str">
        <f t="shared" si="230"/>
        <v/>
      </c>
      <c r="X102" s="27" t="str">
        <f t="shared" si="231"/>
        <v/>
      </c>
      <c r="Y102" s="85" t="str">
        <f t="shared" si="232"/>
        <v/>
      </c>
      <c r="Z102" s="89">
        <v>0</v>
      </c>
      <c r="AA102" s="58">
        <v>0</v>
      </c>
      <c r="AB102" s="59">
        <f t="shared" si="292"/>
        <v>0</v>
      </c>
      <c r="AC102" s="147">
        <v>0</v>
      </c>
      <c r="AD102" s="343">
        <v>0</v>
      </c>
      <c r="AE102" s="76">
        <f t="shared" si="293"/>
        <v>0</v>
      </c>
      <c r="AF102" s="344">
        <v>0</v>
      </c>
      <c r="AG102" s="345">
        <f t="shared" si="294"/>
        <v>0</v>
      </c>
      <c r="AH102" s="97">
        <f t="shared" si="240"/>
        <v>0</v>
      </c>
      <c r="AI102" s="148">
        <f t="shared" si="295"/>
        <v>0</v>
      </c>
      <c r="AJ102" s="475">
        <f t="shared" si="241"/>
        <v>0</v>
      </c>
      <c r="AK102" s="53" t="str">
        <f t="shared" si="296"/>
        <v/>
      </c>
      <c r="AL102" s="53" t="str">
        <f t="shared" si="297"/>
        <v/>
      </c>
      <c r="AM102" s="90" t="str">
        <f t="shared" si="298"/>
        <v/>
      </c>
      <c r="AN102" s="86">
        <v>0</v>
      </c>
      <c r="AO102" s="55">
        <v>0</v>
      </c>
      <c r="AP102" s="56">
        <f t="shared" si="220"/>
        <v>0</v>
      </c>
      <c r="AQ102" s="185">
        <v>0</v>
      </c>
      <c r="AR102" s="346">
        <v>0</v>
      </c>
      <c r="AS102" s="186">
        <f t="shared" si="299"/>
        <v>0</v>
      </c>
      <c r="AT102" s="347">
        <v>0</v>
      </c>
      <c r="AU102" s="348">
        <f t="shared" si="300"/>
        <v>0</v>
      </c>
      <c r="AV102" s="47">
        <f t="shared" si="242"/>
        <v>0</v>
      </c>
      <c r="AW102" s="187">
        <f t="shared" si="301"/>
        <v>0</v>
      </c>
      <c r="AX102" s="473">
        <f t="shared" si="243"/>
        <v>0</v>
      </c>
      <c r="AY102" s="29" t="str">
        <f t="shared" si="302"/>
        <v/>
      </c>
      <c r="AZ102" s="29" t="str">
        <f t="shared" si="303"/>
        <v/>
      </c>
      <c r="BA102" s="87" t="str">
        <f t="shared" si="304"/>
        <v/>
      </c>
      <c r="BB102" s="203">
        <v>0</v>
      </c>
      <c r="BC102" s="63">
        <v>0</v>
      </c>
      <c r="BD102" s="204">
        <f t="shared" si="221"/>
        <v>0</v>
      </c>
      <c r="BE102" s="205">
        <v>0</v>
      </c>
      <c r="BF102" s="349">
        <v>0</v>
      </c>
      <c r="BG102" s="206">
        <f t="shared" si="305"/>
        <v>0</v>
      </c>
      <c r="BH102" s="350">
        <v>0</v>
      </c>
      <c r="BI102" s="351">
        <f t="shared" si="306"/>
        <v>0</v>
      </c>
      <c r="BJ102" s="77">
        <f t="shared" si="244"/>
        <v>0</v>
      </c>
      <c r="BK102" s="207">
        <f t="shared" si="307"/>
        <v>0</v>
      </c>
      <c r="BL102" s="477">
        <f t="shared" si="245"/>
        <v>0</v>
      </c>
      <c r="BM102" s="69" t="str">
        <f t="shared" si="308"/>
        <v/>
      </c>
      <c r="BN102" s="69" t="str">
        <f t="shared" si="309"/>
        <v/>
      </c>
      <c r="BO102" s="88" t="str">
        <f t="shared" si="310"/>
        <v/>
      </c>
      <c r="BP102" s="89">
        <v>0</v>
      </c>
      <c r="BQ102" s="58">
        <v>0</v>
      </c>
      <c r="BR102" s="59">
        <f t="shared" si="233"/>
        <v>0</v>
      </c>
      <c r="BS102" s="147">
        <v>0</v>
      </c>
      <c r="BT102" s="343">
        <v>0</v>
      </c>
      <c r="BU102" s="76">
        <f t="shared" si="311"/>
        <v>0</v>
      </c>
      <c r="BV102" s="344">
        <v>0</v>
      </c>
      <c r="BW102" s="345">
        <f t="shared" si="312"/>
        <v>0</v>
      </c>
      <c r="BX102" s="97">
        <f t="shared" si="246"/>
        <v>0</v>
      </c>
      <c r="BY102" s="148">
        <f t="shared" si="313"/>
        <v>0</v>
      </c>
      <c r="BZ102" s="475">
        <f t="shared" si="247"/>
        <v>0</v>
      </c>
      <c r="CA102" s="53" t="str">
        <f t="shared" si="234"/>
        <v/>
      </c>
      <c r="CB102" s="53" t="str">
        <f t="shared" si="314"/>
        <v/>
      </c>
      <c r="CC102" s="90" t="str">
        <f t="shared" si="315"/>
        <v/>
      </c>
      <c r="CD102" s="94">
        <v>0</v>
      </c>
      <c r="CE102" s="95">
        <v>0</v>
      </c>
      <c r="CF102" s="96">
        <f t="shared" si="222"/>
        <v>0</v>
      </c>
      <c r="CG102" s="223">
        <v>0</v>
      </c>
      <c r="CH102" s="352">
        <v>0</v>
      </c>
      <c r="CI102" s="224">
        <f t="shared" si="316"/>
        <v>0</v>
      </c>
      <c r="CJ102" s="353">
        <v>0</v>
      </c>
      <c r="CK102" s="354">
        <f t="shared" si="317"/>
        <v>0</v>
      </c>
      <c r="CL102" s="46">
        <f t="shared" si="248"/>
        <v>0</v>
      </c>
      <c r="CM102" s="225">
        <f t="shared" si="318"/>
        <v>0</v>
      </c>
      <c r="CN102" s="478">
        <f t="shared" si="249"/>
        <v>0</v>
      </c>
      <c r="CO102" s="28" t="str">
        <f t="shared" si="319"/>
        <v/>
      </c>
      <c r="CP102" s="28" t="str">
        <f t="shared" si="320"/>
        <v/>
      </c>
      <c r="CQ102" s="43" t="str">
        <f t="shared" si="321"/>
        <v/>
      </c>
      <c r="CR102" s="89">
        <v>0</v>
      </c>
      <c r="CS102" s="58">
        <v>0</v>
      </c>
      <c r="CT102" s="59">
        <f t="shared" si="322"/>
        <v>0</v>
      </c>
      <c r="CU102" s="147">
        <v>0</v>
      </c>
      <c r="CV102" s="343">
        <v>0</v>
      </c>
      <c r="CW102" s="76">
        <f t="shared" si="323"/>
        <v>0</v>
      </c>
      <c r="CX102" s="344">
        <v>0</v>
      </c>
      <c r="CY102" s="345">
        <f t="shared" si="324"/>
        <v>0</v>
      </c>
      <c r="CZ102" s="97">
        <f t="shared" si="250"/>
        <v>0</v>
      </c>
      <c r="DA102" s="148">
        <f t="shared" si="325"/>
        <v>0</v>
      </c>
      <c r="DB102" s="475">
        <f t="shared" si="251"/>
        <v>0</v>
      </c>
      <c r="DC102" s="53" t="str">
        <f t="shared" si="326"/>
        <v/>
      </c>
      <c r="DD102" s="53" t="str">
        <f t="shared" si="327"/>
        <v/>
      </c>
      <c r="DE102" s="90" t="str">
        <f t="shared" si="328"/>
        <v/>
      </c>
      <c r="DF102" s="91">
        <v>0</v>
      </c>
      <c r="DG102" s="60">
        <v>0</v>
      </c>
      <c r="DH102" s="61">
        <f t="shared" si="223"/>
        <v>0</v>
      </c>
      <c r="DI102" s="244">
        <v>0</v>
      </c>
      <c r="DJ102" s="355">
        <v>0</v>
      </c>
      <c r="DK102" s="245">
        <f t="shared" si="329"/>
        <v>0</v>
      </c>
      <c r="DL102" s="356">
        <v>0</v>
      </c>
      <c r="DM102" s="357">
        <f t="shared" si="330"/>
        <v>0</v>
      </c>
      <c r="DN102" s="48">
        <f t="shared" si="252"/>
        <v>0</v>
      </c>
      <c r="DO102" s="246">
        <f t="shared" si="331"/>
        <v>0</v>
      </c>
      <c r="DP102" s="479">
        <f t="shared" si="253"/>
        <v>0</v>
      </c>
      <c r="DQ102" s="92" t="str">
        <f t="shared" si="254"/>
        <v/>
      </c>
      <c r="DR102" s="203">
        <v>0</v>
      </c>
      <c r="DS102" s="63">
        <v>0</v>
      </c>
      <c r="DT102" s="204">
        <f t="shared" si="224"/>
        <v>0</v>
      </c>
      <c r="DU102" s="205">
        <v>0</v>
      </c>
      <c r="DV102" s="349">
        <v>0</v>
      </c>
      <c r="DW102" s="206">
        <f t="shared" si="332"/>
        <v>0</v>
      </c>
      <c r="DX102" s="350">
        <v>0</v>
      </c>
      <c r="DY102" s="351">
        <f t="shared" si="333"/>
        <v>0</v>
      </c>
      <c r="DZ102" s="77">
        <f t="shared" si="255"/>
        <v>0</v>
      </c>
      <c r="EA102" s="207">
        <f t="shared" si="334"/>
        <v>0</v>
      </c>
      <c r="EB102" s="477">
        <f t="shared" si="256"/>
        <v>0</v>
      </c>
      <c r="EC102" s="93" t="str">
        <f t="shared" si="257"/>
        <v/>
      </c>
      <c r="ED102" s="12">
        <v>0</v>
      </c>
      <c r="EE102" s="6">
        <v>0</v>
      </c>
      <c r="EF102" s="6">
        <v>0</v>
      </c>
      <c r="EG102" s="65">
        <f t="shared" si="225"/>
        <v>0</v>
      </c>
      <c r="EH102" s="480">
        <f t="shared" si="258"/>
        <v>0</v>
      </c>
      <c r="EI102" s="66" t="str">
        <f t="shared" si="259"/>
        <v/>
      </c>
      <c r="EJ102" s="10">
        <v>0</v>
      </c>
      <c r="EK102" s="4">
        <v>0</v>
      </c>
      <c r="EL102" s="4">
        <v>0</v>
      </c>
      <c r="EM102" s="28">
        <f t="shared" si="226"/>
        <v>0</v>
      </c>
      <c r="EN102" s="478">
        <f t="shared" si="260"/>
        <v>0</v>
      </c>
      <c r="EO102" s="39" t="str">
        <f t="shared" si="261"/>
        <v/>
      </c>
      <c r="EP102" s="203">
        <v>0</v>
      </c>
      <c r="EQ102" s="63">
        <v>0</v>
      </c>
      <c r="ER102" s="204">
        <f t="shared" si="335"/>
        <v>0</v>
      </c>
      <c r="ES102" s="205">
        <v>0</v>
      </c>
      <c r="ET102" s="349">
        <v>0</v>
      </c>
      <c r="EU102" s="206">
        <f t="shared" si="336"/>
        <v>0</v>
      </c>
      <c r="EV102" s="350">
        <v>0</v>
      </c>
      <c r="EW102" s="351">
        <f t="shared" si="337"/>
        <v>0</v>
      </c>
      <c r="EX102" s="77">
        <f t="shared" si="262"/>
        <v>0</v>
      </c>
      <c r="EY102" s="207">
        <f t="shared" si="338"/>
        <v>0</v>
      </c>
      <c r="EZ102" s="477">
        <f t="shared" si="263"/>
        <v>0</v>
      </c>
      <c r="FA102" s="93" t="str">
        <f t="shared" si="264"/>
        <v/>
      </c>
      <c r="FB102" s="14"/>
      <c r="FC102" s="8"/>
      <c r="FD102" s="44" t="str">
        <f t="shared" si="219"/>
        <v/>
      </c>
      <c r="FE102" s="41">
        <f t="shared" si="265"/>
        <v>0</v>
      </c>
      <c r="FF102" s="30">
        <f t="shared" si="266"/>
        <v>0</v>
      </c>
      <c r="FG102" s="26">
        <f t="shared" si="339"/>
        <v>0</v>
      </c>
      <c r="FH102" s="74" t="str">
        <f t="shared" si="268"/>
        <v/>
      </c>
      <c r="FI102" s="74" t="str">
        <f t="shared" si="269"/>
        <v/>
      </c>
      <c r="FJ102" s="62" t="str">
        <f t="shared" si="270"/>
        <v/>
      </c>
      <c r="FK102" s="42" t="str">
        <f t="shared" si="271"/>
        <v/>
      </c>
      <c r="FL102" s="84">
        <f t="shared" si="272"/>
        <v>0</v>
      </c>
      <c r="FM102" s="71" t="str">
        <f t="shared" si="340"/>
        <v/>
      </c>
      <c r="FN102" s="70" t="str">
        <f t="shared" si="341"/>
        <v/>
      </c>
      <c r="FO102" s="70" t="str">
        <f t="shared" si="342"/>
        <v/>
      </c>
      <c r="FP102" s="70" t="str">
        <f t="shared" si="343"/>
        <v/>
      </c>
      <c r="FQ102" s="70" t="str">
        <f t="shared" si="344"/>
        <v/>
      </c>
      <c r="FR102" s="387" t="str">
        <f t="shared" si="345"/>
        <v/>
      </c>
      <c r="FS102" s="72" t="str">
        <f t="shared" si="346"/>
        <v/>
      </c>
      <c r="FT102" s="71">
        <f t="shared" si="273"/>
        <v>0</v>
      </c>
      <c r="FU102" s="70">
        <f t="shared" si="274"/>
        <v>0</v>
      </c>
      <c r="FV102" s="70">
        <f t="shared" si="275"/>
        <v>0</v>
      </c>
      <c r="FW102" s="70">
        <f t="shared" si="276"/>
        <v>0</v>
      </c>
      <c r="FX102" s="72"/>
      <c r="FY102" s="691"/>
      <c r="FZ102" s="691"/>
      <c r="GA102" s="112">
        <f t="shared" si="277"/>
        <v>0</v>
      </c>
      <c r="GB102" s="112" t="s">
        <v>193</v>
      </c>
      <c r="GC102" s="112">
        <f t="shared" si="278"/>
        <v>200</v>
      </c>
      <c r="GD102" s="112" t="str">
        <f t="shared" si="279"/>
        <v>0/200</v>
      </c>
      <c r="GE102" s="112">
        <f t="shared" si="280"/>
        <v>0</v>
      </c>
      <c r="GF102" s="112" t="s">
        <v>193</v>
      </c>
      <c r="GG102" s="112">
        <f t="shared" si="281"/>
        <v>200</v>
      </c>
      <c r="GH102" s="112" t="str">
        <f t="shared" si="282"/>
        <v>0/200</v>
      </c>
      <c r="GI102" s="112">
        <f t="shared" si="283"/>
        <v>0</v>
      </c>
      <c r="GJ102" s="112" t="s">
        <v>193</v>
      </c>
      <c r="GK102" s="112">
        <f t="shared" si="284"/>
        <v>100</v>
      </c>
      <c r="GL102" s="112" t="str">
        <f t="shared" si="285"/>
        <v>0/100</v>
      </c>
      <c r="GM102" s="112">
        <f t="shared" si="286"/>
        <v>0</v>
      </c>
      <c r="GN102" s="112" t="s">
        <v>193</v>
      </c>
      <c r="GO102" s="112">
        <f t="shared" si="287"/>
        <v>100</v>
      </c>
      <c r="GP102" s="112" t="str">
        <f t="shared" si="288"/>
        <v>0/100</v>
      </c>
      <c r="GQ102" s="112">
        <f t="shared" si="289"/>
        <v>0</v>
      </c>
      <c r="GR102" s="112" t="s">
        <v>193</v>
      </c>
      <c r="GS102" s="112">
        <f t="shared" si="290"/>
        <v>200</v>
      </c>
      <c r="GT102" s="112" t="str">
        <f t="shared" si="235"/>
        <v>0/200</v>
      </c>
    </row>
    <row r="103" spans="1:203" ht="18">
      <c r="A103" s="104">
        <f t="shared" si="236"/>
        <v>0</v>
      </c>
      <c r="B103" s="336">
        <v>95</v>
      </c>
      <c r="C103" s="25">
        <v>95</v>
      </c>
      <c r="D103" s="26">
        <f t="shared" si="237"/>
        <v>0</v>
      </c>
      <c r="E103" s="2"/>
      <c r="F103" s="538"/>
      <c r="G103" s="2"/>
      <c r="H103" s="2"/>
      <c r="I103" s="2"/>
      <c r="J103" s="2"/>
      <c r="K103" s="115"/>
      <c r="L103" s="15">
        <v>0</v>
      </c>
      <c r="M103" s="49">
        <v>0</v>
      </c>
      <c r="N103" s="50">
        <f t="shared" si="227"/>
        <v>0</v>
      </c>
      <c r="O103" s="141">
        <v>0</v>
      </c>
      <c r="P103" s="338">
        <v>0</v>
      </c>
      <c r="Q103" s="75">
        <f t="shared" si="228"/>
        <v>0</v>
      </c>
      <c r="R103" s="339">
        <v>0</v>
      </c>
      <c r="S103" s="340">
        <f t="shared" si="291"/>
        <v>0</v>
      </c>
      <c r="T103" s="153">
        <f t="shared" si="238"/>
        <v>0</v>
      </c>
      <c r="U103" s="51">
        <f t="shared" si="229"/>
        <v>0</v>
      </c>
      <c r="V103" s="476">
        <f t="shared" si="239"/>
        <v>0</v>
      </c>
      <c r="W103" s="27" t="str">
        <f t="shared" si="230"/>
        <v/>
      </c>
      <c r="X103" s="27" t="str">
        <f t="shared" si="231"/>
        <v/>
      </c>
      <c r="Y103" s="85" t="str">
        <f t="shared" si="232"/>
        <v/>
      </c>
      <c r="Z103" s="89">
        <v>0</v>
      </c>
      <c r="AA103" s="58">
        <v>0</v>
      </c>
      <c r="AB103" s="59">
        <f t="shared" si="292"/>
        <v>0</v>
      </c>
      <c r="AC103" s="147">
        <v>0</v>
      </c>
      <c r="AD103" s="343">
        <v>0</v>
      </c>
      <c r="AE103" s="76">
        <f t="shared" si="293"/>
        <v>0</v>
      </c>
      <c r="AF103" s="344">
        <v>0</v>
      </c>
      <c r="AG103" s="345">
        <f t="shared" si="294"/>
        <v>0</v>
      </c>
      <c r="AH103" s="97">
        <f t="shared" si="240"/>
        <v>0</v>
      </c>
      <c r="AI103" s="148">
        <f t="shared" si="295"/>
        <v>0</v>
      </c>
      <c r="AJ103" s="475">
        <f t="shared" si="241"/>
        <v>0</v>
      </c>
      <c r="AK103" s="53" t="str">
        <f t="shared" si="296"/>
        <v/>
      </c>
      <c r="AL103" s="53" t="str">
        <f t="shared" si="297"/>
        <v/>
      </c>
      <c r="AM103" s="90" t="str">
        <f t="shared" si="298"/>
        <v/>
      </c>
      <c r="AN103" s="86">
        <v>0</v>
      </c>
      <c r="AO103" s="55">
        <v>0</v>
      </c>
      <c r="AP103" s="56">
        <f t="shared" si="220"/>
        <v>0</v>
      </c>
      <c r="AQ103" s="185">
        <v>0</v>
      </c>
      <c r="AR103" s="346">
        <v>0</v>
      </c>
      <c r="AS103" s="186">
        <f t="shared" si="299"/>
        <v>0</v>
      </c>
      <c r="AT103" s="347">
        <v>0</v>
      </c>
      <c r="AU103" s="348">
        <f t="shared" si="300"/>
        <v>0</v>
      </c>
      <c r="AV103" s="47">
        <f t="shared" si="242"/>
        <v>0</v>
      </c>
      <c r="AW103" s="187">
        <f t="shared" si="301"/>
        <v>0</v>
      </c>
      <c r="AX103" s="473">
        <f t="shared" si="243"/>
        <v>0</v>
      </c>
      <c r="AY103" s="29" t="str">
        <f t="shared" si="302"/>
        <v/>
      </c>
      <c r="AZ103" s="29" t="str">
        <f t="shared" si="303"/>
        <v/>
      </c>
      <c r="BA103" s="87" t="str">
        <f t="shared" si="304"/>
        <v/>
      </c>
      <c r="BB103" s="203">
        <v>0</v>
      </c>
      <c r="BC103" s="63">
        <v>0</v>
      </c>
      <c r="BD103" s="204">
        <f t="shared" si="221"/>
        <v>0</v>
      </c>
      <c r="BE103" s="205">
        <v>0</v>
      </c>
      <c r="BF103" s="349">
        <v>0</v>
      </c>
      <c r="BG103" s="206">
        <f t="shared" si="305"/>
        <v>0</v>
      </c>
      <c r="BH103" s="350">
        <v>0</v>
      </c>
      <c r="BI103" s="351">
        <f t="shared" si="306"/>
        <v>0</v>
      </c>
      <c r="BJ103" s="77">
        <f t="shared" si="244"/>
        <v>0</v>
      </c>
      <c r="BK103" s="207">
        <f t="shared" si="307"/>
        <v>0</v>
      </c>
      <c r="BL103" s="477">
        <f t="shared" si="245"/>
        <v>0</v>
      </c>
      <c r="BM103" s="69" t="str">
        <f t="shared" si="308"/>
        <v/>
      </c>
      <c r="BN103" s="69" t="str">
        <f t="shared" si="309"/>
        <v/>
      </c>
      <c r="BO103" s="88" t="str">
        <f t="shared" si="310"/>
        <v/>
      </c>
      <c r="BP103" s="89">
        <v>0</v>
      </c>
      <c r="BQ103" s="58">
        <v>0</v>
      </c>
      <c r="BR103" s="59">
        <f t="shared" si="233"/>
        <v>0</v>
      </c>
      <c r="BS103" s="147">
        <v>0</v>
      </c>
      <c r="BT103" s="343">
        <v>0</v>
      </c>
      <c r="BU103" s="76">
        <f t="shared" si="311"/>
        <v>0</v>
      </c>
      <c r="BV103" s="344">
        <v>0</v>
      </c>
      <c r="BW103" s="345">
        <f t="shared" si="312"/>
        <v>0</v>
      </c>
      <c r="BX103" s="97">
        <f t="shared" si="246"/>
        <v>0</v>
      </c>
      <c r="BY103" s="148">
        <f t="shared" si="313"/>
        <v>0</v>
      </c>
      <c r="BZ103" s="475">
        <f t="shared" si="247"/>
        <v>0</v>
      </c>
      <c r="CA103" s="53" t="str">
        <f t="shared" si="234"/>
        <v/>
      </c>
      <c r="CB103" s="53" t="str">
        <f t="shared" si="314"/>
        <v/>
      </c>
      <c r="CC103" s="90" t="str">
        <f t="shared" si="315"/>
        <v/>
      </c>
      <c r="CD103" s="94">
        <v>0</v>
      </c>
      <c r="CE103" s="95">
        <v>0</v>
      </c>
      <c r="CF103" s="96">
        <f t="shared" si="222"/>
        <v>0</v>
      </c>
      <c r="CG103" s="223">
        <v>0</v>
      </c>
      <c r="CH103" s="352">
        <v>0</v>
      </c>
      <c r="CI103" s="224">
        <f t="shared" si="316"/>
        <v>0</v>
      </c>
      <c r="CJ103" s="353">
        <v>0</v>
      </c>
      <c r="CK103" s="354">
        <f t="shared" si="317"/>
        <v>0</v>
      </c>
      <c r="CL103" s="46">
        <f t="shared" si="248"/>
        <v>0</v>
      </c>
      <c r="CM103" s="225">
        <f t="shared" si="318"/>
        <v>0</v>
      </c>
      <c r="CN103" s="478">
        <f t="shared" si="249"/>
        <v>0</v>
      </c>
      <c r="CO103" s="28" t="str">
        <f t="shared" si="319"/>
        <v/>
      </c>
      <c r="CP103" s="28" t="str">
        <f t="shared" si="320"/>
        <v/>
      </c>
      <c r="CQ103" s="43" t="str">
        <f t="shared" si="321"/>
        <v/>
      </c>
      <c r="CR103" s="89">
        <v>0</v>
      </c>
      <c r="CS103" s="58">
        <v>0</v>
      </c>
      <c r="CT103" s="59">
        <f t="shared" si="322"/>
        <v>0</v>
      </c>
      <c r="CU103" s="147">
        <v>0</v>
      </c>
      <c r="CV103" s="343">
        <v>0</v>
      </c>
      <c r="CW103" s="76">
        <f t="shared" si="323"/>
        <v>0</v>
      </c>
      <c r="CX103" s="344">
        <v>0</v>
      </c>
      <c r="CY103" s="345">
        <f t="shared" si="324"/>
        <v>0</v>
      </c>
      <c r="CZ103" s="97">
        <f t="shared" si="250"/>
        <v>0</v>
      </c>
      <c r="DA103" s="148">
        <f t="shared" si="325"/>
        <v>0</v>
      </c>
      <c r="DB103" s="475">
        <f t="shared" si="251"/>
        <v>0</v>
      </c>
      <c r="DC103" s="53" t="str">
        <f t="shared" si="326"/>
        <v/>
      </c>
      <c r="DD103" s="53" t="str">
        <f t="shared" si="327"/>
        <v/>
      </c>
      <c r="DE103" s="90" t="str">
        <f t="shared" si="328"/>
        <v/>
      </c>
      <c r="DF103" s="91">
        <v>0</v>
      </c>
      <c r="DG103" s="60">
        <v>0</v>
      </c>
      <c r="DH103" s="61">
        <f t="shared" si="223"/>
        <v>0</v>
      </c>
      <c r="DI103" s="244">
        <v>0</v>
      </c>
      <c r="DJ103" s="355">
        <v>0</v>
      </c>
      <c r="DK103" s="245">
        <f t="shared" si="329"/>
        <v>0</v>
      </c>
      <c r="DL103" s="356">
        <v>0</v>
      </c>
      <c r="DM103" s="357">
        <f t="shared" si="330"/>
        <v>0</v>
      </c>
      <c r="DN103" s="48">
        <f t="shared" si="252"/>
        <v>0</v>
      </c>
      <c r="DO103" s="246">
        <f t="shared" si="331"/>
        <v>0</v>
      </c>
      <c r="DP103" s="479">
        <f t="shared" si="253"/>
        <v>0</v>
      </c>
      <c r="DQ103" s="92" t="str">
        <f t="shared" si="254"/>
        <v/>
      </c>
      <c r="DR103" s="203">
        <v>0</v>
      </c>
      <c r="DS103" s="63">
        <v>0</v>
      </c>
      <c r="DT103" s="204">
        <f t="shared" si="224"/>
        <v>0</v>
      </c>
      <c r="DU103" s="205">
        <v>0</v>
      </c>
      <c r="DV103" s="349">
        <v>0</v>
      </c>
      <c r="DW103" s="206">
        <f t="shared" si="332"/>
        <v>0</v>
      </c>
      <c r="DX103" s="350">
        <v>0</v>
      </c>
      <c r="DY103" s="351">
        <f t="shared" si="333"/>
        <v>0</v>
      </c>
      <c r="DZ103" s="77">
        <f t="shared" si="255"/>
        <v>0</v>
      </c>
      <c r="EA103" s="207">
        <f t="shared" si="334"/>
        <v>0</v>
      </c>
      <c r="EB103" s="477">
        <f t="shared" si="256"/>
        <v>0</v>
      </c>
      <c r="EC103" s="93" t="str">
        <f t="shared" si="257"/>
        <v/>
      </c>
      <c r="ED103" s="12">
        <v>0</v>
      </c>
      <c r="EE103" s="6">
        <v>0</v>
      </c>
      <c r="EF103" s="6">
        <v>0</v>
      </c>
      <c r="EG103" s="65">
        <f t="shared" si="225"/>
        <v>0</v>
      </c>
      <c r="EH103" s="480">
        <f t="shared" si="258"/>
        <v>0</v>
      </c>
      <c r="EI103" s="66" t="str">
        <f t="shared" si="259"/>
        <v/>
      </c>
      <c r="EJ103" s="10">
        <v>0</v>
      </c>
      <c r="EK103" s="4">
        <v>0</v>
      </c>
      <c r="EL103" s="4">
        <v>0</v>
      </c>
      <c r="EM103" s="28">
        <f t="shared" si="226"/>
        <v>0</v>
      </c>
      <c r="EN103" s="478">
        <f t="shared" si="260"/>
        <v>0</v>
      </c>
      <c r="EO103" s="39" t="str">
        <f t="shared" si="261"/>
        <v/>
      </c>
      <c r="EP103" s="203">
        <v>0</v>
      </c>
      <c r="EQ103" s="63">
        <v>0</v>
      </c>
      <c r="ER103" s="204">
        <f t="shared" si="335"/>
        <v>0</v>
      </c>
      <c r="ES103" s="205">
        <v>0</v>
      </c>
      <c r="ET103" s="349">
        <v>0</v>
      </c>
      <c r="EU103" s="206">
        <f t="shared" si="336"/>
        <v>0</v>
      </c>
      <c r="EV103" s="350">
        <v>0</v>
      </c>
      <c r="EW103" s="351">
        <f t="shared" si="337"/>
        <v>0</v>
      </c>
      <c r="EX103" s="77">
        <f t="shared" si="262"/>
        <v>0</v>
      </c>
      <c r="EY103" s="207">
        <f t="shared" si="338"/>
        <v>0</v>
      </c>
      <c r="EZ103" s="477">
        <f t="shared" si="263"/>
        <v>0</v>
      </c>
      <c r="FA103" s="93" t="str">
        <f t="shared" si="264"/>
        <v/>
      </c>
      <c r="FB103" s="14"/>
      <c r="FC103" s="8"/>
      <c r="FD103" s="44" t="str">
        <f t="shared" si="219"/>
        <v/>
      </c>
      <c r="FE103" s="41">
        <f t="shared" si="265"/>
        <v>0</v>
      </c>
      <c r="FF103" s="30">
        <f t="shared" si="266"/>
        <v>0</v>
      </c>
      <c r="FG103" s="26">
        <f t="shared" si="339"/>
        <v>0</v>
      </c>
      <c r="FH103" s="74" t="str">
        <f t="shared" si="268"/>
        <v/>
      </c>
      <c r="FI103" s="74" t="str">
        <f t="shared" si="269"/>
        <v/>
      </c>
      <c r="FJ103" s="62" t="str">
        <f t="shared" si="270"/>
        <v/>
      </c>
      <c r="FK103" s="42" t="str">
        <f t="shared" si="271"/>
        <v/>
      </c>
      <c r="FL103" s="84">
        <f t="shared" si="272"/>
        <v>0</v>
      </c>
      <c r="FM103" s="71" t="str">
        <f t="shared" si="340"/>
        <v/>
      </c>
      <c r="FN103" s="70" t="str">
        <f t="shared" si="341"/>
        <v/>
      </c>
      <c r="FO103" s="70" t="str">
        <f t="shared" si="342"/>
        <v/>
      </c>
      <c r="FP103" s="70" t="str">
        <f t="shared" si="343"/>
        <v/>
      </c>
      <c r="FQ103" s="70" t="str">
        <f t="shared" si="344"/>
        <v/>
      </c>
      <c r="FR103" s="387" t="str">
        <f t="shared" si="345"/>
        <v/>
      </c>
      <c r="FS103" s="72" t="str">
        <f t="shared" si="346"/>
        <v/>
      </c>
      <c r="FT103" s="71">
        <f t="shared" si="273"/>
        <v>0</v>
      </c>
      <c r="FU103" s="70">
        <f t="shared" si="274"/>
        <v>0</v>
      </c>
      <c r="FV103" s="70">
        <f t="shared" si="275"/>
        <v>0</v>
      </c>
      <c r="FW103" s="70">
        <f t="shared" si="276"/>
        <v>0</v>
      </c>
      <c r="FX103" s="72"/>
      <c r="FY103" s="691"/>
      <c r="FZ103" s="691"/>
      <c r="GA103" s="112">
        <f t="shared" si="277"/>
        <v>0</v>
      </c>
      <c r="GB103" s="112" t="s">
        <v>193</v>
      </c>
      <c r="GC103" s="112">
        <f t="shared" si="278"/>
        <v>200</v>
      </c>
      <c r="GD103" s="112" t="str">
        <f t="shared" si="279"/>
        <v>0/200</v>
      </c>
      <c r="GE103" s="112">
        <f t="shared" si="280"/>
        <v>0</v>
      </c>
      <c r="GF103" s="112" t="s">
        <v>193</v>
      </c>
      <c r="GG103" s="112">
        <f t="shared" si="281"/>
        <v>200</v>
      </c>
      <c r="GH103" s="112" t="str">
        <f t="shared" si="282"/>
        <v>0/200</v>
      </c>
      <c r="GI103" s="112">
        <f t="shared" si="283"/>
        <v>0</v>
      </c>
      <c r="GJ103" s="112" t="s">
        <v>193</v>
      </c>
      <c r="GK103" s="112">
        <f t="shared" si="284"/>
        <v>100</v>
      </c>
      <c r="GL103" s="112" t="str">
        <f t="shared" si="285"/>
        <v>0/100</v>
      </c>
      <c r="GM103" s="112">
        <f t="shared" si="286"/>
        <v>0</v>
      </c>
      <c r="GN103" s="112" t="s">
        <v>193</v>
      </c>
      <c r="GO103" s="112">
        <f t="shared" si="287"/>
        <v>100</v>
      </c>
      <c r="GP103" s="112" t="str">
        <f t="shared" si="288"/>
        <v>0/100</v>
      </c>
      <c r="GQ103" s="112">
        <f t="shared" si="289"/>
        <v>0</v>
      </c>
      <c r="GR103" s="112" t="s">
        <v>193</v>
      </c>
      <c r="GS103" s="112">
        <f t="shared" si="290"/>
        <v>200</v>
      </c>
      <c r="GT103" s="112" t="str">
        <f t="shared" si="235"/>
        <v>0/200</v>
      </c>
    </row>
    <row r="104" spans="1:203" ht="18">
      <c r="A104" s="104">
        <f t="shared" si="236"/>
        <v>0</v>
      </c>
      <c r="B104" s="336">
        <v>96</v>
      </c>
      <c r="C104" s="32">
        <v>96</v>
      </c>
      <c r="D104" s="26">
        <f t="shared" si="237"/>
        <v>0</v>
      </c>
      <c r="E104" s="2"/>
      <c r="F104" s="538"/>
      <c r="G104" s="1"/>
      <c r="H104" s="2"/>
      <c r="I104" s="2"/>
      <c r="J104" s="2"/>
      <c r="K104" s="115"/>
      <c r="L104" s="15">
        <v>0</v>
      </c>
      <c r="M104" s="49">
        <v>0</v>
      </c>
      <c r="N104" s="50">
        <f t="shared" si="227"/>
        <v>0</v>
      </c>
      <c r="O104" s="141">
        <v>0</v>
      </c>
      <c r="P104" s="338">
        <v>0</v>
      </c>
      <c r="Q104" s="75">
        <f t="shared" si="228"/>
        <v>0</v>
      </c>
      <c r="R104" s="339">
        <v>0</v>
      </c>
      <c r="S104" s="340">
        <f t="shared" si="291"/>
        <v>0</v>
      </c>
      <c r="T104" s="153">
        <f t="shared" si="238"/>
        <v>0</v>
      </c>
      <c r="U104" s="51">
        <f t="shared" si="229"/>
        <v>0</v>
      </c>
      <c r="V104" s="476">
        <f t="shared" si="239"/>
        <v>0</v>
      </c>
      <c r="W104" s="27" t="str">
        <f t="shared" si="230"/>
        <v/>
      </c>
      <c r="X104" s="27" t="str">
        <f t="shared" si="231"/>
        <v/>
      </c>
      <c r="Y104" s="85" t="str">
        <f t="shared" si="232"/>
        <v/>
      </c>
      <c r="Z104" s="89">
        <v>0</v>
      </c>
      <c r="AA104" s="58">
        <v>0</v>
      </c>
      <c r="AB104" s="59">
        <f t="shared" si="292"/>
        <v>0</v>
      </c>
      <c r="AC104" s="147">
        <v>0</v>
      </c>
      <c r="AD104" s="343">
        <v>0</v>
      </c>
      <c r="AE104" s="76">
        <f t="shared" si="293"/>
        <v>0</v>
      </c>
      <c r="AF104" s="344">
        <v>0</v>
      </c>
      <c r="AG104" s="345">
        <f t="shared" si="294"/>
        <v>0</v>
      </c>
      <c r="AH104" s="97">
        <f t="shared" si="240"/>
        <v>0</v>
      </c>
      <c r="AI104" s="148">
        <f t="shared" si="295"/>
        <v>0</v>
      </c>
      <c r="AJ104" s="475">
        <f t="shared" si="241"/>
        <v>0</v>
      </c>
      <c r="AK104" s="53" t="str">
        <f t="shared" si="296"/>
        <v/>
      </c>
      <c r="AL104" s="53" t="str">
        <f t="shared" si="297"/>
        <v/>
      </c>
      <c r="AM104" s="90" t="str">
        <f t="shared" si="298"/>
        <v/>
      </c>
      <c r="AN104" s="86">
        <v>0</v>
      </c>
      <c r="AO104" s="55">
        <v>0</v>
      </c>
      <c r="AP104" s="56">
        <f t="shared" si="220"/>
        <v>0</v>
      </c>
      <c r="AQ104" s="185">
        <v>0</v>
      </c>
      <c r="AR104" s="346">
        <v>0</v>
      </c>
      <c r="AS104" s="186">
        <f t="shared" si="299"/>
        <v>0</v>
      </c>
      <c r="AT104" s="347">
        <v>0</v>
      </c>
      <c r="AU104" s="348">
        <f t="shared" si="300"/>
        <v>0</v>
      </c>
      <c r="AV104" s="47">
        <f t="shared" si="242"/>
        <v>0</v>
      </c>
      <c r="AW104" s="187">
        <f t="shared" si="301"/>
        <v>0</v>
      </c>
      <c r="AX104" s="473">
        <f t="shared" si="243"/>
        <v>0</v>
      </c>
      <c r="AY104" s="29" t="str">
        <f t="shared" si="302"/>
        <v/>
      </c>
      <c r="AZ104" s="29" t="str">
        <f t="shared" si="303"/>
        <v/>
      </c>
      <c r="BA104" s="87" t="str">
        <f t="shared" si="304"/>
        <v/>
      </c>
      <c r="BB104" s="203">
        <v>0</v>
      </c>
      <c r="BC104" s="63">
        <v>0</v>
      </c>
      <c r="BD104" s="204">
        <f t="shared" si="221"/>
        <v>0</v>
      </c>
      <c r="BE104" s="205">
        <v>0</v>
      </c>
      <c r="BF104" s="349">
        <v>0</v>
      </c>
      <c r="BG104" s="206">
        <f t="shared" si="305"/>
        <v>0</v>
      </c>
      <c r="BH104" s="350">
        <v>0</v>
      </c>
      <c r="BI104" s="351">
        <f t="shared" si="306"/>
        <v>0</v>
      </c>
      <c r="BJ104" s="77">
        <f t="shared" si="244"/>
        <v>0</v>
      </c>
      <c r="BK104" s="207">
        <f t="shared" si="307"/>
        <v>0</v>
      </c>
      <c r="BL104" s="477">
        <f t="shared" si="245"/>
        <v>0</v>
      </c>
      <c r="BM104" s="69" t="str">
        <f t="shared" si="308"/>
        <v/>
      </c>
      <c r="BN104" s="69" t="str">
        <f t="shared" si="309"/>
        <v/>
      </c>
      <c r="BO104" s="88" t="str">
        <f t="shared" si="310"/>
        <v/>
      </c>
      <c r="BP104" s="89">
        <v>0</v>
      </c>
      <c r="BQ104" s="58">
        <v>0</v>
      </c>
      <c r="BR104" s="59">
        <f t="shared" si="233"/>
        <v>0</v>
      </c>
      <c r="BS104" s="147">
        <v>0</v>
      </c>
      <c r="BT104" s="343">
        <v>0</v>
      </c>
      <c r="BU104" s="76">
        <f t="shared" si="311"/>
        <v>0</v>
      </c>
      <c r="BV104" s="344">
        <v>0</v>
      </c>
      <c r="BW104" s="345">
        <f t="shared" si="312"/>
        <v>0</v>
      </c>
      <c r="BX104" s="97">
        <f t="shared" si="246"/>
        <v>0</v>
      </c>
      <c r="BY104" s="148">
        <f t="shared" si="313"/>
        <v>0</v>
      </c>
      <c r="BZ104" s="475">
        <f t="shared" si="247"/>
        <v>0</v>
      </c>
      <c r="CA104" s="53" t="str">
        <f t="shared" si="234"/>
        <v/>
      </c>
      <c r="CB104" s="53" t="str">
        <f t="shared" si="314"/>
        <v/>
      </c>
      <c r="CC104" s="90" t="str">
        <f t="shared" si="315"/>
        <v/>
      </c>
      <c r="CD104" s="94">
        <v>0</v>
      </c>
      <c r="CE104" s="95">
        <v>0</v>
      </c>
      <c r="CF104" s="96">
        <f t="shared" si="222"/>
        <v>0</v>
      </c>
      <c r="CG104" s="223">
        <v>0</v>
      </c>
      <c r="CH104" s="352">
        <v>0</v>
      </c>
      <c r="CI104" s="224">
        <f t="shared" si="316"/>
        <v>0</v>
      </c>
      <c r="CJ104" s="353">
        <v>0</v>
      </c>
      <c r="CK104" s="354">
        <f t="shared" si="317"/>
        <v>0</v>
      </c>
      <c r="CL104" s="46">
        <f t="shared" si="248"/>
        <v>0</v>
      </c>
      <c r="CM104" s="225">
        <f t="shared" si="318"/>
        <v>0</v>
      </c>
      <c r="CN104" s="478">
        <f t="shared" si="249"/>
        <v>0</v>
      </c>
      <c r="CO104" s="28" t="str">
        <f t="shared" si="319"/>
        <v/>
      </c>
      <c r="CP104" s="28" t="str">
        <f t="shared" si="320"/>
        <v/>
      </c>
      <c r="CQ104" s="43" t="str">
        <f t="shared" si="321"/>
        <v/>
      </c>
      <c r="CR104" s="89">
        <v>0</v>
      </c>
      <c r="CS104" s="58">
        <v>0</v>
      </c>
      <c r="CT104" s="59">
        <f t="shared" si="322"/>
        <v>0</v>
      </c>
      <c r="CU104" s="147">
        <v>0</v>
      </c>
      <c r="CV104" s="343">
        <v>0</v>
      </c>
      <c r="CW104" s="76">
        <f t="shared" si="323"/>
        <v>0</v>
      </c>
      <c r="CX104" s="344">
        <v>0</v>
      </c>
      <c r="CY104" s="345">
        <f t="shared" si="324"/>
        <v>0</v>
      </c>
      <c r="CZ104" s="97">
        <f t="shared" si="250"/>
        <v>0</v>
      </c>
      <c r="DA104" s="148">
        <f t="shared" si="325"/>
        <v>0</v>
      </c>
      <c r="DB104" s="475">
        <f t="shared" si="251"/>
        <v>0</v>
      </c>
      <c r="DC104" s="53" t="str">
        <f t="shared" si="326"/>
        <v/>
      </c>
      <c r="DD104" s="53" t="str">
        <f t="shared" si="327"/>
        <v/>
      </c>
      <c r="DE104" s="90" t="str">
        <f t="shared" si="328"/>
        <v/>
      </c>
      <c r="DF104" s="91">
        <v>0</v>
      </c>
      <c r="DG104" s="60">
        <v>0</v>
      </c>
      <c r="DH104" s="61">
        <f t="shared" si="223"/>
        <v>0</v>
      </c>
      <c r="DI104" s="244">
        <v>0</v>
      </c>
      <c r="DJ104" s="355">
        <v>0</v>
      </c>
      <c r="DK104" s="245">
        <f t="shared" si="329"/>
        <v>0</v>
      </c>
      <c r="DL104" s="356">
        <v>0</v>
      </c>
      <c r="DM104" s="357">
        <f t="shared" si="330"/>
        <v>0</v>
      </c>
      <c r="DN104" s="48">
        <f t="shared" si="252"/>
        <v>0</v>
      </c>
      <c r="DO104" s="246">
        <f t="shared" si="331"/>
        <v>0</v>
      </c>
      <c r="DP104" s="479">
        <f t="shared" si="253"/>
        <v>0</v>
      </c>
      <c r="DQ104" s="92" t="str">
        <f t="shared" si="254"/>
        <v/>
      </c>
      <c r="DR104" s="203">
        <v>0</v>
      </c>
      <c r="DS104" s="63">
        <v>0</v>
      </c>
      <c r="DT104" s="204">
        <f t="shared" si="224"/>
        <v>0</v>
      </c>
      <c r="DU104" s="205">
        <v>0</v>
      </c>
      <c r="DV104" s="349">
        <v>0</v>
      </c>
      <c r="DW104" s="206">
        <f t="shared" si="332"/>
        <v>0</v>
      </c>
      <c r="DX104" s="350">
        <v>0</v>
      </c>
      <c r="DY104" s="351">
        <f t="shared" si="333"/>
        <v>0</v>
      </c>
      <c r="DZ104" s="77">
        <f t="shared" si="255"/>
        <v>0</v>
      </c>
      <c r="EA104" s="207">
        <f t="shared" si="334"/>
        <v>0</v>
      </c>
      <c r="EB104" s="477">
        <f t="shared" si="256"/>
        <v>0</v>
      </c>
      <c r="EC104" s="93" t="str">
        <f t="shared" si="257"/>
        <v/>
      </c>
      <c r="ED104" s="12">
        <v>0</v>
      </c>
      <c r="EE104" s="6">
        <v>0</v>
      </c>
      <c r="EF104" s="6">
        <v>0</v>
      </c>
      <c r="EG104" s="65">
        <f t="shared" si="225"/>
        <v>0</v>
      </c>
      <c r="EH104" s="480">
        <f t="shared" si="258"/>
        <v>0</v>
      </c>
      <c r="EI104" s="66" t="str">
        <f t="shared" si="259"/>
        <v/>
      </c>
      <c r="EJ104" s="10">
        <v>0</v>
      </c>
      <c r="EK104" s="4">
        <v>0</v>
      </c>
      <c r="EL104" s="4">
        <v>0</v>
      </c>
      <c r="EM104" s="28">
        <f t="shared" si="226"/>
        <v>0</v>
      </c>
      <c r="EN104" s="478">
        <f t="shared" si="260"/>
        <v>0</v>
      </c>
      <c r="EO104" s="39" t="str">
        <f t="shared" si="261"/>
        <v/>
      </c>
      <c r="EP104" s="203">
        <v>0</v>
      </c>
      <c r="EQ104" s="63">
        <v>0</v>
      </c>
      <c r="ER104" s="204">
        <f t="shared" si="335"/>
        <v>0</v>
      </c>
      <c r="ES104" s="205">
        <v>0</v>
      </c>
      <c r="ET104" s="349">
        <v>0</v>
      </c>
      <c r="EU104" s="206">
        <f t="shared" si="336"/>
        <v>0</v>
      </c>
      <c r="EV104" s="350">
        <v>0</v>
      </c>
      <c r="EW104" s="351">
        <f t="shared" si="337"/>
        <v>0</v>
      </c>
      <c r="EX104" s="77">
        <f t="shared" si="262"/>
        <v>0</v>
      </c>
      <c r="EY104" s="207">
        <f t="shared" si="338"/>
        <v>0</v>
      </c>
      <c r="EZ104" s="477">
        <f t="shared" si="263"/>
        <v>0</v>
      </c>
      <c r="FA104" s="93" t="str">
        <f t="shared" si="264"/>
        <v/>
      </c>
      <c r="FB104" s="14"/>
      <c r="FC104" s="8"/>
      <c r="FD104" s="44" t="str">
        <f t="shared" si="219"/>
        <v/>
      </c>
      <c r="FE104" s="41">
        <f t="shared" si="265"/>
        <v>0</v>
      </c>
      <c r="FF104" s="30">
        <f t="shared" si="266"/>
        <v>0</v>
      </c>
      <c r="FG104" s="26">
        <f t="shared" si="339"/>
        <v>0</v>
      </c>
      <c r="FH104" s="74" t="str">
        <f t="shared" si="268"/>
        <v/>
      </c>
      <c r="FI104" s="74" t="str">
        <f t="shared" si="269"/>
        <v/>
      </c>
      <c r="FJ104" s="62" t="str">
        <f t="shared" si="270"/>
        <v/>
      </c>
      <c r="FK104" s="42" t="str">
        <f t="shared" si="271"/>
        <v/>
      </c>
      <c r="FL104" s="84">
        <f t="shared" si="272"/>
        <v>0</v>
      </c>
      <c r="FM104" s="71" t="str">
        <f t="shared" si="340"/>
        <v/>
      </c>
      <c r="FN104" s="70" t="str">
        <f t="shared" si="341"/>
        <v/>
      </c>
      <c r="FO104" s="70" t="str">
        <f t="shared" si="342"/>
        <v/>
      </c>
      <c r="FP104" s="70" t="str">
        <f t="shared" si="343"/>
        <v/>
      </c>
      <c r="FQ104" s="70" t="str">
        <f t="shared" si="344"/>
        <v/>
      </c>
      <c r="FR104" s="387" t="str">
        <f t="shared" si="345"/>
        <v/>
      </c>
      <c r="FS104" s="72" t="str">
        <f t="shared" si="346"/>
        <v/>
      </c>
      <c r="FT104" s="71">
        <f t="shared" si="273"/>
        <v>0</v>
      </c>
      <c r="FU104" s="70">
        <f t="shared" si="274"/>
        <v>0</v>
      </c>
      <c r="FV104" s="70">
        <f t="shared" si="275"/>
        <v>0</v>
      </c>
      <c r="FW104" s="70">
        <f t="shared" si="276"/>
        <v>0</v>
      </c>
      <c r="FX104" s="72"/>
      <c r="FY104" s="691"/>
      <c r="FZ104" s="691"/>
      <c r="GA104" s="112">
        <f t="shared" si="277"/>
        <v>0</v>
      </c>
      <c r="GB104" s="112" t="s">
        <v>193</v>
      </c>
      <c r="GC104" s="112">
        <f t="shared" si="278"/>
        <v>200</v>
      </c>
      <c r="GD104" s="112" t="str">
        <f t="shared" si="279"/>
        <v>0/200</v>
      </c>
      <c r="GE104" s="112">
        <f t="shared" si="280"/>
        <v>0</v>
      </c>
      <c r="GF104" s="112" t="s">
        <v>193</v>
      </c>
      <c r="GG104" s="112">
        <f t="shared" si="281"/>
        <v>200</v>
      </c>
      <c r="GH104" s="112" t="str">
        <f t="shared" si="282"/>
        <v>0/200</v>
      </c>
      <c r="GI104" s="112">
        <f t="shared" si="283"/>
        <v>0</v>
      </c>
      <c r="GJ104" s="112" t="s">
        <v>193</v>
      </c>
      <c r="GK104" s="112">
        <f t="shared" si="284"/>
        <v>100</v>
      </c>
      <c r="GL104" s="112" t="str">
        <f t="shared" si="285"/>
        <v>0/100</v>
      </c>
      <c r="GM104" s="112">
        <f t="shared" si="286"/>
        <v>0</v>
      </c>
      <c r="GN104" s="112" t="s">
        <v>193</v>
      </c>
      <c r="GO104" s="112">
        <f t="shared" si="287"/>
        <v>100</v>
      </c>
      <c r="GP104" s="112" t="str">
        <f t="shared" si="288"/>
        <v>0/100</v>
      </c>
      <c r="GQ104" s="112">
        <f t="shared" si="289"/>
        <v>0</v>
      </c>
      <c r="GR104" s="112" t="s">
        <v>193</v>
      </c>
      <c r="GS104" s="112">
        <f t="shared" si="290"/>
        <v>200</v>
      </c>
      <c r="GT104" s="112" t="str">
        <f t="shared" si="235"/>
        <v>0/200</v>
      </c>
    </row>
    <row r="105" spans="1:203" ht="18">
      <c r="A105" s="104">
        <f t="shared" si="236"/>
        <v>0</v>
      </c>
      <c r="B105" s="336">
        <v>97</v>
      </c>
      <c r="C105" s="25">
        <v>97</v>
      </c>
      <c r="D105" s="26">
        <f t="shared" si="237"/>
        <v>0</v>
      </c>
      <c r="E105" s="2"/>
      <c r="F105" s="538"/>
      <c r="G105" s="2"/>
      <c r="H105" s="2"/>
      <c r="I105" s="2"/>
      <c r="J105" s="2"/>
      <c r="K105" s="115"/>
      <c r="L105" s="15">
        <v>0</v>
      </c>
      <c r="M105" s="49">
        <v>0</v>
      </c>
      <c r="N105" s="50">
        <f t="shared" si="227"/>
        <v>0</v>
      </c>
      <c r="O105" s="141">
        <v>0</v>
      </c>
      <c r="P105" s="338">
        <v>0</v>
      </c>
      <c r="Q105" s="75">
        <f t="shared" si="228"/>
        <v>0</v>
      </c>
      <c r="R105" s="339">
        <v>0</v>
      </c>
      <c r="S105" s="340">
        <f t="shared" si="291"/>
        <v>0</v>
      </c>
      <c r="T105" s="153">
        <f t="shared" si="238"/>
        <v>0</v>
      </c>
      <c r="U105" s="51">
        <f t="shared" si="229"/>
        <v>0</v>
      </c>
      <c r="V105" s="476">
        <f t="shared" si="239"/>
        <v>0</v>
      </c>
      <c r="W105" s="27" t="str">
        <f t="shared" si="230"/>
        <v/>
      </c>
      <c r="X105" s="27" t="str">
        <f t="shared" si="231"/>
        <v/>
      </c>
      <c r="Y105" s="85" t="str">
        <f t="shared" si="232"/>
        <v/>
      </c>
      <c r="Z105" s="89">
        <v>0</v>
      </c>
      <c r="AA105" s="58">
        <v>0</v>
      </c>
      <c r="AB105" s="59">
        <f>SUM(Z105:AA105)</f>
        <v>0</v>
      </c>
      <c r="AC105" s="147">
        <v>0</v>
      </c>
      <c r="AD105" s="343">
        <v>0</v>
      </c>
      <c r="AE105" s="76">
        <f>SUM(AC105,AD105)</f>
        <v>0</v>
      </c>
      <c r="AF105" s="344">
        <v>0</v>
      </c>
      <c r="AG105" s="345">
        <f>IF($S$7="NA","NA",0)</f>
        <v>0</v>
      </c>
      <c r="AH105" s="97">
        <f t="shared" si="240"/>
        <v>0</v>
      </c>
      <c r="AI105" s="148">
        <f>SUM(AB105,AE105,AH105)</f>
        <v>0</v>
      </c>
      <c r="AJ105" s="475">
        <f t="shared" si="241"/>
        <v>0</v>
      </c>
      <c r="AK105" s="53" t="str">
        <f>IF(AF105="AB","AB",IF(AND(OR(Z105="ab",Z105="ml"),OR(AA105="ab",AA105="ml"),OR(AC105="ab",AC105="ml")),"AB",IF(AND(OR(Z105="ab",Z105="ml"),OR(AC105="ab",AC105="ml")),"AB","")))</f>
        <v/>
      </c>
      <c r="AL105" s="53" t="str">
        <f>IF(OR($G105="NSO",$G105="",AF105=""),"",IF(OR(AK105="AB",AF105="ab"),"AB",IF(AJ105&gt;36,"P",IF(AJ105&gt;34,"G2",IF(AJ105&gt;31,"G1",IF(AJ105&gt;25,"S","F"))))))</f>
        <v/>
      </c>
      <c r="AM105" s="90" t="str">
        <f>IF(OR(AL105="",AL105=0,AL105="S",AL105="F",AL105="AB"),AL105,IF(AJ105&gt;=75,"D",IF(AJ105&gt;=60,"I",IF(AJ105&gt;=48,"II",IF(AJ105&gt;=36,"III",AL105)))))</f>
        <v/>
      </c>
      <c r="AN105" s="86">
        <v>0</v>
      </c>
      <c r="AO105" s="55">
        <v>0</v>
      </c>
      <c r="AP105" s="56">
        <f t="shared" si="220"/>
        <v>0</v>
      </c>
      <c r="AQ105" s="185">
        <v>0</v>
      </c>
      <c r="AR105" s="346">
        <v>0</v>
      </c>
      <c r="AS105" s="186">
        <f>SUM(AQ105,AR105)</f>
        <v>0</v>
      </c>
      <c r="AT105" s="347">
        <v>0</v>
      </c>
      <c r="AU105" s="348">
        <f>IF($S$7="NA","NA",0)</f>
        <v>0</v>
      </c>
      <c r="AV105" s="47">
        <f t="shared" si="242"/>
        <v>0</v>
      </c>
      <c r="AW105" s="187">
        <f>SUM(AP105,AS105,AV105)</f>
        <v>0</v>
      </c>
      <c r="AX105" s="473">
        <f t="shared" si="243"/>
        <v>0</v>
      </c>
      <c r="AY105" s="29" t="str">
        <f>IF(AT105="AB","AB",IF(AND(OR(AN105="ab",AN105="ml"),OR(AO105="ab",AO105="ml"),OR(AQ105="ab",AQ105="ml")),"AB",IF(AND(OR(AN105="ab",AN105="ml"),OR(AQ105="ab",AQ105="ml")),"AB","")))</f>
        <v/>
      </c>
      <c r="AZ105" s="29" t="str">
        <f>IF(OR($G105="NSO",$G105="",AT105=""),"",IF(OR(AY105="AB",AT105="ab"),"AB",IF(AX105&gt;36,"P",IF(AX105&gt;34,"G2",IF(AX105&gt;31,"G1",IF(AX105&gt;25,"S","F"))))))</f>
        <v/>
      </c>
      <c r="BA105" s="87" t="str">
        <f>IF(OR(AZ105="",AZ105=0,AZ105="S",AZ105="F",AZ105="AB"),AZ105,IF(AX105&gt;=75,"D",IF(AX105&gt;=60,"I",IF(AX105&gt;=48,"II",IF(AX105&gt;=36,"III",AZ105)))))</f>
        <v/>
      </c>
      <c r="BB105" s="203">
        <v>0</v>
      </c>
      <c r="BC105" s="63">
        <v>0</v>
      </c>
      <c r="BD105" s="204">
        <f t="shared" si="221"/>
        <v>0</v>
      </c>
      <c r="BE105" s="205">
        <v>0</v>
      </c>
      <c r="BF105" s="349">
        <v>0</v>
      </c>
      <c r="BG105" s="206">
        <f>SUM(BE105,BF105)</f>
        <v>0</v>
      </c>
      <c r="BH105" s="350">
        <v>0</v>
      </c>
      <c r="BI105" s="351">
        <f>IF($S$7="NA","NA",0)</f>
        <v>0</v>
      </c>
      <c r="BJ105" s="77">
        <f t="shared" si="244"/>
        <v>0</v>
      </c>
      <c r="BK105" s="207">
        <f>SUM(BD105,BG105,BJ105)</f>
        <v>0</v>
      </c>
      <c r="BL105" s="477">
        <f t="shared" si="245"/>
        <v>0</v>
      </c>
      <c r="BM105" s="69" t="str">
        <f>IF(BH105="AB","AB",IF(AND(OR(BB105="ab",BB105="ml"),OR(BC105="ab",BC105="ml"),OR(BE105="ab",BE105="ml")),"AB",IF(AND(OR(BB105="ab",BB105="ml"),OR(BE105="ab",BE105="ml")),"AB","")))</f>
        <v/>
      </c>
      <c r="BN105" s="69" t="str">
        <f>IF(OR($G105="NSO",$G105="",BH105=""),"",IF(OR(BM105="AB",BH105="ab"),"AB",IF(BL105&gt;36,"P",IF(BL105&gt;34,"G2",IF(BL105&gt;31,"G1",IF(BL105&gt;25,"S","F"))))))</f>
        <v/>
      </c>
      <c r="BO105" s="88" t="str">
        <f>IF(OR(BN105="",BN105=0,BN105="S",BN105="F",BN105="AB"),BN105,IF(BL105&gt;=75,"D",IF(BL105&gt;=60,"I",IF(BL105&gt;=48,"II",IF(BL105&gt;=36,"III",BN105)))))</f>
        <v/>
      </c>
      <c r="BP105" s="89">
        <v>0</v>
      </c>
      <c r="BQ105" s="58">
        <v>0</v>
      </c>
      <c r="BR105" s="59">
        <f t="shared" ref="BR105:BR108" si="347">SUM(BP105:BQ105)</f>
        <v>0</v>
      </c>
      <c r="BS105" s="147">
        <v>0</v>
      </c>
      <c r="BT105" s="343">
        <v>0</v>
      </c>
      <c r="BU105" s="76">
        <f>SUM(BS105,BT105)</f>
        <v>0</v>
      </c>
      <c r="BV105" s="344">
        <v>0</v>
      </c>
      <c r="BW105" s="345">
        <f>IF($S$7="NA","NA",0)</f>
        <v>0</v>
      </c>
      <c r="BX105" s="97">
        <f t="shared" si="246"/>
        <v>0</v>
      </c>
      <c r="BY105" s="148">
        <f>SUM(BR105,BU105,BX105)</f>
        <v>0</v>
      </c>
      <c r="BZ105" s="475">
        <f t="shared" si="247"/>
        <v>0</v>
      </c>
      <c r="CA105" s="53" t="str">
        <f t="shared" si="234"/>
        <v/>
      </c>
      <c r="CB105" s="53" t="str">
        <f>IF(OR($G105="NSO",$G105="",BV105=""),"",IF(OR(CA105="AB",BV105="ab"),"AB",IF(BZ105&gt;36,"P",IF(BZ105&gt;34,"G2",IF(BZ105&gt;31,"G1",IF(BZ105&gt;25,"S","F"))))))</f>
        <v/>
      </c>
      <c r="CC105" s="90" t="str">
        <f>IF(OR(CB105="",CB105=0,CB105="S",CB105="F",CB105="AB"),CB105,IF(BZ105&gt;=75,"D",IF(BZ105&gt;=60,"I",IF(BZ105&gt;=48,"II",IF(BZ105&gt;=36,"III",CB105)))))</f>
        <v/>
      </c>
      <c r="CD105" s="94">
        <v>0</v>
      </c>
      <c r="CE105" s="95">
        <v>0</v>
      </c>
      <c r="CF105" s="96">
        <f t="shared" si="222"/>
        <v>0</v>
      </c>
      <c r="CG105" s="223">
        <v>0</v>
      </c>
      <c r="CH105" s="352">
        <v>0</v>
      </c>
      <c r="CI105" s="224">
        <f>SUM(CG105,CH105)</f>
        <v>0</v>
      </c>
      <c r="CJ105" s="353">
        <v>0</v>
      </c>
      <c r="CK105" s="354">
        <f>IF($S$7="NA","NA",0)</f>
        <v>0</v>
      </c>
      <c r="CL105" s="46">
        <f t="shared" si="248"/>
        <v>0</v>
      </c>
      <c r="CM105" s="225">
        <f>SUM(CF105,CI105,CL105)</f>
        <v>0</v>
      </c>
      <c r="CN105" s="478">
        <f t="shared" si="249"/>
        <v>0</v>
      </c>
      <c r="CO105" s="28" t="str">
        <f>IF(CJ105="AB","AB",IF(AND(OR(CD105="ab",CD105="ml"),OR(CE105="ab",CE105="ml"),OR(CG105="ab",CG105="ml")),"AB",IF(AND(OR(CD105="ab",CD105="ml"),OR(CG105="ab",CG105="ml")),"AB","")))</f>
        <v/>
      </c>
      <c r="CP105" s="28" t="str">
        <f>IF(OR($G105="NSO",$G105="",CJ105=""),"",IF(OR(CO105="AB",CJ105="ab"),"AB",IF(CN105&gt;36,"P",IF(CN105&gt;34,"G2",IF(CN105&gt;31,"G1",IF(CN105&gt;25,"S","F"))))))</f>
        <v/>
      </c>
      <c r="CQ105" s="43" t="str">
        <f>IF(OR(CP105="",CP105=0,CP105="S",CP105="F",CP105="AB"),CP105,IF(CN105&gt;=75,"D",IF(CN105&gt;=60,"I",IF(CN105&gt;=48,"II",IF(CN105&gt;=36,"III",CP105)))))</f>
        <v/>
      </c>
      <c r="CR105" s="89">
        <v>0</v>
      </c>
      <c r="CS105" s="58">
        <v>0</v>
      </c>
      <c r="CT105" s="59">
        <f>SUM(CR105:CS105)</f>
        <v>0</v>
      </c>
      <c r="CU105" s="147">
        <v>0</v>
      </c>
      <c r="CV105" s="343">
        <v>0</v>
      </c>
      <c r="CW105" s="76">
        <f>SUM(CU105,CV105)</f>
        <v>0</v>
      </c>
      <c r="CX105" s="344">
        <v>0</v>
      </c>
      <c r="CY105" s="345">
        <f>IF($S$7="NA","NA",0)</f>
        <v>0</v>
      </c>
      <c r="CZ105" s="97">
        <f t="shared" si="250"/>
        <v>0</v>
      </c>
      <c r="DA105" s="148">
        <f>SUM(CT105,CW105,CZ105)</f>
        <v>0</v>
      </c>
      <c r="DB105" s="475">
        <f t="shared" si="251"/>
        <v>0</v>
      </c>
      <c r="DC105" s="53" t="str">
        <f>IF(CX105="AB","AB",IF(AND(OR(CR105="ab",CR105="ml"),OR(CS105="ab",CS105="ml"),OR(CU105="ab",CU105="ml")),"AB",IF(AND(OR(CR105="ab",CR105="ml"),OR(CU105="ab",CU105="ml")),"AB","")))</f>
        <v/>
      </c>
      <c r="DD105" s="53" t="str">
        <f>IF(OR($G105="NSO",$G105="",CX105=""),"",IF(OR(DC105="AB",CX105="ab"),"AB",IF(DB105&gt;36,"P",IF(DB105&gt;34,"G2",IF(DB105&gt;31,"G1",IF(DB105&gt;25,"S","F"))))))</f>
        <v/>
      </c>
      <c r="DE105" s="90" t="str">
        <f>IF(OR(DD105="",DD105=0,DD105="S",DD105="F",DD105="AB"),DD105,IF(DB105&gt;=75,"D",IF(DB105&gt;=60,"I",IF(DB105&gt;=48,"II",IF(DB105&gt;=36,"III",DD105)))))</f>
        <v/>
      </c>
      <c r="DF105" s="91">
        <v>0</v>
      </c>
      <c r="DG105" s="60">
        <v>0</v>
      </c>
      <c r="DH105" s="61">
        <f t="shared" si="223"/>
        <v>0</v>
      </c>
      <c r="DI105" s="244">
        <v>0</v>
      </c>
      <c r="DJ105" s="355">
        <v>0</v>
      </c>
      <c r="DK105" s="245">
        <f>SUM(DI105,DJ105)</f>
        <v>0</v>
      </c>
      <c r="DL105" s="356">
        <v>0</v>
      </c>
      <c r="DM105" s="357">
        <f>IF($S$7="NA","NA",0)</f>
        <v>0</v>
      </c>
      <c r="DN105" s="48">
        <f t="shared" si="252"/>
        <v>0</v>
      </c>
      <c r="DO105" s="246">
        <f>SUM(DH105,DK105,DN105)</f>
        <v>0</v>
      </c>
      <c r="DP105" s="479">
        <f t="shared" si="253"/>
        <v>0</v>
      </c>
      <c r="DQ105" s="92" t="str">
        <f t="shared" si="254"/>
        <v/>
      </c>
      <c r="DR105" s="203">
        <v>0</v>
      </c>
      <c r="DS105" s="63">
        <v>0</v>
      </c>
      <c r="DT105" s="204">
        <f t="shared" si="224"/>
        <v>0</v>
      </c>
      <c r="DU105" s="205">
        <v>0</v>
      </c>
      <c r="DV105" s="349">
        <v>0</v>
      </c>
      <c r="DW105" s="206">
        <f>SUM(DU105,DV105)</f>
        <v>0</v>
      </c>
      <c r="DX105" s="350">
        <v>0</v>
      </c>
      <c r="DY105" s="351">
        <f>IF($S$7="NA","NA",0)</f>
        <v>0</v>
      </c>
      <c r="DZ105" s="77">
        <f t="shared" si="255"/>
        <v>0</v>
      </c>
      <c r="EA105" s="207">
        <f>SUM(DT105,DW105,DZ105)</f>
        <v>0</v>
      </c>
      <c r="EB105" s="477">
        <f t="shared" si="256"/>
        <v>0</v>
      </c>
      <c r="EC105" s="93" t="str">
        <f t="shared" si="257"/>
        <v/>
      </c>
      <c r="ED105" s="12">
        <v>0</v>
      </c>
      <c r="EE105" s="6">
        <v>0</v>
      </c>
      <c r="EF105" s="6">
        <v>0</v>
      </c>
      <c r="EG105" s="65">
        <f t="shared" si="225"/>
        <v>0</v>
      </c>
      <c r="EH105" s="480">
        <f t="shared" si="258"/>
        <v>0</v>
      </c>
      <c r="EI105" s="66" t="str">
        <f t="shared" si="259"/>
        <v/>
      </c>
      <c r="EJ105" s="10">
        <v>0</v>
      </c>
      <c r="EK105" s="4">
        <v>0</v>
      </c>
      <c r="EL105" s="4">
        <v>0</v>
      </c>
      <c r="EM105" s="28">
        <f t="shared" si="226"/>
        <v>0</v>
      </c>
      <c r="EN105" s="478">
        <f t="shared" si="260"/>
        <v>0</v>
      </c>
      <c r="EO105" s="39" t="str">
        <f t="shared" si="261"/>
        <v/>
      </c>
      <c r="EP105" s="203">
        <v>0</v>
      </c>
      <c r="EQ105" s="63">
        <v>0</v>
      </c>
      <c r="ER105" s="204">
        <f t="shared" si="335"/>
        <v>0</v>
      </c>
      <c r="ES105" s="205">
        <v>0</v>
      </c>
      <c r="ET105" s="349">
        <v>0</v>
      </c>
      <c r="EU105" s="206">
        <f>SUM(ES105,ET105)</f>
        <v>0</v>
      </c>
      <c r="EV105" s="350">
        <v>0</v>
      </c>
      <c r="EW105" s="351">
        <f>IF($S$7="NA","NA",0)</f>
        <v>0</v>
      </c>
      <c r="EX105" s="77">
        <f t="shared" si="262"/>
        <v>0</v>
      </c>
      <c r="EY105" s="207">
        <f>SUM(ER105,EU105,EX105)</f>
        <v>0</v>
      </c>
      <c r="EZ105" s="477">
        <f t="shared" si="263"/>
        <v>0</v>
      </c>
      <c r="FA105" s="93" t="str">
        <f t="shared" si="264"/>
        <v/>
      </c>
      <c r="FB105" s="14"/>
      <c r="FC105" s="8"/>
      <c r="FD105" s="44" t="str">
        <f t="shared" si="219"/>
        <v/>
      </c>
      <c r="FE105" s="41">
        <f t="shared" si="265"/>
        <v>0</v>
      </c>
      <c r="FF105" s="30">
        <f t="shared" si="266"/>
        <v>0</v>
      </c>
      <c r="FG105" s="26">
        <f t="shared" si="339"/>
        <v>0</v>
      </c>
      <c r="FH105" s="74" t="str">
        <f t="shared" si="268"/>
        <v/>
      </c>
      <c r="FI105" s="74" t="str">
        <f t="shared" si="269"/>
        <v/>
      </c>
      <c r="FJ105" s="62" t="str">
        <f t="shared" si="270"/>
        <v/>
      </c>
      <c r="FK105" s="42" t="str">
        <f t="shared" si="271"/>
        <v/>
      </c>
      <c r="FL105" s="84">
        <f t="shared" si="272"/>
        <v>0</v>
      </c>
      <c r="FM105" s="71" t="str">
        <f t="shared" si="340"/>
        <v/>
      </c>
      <c r="FN105" s="70" t="str">
        <f t="shared" si="341"/>
        <v/>
      </c>
      <c r="FO105" s="70" t="str">
        <f t="shared" si="342"/>
        <v/>
      </c>
      <c r="FP105" s="70" t="str">
        <f t="shared" si="343"/>
        <v/>
      </c>
      <c r="FQ105" s="70" t="str">
        <f t="shared" si="344"/>
        <v/>
      </c>
      <c r="FR105" s="387" t="str">
        <f t="shared" si="345"/>
        <v/>
      </c>
      <c r="FS105" s="72" t="str">
        <f t="shared" si="346"/>
        <v/>
      </c>
      <c r="FT105" s="71">
        <f t="shared" si="273"/>
        <v>0</v>
      </c>
      <c r="FU105" s="70">
        <f t="shared" si="274"/>
        <v>0</v>
      </c>
      <c r="FV105" s="70">
        <f t="shared" si="275"/>
        <v>0</v>
      </c>
      <c r="FW105" s="70">
        <f t="shared" si="276"/>
        <v>0</v>
      </c>
      <c r="FX105" s="72"/>
      <c r="FY105" s="691"/>
      <c r="FZ105" s="691"/>
      <c r="GA105" s="112">
        <f t="shared" si="277"/>
        <v>0</v>
      </c>
      <c r="GB105" s="112" t="s">
        <v>193</v>
      </c>
      <c r="GC105" s="112">
        <f t="shared" si="278"/>
        <v>200</v>
      </c>
      <c r="GD105" s="112" t="str">
        <f t="shared" si="279"/>
        <v>0/200</v>
      </c>
      <c r="GE105" s="112">
        <f t="shared" si="280"/>
        <v>0</v>
      </c>
      <c r="GF105" s="112" t="s">
        <v>193</v>
      </c>
      <c r="GG105" s="112">
        <f t="shared" si="281"/>
        <v>200</v>
      </c>
      <c r="GH105" s="112" t="str">
        <f t="shared" si="282"/>
        <v>0/200</v>
      </c>
      <c r="GI105" s="112">
        <f t="shared" si="283"/>
        <v>0</v>
      </c>
      <c r="GJ105" s="112" t="s">
        <v>193</v>
      </c>
      <c r="GK105" s="112">
        <f t="shared" si="284"/>
        <v>100</v>
      </c>
      <c r="GL105" s="112" t="str">
        <f t="shared" si="285"/>
        <v>0/100</v>
      </c>
      <c r="GM105" s="112">
        <f t="shared" si="286"/>
        <v>0</v>
      </c>
      <c r="GN105" s="112" t="s">
        <v>193</v>
      </c>
      <c r="GO105" s="112">
        <f t="shared" si="287"/>
        <v>100</v>
      </c>
      <c r="GP105" s="112" t="str">
        <f t="shared" si="288"/>
        <v>0/100</v>
      </c>
      <c r="GQ105" s="112">
        <f t="shared" si="289"/>
        <v>0</v>
      </c>
      <c r="GR105" s="112" t="s">
        <v>193</v>
      </c>
      <c r="GS105" s="112">
        <f t="shared" si="290"/>
        <v>200</v>
      </c>
      <c r="GT105" s="112" t="str">
        <f t="shared" si="235"/>
        <v>0/200</v>
      </c>
    </row>
    <row r="106" spans="1:203" ht="18">
      <c r="A106" s="104">
        <f t="shared" si="236"/>
        <v>0</v>
      </c>
      <c r="B106" s="336">
        <v>98</v>
      </c>
      <c r="C106" s="32">
        <v>98</v>
      </c>
      <c r="D106" s="26">
        <f t="shared" si="237"/>
        <v>0</v>
      </c>
      <c r="E106" s="2"/>
      <c r="F106" s="538"/>
      <c r="G106" s="1"/>
      <c r="H106" s="2"/>
      <c r="I106" s="2"/>
      <c r="J106" s="2"/>
      <c r="K106" s="115"/>
      <c r="L106" s="15">
        <v>0</v>
      </c>
      <c r="M106" s="49">
        <v>0</v>
      </c>
      <c r="N106" s="50">
        <f t="shared" si="227"/>
        <v>0</v>
      </c>
      <c r="O106" s="141">
        <v>0</v>
      </c>
      <c r="P106" s="338">
        <v>0</v>
      </c>
      <c r="Q106" s="75">
        <f t="shared" si="228"/>
        <v>0</v>
      </c>
      <c r="R106" s="339">
        <v>0</v>
      </c>
      <c r="S106" s="340">
        <f t="shared" si="291"/>
        <v>0</v>
      </c>
      <c r="T106" s="153">
        <f t="shared" si="238"/>
        <v>0</v>
      </c>
      <c r="U106" s="51">
        <f t="shared" si="229"/>
        <v>0</v>
      </c>
      <c r="V106" s="476">
        <f t="shared" si="239"/>
        <v>0</v>
      </c>
      <c r="W106" s="27" t="str">
        <f t="shared" si="230"/>
        <v/>
      </c>
      <c r="X106" s="27" t="str">
        <f t="shared" si="231"/>
        <v/>
      </c>
      <c r="Y106" s="85" t="str">
        <f t="shared" si="232"/>
        <v/>
      </c>
      <c r="Z106" s="89">
        <v>0</v>
      </c>
      <c r="AA106" s="58">
        <v>0</v>
      </c>
      <c r="AB106" s="59">
        <f>SUM(Z106:AA106)</f>
        <v>0</v>
      </c>
      <c r="AC106" s="147">
        <v>0</v>
      </c>
      <c r="AD106" s="343">
        <v>0</v>
      </c>
      <c r="AE106" s="76">
        <f>SUM(AC106,AD106)</f>
        <v>0</v>
      </c>
      <c r="AF106" s="344">
        <v>0</v>
      </c>
      <c r="AG106" s="345">
        <f>IF($S$7="NA","NA",0)</f>
        <v>0</v>
      </c>
      <c r="AH106" s="97">
        <f t="shared" si="240"/>
        <v>0</v>
      </c>
      <c r="AI106" s="148">
        <f>SUM(AB106,AE106,AH106)</f>
        <v>0</v>
      </c>
      <c r="AJ106" s="475">
        <f t="shared" si="241"/>
        <v>0</v>
      </c>
      <c r="AK106" s="53" t="str">
        <f>IF(AF106="AB","AB",IF(AND(OR(Z106="ab",Z106="ml"),OR(AA106="ab",AA106="ml"),OR(AC106="ab",AC106="ml")),"AB",IF(AND(OR(Z106="ab",Z106="ml"),OR(AC106="ab",AC106="ml")),"AB","")))</f>
        <v/>
      </c>
      <c r="AL106" s="53" t="str">
        <f>IF(OR($G106="NSO",$G106="",AF106=""),"",IF(OR(AK106="AB",AF106="ab"),"AB",IF(AJ106&gt;36,"P",IF(AJ106&gt;34,"G2",IF(AJ106&gt;31,"G1",IF(AJ106&gt;25,"S","F"))))))</f>
        <v/>
      </c>
      <c r="AM106" s="90" t="str">
        <f>IF(OR(AL106="",AL106=0,AL106="S",AL106="F",AL106="AB"),AL106,IF(AJ106&gt;=75,"D",IF(AJ106&gt;=60,"I",IF(AJ106&gt;=48,"II",IF(AJ106&gt;=36,"III",AL106)))))</f>
        <v/>
      </c>
      <c r="AN106" s="86">
        <v>0</v>
      </c>
      <c r="AO106" s="55">
        <v>0</v>
      </c>
      <c r="AP106" s="56">
        <f t="shared" si="220"/>
        <v>0</v>
      </c>
      <c r="AQ106" s="185">
        <v>0</v>
      </c>
      <c r="AR106" s="346">
        <v>0</v>
      </c>
      <c r="AS106" s="186">
        <f>SUM(AQ106,AR106)</f>
        <v>0</v>
      </c>
      <c r="AT106" s="347">
        <v>0</v>
      </c>
      <c r="AU106" s="348">
        <f>IF($S$7="NA","NA",0)</f>
        <v>0</v>
      </c>
      <c r="AV106" s="47">
        <f t="shared" si="242"/>
        <v>0</v>
      </c>
      <c r="AW106" s="187">
        <f>SUM(AP106,AS106,AV106)</f>
        <v>0</v>
      </c>
      <c r="AX106" s="473">
        <f t="shared" si="243"/>
        <v>0</v>
      </c>
      <c r="AY106" s="29" t="str">
        <f>IF(AT106="AB","AB",IF(AND(OR(AN106="ab",AN106="ml"),OR(AO106="ab",AO106="ml"),OR(AQ106="ab",AQ106="ml")),"AB",IF(AND(OR(AN106="ab",AN106="ml"),OR(AQ106="ab",AQ106="ml")),"AB","")))</f>
        <v/>
      </c>
      <c r="AZ106" s="29" t="str">
        <f>IF(OR($G106="NSO",$G106="",AT106=""),"",IF(OR(AY106="AB",AT106="ab"),"AB",IF(AX106&gt;36,"P",IF(AX106&gt;34,"G2",IF(AX106&gt;31,"G1",IF(AX106&gt;25,"S","F"))))))</f>
        <v/>
      </c>
      <c r="BA106" s="87" t="str">
        <f>IF(OR(AZ106="",AZ106=0,AZ106="S",AZ106="F",AZ106="AB"),AZ106,IF(AX106&gt;=75,"D",IF(AX106&gt;=60,"I",IF(AX106&gt;=48,"II",IF(AX106&gt;=36,"III",AZ106)))))</f>
        <v/>
      </c>
      <c r="BB106" s="203">
        <v>0</v>
      </c>
      <c r="BC106" s="63">
        <v>0</v>
      </c>
      <c r="BD106" s="204">
        <f t="shared" si="221"/>
        <v>0</v>
      </c>
      <c r="BE106" s="205">
        <v>0</v>
      </c>
      <c r="BF106" s="349">
        <v>0</v>
      </c>
      <c r="BG106" s="206">
        <f>SUM(BE106,BF106)</f>
        <v>0</v>
      </c>
      <c r="BH106" s="350">
        <v>0</v>
      </c>
      <c r="BI106" s="351">
        <f>IF($S$7="NA","NA",0)</f>
        <v>0</v>
      </c>
      <c r="BJ106" s="77">
        <f t="shared" si="244"/>
        <v>0</v>
      </c>
      <c r="BK106" s="207">
        <f>SUM(BD106,BG106,BJ106)</f>
        <v>0</v>
      </c>
      <c r="BL106" s="477">
        <f t="shared" si="245"/>
        <v>0</v>
      </c>
      <c r="BM106" s="69" t="str">
        <f>IF(BH106="AB","AB",IF(AND(OR(BB106="ab",BB106="ml"),OR(BC106="ab",BC106="ml"),OR(BE106="ab",BE106="ml")),"AB",IF(AND(OR(BB106="ab",BB106="ml"),OR(BE106="ab",BE106="ml")),"AB","")))</f>
        <v/>
      </c>
      <c r="BN106" s="69" t="str">
        <f>IF(OR($G106="NSO",$G106="",BH106=""),"",IF(OR(BM106="AB",BH106="ab"),"AB",IF(BL106&gt;36,"P",IF(BL106&gt;34,"G2",IF(BL106&gt;31,"G1",IF(BL106&gt;25,"S","F"))))))</f>
        <v/>
      </c>
      <c r="BO106" s="88" t="str">
        <f>IF(OR(BN106="",BN106=0,BN106="S",BN106="F",BN106="AB"),BN106,IF(BL106&gt;=75,"D",IF(BL106&gt;=60,"I",IF(BL106&gt;=48,"II",IF(BL106&gt;=36,"III",BN106)))))</f>
        <v/>
      </c>
      <c r="BP106" s="89">
        <v>0</v>
      </c>
      <c r="BQ106" s="58">
        <v>0</v>
      </c>
      <c r="BR106" s="59">
        <f t="shared" si="347"/>
        <v>0</v>
      </c>
      <c r="BS106" s="147">
        <v>0</v>
      </c>
      <c r="BT106" s="343">
        <v>0</v>
      </c>
      <c r="BU106" s="76">
        <f>SUM(BS106,BT106)</f>
        <v>0</v>
      </c>
      <c r="BV106" s="344">
        <v>0</v>
      </c>
      <c r="BW106" s="345">
        <f>IF($S$7="NA","NA",0)</f>
        <v>0</v>
      </c>
      <c r="BX106" s="97">
        <f t="shared" si="246"/>
        <v>0</v>
      </c>
      <c r="BY106" s="148">
        <f>SUM(BR106,BU106,BX106)</f>
        <v>0</v>
      </c>
      <c r="BZ106" s="475">
        <f t="shared" si="247"/>
        <v>0</v>
      </c>
      <c r="CA106" s="53" t="str">
        <f t="shared" si="234"/>
        <v/>
      </c>
      <c r="CB106" s="53" t="str">
        <f>IF(OR($G106="NSO",$G106="",BV106=""),"",IF(OR(CA106="AB",BV106="ab"),"AB",IF(BZ106&gt;36,"P",IF(BZ106&gt;34,"G2",IF(BZ106&gt;31,"G1",IF(BZ106&gt;25,"S","F"))))))</f>
        <v/>
      </c>
      <c r="CC106" s="90" t="str">
        <f>IF(OR(CB106="",CB106=0,CB106="S",CB106="F",CB106="AB"),CB106,IF(BZ106&gt;=75,"D",IF(BZ106&gt;=60,"I",IF(BZ106&gt;=48,"II",IF(BZ106&gt;=36,"III",CB106)))))</f>
        <v/>
      </c>
      <c r="CD106" s="94">
        <v>0</v>
      </c>
      <c r="CE106" s="95">
        <v>0</v>
      </c>
      <c r="CF106" s="96">
        <f t="shared" si="222"/>
        <v>0</v>
      </c>
      <c r="CG106" s="223">
        <v>0</v>
      </c>
      <c r="CH106" s="352">
        <v>0</v>
      </c>
      <c r="CI106" s="224">
        <f>SUM(CG106,CH106)</f>
        <v>0</v>
      </c>
      <c r="CJ106" s="353">
        <v>0</v>
      </c>
      <c r="CK106" s="354">
        <f>IF($S$7="NA","NA",0)</f>
        <v>0</v>
      </c>
      <c r="CL106" s="46">
        <f t="shared" si="248"/>
        <v>0</v>
      </c>
      <c r="CM106" s="225">
        <f>SUM(CF106,CI106,CL106)</f>
        <v>0</v>
      </c>
      <c r="CN106" s="478">
        <f t="shared" si="249"/>
        <v>0</v>
      </c>
      <c r="CO106" s="28" t="str">
        <f>IF(CJ106="AB","AB",IF(AND(OR(CD106="ab",CD106="ml"),OR(CE106="ab",CE106="ml"),OR(CG106="ab",CG106="ml")),"AB",IF(AND(OR(CD106="ab",CD106="ml"),OR(CG106="ab",CG106="ml")),"AB","")))</f>
        <v/>
      </c>
      <c r="CP106" s="28" t="str">
        <f>IF(OR($G106="NSO",$G106="",CJ106=""),"",IF(OR(CO106="AB",CJ106="ab"),"AB",IF(CN106&gt;36,"P",IF(CN106&gt;34,"G2",IF(CN106&gt;31,"G1",IF(CN106&gt;25,"S","F"))))))</f>
        <v/>
      </c>
      <c r="CQ106" s="43" t="str">
        <f>IF(OR(CP106="",CP106=0,CP106="S",CP106="F",CP106="AB"),CP106,IF(CN106&gt;=75,"D",IF(CN106&gt;=60,"I",IF(CN106&gt;=48,"II",IF(CN106&gt;=36,"III",CP106)))))</f>
        <v/>
      </c>
      <c r="CR106" s="89">
        <v>0</v>
      </c>
      <c r="CS106" s="58">
        <v>0</v>
      </c>
      <c r="CT106" s="59">
        <f>SUM(CR106:CS106)</f>
        <v>0</v>
      </c>
      <c r="CU106" s="147">
        <v>0</v>
      </c>
      <c r="CV106" s="343">
        <v>0</v>
      </c>
      <c r="CW106" s="76">
        <f>SUM(CU106,CV106)</f>
        <v>0</v>
      </c>
      <c r="CX106" s="344">
        <v>0</v>
      </c>
      <c r="CY106" s="345">
        <f>IF($S$7="NA","NA",0)</f>
        <v>0</v>
      </c>
      <c r="CZ106" s="97">
        <f t="shared" si="250"/>
        <v>0</v>
      </c>
      <c r="DA106" s="148">
        <f>SUM(CT106,CW106,CZ106)</f>
        <v>0</v>
      </c>
      <c r="DB106" s="475">
        <f t="shared" si="251"/>
        <v>0</v>
      </c>
      <c r="DC106" s="53" t="str">
        <f>IF(CX106="AB","AB",IF(AND(OR(CR106="ab",CR106="ml"),OR(CS106="ab",CS106="ml"),OR(CU106="ab",CU106="ml")),"AB",IF(AND(OR(CR106="ab",CR106="ml"),OR(CU106="ab",CU106="ml")),"AB","")))</f>
        <v/>
      </c>
      <c r="DD106" s="53" t="str">
        <f>IF(OR($G106="NSO",$G106="",CX106=""),"",IF(OR(DC106="AB",CX106="ab"),"AB",IF(DB106&gt;36,"P",IF(DB106&gt;34,"G2",IF(DB106&gt;31,"G1",IF(DB106&gt;25,"S","F"))))))</f>
        <v/>
      </c>
      <c r="DE106" s="90" t="str">
        <f>IF(OR(DD106="",DD106=0,DD106="S",DD106="F",DD106="AB"),DD106,IF(DB106&gt;=75,"D",IF(DB106&gt;=60,"I",IF(DB106&gt;=48,"II",IF(DB106&gt;=36,"III",DD106)))))</f>
        <v/>
      </c>
      <c r="DF106" s="91">
        <v>0</v>
      </c>
      <c r="DG106" s="60">
        <v>0</v>
      </c>
      <c r="DH106" s="61">
        <f t="shared" si="223"/>
        <v>0</v>
      </c>
      <c r="DI106" s="244">
        <v>0</v>
      </c>
      <c r="DJ106" s="355">
        <v>0</v>
      </c>
      <c r="DK106" s="245">
        <f>SUM(DI106,DJ106)</f>
        <v>0</v>
      </c>
      <c r="DL106" s="356">
        <v>0</v>
      </c>
      <c r="DM106" s="357">
        <f>IF($S$7="NA","NA",0)</f>
        <v>0</v>
      </c>
      <c r="DN106" s="48">
        <f t="shared" si="252"/>
        <v>0</v>
      </c>
      <c r="DO106" s="246">
        <f>SUM(DH106,DK106,DN106)</f>
        <v>0</v>
      </c>
      <c r="DP106" s="479">
        <f t="shared" si="253"/>
        <v>0</v>
      </c>
      <c r="DQ106" s="92" t="str">
        <f t="shared" si="254"/>
        <v/>
      </c>
      <c r="DR106" s="203">
        <v>0</v>
      </c>
      <c r="DS106" s="63">
        <v>0</v>
      </c>
      <c r="DT106" s="204">
        <f t="shared" si="224"/>
        <v>0</v>
      </c>
      <c r="DU106" s="205">
        <v>0</v>
      </c>
      <c r="DV106" s="349">
        <v>0</v>
      </c>
      <c r="DW106" s="206">
        <f>SUM(DU106,DV106)</f>
        <v>0</v>
      </c>
      <c r="DX106" s="350">
        <v>0</v>
      </c>
      <c r="DY106" s="351">
        <f>IF($S$7="NA","NA",0)</f>
        <v>0</v>
      </c>
      <c r="DZ106" s="77">
        <f t="shared" si="255"/>
        <v>0</v>
      </c>
      <c r="EA106" s="207">
        <f>SUM(DT106,DW106,DZ106)</f>
        <v>0</v>
      </c>
      <c r="EB106" s="477">
        <f t="shared" si="256"/>
        <v>0</v>
      </c>
      <c r="EC106" s="93" t="str">
        <f t="shared" si="257"/>
        <v/>
      </c>
      <c r="ED106" s="12">
        <v>0</v>
      </c>
      <c r="EE106" s="6">
        <v>0</v>
      </c>
      <c r="EF106" s="6">
        <v>0</v>
      </c>
      <c r="EG106" s="65">
        <f t="shared" si="225"/>
        <v>0</v>
      </c>
      <c r="EH106" s="480">
        <f t="shared" si="258"/>
        <v>0</v>
      </c>
      <c r="EI106" s="66" t="str">
        <f t="shared" si="259"/>
        <v/>
      </c>
      <c r="EJ106" s="10">
        <v>0</v>
      </c>
      <c r="EK106" s="4">
        <v>0</v>
      </c>
      <c r="EL106" s="4">
        <v>0</v>
      </c>
      <c r="EM106" s="28">
        <f t="shared" si="226"/>
        <v>0</v>
      </c>
      <c r="EN106" s="478">
        <f t="shared" si="260"/>
        <v>0</v>
      </c>
      <c r="EO106" s="39" t="str">
        <f t="shared" si="261"/>
        <v/>
      </c>
      <c r="EP106" s="203">
        <v>0</v>
      </c>
      <c r="EQ106" s="63">
        <v>0</v>
      </c>
      <c r="ER106" s="204">
        <f t="shared" si="335"/>
        <v>0</v>
      </c>
      <c r="ES106" s="205">
        <v>0</v>
      </c>
      <c r="ET106" s="349">
        <v>0</v>
      </c>
      <c r="EU106" s="206">
        <f>SUM(ES106,ET106)</f>
        <v>0</v>
      </c>
      <c r="EV106" s="350">
        <v>0</v>
      </c>
      <c r="EW106" s="351">
        <f>IF($S$7="NA","NA",0)</f>
        <v>0</v>
      </c>
      <c r="EX106" s="77">
        <f t="shared" si="262"/>
        <v>0</v>
      </c>
      <c r="EY106" s="207">
        <f>SUM(ER106,EU106,EX106)</f>
        <v>0</v>
      </c>
      <c r="EZ106" s="477">
        <f t="shared" si="263"/>
        <v>0</v>
      </c>
      <c r="FA106" s="93" t="str">
        <f t="shared" si="264"/>
        <v/>
      </c>
      <c r="FB106" s="14"/>
      <c r="FC106" s="8"/>
      <c r="FD106" s="44" t="str">
        <f t="shared" si="219"/>
        <v/>
      </c>
      <c r="FE106" s="41">
        <f t="shared" si="265"/>
        <v>0</v>
      </c>
      <c r="FF106" s="30">
        <f t="shared" si="266"/>
        <v>0</v>
      </c>
      <c r="FG106" s="26">
        <f t="shared" si="339"/>
        <v>0</v>
      </c>
      <c r="FH106" s="74" t="str">
        <f t="shared" si="268"/>
        <v/>
      </c>
      <c r="FI106" s="74" t="str">
        <f t="shared" si="269"/>
        <v/>
      </c>
      <c r="FJ106" s="62" t="str">
        <f t="shared" si="270"/>
        <v/>
      </c>
      <c r="FK106" s="42" t="str">
        <f t="shared" si="271"/>
        <v/>
      </c>
      <c r="FL106" s="84">
        <f t="shared" si="272"/>
        <v>0</v>
      </c>
      <c r="FM106" s="71" t="str">
        <f t="shared" si="340"/>
        <v/>
      </c>
      <c r="FN106" s="70" t="str">
        <f t="shared" si="341"/>
        <v/>
      </c>
      <c r="FO106" s="70" t="str">
        <f t="shared" si="342"/>
        <v/>
      </c>
      <c r="FP106" s="70" t="str">
        <f t="shared" si="343"/>
        <v/>
      </c>
      <c r="FQ106" s="70" t="str">
        <f t="shared" si="344"/>
        <v/>
      </c>
      <c r="FR106" s="387" t="str">
        <f t="shared" si="345"/>
        <v/>
      </c>
      <c r="FS106" s="72" t="str">
        <f t="shared" si="346"/>
        <v/>
      </c>
      <c r="FT106" s="71">
        <f t="shared" si="273"/>
        <v>0</v>
      </c>
      <c r="FU106" s="70">
        <f t="shared" si="274"/>
        <v>0</v>
      </c>
      <c r="FV106" s="70">
        <f t="shared" si="275"/>
        <v>0</v>
      </c>
      <c r="FW106" s="70">
        <f t="shared" si="276"/>
        <v>0</v>
      </c>
      <c r="FX106" s="72"/>
      <c r="FY106" s="691"/>
      <c r="FZ106" s="691"/>
      <c r="GA106" s="112">
        <f t="shared" si="277"/>
        <v>0</v>
      </c>
      <c r="GB106" s="112" t="s">
        <v>193</v>
      </c>
      <c r="GC106" s="112">
        <f t="shared" si="278"/>
        <v>200</v>
      </c>
      <c r="GD106" s="112" t="str">
        <f t="shared" si="279"/>
        <v>0/200</v>
      </c>
      <c r="GE106" s="112">
        <f t="shared" si="280"/>
        <v>0</v>
      </c>
      <c r="GF106" s="112" t="s">
        <v>193</v>
      </c>
      <c r="GG106" s="112">
        <f t="shared" si="281"/>
        <v>200</v>
      </c>
      <c r="GH106" s="112" t="str">
        <f t="shared" si="282"/>
        <v>0/200</v>
      </c>
      <c r="GI106" s="112">
        <f t="shared" si="283"/>
        <v>0</v>
      </c>
      <c r="GJ106" s="112" t="s">
        <v>193</v>
      </c>
      <c r="GK106" s="112">
        <f t="shared" si="284"/>
        <v>100</v>
      </c>
      <c r="GL106" s="112" t="str">
        <f t="shared" si="285"/>
        <v>0/100</v>
      </c>
      <c r="GM106" s="112">
        <f t="shared" si="286"/>
        <v>0</v>
      </c>
      <c r="GN106" s="112" t="s">
        <v>193</v>
      </c>
      <c r="GO106" s="112">
        <f t="shared" si="287"/>
        <v>100</v>
      </c>
      <c r="GP106" s="112" t="str">
        <f t="shared" si="288"/>
        <v>0/100</v>
      </c>
      <c r="GQ106" s="112">
        <f t="shared" si="289"/>
        <v>0</v>
      </c>
      <c r="GR106" s="112" t="s">
        <v>193</v>
      </c>
      <c r="GS106" s="112">
        <f t="shared" si="290"/>
        <v>200</v>
      </c>
      <c r="GT106" s="112" t="str">
        <f t="shared" si="235"/>
        <v>0/200</v>
      </c>
    </row>
    <row r="107" spans="1:203" ht="18">
      <c r="A107" s="104">
        <f t="shared" si="236"/>
        <v>0</v>
      </c>
      <c r="B107" s="336">
        <v>99</v>
      </c>
      <c r="C107" s="25">
        <v>99</v>
      </c>
      <c r="D107" s="26">
        <f t="shared" si="237"/>
        <v>0</v>
      </c>
      <c r="E107" s="2"/>
      <c r="F107" s="538"/>
      <c r="G107" s="2"/>
      <c r="H107" s="2"/>
      <c r="I107" s="2"/>
      <c r="J107" s="2"/>
      <c r="K107" s="115"/>
      <c r="L107" s="15">
        <v>0</v>
      </c>
      <c r="M107" s="49">
        <v>0</v>
      </c>
      <c r="N107" s="50">
        <f t="shared" si="227"/>
        <v>0</v>
      </c>
      <c r="O107" s="141">
        <v>0</v>
      </c>
      <c r="P107" s="338">
        <v>0</v>
      </c>
      <c r="Q107" s="75">
        <f t="shared" si="228"/>
        <v>0</v>
      </c>
      <c r="R107" s="339">
        <v>0</v>
      </c>
      <c r="S107" s="340">
        <f t="shared" si="291"/>
        <v>0</v>
      </c>
      <c r="T107" s="153">
        <f t="shared" si="238"/>
        <v>0</v>
      </c>
      <c r="U107" s="51">
        <f t="shared" si="229"/>
        <v>0</v>
      </c>
      <c r="V107" s="476">
        <f t="shared" si="239"/>
        <v>0</v>
      </c>
      <c r="W107" s="27" t="str">
        <f t="shared" si="230"/>
        <v/>
      </c>
      <c r="X107" s="27" t="str">
        <f t="shared" si="231"/>
        <v/>
      </c>
      <c r="Y107" s="85" t="str">
        <f t="shared" si="232"/>
        <v/>
      </c>
      <c r="Z107" s="89">
        <v>0</v>
      </c>
      <c r="AA107" s="58">
        <v>0</v>
      </c>
      <c r="AB107" s="59">
        <f>SUM(Z107:AA107)</f>
        <v>0</v>
      </c>
      <c r="AC107" s="147">
        <v>0</v>
      </c>
      <c r="AD107" s="343">
        <v>0</v>
      </c>
      <c r="AE107" s="76">
        <f>SUM(AC107,AD107)</f>
        <v>0</v>
      </c>
      <c r="AF107" s="344">
        <v>0</v>
      </c>
      <c r="AG107" s="345">
        <f>IF($S$7="NA","NA",0)</f>
        <v>0</v>
      </c>
      <c r="AH107" s="97">
        <f t="shared" si="240"/>
        <v>0</v>
      </c>
      <c r="AI107" s="148">
        <f>SUM(AB107,AE107,AH107)</f>
        <v>0</v>
      </c>
      <c r="AJ107" s="475">
        <f t="shared" si="241"/>
        <v>0</v>
      </c>
      <c r="AK107" s="53" t="str">
        <f>IF(AF107="AB","AB",IF(AND(OR(Z107="ab",Z107="ml"),OR(AA107="ab",AA107="ml"),OR(AC107="ab",AC107="ml")),"AB",IF(AND(OR(Z107="ab",Z107="ml"),OR(AC107="ab",AC107="ml")),"AB","")))</f>
        <v/>
      </c>
      <c r="AL107" s="53" t="str">
        <f>IF(OR($G107="NSO",$G107="",AF107=""),"",IF(OR(AK107="AB",AF107="ab"),"AB",IF(AJ107&gt;36,"P",IF(AJ107&gt;34,"G2",IF(AJ107&gt;31,"G1",IF(AJ107&gt;25,"S","F"))))))</f>
        <v/>
      </c>
      <c r="AM107" s="90" t="str">
        <f>IF(OR(AL107="",AL107=0,AL107="S",AL107="F",AL107="AB"),AL107,IF(AJ107&gt;=75,"D",IF(AJ107&gt;=60,"I",IF(AJ107&gt;=48,"II",IF(AJ107&gt;=36,"III",AL107)))))</f>
        <v/>
      </c>
      <c r="AN107" s="86">
        <v>0</v>
      </c>
      <c r="AO107" s="55">
        <v>0</v>
      </c>
      <c r="AP107" s="56">
        <f t="shared" si="220"/>
        <v>0</v>
      </c>
      <c r="AQ107" s="185">
        <v>0</v>
      </c>
      <c r="AR107" s="346">
        <v>0</v>
      </c>
      <c r="AS107" s="186">
        <f>SUM(AQ107,AR107)</f>
        <v>0</v>
      </c>
      <c r="AT107" s="347">
        <v>0</v>
      </c>
      <c r="AU107" s="348">
        <f>IF($S$7="NA","NA",0)</f>
        <v>0</v>
      </c>
      <c r="AV107" s="47">
        <f t="shared" si="242"/>
        <v>0</v>
      </c>
      <c r="AW107" s="187">
        <f>SUM(AP107,AS107,AV107)</f>
        <v>0</v>
      </c>
      <c r="AX107" s="473">
        <f t="shared" si="243"/>
        <v>0</v>
      </c>
      <c r="AY107" s="29" t="str">
        <f>IF(AT107="AB","AB",IF(AND(OR(AN107="ab",AN107="ml"),OR(AO107="ab",AO107="ml"),OR(AQ107="ab",AQ107="ml")),"AB",IF(AND(OR(AN107="ab",AN107="ml"),OR(AQ107="ab",AQ107="ml")),"AB","")))</f>
        <v/>
      </c>
      <c r="AZ107" s="29" t="str">
        <f>IF(OR($G107="NSO",$G107="",AT107=""),"",IF(OR(AY107="AB",AT107="ab"),"AB",IF(AX107&gt;36,"P",IF(AX107&gt;34,"G2",IF(AX107&gt;31,"G1",IF(AX107&gt;25,"S","F"))))))</f>
        <v/>
      </c>
      <c r="BA107" s="87" t="str">
        <f>IF(OR(AZ107="",AZ107=0,AZ107="S",AZ107="F",AZ107="AB"),AZ107,IF(AX107&gt;=75,"D",IF(AX107&gt;=60,"I",IF(AX107&gt;=48,"II",IF(AX107&gt;=36,"III",AZ107)))))</f>
        <v/>
      </c>
      <c r="BB107" s="203">
        <v>0</v>
      </c>
      <c r="BC107" s="63">
        <v>0</v>
      </c>
      <c r="BD107" s="204">
        <f t="shared" si="221"/>
        <v>0</v>
      </c>
      <c r="BE107" s="205">
        <v>0</v>
      </c>
      <c r="BF107" s="349">
        <v>0</v>
      </c>
      <c r="BG107" s="206">
        <f>SUM(BE107,BF107)</f>
        <v>0</v>
      </c>
      <c r="BH107" s="350">
        <v>0</v>
      </c>
      <c r="BI107" s="351">
        <f>IF($S$7="NA","NA",0)</f>
        <v>0</v>
      </c>
      <c r="BJ107" s="77">
        <f t="shared" si="244"/>
        <v>0</v>
      </c>
      <c r="BK107" s="207">
        <f>SUM(BD107,BG107,BJ107)</f>
        <v>0</v>
      </c>
      <c r="BL107" s="477">
        <f t="shared" si="245"/>
        <v>0</v>
      </c>
      <c r="BM107" s="69" t="str">
        <f>IF(BH107="AB","AB",IF(AND(OR(BB107="ab",BB107="ml"),OR(BC107="ab",BC107="ml"),OR(BE107="ab",BE107="ml")),"AB",IF(AND(OR(BB107="ab",BB107="ml"),OR(BE107="ab",BE107="ml")),"AB","")))</f>
        <v/>
      </c>
      <c r="BN107" s="69" t="str">
        <f>IF(OR($G107="NSO",$G107="",BH107=""),"",IF(OR(BM107="AB",BH107="ab"),"AB",IF(BL107&gt;36,"P",IF(BL107&gt;34,"G2",IF(BL107&gt;31,"G1",IF(BL107&gt;25,"S","F"))))))</f>
        <v/>
      </c>
      <c r="BO107" s="88" t="str">
        <f>IF(OR(BN107="",BN107=0,BN107="S",BN107="F",BN107="AB"),BN107,IF(BL107&gt;=75,"D",IF(BL107&gt;=60,"I",IF(BL107&gt;=48,"II",IF(BL107&gt;=36,"III",BN107)))))</f>
        <v/>
      </c>
      <c r="BP107" s="89">
        <v>0</v>
      </c>
      <c r="BQ107" s="58">
        <v>0</v>
      </c>
      <c r="BR107" s="59">
        <f t="shared" si="347"/>
        <v>0</v>
      </c>
      <c r="BS107" s="147">
        <v>0</v>
      </c>
      <c r="BT107" s="343">
        <v>0</v>
      </c>
      <c r="BU107" s="76">
        <f>SUM(BS107,BT107)</f>
        <v>0</v>
      </c>
      <c r="BV107" s="344">
        <v>0</v>
      </c>
      <c r="BW107" s="345">
        <f>IF($S$7="NA","NA",0)</f>
        <v>0</v>
      </c>
      <c r="BX107" s="97">
        <f t="shared" si="246"/>
        <v>0</v>
      </c>
      <c r="BY107" s="148">
        <f>SUM(BR107,BU107,BX107)</f>
        <v>0</v>
      </c>
      <c r="BZ107" s="475">
        <f t="shared" si="247"/>
        <v>0</v>
      </c>
      <c r="CA107" s="53" t="str">
        <f t="shared" si="234"/>
        <v/>
      </c>
      <c r="CB107" s="53" t="str">
        <f>IF(OR($G107="NSO",$G107="",BV107=""),"",IF(OR(CA107="AB",BV107="ab"),"AB",IF(BZ107&gt;36,"P",IF(BZ107&gt;34,"G2",IF(BZ107&gt;31,"G1",IF(BZ107&gt;25,"S","F"))))))</f>
        <v/>
      </c>
      <c r="CC107" s="90" t="str">
        <f>IF(OR(CB107="",CB107=0,CB107="S",CB107="F",CB107="AB"),CB107,IF(BZ107&gt;=75,"D",IF(BZ107&gt;=60,"I",IF(BZ107&gt;=48,"II",IF(BZ107&gt;=36,"III",CB107)))))</f>
        <v/>
      </c>
      <c r="CD107" s="94">
        <v>0</v>
      </c>
      <c r="CE107" s="95">
        <v>0</v>
      </c>
      <c r="CF107" s="96">
        <f t="shared" si="222"/>
        <v>0</v>
      </c>
      <c r="CG107" s="223">
        <v>0</v>
      </c>
      <c r="CH107" s="352">
        <v>0</v>
      </c>
      <c r="CI107" s="224">
        <f>SUM(CG107,CH107)</f>
        <v>0</v>
      </c>
      <c r="CJ107" s="353">
        <v>0</v>
      </c>
      <c r="CK107" s="354">
        <f>IF($S$7="NA","NA",0)</f>
        <v>0</v>
      </c>
      <c r="CL107" s="46">
        <f t="shared" si="248"/>
        <v>0</v>
      </c>
      <c r="CM107" s="225">
        <f>SUM(CF107,CI107,CL107)</f>
        <v>0</v>
      </c>
      <c r="CN107" s="478">
        <f t="shared" si="249"/>
        <v>0</v>
      </c>
      <c r="CO107" s="28" t="str">
        <f>IF(CJ107="AB","AB",IF(AND(OR(CD107="ab",CD107="ml"),OR(CE107="ab",CE107="ml"),OR(CG107="ab",CG107="ml")),"AB",IF(AND(OR(CD107="ab",CD107="ml"),OR(CG107="ab",CG107="ml")),"AB","")))</f>
        <v/>
      </c>
      <c r="CP107" s="28" t="str">
        <f>IF(OR($G107="NSO",$G107="",CJ107=""),"",IF(OR(CO107="AB",CJ107="ab"),"AB",IF(CN107&gt;36,"P",IF(CN107&gt;34,"G2",IF(CN107&gt;31,"G1",IF(CN107&gt;25,"S","F"))))))</f>
        <v/>
      </c>
      <c r="CQ107" s="43" t="str">
        <f>IF(OR(CP107="",CP107=0,CP107="S",CP107="F",CP107="AB"),CP107,IF(CN107&gt;=75,"D",IF(CN107&gt;=60,"I",IF(CN107&gt;=48,"II",IF(CN107&gt;=36,"III",CP107)))))</f>
        <v/>
      </c>
      <c r="CR107" s="89">
        <v>0</v>
      </c>
      <c r="CS107" s="58">
        <v>0</v>
      </c>
      <c r="CT107" s="59">
        <f>SUM(CR107:CS107)</f>
        <v>0</v>
      </c>
      <c r="CU107" s="147">
        <v>0</v>
      </c>
      <c r="CV107" s="343">
        <v>0</v>
      </c>
      <c r="CW107" s="76">
        <f>SUM(CU107,CV107)</f>
        <v>0</v>
      </c>
      <c r="CX107" s="344">
        <v>0</v>
      </c>
      <c r="CY107" s="345">
        <f>IF($S$7="NA","NA",0)</f>
        <v>0</v>
      </c>
      <c r="CZ107" s="97">
        <f t="shared" si="250"/>
        <v>0</v>
      </c>
      <c r="DA107" s="148">
        <f>SUM(CT107,CW107,CZ107)</f>
        <v>0</v>
      </c>
      <c r="DB107" s="475">
        <f t="shared" si="251"/>
        <v>0</v>
      </c>
      <c r="DC107" s="53" t="str">
        <f>IF(CX107="AB","AB",IF(AND(OR(CR107="ab",CR107="ml"),OR(CS107="ab",CS107="ml"),OR(CU107="ab",CU107="ml")),"AB",IF(AND(OR(CR107="ab",CR107="ml"),OR(CU107="ab",CU107="ml")),"AB","")))</f>
        <v/>
      </c>
      <c r="DD107" s="53" t="str">
        <f>IF(OR($G107="NSO",$G107="",CX107=""),"",IF(OR(DC107="AB",CX107="ab"),"AB",IF(DB107&gt;36,"P",IF(DB107&gt;34,"G2",IF(DB107&gt;31,"G1",IF(DB107&gt;25,"S","F"))))))</f>
        <v/>
      </c>
      <c r="DE107" s="90" t="str">
        <f>IF(OR(DD107="",DD107=0,DD107="S",DD107="F",DD107="AB"),DD107,IF(DB107&gt;=75,"D",IF(DB107&gt;=60,"I",IF(DB107&gt;=48,"II",IF(DB107&gt;=36,"III",DD107)))))</f>
        <v/>
      </c>
      <c r="DF107" s="91">
        <v>0</v>
      </c>
      <c r="DG107" s="60">
        <v>0</v>
      </c>
      <c r="DH107" s="61">
        <f t="shared" si="223"/>
        <v>0</v>
      </c>
      <c r="DI107" s="244">
        <v>0</v>
      </c>
      <c r="DJ107" s="355">
        <v>0</v>
      </c>
      <c r="DK107" s="245">
        <f>SUM(DI107,DJ107)</f>
        <v>0</v>
      </c>
      <c r="DL107" s="356">
        <v>0</v>
      </c>
      <c r="DM107" s="357">
        <f>IF($S$7="NA","NA",0)</f>
        <v>0</v>
      </c>
      <c r="DN107" s="48">
        <f t="shared" si="252"/>
        <v>0</v>
      </c>
      <c r="DO107" s="246">
        <f>SUM(DH107,DK107,DN107)</f>
        <v>0</v>
      </c>
      <c r="DP107" s="479">
        <f t="shared" si="253"/>
        <v>0</v>
      </c>
      <c r="DQ107" s="92" t="str">
        <f t="shared" si="254"/>
        <v/>
      </c>
      <c r="DR107" s="203">
        <v>0</v>
      </c>
      <c r="DS107" s="63">
        <v>0</v>
      </c>
      <c r="DT107" s="204">
        <f t="shared" si="224"/>
        <v>0</v>
      </c>
      <c r="DU107" s="205">
        <v>0</v>
      </c>
      <c r="DV107" s="349">
        <v>0</v>
      </c>
      <c r="DW107" s="206">
        <f>SUM(DU107,DV107)</f>
        <v>0</v>
      </c>
      <c r="DX107" s="350">
        <v>0</v>
      </c>
      <c r="DY107" s="351">
        <f>IF($S$7="NA","NA",0)</f>
        <v>0</v>
      </c>
      <c r="DZ107" s="77">
        <f t="shared" si="255"/>
        <v>0</v>
      </c>
      <c r="EA107" s="207">
        <f>SUM(DT107,DW107,DZ107)</f>
        <v>0</v>
      </c>
      <c r="EB107" s="477">
        <f t="shared" si="256"/>
        <v>0</v>
      </c>
      <c r="EC107" s="93" t="str">
        <f t="shared" si="257"/>
        <v/>
      </c>
      <c r="ED107" s="12">
        <v>0</v>
      </c>
      <c r="EE107" s="6">
        <v>0</v>
      </c>
      <c r="EF107" s="6">
        <v>0</v>
      </c>
      <c r="EG107" s="65">
        <f t="shared" si="225"/>
        <v>0</v>
      </c>
      <c r="EH107" s="480">
        <f t="shared" si="258"/>
        <v>0</v>
      </c>
      <c r="EI107" s="66" t="str">
        <f t="shared" si="259"/>
        <v/>
      </c>
      <c r="EJ107" s="10">
        <v>0</v>
      </c>
      <c r="EK107" s="4">
        <v>0</v>
      </c>
      <c r="EL107" s="4">
        <v>0</v>
      </c>
      <c r="EM107" s="28">
        <f t="shared" si="226"/>
        <v>0</v>
      </c>
      <c r="EN107" s="478">
        <f t="shared" si="260"/>
        <v>0</v>
      </c>
      <c r="EO107" s="39" t="str">
        <f t="shared" si="261"/>
        <v/>
      </c>
      <c r="EP107" s="203">
        <v>0</v>
      </c>
      <c r="EQ107" s="63">
        <v>0</v>
      </c>
      <c r="ER107" s="204">
        <f t="shared" si="335"/>
        <v>0</v>
      </c>
      <c r="ES107" s="205">
        <v>0</v>
      </c>
      <c r="ET107" s="349">
        <v>0</v>
      </c>
      <c r="EU107" s="206">
        <f>SUM(ES107,ET107)</f>
        <v>0</v>
      </c>
      <c r="EV107" s="350">
        <v>0</v>
      </c>
      <c r="EW107" s="351">
        <f>IF($S$7="NA","NA",0)</f>
        <v>0</v>
      </c>
      <c r="EX107" s="77">
        <f t="shared" si="262"/>
        <v>0</v>
      </c>
      <c r="EY107" s="207">
        <f>SUM(ER107,EU107,EX107)</f>
        <v>0</v>
      </c>
      <c r="EZ107" s="477">
        <f t="shared" si="263"/>
        <v>0</v>
      </c>
      <c r="FA107" s="93" t="str">
        <f t="shared" si="264"/>
        <v/>
      </c>
      <c r="FB107" s="14"/>
      <c r="FC107" s="8"/>
      <c r="FD107" s="44" t="str">
        <f t="shared" si="219"/>
        <v/>
      </c>
      <c r="FE107" s="41">
        <f t="shared" si="265"/>
        <v>0</v>
      </c>
      <c r="FF107" s="30">
        <f t="shared" si="266"/>
        <v>0</v>
      </c>
      <c r="FG107" s="26">
        <f t="shared" si="339"/>
        <v>0</v>
      </c>
      <c r="FH107" s="74" t="str">
        <f t="shared" si="268"/>
        <v/>
      </c>
      <c r="FI107" s="74" t="str">
        <f t="shared" si="269"/>
        <v/>
      </c>
      <c r="FJ107" s="62" t="str">
        <f t="shared" si="270"/>
        <v/>
      </c>
      <c r="FK107" s="42" t="str">
        <f t="shared" si="271"/>
        <v/>
      </c>
      <c r="FL107" s="84">
        <f t="shared" si="272"/>
        <v>0</v>
      </c>
      <c r="FM107" s="71" t="str">
        <f t="shared" si="340"/>
        <v/>
      </c>
      <c r="FN107" s="70" t="str">
        <f t="shared" si="341"/>
        <v/>
      </c>
      <c r="FO107" s="70" t="str">
        <f t="shared" si="342"/>
        <v/>
      </c>
      <c r="FP107" s="70" t="str">
        <f t="shared" si="343"/>
        <v/>
      </c>
      <c r="FQ107" s="70" t="str">
        <f t="shared" si="344"/>
        <v/>
      </c>
      <c r="FR107" s="387" t="str">
        <f t="shared" si="345"/>
        <v/>
      </c>
      <c r="FS107" s="72" t="str">
        <f t="shared" si="346"/>
        <v/>
      </c>
      <c r="FT107" s="71">
        <f t="shared" si="273"/>
        <v>0</v>
      </c>
      <c r="FU107" s="70">
        <f t="shared" si="274"/>
        <v>0</v>
      </c>
      <c r="FV107" s="70">
        <f t="shared" si="275"/>
        <v>0</v>
      </c>
      <c r="FW107" s="70">
        <f t="shared" si="276"/>
        <v>0</v>
      </c>
      <c r="FX107" s="72"/>
      <c r="FY107" s="691"/>
      <c r="FZ107" s="691"/>
      <c r="GA107" s="112">
        <f t="shared" si="277"/>
        <v>0</v>
      </c>
      <c r="GB107" s="112" t="s">
        <v>193</v>
      </c>
      <c r="GC107" s="112">
        <f t="shared" si="278"/>
        <v>200</v>
      </c>
      <c r="GD107" s="112" t="str">
        <f t="shared" si="279"/>
        <v>0/200</v>
      </c>
      <c r="GE107" s="112">
        <f t="shared" si="280"/>
        <v>0</v>
      </c>
      <c r="GF107" s="112" t="s">
        <v>193</v>
      </c>
      <c r="GG107" s="112">
        <f t="shared" si="281"/>
        <v>200</v>
      </c>
      <c r="GH107" s="112" t="str">
        <f t="shared" si="282"/>
        <v>0/200</v>
      </c>
      <c r="GI107" s="112">
        <f t="shared" si="283"/>
        <v>0</v>
      </c>
      <c r="GJ107" s="112" t="s">
        <v>193</v>
      </c>
      <c r="GK107" s="112">
        <f t="shared" si="284"/>
        <v>100</v>
      </c>
      <c r="GL107" s="112" t="str">
        <f t="shared" si="285"/>
        <v>0/100</v>
      </c>
      <c r="GM107" s="112">
        <f t="shared" si="286"/>
        <v>0</v>
      </c>
      <c r="GN107" s="112" t="s">
        <v>193</v>
      </c>
      <c r="GO107" s="112">
        <f t="shared" si="287"/>
        <v>100</v>
      </c>
      <c r="GP107" s="112" t="str">
        <f t="shared" si="288"/>
        <v>0/100</v>
      </c>
      <c r="GQ107" s="112">
        <f t="shared" si="289"/>
        <v>0</v>
      </c>
      <c r="GR107" s="112" t="s">
        <v>193</v>
      </c>
      <c r="GS107" s="112">
        <f t="shared" si="290"/>
        <v>200</v>
      </c>
      <c r="GT107" s="112" t="str">
        <f t="shared" si="235"/>
        <v>0/200</v>
      </c>
    </row>
    <row r="108" spans="1:203" ht="18.75" thickBot="1">
      <c r="A108" s="104">
        <f t="shared" si="236"/>
        <v>0</v>
      </c>
      <c r="B108" s="336">
        <v>100</v>
      </c>
      <c r="C108" s="32">
        <v>100</v>
      </c>
      <c r="D108" s="26">
        <f t="shared" si="237"/>
        <v>0</v>
      </c>
      <c r="E108" s="2"/>
      <c r="F108" s="538"/>
      <c r="G108" s="1"/>
      <c r="H108" s="2"/>
      <c r="I108" s="2"/>
      <c r="J108" s="2"/>
      <c r="K108" s="115"/>
      <c r="L108" s="15">
        <v>0</v>
      </c>
      <c r="M108" s="49">
        <v>0</v>
      </c>
      <c r="N108" s="50">
        <f t="shared" ref="N108" si="348">SUM(L108:M108)</f>
        <v>0</v>
      </c>
      <c r="O108" s="141">
        <v>0</v>
      </c>
      <c r="P108" s="338">
        <v>0</v>
      </c>
      <c r="Q108" s="75">
        <f t="shared" ref="Q108" si="349">SUM(O108,P108)</f>
        <v>0</v>
      </c>
      <c r="R108" s="339">
        <v>0</v>
      </c>
      <c r="S108" s="340">
        <f t="shared" si="291"/>
        <v>0</v>
      </c>
      <c r="T108" s="153">
        <f t="shared" si="238"/>
        <v>0</v>
      </c>
      <c r="U108" s="51">
        <f t="shared" ref="U108" si="350">SUM(N108,Q108,T108)</f>
        <v>0</v>
      </c>
      <c r="V108" s="476">
        <f t="shared" si="239"/>
        <v>0</v>
      </c>
      <c r="W108" s="27" t="str">
        <f t="shared" ref="W108" si="351">IF(R108="AB","AB",IF(AND(OR(L108="ab",L108="ml"),OR(M108="ab",M108="ml"),OR(O108="ab",O108="ml")),"AB",IF(AND(OR(L108="ab",L108="ml"),OR(O108="ab",O108="ml")),"AB","")))</f>
        <v/>
      </c>
      <c r="X108" s="27" t="str">
        <f t="shared" ref="X108" si="352">IF(OR($G108="NSO",$G108="",R108=""),"",IF(OR(W108="AB",R108="ab"),"AB",IF(V108&gt;36,"P",IF(V108&gt;34,"G2",IF(V108&gt;31,"G1",IF(V108&gt;25,"S","F"))))))</f>
        <v/>
      </c>
      <c r="Y108" s="85" t="str">
        <f t="shared" ref="Y108" si="353">IF(OR(X108="",X108=0,X108="S",X108="F",X108="AB"),X108,IF(V108&gt;=75,"D",IF(V108&gt;=60,"I",IF(V108&gt;=48,"II",IF(V108&gt;=36,"III",X108)))))</f>
        <v/>
      </c>
      <c r="Z108" s="89">
        <v>0</v>
      </c>
      <c r="AA108" s="58">
        <v>0</v>
      </c>
      <c r="AB108" s="59">
        <f>SUM(Z108:AA108)</f>
        <v>0</v>
      </c>
      <c r="AC108" s="147">
        <v>0</v>
      </c>
      <c r="AD108" s="343">
        <v>0</v>
      </c>
      <c r="AE108" s="76">
        <f>SUM(AC108,AD108)</f>
        <v>0</v>
      </c>
      <c r="AF108" s="344">
        <v>0</v>
      </c>
      <c r="AG108" s="345">
        <f>IF($S$7="NA","NA",0)</f>
        <v>0</v>
      </c>
      <c r="AH108" s="97">
        <f t="shared" si="240"/>
        <v>0</v>
      </c>
      <c r="AI108" s="148">
        <f>SUM(AB108,AE108,AH108)</f>
        <v>0</v>
      </c>
      <c r="AJ108" s="475">
        <f t="shared" si="241"/>
        <v>0</v>
      </c>
      <c r="AK108" s="53" t="str">
        <f>IF(AF108="AB","AB",IF(AND(OR(Z108="ab",Z108="ml"),OR(AA108="ab",AA108="ml"),OR(AC108="ab",AC108="ml")),"AB",IF(AND(OR(Z108="ab",Z108="ml"),OR(AC108="ab",AC108="ml")),"AB","")))</f>
        <v/>
      </c>
      <c r="AL108" s="53" t="str">
        <f>IF(OR($G108="NSO",$G108="",AF108=""),"",IF(OR(AK108="AB",AF108="ab"),"AB",IF(AJ108&gt;36,"P",IF(AJ108&gt;34,"G2",IF(AJ108&gt;31,"G1",IF(AJ108&gt;25,"S","F"))))))</f>
        <v/>
      </c>
      <c r="AM108" s="90" t="str">
        <f>IF(OR(AL108="",AL108=0,AL108="S",AL108="F",AL108="AB"),AL108,IF(AJ108&gt;=75,"D",IF(AJ108&gt;=60,"I",IF(AJ108&gt;=48,"II",IF(AJ108&gt;=36,"III",AL108)))))</f>
        <v/>
      </c>
      <c r="AN108" s="86">
        <v>0</v>
      </c>
      <c r="AO108" s="55">
        <v>0</v>
      </c>
      <c r="AP108" s="56">
        <f t="shared" si="220"/>
        <v>0</v>
      </c>
      <c r="AQ108" s="185">
        <v>0</v>
      </c>
      <c r="AR108" s="346">
        <v>0</v>
      </c>
      <c r="AS108" s="186">
        <f>SUM(AQ108,AR108)</f>
        <v>0</v>
      </c>
      <c r="AT108" s="347">
        <v>0</v>
      </c>
      <c r="AU108" s="348">
        <f>IF($S$7="NA","NA",0)</f>
        <v>0</v>
      </c>
      <c r="AV108" s="47">
        <f t="shared" si="242"/>
        <v>0</v>
      </c>
      <c r="AW108" s="187">
        <f>SUM(AP108,AS108,AV108)</f>
        <v>0</v>
      </c>
      <c r="AX108" s="473">
        <f t="shared" si="243"/>
        <v>0</v>
      </c>
      <c r="AY108" s="29" t="str">
        <f>IF(AT108="AB","AB",IF(AND(OR(AN108="ab",AN108="ml"),OR(AO108="ab",AO108="ml"),OR(AQ108="ab",AQ108="ml")),"AB",IF(AND(OR(AN108="ab",AN108="ml"),OR(AQ108="ab",AQ108="ml")),"AB","")))</f>
        <v/>
      </c>
      <c r="AZ108" s="29" t="str">
        <f>IF(OR($G108="NSO",$G108="",AT108=""),"",IF(OR(AY108="AB",AT108="ab"),"AB",IF(AX108&gt;36,"P",IF(AX108&gt;34,"G2",IF(AX108&gt;31,"G1",IF(AX108&gt;25,"S","F"))))))</f>
        <v/>
      </c>
      <c r="BA108" s="87" t="str">
        <f>IF(OR(AZ108="",AZ108=0,AZ108="S",AZ108="F",AZ108="AB"),AZ108,IF(AX108&gt;=75,"D",IF(AX108&gt;=60,"I",IF(AX108&gt;=48,"II",IF(AX108&gt;=36,"III",AZ108)))))</f>
        <v/>
      </c>
      <c r="BB108" s="203">
        <v>0</v>
      </c>
      <c r="BC108" s="63">
        <v>0</v>
      </c>
      <c r="BD108" s="204">
        <f t="shared" si="221"/>
        <v>0</v>
      </c>
      <c r="BE108" s="205">
        <v>0</v>
      </c>
      <c r="BF108" s="349">
        <v>0</v>
      </c>
      <c r="BG108" s="206">
        <f>SUM(BE108,BF108)</f>
        <v>0</v>
      </c>
      <c r="BH108" s="350">
        <v>0</v>
      </c>
      <c r="BI108" s="351">
        <f>IF($S$7="NA","NA",0)</f>
        <v>0</v>
      </c>
      <c r="BJ108" s="77">
        <f t="shared" si="244"/>
        <v>0</v>
      </c>
      <c r="BK108" s="207">
        <f>SUM(BD108,BG108,BJ108)</f>
        <v>0</v>
      </c>
      <c r="BL108" s="477">
        <f t="shared" si="245"/>
        <v>0</v>
      </c>
      <c r="BM108" s="69" t="str">
        <f>IF(BH108="AB","AB",IF(AND(OR(BB108="ab",BB108="ml"),OR(BC108="ab",BC108="ml"),OR(BE108="ab",BE108="ml")),"AB",IF(AND(OR(BB108="ab",BB108="ml"),OR(BE108="ab",BE108="ml")),"AB","")))</f>
        <v/>
      </c>
      <c r="BN108" s="69" t="str">
        <f>IF(OR($G108="NSO",$G108="",BH108=""),"",IF(OR(BM108="AB",BH108="ab"),"AB",IF(BL108&gt;36,"P",IF(BL108&gt;34,"G2",IF(BL108&gt;31,"G1",IF(BL108&gt;25,"S","F"))))))</f>
        <v/>
      </c>
      <c r="BO108" s="88" t="str">
        <f>IF(OR(BN108="",BN108=0,BN108="S",BN108="F",BN108="AB"),BN108,IF(BL108&gt;=75,"D",IF(BL108&gt;=60,"I",IF(BL108&gt;=48,"II",IF(BL108&gt;=36,"III",BN108)))))</f>
        <v/>
      </c>
      <c r="BP108" s="89">
        <v>0</v>
      </c>
      <c r="BQ108" s="58">
        <v>0</v>
      </c>
      <c r="BR108" s="59">
        <f t="shared" si="347"/>
        <v>0</v>
      </c>
      <c r="BS108" s="147">
        <v>0</v>
      </c>
      <c r="BT108" s="343">
        <v>0</v>
      </c>
      <c r="BU108" s="76">
        <f>SUM(BS108,BT108)</f>
        <v>0</v>
      </c>
      <c r="BV108" s="344">
        <v>0</v>
      </c>
      <c r="BW108" s="345">
        <f>IF($S$7="NA","NA",0)</f>
        <v>0</v>
      </c>
      <c r="BX108" s="97">
        <f t="shared" si="246"/>
        <v>0</v>
      </c>
      <c r="BY108" s="148">
        <f>SUM(BR108,BU108,BX108)</f>
        <v>0</v>
      </c>
      <c r="BZ108" s="475">
        <f t="shared" si="247"/>
        <v>0</v>
      </c>
      <c r="CA108" s="53" t="str">
        <f t="shared" si="234"/>
        <v/>
      </c>
      <c r="CB108" s="53" t="str">
        <f>IF(OR($G108="NSO",$G108="",BV108=""),"",IF(OR(CA108="AB",BV108="ab"),"AB",IF(BZ108&gt;36,"P",IF(BZ108&gt;34,"G2",IF(BZ108&gt;31,"G1",IF(BZ108&gt;25,"S","F"))))))</f>
        <v/>
      </c>
      <c r="CC108" s="90" t="str">
        <f>IF(OR(CB108="",CB108=0,CB108="S",CB108="F",CB108="AB"),CB108,IF(BZ108&gt;=75,"D",IF(BZ108&gt;=60,"I",IF(BZ108&gt;=48,"II",IF(BZ108&gt;=36,"III",CB108)))))</f>
        <v/>
      </c>
      <c r="CD108" s="94">
        <v>0</v>
      </c>
      <c r="CE108" s="95">
        <v>0</v>
      </c>
      <c r="CF108" s="96">
        <f t="shared" si="222"/>
        <v>0</v>
      </c>
      <c r="CG108" s="223">
        <v>0</v>
      </c>
      <c r="CH108" s="352">
        <v>0</v>
      </c>
      <c r="CI108" s="224">
        <f>SUM(CG108,CH108)</f>
        <v>0</v>
      </c>
      <c r="CJ108" s="353">
        <v>0</v>
      </c>
      <c r="CK108" s="354">
        <f>IF($S$7="NA","NA",0)</f>
        <v>0</v>
      </c>
      <c r="CL108" s="46">
        <f t="shared" si="248"/>
        <v>0</v>
      </c>
      <c r="CM108" s="225">
        <f>SUM(CF108,CI108,CL108)</f>
        <v>0</v>
      </c>
      <c r="CN108" s="478">
        <f t="shared" si="249"/>
        <v>0</v>
      </c>
      <c r="CO108" s="28" t="str">
        <f>IF(CJ108="AB","AB",IF(AND(OR(CD108="ab",CD108="ml"),OR(CE108="ab",CE108="ml"),OR(CG108="ab",CG108="ml")),"AB",IF(AND(OR(CD108="ab",CD108="ml"),OR(CG108="ab",CG108="ml")),"AB","")))</f>
        <v/>
      </c>
      <c r="CP108" s="28" t="str">
        <f>IF(OR($G108="NSO",$G108="",CJ108=""),"",IF(OR(CO108="AB",CJ108="ab"),"AB",IF(CN108&gt;36,"P",IF(CN108&gt;34,"G2",IF(CN108&gt;31,"G1",IF(CN108&gt;25,"S","F"))))))</f>
        <v/>
      </c>
      <c r="CQ108" s="43" t="str">
        <f>IF(OR(CP108="",CP108=0,CP108="S",CP108="F",CP108="AB"),CP108,IF(CN108&gt;=75,"D",IF(CN108&gt;=60,"I",IF(CN108&gt;=48,"II",IF(CN108&gt;=36,"III",CP108)))))</f>
        <v/>
      </c>
      <c r="CR108" s="89">
        <v>0</v>
      </c>
      <c r="CS108" s="58">
        <v>0</v>
      </c>
      <c r="CT108" s="59">
        <f>SUM(CR108:CS108)</f>
        <v>0</v>
      </c>
      <c r="CU108" s="147">
        <v>0</v>
      </c>
      <c r="CV108" s="343">
        <v>0</v>
      </c>
      <c r="CW108" s="76">
        <f>SUM(CU108,CV108)</f>
        <v>0</v>
      </c>
      <c r="CX108" s="344">
        <v>0</v>
      </c>
      <c r="CY108" s="345">
        <f>IF($S$7="NA","NA",0)</f>
        <v>0</v>
      </c>
      <c r="CZ108" s="97">
        <f t="shared" si="250"/>
        <v>0</v>
      </c>
      <c r="DA108" s="148">
        <f>SUM(CT108,CW108,CZ108)</f>
        <v>0</v>
      </c>
      <c r="DB108" s="475">
        <f t="shared" si="251"/>
        <v>0</v>
      </c>
      <c r="DC108" s="53" t="str">
        <f>IF(CX108="AB","AB",IF(AND(OR(CR108="ab",CR108="ml"),OR(CS108="ab",CS108="ml"),OR(CU108="ab",CU108="ml")),"AB",IF(AND(OR(CR108="ab",CR108="ml"),OR(CU108="ab",CU108="ml")),"AB","")))</f>
        <v/>
      </c>
      <c r="DD108" s="53" t="str">
        <f>IF(OR($G108="NSO",$G108="",CX108=""),"",IF(OR(DC108="AB",CX108="ab"),"AB",IF(DB108&gt;36,"P",IF(DB108&gt;34,"G2",IF(DB108&gt;31,"G1",IF(DB108&gt;25,"S","F"))))))</f>
        <v/>
      </c>
      <c r="DE108" s="90" t="str">
        <f>IF(OR(DD108="",DD108=0,DD108="S",DD108="F",DD108="AB"),DD108,IF(DB108&gt;=75,"D",IF(DB108&gt;=60,"I",IF(DB108&gt;=48,"II",IF(DB108&gt;=36,"III",DD108)))))</f>
        <v/>
      </c>
      <c r="DF108" s="91">
        <v>0</v>
      </c>
      <c r="DG108" s="60">
        <v>0</v>
      </c>
      <c r="DH108" s="61">
        <f t="shared" si="223"/>
        <v>0</v>
      </c>
      <c r="DI108" s="244">
        <v>0</v>
      </c>
      <c r="DJ108" s="355">
        <v>0</v>
      </c>
      <c r="DK108" s="245">
        <f>SUM(DI108,DJ108)</f>
        <v>0</v>
      </c>
      <c r="DL108" s="356">
        <v>0</v>
      </c>
      <c r="DM108" s="357">
        <f>IF($S$7="NA","NA",0)</f>
        <v>0</v>
      </c>
      <c r="DN108" s="48">
        <f t="shared" si="252"/>
        <v>0</v>
      </c>
      <c r="DO108" s="246">
        <f>SUM(DH108,DK108,DN108)</f>
        <v>0</v>
      </c>
      <c r="DP108" s="479">
        <f t="shared" si="253"/>
        <v>0</v>
      </c>
      <c r="DQ108" s="92" t="str">
        <f t="shared" si="254"/>
        <v/>
      </c>
      <c r="DR108" s="203">
        <v>0</v>
      </c>
      <c r="DS108" s="63">
        <v>0</v>
      </c>
      <c r="DT108" s="204">
        <f t="shared" si="224"/>
        <v>0</v>
      </c>
      <c r="DU108" s="205">
        <v>0</v>
      </c>
      <c r="DV108" s="349">
        <v>0</v>
      </c>
      <c r="DW108" s="206">
        <f>SUM(DU108,DV108)</f>
        <v>0</v>
      </c>
      <c r="DX108" s="350">
        <v>0</v>
      </c>
      <c r="DY108" s="351">
        <f>IF($S$7="NA","NA",0)</f>
        <v>0</v>
      </c>
      <c r="DZ108" s="77">
        <f t="shared" si="255"/>
        <v>0</v>
      </c>
      <c r="EA108" s="207">
        <f>SUM(DT108,DW108,DZ108)</f>
        <v>0</v>
      </c>
      <c r="EB108" s="477">
        <f t="shared" si="256"/>
        <v>0</v>
      </c>
      <c r="EC108" s="93" t="str">
        <f t="shared" si="257"/>
        <v/>
      </c>
      <c r="ED108" s="12">
        <v>0</v>
      </c>
      <c r="EE108" s="6">
        <v>0</v>
      </c>
      <c r="EF108" s="6">
        <v>0</v>
      </c>
      <c r="EG108" s="65">
        <f t="shared" si="225"/>
        <v>0</v>
      </c>
      <c r="EH108" s="480">
        <f t="shared" si="258"/>
        <v>0</v>
      </c>
      <c r="EI108" s="66" t="str">
        <f t="shared" si="259"/>
        <v/>
      </c>
      <c r="EJ108" s="10">
        <v>0</v>
      </c>
      <c r="EK108" s="4">
        <v>0</v>
      </c>
      <c r="EL108" s="4">
        <v>0</v>
      </c>
      <c r="EM108" s="28">
        <f t="shared" si="226"/>
        <v>0</v>
      </c>
      <c r="EN108" s="478">
        <f t="shared" si="260"/>
        <v>0</v>
      </c>
      <c r="EO108" s="39" t="str">
        <f t="shared" si="261"/>
        <v/>
      </c>
      <c r="EP108" s="203">
        <v>0</v>
      </c>
      <c r="EQ108" s="63">
        <v>0</v>
      </c>
      <c r="ER108" s="204">
        <f t="shared" si="335"/>
        <v>0</v>
      </c>
      <c r="ES108" s="205">
        <v>0</v>
      </c>
      <c r="ET108" s="349">
        <v>0</v>
      </c>
      <c r="EU108" s="206">
        <f>SUM(ES108,ET108)</f>
        <v>0</v>
      </c>
      <c r="EV108" s="350">
        <v>0</v>
      </c>
      <c r="EW108" s="351">
        <f>IF($S$7="NA","NA",0)</f>
        <v>0</v>
      </c>
      <c r="EX108" s="77">
        <f t="shared" si="262"/>
        <v>0</v>
      </c>
      <c r="EY108" s="207">
        <f>SUM(ER108,EU108,EX108)</f>
        <v>0</v>
      </c>
      <c r="EZ108" s="477">
        <f t="shared" si="263"/>
        <v>0</v>
      </c>
      <c r="FA108" s="93" t="str">
        <f t="shared" si="264"/>
        <v/>
      </c>
      <c r="FB108" s="14"/>
      <c r="FC108" s="8"/>
      <c r="FD108" s="44" t="str">
        <f t="shared" si="219"/>
        <v/>
      </c>
      <c r="FE108" s="41">
        <f t="shared" si="265"/>
        <v>0</v>
      </c>
      <c r="FF108" s="30">
        <f t="shared" si="266"/>
        <v>0</v>
      </c>
      <c r="FG108" s="33">
        <f t="shared" si="339"/>
        <v>0</v>
      </c>
      <c r="FH108" s="74" t="str">
        <f t="shared" si="268"/>
        <v/>
      </c>
      <c r="FI108" s="74" t="str">
        <f t="shared" si="269"/>
        <v/>
      </c>
      <c r="FJ108" s="62" t="str">
        <f t="shared" si="270"/>
        <v/>
      </c>
      <c r="FK108" s="45" t="str">
        <f t="shared" si="271"/>
        <v/>
      </c>
      <c r="FL108" s="84">
        <f t="shared" si="272"/>
        <v>0</v>
      </c>
      <c r="FM108" s="71" t="str">
        <f t="shared" si="340"/>
        <v/>
      </c>
      <c r="FN108" s="70" t="str">
        <f t="shared" si="341"/>
        <v/>
      </c>
      <c r="FO108" s="70" t="str">
        <f t="shared" si="342"/>
        <v/>
      </c>
      <c r="FP108" s="70" t="str">
        <f t="shared" si="343"/>
        <v/>
      </c>
      <c r="FQ108" s="70" t="str">
        <f t="shared" si="344"/>
        <v/>
      </c>
      <c r="FR108" s="387" t="str">
        <f t="shared" si="345"/>
        <v/>
      </c>
      <c r="FS108" s="72" t="str">
        <f t="shared" si="346"/>
        <v/>
      </c>
      <c r="FT108" s="71">
        <f t="shared" si="273"/>
        <v>0</v>
      </c>
      <c r="FU108" s="70">
        <f t="shared" si="274"/>
        <v>0</v>
      </c>
      <c r="FV108" s="70">
        <f t="shared" si="275"/>
        <v>0</v>
      </c>
      <c r="FW108" s="70">
        <f t="shared" si="276"/>
        <v>0</v>
      </c>
      <c r="FX108" s="73"/>
      <c r="FY108" s="691"/>
      <c r="FZ108" s="691"/>
      <c r="GA108" s="112">
        <f t="shared" si="277"/>
        <v>0</v>
      </c>
      <c r="GB108" s="112" t="s">
        <v>193</v>
      </c>
      <c r="GC108" s="112">
        <f t="shared" si="278"/>
        <v>200</v>
      </c>
      <c r="GD108" s="112" t="str">
        <f t="shared" si="279"/>
        <v>0/200</v>
      </c>
      <c r="GE108" s="112">
        <f t="shared" si="280"/>
        <v>0</v>
      </c>
      <c r="GF108" s="112" t="s">
        <v>193</v>
      </c>
      <c r="GG108" s="112">
        <f t="shared" si="281"/>
        <v>200</v>
      </c>
      <c r="GH108" s="112" t="str">
        <f t="shared" si="282"/>
        <v>0/200</v>
      </c>
      <c r="GI108" s="112">
        <f t="shared" si="283"/>
        <v>0</v>
      </c>
      <c r="GJ108" s="112" t="s">
        <v>193</v>
      </c>
      <c r="GK108" s="112">
        <f t="shared" si="284"/>
        <v>100</v>
      </c>
      <c r="GL108" s="112" t="str">
        <f t="shared" si="285"/>
        <v>0/100</v>
      </c>
      <c r="GM108" s="112">
        <f t="shared" si="286"/>
        <v>0</v>
      </c>
      <c r="GN108" s="112" t="s">
        <v>193</v>
      </c>
      <c r="GO108" s="112">
        <f t="shared" si="287"/>
        <v>100</v>
      </c>
      <c r="GP108" s="112" t="str">
        <f t="shared" si="288"/>
        <v>0/100</v>
      </c>
      <c r="GQ108" s="112">
        <f t="shared" si="289"/>
        <v>0</v>
      </c>
      <c r="GR108" s="112" t="s">
        <v>193</v>
      </c>
      <c r="GS108" s="112">
        <f t="shared" si="290"/>
        <v>200</v>
      </c>
      <c r="GT108" s="112" t="str">
        <f t="shared" si="235"/>
        <v>0/200</v>
      </c>
    </row>
    <row r="109" spans="1:203" ht="15.75" hidden="1">
      <c r="B109" s="336">
        <v>1</v>
      </c>
      <c r="C109" s="34">
        <v>2</v>
      </c>
      <c r="D109" s="34">
        <v>3</v>
      </c>
      <c r="E109" s="34">
        <v>4</v>
      </c>
      <c r="F109" s="34">
        <v>5</v>
      </c>
      <c r="G109" s="34">
        <v>6</v>
      </c>
      <c r="H109" s="34">
        <v>7</v>
      </c>
      <c r="I109" s="34">
        <v>8</v>
      </c>
      <c r="J109" s="34">
        <v>9</v>
      </c>
      <c r="K109" s="34">
        <v>10</v>
      </c>
      <c r="L109" s="34">
        <v>11</v>
      </c>
      <c r="M109" s="34">
        <v>12</v>
      </c>
      <c r="N109" s="34">
        <v>13</v>
      </c>
      <c r="O109" s="34">
        <v>14</v>
      </c>
      <c r="P109" s="34">
        <v>15</v>
      </c>
      <c r="Q109" s="34">
        <v>16</v>
      </c>
      <c r="R109" s="34">
        <v>17</v>
      </c>
      <c r="S109" s="34">
        <v>18</v>
      </c>
      <c r="T109" s="153">
        <f t="shared" si="238"/>
        <v>35</v>
      </c>
      <c r="U109" s="34">
        <v>20</v>
      </c>
      <c r="V109" s="476">
        <f t="shared" si="239"/>
        <v>20</v>
      </c>
      <c r="W109" s="34">
        <v>22</v>
      </c>
      <c r="X109" s="34">
        <v>23</v>
      </c>
      <c r="Y109" s="34">
        <v>24</v>
      </c>
      <c r="Z109" s="34">
        <v>25</v>
      </c>
      <c r="AA109" s="34">
        <v>26</v>
      </c>
      <c r="AB109" s="34">
        <v>27</v>
      </c>
      <c r="AC109" s="34">
        <v>28</v>
      </c>
      <c r="AD109" s="34">
        <v>29</v>
      </c>
      <c r="AE109" s="34">
        <v>30</v>
      </c>
      <c r="AF109" s="34">
        <v>31</v>
      </c>
      <c r="AG109" s="34">
        <v>32</v>
      </c>
      <c r="AH109" s="34">
        <f t="shared" si="240"/>
        <v>63</v>
      </c>
      <c r="AI109" s="34">
        <v>34</v>
      </c>
      <c r="AJ109" s="475">
        <f t="shared" si="241"/>
        <v>34</v>
      </c>
      <c r="AK109" s="34">
        <v>36</v>
      </c>
      <c r="AL109" s="34">
        <v>37</v>
      </c>
      <c r="AM109" s="34">
        <v>38</v>
      </c>
      <c r="AN109" s="34">
        <v>39</v>
      </c>
      <c r="AO109" s="34">
        <v>40</v>
      </c>
      <c r="AP109" s="34">
        <v>41</v>
      </c>
      <c r="AQ109" s="34">
        <v>42</v>
      </c>
      <c r="AR109" s="34">
        <v>43</v>
      </c>
      <c r="AS109" s="34">
        <v>44</v>
      </c>
      <c r="AT109" s="34">
        <v>45</v>
      </c>
      <c r="AU109" s="34">
        <v>46</v>
      </c>
      <c r="AV109" s="34">
        <f t="shared" si="242"/>
        <v>91</v>
      </c>
      <c r="AW109" s="34">
        <v>48</v>
      </c>
      <c r="AX109" s="474">
        <f t="shared" si="243"/>
        <v>24</v>
      </c>
      <c r="AY109" s="34">
        <v>50</v>
      </c>
      <c r="AZ109" s="34">
        <v>51</v>
      </c>
      <c r="BA109" s="34">
        <v>52</v>
      </c>
      <c r="BB109" s="34">
        <v>53</v>
      </c>
      <c r="BC109" s="34">
        <v>54</v>
      </c>
      <c r="BD109" s="34">
        <v>55</v>
      </c>
      <c r="BE109" s="34">
        <v>56</v>
      </c>
      <c r="BF109" s="34">
        <v>57</v>
      </c>
      <c r="BG109" s="34">
        <v>58</v>
      </c>
      <c r="BH109" s="34">
        <v>59</v>
      </c>
      <c r="BI109" s="34">
        <v>60</v>
      </c>
      <c r="BJ109" s="34">
        <f t="shared" si="244"/>
        <v>119</v>
      </c>
      <c r="BK109" s="34">
        <v>62</v>
      </c>
      <c r="BL109" s="477">
        <f t="shared" si="245"/>
        <v>31</v>
      </c>
      <c r="BM109" s="34">
        <v>64</v>
      </c>
      <c r="BN109" s="34">
        <v>65</v>
      </c>
      <c r="BO109" s="34">
        <v>66</v>
      </c>
      <c r="BP109" s="34">
        <v>67</v>
      </c>
      <c r="BQ109" s="34">
        <v>68</v>
      </c>
      <c r="BR109" s="34">
        <v>69</v>
      </c>
      <c r="BS109" s="34">
        <v>70</v>
      </c>
      <c r="BT109" s="34">
        <v>71</v>
      </c>
      <c r="BU109" s="34">
        <v>72</v>
      </c>
      <c r="BV109" s="34">
        <v>73</v>
      </c>
      <c r="BW109" s="34">
        <v>74</v>
      </c>
      <c r="BX109" s="34">
        <f t="shared" si="246"/>
        <v>147</v>
      </c>
      <c r="BY109" s="34">
        <v>76</v>
      </c>
      <c r="BZ109" s="474">
        <f t="shared" si="247"/>
        <v>38</v>
      </c>
      <c r="CA109" s="34">
        <v>78</v>
      </c>
      <c r="CB109" s="34">
        <v>79</v>
      </c>
      <c r="CC109" s="34">
        <v>80</v>
      </c>
      <c r="CD109" s="34">
        <v>81</v>
      </c>
      <c r="CE109" s="34">
        <v>82</v>
      </c>
      <c r="CF109" s="34">
        <v>83</v>
      </c>
      <c r="CG109" s="34">
        <v>84</v>
      </c>
      <c r="CH109" s="34">
        <v>85</v>
      </c>
      <c r="CI109" s="34">
        <v>86</v>
      </c>
      <c r="CJ109" s="34">
        <v>87</v>
      </c>
      <c r="CK109" s="34">
        <v>88</v>
      </c>
      <c r="CL109" s="34">
        <f t="shared" si="248"/>
        <v>175</v>
      </c>
      <c r="CM109" s="34">
        <v>90</v>
      </c>
      <c r="CN109" s="478">
        <f t="shared" si="249"/>
        <v>45</v>
      </c>
      <c r="CO109" s="34">
        <v>92</v>
      </c>
      <c r="CP109" s="34">
        <v>93</v>
      </c>
      <c r="CQ109" s="34">
        <v>94</v>
      </c>
      <c r="CR109" s="34">
        <v>95</v>
      </c>
      <c r="CS109" s="34">
        <v>96</v>
      </c>
      <c r="CT109" s="34">
        <v>97</v>
      </c>
      <c r="CU109" s="34">
        <v>98</v>
      </c>
      <c r="CV109" s="34">
        <v>99</v>
      </c>
      <c r="CW109" s="34">
        <v>100</v>
      </c>
      <c r="CX109" s="34">
        <v>101</v>
      </c>
      <c r="CY109" s="34">
        <v>102</v>
      </c>
      <c r="CZ109" s="34">
        <f t="shared" si="250"/>
        <v>203</v>
      </c>
      <c r="DA109" s="34">
        <v>104</v>
      </c>
      <c r="DB109" s="475">
        <f t="shared" si="251"/>
        <v>52</v>
      </c>
      <c r="DC109" s="34">
        <v>106</v>
      </c>
      <c r="DD109" s="34">
        <v>107</v>
      </c>
      <c r="DE109" s="34">
        <v>108</v>
      </c>
      <c r="DF109" s="34">
        <v>109</v>
      </c>
      <c r="DG109" s="34">
        <v>110</v>
      </c>
      <c r="DH109" s="34">
        <v>111</v>
      </c>
      <c r="DI109" s="34">
        <v>112</v>
      </c>
      <c r="DJ109" s="34">
        <v>113</v>
      </c>
      <c r="DK109" s="34">
        <v>114</v>
      </c>
      <c r="DL109" s="34">
        <v>115</v>
      </c>
      <c r="DM109" s="34">
        <v>116</v>
      </c>
      <c r="DN109" s="34">
        <f t="shared" si="252"/>
        <v>231</v>
      </c>
      <c r="DO109" s="34">
        <v>118</v>
      </c>
      <c r="DP109" s="474">
        <f t="shared" si="253"/>
        <v>59</v>
      </c>
      <c r="DQ109" s="92" t="str">
        <f t="shared" si="254"/>
        <v>C</v>
      </c>
      <c r="DR109" s="34">
        <v>121</v>
      </c>
      <c r="DS109" s="34">
        <v>122</v>
      </c>
      <c r="DT109" s="34">
        <v>123</v>
      </c>
      <c r="DU109" s="34">
        <v>124</v>
      </c>
      <c r="DV109" s="34">
        <v>125</v>
      </c>
      <c r="DW109" s="34">
        <v>126</v>
      </c>
      <c r="DX109" s="34">
        <v>127</v>
      </c>
      <c r="DY109" s="34">
        <v>128</v>
      </c>
      <c r="DZ109" s="34">
        <f t="shared" si="255"/>
        <v>255</v>
      </c>
      <c r="EA109" s="34">
        <v>130</v>
      </c>
      <c r="EB109" s="477">
        <f t="shared" si="256"/>
        <v>65</v>
      </c>
      <c r="EC109" s="93" t="str">
        <f t="shared" si="257"/>
        <v>B</v>
      </c>
      <c r="ED109" s="34">
        <v>133</v>
      </c>
      <c r="EE109" s="34">
        <v>134</v>
      </c>
      <c r="EF109" s="34">
        <v>135</v>
      </c>
      <c r="EG109" s="34">
        <v>136</v>
      </c>
      <c r="EH109" s="480">
        <f t="shared" si="258"/>
        <v>136</v>
      </c>
      <c r="EI109" s="66" t="str">
        <f t="shared" si="259"/>
        <v>A+</v>
      </c>
      <c r="EJ109" s="34">
        <v>139</v>
      </c>
      <c r="EK109" s="34">
        <v>140</v>
      </c>
      <c r="EL109" s="34">
        <v>141</v>
      </c>
      <c r="EM109" s="34">
        <v>142</v>
      </c>
      <c r="EN109" s="478">
        <f t="shared" si="260"/>
        <v>142</v>
      </c>
      <c r="EO109" s="39" t="str">
        <f t="shared" si="261"/>
        <v>A+</v>
      </c>
      <c r="EP109" s="34">
        <v>145</v>
      </c>
      <c r="EQ109" s="34">
        <v>146</v>
      </c>
      <c r="ER109" s="34">
        <v>147</v>
      </c>
      <c r="ES109" s="34">
        <v>148</v>
      </c>
      <c r="ET109" s="34">
        <v>149</v>
      </c>
      <c r="EU109" s="34">
        <v>150</v>
      </c>
      <c r="EV109" s="34">
        <v>151</v>
      </c>
      <c r="EW109" s="34">
        <v>152</v>
      </c>
      <c r="EX109" s="34">
        <f t="shared" si="262"/>
        <v>303</v>
      </c>
      <c r="EY109" s="34">
        <v>154</v>
      </c>
      <c r="EZ109" s="477">
        <f t="shared" si="263"/>
        <v>77</v>
      </c>
      <c r="FA109" s="93" t="str">
        <f t="shared" si="264"/>
        <v>A</v>
      </c>
      <c r="FB109" s="34">
        <v>157</v>
      </c>
      <c r="FC109" s="34">
        <v>158</v>
      </c>
      <c r="FD109" s="34">
        <v>159</v>
      </c>
      <c r="FE109" s="34">
        <v>160</v>
      </c>
      <c r="FF109" s="34">
        <v>161</v>
      </c>
      <c r="FG109" s="34">
        <v>162</v>
      </c>
      <c r="FH109" s="34">
        <v>163</v>
      </c>
      <c r="FI109" s="34">
        <v>164</v>
      </c>
      <c r="FJ109" s="34">
        <v>165</v>
      </c>
      <c r="FK109" s="34">
        <v>166</v>
      </c>
      <c r="FL109" s="34">
        <v>167</v>
      </c>
      <c r="FM109" s="34">
        <v>168</v>
      </c>
      <c r="FN109" s="34">
        <v>169</v>
      </c>
      <c r="FO109" s="34">
        <v>170</v>
      </c>
      <c r="FP109" s="34">
        <v>171</v>
      </c>
      <c r="FQ109" s="34">
        <v>172</v>
      </c>
      <c r="FR109" s="34">
        <v>173</v>
      </c>
      <c r="FS109" s="34">
        <v>174</v>
      </c>
      <c r="FT109" s="34">
        <v>175</v>
      </c>
      <c r="FU109" s="34">
        <v>176</v>
      </c>
      <c r="FV109" s="34">
        <v>177</v>
      </c>
      <c r="FW109" s="34">
        <v>178</v>
      </c>
      <c r="FX109" s="34">
        <v>179</v>
      </c>
      <c r="FY109" s="34">
        <v>180</v>
      </c>
      <c r="FZ109" s="34">
        <v>181</v>
      </c>
      <c r="GA109" s="34">
        <v>182</v>
      </c>
      <c r="GB109" s="34">
        <v>183</v>
      </c>
      <c r="GC109" s="34">
        <v>184</v>
      </c>
      <c r="GD109" s="34">
        <v>185</v>
      </c>
      <c r="GE109" s="34">
        <v>186</v>
      </c>
      <c r="GF109" s="34">
        <v>187</v>
      </c>
      <c r="GG109" s="34">
        <v>188</v>
      </c>
      <c r="GH109" s="34">
        <v>189</v>
      </c>
      <c r="GI109" s="34">
        <v>190</v>
      </c>
      <c r="GJ109" s="34">
        <v>191</v>
      </c>
      <c r="GK109" s="34">
        <v>192</v>
      </c>
      <c r="GL109" s="34">
        <v>193</v>
      </c>
      <c r="GM109" s="34">
        <v>194</v>
      </c>
      <c r="GN109" s="34">
        <v>195</v>
      </c>
      <c r="GO109" s="34">
        <v>196</v>
      </c>
      <c r="GP109" s="34">
        <v>197</v>
      </c>
      <c r="GQ109" s="34">
        <v>198</v>
      </c>
      <c r="GR109" s="34">
        <v>199</v>
      </c>
      <c r="GS109" s="34">
        <v>200</v>
      </c>
      <c r="GT109" s="34">
        <v>201</v>
      </c>
      <c r="GU109" s="112">
        <v>187</v>
      </c>
    </row>
    <row r="110" spans="1:203" ht="15" hidden="1">
      <c r="I110" s="34" t="str">
        <f>Master!L7</f>
        <v>HINDI</v>
      </c>
      <c r="J110" s="375" t="str">
        <f>Master!N7</f>
        <v>A</v>
      </c>
    </row>
    <row r="111" spans="1:203" ht="15" hidden="1">
      <c r="I111" s="34" t="str">
        <f>Master!L8</f>
        <v>ENGLISH</v>
      </c>
      <c r="J111" s="375" t="str">
        <f>Master!N8</f>
        <v>B</v>
      </c>
    </row>
    <row r="112" spans="1:203" ht="15" hidden="1">
      <c r="I112" s="34" t="str">
        <f>Master!L9</f>
        <v>SANSKRIT-I</v>
      </c>
      <c r="J112" s="375" t="str">
        <f>Master!N9</f>
        <v>C</v>
      </c>
    </row>
    <row r="113" spans="9:10" ht="15" hidden="1">
      <c r="I113" s="34" t="str">
        <f>Master!L10</f>
        <v>SANSKRIT-II</v>
      </c>
      <c r="J113" s="375" t="str">
        <f>Master!N10</f>
        <v>D</v>
      </c>
    </row>
    <row r="114" spans="9:10" ht="15" hidden="1">
      <c r="I114" s="34" t="str">
        <f>Master!L11</f>
        <v>SCIENCE</v>
      </c>
      <c r="J114" s="375" t="str">
        <f>Master!N11</f>
        <v>E</v>
      </c>
    </row>
    <row r="115" spans="9:10" ht="15" hidden="1">
      <c r="I115" s="34" t="str">
        <f>Master!L12</f>
        <v>MATHEMATICS</v>
      </c>
      <c r="J115" s="375" t="str">
        <f>Master!N12</f>
        <v>F</v>
      </c>
    </row>
    <row r="116" spans="9:10" ht="15" hidden="1">
      <c r="I116" s="34" t="str">
        <f>Master!L13</f>
        <v>SOCIAL SCIENCE</v>
      </c>
      <c r="J116" s="375" t="str">
        <f>Master!N13</f>
        <v>G</v>
      </c>
    </row>
    <row r="117" spans="9:10" ht="15" hidden="1">
      <c r="I117" s="34" t="str">
        <f>Master!L14</f>
        <v>FOIT</v>
      </c>
      <c r="J117" s="375">
        <f>Master!N14</f>
        <v>0</v>
      </c>
    </row>
    <row r="118" spans="9:10" ht="15" hidden="1">
      <c r="I118" s="34" t="str">
        <f>Master!L15</f>
        <v>Health &amp; Phy. Edu.</v>
      </c>
      <c r="J118" s="375">
        <f>Master!N15</f>
        <v>0</v>
      </c>
    </row>
    <row r="119" spans="9:10" ht="15" hidden="1">
      <c r="I119" s="34" t="str">
        <f>Master!L16</f>
        <v>S.U.P.W.</v>
      </c>
      <c r="J119" s="375">
        <f>Master!N16</f>
        <v>0</v>
      </c>
    </row>
    <row r="120" spans="9:10" ht="15" hidden="1">
      <c r="I120" s="34" t="str">
        <f>Master!L17</f>
        <v>H &amp; C RAJ</v>
      </c>
      <c r="J120" s="375">
        <f>Master!N19</f>
        <v>0</v>
      </c>
    </row>
    <row r="121" spans="9:10" ht="15" hidden="1">
      <c r="I121" s="34">
        <f>Master!L18</f>
        <v>0</v>
      </c>
      <c r="J121" s="375">
        <f>Master!N20</f>
        <v>0</v>
      </c>
    </row>
    <row r="122" spans="9:10" ht="15" hidden="1">
      <c r="I122" s="34">
        <f>Master!L19</f>
        <v>0</v>
      </c>
      <c r="J122" s="375">
        <f>Master!P7</f>
        <v>0</v>
      </c>
    </row>
    <row r="123" spans="9:10" ht="15" hidden="1">
      <c r="I123" s="34">
        <f>Master!L20</f>
        <v>0</v>
      </c>
      <c r="J123" s="375">
        <f>Master!P8</f>
        <v>0</v>
      </c>
    </row>
    <row r="124" spans="9:10" ht="15" hidden="1">
      <c r="J124" s="375">
        <f>Master!P9</f>
        <v>0</v>
      </c>
    </row>
    <row r="125" spans="9:10" ht="15" hidden="1">
      <c r="J125" s="375">
        <f>Master!P10</f>
        <v>0</v>
      </c>
    </row>
    <row r="126" spans="9:10" ht="15" hidden="1">
      <c r="J126" s="375">
        <f>Master!P11</f>
        <v>0</v>
      </c>
    </row>
    <row r="127" spans="9:10" ht="15" hidden="1">
      <c r="J127" s="375">
        <f>Master!P12</f>
        <v>0</v>
      </c>
    </row>
    <row r="128" spans="9:10" ht="15" hidden="1">
      <c r="J128" s="375">
        <f>Master!P13</f>
        <v>0</v>
      </c>
    </row>
    <row r="129" spans="10:10" ht="15" hidden="1">
      <c r="J129" s="375">
        <f>Master!P14</f>
        <v>0</v>
      </c>
    </row>
    <row r="130" spans="10:10" ht="15" hidden="1">
      <c r="J130" s="375">
        <f>Master!P15</f>
        <v>0</v>
      </c>
    </row>
    <row r="131" spans="10:10" ht="15" hidden="1">
      <c r="J131" s="375">
        <f>Master!P16</f>
        <v>0</v>
      </c>
    </row>
    <row r="132" spans="10:10" ht="15" hidden="1">
      <c r="J132" s="375">
        <f>Master!P19</f>
        <v>0</v>
      </c>
    </row>
    <row r="133" spans="10:10" ht="19.5" hidden="1" customHeight="1">
      <c r="J133" s="375">
        <f>Master!P20</f>
        <v>0</v>
      </c>
    </row>
  </sheetData>
  <sheetProtection password="C875" sheet="1" objects="1" scenarios="1" formatCells="0" formatColumns="0" formatRows="0" insertColumns="0" insertRows="0" deleteColumns="0" deleteRows="0" selectLockedCells="1"/>
  <mergeCells count="174">
    <mergeCell ref="L1:FX1"/>
    <mergeCell ref="GQ7:GT7"/>
    <mergeCell ref="GA7:GD7"/>
    <mergeCell ref="GE7:GH7"/>
    <mergeCell ref="GI7:GL7"/>
    <mergeCell ref="GM7:GP7"/>
    <mergeCell ref="FM3:FS4"/>
    <mergeCell ref="FM5:FM7"/>
    <mergeCell ref="FN5:FN7"/>
    <mergeCell ref="FO5:FO7"/>
    <mergeCell ref="FP5:FP7"/>
    <mergeCell ref="FQ5:FQ7"/>
    <mergeCell ref="FS5:FS7"/>
    <mergeCell ref="BD5:BD6"/>
    <mergeCell ref="BA6:BA7"/>
    <mergeCell ref="BO6:BO7"/>
    <mergeCell ref="CP5:CP7"/>
    <mergeCell ref="EP3:FA3"/>
    <mergeCell ref="EP4:FA4"/>
    <mergeCell ref="EP5:EQ5"/>
    <mergeCell ref="ER5:ER6"/>
    <mergeCell ref="ES5:EU5"/>
    <mergeCell ref="EV5:EX5"/>
    <mergeCell ref="DR3:EC3"/>
    <mergeCell ref="CQ6:CQ7"/>
    <mergeCell ref="CO5:CO7"/>
    <mergeCell ref="FA6:FA7"/>
    <mergeCell ref="BP3:CC3"/>
    <mergeCell ref="CD3:CQ3"/>
    <mergeCell ref="BP4:CC4"/>
    <mergeCell ref="CD4:CQ4"/>
    <mergeCell ref="BR5:BR6"/>
    <mergeCell ref="BY5:BY6"/>
    <mergeCell ref="BZ5:BZ7"/>
    <mergeCell ref="CF5:CF6"/>
    <mergeCell ref="CA5:CA7"/>
    <mergeCell ref="CB5:CB7"/>
    <mergeCell ref="CC6:CC7"/>
    <mergeCell ref="EZ5:EZ7"/>
    <mergeCell ref="EL5:EL6"/>
    <mergeCell ref="EM5:EM6"/>
    <mergeCell ref="EN5:EN7"/>
    <mergeCell ref="DL5:DN5"/>
    <mergeCell ref="DF3:DQ3"/>
    <mergeCell ref="DF4:DQ4"/>
    <mergeCell ref="DH5:DH6"/>
    <mergeCell ref="DF5:DG5"/>
    <mergeCell ref="DI5:DK5"/>
    <mergeCell ref="ED4:EI4"/>
    <mergeCell ref="EJ4:EO4"/>
    <mergeCell ref="EC6:EC7"/>
    <mergeCell ref="DP5:DP7"/>
    <mergeCell ref="EF5:EF6"/>
    <mergeCell ref="EG5:EG6"/>
    <mergeCell ref="EH5:EH7"/>
    <mergeCell ref="EJ5:EJ6"/>
    <mergeCell ref="EI6:EI7"/>
    <mergeCell ref="ED5:ED6"/>
    <mergeCell ref="EB5:EB7"/>
    <mergeCell ref="DQ6:DQ7"/>
    <mergeCell ref="DR4:EC4"/>
    <mergeCell ref="DU5:DW5"/>
    <mergeCell ref="DX5:DZ5"/>
    <mergeCell ref="C3:F3"/>
    <mergeCell ref="G3:H3"/>
    <mergeCell ref="J3:K3"/>
    <mergeCell ref="L3:Y3"/>
    <mergeCell ref="Z3:AM3"/>
    <mergeCell ref="C2:H2"/>
    <mergeCell ref="I2:K2"/>
    <mergeCell ref="L2:S2"/>
    <mergeCell ref="T2:Y2"/>
    <mergeCell ref="Z2:FX2"/>
    <mergeCell ref="FT3:FT7"/>
    <mergeCell ref="FU3:FU7"/>
    <mergeCell ref="FV3:FV7"/>
    <mergeCell ref="FW3:FW7"/>
    <mergeCell ref="FX3:FX7"/>
    <mergeCell ref="EA5:EA6"/>
    <mergeCell ref="DO5:DO6"/>
    <mergeCell ref="DT5:DT6"/>
    <mergeCell ref="AL5:AL7"/>
    <mergeCell ref="AY5:AY7"/>
    <mergeCell ref="AZ5:AZ7"/>
    <mergeCell ref="BM5:BM7"/>
    <mergeCell ref="BN5:BN7"/>
    <mergeCell ref="DR5:DS5"/>
    <mergeCell ref="FE3:FK3"/>
    <mergeCell ref="FL3:FL7"/>
    <mergeCell ref="C1:K1"/>
    <mergeCell ref="FY1:FZ108"/>
    <mergeCell ref="ED3:EI3"/>
    <mergeCell ref="C4:F4"/>
    <mergeCell ref="G4:H4"/>
    <mergeCell ref="J4:K4"/>
    <mergeCell ref="L4:Y4"/>
    <mergeCell ref="Z4:AM4"/>
    <mergeCell ref="EJ3:EO3"/>
    <mergeCell ref="FB3:FD3"/>
    <mergeCell ref="AB5:AB6"/>
    <mergeCell ref="D6:D7"/>
    <mergeCell ref="E6:E7"/>
    <mergeCell ref="V5:V7"/>
    <mergeCell ref="AI5:AI6"/>
    <mergeCell ref="BK5:BK6"/>
    <mergeCell ref="BL5:BL7"/>
    <mergeCell ref="AN3:BA3"/>
    <mergeCell ref="BB3:BO3"/>
    <mergeCell ref="AN4:BA4"/>
    <mergeCell ref="BB4:BO4"/>
    <mergeCell ref="EY5:EY6"/>
    <mergeCell ref="F6:F7"/>
    <mergeCell ref="X5:X7"/>
    <mergeCell ref="W5:W7"/>
    <mergeCell ref="AK5:AK7"/>
    <mergeCell ref="I6:I7"/>
    <mergeCell ref="O5:Q5"/>
    <mergeCell ref="R5:T5"/>
    <mergeCell ref="L5:M5"/>
    <mergeCell ref="Z5:AA5"/>
    <mergeCell ref="AC5:AE5"/>
    <mergeCell ref="AF5:AH5"/>
    <mergeCell ref="J6:J7"/>
    <mergeCell ref="K6:K7"/>
    <mergeCell ref="Y6:Y7"/>
    <mergeCell ref="N5:N6"/>
    <mergeCell ref="C5:K5"/>
    <mergeCell ref="U5:U6"/>
    <mergeCell ref="C6:C7"/>
    <mergeCell ref="G6:G7"/>
    <mergeCell ref="H6:H7"/>
    <mergeCell ref="AN5:AO5"/>
    <mergeCell ref="AJ5:AJ7"/>
    <mergeCell ref="AM6:AM7"/>
    <mergeCell ref="AQ5:AS5"/>
    <mergeCell ref="AT5:AV5"/>
    <mergeCell ref="BB5:BC5"/>
    <mergeCell ref="BE5:BG5"/>
    <mergeCell ref="BH5:BJ5"/>
    <mergeCell ref="CN5:CN7"/>
    <mergeCell ref="AP5:AP6"/>
    <mergeCell ref="AW5:AW6"/>
    <mergeCell ref="BP5:BQ5"/>
    <mergeCell ref="BS5:BU5"/>
    <mergeCell ref="BV5:BX5"/>
    <mergeCell ref="CD5:CE5"/>
    <mergeCell ref="AX5:AX7"/>
    <mergeCell ref="CM5:CM6"/>
    <mergeCell ref="CG5:CI5"/>
    <mergeCell ref="CJ5:CL5"/>
    <mergeCell ref="FR5:FR7"/>
    <mergeCell ref="CR3:DE3"/>
    <mergeCell ref="CR4:DE4"/>
    <mergeCell ref="CR5:CS5"/>
    <mergeCell ref="CT5:CT6"/>
    <mergeCell ref="CU5:CW5"/>
    <mergeCell ref="CX5:CZ5"/>
    <mergeCell ref="DA5:DA6"/>
    <mergeCell ref="DB5:DB7"/>
    <mergeCell ref="DC5:DC7"/>
    <mergeCell ref="DD5:DD7"/>
    <mergeCell ref="DE6:DE7"/>
    <mergeCell ref="EO6:EO7"/>
    <mergeCell ref="FH4:FH7"/>
    <mergeCell ref="FI4:FI7"/>
    <mergeCell ref="FK4:FK7"/>
    <mergeCell ref="FB4:FB7"/>
    <mergeCell ref="FC4:FC7"/>
    <mergeCell ref="FD4:FD7"/>
    <mergeCell ref="FE4:FE7"/>
    <mergeCell ref="FF4:FF7"/>
    <mergeCell ref="FG4:FG7"/>
    <mergeCell ref="EK5:EK6"/>
    <mergeCell ref="EE5:EE6"/>
  </mergeCells>
  <conditionalFormatting sqref="AH21:AI21 AD21:AF21 Y8:Y108 AM11:FA11 ED9:FA108 AM13:FA13 AM15:FA15 AM17:FA17 AM19:FA19 AM21:FA21 AM23:FA23 AM25:FA25 AM27:FA27 AM29:FA29 AM31:FA31 AM33:FA33 AM35:FA35 AM37:FA37 AM39:FA39 AM41:FA41 AM43:FA43 AM45:FA45 AH59:AI59 AD59:AF59 AH84:AI84 AD84:AF84 AI11:AI108 AC11:AC108 AF11:AF108 AM47:FA108 AH9:AH108 AD9:AE108 Y9:AB108 AM8:EC108 BL10:BL109 CN10:CN109 DB10:DB109 DQ10:DQ109 EB10:EC109 EH10:EI109 EN10:EO109 EP8:FA108 EZ10:FA109">
    <cfRule type="cellIs" dxfId="1635" priority="761" operator="equal">
      <formula>"E"</formula>
    </cfRule>
    <cfRule type="cellIs" dxfId="1634" priority="762" operator="equal">
      <formula>"D"</formula>
    </cfRule>
    <cfRule type="cellIs" dxfId="1633" priority="763" operator="equal">
      <formula>"C"</formula>
    </cfRule>
    <cfRule type="cellIs" dxfId="1632" priority="764" operator="equal">
      <formula>"B"</formula>
    </cfRule>
    <cfRule type="cellIs" dxfId="1631" priority="765" operator="equal">
      <formula>"A"</formula>
    </cfRule>
  </conditionalFormatting>
  <conditionalFormatting sqref="EA7:EA108 FM5:FS5 BD7:BD108 DO9:EC108 DQ5:DQ6 DI11:DJ108 DJ6:DJ108 DK7:DK108 L2:L5 U9:W108 E9:M10 Q6:Q108 R7:S108 L10:Y108 P7:P108 AP7:AP108 R5:R6 X5 BQ6:BQ108 L7:N108 Z10:AM10 Z7:AA11 D8:FX8 Z11:FA11 Z12:EC47 Z13:FA13 Z15:FA15 Z17:FA17 Z19:FA19 Z21:FL21 Z23:FA23 Z25:FA25 Z27:FA27 Z29:FA29 Z31:FA31 Z33:FA33 Z35:FA35 Z37:FA37 Z39:FA39 Z41:FA41 Z43:FA43 Z45:FA45 Z47:FA47 Z48:FD108 O5:O108 EE5:EH5 FJ4:FJ108 FF4:FI4 AB7:AB108 BT6:BU108 EJ7:EM108 CE6:CE108 BW6:BX108 DG6:DG108 BV5:BV108 BY7:BY108 CC5:CC6 DH7:DH108 U7:U108 C1:C6 AW7:AW108 AP5 AR6:AS108 BC6:BC108 AI7:AI108 AN3:AN108 EI5:EI6 DM6:DN108 ED7:EG108 N5 Y5:Y6 U5:V5 AA6:AA108 D1:K1 EO5:EO6 FC4:FD4 BI6:BJ108 BH5:BH108 BF6:BG108 AX8:BA108 AU6:AV108 AQ5:AQ108 AT5:AT108 AO6:AO108 AG6:AH108 BK7:BK108 AF5:AF108 AD6:AE108 DP8:DQ108 Z2:Z108 DT7:DT108 V8:Y108 BP3:BP108 BB3:BB108 CM7:CM108 AC5:AC108 AM5:AM6 D6:K6 AB5 FK4 FB3:FB4 EJ3:EJ5 I3:J4 G3:G4 T2 ED3:ED5 FE3:FE4 DJ6:DK10 DI5:DI108 CD3:CD108 BY5:CB5 DS6:DS108 DH5 CH6:CI108 DR3:DR108 DO7:DO108 CF7:CF108 DF3:DF108 CK6:CL108 CJ5:CJ108 DY6:DZ108 AJ8:AM108 DX5:DX108 DV6:DW108 CG5:CG108 BK5:BN5 BL8:BO108 AW5:AZ5 AI5:AL5 DU5:DU108 DT5 BR5 DO5:DP5 EA5:EB5 FT3:FX3 CF5 BR7:BR108 BZ8:CC108 BS5:BS108 DL5:DL108 EK5:EN5 EY5:EZ5 EY7:EY108 EW6:EX108 EV5:EV108 ET6:EU108 ES5:ES108 ER7:ER108 ER5 EP3:EP108 EQ6:EQ108 CM5:CP5 BO5:BO6 BA5:BA6 BE5:BE108 BD5 FL3:FM3 FY1 CR7:CS11 CT7:CT108 DA7:DA108 CS6:CS108 CY6:CZ108 CX5:CX108 CV6:CW108 CR2:CR108 CU5:CU108 CN8:DE108 CQ5:DE6 FK8:FX108 EC5:EC6 FA5:FA6 AJ10:AJ109 V10:V109 BL10:BL109 CN10:CN109 DB10:DB109 DQ10:DQ109 EB8:EC109 EH8:EI109 EN8:EO109 EZ8:FI108 EZ10:FA109 T6:T109 C8:K108">
    <cfRule type="cellIs" dxfId="1630" priority="760" operator="equal">
      <formula>0</formula>
    </cfRule>
  </conditionalFormatting>
  <conditionalFormatting sqref="FD9:FD108">
    <cfRule type="cellIs" dxfId="1629" priority="759" operator="lessThan">
      <formula>75</formula>
    </cfRule>
  </conditionalFormatting>
  <conditionalFormatting sqref="FI9:FJ108">
    <cfRule type="cellIs" dxfId="1628" priority="756" operator="equal">
      <formula>"Promoted in Next Class"</formula>
    </cfRule>
    <cfRule type="cellIs" dxfId="1627" priority="757" operator="equal">
      <formula>"Transfered"</formula>
    </cfRule>
  </conditionalFormatting>
  <conditionalFormatting sqref="J4 G4">
    <cfRule type="cellIs" dxfId="1626" priority="754" operator="equal">
      <formula>0</formula>
    </cfRule>
  </conditionalFormatting>
  <conditionalFormatting sqref="V8:Y108 FH8:FH108 AD21:AG21 AD59:AG59 AD84:AG84 AC11:AC108 AD9:AE108 S9:AB108 B11:B109 R8:R108 AF8:AF108 EP8:FA108 AJ8:EC108 AJ10:AJ109 V10:V109 BL10:BL109 CN10:CN109 DB10:DB109 DQ10:DQ109 EB10:EC109 EH10:EI109 EN10:EO109 AG9:FX108 EZ10:FA109 T10:T109 B9:L108">
    <cfRule type="expression" dxfId="1625" priority="751">
      <formula>$B8="TC"</formula>
    </cfRule>
    <cfRule type="expression" dxfId="1624" priority="752">
      <formula>$B8="NSO"</formula>
    </cfRule>
    <cfRule type="expression" dxfId="1623" priority="753">
      <formula>$B8="ab"</formula>
    </cfRule>
  </conditionalFormatting>
  <conditionalFormatting sqref="V8:Y108 FH8:FH108 AD21:AG21 AD59:AG59 AD84:AG84 AC11:AC108 AF11:AF108 AD9:AE108 S9:AB108 EP8:FA108 AJ8:EC108 AJ10:AJ109 V10:V109 BL10:BL109 CN10:CN109 DB10:DB109 DQ10:DQ109 EB10:EC109 EH10:EI109 EN10:EO109 AG9:FX108 EZ10:FA109 T10:T109 C9:L108">
    <cfRule type="expression" dxfId="1622" priority="750">
      <formula>$C8=0</formula>
    </cfRule>
  </conditionalFormatting>
  <conditionalFormatting sqref="T2">
    <cfRule type="cellIs" dxfId="1621" priority="743" operator="equal">
      <formula>0</formula>
    </cfRule>
  </conditionalFormatting>
  <conditionalFormatting sqref="J3 G3">
    <cfRule type="cellIs" dxfId="1620" priority="742" operator="equal">
      <formula>0</formula>
    </cfRule>
  </conditionalFormatting>
  <conditionalFormatting sqref="N8:N108">
    <cfRule type="expression" dxfId="1619" priority="735">
      <formula>$B8="TC"</formula>
    </cfRule>
    <cfRule type="expression" dxfId="1618" priority="736">
      <formula>$B8="NSO"</formula>
    </cfRule>
    <cfRule type="expression" dxfId="1617" priority="737">
      <formula>$B8="ab"</formula>
    </cfRule>
  </conditionalFormatting>
  <conditionalFormatting sqref="P8:P108">
    <cfRule type="expression" dxfId="1616" priority="732">
      <formula>$B8="TC"</formula>
    </cfRule>
    <cfRule type="expression" dxfId="1615" priority="733">
      <formula>$B8="NSO"</formula>
    </cfRule>
    <cfRule type="expression" dxfId="1614" priority="734">
      <formula>$B8="ab"</formula>
    </cfRule>
  </conditionalFormatting>
  <conditionalFormatting sqref="BZ9:CB108">
    <cfRule type="expression" dxfId="1613" priority="724">
      <formula>$B9="TC"</formula>
    </cfRule>
    <cfRule type="expression" dxfId="1612" priority="725">
      <formula>$B9="NSO"</formula>
    </cfRule>
    <cfRule type="expression" dxfId="1611" priority="726">
      <formula>$B9="ab"</formula>
    </cfRule>
  </conditionalFormatting>
  <conditionalFormatting sqref="BZ9:CB108">
    <cfRule type="expression" dxfId="1610" priority="723">
      <formula>$C9=0</formula>
    </cfRule>
  </conditionalFormatting>
  <conditionalFormatting sqref="AB8:AB108">
    <cfRule type="expression" dxfId="1609" priority="720">
      <formula>$B8="TC"</formula>
    </cfRule>
    <cfRule type="expression" dxfId="1608" priority="721">
      <formula>$B8="NSO"</formula>
    </cfRule>
    <cfRule type="expression" dxfId="1607" priority="722">
      <formula>$B8="ab"</formula>
    </cfRule>
  </conditionalFormatting>
  <conditionalFormatting sqref="AD8:AD108">
    <cfRule type="expression" dxfId="1606" priority="717">
      <formula>$B8="TC"</formula>
    </cfRule>
    <cfRule type="expression" dxfId="1605" priority="718">
      <formula>$B8="NSO"</formula>
    </cfRule>
    <cfRule type="expression" dxfId="1604" priority="719">
      <formula>$B8="ab"</formula>
    </cfRule>
  </conditionalFormatting>
  <conditionalFormatting sqref="AB9:AB108">
    <cfRule type="expression" dxfId="1603" priority="714">
      <formula>$B9="TC"</formula>
    </cfRule>
    <cfRule type="expression" dxfId="1602" priority="715">
      <formula>$B9="NSO"</formula>
    </cfRule>
    <cfRule type="expression" dxfId="1601" priority="716">
      <formula>$B9="ab"</formula>
    </cfRule>
  </conditionalFormatting>
  <conditionalFormatting sqref="AD9:AD108">
    <cfRule type="expression" dxfId="1600" priority="711">
      <formula>$B9="TC"</formula>
    </cfRule>
    <cfRule type="expression" dxfId="1599" priority="712">
      <formula>$B9="NSO"</formula>
    </cfRule>
    <cfRule type="expression" dxfId="1598" priority="713">
      <formula>$B9="ab"</formula>
    </cfRule>
  </conditionalFormatting>
  <conditionalFormatting sqref="AP8:AP108">
    <cfRule type="expression" dxfId="1597" priority="707">
      <formula>$B8="TC"</formula>
    </cfRule>
    <cfRule type="expression" dxfId="1596" priority="708">
      <formula>$B8="NSO"</formula>
    </cfRule>
    <cfRule type="expression" dxfId="1595" priority="709">
      <formula>$B8="ab"</formula>
    </cfRule>
  </conditionalFormatting>
  <conditionalFormatting sqref="AR8:AR108">
    <cfRule type="expression" dxfId="1594" priority="704">
      <formula>$B8="TC"</formula>
    </cfRule>
    <cfRule type="expression" dxfId="1593" priority="705">
      <formula>$B8="NSO"</formula>
    </cfRule>
    <cfRule type="expression" dxfId="1592" priority="706">
      <formula>$B8="ab"</formula>
    </cfRule>
  </conditionalFormatting>
  <conditionalFormatting sqref="BD8:BD108">
    <cfRule type="expression" dxfId="1591" priority="701">
      <formula>$B8="TC"</formula>
    </cfRule>
    <cfRule type="expression" dxfId="1590" priority="702">
      <formula>$B8="NSO"</formula>
    </cfRule>
    <cfRule type="expression" dxfId="1589" priority="703">
      <formula>$B8="ab"</formula>
    </cfRule>
  </conditionalFormatting>
  <conditionalFormatting sqref="BF8:BF108">
    <cfRule type="expression" dxfId="1588" priority="698">
      <formula>$B8="TC"</formula>
    </cfRule>
    <cfRule type="expression" dxfId="1587" priority="699">
      <formula>$B8="NSO"</formula>
    </cfRule>
    <cfRule type="expression" dxfId="1586" priority="700">
      <formula>$B8="ab"</formula>
    </cfRule>
  </conditionalFormatting>
  <conditionalFormatting sqref="BD9:BD108">
    <cfRule type="expression" dxfId="1585" priority="695">
      <formula>$B9="TC"</formula>
    </cfRule>
    <cfRule type="expression" dxfId="1584" priority="696">
      <formula>$B9="NSO"</formula>
    </cfRule>
    <cfRule type="expression" dxfId="1583" priority="697">
      <formula>$B9="ab"</formula>
    </cfRule>
  </conditionalFormatting>
  <conditionalFormatting sqref="BF9:BF108">
    <cfRule type="expression" dxfId="1582" priority="692">
      <formula>$B9="TC"</formula>
    </cfRule>
    <cfRule type="expression" dxfId="1581" priority="693">
      <formula>$B9="NSO"</formula>
    </cfRule>
    <cfRule type="expression" dxfId="1580" priority="694">
      <formula>$B9="ab"</formula>
    </cfRule>
  </conditionalFormatting>
  <conditionalFormatting sqref="BR8:BR108">
    <cfRule type="expression" dxfId="1579" priority="688">
      <formula>$B8="TC"</formula>
    </cfRule>
    <cfRule type="expression" dxfId="1578" priority="689">
      <formula>$B8="NSO"</formula>
    </cfRule>
    <cfRule type="expression" dxfId="1577" priority="690">
      <formula>$B8="ab"</formula>
    </cfRule>
  </conditionalFormatting>
  <conditionalFormatting sqref="BT8:BT108">
    <cfRule type="expression" dxfId="1576" priority="685">
      <formula>$B8="TC"</formula>
    </cfRule>
    <cfRule type="expression" dxfId="1575" priority="686">
      <formula>$B8="NSO"</formula>
    </cfRule>
    <cfRule type="expression" dxfId="1574" priority="687">
      <formula>$B8="ab"</formula>
    </cfRule>
  </conditionalFormatting>
  <conditionalFormatting sqref="CF8:CF108">
    <cfRule type="expression" dxfId="1573" priority="682">
      <formula>$B8="TC"</formula>
    </cfRule>
    <cfRule type="expression" dxfId="1572" priority="683">
      <formula>$B8="NSO"</formula>
    </cfRule>
    <cfRule type="expression" dxfId="1571" priority="684">
      <formula>$B8="ab"</formula>
    </cfRule>
  </conditionalFormatting>
  <conditionalFormatting sqref="CH8:CH108">
    <cfRule type="expression" dxfId="1570" priority="679">
      <formula>$B8="TC"</formula>
    </cfRule>
    <cfRule type="expression" dxfId="1569" priority="680">
      <formula>$B8="NSO"</formula>
    </cfRule>
    <cfRule type="expression" dxfId="1568" priority="681">
      <formula>$B8="ab"</formula>
    </cfRule>
  </conditionalFormatting>
  <conditionalFormatting sqref="CF9:CF108">
    <cfRule type="expression" dxfId="1567" priority="676">
      <formula>$B9="TC"</formula>
    </cfRule>
    <cfRule type="expression" dxfId="1566" priority="677">
      <formula>$B9="NSO"</formula>
    </cfRule>
    <cfRule type="expression" dxfId="1565" priority="678">
      <formula>$B9="ab"</formula>
    </cfRule>
  </conditionalFormatting>
  <conditionalFormatting sqref="CH9:CH108">
    <cfRule type="expression" dxfId="1564" priority="673">
      <formula>$B9="TC"</formula>
    </cfRule>
    <cfRule type="expression" dxfId="1563" priority="674">
      <formula>$B9="NSO"</formula>
    </cfRule>
    <cfRule type="expression" dxfId="1562" priority="675">
      <formula>$B9="ab"</formula>
    </cfRule>
  </conditionalFormatting>
  <conditionalFormatting sqref="DH8:DH108">
    <cfRule type="expression" dxfId="1561" priority="669">
      <formula>$B8="TC"</formula>
    </cfRule>
    <cfRule type="expression" dxfId="1560" priority="670">
      <formula>$B8="NSO"</formula>
    </cfRule>
    <cfRule type="expression" dxfId="1559" priority="671">
      <formula>$B8="ab"</formula>
    </cfRule>
  </conditionalFormatting>
  <conditionalFormatting sqref="EB10:EB108">
    <cfRule type="expression" dxfId="1558" priority="651">
      <formula>$B10="TC"</formula>
    </cfRule>
    <cfRule type="expression" dxfId="1557" priority="652">
      <formula>$B10="NSO"</formula>
    </cfRule>
    <cfRule type="expression" dxfId="1556" priority="653">
      <formula>$B10="ab"</formula>
    </cfRule>
  </conditionalFormatting>
  <conditionalFormatting sqref="EB10:EB108">
    <cfRule type="expression" dxfId="1555" priority="650">
      <formula>$C10=0</formula>
    </cfRule>
  </conditionalFormatting>
  <conditionalFormatting sqref="EA8:EB108 EB10:EB109">
    <cfRule type="expression" dxfId="1554" priority="647">
      <formula>$B8="TC"</formula>
    </cfRule>
    <cfRule type="expression" dxfId="1553" priority="648">
      <formula>$B8="NSO"</formula>
    </cfRule>
    <cfRule type="expression" dxfId="1552" priority="649">
      <formula>$B8="ab"</formula>
    </cfRule>
  </conditionalFormatting>
  <conditionalFormatting sqref="BO10:BO108">
    <cfRule type="expression" dxfId="1551" priority="637">
      <formula>$B10="TC"</formula>
    </cfRule>
    <cfRule type="expression" dxfId="1550" priority="638">
      <formula>$B10="NSO"</formula>
    </cfRule>
    <cfRule type="expression" dxfId="1549" priority="639">
      <formula>$B10="ab"</formula>
    </cfRule>
  </conditionalFormatting>
  <conditionalFormatting sqref="BO10:BO108">
    <cfRule type="expression" dxfId="1548" priority="636">
      <formula>$C10=0</formula>
    </cfRule>
  </conditionalFormatting>
  <conditionalFormatting sqref="AJ10:AJ109 V10:V109 BL10:BL109 CN10:CN109 DB10:DB109 DQ10:DQ109 EB10:EC109 EH10:EI109 EN10:EO109 EZ10:FA109 T10:T109 D9:FL108">
    <cfRule type="expression" dxfId="1547" priority="630">
      <formula>$D9=0</formula>
    </cfRule>
  </conditionalFormatting>
  <conditionalFormatting sqref="FI9:FI108">
    <cfRule type="cellIs" dxfId="1546" priority="627" operator="equal">
      <formula>"Promoted in Next Class With G"</formula>
    </cfRule>
    <cfRule type="cellIs" dxfId="1545" priority="628" operator="equal">
      <formula>"SUPP."</formula>
    </cfRule>
    <cfRule type="cellIs" dxfId="1544" priority="629" operator="equal">
      <formula>"FAILED"</formula>
    </cfRule>
  </conditionalFormatting>
  <conditionalFormatting sqref="C9:C108">
    <cfRule type="expression" dxfId="1543" priority="624">
      <formula>$B9="TC"</formula>
    </cfRule>
    <cfRule type="expression" dxfId="1542" priority="625">
      <formula>$B9="NSO"</formula>
    </cfRule>
    <cfRule type="expression" dxfId="1541" priority="626">
      <formula>$B9="ab"</formula>
    </cfRule>
  </conditionalFormatting>
  <conditionalFormatting sqref="C9:C108">
    <cfRule type="expression" dxfId="1540" priority="623">
      <formula>$C9=0</formula>
    </cfRule>
  </conditionalFormatting>
  <conditionalFormatting sqref="C9:C108">
    <cfRule type="expression" dxfId="1539" priority="620">
      <formula>$B9="TC"</formula>
    </cfRule>
    <cfRule type="expression" dxfId="1538" priority="621">
      <formula>$B9="NSO"</formula>
    </cfRule>
    <cfRule type="expression" dxfId="1537" priority="622">
      <formula>$B9="ab"</formula>
    </cfRule>
  </conditionalFormatting>
  <conditionalFormatting sqref="C9:C108">
    <cfRule type="expression" dxfId="1536" priority="619">
      <formula>$D9=0</formula>
    </cfRule>
  </conditionalFormatting>
  <conditionalFormatting sqref="C9:C108">
    <cfRule type="expression" dxfId="1535" priority="616">
      <formula>$B9="TC"</formula>
    </cfRule>
    <cfRule type="expression" dxfId="1534" priority="617">
      <formula>$B9="NSO"</formula>
    </cfRule>
    <cfRule type="expression" dxfId="1533" priority="618">
      <formula>$B9="ab"</formula>
    </cfRule>
  </conditionalFormatting>
  <conditionalFormatting sqref="C9:C108">
    <cfRule type="expression" dxfId="1532" priority="615">
      <formula>$C9=0</formula>
    </cfRule>
  </conditionalFormatting>
  <conditionalFormatting sqref="E9:K10 G12 G14 G16 G18 G20:G26 G28 G30 G32:G108">
    <cfRule type="expression" dxfId="1531" priority="611">
      <formula>$B9="TC"</formula>
    </cfRule>
    <cfRule type="expression" dxfId="1530" priority="612">
      <formula>$B9="NSO"</formula>
    </cfRule>
    <cfRule type="expression" dxfId="1529" priority="613">
      <formula>$B9="ab"</formula>
    </cfRule>
  </conditionalFormatting>
  <conditionalFormatting sqref="E9:K10 G12 G14 G16 G18 G20:G26 G28 G30 G32:G108">
    <cfRule type="expression" dxfId="1528" priority="610">
      <formula>$C9=0</formula>
    </cfRule>
  </conditionalFormatting>
  <conditionalFormatting sqref="E9:K10 G12 G14 G16 G18 G20:G26 G28 G30 G32:G108">
    <cfRule type="expression" dxfId="1527" priority="609">
      <formula>$D9=0</formula>
    </cfRule>
  </conditionalFormatting>
  <conditionalFormatting sqref="L9:L108">
    <cfRule type="expression" dxfId="1526" priority="605">
      <formula>$B9="TC"</formula>
    </cfRule>
    <cfRule type="expression" dxfId="1525" priority="606">
      <formula>$B9="NSO"</formula>
    </cfRule>
    <cfRule type="expression" dxfId="1524" priority="607">
      <formula>$B9="ab"</formula>
    </cfRule>
  </conditionalFormatting>
  <conditionalFormatting sqref="L9:L108">
    <cfRule type="expression" dxfId="1523" priority="604">
      <formula>$C9=0</formula>
    </cfRule>
  </conditionalFormatting>
  <conditionalFormatting sqref="L9:M108">
    <cfRule type="expression" dxfId="1522" priority="603">
      <formula>$D9=0</formula>
    </cfRule>
  </conditionalFormatting>
  <conditionalFormatting sqref="O9:O108">
    <cfRule type="expression" dxfId="1521" priority="601">
      <formula>$D9=0</formula>
    </cfRule>
  </conditionalFormatting>
  <conditionalFormatting sqref="T9:T109">
    <cfRule type="expression" dxfId="1520" priority="597">
      <formula>$B9="TC"</formula>
    </cfRule>
    <cfRule type="expression" dxfId="1519" priority="598">
      <formula>$B9="NSO"</formula>
    </cfRule>
    <cfRule type="expression" dxfId="1518" priority="599">
      <formula>$B9="ab"</formula>
    </cfRule>
  </conditionalFormatting>
  <conditionalFormatting sqref="T9:T109">
    <cfRule type="expression" dxfId="1517" priority="596">
      <formula>$C9=0</formula>
    </cfRule>
  </conditionalFormatting>
  <conditionalFormatting sqref="T9:T109">
    <cfRule type="expression" dxfId="1516" priority="595">
      <formula>$D9=0</formula>
    </cfRule>
  </conditionalFormatting>
  <conditionalFormatting sqref="FH9:FH108">
    <cfRule type="cellIs" dxfId="1515" priority="594" operator="equal">
      <formula>"First"</formula>
    </cfRule>
  </conditionalFormatting>
  <conditionalFormatting sqref="AB8:AB108">
    <cfRule type="expression" dxfId="1514" priority="591">
      <formula>$B8="TC"</formula>
    </cfRule>
    <cfRule type="expression" dxfId="1513" priority="592">
      <formula>$B8="NSO"</formula>
    </cfRule>
    <cfRule type="expression" dxfId="1512" priority="593">
      <formula>$B8="ab"</formula>
    </cfRule>
  </conditionalFormatting>
  <conditionalFormatting sqref="AD8:AD108">
    <cfRule type="expression" dxfId="1511" priority="588">
      <formula>$B8="TC"</formula>
    </cfRule>
    <cfRule type="expression" dxfId="1510" priority="589">
      <formula>$B8="NSO"</formula>
    </cfRule>
    <cfRule type="expression" dxfId="1509" priority="590">
      <formula>$B8="ab"</formula>
    </cfRule>
  </conditionalFormatting>
  <conditionalFormatting sqref="Z9:Z108">
    <cfRule type="expression" dxfId="1508" priority="585">
      <formula>$B9="TC"</formula>
    </cfRule>
    <cfRule type="expression" dxfId="1507" priority="586">
      <formula>$B9="NSO"</formula>
    </cfRule>
    <cfRule type="expression" dxfId="1506" priority="587">
      <formula>$B9="ab"</formula>
    </cfRule>
  </conditionalFormatting>
  <conditionalFormatting sqref="Z9:Z108">
    <cfRule type="expression" dxfId="1505" priority="584">
      <formula>$C9=0</formula>
    </cfRule>
  </conditionalFormatting>
  <conditionalFormatting sqref="Z9:AA108">
    <cfRule type="expression" dxfId="1504" priority="583">
      <formula>$D9=0</formula>
    </cfRule>
  </conditionalFormatting>
  <conditionalFormatting sqref="AC9:AC108">
    <cfRule type="expression" dxfId="1503" priority="582">
      <formula>$D9=0</formula>
    </cfRule>
  </conditionalFormatting>
  <conditionalFormatting sqref="AH9:AH108">
    <cfRule type="expression" dxfId="1502" priority="579">
      <formula>$B9="TC"</formula>
    </cfRule>
    <cfRule type="expression" dxfId="1501" priority="580">
      <formula>$B9="NSO"</formula>
    </cfRule>
    <cfRule type="expression" dxfId="1500" priority="581">
      <formula>$B9="ab"</formula>
    </cfRule>
  </conditionalFormatting>
  <conditionalFormatting sqref="AH9:AH108">
    <cfRule type="expression" dxfId="1499" priority="578">
      <formula>$C9=0</formula>
    </cfRule>
  </conditionalFormatting>
  <conditionalFormatting sqref="AH9:AH108">
    <cfRule type="expression" dxfId="1498" priority="577">
      <formula>$D9=0</formula>
    </cfRule>
  </conditionalFormatting>
  <conditionalFormatting sqref="AB8:AB108">
    <cfRule type="expression" dxfId="1497" priority="574">
      <formula>$B8="TC"</formula>
    </cfRule>
    <cfRule type="expression" dxfId="1496" priority="575">
      <formula>$B8="NSO"</formula>
    </cfRule>
    <cfRule type="expression" dxfId="1495" priority="576">
      <formula>$B8="ab"</formula>
    </cfRule>
  </conditionalFormatting>
  <conditionalFormatting sqref="AD8:AD108">
    <cfRule type="expression" dxfId="1494" priority="571">
      <formula>$B8="TC"</formula>
    </cfRule>
    <cfRule type="expression" dxfId="1493" priority="572">
      <formula>$B8="NSO"</formula>
    </cfRule>
    <cfRule type="expression" dxfId="1492" priority="573">
      <formula>$B8="ab"</formula>
    </cfRule>
  </conditionalFormatting>
  <conditionalFormatting sqref="Z9:Z108">
    <cfRule type="expression" dxfId="1491" priority="568">
      <formula>$B9="TC"</formula>
    </cfRule>
    <cfRule type="expression" dxfId="1490" priority="569">
      <formula>$B9="NSO"</formula>
    </cfRule>
    <cfRule type="expression" dxfId="1489" priority="570">
      <formula>$B9="ab"</formula>
    </cfRule>
  </conditionalFormatting>
  <conditionalFormatting sqref="Z9:Z108">
    <cfRule type="expression" dxfId="1488" priority="567">
      <formula>$C9=0</formula>
    </cfRule>
  </conditionalFormatting>
  <conditionalFormatting sqref="Z9:AA108">
    <cfRule type="expression" dxfId="1487" priority="566">
      <formula>$D9=0</formula>
    </cfRule>
  </conditionalFormatting>
  <conditionalFormatting sqref="AC9:AC108">
    <cfRule type="expression" dxfId="1486" priority="565">
      <formula>$D9=0</formula>
    </cfRule>
  </conditionalFormatting>
  <conditionalFormatting sqref="AH9:AH108">
    <cfRule type="expression" dxfId="1485" priority="562">
      <formula>$B9="TC"</formula>
    </cfRule>
    <cfRule type="expression" dxfId="1484" priority="563">
      <formula>$B9="NSO"</formula>
    </cfRule>
    <cfRule type="expression" dxfId="1483" priority="564">
      <formula>$B9="ab"</formula>
    </cfRule>
  </conditionalFormatting>
  <conditionalFormatting sqref="AH9:AH108">
    <cfRule type="expression" dxfId="1482" priority="561">
      <formula>$C9=0</formula>
    </cfRule>
  </conditionalFormatting>
  <conditionalFormatting sqref="AH9:AH108">
    <cfRule type="expression" dxfId="1481" priority="560">
      <formula>$D9=0</formula>
    </cfRule>
  </conditionalFormatting>
  <conditionalFormatting sqref="AP8:AP108">
    <cfRule type="expression" dxfId="1480" priority="557">
      <formula>$B8="TC"</formula>
    </cfRule>
    <cfRule type="expression" dxfId="1479" priority="558">
      <formula>$B8="NSO"</formula>
    </cfRule>
    <cfRule type="expression" dxfId="1478" priority="559">
      <formula>$B8="ab"</formula>
    </cfRule>
  </conditionalFormatting>
  <conditionalFormatting sqref="AR8:AR108">
    <cfRule type="expression" dxfId="1477" priority="554">
      <formula>$B8="TC"</formula>
    </cfRule>
    <cfRule type="expression" dxfId="1476" priority="555">
      <formula>$B8="NSO"</formula>
    </cfRule>
    <cfRule type="expression" dxfId="1475" priority="556">
      <formula>$B8="ab"</formula>
    </cfRule>
  </conditionalFormatting>
  <conditionalFormatting sqref="AP9:AP108">
    <cfRule type="expression" dxfId="1474" priority="551">
      <formula>$B9="TC"</formula>
    </cfRule>
    <cfRule type="expression" dxfId="1473" priority="552">
      <formula>$B9="NSO"</formula>
    </cfRule>
    <cfRule type="expression" dxfId="1472" priority="553">
      <formula>$B9="ab"</formula>
    </cfRule>
  </conditionalFormatting>
  <conditionalFormatting sqref="AR9:AR108">
    <cfRule type="expression" dxfId="1471" priority="548">
      <formula>$B9="TC"</formula>
    </cfRule>
    <cfRule type="expression" dxfId="1470" priority="549">
      <formula>$B9="NSO"</formula>
    </cfRule>
    <cfRule type="expression" dxfId="1469" priority="550">
      <formula>$B9="ab"</formula>
    </cfRule>
  </conditionalFormatting>
  <conditionalFormatting sqref="AP8:AP108">
    <cfRule type="expression" dxfId="1468" priority="545">
      <formula>$B8="TC"</formula>
    </cfRule>
    <cfRule type="expression" dxfId="1467" priority="546">
      <formula>$B8="NSO"</formula>
    </cfRule>
    <cfRule type="expression" dxfId="1466" priority="547">
      <formula>$B8="ab"</formula>
    </cfRule>
  </conditionalFormatting>
  <conditionalFormatting sqref="AR8:AR108">
    <cfRule type="expression" dxfId="1465" priority="542">
      <formula>$B8="TC"</formula>
    </cfRule>
    <cfRule type="expression" dxfId="1464" priority="543">
      <formula>$B8="NSO"</formula>
    </cfRule>
    <cfRule type="expression" dxfId="1463" priority="544">
      <formula>$B8="ab"</formula>
    </cfRule>
  </conditionalFormatting>
  <conditionalFormatting sqref="AN9:AN108">
    <cfRule type="expression" dxfId="1462" priority="539">
      <formula>$B9="TC"</formula>
    </cfRule>
    <cfRule type="expression" dxfId="1461" priority="540">
      <formula>$B9="NSO"</formula>
    </cfRule>
    <cfRule type="expression" dxfId="1460" priority="541">
      <formula>$B9="ab"</formula>
    </cfRule>
  </conditionalFormatting>
  <conditionalFormatting sqref="AN9:AN108">
    <cfRule type="expression" dxfId="1459" priority="538">
      <formula>$C9=0</formula>
    </cfRule>
  </conditionalFormatting>
  <conditionalFormatting sqref="AN9:AO108">
    <cfRule type="expression" dxfId="1458" priority="537">
      <formula>$D9=0</formula>
    </cfRule>
  </conditionalFormatting>
  <conditionalFormatting sqref="AQ9:AQ108">
    <cfRule type="expression" dxfId="1457" priority="536">
      <formula>$D9=0</formula>
    </cfRule>
  </conditionalFormatting>
  <conditionalFormatting sqref="AV9:AV108">
    <cfRule type="expression" dxfId="1456" priority="533">
      <formula>$B9="TC"</formula>
    </cfRule>
    <cfRule type="expression" dxfId="1455" priority="534">
      <formula>$B9="NSO"</formula>
    </cfRule>
    <cfRule type="expression" dxfId="1454" priority="535">
      <formula>$B9="ab"</formula>
    </cfRule>
  </conditionalFormatting>
  <conditionalFormatting sqref="AV9:AV108">
    <cfRule type="expression" dxfId="1453" priority="532">
      <formula>$C9=0</formula>
    </cfRule>
  </conditionalFormatting>
  <conditionalFormatting sqref="AV9:AV108">
    <cfRule type="expression" dxfId="1452" priority="531">
      <formula>$D9=0</formula>
    </cfRule>
  </conditionalFormatting>
  <conditionalFormatting sqref="AP8:AP108">
    <cfRule type="expression" dxfId="1451" priority="528">
      <formula>$B8="TC"</formula>
    </cfRule>
    <cfRule type="expression" dxfId="1450" priority="529">
      <formula>$B8="NSO"</formula>
    </cfRule>
    <cfRule type="expression" dxfId="1449" priority="530">
      <formula>$B8="ab"</formula>
    </cfRule>
  </conditionalFormatting>
  <conditionalFormatting sqref="AR8:AR108">
    <cfRule type="expression" dxfId="1448" priority="525">
      <formula>$B8="TC"</formula>
    </cfRule>
    <cfRule type="expression" dxfId="1447" priority="526">
      <formula>$B8="NSO"</formula>
    </cfRule>
    <cfRule type="expression" dxfId="1446" priority="527">
      <formula>$B8="ab"</formula>
    </cfRule>
  </conditionalFormatting>
  <conditionalFormatting sqref="AN9:AN108">
    <cfRule type="expression" dxfId="1445" priority="522">
      <formula>$B9="TC"</formula>
    </cfRule>
    <cfRule type="expression" dxfId="1444" priority="523">
      <formula>$B9="NSO"</formula>
    </cfRule>
    <cfRule type="expression" dxfId="1443" priority="524">
      <formula>$B9="ab"</formula>
    </cfRule>
  </conditionalFormatting>
  <conditionalFormatting sqref="AN9:AN108">
    <cfRule type="expression" dxfId="1442" priority="521">
      <formula>$C9=0</formula>
    </cfRule>
  </conditionalFormatting>
  <conditionalFormatting sqref="AN9:AO108">
    <cfRule type="expression" dxfId="1441" priority="520">
      <formula>$D9=0</formula>
    </cfRule>
  </conditionalFormatting>
  <conditionalFormatting sqref="AQ9:AQ108">
    <cfRule type="expression" dxfId="1440" priority="519">
      <formula>$D9=0</formula>
    </cfRule>
  </conditionalFormatting>
  <conditionalFormatting sqref="AV9:AV108">
    <cfRule type="expression" dxfId="1439" priority="516">
      <formula>$B9="TC"</formula>
    </cfRule>
    <cfRule type="expression" dxfId="1438" priority="517">
      <formula>$B9="NSO"</formula>
    </cfRule>
    <cfRule type="expression" dxfId="1437" priority="518">
      <formula>$B9="ab"</formula>
    </cfRule>
  </conditionalFormatting>
  <conditionalFormatting sqref="AV9:AV108">
    <cfRule type="expression" dxfId="1436" priority="515">
      <formula>$C9=0</formula>
    </cfRule>
  </conditionalFormatting>
  <conditionalFormatting sqref="AV9:AV108">
    <cfRule type="expression" dxfId="1435" priority="514">
      <formula>$D9=0</formula>
    </cfRule>
  </conditionalFormatting>
  <conditionalFormatting sqref="BD8:BD108">
    <cfRule type="expression" dxfId="1434" priority="511">
      <formula>$B8="TC"</formula>
    </cfRule>
    <cfRule type="expression" dxfId="1433" priority="512">
      <formula>$B8="NSO"</formula>
    </cfRule>
    <cfRule type="expression" dxfId="1432" priority="513">
      <formula>$B8="ab"</formula>
    </cfRule>
  </conditionalFormatting>
  <conditionalFormatting sqref="BF8:BF108">
    <cfRule type="expression" dxfId="1431" priority="508">
      <formula>$B8="TC"</formula>
    </cfRule>
    <cfRule type="expression" dxfId="1430" priority="509">
      <formula>$B8="NSO"</formula>
    </cfRule>
    <cfRule type="expression" dxfId="1429" priority="510">
      <formula>$B8="ab"</formula>
    </cfRule>
  </conditionalFormatting>
  <conditionalFormatting sqref="BD8:BD108">
    <cfRule type="expression" dxfId="1428" priority="505">
      <formula>$B8="TC"</formula>
    </cfRule>
    <cfRule type="expression" dxfId="1427" priority="506">
      <formula>$B8="NSO"</formula>
    </cfRule>
    <cfRule type="expression" dxfId="1426" priority="507">
      <formula>$B8="ab"</formula>
    </cfRule>
  </conditionalFormatting>
  <conditionalFormatting sqref="BF8:BF108">
    <cfRule type="expression" dxfId="1425" priority="502">
      <formula>$B8="TC"</formula>
    </cfRule>
    <cfRule type="expression" dxfId="1424" priority="503">
      <formula>$B8="NSO"</formula>
    </cfRule>
    <cfRule type="expression" dxfId="1423" priority="504">
      <formula>$B8="ab"</formula>
    </cfRule>
  </conditionalFormatting>
  <conditionalFormatting sqref="BD9:BD108">
    <cfRule type="expression" dxfId="1422" priority="499">
      <formula>$B9="TC"</formula>
    </cfRule>
    <cfRule type="expression" dxfId="1421" priority="500">
      <formula>$B9="NSO"</formula>
    </cfRule>
    <cfRule type="expression" dxfId="1420" priority="501">
      <formula>$B9="ab"</formula>
    </cfRule>
  </conditionalFormatting>
  <conditionalFormatting sqref="BF9:BF108">
    <cfRule type="expression" dxfId="1419" priority="496">
      <formula>$B9="TC"</formula>
    </cfRule>
    <cfRule type="expression" dxfId="1418" priority="497">
      <formula>$B9="NSO"</formula>
    </cfRule>
    <cfRule type="expression" dxfId="1417" priority="498">
      <formula>$B9="ab"</formula>
    </cfRule>
  </conditionalFormatting>
  <conditionalFormatting sqref="BD8:BD108">
    <cfRule type="expression" dxfId="1416" priority="493">
      <formula>$B8="TC"</formula>
    </cfRule>
    <cfRule type="expression" dxfId="1415" priority="494">
      <formula>$B8="NSO"</formula>
    </cfRule>
    <cfRule type="expression" dxfId="1414" priority="495">
      <formula>$B8="ab"</formula>
    </cfRule>
  </conditionalFormatting>
  <conditionalFormatting sqref="BF8:BF108">
    <cfRule type="expression" dxfId="1413" priority="490">
      <formula>$B8="TC"</formula>
    </cfRule>
    <cfRule type="expression" dxfId="1412" priority="491">
      <formula>$B8="NSO"</formula>
    </cfRule>
    <cfRule type="expression" dxfId="1411" priority="492">
      <formula>$B8="ab"</formula>
    </cfRule>
  </conditionalFormatting>
  <conditionalFormatting sqref="BB9:BB108">
    <cfRule type="expression" dxfId="1410" priority="487">
      <formula>$B9="TC"</formula>
    </cfRule>
    <cfRule type="expression" dxfId="1409" priority="488">
      <formula>$B9="NSO"</formula>
    </cfRule>
    <cfRule type="expression" dxfId="1408" priority="489">
      <formula>$B9="ab"</formula>
    </cfRule>
  </conditionalFormatting>
  <conditionalFormatting sqref="BB9:BB108">
    <cfRule type="expression" dxfId="1407" priority="486">
      <formula>$C9=0</formula>
    </cfRule>
  </conditionalFormatting>
  <conditionalFormatting sqref="BB9:BC108">
    <cfRule type="expression" dxfId="1406" priority="485">
      <formula>$D9=0</formula>
    </cfRule>
  </conditionalFormatting>
  <conditionalFormatting sqref="BE9:BE108">
    <cfRule type="expression" dxfId="1405" priority="484">
      <formula>$D9=0</formula>
    </cfRule>
  </conditionalFormatting>
  <conditionalFormatting sqref="BJ9:BJ108">
    <cfRule type="expression" dxfId="1404" priority="481">
      <formula>$B9="TC"</formula>
    </cfRule>
    <cfRule type="expression" dxfId="1403" priority="482">
      <formula>$B9="NSO"</formula>
    </cfRule>
    <cfRule type="expression" dxfId="1402" priority="483">
      <formula>$B9="ab"</formula>
    </cfRule>
  </conditionalFormatting>
  <conditionalFormatting sqref="BJ9:BJ108">
    <cfRule type="expression" dxfId="1401" priority="480">
      <formula>$C9=0</formula>
    </cfRule>
  </conditionalFormatting>
  <conditionalFormatting sqref="BJ9:BJ108">
    <cfRule type="expression" dxfId="1400" priority="479">
      <formula>$D9=0</formula>
    </cfRule>
  </conditionalFormatting>
  <conditionalFormatting sqref="BD8:BD108">
    <cfRule type="expression" dxfId="1399" priority="476">
      <formula>$B8="TC"</formula>
    </cfRule>
    <cfRule type="expression" dxfId="1398" priority="477">
      <formula>$B8="NSO"</formula>
    </cfRule>
    <cfRule type="expression" dxfId="1397" priority="478">
      <formula>$B8="ab"</formula>
    </cfRule>
  </conditionalFormatting>
  <conditionalFormatting sqref="BF8:BF108">
    <cfRule type="expression" dxfId="1396" priority="473">
      <formula>$B8="TC"</formula>
    </cfRule>
    <cfRule type="expression" dxfId="1395" priority="474">
      <formula>$B8="NSO"</formula>
    </cfRule>
    <cfRule type="expression" dxfId="1394" priority="475">
      <formula>$B8="ab"</formula>
    </cfRule>
  </conditionalFormatting>
  <conditionalFormatting sqref="BB9:BB108">
    <cfRule type="expression" dxfId="1393" priority="470">
      <formula>$B9="TC"</formula>
    </cfRule>
    <cfRule type="expression" dxfId="1392" priority="471">
      <formula>$B9="NSO"</formula>
    </cfRule>
    <cfRule type="expression" dxfId="1391" priority="472">
      <formula>$B9="ab"</formula>
    </cfRule>
  </conditionalFormatting>
  <conditionalFormatting sqref="BB9:BB108">
    <cfRule type="expression" dxfId="1390" priority="469">
      <formula>$C9=0</formula>
    </cfRule>
  </conditionalFormatting>
  <conditionalFormatting sqref="BB9:BC108">
    <cfRule type="expression" dxfId="1389" priority="468">
      <formula>$D9=0</formula>
    </cfRule>
  </conditionalFormatting>
  <conditionalFormatting sqref="BE9:BE108">
    <cfRule type="expression" dxfId="1388" priority="467">
      <formula>$D9=0</formula>
    </cfRule>
  </conditionalFormatting>
  <conditionalFormatting sqref="BJ9:BJ108">
    <cfRule type="expression" dxfId="1387" priority="464">
      <formula>$B9="TC"</formula>
    </cfRule>
    <cfRule type="expression" dxfId="1386" priority="465">
      <formula>$B9="NSO"</formula>
    </cfRule>
    <cfRule type="expression" dxfId="1385" priority="466">
      <formula>$B9="ab"</formula>
    </cfRule>
  </conditionalFormatting>
  <conditionalFormatting sqref="BJ9:BJ108">
    <cfRule type="expression" dxfId="1384" priority="463">
      <formula>$C9=0</formula>
    </cfRule>
  </conditionalFormatting>
  <conditionalFormatting sqref="BJ9:BJ108">
    <cfRule type="expression" dxfId="1383" priority="462">
      <formula>$D9=0</formula>
    </cfRule>
  </conditionalFormatting>
  <conditionalFormatting sqref="BR8:BR108">
    <cfRule type="expression" dxfId="1382" priority="459">
      <formula>$B8="TC"</formula>
    </cfRule>
    <cfRule type="expression" dxfId="1381" priority="460">
      <formula>$B8="NSO"</formula>
    </cfRule>
    <cfRule type="expression" dxfId="1380" priority="461">
      <formula>$B8="ab"</formula>
    </cfRule>
  </conditionalFormatting>
  <conditionalFormatting sqref="BT8:BT108">
    <cfRule type="expression" dxfId="1379" priority="456">
      <formula>$B8="TC"</formula>
    </cfRule>
    <cfRule type="expression" dxfId="1378" priority="457">
      <formula>$B8="NSO"</formula>
    </cfRule>
    <cfRule type="expression" dxfId="1377" priority="458">
      <formula>$B8="ab"</formula>
    </cfRule>
  </conditionalFormatting>
  <conditionalFormatting sqref="BR9:BR108">
    <cfRule type="expression" dxfId="1376" priority="453">
      <formula>$B9="TC"</formula>
    </cfRule>
    <cfRule type="expression" dxfId="1375" priority="454">
      <formula>$B9="NSO"</formula>
    </cfRule>
    <cfRule type="expression" dxfId="1374" priority="455">
      <formula>$B9="ab"</formula>
    </cfRule>
  </conditionalFormatting>
  <conditionalFormatting sqref="BT9:BT108">
    <cfRule type="expression" dxfId="1373" priority="450">
      <formula>$B9="TC"</formula>
    </cfRule>
    <cfRule type="expression" dxfId="1372" priority="451">
      <formula>$B9="NSO"</formula>
    </cfRule>
    <cfRule type="expression" dxfId="1371" priority="452">
      <formula>$B9="ab"</formula>
    </cfRule>
  </conditionalFormatting>
  <conditionalFormatting sqref="CC10:CC108">
    <cfRule type="expression" dxfId="1370" priority="447">
      <formula>$B10="TC"</formula>
    </cfRule>
    <cfRule type="expression" dxfId="1369" priority="448">
      <formula>$B10="NSO"</formula>
    </cfRule>
    <cfRule type="expression" dxfId="1368" priority="449">
      <formula>$B10="ab"</formula>
    </cfRule>
  </conditionalFormatting>
  <conditionalFormatting sqref="CC10:CC108">
    <cfRule type="expression" dxfId="1367" priority="446">
      <formula>$C10=0</formula>
    </cfRule>
  </conditionalFormatting>
  <conditionalFormatting sqref="BR8:BR108">
    <cfRule type="expression" dxfId="1366" priority="443">
      <formula>$B8="TC"</formula>
    </cfRule>
    <cfRule type="expression" dxfId="1365" priority="444">
      <formula>$B8="NSO"</formula>
    </cfRule>
    <cfRule type="expression" dxfId="1364" priority="445">
      <formula>$B8="ab"</formula>
    </cfRule>
  </conditionalFormatting>
  <conditionalFormatting sqref="BT8:BT108">
    <cfRule type="expression" dxfId="1363" priority="440">
      <formula>$B8="TC"</formula>
    </cfRule>
    <cfRule type="expression" dxfId="1362" priority="441">
      <formula>$B8="NSO"</formula>
    </cfRule>
    <cfRule type="expression" dxfId="1361" priority="442">
      <formula>$B8="ab"</formula>
    </cfRule>
  </conditionalFormatting>
  <conditionalFormatting sqref="BR8:BR108">
    <cfRule type="expression" dxfId="1360" priority="437">
      <formula>$B8="TC"</formula>
    </cfRule>
    <cfRule type="expression" dxfId="1359" priority="438">
      <formula>$B8="NSO"</formula>
    </cfRule>
    <cfRule type="expression" dxfId="1358" priority="439">
      <formula>$B8="ab"</formula>
    </cfRule>
  </conditionalFormatting>
  <conditionalFormatting sqref="BT8:BT108">
    <cfRule type="expression" dxfId="1357" priority="434">
      <formula>$B8="TC"</formula>
    </cfRule>
    <cfRule type="expression" dxfId="1356" priority="435">
      <formula>$B8="NSO"</formula>
    </cfRule>
    <cfRule type="expression" dxfId="1355" priority="436">
      <formula>$B8="ab"</formula>
    </cfRule>
  </conditionalFormatting>
  <conditionalFormatting sqref="BR9:BR108">
    <cfRule type="expression" dxfId="1354" priority="431">
      <formula>$B9="TC"</formula>
    </cfRule>
    <cfRule type="expression" dxfId="1353" priority="432">
      <formula>$B9="NSO"</formula>
    </cfRule>
    <cfRule type="expression" dxfId="1352" priority="433">
      <formula>$B9="ab"</formula>
    </cfRule>
  </conditionalFormatting>
  <conditionalFormatting sqref="BT9:BT108">
    <cfRule type="expression" dxfId="1351" priority="428">
      <formula>$B9="TC"</formula>
    </cfRule>
    <cfRule type="expression" dxfId="1350" priority="429">
      <formula>$B9="NSO"</formula>
    </cfRule>
    <cfRule type="expression" dxfId="1349" priority="430">
      <formula>$B9="ab"</formula>
    </cfRule>
  </conditionalFormatting>
  <conditionalFormatting sqref="BR8:BR108">
    <cfRule type="expression" dxfId="1348" priority="425">
      <formula>$B8="TC"</formula>
    </cfRule>
    <cfRule type="expression" dxfId="1347" priority="426">
      <formula>$B8="NSO"</formula>
    </cfRule>
    <cfRule type="expression" dxfId="1346" priority="427">
      <formula>$B8="ab"</formula>
    </cfRule>
  </conditionalFormatting>
  <conditionalFormatting sqref="BT8:BT108">
    <cfRule type="expression" dxfId="1345" priority="422">
      <formula>$B8="TC"</formula>
    </cfRule>
    <cfRule type="expression" dxfId="1344" priority="423">
      <formula>$B8="NSO"</formula>
    </cfRule>
    <cfRule type="expression" dxfId="1343" priority="424">
      <formula>$B8="ab"</formula>
    </cfRule>
  </conditionalFormatting>
  <conditionalFormatting sqref="BP9:BP108">
    <cfRule type="expression" dxfId="1342" priority="419">
      <formula>$B9="TC"</formula>
    </cfRule>
    <cfRule type="expression" dxfId="1341" priority="420">
      <formula>$B9="NSO"</formula>
    </cfRule>
    <cfRule type="expression" dxfId="1340" priority="421">
      <formula>$B9="ab"</formula>
    </cfRule>
  </conditionalFormatting>
  <conditionalFormatting sqref="BP9:BP108">
    <cfRule type="expression" dxfId="1339" priority="418">
      <formula>$C9=0</formula>
    </cfRule>
  </conditionalFormatting>
  <conditionalFormatting sqref="BP9:BQ108">
    <cfRule type="expression" dxfId="1338" priority="417">
      <formula>$D9=0</formula>
    </cfRule>
  </conditionalFormatting>
  <conditionalFormatting sqref="BS9:BS108">
    <cfRule type="expression" dxfId="1337" priority="416">
      <formula>$D9=0</formula>
    </cfRule>
  </conditionalFormatting>
  <conditionalFormatting sqref="BX9:BX108">
    <cfRule type="expression" dxfId="1336" priority="413">
      <formula>$B9="TC"</formula>
    </cfRule>
    <cfRule type="expression" dxfId="1335" priority="414">
      <formula>$B9="NSO"</formula>
    </cfRule>
    <cfRule type="expression" dxfId="1334" priority="415">
      <formula>$B9="ab"</formula>
    </cfRule>
  </conditionalFormatting>
  <conditionalFormatting sqref="BX9:BX108">
    <cfRule type="expression" dxfId="1333" priority="412">
      <formula>$C9=0</formula>
    </cfRule>
  </conditionalFormatting>
  <conditionalFormatting sqref="BX9:BX108">
    <cfRule type="expression" dxfId="1332" priority="411">
      <formula>$D9=0</formula>
    </cfRule>
  </conditionalFormatting>
  <conditionalFormatting sqref="BR8:BR108">
    <cfRule type="expression" dxfId="1331" priority="408">
      <formula>$B8="TC"</formula>
    </cfRule>
    <cfRule type="expression" dxfId="1330" priority="409">
      <formula>$B8="NSO"</formula>
    </cfRule>
    <cfRule type="expression" dxfId="1329" priority="410">
      <formula>$B8="ab"</formula>
    </cfRule>
  </conditionalFormatting>
  <conditionalFormatting sqref="BT8:BT108">
    <cfRule type="expression" dxfId="1328" priority="405">
      <formula>$B8="TC"</formula>
    </cfRule>
    <cfRule type="expression" dxfId="1327" priority="406">
      <formula>$B8="NSO"</formula>
    </cfRule>
    <cfRule type="expression" dxfId="1326" priority="407">
      <formula>$B8="ab"</formula>
    </cfRule>
  </conditionalFormatting>
  <conditionalFormatting sqref="BP9:BP108">
    <cfRule type="expression" dxfId="1325" priority="402">
      <formula>$B9="TC"</formula>
    </cfRule>
    <cfRule type="expression" dxfId="1324" priority="403">
      <formula>$B9="NSO"</formula>
    </cfRule>
    <cfRule type="expression" dxfId="1323" priority="404">
      <formula>$B9="ab"</formula>
    </cfRule>
  </conditionalFormatting>
  <conditionalFormatting sqref="BP9:BP108">
    <cfRule type="expression" dxfId="1322" priority="401">
      <formula>$C9=0</formula>
    </cfRule>
  </conditionalFormatting>
  <conditionalFormatting sqref="BP9:BQ108">
    <cfRule type="expression" dxfId="1321" priority="400">
      <formula>$D9=0</formula>
    </cfRule>
  </conditionalFormatting>
  <conditionalFormatting sqref="BS9:BS108">
    <cfRule type="expression" dxfId="1320" priority="399">
      <formula>$D9=0</formula>
    </cfRule>
  </conditionalFormatting>
  <conditionalFormatting sqref="BX9:BX108">
    <cfRule type="expression" dxfId="1319" priority="396">
      <formula>$B9="TC"</formula>
    </cfRule>
    <cfRule type="expression" dxfId="1318" priority="397">
      <formula>$B9="NSO"</formula>
    </cfRule>
    <cfRule type="expression" dxfId="1317" priority="398">
      <formula>$B9="ab"</formula>
    </cfRule>
  </conditionalFormatting>
  <conditionalFormatting sqref="BX9:BX108">
    <cfRule type="expression" dxfId="1316" priority="395">
      <formula>$C9=0</formula>
    </cfRule>
  </conditionalFormatting>
  <conditionalFormatting sqref="BX9:BX108">
    <cfRule type="expression" dxfId="1315" priority="394">
      <formula>$D9=0</formula>
    </cfRule>
  </conditionalFormatting>
  <conditionalFormatting sqref="CF8:CF108">
    <cfRule type="expression" dxfId="1314" priority="391">
      <formula>$B8="TC"</formula>
    </cfRule>
    <cfRule type="expression" dxfId="1313" priority="392">
      <formula>$B8="NSO"</formula>
    </cfRule>
    <cfRule type="expression" dxfId="1312" priority="393">
      <formula>$B8="ab"</formula>
    </cfRule>
  </conditionalFormatting>
  <conditionalFormatting sqref="CH8:CH108">
    <cfRule type="expression" dxfId="1311" priority="388">
      <formula>$B8="TC"</formula>
    </cfRule>
    <cfRule type="expression" dxfId="1310" priority="389">
      <formula>$B8="NSO"</formula>
    </cfRule>
    <cfRule type="expression" dxfId="1309" priority="390">
      <formula>$B8="ab"</formula>
    </cfRule>
  </conditionalFormatting>
  <conditionalFormatting sqref="CF8:CF108">
    <cfRule type="expression" dxfId="1308" priority="385">
      <formula>$B8="TC"</formula>
    </cfRule>
    <cfRule type="expression" dxfId="1307" priority="386">
      <formula>$B8="NSO"</formula>
    </cfRule>
    <cfRule type="expression" dxfId="1306" priority="387">
      <formula>$B8="ab"</formula>
    </cfRule>
  </conditionalFormatting>
  <conditionalFormatting sqref="CH8:CH108">
    <cfRule type="expression" dxfId="1305" priority="382">
      <formula>$B8="TC"</formula>
    </cfRule>
    <cfRule type="expression" dxfId="1304" priority="383">
      <formula>$B8="NSO"</formula>
    </cfRule>
    <cfRule type="expression" dxfId="1303" priority="384">
      <formula>$B8="ab"</formula>
    </cfRule>
  </conditionalFormatting>
  <conditionalFormatting sqref="CF9:CF108">
    <cfRule type="expression" dxfId="1302" priority="379">
      <formula>$B9="TC"</formula>
    </cfRule>
    <cfRule type="expression" dxfId="1301" priority="380">
      <formula>$B9="NSO"</formula>
    </cfRule>
    <cfRule type="expression" dxfId="1300" priority="381">
      <formula>$B9="ab"</formula>
    </cfRule>
  </conditionalFormatting>
  <conditionalFormatting sqref="CH9:CH108">
    <cfRule type="expression" dxfId="1299" priority="376">
      <formula>$B9="TC"</formula>
    </cfRule>
    <cfRule type="expression" dxfId="1298" priority="377">
      <formula>$B9="NSO"</formula>
    </cfRule>
    <cfRule type="expression" dxfId="1297" priority="378">
      <formula>$B9="ab"</formula>
    </cfRule>
  </conditionalFormatting>
  <conditionalFormatting sqref="CQ10:DE108">
    <cfRule type="expression" dxfId="1296" priority="373">
      <formula>$B10="TC"</formula>
    </cfRule>
    <cfRule type="expression" dxfId="1295" priority="374">
      <formula>$B10="NSO"</formula>
    </cfRule>
    <cfRule type="expression" dxfId="1294" priority="375">
      <formula>$B10="ab"</formula>
    </cfRule>
  </conditionalFormatting>
  <conditionalFormatting sqref="CQ10:DE108">
    <cfRule type="expression" dxfId="1293" priority="372">
      <formula>$C10=0</formula>
    </cfRule>
  </conditionalFormatting>
  <conditionalFormatting sqref="CF8:CF108">
    <cfRule type="expression" dxfId="1292" priority="369">
      <formula>$B8="TC"</formula>
    </cfRule>
    <cfRule type="expression" dxfId="1291" priority="370">
      <formula>$B8="NSO"</formula>
    </cfRule>
    <cfRule type="expression" dxfId="1290" priority="371">
      <formula>$B8="ab"</formula>
    </cfRule>
  </conditionalFormatting>
  <conditionalFormatting sqref="CH8:CH108">
    <cfRule type="expression" dxfId="1289" priority="366">
      <formula>$B8="TC"</formula>
    </cfRule>
    <cfRule type="expression" dxfId="1288" priority="367">
      <formula>$B8="NSO"</formula>
    </cfRule>
    <cfRule type="expression" dxfId="1287" priority="368">
      <formula>$B8="ab"</formula>
    </cfRule>
  </conditionalFormatting>
  <conditionalFormatting sqref="CF8:CF108">
    <cfRule type="expression" dxfId="1286" priority="363">
      <formula>$B8="TC"</formula>
    </cfRule>
    <cfRule type="expression" dxfId="1285" priority="364">
      <formula>$B8="NSO"</formula>
    </cfRule>
    <cfRule type="expression" dxfId="1284" priority="365">
      <formula>$B8="ab"</formula>
    </cfRule>
  </conditionalFormatting>
  <conditionalFormatting sqref="CH8:CH108">
    <cfRule type="expression" dxfId="1283" priority="360">
      <formula>$B8="TC"</formula>
    </cfRule>
    <cfRule type="expression" dxfId="1282" priority="361">
      <formula>$B8="NSO"</formula>
    </cfRule>
    <cfRule type="expression" dxfId="1281" priority="362">
      <formula>$B8="ab"</formula>
    </cfRule>
  </conditionalFormatting>
  <conditionalFormatting sqref="CF9:CF108">
    <cfRule type="expression" dxfId="1280" priority="357">
      <formula>$B9="TC"</formula>
    </cfRule>
    <cfRule type="expression" dxfId="1279" priority="358">
      <formula>$B9="NSO"</formula>
    </cfRule>
    <cfRule type="expression" dxfId="1278" priority="359">
      <formula>$B9="ab"</formula>
    </cfRule>
  </conditionalFormatting>
  <conditionalFormatting sqref="CH9:CH108">
    <cfRule type="expression" dxfId="1277" priority="354">
      <formula>$B9="TC"</formula>
    </cfRule>
    <cfRule type="expression" dxfId="1276" priority="355">
      <formula>$B9="NSO"</formula>
    </cfRule>
    <cfRule type="expression" dxfId="1275" priority="356">
      <formula>$B9="ab"</formula>
    </cfRule>
  </conditionalFormatting>
  <conditionalFormatting sqref="CF8:CF108">
    <cfRule type="expression" dxfId="1274" priority="351">
      <formula>$B8="TC"</formula>
    </cfRule>
    <cfRule type="expression" dxfId="1273" priority="352">
      <formula>$B8="NSO"</formula>
    </cfRule>
    <cfRule type="expression" dxfId="1272" priority="353">
      <formula>$B8="ab"</formula>
    </cfRule>
  </conditionalFormatting>
  <conditionalFormatting sqref="CH8:CH108">
    <cfRule type="expression" dxfId="1271" priority="348">
      <formula>$B8="TC"</formula>
    </cfRule>
    <cfRule type="expression" dxfId="1270" priority="349">
      <formula>$B8="NSO"</formula>
    </cfRule>
    <cfRule type="expression" dxfId="1269" priority="350">
      <formula>$B8="ab"</formula>
    </cfRule>
  </conditionalFormatting>
  <conditionalFormatting sqref="CD9:CD108">
    <cfRule type="expression" dxfId="1268" priority="345">
      <formula>$B9="TC"</formula>
    </cfRule>
    <cfRule type="expression" dxfId="1267" priority="346">
      <formula>$B9="NSO"</formula>
    </cfRule>
    <cfRule type="expression" dxfId="1266" priority="347">
      <formula>$B9="ab"</formula>
    </cfRule>
  </conditionalFormatting>
  <conditionalFormatting sqref="CD9:CD108">
    <cfRule type="expression" dxfId="1265" priority="344">
      <formula>$C9=0</formula>
    </cfRule>
  </conditionalFormatting>
  <conditionalFormatting sqref="CD9:CE108">
    <cfRule type="expression" dxfId="1264" priority="343">
      <formula>$D9=0</formula>
    </cfRule>
  </conditionalFormatting>
  <conditionalFormatting sqref="CG9:CG108">
    <cfRule type="expression" dxfId="1263" priority="342">
      <formula>$D9=0</formula>
    </cfRule>
  </conditionalFormatting>
  <conditionalFormatting sqref="CL9:CL108">
    <cfRule type="expression" dxfId="1262" priority="339">
      <formula>$B9="TC"</formula>
    </cfRule>
    <cfRule type="expression" dxfId="1261" priority="340">
      <formula>$B9="NSO"</formula>
    </cfRule>
    <cfRule type="expression" dxfId="1260" priority="341">
      <formula>$B9="ab"</formula>
    </cfRule>
  </conditionalFormatting>
  <conditionalFormatting sqref="CL9:CL108">
    <cfRule type="expression" dxfId="1259" priority="338">
      <formula>$C9=0</formula>
    </cfRule>
  </conditionalFormatting>
  <conditionalFormatting sqref="CL9:CL108">
    <cfRule type="expression" dxfId="1258" priority="337">
      <formula>$D9=0</formula>
    </cfRule>
  </conditionalFormatting>
  <conditionalFormatting sqref="CF8:CF108">
    <cfRule type="expression" dxfId="1257" priority="334">
      <formula>$B8="TC"</formula>
    </cfRule>
    <cfRule type="expression" dxfId="1256" priority="335">
      <formula>$B8="NSO"</formula>
    </cfRule>
    <cfRule type="expression" dxfId="1255" priority="336">
      <formula>$B8="ab"</formula>
    </cfRule>
  </conditionalFormatting>
  <conditionalFormatting sqref="CH8:CH108">
    <cfRule type="expression" dxfId="1254" priority="331">
      <formula>$B8="TC"</formula>
    </cfRule>
    <cfRule type="expression" dxfId="1253" priority="332">
      <formula>$B8="NSO"</formula>
    </cfRule>
    <cfRule type="expression" dxfId="1252" priority="333">
      <formula>$B8="ab"</formula>
    </cfRule>
  </conditionalFormatting>
  <conditionalFormatting sqref="CD9:CD108">
    <cfRule type="expression" dxfId="1251" priority="328">
      <formula>$B9="TC"</formula>
    </cfRule>
    <cfRule type="expression" dxfId="1250" priority="329">
      <formula>$B9="NSO"</formula>
    </cfRule>
    <cfRule type="expression" dxfId="1249" priority="330">
      <formula>$B9="ab"</formula>
    </cfRule>
  </conditionalFormatting>
  <conditionalFormatting sqref="CD9:CD108">
    <cfRule type="expression" dxfId="1248" priority="327">
      <formula>$C9=0</formula>
    </cfRule>
  </conditionalFormatting>
  <conditionalFormatting sqref="CD9:CE108">
    <cfRule type="expression" dxfId="1247" priority="326">
      <formula>$D9=0</formula>
    </cfRule>
  </conditionalFormatting>
  <conditionalFormatting sqref="CG9:CG108">
    <cfRule type="expression" dxfId="1246" priority="325">
      <formula>$D9=0</formula>
    </cfRule>
  </conditionalFormatting>
  <conditionalFormatting sqref="CL9:CL108">
    <cfRule type="expression" dxfId="1245" priority="322">
      <formula>$B9="TC"</formula>
    </cfRule>
    <cfRule type="expression" dxfId="1244" priority="323">
      <formula>$B9="NSO"</formula>
    </cfRule>
    <cfRule type="expression" dxfId="1243" priority="324">
      <formula>$B9="ab"</formula>
    </cfRule>
  </conditionalFormatting>
  <conditionalFormatting sqref="CL9:CL108">
    <cfRule type="expression" dxfId="1242" priority="321">
      <formula>$C9=0</formula>
    </cfRule>
  </conditionalFormatting>
  <conditionalFormatting sqref="CL9:CL108">
    <cfRule type="expression" dxfId="1241" priority="320">
      <formula>$D9=0</formula>
    </cfRule>
  </conditionalFormatting>
  <conditionalFormatting sqref="DP9">
    <cfRule type="expression" dxfId="1240" priority="317">
      <formula>$B9="TC"</formula>
    </cfRule>
    <cfRule type="expression" dxfId="1239" priority="318">
      <formula>$B9="NSO"</formula>
    </cfRule>
    <cfRule type="expression" dxfId="1238" priority="319">
      <formula>$B9="ab"</formula>
    </cfRule>
  </conditionalFormatting>
  <conditionalFormatting sqref="DP9">
    <cfRule type="expression" dxfId="1237" priority="316">
      <formula>$C9=0</formula>
    </cfRule>
  </conditionalFormatting>
  <conditionalFormatting sqref="DH8:DH108">
    <cfRule type="expression" dxfId="1236" priority="313">
      <formula>$B8="TC"</formula>
    </cfRule>
    <cfRule type="expression" dxfId="1235" priority="314">
      <formula>$B8="NSO"</formula>
    </cfRule>
    <cfRule type="expression" dxfId="1234" priority="315">
      <formula>$B8="ab"</formula>
    </cfRule>
  </conditionalFormatting>
  <conditionalFormatting sqref="DJ8:DJ108">
    <cfRule type="expression" dxfId="1233" priority="310">
      <formula>$B8="TC"</formula>
    </cfRule>
    <cfRule type="expression" dxfId="1232" priority="311">
      <formula>$B8="NSO"</formula>
    </cfRule>
    <cfRule type="expression" dxfId="1231" priority="312">
      <formula>$B8="ab"</formula>
    </cfRule>
  </conditionalFormatting>
  <conditionalFormatting sqref="DH9:DH108">
    <cfRule type="expression" dxfId="1230" priority="307">
      <formula>$B9="TC"</formula>
    </cfRule>
    <cfRule type="expression" dxfId="1229" priority="308">
      <formula>$B9="NSO"</formula>
    </cfRule>
    <cfRule type="expression" dxfId="1228" priority="309">
      <formula>$B9="ab"</formula>
    </cfRule>
  </conditionalFormatting>
  <conditionalFormatting sqref="DJ9:DJ108">
    <cfRule type="expression" dxfId="1227" priority="304">
      <formula>$B9="TC"</formula>
    </cfRule>
    <cfRule type="expression" dxfId="1226" priority="305">
      <formula>$B9="NSO"</formula>
    </cfRule>
    <cfRule type="expression" dxfId="1225" priority="306">
      <formula>$B9="ab"</formula>
    </cfRule>
  </conditionalFormatting>
  <conditionalFormatting sqref="DH8:DH108">
    <cfRule type="expression" dxfId="1224" priority="301">
      <formula>$B8="TC"</formula>
    </cfRule>
    <cfRule type="expression" dxfId="1223" priority="302">
      <formula>$B8="NSO"</formula>
    </cfRule>
    <cfRule type="expression" dxfId="1222" priority="303">
      <formula>$B8="ab"</formula>
    </cfRule>
  </conditionalFormatting>
  <conditionalFormatting sqref="DJ8:DJ108">
    <cfRule type="expression" dxfId="1221" priority="298">
      <formula>$B8="TC"</formula>
    </cfRule>
    <cfRule type="expression" dxfId="1220" priority="299">
      <formula>$B8="NSO"</formula>
    </cfRule>
    <cfRule type="expression" dxfId="1219" priority="300">
      <formula>$B8="ab"</formula>
    </cfRule>
  </conditionalFormatting>
  <conditionalFormatting sqref="DH8:DH108">
    <cfRule type="expression" dxfId="1218" priority="295">
      <formula>$B8="TC"</formula>
    </cfRule>
    <cfRule type="expression" dxfId="1217" priority="296">
      <formula>$B8="NSO"</formula>
    </cfRule>
    <cfRule type="expression" dxfId="1216" priority="297">
      <formula>$B8="ab"</formula>
    </cfRule>
  </conditionalFormatting>
  <conditionalFormatting sqref="DJ8:DJ108">
    <cfRule type="expression" dxfId="1215" priority="292">
      <formula>$B8="TC"</formula>
    </cfRule>
    <cfRule type="expression" dxfId="1214" priority="293">
      <formula>$B8="NSO"</formula>
    </cfRule>
    <cfRule type="expression" dxfId="1213" priority="294">
      <formula>$B8="ab"</formula>
    </cfRule>
  </conditionalFormatting>
  <conditionalFormatting sqref="DH9:DH108">
    <cfRule type="expression" dxfId="1212" priority="289">
      <formula>$B9="TC"</formula>
    </cfRule>
    <cfRule type="expression" dxfId="1211" priority="290">
      <formula>$B9="NSO"</formula>
    </cfRule>
    <cfRule type="expression" dxfId="1210" priority="291">
      <formula>$B9="ab"</formula>
    </cfRule>
  </conditionalFormatting>
  <conditionalFormatting sqref="DJ9:DJ108">
    <cfRule type="expression" dxfId="1209" priority="286">
      <formula>$B9="TC"</formula>
    </cfRule>
    <cfRule type="expression" dxfId="1208" priority="287">
      <formula>$B9="NSO"</formula>
    </cfRule>
    <cfRule type="expression" dxfId="1207" priority="288">
      <formula>$B9="ab"</formula>
    </cfRule>
  </conditionalFormatting>
  <conditionalFormatting sqref="DH8:DH108">
    <cfRule type="expression" dxfId="1206" priority="283">
      <formula>$B8="TC"</formula>
    </cfRule>
    <cfRule type="expression" dxfId="1205" priority="284">
      <formula>$B8="NSO"</formula>
    </cfRule>
    <cfRule type="expression" dxfId="1204" priority="285">
      <formula>$B8="ab"</formula>
    </cfRule>
  </conditionalFormatting>
  <conditionalFormatting sqref="DJ8:DJ108">
    <cfRule type="expression" dxfId="1203" priority="280">
      <formula>$B8="TC"</formula>
    </cfRule>
    <cfRule type="expression" dxfId="1202" priority="281">
      <formula>$B8="NSO"</formula>
    </cfRule>
    <cfRule type="expression" dxfId="1201" priority="282">
      <formula>$B8="ab"</formula>
    </cfRule>
  </conditionalFormatting>
  <conditionalFormatting sqref="DH8:DH108">
    <cfRule type="expression" dxfId="1200" priority="277">
      <formula>$B8="TC"</formula>
    </cfRule>
    <cfRule type="expression" dxfId="1199" priority="278">
      <formula>$B8="NSO"</formula>
    </cfRule>
    <cfRule type="expression" dxfId="1198" priority="279">
      <formula>$B8="ab"</formula>
    </cfRule>
  </conditionalFormatting>
  <conditionalFormatting sqref="DJ8:DJ108">
    <cfRule type="expression" dxfId="1197" priority="274">
      <formula>$B8="TC"</formula>
    </cfRule>
    <cfRule type="expression" dxfId="1196" priority="275">
      <formula>$B8="NSO"</formula>
    </cfRule>
    <cfRule type="expression" dxfId="1195" priority="276">
      <formula>$B8="ab"</formula>
    </cfRule>
  </conditionalFormatting>
  <conditionalFormatting sqref="DH9:DH108">
    <cfRule type="expression" dxfId="1194" priority="271">
      <formula>$B9="TC"</formula>
    </cfRule>
    <cfRule type="expression" dxfId="1193" priority="272">
      <formula>$B9="NSO"</formula>
    </cfRule>
    <cfRule type="expression" dxfId="1192" priority="273">
      <formula>$B9="ab"</formula>
    </cfRule>
  </conditionalFormatting>
  <conditionalFormatting sqref="DJ9:DJ108">
    <cfRule type="expression" dxfId="1191" priority="268">
      <formula>$B9="TC"</formula>
    </cfRule>
    <cfRule type="expression" dxfId="1190" priority="269">
      <formula>$B9="NSO"</formula>
    </cfRule>
    <cfRule type="expression" dxfId="1189" priority="270">
      <formula>$B9="ab"</formula>
    </cfRule>
  </conditionalFormatting>
  <conditionalFormatting sqref="DH8:DH108">
    <cfRule type="expression" dxfId="1188" priority="265">
      <formula>$B8="TC"</formula>
    </cfRule>
    <cfRule type="expression" dxfId="1187" priority="266">
      <formula>$B8="NSO"</formula>
    </cfRule>
    <cfRule type="expression" dxfId="1186" priority="267">
      <formula>$B8="ab"</formula>
    </cfRule>
  </conditionalFormatting>
  <conditionalFormatting sqref="DJ8:DJ108">
    <cfRule type="expression" dxfId="1185" priority="262">
      <formula>$B8="TC"</formula>
    </cfRule>
    <cfRule type="expression" dxfId="1184" priority="263">
      <formula>$B8="NSO"</formula>
    </cfRule>
    <cfRule type="expression" dxfId="1183" priority="264">
      <formula>$B8="ab"</formula>
    </cfRule>
  </conditionalFormatting>
  <conditionalFormatting sqref="DF9:DF108">
    <cfRule type="expression" dxfId="1182" priority="259">
      <formula>$B9="TC"</formula>
    </cfRule>
    <cfRule type="expression" dxfId="1181" priority="260">
      <formula>$B9="NSO"</formula>
    </cfRule>
    <cfRule type="expression" dxfId="1180" priority="261">
      <formula>$B9="ab"</formula>
    </cfRule>
  </conditionalFormatting>
  <conditionalFormatting sqref="DF9:DF108">
    <cfRule type="expression" dxfId="1179" priority="258">
      <formula>$C9=0</formula>
    </cfRule>
  </conditionalFormatting>
  <conditionalFormatting sqref="DF9:DG108">
    <cfRule type="expression" dxfId="1178" priority="257">
      <formula>$D9=0</formula>
    </cfRule>
  </conditionalFormatting>
  <conditionalFormatting sqref="DI9:DI108">
    <cfRule type="expression" dxfId="1177" priority="256">
      <formula>$D9=0</formula>
    </cfRule>
  </conditionalFormatting>
  <conditionalFormatting sqref="DN9:DN108">
    <cfRule type="expression" dxfId="1176" priority="253">
      <formula>$B9="TC"</formula>
    </cfRule>
    <cfRule type="expression" dxfId="1175" priority="254">
      <formula>$B9="NSO"</formula>
    </cfRule>
    <cfRule type="expression" dxfId="1174" priority="255">
      <formula>$B9="ab"</formula>
    </cfRule>
  </conditionalFormatting>
  <conditionalFormatting sqref="DN9:DN108">
    <cfRule type="expression" dxfId="1173" priority="252">
      <formula>$C9=0</formula>
    </cfRule>
  </conditionalFormatting>
  <conditionalFormatting sqref="DN9:DN108">
    <cfRule type="expression" dxfId="1172" priority="251">
      <formula>$D9=0</formula>
    </cfRule>
  </conditionalFormatting>
  <conditionalFormatting sqref="DH8:DH108">
    <cfRule type="expression" dxfId="1171" priority="248">
      <formula>$B8="TC"</formula>
    </cfRule>
    <cfRule type="expression" dxfId="1170" priority="249">
      <formula>$B8="NSO"</formula>
    </cfRule>
    <cfRule type="expression" dxfId="1169" priority="250">
      <formula>$B8="ab"</formula>
    </cfRule>
  </conditionalFormatting>
  <conditionalFormatting sqref="DJ8:DJ108">
    <cfRule type="expression" dxfId="1168" priority="245">
      <formula>$B8="TC"</formula>
    </cfRule>
    <cfRule type="expression" dxfId="1167" priority="246">
      <formula>$B8="NSO"</formula>
    </cfRule>
    <cfRule type="expression" dxfId="1166" priority="247">
      <formula>$B8="ab"</formula>
    </cfRule>
  </conditionalFormatting>
  <conditionalFormatting sqref="DF9:DF108">
    <cfRule type="expression" dxfId="1165" priority="242">
      <formula>$B9="TC"</formula>
    </cfRule>
    <cfRule type="expression" dxfId="1164" priority="243">
      <formula>$B9="NSO"</formula>
    </cfRule>
    <cfRule type="expression" dxfId="1163" priority="244">
      <formula>$B9="ab"</formula>
    </cfRule>
  </conditionalFormatting>
  <conditionalFormatting sqref="DF9:DF108">
    <cfRule type="expression" dxfId="1162" priority="241">
      <formula>$C9=0</formula>
    </cfRule>
  </conditionalFormatting>
  <conditionalFormatting sqref="DF9:DG108">
    <cfRule type="expression" dxfId="1161" priority="240">
      <formula>$D9=0</formula>
    </cfRule>
  </conditionalFormatting>
  <conditionalFormatting sqref="DI9:DI108">
    <cfRule type="expression" dxfId="1160" priority="239">
      <formula>$D9=0</formula>
    </cfRule>
  </conditionalFormatting>
  <conditionalFormatting sqref="DN9:DN108">
    <cfRule type="expression" dxfId="1159" priority="236">
      <formula>$B9="TC"</formula>
    </cfRule>
    <cfRule type="expression" dxfId="1158" priority="237">
      <formula>$B9="NSO"</formula>
    </cfRule>
    <cfRule type="expression" dxfId="1157" priority="238">
      <formula>$B9="ab"</formula>
    </cfRule>
  </conditionalFormatting>
  <conditionalFormatting sqref="DN9:DN108">
    <cfRule type="expression" dxfId="1156" priority="235">
      <formula>$C9=0</formula>
    </cfRule>
  </conditionalFormatting>
  <conditionalFormatting sqref="DN9:DN108">
    <cfRule type="expression" dxfId="1155" priority="234">
      <formula>$D9=0</formula>
    </cfRule>
  </conditionalFormatting>
  <conditionalFormatting sqref="DT8:DT108">
    <cfRule type="expression" dxfId="1154" priority="231">
      <formula>$B8="TC"</formula>
    </cfRule>
    <cfRule type="expression" dxfId="1153" priority="232">
      <formula>$B8="NSO"</formula>
    </cfRule>
    <cfRule type="expression" dxfId="1152" priority="233">
      <formula>$B8="ab"</formula>
    </cfRule>
  </conditionalFormatting>
  <conditionalFormatting sqref="EB9:EB109">
    <cfRule type="expression" dxfId="1151" priority="228">
      <formula>$B9="TC"</formula>
    </cfRule>
    <cfRule type="expression" dxfId="1150" priority="229">
      <formula>$B9="NSO"</formula>
    </cfRule>
    <cfRule type="expression" dxfId="1149" priority="230">
      <formula>$B9="ab"</formula>
    </cfRule>
  </conditionalFormatting>
  <conditionalFormatting sqref="EB9:EB109">
    <cfRule type="expression" dxfId="1148" priority="227">
      <formula>$C9=0</formula>
    </cfRule>
  </conditionalFormatting>
  <conditionalFormatting sqref="DT8:DT108">
    <cfRule type="expression" dxfId="1147" priority="224">
      <formula>$B8="TC"</formula>
    </cfRule>
    <cfRule type="expression" dxfId="1146" priority="225">
      <formula>$B8="NSO"</formula>
    </cfRule>
    <cfRule type="expression" dxfId="1145" priority="226">
      <formula>$B8="ab"</formula>
    </cfRule>
  </conditionalFormatting>
  <conditionalFormatting sqref="DV8:DV108">
    <cfRule type="expression" dxfId="1144" priority="221">
      <formula>$B8="TC"</formula>
    </cfRule>
    <cfRule type="expression" dxfId="1143" priority="222">
      <formula>$B8="NSO"</formula>
    </cfRule>
    <cfRule type="expression" dxfId="1142" priority="223">
      <formula>$B8="ab"</formula>
    </cfRule>
  </conditionalFormatting>
  <conditionalFormatting sqref="DT9:DT108">
    <cfRule type="expression" dxfId="1141" priority="218">
      <formula>$B9="TC"</formula>
    </cfRule>
    <cfRule type="expression" dxfId="1140" priority="219">
      <formula>$B9="NSO"</formula>
    </cfRule>
    <cfRule type="expression" dxfId="1139" priority="220">
      <formula>$B9="ab"</formula>
    </cfRule>
  </conditionalFormatting>
  <conditionalFormatting sqref="DV9:DV108">
    <cfRule type="expression" dxfId="1138" priority="215">
      <formula>$B9="TC"</formula>
    </cfRule>
    <cfRule type="expression" dxfId="1137" priority="216">
      <formula>$B9="NSO"</formula>
    </cfRule>
    <cfRule type="expression" dxfId="1136" priority="217">
      <formula>$B9="ab"</formula>
    </cfRule>
  </conditionalFormatting>
  <conditionalFormatting sqref="DT8:DT108">
    <cfRule type="expression" dxfId="1135" priority="212">
      <formula>$B8="TC"</formula>
    </cfRule>
    <cfRule type="expression" dxfId="1134" priority="213">
      <formula>$B8="NSO"</formula>
    </cfRule>
    <cfRule type="expression" dxfId="1133" priority="214">
      <formula>$B8="ab"</formula>
    </cfRule>
  </conditionalFormatting>
  <conditionalFormatting sqref="DV8:DV108">
    <cfRule type="expression" dxfId="1132" priority="209">
      <formula>$B8="TC"</formula>
    </cfRule>
    <cfRule type="expression" dxfId="1131" priority="210">
      <formula>$B8="NSO"</formula>
    </cfRule>
    <cfRule type="expression" dxfId="1130" priority="211">
      <formula>$B8="ab"</formula>
    </cfRule>
  </conditionalFormatting>
  <conditionalFormatting sqref="DT8:DT108">
    <cfRule type="expression" dxfId="1129" priority="206">
      <formula>$B8="TC"</formula>
    </cfRule>
    <cfRule type="expression" dxfId="1128" priority="207">
      <formula>$B8="NSO"</formula>
    </cfRule>
    <cfRule type="expression" dxfId="1127" priority="208">
      <formula>$B8="ab"</formula>
    </cfRule>
  </conditionalFormatting>
  <conditionalFormatting sqref="DV8:DV108">
    <cfRule type="expression" dxfId="1126" priority="203">
      <formula>$B8="TC"</formula>
    </cfRule>
    <cfRule type="expression" dxfId="1125" priority="204">
      <formula>$B8="NSO"</formula>
    </cfRule>
    <cfRule type="expression" dxfId="1124" priority="205">
      <formula>$B8="ab"</formula>
    </cfRule>
  </conditionalFormatting>
  <conditionalFormatting sqref="DT9:DT108">
    <cfRule type="expression" dxfId="1123" priority="200">
      <formula>$B9="TC"</formula>
    </cfRule>
    <cfRule type="expression" dxfId="1122" priority="201">
      <formula>$B9="NSO"</formula>
    </cfRule>
    <cfRule type="expression" dxfId="1121" priority="202">
      <formula>$B9="ab"</formula>
    </cfRule>
  </conditionalFormatting>
  <conditionalFormatting sqref="DV9:DV108">
    <cfRule type="expression" dxfId="1120" priority="197">
      <formula>$B9="TC"</formula>
    </cfRule>
    <cfRule type="expression" dxfId="1119" priority="198">
      <formula>$B9="NSO"</formula>
    </cfRule>
    <cfRule type="expression" dxfId="1118" priority="199">
      <formula>$B9="ab"</formula>
    </cfRule>
  </conditionalFormatting>
  <conditionalFormatting sqref="DT8:DT108">
    <cfRule type="expression" dxfId="1117" priority="194">
      <formula>$B8="TC"</formula>
    </cfRule>
    <cfRule type="expression" dxfId="1116" priority="195">
      <formula>$B8="NSO"</formula>
    </cfRule>
    <cfRule type="expression" dxfId="1115" priority="196">
      <formula>$B8="ab"</formula>
    </cfRule>
  </conditionalFormatting>
  <conditionalFormatting sqref="DV8:DV108">
    <cfRule type="expression" dxfId="1114" priority="191">
      <formula>$B8="TC"</formula>
    </cfRule>
    <cfRule type="expression" dxfId="1113" priority="192">
      <formula>$B8="NSO"</formula>
    </cfRule>
    <cfRule type="expression" dxfId="1112" priority="193">
      <formula>$B8="ab"</formula>
    </cfRule>
  </conditionalFormatting>
  <conditionalFormatting sqref="DT8:DT108">
    <cfRule type="expression" dxfId="1111" priority="188">
      <formula>$B8="TC"</formula>
    </cfRule>
    <cfRule type="expression" dxfId="1110" priority="189">
      <formula>$B8="NSO"</formula>
    </cfRule>
    <cfRule type="expression" dxfId="1109" priority="190">
      <formula>$B8="ab"</formula>
    </cfRule>
  </conditionalFormatting>
  <conditionalFormatting sqref="DV8:DV108">
    <cfRule type="expression" dxfId="1108" priority="185">
      <formula>$B8="TC"</formula>
    </cfRule>
    <cfRule type="expression" dxfId="1107" priority="186">
      <formula>$B8="NSO"</formula>
    </cfRule>
    <cfRule type="expression" dxfId="1106" priority="187">
      <formula>$B8="ab"</formula>
    </cfRule>
  </conditionalFormatting>
  <conditionalFormatting sqref="DT9:DT108">
    <cfRule type="expression" dxfId="1105" priority="182">
      <formula>$B9="TC"</formula>
    </cfRule>
    <cfRule type="expression" dxfId="1104" priority="183">
      <formula>$B9="NSO"</formula>
    </cfRule>
    <cfRule type="expression" dxfId="1103" priority="184">
      <formula>$B9="ab"</formula>
    </cfRule>
  </conditionalFormatting>
  <conditionalFormatting sqref="DV9:DV108">
    <cfRule type="expression" dxfId="1102" priority="179">
      <formula>$B9="TC"</formula>
    </cfRule>
    <cfRule type="expression" dxfId="1101" priority="180">
      <formula>$B9="NSO"</formula>
    </cfRule>
    <cfRule type="expression" dxfId="1100" priority="181">
      <formula>$B9="ab"</formula>
    </cfRule>
  </conditionalFormatting>
  <conditionalFormatting sqref="DT8:DT108">
    <cfRule type="expression" dxfId="1099" priority="176">
      <formula>$B8="TC"</formula>
    </cfRule>
    <cfRule type="expression" dxfId="1098" priority="177">
      <formula>$B8="NSO"</formula>
    </cfRule>
    <cfRule type="expression" dxfId="1097" priority="178">
      <formula>$B8="ab"</formula>
    </cfRule>
  </conditionalFormatting>
  <conditionalFormatting sqref="DV8:DV108">
    <cfRule type="expression" dxfId="1096" priority="173">
      <formula>$B8="TC"</formula>
    </cfRule>
    <cfRule type="expression" dxfId="1095" priority="174">
      <formula>$B8="NSO"</formula>
    </cfRule>
    <cfRule type="expression" dxfId="1094" priority="175">
      <formula>$B8="ab"</formula>
    </cfRule>
  </conditionalFormatting>
  <conditionalFormatting sqref="DR9:DR108">
    <cfRule type="expression" dxfId="1093" priority="170">
      <formula>$B9="TC"</formula>
    </cfRule>
    <cfRule type="expression" dxfId="1092" priority="171">
      <formula>$B9="NSO"</formula>
    </cfRule>
    <cfRule type="expression" dxfId="1091" priority="172">
      <formula>$B9="ab"</formula>
    </cfRule>
  </conditionalFormatting>
  <conditionalFormatting sqref="DR9:DR108">
    <cfRule type="expression" dxfId="1090" priority="169">
      <formula>$C9=0</formula>
    </cfRule>
  </conditionalFormatting>
  <conditionalFormatting sqref="DR9:DS108">
    <cfRule type="expression" dxfId="1089" priority="168">
      <formula>$D9=0</formula>
    </cfRule>
  </conditionalFormatting>
  <conditionalFormatting sqref="DU9:DU108">
    <cfRule type="expression" dxfId="1088" priority="167">
      <formula>$D9=0</formula>
    </cfRule>
  </conditionalFormatting>
  <conditionalFormatting sqref="DZ9:DZ108">
    <cfRule type="expression" dxfId="1087" priority="164">
      <formula>$B9="TC"</formula>
    </cfRule>
    <cfRule type="expression" dxfId="1086" priority="165">
      <formula>$B9="NSO"</formula>
    </cfRule>
    <cfRule type="expression" dxfId="1085" priority="166">
      <formula>$B9="ab"</formula>
    </cfRule>
  </conditionalFormatting>
  <conditionalFormatting sqref="DZ9:DZ108">
    <cfRule type="expression" dxfId="1084" priority="163">
      <formula>$C9=0</formula>
    </cfRule>
  </conditionalFormatting>
  <conditionalFormatting sqref="DZ9:DZ108">
    <cfRule type="expression" dxfId="1083" priority="162">
      <formula>$D9=0</formula>
    </cfRule>
  </conditionalFormatting>
  <conditionalFormatting sqref="DT8:DT108">
    <cfRule type="expression" dxfId="1082" priority="159">
      <formula>$B8="TC"</formula>
    </cfRule>
    <cfRule type="expression" dxfId="1081" priority="160">
      <formula>$B8="NSO"</formula>
    </cfRule>
    <cfRule type="expression" dxfId="1080" priority="161">
      <formula>$B8="ab"</formula>
    </cfRule>
  </conditionalFormatting>
  <conditionalFormatting sqref="DV8:DV108">
    <cfRule type="expression" dxfId="1079" priority="156">
      <formula>$B8="TC"</formula>
    </cfRule>
    <cfRule type="expression" dxfId="1078" priority="157">
      <formula>$B8="NSO"</formula>
    </cfRule>
    <cfRule type="expression" dxfId="1077" priority="158">
      <formula>$B8="ab"</formula>
    </cfRule>
  </conditionalFormatting>
  <conditionalFormatting sqref="DR9:DR108">
    <cfRule type="expression" dxfId="1076" priority="153">
      <formula>$B9="TC"</formula>
    </cfRule>
    <cfRule type="expression" dxfId="1075" priority="154">
      <formula>$B9="NSO"</formula>
    </cfRule>
    <cfRule type="expression" dxfId="1074" priority="155">
      <formula>$B9="ab"</formula>
    </cfRule>
  </conditionalFormatting>
  <conditionalFormatting sqref="DR9:DR108">
    <cfRule type="expression" dxfId="1073" priority="152">
      <formula>$C9=0</formula>
    </cfRule>
  </conditionalFormatting>
  <conditionalFormatting sqref="DR9:DS108">
    <cfRule type="expression" dxfId="1072" priority="151">
      <formula>$D9=0</formula>
    </cfRule>
  </conditionalFormatting>
  <conditionalFormatting sqref="DU9:DU108">
    <cfRule type="expression" dxfId="1071" priority="150">
      <formula>$D9=0</formula>
    </cfRule>
  </conditionalFormatting>
  <conditionalFormatting sqref="DZ9:DZ108">
    <cfRule type="expression" dxfId="1070" priority="147">
      <formula>$B9="TC"</formula>
    </cfRule>
    <cfRule type="expression" dxfId="1069" priority="148">
      <formula>$B9="NSO"</formula>
    </cfRule>
    <cfRule type="expression" dxfId="1068" priority="149">
      <formula>$B9="ab"</formula>
    </cfRule>
  </conditionalFormatting>
  <conditionalFormatting sqref="DZ9:DZ108">
    <cfRule type="expression" dxfId="1067" priority="146">
      <formula>$C9=0</formula>
    </cfRule>
  </conditionalFormatting>
  <conditionalFormatting sqref="DZ9:DZ108">
    <cfRule type="expression" dxfId="1066" priority="145">
      <formula>$D9=0</formula>
    </cfRule>
  </conditionalFormatting>
  <conditionalFormatting sqref="AJ10:AJ109 V10:V109 BL10:BL109 CN10:CN109 DB10:DB109 DQ10:DQ109 EB10:EC109 EH10:EI109 EN10:EO109 EZ10:FA109 T10:T109 A9:FL108">
    <cfRule type="expression" dxfId="1065" priority="143">
      <formula>$A9="TC"</formula>
    </cfRule>
    <cfRule type="expression" dxfId="1064" priority="144">
      <formula>$A9="NSO"</formula>
    </cfRule>
  </conditionalFormatting>
  <conditionalFormatting sqref="EZ9:EZ109">
    <cfRule type="expression" dxfId="1063" priority="140">
      <formula>$B9="TC"</formula>
    </cfRule>
    <cfRule type="expression" dxfId="1062" priority="141">
      <formula>$B9="NSO"</formula>
    </cfRule>
    <cfRule type="expression" dxfId="1061" priority="142">
      <formula>$B9="ab"</formula>
    </cfRule>
  </conditionalFormatting>
  <conditionalFormatting sqref="EZ9:EZ109">
    <cfRule type="expression" dxfId="1060" priority="139">
      <formula>$C9=0</formula>
    </cfRule>
  </conditionalFormatting>
  <conditionalFormatting sqref="EY8:EZ108 EZ9:EZ109">
    <cfRule type="expression" dxfId="1059" priority="136">
      <formula>$B8="TC"</formula>
    </cfRule>
    <cfRule type="expression" dxfId="1058" priority="137">
      <formula>$B8="NSO"</formula>
    </cfRule>
    <cfRule type="expression" dxfId="1057" priority="138">
      <formula>$B8="ab"</formula>
    </cfRule>
  </conditionalFormatting>
  <conditionalFormatting sqref="ER8:ER108">
    <cfRule type="expression" dxfId="1056" priority="133">
      <formula>$B8="TC"</formula>
    </cfRule>
    <cfRule type="expression" dxfId="1055" priority="134">
      <formula>$B8="NSO"</formula>
    </cfRule>
    <cfRule type="expression" dxfId="1054" priority="135">
      <formula>$B8="ab"</formula>
    </cfRule>
  </conditionalFormatting>
  <conditionalFormatting sqref="EZ9:EZ109">
    <cfRule type="expression" dxfId="1053" priority="130">
      <formula>$B9="TC"</formula>
    </cfRule>
    <cfRule type="expression" dxfId="1052" priority="131">
      <formula>$B9="NSO"</formula>
    </cfRule>
    <cfRule type="expression" dxfId="1051" priority="132">
      <formula>$B9="ab"</formula>
    </cfRule>
  </conditionalFormatting>
  <conditionalFormatting sqref="EZ9:EZ109">
    <cfRule type="expression" dxfId="1050" priority="129">
      <formula>$C9=0</formula>
    </cfRule>
  </conditionalFormatting>
  <conditionalFormatting sqref="ER8:ER108">
    <cfRule type="expression" dxfId="1049" priority="126">
      <formula>$B8="TC"</formula>
    </cfRule>
    <cfRule type="expression" dxfId="1048" priority="127">
      <formula>$B8="NSO"</formula>
    </cfRule>
    <cfRule type="expression" dxfId="1047" priority="128">
      <formula>$B8="ab"</formula>
    </cfRule>
  </conditionalFormatting>
  <conditionalFormatting sqref="ET8:ET108">
    <cfRule type="expression" dxfId="1046" priority="123">
      <formula>$B8="TC"</formula>
    </cfRule>
    <cfRule type="expression" dxfId="1045" priority="124">
      <formula>$B8="NSO"</formula>
    </cfRule>
    <cfRule type="expression" dxfId="1044" priority="125">
      <formula>$B8="ab"</formula>
    </cfRule>
  </conditionalFormatting>
  <conditionalFormatting sqref="ER9:ER108">
    <cfRule type="expression" dxfId="1043" priority="120">
      <formula>$B9="TC"</formula>
    </cfRule>
    <cfRule type="expression" dxfId="1042" priority="121">
      <formula>$B9="NSO"</formula>
    </cfRule>
    <cfRule type="expression" dxfId="1041" priority="122">
      <formula>$B9="ab"</formula>
    </cfRule>
  </conditionalFormatting>
  <conditionalFormatting sqref="ET9:ET108">
    <cfRule type="expression" dxfId="1040" priority="117">
      <formula>$B9="TC"</formula>
    </cfRule>
    <cfRule type="expression" dxfId="1039" priority="118">
      <formula>$B9="NSO"</formula>
    </cfRule>
    <cfRule type="expression" dxfId="1038" priority="119">
      <formula>$B9="ab"</formula>
    </cfRule>
  </conditionalFormatting>
  <conditionalFormatting sqref="ER8:ER108">
    <cfRule type="expression" dxfId="1037" priority="114">
      <formula>$B8="TC"</formula>
    </cfRule>
    <cfRule type="expression" dxfId="1036" priority="115">
      <formula>$B8="NSO"</formula>
    </cfRule>
    <cfRule type="expression" dxfId="1035" priority="116">
      <formula>$B8="ab"</formula>
    </cfRule>
  </conditionalFormatting>
  <conditionalFormatting sqref="ET8:ET108">
    <cfRule type="expression" dxfId="1034" priority="111">
      <formula>$B8="TC"</formula>
    </cfRule>
    <cfRule type="expression" dxfId="1033" priority="112">
      <formula>$B8="NSO"</formula>
    </cfRule>
    <cfRule type="expression" dxfId="1032" priority="113">
      <formula>$B8="ab"</formula>
    </cfRule>
  </conditionalFormatting>
  <conditionalFormatting sqref="ER8:ER108">
    <cfRule type="expression" dxfId="1031" priority="108">
      <formula>$B8="TC"</formula>
    </cfRule>
    <cfRule type="expression" dxfId="1030" priority="109">
      <formula>$B8="NSO"</formula>
    </cfRule>
    <cfRule type="expression" dxfId="1029" priority="110">
      <formula>$B8="ab"</formula>
    </cfRule>
  </conditionalFormatting>
  <conditionalFormatting sqref="ET8:ET108">
    <cfRule type="expression" dxfId="1028" priority="105">
      <formula>$B8="TC"</formula>
    </cfRule>
    <cfRule type="expression" dxfId="1027" priority="106">
      <formula>$B8="NSO"</formula>
    </cfRule>
    <cfRule type="expression" dxfId="1026" priority="107">
      <formula>$B8="ab"</formula>
    </cfRule>
  </conditionalFormatting>
  <conditionalFormatting sqref="ER9:ER108">
    <cfRule type="expression" dxfId="1025" priority="102">
      <formula>$B9="TC"</formula>
    </cfRule>
    <cfRule type="expression" dxfId="1024" priority="103">
      <formula>$B9="NSO"</formula>
    </cfRule>
    <cfRule type="expression" dxfId="1023" priority="104">
      <formula>$B9="ab"</formula>
    </cfRule>
  </conditionalFormatting>
  <conditionalFormatting sqref="ET9:ET108">
    <cfRule type="expression" dxfId="1022" priority="99">
      <formula>$B9="TC"</formula>
    </cfRule>
    <cfRule type="expression" dxfId="1021" priority="100">
      <formula>$B9="NSO"</formula>
    </cfRule>
    <cfRule type="expression" dxfId="1020" priority="101">
      <formula>$B9="ab"</formula>
    </cfRule>
  </conditionalFormatting>
  <conditionalFormatting sqref="ER8:ER108">
    <cfRule type="expression" dxfId="1019" priority="96">
      <formula>$B8="TC"</formula>
    </cfRule>
    <cfRule type="expression" dxfId="1018" priority="97">
      <formula>$B8="NSO"</formula>
    </cfRule>
    <cfRule type="expression" dxfId="1017" priority="98">
      <formula>$B8="ab"</formula>
    </cfRule>
  </conditionalFormatting>
  <conditionalFormatting sqref="ET8:ET108">
    <cfRule type="expression" dxfId="1016" priority="93">
      <formula>$B8="TC"</formula>
    </cfRule>
    <cfRule type="expression" dxfId="1015" priority="94">
      <formula>$B8="NSO"</formula>
    </cfRule>
    <cfRule type="expression" dxfId="1014" priority="95">
      <formula>$B8="ab"</formula>
    </cfRule>
  </conditionalFormatting>
  <conditionalFormatting sqref="ER8:ER108">
    <cfRule type="expression" dxfId="1013" priority="90">
      <formula>$B8="TC"</formula>
    </cfRule>
    <cfRule type="expression" dxfId="1012" priority="91">
      <formula>$B8="NSO"</formula>
    </cfRule>
    <cfRule type="expression" dxfId="1011" priority="92">
      <formula>$B8="ab"</formula>
    </cfRule>
  </conditionalFormatting>
  <conditionalFormatting sqref="ET8:ET108">
    <cfRule type="expression" dxfId="1010" priority="87">
      <formula>$B8="TC"</formula>
    </cfRule>
    <cfRule type="expression" dxfId="1009" priority="88">
      <formula>$B8="NSO"</formula>
    </cfRule>
    <cfRule type="expression" dxfId="1008" priority="89">
      <formula>$B8="ab"</formula>
    </cfRule>
  </conditionalFormatting>
  <conditionalFormatting sqref="ER9:ER108">
    <cfRule type="expression" dxfId="1007" priority="84">
      <formula>$B9="TC"</formula>
    </cfRule>
    <cfRule type="expression" dxfId="1006" priority="85">
      <formula>$B9="NSO"</formula>
    </cfRule>
    <cfRule type="expression" dxfId="1005" priority="86">
      <formula>$B9="ab"</formula>
    </cfRule>
  </conditionalFormatting>
  <conditionalFormatting sqref="ET9:ET108">
    <cfRule type="expression" dxfId="1004" priority="81">
      <formula>$B9="TC"</formula>
    </cfRule>
    <cfRule type="expression" dxfId="1003" priority="82">
      <formula>$B9="NSO"</formula>
    </cfRule>
    <cfRule type="expression" dxfId="1002" priority="83">
      <formula>$B9="ab"</formula>
    </cfRule>
  </conditionalFormatting>
  <conditionalFormatting sqref="ER8:ER108">
    <cfRule type="expression" dxfId="1001" priority="78">
      <formula>$B8="TC"</formula>
    </cfRule>
    <cfRule type="expression" dxfId="1000" priority="79">
      <formula>$B8="NSO"</formula>
    </cfRule>
    <cfRule type="expression" dxfId="999" priority="80">
      <formula>$B8="ab"</formula>
    </cfRule>
  </conditionalFormatting>
  <conditionalFormatting sqref="ET8:ET108">
    <cfRule type="expression" dxfId="998" priority="75">
      <formula>$B8="TC"</formula>
    </cfRule>
    <cfRule type="expression" dxfId="997" priority="76">
      <formula>$B8="NSO"</formula>
    </cfRule>
    <cfRule type="expression" dxfId="996" priority="77">
      <formula>$B8="ab"</formula>
    </cfRule>
  </conditionalFormatting>
  <conditionalFormatting sqref="EP9:EP108">
    <cfRule type="expression" dxfId="995" priority="72">
      <formula>$B9="TC"</formula>
    </cfRule>
    <cfRule type="expression" dxfId="994" priority="73">
      <formula>$B9="NSO"</formula>
    </cfRule>
    <cfRule type="expression" dxfId="993" priority="74">
      <formula>$B9="ab"</formula>
    </cfRule>
  </conditionalFormatting>
  <conditionalFormatting sqref="EP9:EP108">
    <cfRule type="expression" dxfId="992" priority="71">
      <formula>$C9=0</formula>
    </cfRule>
  </conditionalFormatting>
  <conditionalFormatting sqref="EP9:EQ108">
    <cfRule type="expression" dxfId="991" priority="70">
      <formula>$D9=0</formula>
    </cfRule>
  </conditionalFormatting>
  <conditionalFormatting sqref="ES9:ES108">
    <cfRule type="expression" dxfId="990" priority="69">
      <formula>$D9=0</formula>
    </cfRule>
  </conditionalFormatting>
  <conditionalFormatting sqref="EX9:EX108">
    <cfRule type="expression" dxfId="989" priority="66">
      <formula>$B9="TC"</formula>
    </cfRule>
    <cfRule type="expression" dxfId="988" priority="67">
      <formula>$B9="NSO"</formula>
    </cfRule>
    <cfRule type="expression" dxfId="987" priority="68">
      <formula>$B9="ab"</formula>
    </cfRule>
  </conditionalFormatting>
  <conditionalFormatting sqref="EX9:EX108">
    <cfRule type="expression" dxfId="986" priority="65">
      <formula>$C9=0</formula>
    </cfRule>
  </conditionalFormatting>
  <conditionalFormatting sqref="EX9:EX108">
    <cfRule type="expression" dxfId="985" priority="64">
      <formula>$D9=0</formula>
    </cfRule>
  </conditionalFormatting>
  <conditionalFormatting sqref="ER8:ER108">
    <cfRule type="expression" dxfId="984" priority="61">
      <formula>$B8="TC"</formula>
    </cfRule>
    <cfRule type="expression" dxfId="983" priority="62">
      <formula>$B8="NSO"</formula>
    </cfRule>
    <cfRule type="expression" dxfId="982" priority="63">
      <formula>$B8="ab"</formula>
    </cfRule>
  </conditionalFormatting>
  <conditionalFormatting sqref="ET8:ET108">
    <cfRule type="expression" dxfId="981" priority="58">
      <formula>$B8="TC"</formula>
    </cfRule>
    <cfRule type="expression" dxfId="980" priority="59">
      <formula>$B8="NSO"</formula>
    </cfRule>
    <cfRule type="expression" dxfId="979" priority="60">
      <formula>$B8="ab"</formula>
    </cfRule>
  </conditionalFormatting>
  <conditionalFormatting sqref="EP9:EP108">
    <cfRule type="expression" dxfId="978" priority="55">
      <formula>$B9="TC"</formula>
    </cfRule>
    <cfRule type="expression" dxfId="977" priority="56">
      <formula>$B9="NSO"</formula>
    </cfRule>
    <cfRule type="expression" dxfId="976" priority="57">
      <formula>$B9="ab"</formula>
    </cfRule>
  </conditionalFormatting>
  <conditionalFormatting sqref="EP9:EP108">
    <cfRule type="expression" dxfId="975" priority="54">
      <formula>$C9=0</formula>
    </cfRule>
  </conditionalFormatting>
  <conditionalFormatting sqref="EP9:EQ108">
    <cfRule type="expression" dxfId="974" priority="53">
      <formula>$D9=0</formula>
    </cfRule>
  </conditionalFormatting>
  <conditionalFormatting sqref="ES9:ES108">
    <cfRule type="expression" dxfId="973" priority="52">
      <formula>$D9=0</formula>
    </cfRule>
  </conditionalFormatting>
  <conditionalFormatting sqref="EX9:EX108">
    <cfRule type="expression" dxfId="972" priority="49">
      <formula>$B9="TC"</formula>
    </cfRule>
    <cfRule type="expression" dxfId="971" priority="50">
      <formula>$B9="NSO"</formula>
    </cfRule>
    <cfRule type="expression" dxfId="970" priority="51">
      <formula>$B9="ab"</formula>
    </cfRule>
  </conditionalFormatting>
  <conditionalFormatting sqref="EX9:EX108">
    <cfRule type="expression" dxfId="969" priority="48">
      <formula>$C9=0</formula>
    </cfRule>
  </conditionalFormatting>
  <conditionalFormatting sqref="EX9:EX108">
    <cfRule type="expression" dxfId="968" priority="47">
      <formula>$D9=0</formula>
    </cfRule>
  </conditionalFormatting>
  <conditionalFormatting sqref="CT8:CT108">
    <cfRule type="expression" dxfId="967" priority="44">
      <formula>$B8="TC"</formula>
    </cfRule>
    <cfRule type="expression" dxfId="966" priority="45">
      <formula>$B8="NSO"</formula>
    </cfRule>
    <cfRule type="expression" dxfId="965" priority="46">
      <formula>$B8="ab"</formula>
    </cfRule>
  </conditionalFormatting>
  <conditionalFormatting sqref="CV8:CV108">
    <cfRule type="expression" dxfId="964" priority="41">
      <formula>$B8="TC"</formula>
    </cfRule>
    <cfRule type="expression" dxfId="963" priority="42">
      <formula>$B8="NSO"</formula>
    </cfRule>
    <cfRule type="expression" dxfId="962" priority="43">
      <formula>$B8="ab"</formula>
    </cfRule>
  </conditionalFormatting>
  <conditionalFormatting sqref="CT9:CT108">
    <cfRule type="expression" dxfId="961" priority="38">
      <formula>$B9="TC"</formula>
    </cfRule>
    <cfRule type="expression" dxfId="960" priority="39">
      <formula>$B9="NSO"</formula>
    </cfRule>
    <cfRule type="expression" dxfId="959" priority="40">
      <formula>$B9="ab"</formula>
    </cfRule>
  </conditionalFormatting>
  <conditionalFormatting sqref="CV9:CV108">
    <cfRule type="expression" dxfId="958" priority="35">
      <formula>$B9="TC"</formula>
    </cfRule>
    <cfRule type="expression" dxfId="957" priority="36">
      <formula>$B9="NSO"</formula>
    </cfRule>
    <cfRule type="expression" dxfId="956" priority="37">
      <formula>$B9="ab"</formula>
    </cfRule>
  </conditionalFormatting>
  <conditionalFormatting sqref="CT8:CT108">
    <cfRule type="expression" dxfId="955" priority="32">
      <formula>$B8="TC"</formula>
    </cfRule>
    <cfRule type="expression" dxfId="954" priority="33">
      <formula>$B8="NSO"</formula>
    </cfRule>
    <cfRule type="expression" dxfId="953" priority="34">
      <formula>$B8="ab"</formula>
    </cfRule>
  </conditionalFormatting>
  <conditionalFormatting sqref="CV8:CV108">
    <cfRule type="expression" dxfId="952" priority="29">
      <formula>$B8="TC"</formula>
    </cfRule>
    <cfRule type="expression" dxfId="951" priority="30">
      <formula>$B8="NSO"</formula>
    </cfRule>
    <cfRule type="expression" dxfId="950" priority="31">
      <formula>$B8="ab"</formula>
    </cfRule>
  </conditionalFormatting>
  <conditionalFormatting sqref="CR9:CR108">
    <cfRule type="expression" dxfId="949" priority="26">
      <formula>$B9="TC"</formula>
    </cfRule>
    <cfRule type="expression" dxfId="948" priority="27">
      <formula>$B9="NSO"</formula>
    </cfRule>
    <cfRule type="expression" dxfId="947" priority="28">
      <formula>$B9="ab"</formula>
    </cfRule>
  </conditionalFormatting>
  <conditionalFormatting sqref="CR9:CR108">
    <cfRule type="expression" dxfId="946" priority="25">
      <formula>$C9=0</formula>
    </cfRule>
  </conditionalFormatting>
  <conditionalFormatting sqref="CR9:CS108">
    <cfRule type="expression" dxfId="945" priority="24">
      <formula>$D9=0</formula>
    </cfRule>
  </conditionalFormatting>
  <conditionalFormatting sqref="CU9:CU108">
    <cfRule type="expression" dxfId="944" priority="23">
      <formula>$D9=0</formula>
    </cfRule>
  </conditionalFormatting>
  <conditionalFormatting sqref="CZ9:CZ108">
    <cfRule type="expression" dxfId="943" priority="20">
      <formula>$B9="TC"</formula>
    </cfRule>
    <cfRule type="expression" dxfId="942" priority="21">
      <formula>$B9="NSO"</formula>
    </cfRule>
    <cfRule type="expression" dxfId="941" priority="22">
      <formula>$B9="ab"</formula>
    </cfRule>
  </conditionalFormatting>
  <conditionalFormatting sqref="CZ9:CZ108">
    <cfRule type="expression" dxfId="940" priority="19">
      <formula>$C9=0</formula>
    </cfRule>
  </conditionalFormatting>
  <conditionalFormatting sqref="CZ9:CZ108">
    <cfRule type="expression" dxfId="939" priority="18">
      <formula>$D9=0</formula>
    </cfRule>
  </conditionalFormatting>
  <conditionalFormatting sqref="CT8:CT108">
    <cfRule type="expression" dxfId="938" priority="15">
      <formula>$B8="TC"</formula>
    </cfRule>
    <cfRule type="expression" dxfId="937" priority="16">
      <formula>$B8="NSO"</formula>
    </cfRule>
    <cfRule type="expression" dxfId="936" priority="17">
      <formula>$B8="ab"</formula>
    </cfRule>
  </conditionalFormatting>
  <conditionalFormatting sqref="CV8:CV108">
    <cfRule type="expression" dxfId="935" priority="12">
      <formula>$B8="TC"</formula>
    </cfRule>
    <cfRule type="expression" dxfId="934" priority="13">
      <formula>$B8="NSO"</formula>
    </cfRule>
    <cfRule type="expression" dxfId="933" priority="14">
      <formula>$B8="ab"</formula>
    </cfRule>
  </conditionalFormatting>
  <conditionalFormatting sqref="CR9:CR108">
    <cfRule type="expression" dxfId="932" priority="9">
      <formula>$B9="TC"</formula>
    </cfRule>
    <cfRule type="expression" dxfId="931" priority="10">
      <formula>$B9="NSO"</formula>
    </cfRule>
    <cfRule type="expression" dxfId="930" priority="11">
      <formula>$B9="ab"</formula>
    </cfRule>
  </conditionalFormatting>
  <conditionalFormatting sqref="CR9:CR108">
    <cfRule type="expression" dxfId="929" priority="8">
      <formula>$C9=0</formula>
    </cfRule>
  </conditionalFormatting>
  <conditionalFormatting sqref="CR9:CS108">
    <cfRule type="expression" dxfId="928" priority="7">
      <formula>$D9=0</formula>
    </cfRule>
  </conditionalFormatting>
  <conditionalFormatting sqref="CU9:CU108">
    <cfRule type="expression" dxfId="927" priority="6">
      <formula>$D9=0</formula>
    </cfRule>
  </conditionalFormatting>
  <conditionalFormatting sqref="CZ9:CZ108">
    <cfRule type="expression" dxfId="926" priority="3">
      <formula>$B9="TC"</formula>
    </cfRule>
    <cfRule type="expression" dxfId="925" priority="4">
      <formula>$B9="NSO"</formula>
    </cfRule>
    <cfRule type="expression" dxfId="924" priority="5">
      <formula>$B9="ab"</formula>
    </cfRule>
  </conditionalFormatting>
  <conditionalFormatting sqref="CZ9:CZ108">
    <cfRule type="expression" dxfId="923" priority="2">
      <formula>$C9=0</formula>
    </cfRule>
  </conditionalFormatting>
  <conditionalFormatting sqref="CZ9:CZ108">
    <cfRule type="expression" dxfId="922" priority="1">
      <formula>$D9=0</formula>
    </cfRule>
  </conditionalFormatting>
  <dataValidations count="4">
    <dataValidation type="list" allowBlank="1" showInputMessage="1" showErrorMessage="1" sqref="J4">
      <formula1>"0, (A), (B), (C), (D)"</formula1>
    </dataValidation>
    <dataValidation type="list" allowBlank="1" showInputMessage="1" showErrorMessage="1" sqref="G4">
      <formula1>"0,1,2,3,4,5,6,7,8,9,11"</formula1>
    </dataValidation>
    <dataValidation type="list" allowBlank="1" showInputMessage="1" showErrorMessage="1" sqref="Z4 BB4 AN4 L4 CD4 EJ4 ED4 DR4 DF4 BP4 EP4 CR4">
      <formula1>$J$110:$J$133</formula1>
    </dataValidation>
    <dataValidation type="list" allowBlank="1" showInputMessage="1" showErrorMessage="1" sqref="Z3 BB3 AN3 L3 BP3 CD3 CR3">
      <formula1>$I$110:$I$123</formula1>
    </dataValidation>
  </dataValidations>
  <pageMargins left="0.18" right="0.17" top="0.2" bottom="0.19" header="0.17" footer="0.16"/>
  <pageSetup paperSize="9" scale="6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4B10E0"/>
  </sheetPr>
  <dimension ref="A1:JI119"/>
  <sheetViews>
    <sheetView zoomScaleSheetLayoutView="44" workbookViewId="0">
      <selection activeCell="ED110" sqref="ED110"/>
    </sheetView>
  </sheetViews>
  <sheetFormatPr defaultColWidth="0" defaultRowHeight="15" zeroHeight="1"/>
  <cols>
    <col min="1" max="1" width="2.85546875" style="104" customWidth="1"/>
    <col min="2" max="2" width="5.7109375" style="104" customWidth="1"/>
    <col min="3" max="3" width="9.140625" style="104" hidden="1" customWidth="1"/>
    <col min="4" max="4" width="9.28515625" style="104" customWidth="1"/>
    <col min="5" max="5" width="9.140625" style="104" hidden="1" customWidth="1"/>
    <col min="6" max="6" width="9.140625" style="104" customWidth="1"/>
    <col min="7" max="7" width="24.5703125" style="116" bestFit="1" customWidth="1"/>
    <col min="8" max="8" width="30.42578125" style="116" bestFit="1" customWidth="1"/>
    <col min="9" max="9" width="26" style="116" bestFit="1" customWidth="1"/>
    <col min="10" max="10" width="16" style="104" customWidth="1"/>
    <col min="11" max="19" width="5" style="104" customWidth="1"/>
    <col min="20" max="20" width="6" style="104" customWidth="1"/>
    <col min="21" max="21" width="6" style="281" customWidth="1"/>
    <col min="22" max="31" width="5" style="104" customWidth="1"/>
    <col min="32" max="32" width="6" style="104" customWidth="1"/>
    <col min="33" max="33" width="6" style="281" customWidth="1"/>
    <col min="34" max="34" width="5.5703125" style="104" customWidth="1"/>
    <col min="35" max="42" width="3.7109375" style="104" customWidth="1"/>
    <col min="43" max="43" width="4.42578125" style="104" customWidth="1"/>
    <col min="44" max="44" width="4.28515625" style="104" customWidth="1"/>
    <col min="45" max="45" width="4.28515625" style="281" customWidth="1"/>
    <col min="46" max="54" width="3.7109375" style="104" customWidth="1"/>
    <col min="55" max="55" width="4.42578125" style="104" customWidth="1"/>
    <col min="56" max="56" width="4.28515625" style="104" customWidth="1"/>
    <col min="57" max="57" width="4.28515625" style="281" customWidth="1"/>
    <col min="58" max="66" width="3.7109375" style="104" customWidth="1"/>
    <col min="67" max="67" width="4" style="104" customWidth="1"/>
    <col min="68" max="68" width="3.42578125" style="104" customWidth="1"/>
    <col min="69" max="69" width="3.42578125" style="281" customWidth="1"/>
    <col min="70" max="71" width="3.7109375" style="104" customWidth="1"/>
    <col min="72" max="72" width="5.7109375" style="104" bestFit="1" customWidth="1"/>
    <col min="73" max="78" width="3.7109375" style="104" customWidth="1"/>
    <col min="79" max="79" width="4" style="104" customWidth="1"/>
    <col min="80" max="80" width="3.42578125" style="104" customWidth="1"/>
    <col min="81" max="81" width="3.42578125" style="281" customWidth="1"/>
    <col min="82" max="82" width="3.7109375" style="104" customWidth="1"/>
    <col min="83" max="92" width="5" style="104" customWidth="1"/>
    <col min="93" max="93" width="5" style="281" customWidth="1"/>
    <col min="94" max="94" width="5.7109375" style="104" customWidth="1"/>
    <col min="95" max="103" width="5.140625" style="104" customWidth="1"/>
    <col min="104" max="104" width="7.140625" style="104" customWidth="1"/>
    <col min="105" max="105" width="6.85546875" style="104" customWidth="1"/>
    <col min="106" max="114" width="5.140625" style="104" customWidth="1"/>
    <col min="115" max="115" width="7.42578125" style="104" customWidth="1"/>
    <col min="116" max="116" width="5.140625" style="104" customWidth="1"/>
    <col min="117" max="120" width="4.7109375" style="104" customWidth="1"/>
    <col min="121" max="121" width="4.140625" style="104" customWidth="1"/>
    <col min="122" max="122" width="4" style="104" customWidth="1"/>
    <col min="123" max="126" width="4.7109375" style="104" customWidth="1"/>
    <col min="127" max="127" width="3.85546875" style="104" customWidth="1"/>
    <col min="128" max="128" width="4" style="104" customWidth="1"/>
    <col min="129" max="130" width="4.42578125" style="104" customWidth="1"/>
    <col min="131" max="131" width="5.140625" style="104" customWidth="1"/>
    <col min="132" max="133" width="4.42578125" style="104" customWidth="1"/>
    <col min="134" max="134" width="5.140625" style="104" customWidth="1"/>
    <col min="135" max="136" width="4.42578125" style="104" customWidth="1"/>
    <col min="137" max="138" width="5.140625" style="104" customWidth="1"/>
    <col min="139" max="139" width="4.42578125" style="104" customWidth="1"/>
    <col min="140" max="140" width="9.7109375" style="104" customWidth="1"/>
    <col min="141" max="145" width="7.140625" style="104" customWidth="1"/>
    <col min="146" max="146" width="12.5703125" style="116" customWidth="1"/>
    <col min="147" max="147" width="19.28515625" style="116" customWidth="1"/>
    <col min="148" max="148" width="3.42578125" style="104" hidden="1" customWidth="1"/>
    <col min="149" max="149" width="7" style="104" customWidth="1"/>
    <col min="150" max="151" width="4.85546875" style="104" hidden="1" customWidth="1"/>
    <col min="152" max="152" width="0" style="104" hidden="1" customWidth="1"/>
    <col min="153" max="155" width="4.85546875" style="104" hidden="1" customWidth="1"/>
    <col min="156" max="164" width="0" style="104" hidden="1" customWidth="1"/>
    <col min="165" max="165" width="4.85546875" style="104" hidden="1" customWidth="1"/>
    <col min="166" max="166" width="0" style="104" hidden="1" customWidth="1"/>
    <col min="167" max="168" width="4.85546875" style="104" hidden="1" customWidth="1"/>
    <col min="169" max="169" width="0" style="104" hidden="1" customWidth="1"/>
    <col min="170" max="173" width="4.85546875" style="104" hidden="1" customWidth="1"/>
    <col min="174" max="191" width="0" style="104" hidden="1" customWidth="1"/>
    <col min="192" max="192" width="4.85546875" style="104" hidden="1" customWidth="1"/>
    <col min="193" max="205" width="0" style="104" hidden="1" customWidth="1"/>
    <col min="206" max="206" width="4.85546875" style="104" hidden="1" customWidth="1"/>
    <col min="207" max="215" width="0" style="104" hidden="1" customWidth="1"/>
    <col min="216" max="216" width="4.85546875" style="104" hidden="1" customWidth="1"/>
    <col min="217" max="217" width="0" style="104" hidden="1" customWidth="1"/>
    <col min="218" max="219" width="4.85546875" style="104" hidden="1" customWidth="1"/>
    <col min="220" max="220" width="0" style="104" hidden="1" customWidth="1"/>
    <col min="221" max="223" width="4.85546875" style="104" hidden="1" customWidth="1"/>
    <col min="224" max="232" width="0" style="104" hidden="1" customWidth="1"/>
    <col min="233" max="233" width="4.85546875" style="104" hidden="1" customWidth="1"/>
    <col min="234" max="234" width="0" style="104" hidden="1" customWidth="1"/>
    <col min="235" max="236" width="4.85546875" style="104" hidden="1" customWidth="1"/>
    <col min="237" max="237" width="0" style="104" hidden="1" customWidth="1"/>
    <col min="238" max="243" width="4.85546875" style="104" hidden="1" customWidth="1"/>
    <col min="244" max="244" width="0" style="104" hidden="1" customWidth="1"/>
    <col min="245" max="256" width="4.85546875" style="104" hidden="1" customWidth="1"/>
    <col min="257" max="257" width="0" style="104" hidden="1" customWidth="1"/>
    <col min="258" max="269" width="4.85546875" style="104" hidden="1" customWidth="1"/>
    <col min="270" max="16384" width="9.140625" style="104" hidden="1"/>
  </cols>
  <sheetData>
    <row r="1" spans="1:150" ht="15.75" thickBo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279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279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279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279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279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279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279"/>
      <c r="CP1" s="133"/>
      <c r="CQ1" s="133"/>
      <c r="CR1" s="133"/>
      <c r="CS1" s="133"/>
      <c r="CT1" s="133"/>
      <c r="CU1" s="133"/>
      <c r="CV1" s="133"/>
      <c r="CW1" s="133"/>
      <c r="CX1" s="133"/>
      <c r="CY1" s="133"/>
      <c r="CZ1" s="133"/>
      <c r="DA1" s="133"/>
      <c r="DB1" s="133"/>
      <c r="DC1" s="133"/>
      <c r="DD1" s="133"/>
      <c r="DE1" s="133"/>
      <c r="DF1" s="133"/>
      <c r="DG1" s="133"/>
      <c r="DH1" s="133"/>
      <c r="DI1" s="133"/>
      <c r="DJ1" s="133"/>
      <c r="DK1" s="133"/>
      <c r="DL1" s="133"/>
      <c r="DM1" s="133"/>
      <c r="DN1" s="133"/>
      <c r="DO1" s="133"/>
      <c r="DP1" s="133"/>
      <c r="DQ1" s="133"/>
      <c r="DR1" s="133"/>
      <c r="DS1" s="133"/>
      <c r="DT1" s="133"/>
      <c r="DU1" s="133"/>
      <c r="DV1" s="133"/>
      <c r="DW1" s="133"/>
      <c r="DX1" s="133"/>
      <c r="DY1" s="133"/>
      <c r="DZ1" s="133"/>
      <c r="EA1" s="133"/>
      <c r="EB1" s="133"/>
      <c r="EC1" s="133"/>
      <c r="ED1" s="133"/>
      <c r="EE1" s="133"/>
      <c r="EF1" s="133"/>
      <c r="EG1" s="133"/>
      <c r="EH1" s="133"/>
      <c r="EI1" s="133"/>
      <c r="EJ1" s="133"/>
      <c r="EK1" s="133"/>
      <c r="EL1" s="133"/>
      <c r="EM1" s="133"/>
      <c r="EN1" s="133"/>
      <c r="EO1" s="133"/>
      <c r="EP1" s="133"/>
      <c r="EQ1" s="133"/>
      <c r="ER1" s="133"/>
      <c r="ES1" s="133"/>
    </row>
    <row r="2" spans="1:150" ht="22.5" customHeight="1" thickBot="1">
      <c r="A2" s="903"/>
      <c r="B2" s="893" t="s">
        <v>127</v>
      </c>
      <c r="C2" s="894"/>
      <c r="D2" s="894"/>
      <c r="E2" s="894"/>
      <c r="F2" s="894"/>
      <c r="G2" s="894"/>
      <c r="H2" s="894"/>
      <c r="I2" s="894"/>
      <c r="J2" s="895"/>
      <c r="K2" s="856" t="str">
        <f>'Class-9'!L3</f>
        <v>HINDI</v>
      </c>
      <c r="L2" s="857">
        <f>'Class-9'!M3</f>
        <v>0</v>
      </c>
      <c r="M2" s="857">
        <f>'Class-9'!N3</f>
        <v>0</v>
      </c>
      <c r="N2" s="857">
        <f>'Class-9'!O3</f>
        <v>0</v>
      </c>
      <c r="O2" s="857">
        <f>'Class-9'!P3</f>
        <v>0</v>
      </c>
      <c r="P2" s="857">
        <f>'Class-9'!Q3</f>
        <v>0</v>
      </c>
      <c r="Q2" s="857">
        <f>'Class-9'!R3</f>
        <v>0</v>
      </c>
      <c r="R2" s="857">
        <f>'Class-9'!S3</f>
        <v>0</v>
      </c>
      <c r="S2" s="857">
        <f>'Class-9'!T3</f>
        <v>0</v>
      </c>
      <c r="T2" s="857">
        <f>'Class-9'!U3</f>
        <v>0</v>
      </c>
      <c r="U2" s="857">
        <f>'Class-9'!V3</f>
        <v>0</v>
      </c>
      <c r="V2" s="858">
        <f>'Class-9'!W3</f>
        <v>0</v>
      </c>
      <c r="W2" s="856" t="str">
        <f>'Class-9'!Z3</f>
        <v>ENGLISH</v>
      </c>
      <c r="X2" s="857">
        <f>'Class-9'!AA3</f>
        <v>0</v>
      </c>
      <c r="Y2" s="857">
        <f>'Class-9'!AB3</f>
        <v>0</v>
      </c>
      <c r="Z2" s="857">
        <f>'Class-9'!AC3</f>
        <v>0</v>
      </c>
      <c r="AA2" s="857">
        <f>'Class-9'!AD3</f>
        <v>0</v>
      </c>
      <c r="AB2" s="857">
        <f>'Class-9'!AE3</f>
        <v>0</v>
      </c>
      <c r="AC2" s="857">
        <f>'Class-9'!AF3</f>
        <v>0</v>
      </c>
      <c r="AD2" s="857">
        <f>'Class-9'!AG3</f>
        <v>0</v>
      </c>
      <c r="AE2" s="857">
        <f>'Class-9'!AH3</f>
        <v>0</v>
      </c>
      <c r="AF2" s="857">
        <f>'Class-9'!AI3</f>
        <v>0</v>
      </c>
      <c r="AG2" s="857">
        <f>'Class-9'!AJ3</f>
        <v>0</v>
      </c>
      <c r="AH2" s="858">
        <f>'Class-9'!AK3</f>
        <v>0</v>
      </c>
      <c r="AI2" s="856" t="str">
        <f>'Class-9'!AN3</f>
        <v>SANSKRIT-I</v>
      </c>
      <c r="AJ2" s="857">
        <f>'Class-9'!AO3</f>
        <v>0</v>
      </c>
      <c r="AK2" s="857">
        <f>'Class-9'!AP3</f>
        <v>0</v>
      </c>
      <c r="AL2" s="857">
        <f>'Class-9'!AQ3</f>
        <v>0</v>
      </c>
      <c r="AM2" s="857">
        <f>'Class-9'!AR3</f>
        <v>0</v>
      </c>
      <c r="AN2" s="857">
        <f>'Class-9'!AS3</f>
        <v>0</v>
      </c>
      <c r="AO2" s="857">
        <f>'Class-9'!AT3</f>
        <v>0</v>
      </c>
      <c r="AP2" s="857">
        <f>'Class-9'!AU3</f>
        <v>0</v>
      </c>
      <c r="AQ2" s="857">
        <f>'Class-9'!AV3</f>
        <v>0</v>
      </c>
      <c r="AR2" s="857">
        <f>'Class-9'!AW3</f>
        <v>0</v>
      </c>
      <c r="AS2" s="857">
        <f>'Class-9'!AX3</f>
        <v>0</v>
      </c>
      <c r="AT2" s="858">
        <f>'Class-9'!AY3</f>
        <v>0</v>
      </c>
      <c r="AU2" s="856" t="str">
        <f>'Class-9'!BB3</f>
        <v>SANSKRIT-II</v>
      </c>
      <c r="AV2" s="857">
        <f>'Class-9'!BC3</f>
        <v>0</v>
      </c>
      <c r="AW2" s="857">
        <f>'Class-9'!BD3</f>
        <v>0</v>
      </c>
      <c r="AX2" s="857">
        <f>'Class-9'!BE3</f>
        <v>0</v>
      </c>
      <c r="AY2" s="857">
        <f>'Class-9'!BF3</f>
        <v>0</v>
      </c>
      <c r="AZ2" s="857">
        <f>'Class-9'!BG3</f>
        <v>0</v>
      </c>
      <c r="BA2" s="857">
        <f>'Class-9'!BH3</f>
        <v>0</v>
      </c>
      <c r="BB2" s="857">
        <f>'Class-9'!BI3</f>
        <v>0</v>
      </c>
      <c r="BC2" s="857">
        <f>'Class-9'!BJ3</f>
        <v>0</v>
      </c>
      <c r="BD2" s="857">
        <f>'Class-9'!BK3</f>
        <v>0</v>
      </c>
      <c r="BE2" s="857">
        <f>'Class-9'!BL3</f>
        <v>0</v>
      </c>
      <c r="BF2" s="858">
        <f>'Class-9'!BM3</f>
        <v>0</v>
      </c>
      <c r="BG2" s="856" t="str">
        <f>'Class-9'!BP3</f>
        <v>MATHEMATICS</v>
      </c>
      <c r="BH2" s="857">
        <f>'Class-9'!BQ3</f>
        <v>0</v>
      </c>
      <c r="BI2" s="857">
        <f>'Class-9'!BR3</f>
        <v>0</v>
      </c>
      <c r="BJ2" s="857">
        <f>'Class-9'!BS3</f>
        <v>0</v>
      </c>
      <c r="BK2" s="857">
        <f>'Class-9'!BT3</f>
        <v>0</v>
      </c>
      <c r="BL2" s="857">
        <f>'Class-9'!BU3</f>
        <v>0</v>
      </c>
      <c r="BM2" s="857">
        <f>'Class-9'!BV3</f>
        <v>0</v>
      </c>
      <c r="BN2" s="857">
        <f>'Class-9'!BW3</f>
        <v>0</v>
      </c>
      <c r="BO2" s="857">
        <f>'Class-9'!BX3</f>
        <v>0</v>
      </c>
      <c r="BP2" s="857">
        <f>'Class-9'!BY3</f>
        <v>0</v>
      </c>
      <c r="BQ2" s="857">
        <f>'Class-9'!BZ3</f>
        <v>0</v>
      </c>
      <c r="BR2" s="858">
        <f>'Class-9'!CA3</f>
        <v>0</v>
      </c>
      <c r="BS2" s="856" t="str">
        <f>'Class-9'!CD3</f>
        <v>SCIENCE</v>
      </c>
      <c r="BT2" s="857">
        <f>'Class-9'!CE3</f>
        <v>0</v>
      </c>
      <c r="BU2" s="857">
        <f>'Class-9'!CF3</f>
        <v>0</v>
      </c>
      <c r="BV2" s="857">
        <f>'Class-9'!CG3</f>
        <v>0</v>
      </c>
      <c r="BW2" s="857">
        <f>'Class-9'!CH3</f>
        <v>0</v>
      </c>
      <c r="BX2" s="857">
        <f>'Class-9'!CI3</f>
        <v>0</v>
      </c>
      <c r="BY2" s="857">
        <f>'Class-9'!CJ3</f>
        <v>0</v>
      </c>
      <c r="BZ2" s="857">
        <f>'Class-9'!CK3</f>
        <v>0</v>
      </c>
      <c r="CA2" s="857">
        <f>'Class-9'!CL3</f>
        <v>0</v>
      </c>
      <c r="CB2" s="857">
        <f>'Class-9'!CM3</f>
        <v>0</v>
      </c>
      <c r="CC2" s="857">
        <f>'Class-9'!CN3</f>
        <v>0</v>
      </c>
      <c r="CD2" s="858">
        <f>'Class-9'!CO3</f>
        <v>0</v>
      </c>
      <c r="CE2" s="856" t="str">
        <f>'Class-9'!CR3</f>
        <v>SOCIAL SCIENCE</v>
      </c>
      <c r="CF2" s="857">
        <f>'Class-9'!CS3</f>
        <v>0</v>
      </c>
      <c r="CG2" s="857">
        <f>'Class-9'!CT3</f>
        <v>0</v>
      </c>
      <c r="CH2" s="857">
        <f>'Class-9'!CU3</f>
        <v>0</v>
      </c>
      <c r="CI2" s="857">
        <f>'Class-9'!CV3</f>
        <v>0</v>
      </c>
      <c r="CJ2" s="857">
        <f>'Class-9'!CW3</f>
        <v>0</v>
      </c>
      <c r="CK2" s="857">
        <f>'Class-9'!CX3</f>
        <v>0</v>
      </c>
      <c r="CL2" s="857">
        <f>'Class-9'!CY3</f>
        <v>0</v>
      </c>
      <c r="CM2" s="857">
        <f>'Class-9'!CZ3</f>
        <v>0</v>
      </c>
      <c r="CN2" s="857">
        <f>'Class-9'!DA3</f>
        <v>0</v>
      </c>
      <c r="CO2" s="857">
        <f>'Class-9'!DB3</f>
        <v>0</v>
      </c>
      <c r="CP2" s="858">
        <f>'Class-9'!DC3</f>
        <v>0</v>
      </c>
      <c r="CQ2" s="856" t="str">
        <f>'Class-9'!DF3</f>
        <v>Foundation Of Information Tech.</v>
      </c>
      <c r="CR2" s="857">
        <f>'Class-9'!DG3</f>
        <v>0</v>
      </c>
      <c r="CS2" s="857">
        <f>'Class-9'!DH3</f>
        <v>0</v>
      </c>
      <c r="CT2" s="857">
        <f>'Class-9'!DI3</f>
        <v>0</v>
      </c>
      <c r="CU2" s="857">
        <f>'Class-9'!DJ3</f>
        <v>0</v>
      </c>
      <c r="CV2" s="857">
        <f>'Class-9'!DK3</f>
        <v>0</v>
      </c>
      <c r="CW2" s="857">
        <f>'Class-9'!DL3</f>
        <v>0</v>
      </c>
      <c r="CX2" s="857">
        <f>'Class-9'!DM3</f>
        <v>0</v>
      </c>
      <c r="CY2" s="857">
        <f>'Class-9'!DN3</f>
        <v>0</v>
      </c>
      <c r="CZ2" s="857">
        <f>'Class-9'!DO3</f>
        <v>0</v>
      </c>
      <c r="DA2" s="857">
        <f>'Class-9'!DP3</f>
        <v>0</v>
      </c>
      <c r="DB2" s="856" t="str">
        <f>'Class-9'!DR3</f>
        <v>Health &amp; Phy. Edu.</v>
      </c>
      <c r="DC2" s="857">
        <f>'Class-9'!DS3</f>
        <v>0</v>
      </c>
      <c r="DD2" s="857">
        <f>'Class-9'!DT3</f>
        <v>0</v>
      </c>
      <c r="DE2" s="857">
        <f>'Class-9'!DU3</f>
        <v>0</v>
      </c>
      <c r="DF2" s="857">
        <f>'Class-9'!DV3</f>
        <v>0</v>
      </c>
      <c r="DG2" s="857">
        <f>'Class-9'!DW3</f>
        <v>0</v>
      </c>
      <c r="DH2" s="857">
        <f>'Class-9'!DX3</f>
        <v>0</v>
      </c>
      <c r="DI2" s="857">
        <f>'Class-9'!DY3</f>
        <v>0</v>
      </c>
      <c r="DJ2" s="857">
        <f>'Class-9'!DZ3</f>
        <v>0</v>
      </c>
      <c r="DK2" s="857">
        <f>'Class-9'!EA3</f>
        <v>0</v>
      </c>
      <c r="DL2" s="857">
        <f>'Class-9'!EB3</f>
        <v>0</v>
      </c>
      <c r="DM2" s="856" t="str">
        <f>'Class-9'!ED3</f>
        <v>S.U.P.W.</v>
      </c>
      <c r="DN2" s="857">
        <f>'Class-9'!EE3</f>
        <v>0</v>
      </c>
      <c r="DO2" s="857">
        <f>'Class-9'!EF3</f>
        <v>0</v>
      </c>
      <c r="DP2" s="857">
        <f>'Class-9'!EG3</f>
        <v>0</v>
      </c>
      <c r="DQ2" s="857">
        <f>'Class-9'!EH3</f>
        <v>0</v>
      </c>
      <c r="DR2" s="858">
        <f>'Class-9'!EI3</f>
        <v>0</v>
      </c>
      <c r="DS2" s="859" t="str">
        <f>'Class-9'!EJ3</f>
        <v>ART EDUCATION</v>
      </c>
      <c r="DT2" s="860">
        <f>'Class-9'!EK3</f>
        <v>0</v>
      </c>
      <c r="DU2" s="860">
        <f>'Class-9'!EL3</f>
        <v>0</v>
      </c>
      <c r="DV2" s="860">
        <f>'Class-9'!EM3</f>
        <v>0</v>
      </c>
      <c r="DW2" s="860">
        <f>'Class-9'!EN3</f>
        <v>0</v>
      </c>
      <c r="DX2" s="861">
        <f>'Class-9'!EO3</f>
        <v>0</v>
      </c>
      <c r="DY2" s="856" t="str">
        <f>'Class-9'!EP3</f>
        <v>H &amp; C RAJ</v>
      </c>
      <c r="DZ2" s="857">
        <f>'Class-9'!EQ3</f>
        <v>0</v>
      </c>
      <c r="EA2" s="857">
        <f>'Class-9'!ER3</f>
        <v>0</v>
      </c>
      <c r="EB2" s="857">
        <f>'Class-9'!ES3</f>
        <v>0</v>
      </c>
      <c r="EC2" s="857">
        <f>'Class-9'!ET3</f>
        <v>0</v>
      </c>
      <c r="ED2" s="857">
        <f>'Class-9'!EU3</f>
        <v>0</v>
      </c>
      <c r="EE2" s="857">
        <f>'Class-9'!EV3</f>
        <v>0</v>
      </c>
      <c r="EF2" s="857">
        <f>'Class-9'!EW3</f>
        <v>0</v>
      </c>
      <c r="EG2" s="857">
        <f>'Class-9'!EX3</f>
        <v>0</v>
      </c>
      <c r="EH2" s="857">
        <f>'Class-9'!EY3</f>
        <v>0</v>
      </c>
      <c r="EI2" s="857">
        <f>'Class-9'!EZ3</f>
        <v>0</v>
      </c>
      <c r="EJ2" s="862" t="s">
        <v>42</v>
      </c>
      <c r="EK2" s="863"/>
      <c r="EL2" s="864"/>
      <c r="EM2" s="839" t="s">
        <v>48</v>
      </c>
      <c r="EN2" s="840"/>
      <c r="EO2" s="840"/>
      <c r="EP2" s="840"/>
      <c r="EQ2" s="840"/>
      <c r="ER2" s="840"/>
      <c r="ES2" s="841"/>
      <c r="ET2" s="842" t="s">
        <v>54</v>
      </c>
    </row>
    <row r="3" spans="1:150" ht="15" customHeight="1">
      <c r="A3" s="903"/>
      <c r="B3" s="889" t="s">
        <v>129</v>
      </c>
      <c r="C3" s="890"/>
      <c r="D3" s="890"/>
      <c r="E3" s="890"/>
      <c r="F3" s="891" t="str">
        <f>CONCATENATE(Master!E8,Master!E11)</f>
        <v>Govt. Sr. Secondary School RaimalwadaP.S.-Bapini (Jodhpur)</v>
      </c>
      <c r="G3" s="891"/>
      <c r="H3" s="891"/>
      <c r="I3" s="891"/>
      <c r="J3" s="892"/>
      <c r="K3" s="845">
        <f>'Class-9'!L4</f>
        <v>0</v>
      </c>
      <c r="L3" s="846">
        <f>'Class-9'!M4</f>
        <v>0</v>
      </c>
      <c r="M3" s="846">
        <f>'Class-9'!N4</f>
        <v>0</v>
      </c>
      <c r="N3" s="846">
        <f>'Class-9'!O4</f>
        <v>0</v>
      </c>
      <c r="O3" s="846">
        <f>'Class-9'!P4</f>
        <v>0</v>
      </c>
      <c r="P3" s="846">
        <f>'Class-9'!Q4</f>
        <v>0</v>
      </c>
      <c r="Q3" s="846">
        <f>'Class-9'!R4</f>
        <v>0</v>
      </c>
      <c r="R3" s="846">
        <f>'Class-9'!S4</f>
        <v>0</v>
      </c>
      <c r="S3" s="846">
        <f>'Class-9'!T4</f>
        <v>0</v>
      </c>
      <c r="T3" s="846">
        <f>'Class-9'!U4</f>
        <v>0</v>
      </c>
      <c r="U3" s="846">
        <f>'Class-9'!V4</f>
        <v>0</v>
      </c>
      <c r="V3" s="847">
        <f>'Class-9'!W4</f>
        <v>0</v>
      </c>
      <c r="W3" s="845">
        <f>'Class-9'!Z4</f>
        <v>0</v>
      </c>
      <c r="X3" s="846">
        <f>'Class-9'!AA4</f>
        <v>0</v>
      </c>
      <c r="Y3" s="846">
        <f>'Class-9'!AB4</f>
        <v>0</v>
      </c>
      <c r="Z3" s="846">
        <f>'Class-9'!AC4</f>
        <v>0</v>
      </c>
      <c r="AA3" s="846">
        <f>'Class-9'!AD4</f>
        <v>0</v>
      </c>
      <c r="AB3" s="846">
        <f>'Class-9'!AE4</f>
        <v>0</v>
      </c>
      <c r="AC3" s="846">
        <f>'Class-9'!AF4</f>
        <v>0</v>
      </c>
      <c r="AD3" s="846">
        <f>'Class-9'!AG4</f>
        <v>0</v>
      </c>
      <c r="AE3" s="846">
        <f>'Class-9'!AH4</f>
        <v>0</v>
      </c>
      <c r="AF3" s="846">
        <f>'Class-9'!AI4</f>
        <v>0</v>
      </c>
      <c r="AG3" s="846">
        <f>'Class-9'!AJ4</f>
        <v>0</v>
      </c>
      <c r="AH3" s="847">
        <f>'Class-9'!AK4</f>
        <v>0</v>
      </c>
      <c r="AI3" s="845">
        <f>'Class-9'!AN4</f>
        <v>0</v>
      </c>
      <c r="AJ3" s="846">
        <f>'Class-9'!AO4</f>
        <v>0</v>
      </c>
      <c r="AK3" s="846">
        <f>'Class-9'!AP4</f>
        <v>0</v>
      </c>
      <c r="AL3" s="846">
        <f>'Class-9'!AQ4</f>
        <v>0</v>
      </c>
      <c r="AM3" s="846">
        <f>'Class-9'!AR4</f>
        <v>0</v>
      </c>
      <c r="AN3" s="846">
        <f>'Class-9'!AS4</f>
        <v>0</v>
      </c>
      <c r="AO3" s="846">
        <f>'Class-9'!AT4</f>
        <v>0</v>
      </c>
      <c r="AP3" s="846">
        <f>'Class-9'!AU4</f>
        <v>0</v>
      </c>
      <c r="AQ3" s="846">
        <f>'Class-9'!AV4</f>
        <v>0</v>
      </c>
      <c r="AR3" s="846">
        <f>'Class-9'!AW4</f>
        <v>0</v>
      </c>
      <c r="AS3" s="846">
        <f>'Class-9'!AX4</f>
        <v>0</v>
      </c>
      <c r="AT3" s="847">
        <f>'Class-9'!AY4</f>
        <v>0</v>
      </c>
      <c r="AU3" s="845">
        <f>'Class-9'!BB4</f>
        <v>0</v>
      </c>
      <c r="AV3" s="846">
        <f>'Class-9'!BC4</f>
        <v>0</v>
      </c>
      <c r="AW3" s="846">
        <f>'Class-9'!BD4</f>
        <v>0</v>
      </c>
      <c r="AX3" s="846">
        <f>'Class-9'!BE4</f>
        <v>0</v>
      </c>
      <c r="AY3" s="846">
        <f>'Class-9'!BF4</f>
        <v>0</v>
      </c>
      <c r="AZ3" s="846">
        <f>'Class-9'!BG4</f>
        <v>0</v>
      </c>
      <c r="BA3" s="846">
        <f>'Class-9'!BH4</f>
        <v>0</v>
      </c>
      <c r="BB3" s="846">
        <f>'Class-9'!BI4</f>
        <v>0</v>
      </c>
      <c r="BC3" s="846">
        <f>'Class-9'!BJ4</f>
        <v>0</v>
      </c>
      <c r="BD3" s="846">
        <f>'Class-9'!BK4</f>
        <v>0</v>
      </c>
      <c r="BE3" s="846">
        <f>'Class-9'!BL4</f>
        <v>0</v>
      </c>
      <c r="BF3" s="847">
        <f>'Class-9'!BM4</f>
        <v>0</v>
      </c>
      <c r="BG3" s="845">
        <f>'Class-9'!BP4</f>
        <v>0</v>
      </c>
      <c r="BH3" s="846">
        <f>'Class-9'!BQ4</f>
        <v>0</v>
      </c>
      <c r="BI3" s="846">
        <f>'Class-9'!BR4</f>
        <v>0</v>
      </c>
      <c r="BJ3" s="846">
        <f>'Class-9'!BS4</f>
        <v>0</v>
      </c>
      <c r="BK3" s="846">
        <f>'Class-9'!BT4</f>
        <v>0</v>
      </c>
      <c r="BL3" s="846">
        <f>'Class-9'!BU4</f>
        <v>0</v>
      </c>
      <c r="BM3" s="846">
        <f>'Class-9'!BV4</f>
        <v>0</v>
      </c>
      <c r="BN3" s="846">
        <f>'Class-9'!BW4</f>
        <v>0</v>
      </c>
      <c r="BO3" s="846">
        <f>'Class-9'!BX4</f>
        <v>0</v>
      </c>
      <c r="BP3" s="846">
        <f>'Class-9'!BY4</f>
        <v>0</v>
      </c>
      <c r="BQ3" s="846">
        <f>'Class-9'!BZ4</f>
        <v>0</v>
      </c>
      <c r="BR3" s="847">
        <f>'Class-9'!CA4</f>
        <v>0</v>
      </c>
      <c r="BS3" s="845">
        <f>'Class-9'!CD4</f>
        <v>0</v>
      </c>
      <c r="BT3" s="846">
        <f>'Class-9'!CE4</f>
        <v>0</v>
      </c>
      <c r="BU3" s="846">
        <f>'Class-9'!CF4</f>
        <v>0</v>
      </c>
      <c r="BV3" s="846">
        <f>'Class-9'!CG4</f>
        <v>0</v>
      </c>
      <c r="BW3" s="846">
        <f>'Class-9'!CH4</f>
        <v>0</v>
      </c>
      <c r="BX3" s="846">
        <f>'Class-9'!CI4</f>
        <v>0</v>
      </c>
      <c r="BY3" s="846">
        <f>'Class-9'!CJ4</f>
        <v>0</v>
      </c>
      <c r="BZ3" s="846">
        <f>'Class-9'!CK4</f>
        <v>0</v>
      </c>
      <c r="CA3" s="846">
        <f>'Class-9'!CL4</f>
        <v>0</v>
      </c>
      <c r="CB3" s="846">
        <f>'Class-9'!CM4</f>
        <v>0</v>
      </c>
      <c r="CC3" s="846">
        <f>'Class-9'!CN4</f>
        <v>0</v>
      </c>
      <c r="CD3" s="847">
        <f>'Class-9'!CO4</f>
        <v>0</v>
      </c>
      <c r="CE3" s="845">
        <f>'Class-9'!CR4</f>
        <v>0</v>
      </c>
      <c r="CF3" s="846">
        <f>'Class-9'!CS4</f>
        <v>0</v>
      </c>
      <c r="CG3" s="846">
        <f>'Class-9'!CT4</f>
        <v>0</v>
      </c>
      <c r="CH3" s="846">
        <f>'Class-9'!CU4</f>
        <v>0</v>
      </c>
      <c r="CI3" s="846">
        <f>'Class-9'!CV4</f>
        <v>0</v>
      </c>
      <c r="CJ3" s="846">
        <f>'Class-9'!CW4</f>
        <v>0</v>
      </c>
      <c r="CK3" s="846">
        <f>'Class-9'!CX4</f>
        <v>0</v>
      </c>
      <c r="CL3" s="846">
        <f>'Class-9'!CY4</f>
        <v>0</v>
      </c>
      <c r="CM3" s="846">
        <f>'Class-9'!CZ4</f>
        <v>0</v>
      </c>
      <c r="CN3" s="846">
        <f>'Class-9'!DA4</f>
        <v>0</v>
      </c>
      <c r="CO3" s="846">
        <f>'Class-9'!DB4</f>
        <v>0</v>
      </c>
      <c r="CP3" s="847">
        <f>'Class-9'!DC4</f>
        <v>0</v>
      </c>
      <c r="CQ3" s="845" t="str">
        <f>'Class-9'!DF4</f>
        <v>B</v>
      </c>
      <c r="CR3" s="846">
        <f>'Class-9'!DG4</f>
        <v>0</v>
      </c>
      <c r="CS3" s="846">
        <f>'Class-9'!DH4</f>
        <v>0</v>
      </c>
      <c r="CT3" s="846">
        <f>'Class-9'!DI4</f>
        <v>0</v>
      </c>
      <c r="CU3" s="846">
        <f>'Class-9'!DJ4</f>
        <v>0</v>
      </c>
      <c r="CV3" s="846">
        <f>'Class-9'!DK4</f>
        <v>0</v>
      </c>
      <c r="CW3" s="846">
        <f>'Class-9'!DL4</f>
        <v>0</v>
      </c>
      <c r="CX3" s="846">
        <f>'Class-9'!DM4</f>
        <v>0</v>
      </c>
      <c r="CY3" s="846">
        <f>'Class-9'!DN4</f>
        <v>0</v>
      </c>
      <c r="CZ3" s="846">
        <f>'Class-9'!DO4</f>
        <v>0</v>
      </c>
      <c r="DA3" s="846">
        <f>'Class-9'!DP4</f>
        <v>0</v>
      </c>
      <c r="DB3" s="845" t="str">
        <f>'Class-9'!DR4</f>
        <v>D</v>
      </c>
      <c r="DC3" s="846">
        <f>'Class-9'!DS4</f>
        <v>0</v>
      </c>
      <c r="DD3" s="846">
        <f>'Class-9'!DT4</f>
        <v>0</v>
      </c>
      <c r="DE3" s="846">
        <f>'Class-9'!DU4</f>
        <v>0</v>
      </c>
      <c r="DF3" s="846">
        <f>'Class-9'!DV4</f>
        <v>0</v>
      </c>
      <c r="DG3" s="846">
        <f>'Class-9'!DW4</f>
        <v>0</v>
      </c>
      <c r="DH3" s="846">
        <f>'Class-9'!DX4</f>
        <v>0</v>
      </c>
      <c r="DI3" s="846">
        <f>'Class-9'!DY4</f>
        <v>0</v>
      </c>
      <c r="DJ3" s="846">
        <f>'Class-9'!DZ4</f>
        <v>0</v>
      </c>
      <c r="DK3" s="846">
        <f>'Class-9'!EA4</f>
        <v>0</v>
      </c>
      <c r="DL3" s="846">
        <f>'Class-9'!EB4</f>
        <v>0</v>
      </c>
      <c r="DM3" s="848"/>
      <c r="DN3" s="849"/>
      <c r="DO3" s="849"/>
      <c r="DP3" s="849"/>
      <c r="DQ3" s="849"/>
      <c r="DR3" s="850"/>
      <c r="DS3" s="851"/>
      <c r="DT3" s="852"/>
      <c r="DU3" s="852"/>
      <c r="DV3" s="852"/>
      <c r="DW3" s="852"/>
      <c r="DX3" s="853"/>
      <c r="DY3" s="845" t="str">
        <f>'Class-9'!EP4</f>
        <v>D</v>
      </c>
      <c r="DZ3" s="846">
        <f>'Class-9'!EQ4</f>
        <v>0</v>
      </c>
      <c r="EA3" s="846">
        <f>'Class-9'!ER4</f>
        <v>0</v>
      </c>
      <c r="EB3" s="846">
        <f>'Class-9'!ES4</f>
        <v>0</v>
      </c>
      <c r="EC3" s="846">
        <f>'Class-9'!ET4</f>
        <v>0</v>
      </c>
      <c r="ED3" s="846">
        <f>'Class-9'!EU4</f>
        <v>0</v>
      </c>
      <c r="EE3" s="846">
        <f>'Class-9'!EV4</f>
        <v>0</v>
      </c>
      <c r="EF3" s="846">
        <f>'Class-9'!EW4</f>
        <v>0</v>
      </c>
      <c r="EG3" s="846">
        <f>'Class-9'!EX4</f>
        <v>0</v>
      </c>
      <c r="EH3" s="846">
        <f>'Class-9'!EY4</f>
        <v>0</v>
      </c>
      <c r="EI3" s="846">
        <f>'Class-9'!EZ4</f>
        <v>0</v>
      </c>
      <c r="EJ3" s="854" t="s">
        <v>40</v>
      </c>
      <c r="EK3" s="878" t="s">
        <v>41</v>
      </c>
      <c r="EL3" s="880" t="s">
        <v>43</v>
      </c>
      <c r="EM3" s="882" t="s">
        <v>87</v>
      </c>
      <c r="EN3" s="908" t="s">
        <v>46</v>
      </c>
      <c r="EO3" s="908" t="s">
        <v>47</v>
      </c>
      <c r="EP3" s="909" t="s">
        <v>111</v>
      </c>
      <c r="EQ3" s="870" t="s">
        <v>45</v>
      </c>
      <c r="ER3" s="98"/>
      <c r="ES3" s="875" t="s">
        <v>49</v>
      </c>
      <c r="ET3" s="843"/>
    </row>
    <row r="4" spans="1:150" s="132" customFormat="1" ht="21" customHeight="1" thickBot="1">
      <c r="A4" s="903"/>
      <c r="B4" s="904" t="s">
        <v>128</v>
      </c>
      <c r="C4" s="905"/>
      <c r="D4" s="905"/>
      <c r="E4" s="134">
        <f t="shared" ref="E4" si="0">A7</f>
        <v>0</v>
      </c>
      <c r="F4" s="311" t="str">
        <f>CONCATENATE('Class-9'!G4,'Class-9'!J4)</f>
        <v>9(A)</v>
      </c>
      <c r="G4" s="135" t="s">
        <v>57</v>
      </c>
      <c r="H4" s="896" t="str">
        <f>Master!E6</f>
        <v>2021-22</v>
      </c>
      <c r="I4" s="896"/>
      <c r="J4" s="897"/>
      <c r="K4" s="912" t="str">
        <f>'Class-9'!L5</f>
        <v>Tests</v>
      </c>
      <c r="L4" s="913"/>
      <c r="M4" s="901" t="str">
        <f>'Class-9'!N5</f>
        <v>Total Tests</v>
      </c>
      <c r="N4" s="914" t="str">
        <f>'Class-9'!O5</f>
        <v>Half Yearly</v>
      </c>
      <c r="O4" s="915">
        <f>'Class-9'!P5</f>
        <v>0</v>
      </c>
      <c r="P4" s="916">
        <f>'Class-9'!Q5</f>
        <v>0</v>
      </c>
      <c r="Q4" s="914" t="str">
        <f>'Class-9'!R5</f>
        <v>Yearly Exam</v>
      </c>
      <c r="R4" s="915">
        <f>'Class-9'!S5</f>
        <v>0</v>
      </c>
      <c r="S4" s="916">
        <f>'Class-9'!T5</f>
        <v>0</v>
      </c>
      <c r="T4" s="917" t="str">
        <f>'Class-9'!U5</f>
        <v>Total Marks</v>
      </c>
      <c r="U4" s="918" t="str">
        <f>'Class-9'!V5</f>
        <v>MARKS %</v>
      </c>
      <c r="V4" s="389" t="s">
        <v>108</v>
      </c>
      <c r="W4" s="912" t="str">
        <f>'Class-9'!Z5</f>
        <v>Tests</v>
      </c>
      <c r="X4" s="913">
        <f>'Class-9'!AA5</f>
        <v>0</v>
      </c>
      <c r="Y4" s="901" t="str">
        <f>'Class-9'!AB5</f>
        <v>Total Tests</v>
      </c>
      <c r="Z4" s="914" t="str">
        <f>'Class-9'!AC5</f>
        <v>Half Yearly</v>
      </c>
      <c r="AA4" s="915">
        <f>'Class-9'!AD5</f>
        <v>0</v>
      </c>
      <c r="AB4" s="916">
        <f>'Class-9'!AE5</f>
        <v>0</v>
      </c>
      <c r="AC4" s="914" t="str">
        <f>'Class-9'!AF5</f>
        <v>Yearly Exam</v>
      </c>
      <c r="AD4" s="915">
        <f>'Class-9'!AG5</f>
        <v>0</v>
      </c>
      <c r="AE4" s="916">
        <f>'Class-9'!AH5</f>
        <v>0</v>
      </c>
      <c r="AF4" s="917" t="str">
        <f>'Class-9'!AI5</f>
        <v>Total Marks</v>
      </c>
      <c r="AG4" s="918" t="str">
        <f>'Class-9'!AJ5</f>
        <v>MARKS %</v>
      </c>
      <c r="AH4" s="389" t="s">
        <v>108</v>
      </c>
      <c r="AI4" s="912" t="str">
        <f>'Class-9'!AN5</f>
        <v>Tests</v>
      </c>
      <c r="AJ4" s="913">
        <f>'Class-9'!AO5</f>
        <v>0</v>
      </c>
      <c r="AK4" s="901" t="str">
        <f>'Class-9'!AP5</f>
        <v>Total Tests</v>
      </c>
      <c r="AL4" s="914" t="str">
        <f>'Class-9'!AQ5</f>
        <v>Half Yearly</v>
      </c>
      <c r="AM4" s="915">
        <f>'Class-9'!AR5</f>
        <v>0</v>
      </c>
      <c r="AN4" s="916">
        <f>'Class-9'!AS5</f>
        <v>0</v>
      </c>
      <c r="AO4" s="914" t="str">
        <f>'Class-9'!AT5</f>
        <v>Yearly Exam</v>
      </c>
      <c r="AP4" s="915">
        <f>'Class-9'!AU5</f>
        <v>0</v>
      </c>
      <c r="AQ4" s="916">
        <f>'Class-9'!AV5</f>
        <v>0</v>
      </c>
      <c r="AR4" s="917" t="str">
        <f>'Class-9'!AW5</f>
        <v>Total Marks</v>
      </c>
      <c r="AS4" s="918" t="str">
        <f>'Class-9'!AX5</f>
        <v>MARKS %</v>
      </c>
      <c r="AT4" s="389" t="s">
        <v>108</v>
      </c>
      <c r="AU4" s="912" t="str">
        <f>'Class-9'!BB5</f>
        <v>Tests</v>
      </c>
      <c r="AV4" s="913">
        <f>'Class-9'!BC5</f>
        <v>0</v>
      </c>
      <c r="AW4" s="901" t="str">
        <f>'Class-9'!BD5</f>
        <v>Total Tests</v>
      </c>
      <c r="AX4" s="914" t="str">
        <f>'Class-9'!BE5</f>
        <v>Half Yearly</v>
      </c>
      <c r="AY4" s="915">
        <f>'Class-9'!BF5</f>
        <v>0</v>
      </c>
      <c r="AZ4" s="916">
        <f>'Class-9'!BG5</f>
        <v>0</v>
      </c>
      <c r="BA4" s="914" t="str">
        <f>'Class-9'!BH5</f>
        <v>Yearly Exam</v>
      </c>
      <c r="BB4" s="915">
        <f>'Class-9'!BI5</f>
        <v>0</v>
      </c>
      <c r="BC4" s="916">
        <f>'Class-9'!BJ5</f>
        <v>0</v>
      </c>
      <c r="BD4" s="917" t="str">
        <f>'Class-9'!BK5</f>
        <v>Total Marks</v>
      </c>
      <c r="BE4" s="918" t="str">
        <f>'Class-9'!BL5</f>
        <v>MARKS %</v>
      </c>
      <c r="BF4" s="298" t="s">
        <v>108</v>
      </c>
      <c r="BG4" s="912" t="str">
        <f>'Class-9'!BP5</f>
        <v>Tests</v>
      </c>
      <c r="BH4" s="913">
        <f>'Class-9'!BQ5</f>
        <v>0</v>
      </c>
      <c r="BI4" s="901" t="str">
        <f>'Class-9'!BR5</f>
        <v>Total Tests</v>
      </c>
      <c r="BJ4" s="914" t="str">
        <f>'Class-9'!BS5</f>
        <v>Half Yearly</v>
      </c>
      <c r="BK4" s="915">
        <f>'Class-9'!BT5</f>
        <v>0</v>
      </c>
      <c r="BL4" s="916">
        <f>'Class-9'!BU5</f>
        <v>0</v>
      </c>
      <c r="BM4" s="914" t="str">
        <f>'Class-9'!BV5</f>
        <v>Yearly Exam</v>
      </c>
      <c r="BN4" s="915">
        <f>'Class-9'!BW5</f>
        <v>0</v>
      </c>
      <c r="BO4" s="916">
        <f>'Class-9'!BX5</f>
        <v>0</v>
      </c>
      <c r="BP4" s="917" t="str">
        <f>'Class-9'!BY5</f>
        <v>Total Marks</v>
      </c>
      <c r="BQ4" s="918" t="str">
        <f>'Class-9'!BZ5</f>
        <v>MARKS %</v>
      </c>
      <c r="BR4" s="298" t="s">
        <v>108</v>
      </c>
      <c r="BS4" s="912" t="str">
        <f>'Class-9'!CD5</f>
        <v>Tests</v>
      </c>
      <c r="BT4" s="913">
        <f>'Class-9'!CE5</f>
        <v>0</v>
      </c>
      <c r="BU4" s="901" t="str">
        <f>'Class-9'!CF5</f>
        <v>Total Tests</v>
      </c>
      <c r="BV4" s="914" t="str">
        <f>'Class-9'!CG5</f>
        <v>Half Yearly</v>
      </c>
      <c r="BW4" s="915">
        <f>'Class-9'!CH5</f>
        <v>0</v>
      </c>
      <c r="BX4" s="916">
        <f>'Class-9'!CI5</f>
        <v>0</v>
      </c>
      <c r="BY4" s="914" t="str">
        <f>'Class-9'!CJ5</f>
        <v>Yearly Exam</v>
      </c>
      <c r="BZ4" s="915">
        <f>'Class-9'!CK5</f>
        <v>0</v>
      </c>
      <c r="CA4" s="916">
        <f>'Class-9'!CL5</f>
        <v>0</v>
      </c>
      <c r="CB4" s="917" t="str">
        <f>'Class-9'!CM5</f>
        <v>Total Marks</v>
      </c>
      <c r="CC4" s="918" t="str">
        <f>'Class-9'!CN5</f>
        <v>MARKS %</v>
      </c>
      <c r="CD4" s="298" t="s">
        <v>108</v>
      </c>
      <c r="CE4" s="912" t="str">
        <f>'Class-9'!CR5</f>
        <v>Tests</v>
      </c>
      <c r="CF4" s="913">
        <f>'Class-9'!CS5</f>
        <v>0</v>
      </c>
      <c r="CG4" s="901" t="str">
        <f>'Class-9'!CT5</f>
        <v>Total Tests</v>
      </c>
      <c r="CH4" s="914" t="str">
        <f>'Class-9'!CU5</f>
        <v>Half Yearly</v>
      </c>
      <c r="CI4" s="915">
        <f>'Class-9'!CV5</f>
        <v>0</v>
      </c>
      <c r="CJ4" s="916">
        <f>'Class-9'!CW5</f>
        <v>0</v>
      </c>
      <c r="CK4" s="914" t="str">
        <f>'Class-9'!CX5</f>
        <v>Yearly Exam</v>
      </c>
      <c r="CL4" s="915">
        <f>'Class-9'!CY5</f>
        <v>0</v>
      </c>
      <c r="CM4" s="916">
        <f>'Class-9'!CZ5</f>
        <v>0</v>
      </c>
      <c r="CN4" s="917" t="str">
        <f>'Class-9'!DA5</f>
        <v>Total Marks</v>
      </c>
      <c r="CO4" s="918" t="str">
        <f>'Class-9'!DB5</f>
        <v>MARKS %</v>
      </c>
      <c r="CP4" s="389" t="s">
        <v>108</v>
      </c>
      <c r="CQ4" s="931" t="str">
        <f>'Class-9'!DF5</f>
        <v>Tests</v>
      </c>
      <c r="CR4" s="932">
        <f>'Class-9'!DG5</f>
        <v>0</v>
      </c>
      <c r="CS4" s="929" t="str">
        <f>'Class-9'!DH5</f>
        <v>Total Tests</v>
      </c>
      <c r="CT4" s="937" t="str">
        <f>'Class-9'!DI5</f>
        <v>Half Yearly</v>
      </c>
      <c r="CU4" s="938">
        <f>'Class-9'!DJ5</f>
        <v>0</v>
      </c>
      <c r="CV4" s="939">
        <f>'Class-9'!DK5</f>
        <v>0</v>
      </c>
      <c r="CW4" s="937" t="str">
        <f>'Class-9'!DL5</f>
        <v>Yearly Exam</v>
      </c>
      <c r="CX4" s="938">
        <f>'Class-9'!DM5</f>
        <v>0</v>
      </c>
      <c r="CY4" s="939">
        <f>'Class-9'!DN5</f>
        <v>0</v>
      </c>
      <c r="CZ4" s="873" t="str">
        <f>'Class-9'!DO5</f>
        <v>Total Marks</v>
      </c>
      <c r="DA4" s="308" t="s">
        <v>34</v>
      </c>
      <c r="DB4" s="931" t="str">
        <f>'Class-9'!DR5</f>
        <v>Tests</v>
      </c>
      <c r="DC4" s="932">
        <f>'Class-9'!DS5</f>
        <v>0</v>
      </c>
      <c r="DD4" s="929" t="str">
        <f>'Class-9'!DT5</f>
        <v>Total Tests</v>
      </c>
      <c r="DE4" s="937" t="str">
        <f>'Class-9'!DU5</f>
        <v>Half Yearly</v>
      </c>
      <c r="DF4" s="938">
        <f>'Class-9'!DV5</f>
        <v>0</v>
      </c>
      <c r="DG4" s="939">
        <f>'Class-9'!DW5</f>
        <v>0</v>
      </c>
      <c r="DH4" s="937" t="str">
        <f>'Class-9'!DX5</f>
        <v>Yearly Exam</v>
      </c>
      <c r="DI4" s="938">
        <f>'Class-9'!DY5</f>
        <v>0</v>
      </c>
      <c r="DJ4" s="939">
        <f>'Class-9'!DZ5</f>
        <v>0</v>
      </c>
      <c r="DK4" s="873" t="str">
        <f>'Class-9'!EA5</f>
        <v>Total Marks</v>
      </c>
      <c r="DL4" s="308" t="s">
        <v>34</v>
      </c>
      <c r="DM4" s="927" t="str">
        <f>'Class-9'!ED5</f>
        <v>Compulsory Tendency</v>
      </c>
      <c r="DN4" s="865" t="str">
        <f>'Class-9'!EE5</f>
        <v>Alternative Tendency</v>
      </c>
      <c r="DO4" s="865" t="str">
        <f>'Class-9'!EF5</f>
        <v>Camp</v>
      </c>
      <c r="DP4" s="866" t="str">
        <f>'Class-9'!EG5</f>
        <v>Total</v>
      </c>
      <c r="DQ4" s="868" t="s">
        <v>37</v>
      </c>
      <c r="DR4" s="309" t="s">
        <v>34</v>
      </c>
      <c r="DS4" s="927" t="str">
        <f>'Class-9'!EJ5</f>
        <v>Theory</v>
      </c>
      <c r="DT4" s="865" t="str">
        <f>'Class-9'!EK5</f>
        <v>Practical</v>
      </c>
      <c r="DU4" s="865" t="str">
        <f>'Class-9'!EL5</f>
        <v>Presentation Work</v>
      </c>
      <c r="DV4" s="928" t="str">
        <f>'Class-9'!EM5</f>
        <v>Total</v>
      </c>
      <c r="DW4" s="868" t="s">
        <v>37</v>
      </c>
      <c r="DX4" s="130" t="s">
        <v>34</v>
      </c>
      <c r="DY4" s="947" t="str">
        <f>'Class-9'!EP5</f>
        <v>Tests</v>
      </c>
      <c r="DZ4" s="948">
        <f>'Class-9'!EQ5</f>
        <v>0</v>
      </c>
      <c r="EA4" s="949" t="str">
        <f>'Class-9'!ER5</f>
        <v>Total Tests</v>
      </c>
      <c r="EB4" s="951" t="str">
        <f>'Class-9'!ES5</f>
        <v>Half Yearly</v>
      </c>
      <c r="EC4" s="952">
        <f>'Class-9'!ET5</f>
        <v>0</v>
      </c>
      <c r="ED4" s="953">
        <f>'Class-9'!EU5</f>
        <v>0</v>
      </c>
      <c r="EE4" s="951" t="str">
        <f>'Class-9'!EV5</f>
        <v>Yearly Exam</v>
      </c>
      <c r="EF4" s="952">
        <f>'Class-9'!EW5</f>
        <v>0</v>
      </c>
      <c r="EG4" s="953">
        <f>'Class-9'!EX5</f>
        <v>0</v>
      </c>
      <c r="EH4" s="954" t="str">
        <f>'Class-9'!EY5</f>
        <v>Total Marks</v>
      </c>
      <c r="EI4" s="409" t="s">
        <v>34</v>
      </c>
      <c r="EJ4" s="854"/>
      <c r="EK4" s="878"/>
      <c r="EL4" s="880"/>
      <c r="EM4" s="854"/>
      <c r="EN4" s="878"/>
      <c r="EO4" s="878"/>
      <c r="EP4" s="910"/>
      <c r="EQ4" s="871"/>
      <c r="ER4" s="131"/>
      <c r="ES4" s="876"/>
      <c r="ET4" s="843"/>
    </row>
    <row r="5" spans="1:150" ht="51" customHeight="1">
      <c r="A5" s="903"/>
      <c r="B5" s="887" t="s">
        <v>35</v>
      </c>
      <c r="C5" s="883" t="s">
        <v>28</v>
      </c>
      <c r="D5" s="883" t="s">
        <v>22</v>
      </c>
      <c r="E5" s="883" t="s">
        <v>29</v>
      </c>
      <c r="F5" s="883" t="s">
        <v>23</v>
      </c>
      <c r="G5" s="883" t="s">
        <v>24</v>
      </c>
      <c r="H5" s="883" t="s">
        <v>25</v>
      </c>
      <c r="I5" s="883" t="s">
        <v>26</v>
      </c>
      <c r="J5" s="885" t="s">
        <v>27</v>
      </c>
      <c r="K5" s="388" t="str">
        <f>'Class-9'!L6</f>
        <v>First Test</v>
      </c>
      <c r="L5" s="283" t="str">
        <f>'Class-9'!M6</f>
        <v>Second Test</v>
      </c>
      <c r="M5" s="902">
        <f>'Class-9'!N6</f>
        <v>0</v>
      </c>
      <c r="N5" s="284" t="str">
        <f>'Class-9'!O6</f>
        <v>Written</v>
      </c>
      <c r="O5" s="289" t="str">
        <f>'Class-9'!P6</f>
        <v>Internal Evo.</v>
      </c>
      <c r="P5" s="287" t="str">
        <f>'Class-9'!Q6</f>
        <v>Total H.Y.</v>
      </c>
      <c r="Q5" s="284" t="str">
        <f>'Class-9'!R6</f>
        <v>Written</v>
      </c>
      <c r="R5" s="289" t="str">
        <f>'Class-9'!S6</f>
        <v>Internal Evo.</v>
      </c>
      <c r="S5" s="287" t="str">
        <f>'Class-9'!T6</f>
        <v>Total Yearly</v>
      </c>
      <c r="T5" s="919">
        <f>'Class-9'!U6</f>
        <v>0</v>
      </c>
      <c r="U5" s="920">
        <f>'Class-9'!V6</f>
        <v>0</v>
      </c>
      <c r="V5" s="935" t="s">
        <v>109</v>
      </c>
      <c r="W5" s="388" t="str">
        <f>'Class-9'!Z6</f>
        <v>First Test</v>
      </c>
      <c r="X5" s="283" t="str">
        <f>'Class-9'!AA6</f>
        <v>Second Test</v>
      </c>
      <c r="Y5" s="902">
        <f>'Class-9'!AB6</f>
        <v>0</v>
      </c>
      <c r="Z5" s="284" t="str">
        <f>'Class-9'!AC6</f>
        <v>Written</v>
      </c>
      <c r="AA5" s="289" t="str">
        <f>'Class-9'!AD6</f>
        <v>Internal Evo.</v>
      </c>
      <c r="AB5" s="287" t="str">
        <f>'Class-9'!AE6</f>
        <v>Total H.Y.</v>
      </c>
      <c r="AC5" s="284" t="str">
        <f>'Class-9'!AF6</f>
        <v>Written</v>
      </c>
      <c r="AD5" s="289" t="str">
        <f>'Class-9'!AG6</f>
        <v>Internal Evo.</v>
      </c>
      <c r="AE5" s="287" t="str">
        <f>'Class-9'!AH6</f>
        <v>Total Yearly</v>
      </c>
      <c r="AF5" s="919">
        <f>'Class-9'!AI6</f>
        <v>0</v>
      </c>
      <c r="AG5" s="920">
        <f>'Class-9'!AJ6</f>
        <v>0</v>
      </c>
      <c r="AH5" s="935" t="s">
        <v>109</v>
      </c>
      <c r="AI5" s="282" t="str">
        <f>'Class-9'!AN6</f>
        <v>First Test</v>
      </c>
      <c r="AJ5" s="392" t="str">
        <f>'Class-9'!AO6</f>
        <v>Second Test</v>
      </c>
      <c r="AK5" s="902">
        <f>'Class-9'!AP6</f>
        <v>0</v>
      </c>
      <c r="AL5" s="284" t="str">
        <f>'Class-9'!AQ6</f>
        <v>Written</v>
      </c>
      <c r="AM5" s="289" t="str">
        <f>'Class-9'!AR6</f>
        <v>Internal Evo.</v>
      </c>
      <c r="AN5" s="287" t="str">
        <f>'Class-9'!AS6</f>
        <v>Total H.Y.</v>
      </c>
      <c r="AO5" s="284" t="str">
        <f>'Class-9'!AT6</f>
        <v>Written</v>
      </c>
      <c r="AP5" s="289" t="str">
        <f>'Class-9'!AU6</f>
        <v>Internal Evo.</v>
      </c>
      <c r="AQ5" s="287" t="str">
        <f>'Class-9'!AV6</f>
        <v>Total Yearly</v>
      </c>
      <c r="AR5" s="919">
        <f>'Class-9'!AW6</f>
        <v>0</v>
      </c>
      <c r="AS5" s="920">
        <f>'Class-9'!AX6</f>
        <v>0</v>
      </c>
      <c r="AT5" s="390" t="s">
        <v>109</v>
      </c>
      <c r="AU5" s="282" t="str">
        <f>'Class-9'!BB6</f>
        <v>First Test</v>
      </c>
      <c r="AV5" s="392" t="str">
        <f>'Class-9'!BC6</f>
        <v>Second Test</v>
      </c>
      <c r="AW5" s="902">
        <f>'Class-9'!BD6</f>
        <v>0</v>
      </c>
      <c r="AX5" s="284" t="str">
        <f>'Class-9'!BE6</f>
        <v>Written</v>
      </c>
      <c r="AY5" s="289" t="str">
        <f>'Class-9'!BF6</f>
        <v>Internal Evo.</v>
      </c>
      <c r="AZ5" s="287" t="str">
        <f>'Class-9'!BG6</f>
        <v>Total H.Y.</v>
      </c>
      <c r="BA5" s="284" t="str">
        <f>'Class-9'!BH6</f>
        <v>Written</v>
      </c>
      <c r="BB5" s="289" t="str">
        <f>'Class-9'!BI6</f>
        <v>Internal Evo.</v>
      </c>
      <c r="BC5" s="287" t="str">
        <f>'Class-9'!BJ6</f>
        <v>Total Yearly</v>
      </c>
      <c r="BD5" s="919">
        <f>'Class-9'!BK6</f>
        <v>0</v>
      </c>
      <c r="BE5" s="920">
        <f>'Class-9'!BL6</f>
        <v>0</v>
      </c>
      <c r="BF5" s="942" t="s">
        <v>109</v>
      </c>
      <c r="BG5" s="282" t="str">
        <f>'Class-9'!BP6</f>
        <v>First Test</v>
      </c>
      <c r="BH5" s="392" t="str">
        <f>'Class-9'!BQ6</f>
        <v>Second Test</v>
      </c>
      <c r="BI5" s="902">
        <f>'Class-9'!BR6</f>
        <v>0</v>
      </c>
      <c r="BJ5" s="284" t="str">
        <f>'Class-9'!BS6</f>
        <v>Written</v>
      </c>
      <c r="BK5" s="289" t="str">
        <f>'Class-9'!BT6</f>
        <v>Internal Evo.</v>
      </c>
      <c r="BL5" s="287" t="str">
        <f>'Class-9'!BU6</f>
        <v>Total H.Y.</v>
      </c>
      <c r="BM5" s="284" t="str">
        <f>'Class-9'!BV6</f>
        <v>Written</v>
      </c>
      <c r="BN5" s="289" t="str">
        <f>'Class-9'!BW6</f>
        <v>Internal Evo.</v>
      </c>
      <c r="BO5" s="287" t="str">
        <f>'Class-9'!BX6</f>
        <v>Total Yearly</v>
      </c>
      <c r="BP5" s="919">
        <f>'Class-9'!BY6</f>
        <v>0</v>
      </c>
      <c r="BQ5" s="920">
        <f>'Class-9'!BZ6</f>
        <v>0</v>
      </c>
      <c r="BR5" s="942" t="s">
        <v>109</v>
      </c>
      <c r="BS5" s="282" t="str">
        <f>'Class-9'!CD6</f>
        <v>First Test</v>
      </c>
      <c r="BT5" s="283" t="str">
        <f>'Class-9'!CE6</f>
        <v>Second Test</v>
      </c>
      <c r="BU5" s="902">
        <f>'Class-9'!CF6</f>
        <v>0</v>
      </c>
      <c r="BV5" s="284" t="str">
        <f>'Class-9'!CG6</f>
        <v>Written</v>
      </c>
      <c r="BW5" s="289" t="str">
        <f>'Class-9'!CH6</f>
        <v>Internal Evo.</v>
      </c>
      <c r="BX5" s="287" t="str">
        <f>'Class-9'!CI6</f>
        <v>Total H.Y.</v>
      </c>
      <c r="BY5" s="284" t="str">
        <f>'Class-9'!CJ6</f>
        <v>Written</v>
      </c>
      <c r="BZ5" s="289" t="str">
        <f>'Class-9'!CK6</f>
        <v>Internal Evo.</v>
      </c>
      <c r="CA5" s="287" t="str">
        <f>'Class-9'!CL6</f>
        <v>Total Yearly</v>
      </c>
      <c r="CB5" s="919">
        <f>'Class-9'!CM6</f>
        <v>0</v>
      </c>
      <c r="CC5" s="920">
        <f>'Class-9'!CN6</f>
        <v>0</v>
      </c>
      <c r="CD5" s="942" t="s">
        <v>109</v>
      </c>
      <c r="CE5" s="388" t="str">
        <f>'Class-9'!CR6</f>
        <v>First Test</v>
      </c>
      <c r="CF5" s="283" t="str">
        <f>'Class-9'!CS6</f>
        <v>Second Test</v>
      </c>
      <c r="CG5" s="902">
        <f>'Class-9'!CT6</f>
        <v>0</v>
      </c>
      <c r="CH5" s="284" t="str">
        <f>'Class-9'!CU6</f>
        <v>Written</v>
      </c>
      <c r="CI5" s="289" t="str">
        <f>'Class-9'!CV6</f>
        <v>Internal Evo.</v>
      </c>
      <c r="CJ5" s="287" t="str">
        <f>'Class-9'!CW6</f>
        <v>Total H.Y.</v>
      </c>
      <c r="CK5" s="284" t="str">
        <f>'Class-9'!CX6</f>
        <v>Written</v>
      </c>
      <c r="CL5" s="289" t="str">
        <f>'Class-9'!CY6</f>
        <v>Internal Evo.</v>
      </c>
      <c r="CM5" s="287" t="str">
        <f>'Class-9'!CZ6</f>
        <v>Total Yearly</v>
      </c>
      <c r="CN5" s="919">
        <f>'Class-9'!DA6</f>
        <v>0</v>
      </c>
      <c r="CO5" s="920">
        <f>'Class-9'!DB6</f>
        <v>0</v>
      </c>
      <c r="CP5" s="935" t="s">
        <v>109</v>
      </c>
      <c r="CQ5" s="393" t="str">
        <f>'Class-9'!DF6</f>
        <v>First Test</v>
      </c>
      <c r="CR5" s="299" t="str">
        <f>'Class-9'!DG6</f>
        <v>Second Test</v>
      </c>
      <c r="CS5" s="930">
        <f>'Class-9'!DH6</f>
        <v>0</v>
      </c>
      <c r="CT5" s="300" t="str">
        <f>'Class-9'!DI6</f>
        <v>Written</v>
      </c>
      <c r="CU5" s="301" t="str">
        <f>'Class-9'!DJ6</f>
        <v>Internal Evo.</v>
      </c>
      <c r="CV5" s="302" t="str">
        <f>'Class-9'!DK6</f>
        <v>Total H.Y.</v>
      </c>
      <c r="CW5" s="300" t="str">
        <f>'Class-9'!DL6</f>
        <v>Written</v>
      </c>
      <c r="CX5" s="301" t="str">
        <f>'Class-9'!DM6</f>
        <v>Internal Evo.</v>
      </c>
      <c r="CY5" s="302" t="str">
        <f>'Class-9'!DN6</f>
        <v>Total Yearly</v>
      </c>
      <c r="CZ5" s="874">
        <f>'Class-9'!DO6</f>
        <v>0</v>
      </c>
      <c r="DA5" s="899" t="s">
        <v>202</v>
      </c>
      <c r="DB5" s="393" t="str">
        <f>'Class-9'!DR6</f>
        <v>First Test</v>
      </c>
      <c r="DC5" s="299" t="str">
        <f>'Class-9'!DS6</f>
        <v>Second Test</v>
      </c>
      <c r="DD5" s="930">
        <f>'Class-9'!DT6</f>
        <v>0</v>
      </c>
      <c r="DE5" s="300" t="str">
        <f>'Class-9'!DU6</f>
        <v>Written</v>
      </c>
      <c r="DF5" s="301" t="str">
        <f>'Class-9'!DV6</f>
        <v>Internal Evo.</v>
      </c>
      <c r="DG5" s="302" t="str">
        <f>'Class-9'!DW6</f>
        <v>Total H.Y.</v>
      </c>
      <c r="DH5" s="300" t="str">
        <f>'Class-9'!DX6</f>
        <v>Written</v>
      </c>
      <c r="DI5" s="301" t="str">
        <f>'Class-9'!DY6</f>
        <v>Internal Evo.</v>
      </c>
      <c r="DJ5" s="302" t="str">
        <f>'Class-9'!DZ6</f>
        <v>Total Yearly</v>
      </c>
      <c r="DK5" s="874">
        <f>'Class-9'!EA6</f>
        <v>0</v>
      </c>
      <c r="DL5" s="899" t="s">
        <v>202</v>
      </c>
      <c r="DM5" s="927"/>
      <c r="DN5" s="865"/>
      <c r="DO5" s="865"/>
      <c r="DP5" s="867"/>
      <c r="DQ5" s="868"/>
      <c r="DR5" s="923" t="s">
        <v>202</v>
      </c>
      <c r="DS5" s="927"/>
      <c r="DT5" s="865"/>
      <c r="DU5" s="865"/>
      <c r="DV5" s="867"/>
      <c r="DW5" s="868"/>
      <c r="DX5" s="925" t="s">
        <v>202</v>
      </c>
      <c r="DY5" s="394" t="str">
        <f>'Class-9'!EP6</f>
        <v>First Test</v>
      </c>
      <c r="DZ5" s="395" t="str">
        <f>'Class-9'!EQ6</f>
        <v>Second Test</v>
      </c>
      <c r="EA5" s="950">
        <f>'Class-9'!ER6</f>
        <v>0</v>
      </c>
      <c r="EB5" s="396" t="str">
        <f>'Class-9'!ES6</f>
        <v>Written</v>
      </c>
      <c r="EC5" s="397" t="str">
        <f>'Class-9'!ET6</f>
        <v>Internal Evo.</v>
      </c>
      <c r="ED5" s="398" t="str">
        <f>'Class-9'!EU6</f>
        <v>Total H.Y.</v>
      </c>
      <c r="EE5" s="396" t="str">
        <f>'Class-9'!EV6</f>
        <v>Written</v>
      </c>
      <c r="EF5" s="397" t="str">
        <f>'Class-9'!EW6</f>
        <v>Internal Evo.</v>
      </c>
      <c r="EG5" s="398" t="str">
        <f>'Class-9'!EX6</f>
        <v>Total Yearly</v>
      </c>
      <c r="EH5" s="955">
        <f>'Class-9'!EY6</f>
        <v>0</v>
      </c>
      <c r="EI5" s="899" t="s">
        <v>33</v>
      </c>
      <c r="EJ5" s="854"/>
      <c r="EK5" s="878"/>
      <c r="EL5" s="880"/>
      <c r="EM5" s="854"/>
      <c r="EN5" s="878"/>
      <c r="EO5" s="878"/>
      <c r="EP5" s="910"/>
      <c r="EQ5" s="871"/>
      <c r="ER5" s="99"/>
      <c r="ES5" s="876"/>
      <c r="ET5" s="843"/>
    </row>
    <row r="6" spans="1:150" ht="15.75" customHeight="1" thickBot="1">
      <c r="A6" s="903"/>
      <c r="B6" s="888"/>
      <c r="C6" s="884"/>
      <c r="D6" s="884"/>
      <c r="E6" s="884"/>
      <c r="F6" s="884"/>
      <c r="G6" s="884"/>
      <c r="H6" s="884"/>
      <c r="I6" s="884"/>
      <c r="J6" s="886"/>
      <c r="K6" s="360">
        <f>'Class-9'!L7</f>
        <v>10</v>
      </c>
      <c r="L6" s="361">
        <f>'Class-9'!M7</f>
        <v>10</v>
      </c>
      <c r="M6" s="285">
        <f>'Class-9'!N7</f>
        <v>20</v>
      </c>
      <c r="N6" s="362">
        <f>'Class-9'!O7</f>
        <v>24</v>
      </c>
      <c r="O6" s="363">
        <f>'Class-9'!P7</f>
        <v>6</v>
      </c>
      <c r="P6" s="286">
        <f>'Class-9'!Q7</f>
        <v>30</v>
      </c>
      <c r="Q6" s="364">
        <f>'Class-9'!R7</f>
        <v>40</v>
      </c>
      <c r="R6" s="365">
        <f>'Class-9'!S7</f>
        <v>10</v>
      </c>
      <c r="S6" s="288">
        <f>'Class-9'!T7</f>
        <v>50</v>
      </c>
      <c r="T6" s="921">
        <f>'Class-9'!U7</f>
        <v>100</v>
      </c>
      <c r="U6" s="922">
        <f>'Class-9'!V7</f>
        <v>0</v>
      </c>
      <c r="V6" s="936"/>
      <c r="W6" s="360">
        <f>'Class-9'!Z7</f>
        <v>10</v>
      </c>
      <c r="X6" s="361">
        <f>'Class-9'!AA7</f>
        <v>10</v>
      </c>
      <c r="Y6" s="285">
        <f>'Class-9'!AB7</f>
        <v>20</v>
      </c>
      <c r="Z6" s="362">
        <f>'Class-9'!AC7</f>
        <v>24</v>
      </c>
      <c r="AA6" s="363">
        <f>'Class-9'!AD7</f>
        <v>6</v>
      </c>
      <c r="AB6" s="286">
        <f>'Class-9'!AE7</f>
        <v>30</v>
      </c>
      <c r="AC6" s="364">
        <f>'Class-9'!AF7</f>
        <v>40</v>
      </c>
      <c r="AD6" s="365">
        <f>'Class-9'!AG7</f>
        <v>10</v>
      </c>
      <c r="AE6" s="288">
        <f>'Class-9'!AH7</f>
        <v>50</v>
      </c>
      <c r="AF6" s="944">
        <f>'Class-9'!AI7</f>
        <v>100</v>
      </c>
      <c r="AG6" s="945">
        <f>'Class-9'!AJ7</f>
        <v>0</v>
      </c>
      <c r="AH6" s="936"/>
      <c r="AI6" s="360">
        <f>'Class-9'!AN7</f>
        <v>20</v>
      </c>
      <c r="AJ6" s="361">
        <f>'Class-9'!AO7</f>
        <v>20</v>
      </c>
      <c r="AK6" s="285">
        <f>'Class-9'!AP7</f>
        <v>40</v>
      </c>
      <c r="AL6" s="362">
        <f>'Class-9'!AQ7</f>
        <v>48</v>
      </c>
      <c r="AM6" s="363">
        <f>'Class-9'!AR7</f>
        <v>12</v>
      </c>
      <c r="AN6" s="286">
        <f>'Class-9'!AS7</f>
        <v>60</v>
      </c>
      <c r="AO6" s="366">
        <f>'Class-9'!AT7</f>
        <v>80</v>
      </c>
      <c r="AP6" s="365">
        <f>'Class-9'!AU7</f>
        <v>20</v>
      </c>
      <c r="AQ6" s="316">
        <f>'Class-9'!AV7</f>
        <v>100</v>
      </c>
      <c r="AR6" s="944">
        <f>'Class-9'!AW7</f>
        <v>200</v>
      </c>
      <c r="AS6" s="946">
        <f>'Class-9'!AX7</f>
        <v>0</v>
      </c>
      <c r="AT6" s="391"/>
      <c r="AU6" s="360">
        <f>'Class-9'!BB7</f>
        <v>20</v>
      </c>
      <c r="AV6" s="361">
        <f>'Class-9'!BC7</f>
        <v>20</v>
      </c>
      <c r="AW6" s="285">
        <f>'Class-9'!BD7</f>
        <v>40</v>
      </c>
      <c r="AX6" s="362">
        <f>'Class-9'!BE7</f>
        <v>48</v>
      </c>
      <c r="AY6" s="363">
        <f>'Class-9'!BF7</f>
        <v>12</v>
      </c>
      <c r="AZ6" s="286">
        <f>'Class-9'!BG7</f>
        <v>60</v>
      </c>
      <c r="BA6" s="366">
        <f>'Class-9'!BH7</f>
        <v>80</v>
      </c>
      <c r="BB6" s="365">
        <f>'Class-9'!BI7</f>
        <v>20</v>
      </c>
      <c r="BC6" s="316">
        <f>'Class-9'!BJ7</f>
        <v>100</v>
      </c>
      <c r="BD6" s="933">
        <f>'Class-9'!BK7</f>
        <v>200</v>
      </c>
      <c r="BE6" s="934">
        <f>'Class-9'!BL7</f>
        <v>0</v>
      </c>
      <c r="BF6" s="943"/>
      <c r="BG6" s="360">
        <f>'Class-9'!BP7</f>
        <v>20</v>
      </c>
      <c r="BH6" s="361">
        <f>'Class-9'!BQ7</f>
        <v>20</v>
      </c>
      <c r="BI6" s="285">
        <f>'Class-9'!BR7</f>
        <v>40</v>
      </c>
      <c r="BJ6" s="362">
        <f>'Class-9'!BS7</f>
        <v>48</v>
      </c>
      <c r="BK6" s="363">
        <f>'Class-9'!BT7</f>
        <v>12</v>
      </c>
      <c r="BL6" s="286">
        <f>'Class-9'!BU7</f>
        <v>60</v>
      </c>
      <c r="BM6" s="366">
        <f>'Class-9'!BV7</f>
        <v>80</v>
      </c>
      <c r="BN6" s="365">
        <f>'Class-9'!BW7</f>
        <v>20</v>
      </c>
      <c r="BO6" s="316">
        <f>'Class-9'!BX7</f>
        <v>100</v>
      </c>
      <c r="BP6" s="933">
        <f>'Class-9'!BY7</f>
        <v>200</v>
      </c>
      <c r="BQ6" s="934">
        <f>'Class-9'!BZ7</f>
        <v>0</v>
      </c>
      <c r="BR6" s="943"/>
      <c r="BS6" s="360">
        <f>'Class-9'!CD7</f>
        <v>20</v>
      </c>
      <c r="BT6" s="361">
        <f>'Class-9'!CE7</f>
        <v>20</v>
      </c>
      <c r="BU6" s="285">
        <f>'Class-9'!CF7</f>
        <v>40</v>
      </c>
      <c r="BV6" s="362">
        <f>'Class-9'!CG7</f>
        <v>48</v>
      </c>
      <c r="BW6" s="363">
        <f>'Class-9'!CH7</f>
        <v>12</v>
      </c>
      <c r="BX6" s="286">
        <f>'Class-9'!CI7</f>
        <v>60</v>
      </c>
      <c r="BY6" s="366">
        <f>'Class-9'!CJ7</f>
        <v>80</v>
      </c>
      <c r="BZ6" s="365">
        <f>'Class-9'!CK7</f>
        <v>20</v>
      </c>
      <c r="CA6" s="316">
        <f>'Class-9'!CL7</f>
        <v>100</v>
      </c>
      <c r="CB6" s="933">
        <f>'Class-9'!CM7</f>
        <v>200</v>
      </c>
      <c r="CC6" s="934">
        <f>'Class-9'!CN7</f>
        <v>0</v>
      </c>
      <c r="CD6" s="943"/>
      <c r="CE6" s="360">
        <f>'Class-9'!CR7</f>
        <v>20</v>
      </c>
      <c r="CF6" s="361">
        <f>'Class-9'!CS7</f>
        <v>20</v>
      </c>
      <c r="CG6" s="285">
        <f>'Class-9'!CT7</f>
        <v>40</v>
      </c>
      <c r="CH6" s="362">
        <f>'Class-9'!CU7</f>
        <v>48</v>
      </c>
      <c r="CI6" s="363">
        <f>'Class-9'!CV7</f>
        <v>12</v>
      </c>
      <c r="CJ6" s="286">
        <f>'Class-9'!CW7</f>
        <v>60</v>
      </c>
      <c r="CK6" s="366">
        <f>'Class-9'!CX7</f>
        <v>80</v>
      </c>
      <c r="CL6" s="365">
        <f>'Class-9'!CY7</f>
        <v>20</v>
      </c>
      <c r="CM6" s="316">
        <f>'Class-9'!CZ7</f>
        <v>100</v>
      </c>
      <c r="CN6" s="944">
        <f>'Class-9'!DA7</f>
        <v>200</v>
      </c>
      <c r="CO6" s="946">
        <f>'Class-9'!DB7</f>
        <v>0</v>
      </c>
      <c r="CP6" s="936"/>
      <c r="CQ6" s="367">
        <f>'Class-9'!DF7</f>
        <v>20</v>
      </c>
      <c r="CR6" s="368">
        <f>'Class-9'!DG7</f>
        <v>20</v>
      </c>
      <c r="CS6" s="303">
        <f>'Class-9'!DH7</f>
        <v>40</v>
      </c>
      <c r="CT6" s="369">
        <f>'Class-9'!DI7</f>
        <v>48</v>
      </c>
      <c r="CU6" s="370">
        <f>'Class-9'!DJ7</f>
        <v>12</v>
      </c>
      <c r="CV6" s="304">
        <f>'Class-9'!DK7</f>
        <v>60</v>
      </c>
      <c r="CW6" s="371">
        <f>'Class-9'!DL7</f>
        <v>80</v>
      </c>
      <c r="CX6" s="372">
        <f>'Class-9'!DM7</f>
        <v>20</v>
      </c>
      <c r="CY6" s="305">
        <f>'Class-9'!DN7</f>
        <v>100</v>
      </c>
      <c r="CZ6" s="306">
        <f>'Class-9'!DO7</f>
        <v>200</v>
      </c>
      <c r="DA6" s="900"/>
      <c r="DB6" s="367">
        <f>'Class-9'!DR7</f>
        <v>20</v>
      </c>
      <c r="DC6" s="368">
        <f>'Class-9'!DS7</f>
        <v>20</v>
      </c>
      <c r="DD6" s="303">
        <f>'Class-9'!DT7</f>
        <v>40</v>
      </c>
      <c r="DE6" s="369">
        <f>'Class-9'!DU7</f>
        <v>48</v>
      </c>
      <c r="DF6" s="370">
        <f>'Class-9'!DV7</f>
        <v>12</v>
      </c>
      <c r="DG6" s="304">
        <f>'Class-9'!DW7</f>
        <v>60</v>
      </c>
      <c r="DH6" s="371">
        <f>'Class-9'!DX7</f>
        <v>80</v>
      </c>
      <c r="DI6" s="373">
        <f>'Class-9'!DY7</f>
        <v>20</v>
      </c>
      <c r="DJ6" s="305">
        <f>'Class-9'!DZ7</f>
        <v>100</v>
      </c>
      <c r="DK6" s="306">
        <f>'Class-9'!EA7</f>
        <v>200</v>
      </c>
      <c r="DL6" s="900"/>
      <c r="DM6" s="102">
        <f>'Class-9'!ED7</f>
        <v>25</v>
      </c>
      <c r="DN6" s="103">
        <f>'Class-9'!EE7</f>
        <v>45</v>
      </c>
      <c r="DO6" s="103">
        <f>'Class-9'!EF7</f>
        <v>30</v>
      </c>
      <c r="DP6" s="101">
        <f>'Class-9'!EG7</f>
        <v>100</v>
      </c>
      <c r="DQ6" s="869"/>
      <c r="DR6" s="924"/>
      <c r="DS6" s="102">
        <f>'Class-9'!EJ7</f>
        <v>25</v>
      </c>
      <c r="DT6" s="103">
        <f>'Class-9'!EK7</f>
        <v>60</v>
      </c>
      <c r="DU6" s="103">
        <f>'Class-9'!EL7</f>
        <v>15</v>
      </c>
      <c r="DV6" s="101">
        <f>'Class-9'!EM7</f>
        <v>100</v>
      </c>
      <c r="DW6" s="869"/>
      <c r="DX6" s="926"/>
      <c r="DY6" s="399">
        <f>'Class-9'!EP7</f>
        <v>20</v>
      </c>
      <c r="DZ6" s="400">
        <f>'Class-9'!EQ7</f>
        <v>20</v>
      </c>
      <c r="EA6" s="401">
        <f>'Class-9'!ER7</f>
        <v>40</v>
      </c>
      <c r="EB6" s="402">
        <f>'Class-9'!ES7</f>
        <v>48</v>
      </c>
      <c r="EC6" s="403">
        <f>'Class-9'!ET7</f>
        <v>12</v>
      </c>
      <c r="ED6" s="404">
        <f>'Class-9'!EU7</f>
        <v>60</v>
      </c>
      <c r="EE6" s="405">
        <f>'Class-9'!EV7</f>
        <v>80</v>
      </c>
      <c r="EF6" s="406">
        <f>'Class-9'!EW7</f>
        <v>20</v>
      </c>
      <c r="EG6" s="407">
        <f>'Class-9'!EX7</f>
        <v>100</v>
      </c>
      <c r="EH6" s="408">
        <f>'Class-9'!EY7</f>
        <v>200</v>
      </c>
      <c r="EI6" s="900"/>
      <c r="EJ6" s="855"/>
      <c r="EK6" s="879"/>
      <c r="EL6" s="881"/>
      <c r="EM6" s="855"/>
      <c r="EN6" s="879"/>
      <c r="EO6" s="879"/>
      <c r="EP6" s="911"/>
      <c r="EQ6" s="872"/>
      <c r="ER6" s="100"/>
      <c r="ES6" s="877"/>
      <c r="ET6" s="844"/>
    </row>
    <row r="7" spans="1:150" s="272" customFormat="1" ht="17.25" customHeight="1">
      <c r="A7" s="903"/>
      <c r="B7" s="264">
        <f>IF(F7&gt;0,1,0)</f>
        <v>1</v>
      </c>
      <c r="C7" s="265">
        <f>'Class-9'!D9</f>
        <v>9</v>
      </c>
      <c r="D7" s="265">
        <f>'Class-9'!E9</f>
        <v>793</v>
      </c>
      <c r="E7" s="265" t="str">
        <f>'Class-9'!F9</f>
        <v>OBC</v>
      </c>
      <c r="F7" s="265">
        <f>'Class-9'!$G9</f>
        <v>901</v>
      </c>
      <c r="G7" s="265" t="str">
        <f>'Class-9'!$H9</f>
        <v>ABHISHEK</v>
      </c>
      <c r="H7" s="265" t="str">
        <f>'Class-9'!I9</f>
        <v>RAMU KHAN</v>
      </c>
      <c r="I7" s="265" t="str">
        <f>'Class-9'!J9</f>
        <v>SEEPA DEVI</v>
      </c>
      <c r="J7" s="266">
        <f>'Class-9'!K9</f>
        <v>38555</v>
      </c>
      <c r="K7" s="264">
        <f>'Class-9'!L9</f>
        <v>2</v>
      </c>
      <c r="L7" s="265">
        <f>'Class-9'!M9</f>
        <v>10</v>
      </c>
      <c r="M7" s="290">
        <f>'Class-9'!N9</f>
        <v>12</v>
      </c>
      <c r="N7" s="265">
        <f>'Class-9'!O9</f>
        <v>3</v>
      </c>
      <c r="O7" s="265">
        <f>'Class-9'!P9</f>
        <v>10</v>
      </c>
      <c r="P7" s="290">
        <f>'Class-9'!Q9</f>
        <v>13</v>
      </c>
      <c r="Q7" s="265">
        <f>'Class-9'!R9</f>
        <v>38</v>
      </c>
      <c r="R7" s="265">
        <f>'Class-9'!S9</f>
        <v>10</v>
      </c>
      <c r="S7" s="290">
        <f>'Class-9'!T9</f>
        <v>48</v>
      </c>
      <c r="T7" s="940">
        <f>'Class-9'!U9</f>
        <v>73</v>
      </c>
      <c r="U7" s="941"/>
      <c r="V7" s="292" t="str">
        <f>'Class-9'!Y9</f>
        <v>I</v>
      </c>
      <c r="W7" s="264">
        <f>'Class-9'!Z9</f>
        <v>5</v>
      </c>
      <c r="X7" s="265">
        <f>'Class-9'!AA9</f>
        <v>8</v>
      </c>
      <c r="Y7" s="290">
        <f>'Class-9'!AB9</f>
        <v>13</v>
      </c>
      <c r="Z7" s="265">
        <f>'Class-9'!AC9</f>
        <v>22</v>
      </c>
      <c r="AA7" s="265">
        <f>'Class-9'!AD9</f>
        <v>5</v>
      </c>
      <c r="AB7" s="290">
        <f>'Class-9'!AE9</f>
        <v>27</v>
      </c>
      <c r="AC7" s="265">
        <f>'Class-9'!AF9</f>
        <v>30</v>
      </c>
      <c r="AD7" s="265">
        <f>'Class-9'!AG9</f>
        <v>10</v>
      </c>
      <c r="AE7" s="290">
        <f>'Class-9'!AH9</f>
        <v>40</v>
      </c>
      <c r="AF7" s="940">
        <f>'Class-9'!AI9</f>
        <v>80</v>
      </c>
      <c r="AG7" s="941">
        <f>'Class-9'!AJ9</f>
        <v>80</v>
      </c>
      <c r="AH7" s="292" t="str">
        <f>'Class-9'!AM9</f>
        <v>D</v>
      </c>
      <c r="AI7" s="264">
        <f>'Class-9'!AN9</f>
        <v>10</v>
      </c>
      <c r="AJ7" s="265">
        <f>'Class-9'!AO9</f>
        <v>10</v>
      </c>
      <c r="AK7" s="290">
        <f>'Class-9'!AP9</f>
        <v>20</v>
      </c>
      <c r="AL7" s="265">
        <f>'Class-9'!AQ9</f>
        <v>20</v>
      </c>
      <c r="AM7" s="265">
        <f>'Class-9'!AR9</f>
        <v>10</v>
      </c>
      <c r="AN7" s="290">
        <f>'Class-9'!AS9</f>
        <v>30</v>
      </c>
      <c r="AO7" s="265">
        <f>'Class-9'!AT9</f>
        <v>40</v>
      </c>
      <c r="AP7" s="265">
        <f>'Class-9'!AU9</f>
        <v>20</v>
      </c>
      <c r="AQ7" s="290">
        <f>'Class-9'!AV9</f>
        <v>60</v>
      </c>
      <c r="AR7" s="940">
        <f>'Class-9'!AW9</f>
        <v>110</v>
      </c>
      <c r="AS7" s="941"/>
      <c r="AT7" s="292" t="str">
        <f>'Class-9'!BA9</f>
        <v>II</v>
      </c>
      <c r="AU7" s="264">
        <f>'Class-9'!BB9</f>
        <v>15</v>
      </c>
      <c r="AV7" s="265">
        <f>'Class-9'!BC9</f>
        <v>15</v>
      </c>
      <c r="AW7" s="290">
        <f>'Class-9'!BD9</f>
        <v>30</v>
      </c>
      <c r="AX7" s="265">
        <f>'Class-9'!BE9</f>
        <v>50</v>
      </c>
      <c r="AY7" s="265">
        <f>'Class-9'!BF9</f>
        <v>10</v>
      </c>
      <c r="AZ7" s="290">
        <f>'Class-9'!BG9</f>
        <v>60</v>
      </c>
      <c r="BA7" s="265">
        <f>'Class-9'!BH9</f>
        <v>60</v>
      </c>
      <c r="BB7" s="265">
        <f>'Class-9'!BI9</f>
        <v>20</v>
      </c>
      <c r="BC7" s="290">
        <f>'Class-9'!BJ9</f>
        <v>80</v>
      </c>
      <c r="BD7" s="940">
        <f>'Class-9'!BK9</f>
        <v>170</v>
      </c>
      <c r="BE7" s="941">
        <f>'Class-9'!BL9</f>
        <v>85</v>
      </c>
      <c r="BF7" s="292" t="str">
        <f>'Class-9'!BO9</f>
        <v>D</v>
      </c>
      <c r="BG7" s="264">
        <f>'Class-9'!BP9</f>
        <v>20</v>
      </c>
      <c r="BH7" s="265">
        <f>'Class-9'!BQ9</f>
        <v>10</v>
      </c>
      <c r="BI7" s="290">
        <f>'Class-9'!BR9</f>
        <v>30</v>
      </c>
      <c r="BJ7" s="265">
        <f>'Class-9'!BS9</f>
        <v>40</v>
      </c>
      <c r="BK7" s="265">
        <f>'Class-9'!BT9</f>
        <v>10</v>
      </c>
      <c r="BL7" s="290">
        <f>'Class-9'!BU9</f>
        <v>50</v>
      </c>
      <c r="BM7" s="265">
        <f>'Class-9'!BV9</f>
        <v>70</v>
      </c>
      <c r="BN7" s="265">
        <f>'Class-9'!BW9</f>
        <v>10</v>
      </c>
      <c r="BO7" s="290">
        <f>'Class-9'!BX9</f>
        <v>80</v>
      </c>
      <c r="BP7" s="940">
        <f>'Class-9'!BY9</f>
        <v>160</v>
      </c>
      <c r="BQ7" s="941">
        <f>'Class-9'!BZ9</f>
        <v>80</v>
      </c>
      <c r="BR7" s="292" t="str">
        <f>'Class-9'!CC9</f>
        <v>D</v>
      </c>
      <c r="BS7" s="264">
        <f>'Class-9'!CD9</f>
        <v>10</v>
      </c>
      <c r="BT7" s="265">
        <f>'Class-9'!CE9</f>
        <v>10</v>
      </c>
      <c r="BU7" s="290">
        <f>'Class-9'!CF9</f>
        <v>20</v>
      </c>
      <c r="BV7" s="265">
        <f>'Class-9'!CG9</f>
        <v>40</v>
      </c>
      <c r="BW7" s="265">
        <f>'Class-9'!CH9</f>
        <v>10</v>
      </c>
      <c r="BX7" s="290">
        <f>'Class-9'!CI9</f>
        <v>50</v>
      </c>
      <c r="BY7" s="265">
        <f>'Class-9'!CJ9</f>
        <v>80</v>
      </c>
      <c r="BZ7" s="265">
        <f>'Class-9'!CK9</f>
        <v>10</v>
      </c>
      <c r="CA7" s="290">
        <f>'Class-9'!CL9</f>
        <v>90</v>
      </c>
      <c r="CB7" s="940">
        <f>'Class-9'!CM9</f>
        <v>160</v>
      </c>
      <c r="CC7" s="941">
        <f>'Class-9'!CN9</f>
        <v>80</v>
      </c>
      <c r="CD7" s="292" t="str">
        <f>'Class-9'!CQ9</f>
        <v>D</v>
      </c>
      <c r="CE7" s="264">
        <f>'Class-9'!CR9</f>
        <v>15</v>
      </c>
      <c r="CF7" s="265">
        <f>'Class-9'!CS9</f>
        <v>15</v>
      </c>
      <c r="CG7" s="290">
        <f>'Class-9'!CT9</f>
        <v>30</v>
      </c>
      <c r="CH7" s="265">
        <f>'Class-9'!CU9</f>
        <v>40</v>
      </c>
      <c r="CI7" s="265">
        <f>'Class-9'!CV9</f>
        <v>10</v>
      </c>
      <c r="CJ7" s="290">
        <f>'Class-9'!CW9</f>
        <v>50</v>
      </c>
      <c r="CK7" s="265">
        <f>'Class-9'!CX9</f>
        <v>50</v>
      </c>
      <c r="CL7" s="265">
        <f>'Class-9'!CY9</f>
        <v>10</v>
      </c>
      <c r="CM7" s="290">
        <f>'Class-9'!CZ9</f>
        <v>60</v>
      </c>
      <c r="CN7" s="940">
        <f>'Class-9'!DA9</f>
        <v>140</v>
      </c>
      <c r="CO7" s="941">
        <f>'Class-9'!DB9</f>
        <v>70</v>
      </c>
      <c r="CP7" s="292" t="str">
        <f>'Class-9'!DE9</f>
        <v>I</v>
      </c>
      <c r="CQ7" s="264">
        <f>'Class-9'!DF9</f>
        <v>2</v>
      </c>
      <c r="CR7" s="265">
        <f>'Class-9'!DG9</f>
        <v>10</v>
      </c>
      <c r="CS7" s="290">
        <f>'Class-9'!DH9</f>
        <v>12</v>
      </c>
      <c r="CT7" s="265">
        <f>'Class-9'!DI9</f>
        <v>3</v>
      </c>
      <c r="CU7" s="265">
        <f>'Class-9'!DJ9</f>
        <v>10</v>
      </c>
      <c r="CV7" s="290">
        <f>'Class-9'!DK9</f>
        <v>13</v>
      </c>
      <c r="CW7" s="265">
        <f>'Class-9'!DL9</f>
        <v>38</v>
      </c>
      <c r="CX7" s="265">
        <f>'Class-9'!DM9</f>
        <v>10</v>
      </c>
      <c r="CY7" s="290">
        <f>'Class-9'!DN9</f>
        <v>48</v>
      </c>
      <c r="CZ7" s="291">
        <f>'Class-9'!DO9</f>
        <v>73</v>
      </c>
      <c r="DA7" s="307" t="str">
        <f>'Class-9'!DQ9</f>
        <v>D</v>
      </c>
      <c r="DB7" s="264">
        <f>'Class-9'!DR9</f>
        <v>2</v>
      </c>
      <c r="DC7" s="265">
        <f>'Class-9'!DS9</f>
        <v>10</v>
      </c>
      <c r="DD7" s="290">
        <f>'Class-9'!DT9</f>
        <v>12</v>
      </c>
      <c r="DE7" s="265">
        <f>'Class-9'!DU9</f>
        <v>25</v>
      </c>
      <c r="DF7" s="265">
        <f>'Class-9'!DV9</f>
        <v>10</v>
      </c>
      <c r="DG7" s="290">
        <f>'Class-9'!DW9</f>
        <v>35</v>
      </c>
      <c r="DH7" s="265">
        <f>'Class-9'!DX9</f>
        <v>38</v>
      </c>
      <c r="DI7" s="265">
        <f>'Class-9'!DY9</f>
        <v>15</v>
      </c>
      <c r="DJ7" s="290">
        <f>'Class-9'!DZ9</f>
        <v>53</v>
      </c>
      <c r="DK7" s="291">
        <f>'Class-9'!EA9</f>
        <v>100</v>
      </c>
      <c r="DL7" s="307" t="str">
        <f>'Class-9'!EC9</f>
        <v>C</v>
      </c>
      <c r="DM7" s="264"/>
      <c r="DN7" s="265"/>
      <c r="DO7" s="265"/>
      <c r="DP7" s="265"/>
      <c r="DQ7" s="265">
        <f>'Class-9'!EH9</f>
        <v>52</v>
      </c>
      <c r="DR7" s="292" t="str">
        <f>'Class-9'!EI9</f>
        <v>C</v>
      </c>
      <c r="DS7" s="264"/>
      <c r="DT7" s="265"/>
      <c r="DU7" s="265"/>
      <c r="DV7" s="265"/>
      <c r="DW7" s="265">
        <f>'Class-9'!EN9</f>
        <v>66</v>
      </c>
      <c r="DX7" s="268" t="str">
        <f>'Class-9'!EO9</f>
        <v>B</v>
      </c>
      <c r="DY7" s="264">
        <f>'Class-9'!EP9</f>
        <v>2</v>
      </c>
      <c r="DZ7" s="265">
        <f>'Class-9'!EQ9</f>
        <v>10</v>
      </c>
      <c r="EA7" s="290">
        <f>'Class-9'!ER9</f>
        <v>12</v>
      </c>
      <c r="EB7" s="265">
        <f>'Class-9'!ES9</f>
        <v>3</v>
      </c>
      <c r="EC7" s="265">
        <f>'Class-9'!ET9</f>
        <v>10</v>
      </c>
      <c r="ED7" s="290">
        <f>'Class-9'!EU9</f>
        <v>13</v>
      </c>
      <c r="EE7" s="265">
        <f>'Class-9'!EV9</f>
        <v>38</v>
      </c>
      <c r="EF7" s="265">
        <f>'Class-9'!EW9</f>
        <v>0</v>
      </c>
      <c r="EG7" s="290">
        <f>'Class-9'!EX9</f>
        <v>38</v>
      </c>
      <c r="EH7" s="291">
        <f>'Class-9'!EY9</f>
        <v>63</v>
      </c>
      <c r="EI7" s="307" t="str">
        <f>'Class-9'!FA9</f>
        <v>D</v>
      </c>
      <c r="EJ7" s="264">
        <f>'Class-9'!FB9</f>
        <v>362</v>
      </c>
      <c r="EK7" s="265">
        <f>'Class-9'!FC9</f>
        <v>274</v>
      </c>
      <c r="EL7" s="269">
        <f>'Class-9'!FD9</f>
        <v>75.690607734806619</v>
      </c>
      <c r="EM7" s="264">
        <f>'Class-9'!FE9</f>
        <v>1200</v>
      </c>
      <c r="EN7" s="265">
        <f>'Class-9'!FF9</f>
        <v>893</v>
      </c>
      <c r="EO7" s="270">
        <f>'Class-9'!FG9</f>
        <v>74.416666666666657</v>
      </c>
      <c r="EP7" s="265" t="str">
        <f>'Class-9'!FH9</f>
        <v>First</v>
      </c>
      <c r="EQ7" s="265" t="str">
        <f>'Class-9'!FI9</f>
        <v>Passed</v>
      </c>
      <c r="ER7" s="265">
        <f>'Class-9'!FJ9</f>
        <v>74.416666666666657</v>
      </c>
      <c r="ES7" s="267">
        <f>'Class-9'!FK9</f>
        <v>1.9999999999999902</v>
      </c>
      <c r="ET7" s="271" t="str">
        <f>'Class-9'!FM9</f>
        <v>I</v>
      </c>
    </row>
    <row r="8" spans="1:150" s="272" customFormat="1" ht="17.25" customHeight="1">
      <c r="A8" s="903"/>
      <c r="B8" s="264">
        <f>IF(F8&gt;0,B7+1,0)</f>
        <v>2</v>
      </c>
      <c r="C8" s="265">
        <f>'Class-9'!D10</f>
        <v>9</v>
      </c>
      <c r="D8" s="265">
        <f>'Class-9'!E10</f>
        <v>123</v>
      </c>
      <c r="E8" s="265" t="str">
        <f>'Class-9'!F10</f>
        <v>SC</v>
      </c>
      <c r="F8" s="265">
        <f>'Class-9'!$G10</f>
        <v>902</v>
      </c>
      <c r="G8" s="265" t="str">
        <f>'Class-9'!$H10</f>
        <v>KJJHJ</v>
      </c>
      <c r="H8" s="265" t="str">
        <f>'Class-9'!I10</f>
        <v>HHHH</v>
      </c>
      <c r="I8" s="265" t="str">
        <f>'Class-9'!J10</f>
        <v>HHHH</v>
      </c>
      <c r="J8" s="266">
        <f>'Class-9'!K10</f>
        <v>38464</v>
      </c>
      <c r="K8" s="264">
        <f>'Class-9'!L10</f>
        <v>10</v>
      </c>
      <c r="L8" s="265">
        <f>'Class-9'!M10</f>
        <v>10</v>
      </c>
      <c r="M8" s="290">
        <f>'Class-9'!N10</f>
        <v>20</v>
      </c>
      <c r="N8" s="265">
        <f>'Class-9'!O10</f>
        <v>25</v>
      </c>
      <c r="O8" s="265">
        <f>'Class-9'!P10</f>
        <v>10</v>
      </c>
      <c r="P8" s="290">
        <f>'Class-9'!Q10</f>
        <v>35</v>
      </c>
      <c r="Q8" s="265">
        <f>'Class-9'!R10</f>
        <v>28</v>
      </c>
      <c r="R8" s="265">
        <f>'Class-9'!S10</f>
        <v>10</v>
      </c>
      <c r="S8" s="290">
        <f>'Class-9'!T10</f>
        <v>38</v>
      </c>
      <c r="T8" s="906">
        <f>'Class-9'!U10</f>
        <v>93</v>
      </c>
      <c r="U8" s="907"/>
      <c r="V8" s="292" t="str">
        <f>'Class-9'!Y10</f>
        <v>D</v>
      </c>
      <c r="W8" s="264">
        <f>'Class-9'!Z10</f>
        <v>10</v>
      </c>
      <c r="X8" s="265">
        <f>'Class-9'!AA10</f>
        <v>8</v>
      </c>
      <c r="Y8" s="290">
        <f>'Class-9'!AB10</f>
        <v>18</v>
      </c>
      <c r="Z8" s="265">
        <f>'Class-9'!AC10</f>
        <v>20</v>
      </c>
      <c r="AA8" s="265">
        <f>'Class-9'!AD10</f>
        <v>10</v>
      </c>
      <c r="AB8" s="290">
        <f>'Class-9'!AE10</f>
        <v>30</v>
      </c>
      <c r="AC8" s="265">
        <f>'Class-9'!AF10</f>
        <v>35</v>
      </c>
      <c r="AD8" s="265">
        <f>'Class-9'!AG10</f>
        <v>10</v>
      </c>
      <c r="AE8" s="290">
        <f>'Class-9'!AH10</f>
        <v>45</v>
      </c>
      <c r="AF8" s="906">
        <f>'Class-9'!AI10</f>
        <v>93</v>
      </c>
      <c r="AG8" s="907">
        <f>'Class-9'!AJ10</f>
        <v>93</v>
      </c>
      <c r="AH8" s="292" t="str">
        <f>'Class-9'!AM10</f>
        <v>D</v>
      </c>
      <c r="AI8" s="264">
        <f>'Class-9'!AN10</f>
        <v>20</v>
      </c>
      <c r="AJ8" s="265">
        <f>'Class-9'!AO10</f>
        <v>20</v>
      </c>
      <c r="AK8" s="290">
        <f>'Class-9'!AP10</f>
        <v>40</v>
      </c>
      <c r="AL8" s="265">
        <f>'Class-9'!AQ10</f>
        <v>35</v>
      </c>
      <c r="AM8" s="265">
        <f>'Class-9'!AR10</f>
        <v>10</v>
      </c>
      <c r="AN8" s="290">
        <f>'Class-9'!AS10</f>
        <v>45</v>
      </c>
      <c r="AO8" s="265">
        <f>'Class-9'!AT10</f>
        <v>50</v>
      </c>
      <c r="AP8" s="265">
        <f>'Class-9'!AU10</f>
        <v>15</v>
      </c>
      <c r="AQ8" s="290">
        <f>'Class-9'!AV10</f>
        <v>65</v>
      </c>
      <c r="AR8" s="906">
        <f>'Class-9'!AW10</f>
        <v>150</v>
      </c>
      <c r="AS8" s="907"/>
      <c r="AT8" s="292" t="str">
        <f>'Class-9'!BA10</f>
        <v>D</v>
      </c>
      <c r="AU8" s="264">
        <f>'Class-9'!BB10</f>
        <v>10</v>
      </c>
      <c r="AV8" s="265">
        <f>'Class-9'!BC10</f>
        <v>10</v>
      </c>
      <c r="AW8" s="290">
        <f>'Class-9'!BD10</f>
        <v>20</v>
      </c>
      <c r="AX8" s="265">
        <f>'Class-9'!BE10</f>
        <v>40</v>
      </c>
      <c r="AY8" s="265">
        <f>'Class-9'!BF10</f>
        <v>10</v>
      </c>
      <c r="AZ8" s="290">
        <f>'Class-9'!BG10</f>
        <v>50</v>
      </c>
      <c r="BA8" s="265">
        <f>'Class-9'!BH10</f>
        <v>55</v>
      </c>
      <c r="BB8" s="265">
        <f>'Class-9'!BI10</f>
        <v>10</v>
      </c>
      <c r="BC8" s="290">
        <f>'Class-9'!BJ10</f>
        <v>65</v>
      </c>
      <c r="BD8" s="906">
        <f>'Class-9'!BK10</f>
        <v>135</v>
      </c>
      <c r="BE8" s="907">
        <f>'Class-9'!BL10</f>
        <v>67.5</v>
      </c>
      <c r="BF8" s="292" t="str">
        <f>'Class-9'!BO10</f>
        <v>I</v>
      </c>
      <c r="BG8" s="264">
        <f>'Class-9'!BP10</f>
        <v>10</v>
      </c>
      <c r="BH8" s="265">
        <f>'Class-9'!BQ10</f>
        <v>10</v>
      </c>
      <c r="BI8" s="290">
        <f>'Class-9'!BR10</f>
        <v>20</v>
      </c>
      <c r="BJ8" s="265">
        <f>'Class-9'!BS10</f>
        <v>40</v>
      </c>
      <c r="BK8" s="265">
        <f>'Class-9'!BT10</f>
        <v>10</v>
      </c>
      <c r="BL8" s="290">
        <f>'Class-9'!BU10</f>
        <v>50</v>
      </c>
      <c r="BM8" s="265">
        <f>'Class-9'!BV10</f>
        <v>55</v>
      </c>
      <c r="BN8" s="265">
        <f>'Class-9'!BW10</f>
        <v>10</v>
      </c>
      <c r="BO8" s="290">
        <f>'Class-9'!BX10</f>
        <v>65</v>
      </c>
      <c r="BP8" s="906">
        <f>'Class-9'!BY10</f>
        <v>135</v>
      </c>
      <c r="BQ8" s="907">
        <f>'Class-9'!BZ10</f>
        <v>67.5</v>
      </c>
      <c r="BR8" s="292" t="str">
        <f>'Class-9'!CC10</f>
        <v>I</v>
      </c>
      <c r="BS8" s="264">
        <f>'Class-9'!CD10</f>
        <v>10</v>
      </c>
      <c r="BT8" s="265">
        <f>'Class-9'!CE10</f>
        <v>10</v>
      </c>
      <c r="BU8" s="290">
        <f>'Class-9'!CF10</f>
        <v>20</v>
      </c>
      <c r="BV8" s="265">
        <f>'Class-9'!CG10</f>
        <v>40</v>
      </c>
      <c r="BW8" s="265">
        <f>'Class-9'!CH10</f>
        <v>10</v>
      </c>
      <c r="BX8" s="290">
        <f>'Class-9'!CI10</f>
        <v>50</v>
      </c>
      <c r="BY8" s="265">
        <f>'Class-9'!CJ10</f>
        <v>60</v>
      </c>
      <c r="BZ8" s="265">
        <f>'Class-9'!CK10</f>
        <v>10</v>
      </c>
      <c r="CA8" s="290">
        <f>'Class-9'!CL10</f>
        <v>70</v>
      </c>
      <c r="CB8" s="906">
        <f>'Class-9'!CM10</f>
        <v>140</v>
      </c>
      <c r="CC8" s="907">
        <f>'Class-9'!CN10</f>
        <v>70</v>
      </c>
      <c r="CD8" s="292" t="str">
        <f>'Class-9'!CQ10</f>
        <v>I</v>
      </c>
      <c r="CE8" s="264">
        <f>'Class-9'!CR10</f>
        <v>15</v>
      </c>
      <c r="CF8" s="265">
        <f>'Class-9'!CS10</f>
        <v>20</v>
      </c>
      <c r="CG8" s="290">
        <f>'Class-9'!CT10</f>
        <v>35</v>
      </c>
      <c r="CH8" s="265">
        <f>'Class-9'!CU10</f>
        <v>40</v>
      </c>
      <c r="CI8" s="265">
        <f>'Class-9'!CV10</f>
        <v>10</v>
      </c>
      <c r="CJ8" s="290">
        <f>'Class-9'!CW10</f>
        <v>50</v>
      </c>
      <c r="CK8" s="265">
        <f>'Class-9'!CX10</f>
        <v>55</v>
      </c>
      <c r="CL8" s="265">
        <f>'Class-9'!CY10</f>
        <v>10</v>
      </c>
      <c r="CM8" s="290">
        <f>'Class-9'!CZ10</f>
        <v>65</v>
      </c>
      <c r="CN8" s="906">
        <f>'Class-9'!DA10</f>
        <v>150</v>
      </c>
      <c r="CO8" s="907">
        <f>'Class-9'!DB10</f>
        <v>75</v>
      </c>
      <c r="CP8" s="292" t="str">
        <f>'Class-9'!DE10</f>
        <v>D</v>
      </c>
      <c r="CQ8" s="264">
        <f>'Class-9'!DF10</f>
        <v>20</v>
      </c>
      <c r="CR8" s="265">
        <f>'Class-9'!DG10</f>
        <v>10</v>
      </c>
      <c r="CS8" s="290">
        <f>'Class-9'!DH10</f>
        <v>30</v>
      </c>
      <c r="CT8" s="265">
        <f>'Class-9'!DI10</f>
        <v>30</v>
      </c>
      <c r="CU8" s="265">
        <f>'Class-9'!DJ10</f>
        <v>10</v>
      </c>
      <c r="CV8" s="290">
        <f>'Class-9'!DK10</f>
        <v>40</v>
      </c>
      <c r="CW8" s="265">
        <f>'Class-9'!DL10</f>
        <v>60</v>
      </c>
      <c r="CX8" s="265">
        <f>'Class-9'!DM10</f>
        <v>10</v>
      </c>
      <c r="CY8" s="290">
        <f>'Class-9'!DN10</f>
        <v>70</v>
      </c>
      <c r="CZ8" s="291">
        <f>'Class-9'!DO10</f>
        <v>140</v>
      </c>
      <c r="DA8" s="307" t="str">
        <f>'Class-9'!DQ10</f>
        <v>B</v>
      </c>
      <c r="DB8" s="264">
        <f>'Class-9'!DR10</f>
        <v>20</v>
      </c>
      <c r="DC8" s="265">
        <f>'Class-9'!DS10</f>
        <v>10</v>
      </c>
      <c r="DD8" s="290">
        <f>'Class-9'!DT10</f>
        <v>30</v>
      </c>
      <c r="DE8" s="265">
        <f>'Class-9'!DU10</f>
        <v>30</v>
      </c>
      <c r="DF8" s="265">
        <f>'Class-9'!DV10</f>
        <v>10</v>
      </c>
      <c r="DG8" s="290">
        <f>'Class-9'!DW10</f>
        <v>40</v>
      </c>
      <c r="DH8" s="265">
        <f>'Class-9'!DX10</f>
        <v>57</v>
      </c>
      <c r="DI8" s="265">
        <f>'Class-9'!DY10</f>
        <v>15</v>
      </c>
      <c r="DJ8" s="290">
        <f>'Class-9'!DZ10</f>
        <v>72</v>
      </c>
      <c r="DK8" s="291">
        <f>'Class-9'!EA10</f>
        <v>142</v>
      </c>
      <c r="DL8" s="307" t="str">
        <f>'Class-9'!EC10</f>
        <v>B</v>
      </c>
      <c r="DM8" s="264">
        <f>'Class-9'!ED10</f>
        <v>14</v>
      </c>
      <c r="DN8" s="265">
        <f>'Class-9'!EE10</f>
        <v>20</v>
      </c>
      <c r="DO8" s="265">
        <f>'Class-9'!EF10</f>
        <v>14</v>
      </c>
      <c r="DP8" s="265">
        <f>'Class-9'!EG10</f>
        <v>48</v>
      </c>
      <c r="DQ8" s="265">
        <f>'Class-9'!EH10</f>
        <v>48</v>
      </c>
      <c r="DR8" s="292" t="str">
        <f>'Class-9'!EI10</f>
        <v>C</v>
      </c>
      <c r="DS8" s="264">
        <f>'Class-9'!EJ10</f>
        <v>15</v>
      </c>
      <c r="DT8" s="265">
        <f>'Class-9'!EK10</f>
        <v>40</v>
      </c>
      <c r="DU8" s="265">
        <f>'Class-9'!EL10</f>
        <v>10</v>
      </c>
      <c r="DV8" s="265">
        <f>'Class-9'!EM10</f>
        <v>65</v>
      </c>
      <c r="DW8" s="265">
        <f>'Class-9'!EN10</f>
        <v>65</v>
      </c>
      <c r="DX8" s="268" t="str">
        <f>'Class-9'!EO10</f>
        <v>B</v>
      </c>
      <c r="DY8" s="264">
        <f>'Class-9'!EP10</f>
        <v>2</v>
      </c>
      <c r="DZ8" s="265">
        <f>'Class-9'!EQ10</f>
        <v>10</v>
      </c>
      <c r="EA8" s="290">
        <f>'Class-9'!ER10</f>
        <v>12</v>
      </c>
      <c r="EB8" s="265">
        <f>'Class-9'!ES10</f>
        <v>3</v>
      </c>
      <c r="EC8" s="265">
        <f>'Class-9'!ET10</f>
        <v>10</v>
      </c>
      <c r="ED8" s="290">
        <f>'Class-9'!EU10</f>
        <v>13</v>
      </c>
      <c r="EE8" s="265">
        <f>'Class-9'!EV10</f>
        <v>57</v>
      </c>
      <c r="EF8" s="265">
        <f>'Class-9'!EW10</f>
        <v>0</v>
      </c>
      <c r="EG8" s="290">
        <f>'Class-9'!EX10</f>
        <v>57</v>
      </c>
      <c r="EH8" s="291">
        <f>'Class-9'!EY10</f>
        <v>82</v>
      </c>
      <c r="EI8" s="307" t="str">
        <f>'Class-9'!FA10</f>
        <v>C</v>
      </c>
      <c r="EJ8" s="264">
        <f>'Class-9'!FB10</f>
        <v>362</v>
      </c>
      <c r="EK8" s="265">
        <f>'Class-9'!FC10</f>
        <v>210</v>
      </c>
      <c r="EL8" s="269">
        <f>'Class-9'!FD10</f>
        <v>58.011049723756905</v>
      </c>
      <c r="EM8" s="264">
        <f>'Class-9'!FE10</f>
        <v>1200</v>
      </c>
      <c r="EN8" s="265">
        <f>'Class-9'!FF10</f>
        <v>896</v>
      </c>
      <c r="EO8" s="270">
        <f>'Class-9'!FG10</f>
        <v>74.666666666666671</v>
      </c>
      <c r="EP8" s="265" t="str">
        <f>'Class-9'!FH10</f>
        <v>First</v>
      </c>
      <c r="EQ8" s="265" t="str">
        <f>'Class-9'!FI10</f>
        <v>Passed</v>
      </c>
      <c r="ER8" s="265">
        <f>'Class-9'!FJ10</f>
        <v>74.666666666666671</v>
      </c>
      <c r="ES8" s="267">
        <f>'Class-9'!FK10</f>
        <v>1.0000000000000009</v>
      </c>
      <c r="ET8" s="271" t="str">
        <f>'Class-9'!FM10</f>
        <v>D</v>
      </c>
    </row>
    <row r="9" spans="1:150" s="272" customFormat="1" ht="17.25" customHeight="1">
      <c r="A9" s="903"/>
      <c r="B9" s="264">
        <f t="shared" ref="B9:B72" si="1">IF(F9&gt;0,B8+1,0)</f>
        <v>0</v>
      </c>
      <c r="C9" s="265">
        <f>'Class-9'!D11</f>
        <v>0</v>
      </c>
      <c r="D9" s="265">
        <f>'Class-9'!E11</f>
        <v>0</v>
      </c>
      <c r="E9" s="265">
        <f>'Class-9'!F11</f>
        <v>0</v>
      </c>
      <c r="F9" s="265">
        <f>'Class-9'!$G11</f>
        <v>0</v>
      </c>
      <c r="G9" s="265">
        <f>'Class-9'!$H11</f>
        <v>0</v>
      </c>
      <c r="H9" s="265">
        <f>'Class-9'!I11</f>
        <v>0</v>
      </c>
      <c r="I9" s="265">
        <f>'Class-9'!J11</f>
        <v>0</v>
      </c>
      <c r="J9" s="266">
        <f>'Class-9'!K11</f>
        <v>0</v>
      </c>
      <c r="K9" s="264">
        <f>'Class-9'!L11</f>
        <v>0</v>
      </c>
      <c r="L9" s="265">
        <f>'Class-9'!M11</f>
        <v>0</v>
      </c>
      <c r="M9" s="290">
        <f>'Class-9'!N11</f>
        <v>0</v>
      </c>
      <c r="N9" s="265">
        <f>'Class-9'!O11</f>
        <v>0</v>
      </c>
      <c r="O9" s="265">
        <f>'Class-9'!P11</f>
        <v>0</v>
      </c>
      <c r="P9" s="290">
        <f>'Class-9'!Q11</f>
        <v>0</v>
      </c>
      <c r="Q9" s="265">
        <f>'Class-9'!R11</f>
        <v>0</v>
      </c>
      <c r="R9" s="265">
        <f>'Class-9'!S11</f>
        <v>0</v>
      </c>
      <c r="S9" s="290">
        <f>'Class-9'!T11</f>
        <v>0</v>
      </c>
      <c r="T9" s="906">
        <f>'Class-9'!U11</f>
        <v>0</v>
      </c>
      <c r="U9" s="907"/>
      <c r="V9" s="292" t="str">
        <f>'Class-9'!Y11</f>
        <v/>
      </c>
      <c r="W9" s="264">
        <f>'Class-9'!Z11</f>
        <v>0</v>
      </c>
      <c r="X9" s="265">
        <f>'Class-9'!AA11</f>
        <v>0</v>
      </c>
      <c r="Y9" s="290">
        <f>'Class-9'!AB11</f>
        <v>0</v>
      </c>
      <c r="Z9" s="265">
        <f>'Class-9'!AC11</f>
        <v>0</v>
      </c>
      <c r="AA9" s="265">
        <f>'Class-9'!AD11</f>
        <v>0</v>
      </c>
      <c r="AB9" s="290">
        <f>'Class-9'!AE11</f>
        <v>0</v>
      </c>
      <c r="AC9" s="265">
        <f>'Class-9'!AF11</f>
        <v>0</v>
      </c>
      <c r="AD9" s="265">
        <f>'Class-9'!AG11</f>
        <v>0</v>
      </c>
      <c r="AE9" s="290">
        <f>'Class-9'!AH11</f>
        <v>0</v>
      </c>
      <c r="AF9" s="906">
        <f>'Class-9'!AI11</f>
        <v>0</v>
      </c>
      <c r="AG9" s="907">
        <f>'Class-9'!AJ11</f>
        <v>0</v>
      </c>
      <c r="AH9" s="292" t="str">
        <f>'Class-9'!AM11</f>
        <v/>
      </c>
      <c r="AI9" s="264">
        <f>'Class-9'!AN11</f>
        <v>0</v>
      </c>
      <c r="AJ9" s="265">
        <f>'Class-9'!AO11</f>
        <v>0</v>
      </c>
      <c r="AK9" s="290">
        <f>'Class-9'!AP11</f>
        <v>0</v>
      </c>
      <c r="AL9" s="265">
        <f>'Class-9'!AQ11</f>
        <v>0</v>
      </c>
      <c r="AM9" s="265">
        <f>'Class-9'!AR11</f>
        <v>0</v>
      </c>
      <c r="AN9" s="290">
        <f>'Class-9'!AS11</f>
        <v>0</v>
      </c>
      <c r="AO9" s="265">
        <f>'Class-9'!AT11</f>
        <v>0</v>
      </c>
      <c r="AP9" s="265">
        <f>'Class-9'!AU11</f>
        <v>0</v>
      </c>
      <c r="AQ9" s="290">
        <f>'Class-9'!AV11</f>
        <v>0</v>
      </c>
      <c r="AR9" s="906">
        <f>'Class-9'!AW11</f>
        <v>0</v>
      </c>
      <c r="AS9" s="907"/>
      <c r="AT9" s="292" t="str">
        <f>'Class-9'!BA11</f>
        <v/>
      </c>
      <c r="AU9" s="264">
        <f>'Class-9'!BB11</f>
        <v>0</v>
      </c>
      <c r="AV9" s="265">
        <f>'Class-9'!BC11</f>
        <v>0</v>
      </c>
      <c r="AW9" s="290">
        <f>'Class-9'!BD11</f>
        <v>0</v>
      </c>
      <c r="AX9" s="265">
        <f>'Class-9'!BE11</f>
        <v>0</v>
      </c>
      <c r="AY9" s="265">
        <f>'Class-9'!BF11</f>
        <v>0</v>
      </c>
      <c r="AZ9" s="290">
        <f>'Class-9'!BG11</f>
        <v>0</v>
      </c>
      <c r="BA9" s="265">
        <f>'Class-9'!BH11</f>
        <v>0</v>
      </c>
      <c r="BB9" s="265">
        <f>'Class-9'!BI11</f>
        <v>0</v>
      </c>
      <c r="BC9" s="290">
        <f>'Class-9'!BJ11</f>
        <v>0</v>
      </c>
      <c r="BD9" s="906">
        <f>'Class-9'!BK11</f>
        <v>0</v>
      </c>
      <c r="BE9" s="907">
        <f>'Class-9'!BL11</f>
        <v>0</v>
      </c>
      <c r="BF9" s="292" t="str">
        <f>'Class-9'!BO11</f>
        <v/>
      </c>
      <c r="BG9" s="264">
        <f>'Class-9'!BP11</f>
        <v>0</v>
      </c>
      <c r="BH9" s="265">
        <f>'Class-9'!BQ11</f>
        <v>0</v>
      </c>
      <c r="BI9" s="290">
        <f>'Class-9'!BR11</f>
        <v>0</v>
      </c>
      <c r="BJ9" s="265">
        <f>'Class-9'!BS11</f>
        <v>0</v>
      </c>
      <c r="BK9" s="265">
        <f>'Class-9'!BT11</f>
        <v>0</v>
      </c>
      <c r="BL9" s="290">
        <f>'Class-9'!BU11</f>
        <v>0</v>
      </c>
      <c r="BM9" s="265">
        <f>'Class-9'!BV11</f>
        <v>0</v>
      </c>
      <c r="BN9" s="265">
        <f>'Class-9'!BW11</f>
        <v>0</v>
      </c>
      <c r="BO9" s="290">
        <f>'Class-9'!BX11</f>
        <v>0</v>
      </c>
      <c r="BP9" s="906">
        <f>'Class-9'!BY11</f>
        <v>0</v>
      </c>
      <c r="BQ9" s="907">
        <f>'Class-9'!BZ11</f>
        <v>0</v>
      </c>
      <c r="BR9" s="292" t="str">
        <f>'Class-9'!CC11</f>
        <v/>
      </c>
      <c r="BS9" s="264">
        <f>'Class-9'!CD11</f>
        <v>0</v>
      </c>
      <c r="BT9" s="265">
        <f>'Class-9'!CE11</f>
        <v>0</v>
      </c>
      <c r="BU9" s="290">
        <f>'Class-9'!CF11</f>
        <v>0</v>
      </c>
      <c r="BV9" s="265">
        <f>'Class-9'!CG11</f>
        <v>0</v>
      </c>
      <c r="BW9" s="265">
        <f>'Class-9'!CH11</f>
        <v>0</v>
      </c>
      <c r="BX9" s="290">
        <f>'Class-9'!CI11</f>
        <v>0</v>
      </c>
      <c r="BY9" s="265">
        <f>'Class-9'!CJ11</f>
        <v>0</v>
      </c>
      <c r="BZ9" s="265">
        <f>'Class-9'!CK11</f>
        <v>0</v>
      </c>
      <c r="CA9" s="290">
        <f>'Class-9'!CL11</f>
        <v>0</v>
      </c>
      <c r="CB9" s="906">
        <f>'Class-9'!CM11</f>
        <v>0</v>
      </c>
      <c r="CC9" s="907">
        <f>'Class-9'!CN11</f>
        <v>0</v>
      </c>
      <c r="CD9" s="292" t="str">
        <f>'Class-9'!CQ11</f>
        <v/>
      </c>
      <c r="CE9" s="264">
        <f>'Class-9'!CR11</f>
        <v>0</v>
      </c>
      <c r="CF9" s="265">
        <f>'Class-9'!CS11</f>
        <v>0</v>
      </c>
      <c r="CG9" s="290">
        <f>'Class-9'!CT11</f>
        <v>0</v>
      </c>
      <c r="CH9" s="265">
        <f>'Class-9'!CU11</f>
        <v>0</v>
      </c>
      <c r="CI9" s="265">
        <f>'Class-9'!CV11</f>
        <v>0</v>
      </c>
      <c r="CJ9" s="290">
        <f>'Class-9'!CW11</f>
        <v>0</v>
      </c>
      <c r="CK9" s="265">
        <f>'Class-9'!CX11</f>
        <v>0</v>
      </c>
      <c r="CL9" s="265">
        <f>'Class-9'!CY11</f>
        <v>0</v>
      </c>
      <c r="CM9" s="290">
        <f>'Class-9'!CZ11</f>
        <v>0</v>
      </c>
      <c r="CN9" s="906">
        <f>'Class-9'!DA11</f>
        <v>0</v>
      </c>
      <c r="CO9" s="907">
        <f>'Class-9'!DB11</f>
        <v>0</v>
      </c>
      <c r="CP9" s="292" t="str">
        <f>'Class-9'!DE11</f>
        <v/>
      </c>
      <c r="CQ9" s="264">
        <f>'Class-9'!DF11</f>
        <v>0</v>
      </c>
      <c r="CR9" s="265">
        <f>'Class-9'!DG11</f>
        <v>0</v>
      </c>
      <c r="CS9" s="290">
        <f>'Class-9'!DH11</f>
        <v>0</v>
      </c>
      <c r="CT9" s="265">
        <f>'Class-9'!DI11</f>
        <v>0</v>
      </c>
      <c r="CU9" s="265">
        <f>'Class-9'!DJ11</f>
        <v>0</v>
      </c>
      <c r="CV9" s="290">
        <f>'Class-9'!DK11</f>
        <v>0</v>
      </c>
      <c r="CW9" s="265">
        <f>'Class-9'!DL11</f>
        <v>0</v>
      </c>
      <c r="CX9" s="265">
        <f>'Class-9'!DM11</f>
        <v>0</v>
      </c>
      <c r="CY9" s="290">
        <f>'Class-9'!DN11</f>
        <v>0</v>
      </c>
      <c r="CZ9" s="291">
        <f>'Class-9'!DO11</f>
        <v>0</v>
      </c>
      <c r="DA9" s="307" t="str">
        <f>'Class-9'!DQ11</f>
        <v/>
      </c>
      <c r="DB9" s="264">
        <f>'Class-9'!DR11</f>
        <v>0</v>
      </c>
      <c r="DC9" s="265">
        <f>'Class-9'!DS11</f>
        <v>0</v>
      </c>
      <c r="DD9" s="290">
        <f>'Class-9'!DT11</f>
        <v>0</v>
      </c>
      <c r="DE9" s="265">
        <f>'Class-9'!DU11</f>
        <v>0</v>
      </c>
      <c r="DF9" s="265">
        <f>'Class-9'!DV11</f>
        <v>0</v>
      </c>
      <c r="DG9" s="290">
        <f>'Class-9'!DW11</f>
        <v>0</v>
      </c>
      <c r="DH9" s="265">
        <f>'Class-9'!DX11</f>
        <v>0</v>
      </c>
      <c r="DI9" s="265">
        <f>'Class-9'!DY11</f>
        <v>0</v>
      </c>
      <c r="DJ9" s="290">
        <f>'Class-9'!DZ11</f>
        <v>0</v>
      </c>
      <c r="DK9" s="291">
        <f>'Class-9'!EA11</f>
        <v>0</v>
      </c>
      <c r="DL9" s="307" t="str">
        <f>'Class-9'!EC11</f>
        <v/>
      </c>
      <c r="DM9" s="264">
        <f>'Class-9'!ED11</f>
        <v>0</v>
      </c>
      <c r="DN9" s="265">
        <f>'Class-9'!EE11</f>
        <v>0</v>
      </c>
      <c r="DO9" s="265">
        <f>'Class-9'!EF11</f>
        <v>0</v>
      </c>
      <c r="DP9" s="265">
        <f>'Class-9'!EG11</f>
        <v>0</v>
      </c>
      <c r="DQ9" s="265">
        <f>'Class-9'!EH11</f>
        <v>0</v>
      </c>
      <c r="DR9" s="292" t="str">
        <f>'Class-9'!EI11</f>
        <v/>
      </c>
      <c r="DS9" s="264">
        <f>'Class-9'!EJ11</f>
        <v>0</v>
      </c>
      <c r="DT9" s="265">
        <f>'Class-9'!EK11</f>
        <v>0</v>
      </c>
      <c r="DU9" s="265">
        <f>'Class-9'!EL11</f>
        <v>0</v>
      </c>
      <c r="DV9" s="265">
        <f>'Class-9'!EM11</f>
        <v>0</v>
      </c>
      <c r="DW9" s="265">
        <f>'Class-9'!EN11</f>
        <v>0</v>
      </c>
      <c r="DX9" s="268" t="str">
        <f>'Class-9'!EO11</f>
        <v/>
      </c>
      <c r="DY9" s="264">
        <f>'Class-9'!EP11</f>
        <v>0</v>
      </c>
      <c r="DZ9" s="265">
        <f>'Class-9'!EQ11</f>
        <v>0</v>
      </c>
      <c r="EA9" s="290">
        <f>'Class-9'!ER11</f>
        <v>0</v>
      </c>
      <c r="EB9" s="265">
        <f>'Class-9'!ES11</f>
        <v>0</v>
      </c>
      <c r="EC9" s="265">
        <f>'Class-9'!ET11</f>
        <v>0</v>
      </c>
      <c r="ED9" s="290">
        <f>'Class-9'!EU11</f>
        <v>0</v>
      </c>
      <c r="EE9" s="265">
        <f>'Class-9'!EV11</f>
        <v>0</v>
      </c>
      <c r="EF9" s="265">
        <f>'Class-9'!EW11</f>
        <v>0</v>
      </c>
      <c r="EG9" s="290">
        <f>'Class-9'!EX11</f>
        <v>0</v>
      </c>
      <c r="EH9" s="291">
        <f>'Class-9'!EY11</f>
        <v>0</v>
      </c>
      <c r="EI9" s="307" t="str">
        <f>'Class-9'!FA11</f>
        <v/>
      </c>
      <c r="EJ9" s="264">
        <f>'Class-9'!FB11</f>
        <v>0</v>
      </c>
      <c r="EK9" s="265">
        <f>'Class-9'!FC11</f>
        <v>0</v>
      </c>
      <c r="EL9" s="269" t="str">
        <f>'Class-9'!FD11</f>
        <v/>
      </c>
      <c r="EM9" s="264">
        <f>'Class-9'!FE11</f>
        <v>0</v>
      </c>
      <c r="EN9" s="265">
        <f>'Class-9'!FF11</f>
        <v>0</v>
      </c>
      <c r="EO9" s="270">
        <f>'Class-9'!FG11</f>
        <v>0</v>
      </c>
      <c r="EP9" s="265" t="str">
        <f>'Class-9'!FH11</f>
        <v/>
      </c>
      <c r="EQ9" s="265" t="str">
        <f>'Class-9'!FI11</f>
        <v/>
      </c>
      <c r="ER9" s="265" t="str">
        <f>'Class-9'!FJ11</f>
        <v/>
      </c>
      <c r="ES9" s="267" t="str">
        <f>'Class-9'!FK11</f>
        <v/>
      </c>
      <c r="ET9" s="271" t="str">
        <f>'Class-9'!FM11</f>
        <v/>
      </c>
    </row>
    <row r="10" spans="1:150" s="272" customFormat="1" ht="17.25" customHeight="1">
      <c r="A10" s="903"/>
      <c r="B10" s="264">
        <f t="shared" si="1"/>
        <v>0</v>
      </c>
      <c r="C10" s="265">
        <f>'Class-9'!D12</f>
        <v>0</v>
      </c>
      <c r="D10" s="265">
        <f>'Class-9'!E12</f>
        <v>0</v>
      </c>
      <c r="E10" s="265">
        <f>'Class-9'!F12</f>
        <v>0</v>
      </c>
      <c r="F10" s="265">
        <f>'Class-9'!$G12</f>
        <v>0</v>
      </c>
      <c r="G10" s="265">
        <f>'Class-9'!$H12</f>
        <v>0</v>
      </c>
      <c r="H10" s="265">
        <f>'Class-9'!I12</f>
        <v>0</v>
      </c>
      <c r="I10" s="265">
        <f>'Class-9'!J12</f>
        <v>0</v>
      </c>
      <c r="J10" s="266">
        <f>'Class-9'!K12</f>
        <v>0</v>
      </c>
      <c r="K10" s="264">
        <f>'Class-9'!L12</f>
        <v>0</v>
      </c>
      <c r="L10" s="265">
        <f>'Class-9'!M12</f>
        <v>0</v>
      </c>
      <c r="M10" s="290">
        <f>'Class-9'!N12</f>
        <v>0</v>
      </c>
      <c r="N10" s="265">
        <f>'Class-9'!O12</f>
        <v>0</v>
      </c>
      <c r="O10" s="265">
        <f>'Class-9'!P12</f>
        <v>0</v>
      </c>
      <c r="P10" s="290">
        <f>'Class-9'!Q12</f>
        <v>0</v>
      </c>
      <c r="Q10" s="265">
        <f>'Class-9'!R12</f>
        <v>0</v>
      </c>
      <c r="R10" s="265">
        <f>'Class-9'!S12</f>
        <v>0</v>
      </c>
      <c r="S10" s="290">
        <f>'Class-9'!T12</f>
        <v>0</v>
      </c>
      <c r="T10" s="906">
        <f>'Class-9'!U12</f>
        <v>0</v>
      </c>
      <c r="U10" s="907"/>
      <c r="V10" s="292" t="str">
        <f>'Class-9'!Y12</f>
        <v/>
      </c>
      <c r="W10" s="264">
        <f>'Class-9'!Z12</f>
        <v>0</v>
      </c>
      <c r="X10" s="265">
        <f>'Class-9'!AA12</f>
        <v>0</v>
      </c>
      <c r="Y10" s="290">
        <f>'Class-9'!AB12</f>
        <v>0</v>
      </c>
      <c r="Z10" s="265">
        <f>'Class-9'!AC12</f>
        <v>0</v>
      </c>
      <c r="AA10" s="265">
        <f>'Class-9'!AD12</f>
        <v>0</v>
      </c>
      <c r="AB10" s="290">
        <f>'Class-9'!AE12</f>
        <v>0</v>
      </c>
      <c r="AC10" s="265">
        <f>'Class-9'!AF12</f>
        <v>0</v>
      </c>
      <c r="AD10" s="265">
        <f>'Class-9'!AG12</f>
        <v>0</v>
      </c>
      <c r="AE10" s="290">
        <f>'Class-9'!AH12</f>
        <v>0</v>
      </c>
      <c r="AF10" s="906">
        <f>'Class-9'!AI12</f>
        <v>0</v>
      </c>
      <c r="AG10" s="907">
        <f>'Class-9'!AJ12</f>
        <v>0</v>
      </c>
      <c r="AH10" s="292" t="str">
        <f>'Class-9'!AM12</f>
        <v/>
      </c>
      <c r="AI10" s="264">
        <f>'Class-9'!AN12</f>
        <v>0</v>
      </c>
      <c r="AJ10" s="265">
        <f>'Class-9'!AO12</f>
        <v>0</v>
      </c>
      <c r="AK10" s="290">
        <f>'Class-9'!AP12</f>
        <v>0</v>
      </c>
      <c r="AL10" s="265">
        <f>'Class-9'!AQ12</f>
        <v>0</v>
      </c>
      <c r="AM10" s="265">
        <f>'Class-9'!AR12</f>
        <v>0</v>
      </c>
      <c r="AN10" s="290">
        <f>'Class-9'!AS12</f>
        <v>0</v>
      </c>
      <c r="AO10" s="265">
        <f>'Class-9'!AT12</f>
        <v>0</v>
      </c>
      <c r="AP10" s="265">
        <f>'Class-9'!AU12</f>
        <v>0</v>
      </c>
      <c r="AQ10" s="290">
        <f>'Class-9'!AV12</f>
        <v>0</v>
      </c>
      <c r="AR10" s="906">
        <f>'Class-9'!AW12</f>
        <v>0</v>
      </c>
      <c r="AS10" s="907"/>
      <c r="AT10" s="292" t="str">
        <f>'Class-9'!BA12</f>
        <v/>
      </c>
      <c r="AU10" s="264">
        <f>'Class-9'!BB12</f>
        <v>0</v>
      </c>
      <c r="AV10" s="265">
        <f>'Class-9'!BC12</f>
        <v>0</v>
      </c>
      <c r="AW10" s="290">
        <f>'Class-9'!BD12</f>
        <v>0</v>
      </c>
      <c r="AX10" s="265">
        <f>'Class-9'!BE12</f>
        <v>0</v>
      </c>
      <c r="AY10" s="265">
        <f>'Class-9'!BF12</f>
        <v>0</v>
      </c>
      <c r="AZ10" s="290">
        <f>'Class-9'!BG12</f>
        <v>0</v>
      </c>
      <c r="BA10" s="265">
        <f>'Class-9'!BH12</f>
        <v>0</v>
      </c>
      <c r="BB10" s="265">
        <f>'Class-9'!BI12</f>
        <v>0</v>
      </c>
      <c r="BC10" s="290">
        <f>'Class-9'!BJ12</f>
        <v>0</v>
      </c>
      <c r="BD10" s="906">
        <f>'Class-9'!BK12</f>
        <v>0</v>
      </c>
      <c r="BE10" s="907">
        <f>'Class-9'!BL12</f>
        <v>0</v>
      </c>
      <c r="BF10" s="292" t="str">
        <f>'Class-9'!BO12</f>
        <v/>
      </c>
      <c r="BG10" s="264">
        <f>'Class-9'!BP12</f>
        <v>0</v>
      </c>
      <c r="BH10" s="265">
        <f>'Class-9'!BQ12</f>
        <v>0</v>
      </c>
      <c r="BI10" s="290">
        <f>'Class-9'!BR12</f>
        <v>0</v>
      </c>
      <c r="BJ10" s="265">
        <f>'Class-9'!BS12</f>
        <v>0</v>
      </c>
      <c r="BK10" s="265">
        <f>'Class-9'!BT12</f>
        <v>0</v>
      </c>
      <c r="BL10" s="290">
        <f>'Class-9'!BU12</f>
        <v>0</v>
      </c>
      <c r="BM10" s="265">
        <f>'Class-9'!BV12</f>
        <v>0</v>
      </c>
      <c r="BN10" s="265">
        <f>'Class-9'!BW12</f>
        <v>0</v>
      </c>
      <c r="BO10" s="290">
        <f>'Class-9'!BX12</f>
        <v>0</v>
      </c>
      <c r="BP10" s="906">
        <f>'Class-9'!BY12</f>
        <v>0</v>
      </c>
      <c r="BQ10" s="907">
        <f>'Class-9'!BZ12</f>
        <v>0</v>
      </c>
      <c r="BR10" s="292" t="str">
        <f>'Class-9'!CC12</f>
        <v/>
      </c>
      <c r="BS10" s="264">
        <f>'Class-9'!CD12</f>
        <v>0</v>
      </c>
      <c r="BT10" s="265">
        <f>'Class-9'!CE12</f>
        <v>0</v>
      </c>
      <c r="BU10" s="290">
        <f>'Class-9'!CF12</f>
        <v>0</v>
      </c>
      <c r="BV10" s="265">
        <f>'Class-9'!CG12</f>
        <v>0</v>
      </c>
      <c r="BW10" s="265">
        <f>'Class-9'!CH12</f>
        <v>0</v>
      </c>
      <c r="BX10" s="290">
        <f>'Class-9'!CI12</f>
        <v>0</v>
      </c>
      <c r="BY10" s="265">
        <f>'Class-9'!CJ12</f>
        <v>0</v>
      </c>
      <c r="BZ10" s="265">
        <f>'Class-9'!CK12</f>
        <v>0</v>
      </c>
      <c r="CA10" s="290">
        <f>'Class-9'!CL12</f>
        <v>0</v>
      </c>
      <c r="CB10" s="906">
        <f>'Class-9'!CM12</f>
        <v>0</v>
      </c>
      <c r="CC10" s="907">
        <f>'Class-9'!CN12</f>
        <v>0</v>
      </c>
      <c r="CD10" s="292" t="str">
        <f>'Class-9'!CQ12</f>
        <v/>
      </c>
      <c r="CE10" s="264">
        <f>'Class-9'!CR12</f>
        <v>0</v>
      </c>
      <c r="CF10" s="265">
        <f>'Class-9'!CS12</f>
        <v>0</v>
      </c>
      <c r="CG10" s="290">
        <f>'Class-9'!CT12</f>
        <v>0</v>
      </c>
      <c r="CH10" s="265">
        <f>'Class-9'!CU12</f>
        <v>0</v>
      </c>
      <c r="CI10" s="265">
        <f>'Class-9'!CV12</f>
        <v>0</v>
      </c>
      <c r="CJ10" s="290">
        <f>'Class-9'!CW12</f>
        <v>0</v>
      </c>
      <c r="CK10" s="265">
        <f>'Class-9'!CX12</f>
        <v>0</v>
      </c>
      <c r="CL10" s="265">
        <f>'Class-9'!CY12</f>
        <v>0</v>
      </c>
      <c r="CM10" s="290">
        <f>'Class-9'!CZ12</f>
        <v>0</v>
      </c>
      <c r="CN10" s="906">
        <f>'Class-9'!DA12</f>
        <v>0</v>
      </c>
      <c r="CO10" s="907">
        <f>'Class-9'!DB12</f>
        <v>0</v>
      </c>
      <c r="CP10" s="292" t="str">
        <f>'Class-9'!DE12</f>
        <v/>
      </c>
      <c r="CQ10" s="264">
        <f>'Class-9'!DF12</f>
        <v>0</v>
      </c>
      <c r="CR10" s="265">
        <f>'Class-9'!DG12</f>
        <v>0</v>
      </c>
      <c r="CS10" s="290">
        <f>'Class-9'!DH12</f>
        <v>0</v>
      </c>
      <c r="CT10" s="265">
        <f>'Class-9'!DI12</f>
        <v>0</v>
      </c>
      <c r="CU10" s="265">
        <f>'Class-9'!DJ12</f>
        <v>0</v>
      </c>
      <c r="CV10" s="290">
        <f>'Class-9'!DK12</f>
        <v>0</v>
      </c>
      <c r="CW10" s="265">
        <f>'Class-9'!DL12</f>
        <v>0</v>
      </c>
      <c r="CX10" s="265">
        <f>'Class-9'!DM12</f>
        <v>0</v>
      </c>
      <c r="CY10" s="290">
        <f>'Class-9'!DN12</f>
        <v>0</v>
      </c>
      <c r="CZ10" s="291">
        <f>'Class-9'!DO12</f>
        <v>0</v>
      </c>
      <c r="DA10" s="307" t="str">
        <f>'Class-9'!DQ12</f>
        <v/>
      </c>
      <c r="DB10" s="264">
        <f>'Class-9'!DR12</f>
        <v>0</v>
      </c>
      <c r="DC10" s="265">
        <f>'Class-9'!DS12</f>
        <v>0</v>
      </c>
      <c r="DD10" s="290">
        <f>'Class-9'!DT12</f>
        <v>0</v>
      </c>
      <c r="DE10" s="265">
        <f>'Class-9'!DU12</f>
        <v>0</v>
      </c>
      <c r="DF10" s="265">
        <f>'Class-9'!DV12</f>
        <v>0</v>
      </c>
      <c r="DG10" s="290">
        <f>'Class-9'!DW12</f>
        <v>0</v>
      </c>
      <c r="DH10" s="265">
        <f>'Class-9'!DX12</f>
        <v>0</v>
      </c>
      <c r="DI10" s="265">
        <f>'Class-9'!DY12</f>
        <v>0</v>
      </c>
      <c r="DJ10" s="290">
        <f>'Class-9'!DZ12</f>
        <v>0</v>
      </c>
      <c r="DK10" s="291">
        <f>'Class-9'!EA12</f>
        <v>0</v>
      </c>
      <c r="DL10" s="307" t="str">
        <f>'Class-9'!EC12</f>
        <v/>
      </c>
      <c r="DM10" s="264">
        <f>'Class-9'!ED12</f>
        <v>0</v>
      </c>
      <c r="DN10" s="265">
        <f>'Class-9'!EE12</f>
        <v>0</v>
      </c>
      <c r="DO10" s="265">
        <f>'Class-9'!EF12</f>
        <v>0</v>
      </c>
      <c r="DP10" s="265">
        <f>'Class-9'!EG12</f>
        <v>0</v>
      </c>
      <c r="DQ10" s="265">
        <f>'Class-9'!EH12</f>
        <v>0</v>
      </c>
      <c r="DR10" s="292" t="str">
        <f>'Class-9'!EI12</f>
        <v/>
      </c>
      <c r="DS10" s="264">
        <f>'Class-9'!EJ12</f>
        <v>0</v>
      </c>
      <c r="DT10" s="265">
        <f>'Class-9'!EK12</f>
        <v>0</v>
      </c>
      <c r="DU10" s="265">
        <f>'Class-9'!EL12</f>
        <v>0</v>
      </c>
      <c r="DV10" s="265">
        <f>'Class-9'!EM12</f>
        <v>0</v>
      </c>
      <c r="DW10" s="265">
        <f>'Class-9'!EN12</f>
        <v>0</v>
      </c>
      <c r="DX10" s="268" t="str">
        <f>'Class-9'!EO12</f>
        <v/>
      </c>
      <c r="DY10" s="264">
        <f>'Class-9'!EP12</f>
        <v>0</v>
      </c>
      <c r="DZ10" s="265">
        <f>'Class-9'!EQ12</f>
        <v>0</v>
      </c>
      <c r="EA10" s="290">
        <f>'Class-9'!ER12</f>
        <v>0</v>
      </c>
      <c r="EB10" s="265">
        <f>'Class-9'!ES12</f>
        <v>0</v>
      </c>
      <c r="EC10" s="265">
        <f>'Class-9'!ET12</f>
        <v>0</v>
      </c>
      <c r="ED10" s="290">
        <f>'Class-9'!EU12</f>
        <v>0</v>
      </c>
      <c r="EE10" s="265">
        <f>'Class-9'!EV12</f>
        <v>0</v>
      </c>
      <c r="EF10" s="265">
        <f>'Class-9'!EW12</f>
        <v>0</v>
      </c>
      <c r="EG10" s="290">
        <f>'Class-9'!EX12</f>
        <v>0</v>
      </c>
      <c r="EH10" s="291">
        <f>'Class-9'!EY12</f>
        <v>0</v>
      </c>
      <c r="EI10" s="307" t="str">
        <f>'Class-9'!FA12</f>
        <v/>
      </c>
      <c r="EJ10" s="264">
        <f>'Class-9'!FB12</f>
        <v>0</v>
      </c>
      <c r="EK10" s="265">
        <f>'Class-9'!FC12</f>
        <v>0</v>
      </c>
      <c r="EL10" s="269" t="str">
        <f>'Class-9'!FD12</f>
        <v/>
      </c>
      <c r="EM10" s="264">
        <f>'Class-9'!FE12</f>
        <v>0</v>
      </c>
      <c r="EN10" s="265">
        <f>'Class-9'!FF12</f>
        <v>0</v>
      </c>
      <c r="EO10" s="270">
        <f>'Class-9'!FG12</f>
        <v>0</v>
      </c>
      <c r="EP10" s="265" t="str">
        <f>'Class-9'!FH12</f>
        <v/>
      </c>
      <c r="EQ10" s="265" t="str">
        <f>'Class-9'!FI12</f>
        <v/>
      </c>
      <c r="ER10" s="265" t="str">
        <f>'Class-9'!FJ12</f>
        <v/>
      </c>
      <c r="ES10" s="267" t="str">
        <f>'Class-9'!FK12</f>
        <v/>
      </c>
      <c r="ET10" s="271" t="str">
        <f>'Class-9'!FM12</f>
        <v/>
      </c>
    </row>
    <row r="11" spans="1:150" s="272" customFormat="1" ht="17.25" customHeight="1">
      <c r="A11" s="898"/>
      <c r="B11" s="264">
        <f t="shared" si="1"/>
        <v>0</v>
      </c>
      <c r="C11" s="265">
        <f>'Class-9'!D13</f>
        <v>0</v>
      </c>
      <c r="D11" s="265">
        <f>'Class-9'!E13</f>
        <v>0</v>
      </c>
      <c r="E11" s="265">
        <f>'Class-9'!F13</f>
        <v>0</v>
      </c>
      <c r="F11" s="265">
        <f>'Class-9'!$G13</f>
        <v>0</v>
      </c>
      <c r="G11" s="265">
        <f>'Class-9'!$H13</f>
        <v>0</v>
      </c>
      <c r="H11" s="265">
        <f>'Class-9'!I13</f>
        <v>0</v>
      </c>
      <c r="I11" s="265">
        <f>'Class-9'!J13</f>
        <v>0</v>
      </c>
      <c r="J11" s="266">
        <f>'Class-9'!K13</f>
        <v>0</v>
      </c>
      <c r="K11" s="264">
        <f>'Class-9'!L13</f>
        <v>0</v>
      </c>
      <c r="L11" s="265">
        <f>'Class-9'!M13</f>
        <v>0</v>
      </c>
      <c r="M11" s="290">
        <f>'Class-9'!N13</f>
        <v>0</v>
      </c>
      <c r="N11" s="265">
        <f>'Class-9'!O13</f>
        <v>0</v>
      </c>
      <c r="O11" s="265">
        <f>'Class-9'!P13</f>
        <v>0</v>
      </c>
      <c r="P11" s="290">
        <f>'Class-9'!Q13</f>
        <v>0</v>
      </c>
      <c r="Q11" s="265">
        <f>'Class-9'!R13</f>
        <v>0</v>
      </c>
      <c r="R11" s="265">
        <f>'Class-9'!S13</f>
        <v>0</v>
      </c>
      <c r="S11" s="290">
        <f>'Class-9'!T13</f>
        <v>0</v>
      </c>
      <c r="T11" s="906">
        <f>'Class-9'!U13</f>
        <v>0</v>
      </c>
      <c r="U11" s="907"/>
      <c r="V11" s="292" t="str">
        <f>'Class-9'!Y13</f>
        <v/>
      </c>
      <c r="W11" s="264">
        <f>'Class-9'!Z13</f>
        <v>0</v>
      </c>
      <c r="X11" s="265">
        <f>'Class-9'!AA13</f>
        <v>0</v>
      </c>
      <c r="Y11" s="290">
        <f>'Class-9'!AB13</f>
        <v>0</v>
      </c>
      <c r="Z11" s="265">
        <f>'Class-9'!AC13</f>
        <v>0</v>
      </c>
      <c r="AA11" s="265">
        <f>'Class-9'!AD13</f>
        <v>0</v>
      </c>
      <c r="AB11" s="290">
        <f>'Class-9'!AE13</f>
        <v>0</v>
      </c>
      <c r="AC11" s="265">
        <f>'Class-9'!AF13</f>
        <v>0</v>
      </c>
      <c r="AD11" s="265">
        <f>'Class-9'!AG13</f>
        <v>0</v>
      </c>
      <c r="AE11" s="290">
        <f>'Class-9'!AH13</f>
        <v>0</v>
      </c>
      <c r="AF11" s="906">
        <f>'Class-9'!AI13</f>
        <v>0</v>
      </c>
      <c r="AG11" s="907">
        <f>'Class-9'!AJ13</f>
        <v>0</v>
      </c>
      <c r="AH11" s="292" t="str">
        <f>'Class-9'!AM13</f>
        <v/>
      </c>
      <c r="AI11" s="264">
        <f>'Class-9'!AN13</f>
        <v>0</v>
      </c>
      <c r="AJ11" s="265">
        <f>'Class-9'!AO13</f>
        <v>0</v>
      </c>
      <c r="AK11" s="290">
        <f>'Class-9'!AP13</f>
        <v>0</v>
      </c>
      <c r="AL11" s="265">
        <f>'Class-9'!AQ13</f>
        <v>0</v>
      </c>
      <c r="AM11" s="265">
        <f>'Class-9'!AR13</f>
        <v>0</v>
      </c>
      <c r="AN11" s="290">
        <f>'Class-9'!AS13</f>
        <v>0</v>
      </c>
      <c r="AO11" s="265">
        <f>'Class-9'!AT13</f>
        <v>0</v>
      </c>
      <c r="AP11" s="265">
        <f>'Class-9'!AU13</f>
        <v>0</v>
      </c>
      <c r="AQ11" s="290">
        <f>'Class-9'!AV13</f>
        <v>0</v>
      </c>
      <c r="AR11" s="906">
        <f>'Class-9'!AW13</f>
        <v>0</v>
      </c>
      <c r="AS11" s="907"/>
      <c r="AT11" s="292" t="str">
        <f>'Class-9'!BA13</f>
        <v/>
      </c>
      <c r="AU11" s="264">
        <f>'Class-9'!BB13</f>
        <v>0</v>
      </c>
      <c r="AV11" s="265">
        <f>'Class-9'!BC13</f>
        <v>0</v>
      </c>
      <c r="AW11" s="290">
        <f>'Class-9'!BD13</f>
        <v>0</v>
      </c>
      <c r="AX11" s="265">
        <f>'Class-9'!BE13</f>
        <v>0</v>
      </c>
      <c r="AY11" s="265">
        <f>'Class-9'!BF13</f>
        <v>0</v>
      </c>
      <c r="AZ11" s="290">
        <f>'Class-9'!BG13</f>
        <v>0</v>
      </c>
      <c r="BA11" s="265">
        <f>'Class-9'!BH13</f>
        <v>0</v>
      </c>
      <c r="BB11" s="265">
        <f>'Class-9'!BI13</f>
        <v>0</v>
      </c>
      <c r="BC11" s="290">
        <f>'Class-9'!BJ13</f>
        <v>0</v>
      </c>
      <c r="BD11" s="906">
        <f>'Class-9'!BK13</f>
        <v>0</v>
      </c>
      <c r="BE11" s="907">
        <f>'Class-9'!BL13</f>
        <v>0</v>
      </c>
      <c r="BF11" s="292" t="str">
        <f>'Class-9'!BO13</f>
        <v/>
      </c>
      <c r="BG11" s="264">
        <f>'Class-9'!BP13</f>
        <v>0</v>
      </c>
      <c r="BH11" s="265">
        <f>'Class-9'!BQ13</f>
        <v>0</v>
      </c>
      <c r="BI11" s="290">
        <f>'Class-9'!BR13</f>
        <v>0</v>
      </c>
      <c r="BJ11" s="265">
        <f>'Class-9'!BS13</f>
        <v>0</v>
      </c>
      <c r="BK11" s="265">
        <f>'Class-9'!BT13</f>
        <v>0</v>
      </c>
      <c r="BL11" s="290">
        <f>'Class-9'!BU13</f>
        <v>0</v>
      </c>
      <c r="BM11" s="265">
        <f>'Class-9'!BV13</f>
        <v>0</v>
      </c>
      <c r="BN11" s="265">
        <f>'Class-9'!BW13</f>
        <v>0</v>
      </c>
      <c r="BO11" s="290">
        <f>'Class-9'!BX13</f>
        <v>0</v>
      </c>
      <c r="BP11" s="906">
        <f>'Class-9'!BY13</f>
        <v>0</v>
      </c>
      <c r="BQ11" s="907">
        <f>'Class-9'!BZ13</f>
        <v>0</v>
      </c>
      <c r="BR11" s="292" t="str">
        <f>'Class-9'!CC13</f>
        <v/>
      </c>
      <c r="BS11" s="264">
        <f>'Class-9'!CD13</f>
        <v>0</v>
      </c>
      <c r="BT11" s="265">
        <f>'Class-9'!CE13</f>
        <v>0</v>
      </c>
      <c r="BU11" s="290">
        <f>'Class-9'!CF13</f>
        <v>0</v>
      </c>
      <c r="BV11" s="265">
        <f>'Class-9'!CG13</f>
        <v>0</v>
      </c>
      <c r="BW11" s="265">
        <f>'Class-9'!CH13</f>
        <v>0</v>
      </c>
      <c r="BX11" s="290">
        <f>'Class-9'!CI13</f>
        <v>0</v>
      </c>
      <c r="BY11" s="265">
        <f>'Class-9'!CJ13</f>
        <v>0</v>
      </c>
      <c r="BZ11" s="265">
        <f>'Class-9'!CK13</f>
        <v>0</v>
      </c>
      <c r="CA11" s="290">
        <f>'Class-9'!CL13</f>
        <v>0</v>
      </c>
      <c r="CB11" s="906">
        <f>'Class-9'!CM13</f>
        <v>0</v>
      </c>
      <c r="CC11" s="907">
        <f>'Class-9'!CN13</f>
        <v>0</v>
      </c>
      <c r="CD11" s="292" t="str">
        <f>'Class-9'!CQ13</f>
        <v/>
      </c>
      <c r="CE11" s="264">
        <f>'Class-9'!CR13</f>
        <v>0</v>
      </c>
      <c r="CF11" s="265">
        <f>'Class-9'!CS13</f>
        <v>0</v>
      </c>
      <c r="CG11" s="290">
        <f>'Class-9'!CT13</f>
        <v>0</v>
      </c>
      <c r="CH11" s="265">
        <f>'Class-9'!CU13</f>
        <v>0</v>
      </c>
      <c r="CI11" s="265">
        <f>'Class-9'!CV13</f>
        <v>0</v>
      </c>
      <c r="CJ11" s="290">
        <f>'Class-9'!CW13</f>
        <v>0</v>
      </c>
      <c r="CK11" s="265">
        <f>'Class-9'!CX13</f>
        <v>0</v>
      </c>
      <c r="CL11" s="265">
        <f>'Class-9'!CY13</f>
        <v>0</v>
      </c>
      <c r="CM11" s="290">
        <f>'Class-9'!CZ13</f>
        <v>0</v>
      </c>
      <c r="CN11" s="906">
        <f>'Class-9'!DA13</f>
        <v>0</v>
      </c>
      <c r="CO11" s="907">
        <f>'Class-9'!DB13</f>
        <v>0</v>
      </c>
      <c r="CP11" s="292" t="str">
        <f>'Class-9'!DE13</f>
        <v/>
      </c>
      <c r="CQ11" s="264">
        <f>'Class-9'!DF13</f>
        <v>0</v>
      </c>
      <c r="CR11" s="265">
        <f>'Class-9'!DG13</f>
        <v>0</v>
      </c>
      <c r="CS11" s="290">
        <f>'Class-9'!DH13</f>
        <v>0</v>
      </c>
      <c r="CT11" s="265">
        <f>'Class-9'!DI13</f>
        <v>0</v>
      </c>
      <c r="CU11" s="265">
        <f>'Class-9'!DJ13</f>
        <v>0</v>
      </c>
      <c r="CV11" s="290">
        <f>'Class-9'!DK13</f>
        <v>0</v>
      </c>
      <c r="CW11" s="265">
        <f>'Class-9'!DL13</f>
        <v>0</v>
      </c>
      <c r="CX11" s="265">
        <f>'Class-9'!DM13</f>
        <v>0</v>
      </c>
      <c r="CY11" s="290">
        <f>'Class-9'!DN13</f>
        <v>0</v>
      </c>
      <c r="CZ11" s="291">
        <f>'Class-9'!DO13</f>
        <v>0</v>
      </c>
      <c r="DA11" s="307" t="str">
        <f>'Class-9'!DQ13</f>
        <v/>
      </c>
      <c r="DB11" s="264">
        <f>'Class-9'!DR13</f>
        <v>0</v>
      </c>
      <c r="DC11" s="265">
        <f>'Class-9'!DS13</f>
        <v>0</v>
      </c>
      <c r="DD11" s="290">
        <f>'Class-9'!DT13</f>
        <v>0</v>
      </c>
      <c r="DE11" s="265">
        <f>'Class-9'!DU13</f>
        <v>0</v>
      </c>
      <c r="DF11" s="265">
        <f>'Class-9'!DV13</f>
        <v>0</v>
      </c>
      <c r="DG11" s="290">
        <f>'Class-9'!DW13</f>
        <v>0</v>
      </c>
      <c r="DH11" s="265">
        <f>'Class-9'!DX13</f>
        <v>0</v>
      </c>
      <c r="DI11" s="265">
        <f>'Class-9'!DY13</f>
        <v>0</v>
      </c>
      <c r="DJ11" s="290">
        <f>'Class-9'!DZ13</f>
        <v>0</v>
      </c>
      <c r="DK11" s="291">
        <f>'Class-9'!EA13</f>
        <v>0</v>
      </c>
      <c r="DL11" s="307" t="str">
        <f>'Class-9'!EC13</f>
        <v/>
      </c>
      <c r="DM11" s="264">
        <f>'Class-9'!ED13</f>
        <v>0</v>
      </c>
      <c r="DN11" s="265">
        <f>'Class-9'!EE13</f>
        <v>0</v>
      </c>
      <c r="DO11" s="265">
        <f>'Class-9'!EF13</f>
        <v>0</v>
      </c>
      <c r="DP11" s="265">
        <f>'Class-9'!EG13</f>
        <v>0</v>
      </c>
      <c r="DQ11" s="265">
        <f>'Class-9'!EH13</f>
        <v>0</v>
      </c>
      <c r="DR11" s="292" t="str">
        <f>'Class-9'!EI13</f>
        <v/>
      </c>
      <c r="DS11" s="264">
        <f>'Class-9'!EJ13</f>
        <v>0</v>
      </c>
      <c r="DT11" s="265">
        <f>'Class-9'!EK13</f>
        <v>0</v>
      </c>
      <c r="DU11" s="265">
        <f>'Class-9'!EL13</f>
        <v>0</v>
      </c>
      <c r="DV11" s="265">
        <f>'Class-9'!EM13</f>
        <v>0</v>
      </c>
      <c r="DW11" s="265">
        <f>'Class-9'!EN13</f>
        <v>0</v>
      </c>
      <c r="DX11" s="268" t="str">
        <f>'Class-9'!EO13</f>
        <v/>
      </c>
      <c r="DY11" s="264">
        <f>'Class-9'!EP13</f>
        <v>0</v>
      </c>
      <c r="DZ11" s="265">
        <f>'Class-9'!EQ13</f>
        <v>0</v>
      </c>
      <c r="EA11" s="290">
        <f>'Class-9'!ER13</f>
        <v>0</v>
      </c>
      <c r="EB11" s="265">
        <f>'Class-9'!ES13</f>
        <v>0</v>
      </c>
      <c r="EC11" s="265">
        <f>'Class-9'!ET13</f>
        <v>0</v>
      </c>
      <c r="ED11" s="290">
        <f>'Class-9'!EU13</f>
        <v>0</v>
      </c>
      <c r="EE11" s="265">
        <f>'Class-9'!EV13</f>
        <v>0</v>
      </c>
      <c r="EF11" s="265">
        <f>'Class-9'!EW13</f>
        <v>0</v>
      </c>
      <c r="EG11" s="290">
        <f>'Class-9'!EX13</f>
        <v>0</v>
      </c>
      <c r="EH11" s="291">
        <f>'Class-9'!EY13</f>
        <v>0</v>
      </c>
      <c r="EI11" s="307" t="str">
        <f>'Class-9'!FA13</f>
        <v/>
      </c>
      <c r="EJ11" s="264">
        <f>'Class-9'!FB13</f>
        <v>0</v>
      </c>
      <c r="EK11" s="265">
        <f>'Class-9'!FC13</f>
        <v>0</v>
      </c>
      <c r="EL11" s="269" t="str">
        <f>'Class-9'!FD13</f>
        <v/>
      </c>
      <c r="EM11" s="264">
        <f>'Class-9'!FE13</f>
        <v>0</v>
      </c>
      <c r="EN11" s="265">
        <f>'Class-9'!FF13</f>
        <v>0</v>
      </c>
      <c r="EO11" s="270">
        <f>'Class-9'!FG13</f>
        <v>0</v>
      </c>
      <c r="EP11" s="265" t="str">
        <f>'Class-9'!FH13</f>
        <v/>
      </c>
      <c r="EQ11" s="265" t="str">
        <f>'Class-9'!FI13</f>
        <v/>
      </c>
      <c r="ER11" s="265" t="str">
        <f>'Class-9'!FJ13</f>
        <v/>
      </c>
      <c r="ES11" s="267" t="str">
        <f>'Class-9'!FK13</f>
        <v/>
      </c>
      <c r="ET11" s="271" t="str">
        <f>'Class-9'!FM13</f>
        <v/>
      </c>
    </row>
    <row r="12" spans="1:150" s="272" customFormat="1" ht="17.25" customHeight="1">
      <c r="A12" s="898"/>
      <c r="B12" s="264">
        <f t="shared" si="1"/>
        <v>0</v>
      </c>
      <c r="C12" s="265">
        <f>'Class-9'!D14</f>
        <v>0</v>
      </c>
      <c r="D12" s="265">
        <f>'Class-9'!E14</f>
        <v>0</v>
      </c>
      <c r="E12" s="265">
        <f>'Class-9'!F14</f>
        <v>0</v>
      </c>
      <c r="F12" s="265">
        <f>'Class-9'!$G14</f>
        <v>0</v>
      </c>
      <c r="G12" s="265">
        <f>'Class-9'!$H14</f>
        <v>0</v>
      </c>
      <c r="H12" s="265">
        <f>'Class-9'!I14</f>
        <v>0</v>
      </c>
      <c r="I12" s="265">
        <f>'Class-9'!J14</f>
        <v>0</v>
      </c>
      <c r="J12" s="266">
        <f>'Class-9'!K14</f>
        <v>0</v>
      </c>
      <c r="K12" s="264">
        <f>'Class-9'!L14</f>
        <v>0</v>
      </c>
      <c r="L12" s="265">
        <f>'Class-9'!M14</f>
        <v>0</v>
      </c>
      <c r="M12" s="290">
        <f>'Class-9'!N14</f>
        <v>0</v>
      </c>
      <c r="N12" s="265">
        <f>'Class-9'!O14</f>
        <v>0</v>
      </c>
      <c r="O12" s="265">
        <f>'Class-9'!P14</f>
        <v>0</v>
      </c>
      <c r="P12" s="290">
        <f>'Class-9'!Q14</f>
        <v>0</v>
      </c>
      <c r="Q12" s="265">
        <f>'Class-9'!R14</f>
        <v>0</v>
      </c>
      <c r="R12" s="265">
        <f>'Class-9'!S14</f>
        <v>0</v>
      </c>
      <c r="S12" s="290">
        <f>'Class-9'!T14</f>
        <v>0</v>
      </c>
      <c r="T12" s="906">
        <f>'Class-9'!U14</f>
        <v>0</v>
      </c>
      <c r="U12" s="907"/>
      <c r="V12" s="292" t="str">
        <f>'Class-9'!Y14</f>
        <v/>
      </c>
      <c r="W12" s="264">
        <f>'Class-9'!Z14</f>
        <v>0</v>
      </c>
      <c r="X12" s="265">
        <f>'Class-9'!AA14</f>
        <v>0</v>
      </c>
      <c r="Y12" s="290">
        <f>'Class-9'!AB14</f>
        <v>0</v>
      </c>
      <c r="Z12" s="265">
        <f>'Class-9'!AC14</f>
        <v>0</v>
      </c>
      <c r="AA12" s="265">
        <f>'Class-9'!AD14</f>
        <v>0</v>
      </c>
      <c r="AB12" s="290">
        <f>'Class-9'!AE14</f>
        <v>0</v>
      </c>
      <c r="AC12" s="265">
        <f>'Class-9'!AF14</f>
        <v>0</v>
      </c>
      <c r="AD12" s="265">
        <f>'Class-9'!AG14</f>
        <v>0</v>
      </c>
      <c r="AE12" s="290">
        <f>'Class-9'!AH14</f>
        <v>0</v>
      </c>
      <c r="AF12" s="906">
        <f>'Class-9'!AI14</f>
        <v>0</v>
      </c>
      <c r="AG12" s="907">
        <f>'Class-9'!AJ14</f>
        <v>0</v>
      </c>
      <c r="AH12" s="292" t="str">
        <f>'Class-9'!AM14</f>
        <v/>
      </c>
      <c r="AI12" s="264">
        <f>'Class-9'!AN14</f>
        <v>0</v>
      </c>
      <c r="AJ12" s="265">
        <f>'Class-9'!AO14</f>
        <v>0</v>
      </c>
      <c r="AK12" s="290">
        <f>'Class-9'!AP14</f>
        <v>0</v>
      </c>
      <c r="AL12" s="265">
        <f>'Class-9'!AQ14</f>
        <v>0</v>
      </c>
      <c r="AM12" s="265">
        <f>'Class-9'!AR14</f>
        <v>0</v>
      </c>
      <c r="AN12" s="290">
        <f>'Class-9'!AS14</f>
        <v>0</v>
      </c>
      <c r="AO12" s="265">
        <f>'Class-9'!AT14</f>
        <v>0</v>
      </c>
      <c r="AP12" s="265">
        <f>'Class-9'!AU14</f>
        <v>0</v>
      </c>
      <c r="AQ12" s="290">
        <f>'Class-9'!AV14</f>
        <v>0</v>
      </c>
      <c r="AR12" s="906">
        <f>'Class-9'!AW14</f>
        <v>0</v>
      </c>
      <c r="AS12" s="907"/>
      <c r="AT12" s="292" t="str">
        <f>'Class-9'!BA14</f>
        <v/>
      </c>
      <c r="AU12" s="264">
        <f>'Class-9'!BB14</f>
        <v>0</v>
      </c>
      <c r="AV12" s="265">
        <f>'Class-9'!BC14</f>
        <v>0</v>
      </c>
      <c r="AW12" s="290">
        <f>'Class-9'!BD14</f>
        <v>0</v>
      </c>
      <c r="AX12" s="265">
        <f>'Class-9'!BE14</f>
        <v>0</v>
      </c>
      <c r="AY12" s="265">
        <f>'Class-9'!BF14</f>
        <v>0</v>
      </c>
      <c r="AZ12" s="290">
        <f>'Class-9'!BG14</f>
        <v>0</v>
      </c>
      <c r="BA12" s="265">
        <f>'Class-9'!BH14</f>
        <v>0</v>
      </c>
      <c r="BB12" s="265">
        <f>'Class-9'!BI14</f>
        <v>0</v>
      </c>
      <c r="BC12" s="290">
        <f>'Class-9'!BJ14</f>
        <v>0</v>
      </c>
      <c r="BD12" s="906">
        <f>'Class-9'!BK14</f>
        <v>0</v>
      </c>
      <c r="BE12" s="907">
        <f>'Class-9'!BL14</f>
        <v>0</v>
      </c>
      <c r="BF12" s="292" t="str">
        <f>'Class-9'!BO14</f>
        <v/>
      </c>
      <c r="BG12" s="264">
        <f>'Class-9'!BP14</f>
        <v>0</v>
      </c>
      <c r="BH12" s="265">
        <f>'Class-9'!BQ14</f>
        <v>0</v>
      </c>
      <c r="BI12" s="290">
        <f>'Class-9'!BR14</f>
        <v>0</v>
      </c>
      <c r="BJ12" s="265">
        <f>'Class-9'!BS14</f>
        <v>0</v>
      </c>
      <c r="BK12" s="265">
        <f>'Class-9'!BT14</f>
        <v>0</v>
      </c>
      <c r="BL12" s="290">
        <f>'Class-9'!BU14</f>
        <v>0</v>
      </c>
      <c r="BM12" s="265">
        <f>'Class-9'!BV14</f>
        <v>0</v>
      </c>
      <c r="BN12" s="265">
        <f>'Class-9'!BW14</f>
        <v>0</v>
      </c>
      <c r="BO12" s="290">
        <f>'Class-9'!BX14</f>
        <v>0</v>
      </c>
      <c r="BP12" s="906">
        <f>'Class-9'!BY14</f>
        <v>0</v>
      </c>
      <c r="BQ12" s="907">
        <f>'Class-9'!BZ14</f>
        <v>0</v>
      </c>
      <c r="BR12" s="292" t="str">
        <f>'Class-9'!CC14</f>
        <v/>
      </c>
      <c r="BS12" s="264">
        <f>'Class-9'!CD14</f>
        <v>0</v>
      </c>
      <c r="BT12" s="265">
        <f>'Class-9'!CE14</f>
        <v>0</v>
      </c>
      <c r="BU12" s="290">
        <f>'Class-9'!CF14</f>
        <v>0</v>
      </c>
      <c r="BV12" s="265">
        <f>'Class-9'!CG14</f>
        <v>0</v>
      </c>
      <c r="BW12" s="265">
        <f>'Class-9'!CH14</f>
        <v>0</v>
      </c>
      <c r="BX12" s="290">
        <f>'Class-9'!CI14</f>
        <v>0</v>
      </c>
      <c r="BY12" s="265">
        <f>'Class-9'!CJ14</f>
        <v>0</v>
      </c>
      <c r="BZ12" s="265">
        <f>'Class-9'!CK14</f>
        <v>0</v>
      </c>
      <c r="CA12" s="290">
        <f>'Class-9'!CL14</f>
        <v>0</v>
      </c>
      <c r="CB12" s="906">
        <f>'Class-9'!CM14</f>
        <v>0</v>
      </c>
      <c r="CC12" s="907">
        <f>'Class-9'!CN14</f>
        <v>0</v>
      </c>
      <c r="CD12" s="292" t="str">
        <f>'Class-9'!CQ14</f>
        <v/>
      </c>
      <c r="CE12" s="264">
        <f>'Class-9'!CR14</f>
        <v>0</v>
      </c>
      <c r="CF12" s="265">
        <f>'Class-9'!CS14</f>
        <v>0</v>
      </c>
      <c r="CG12" s="290">
        <f>'Class-9'!CT14</f>
        <v>0</v>
      </c>
      <c r="CH12" s="265">
        <f>'Class-9'!CU14</f>
        <v>0</v>
      </c>
      <c r="CI12" s="265">
        <f>'Class-9'!CV14</f>
        <v>0</v>
      </c>
      <c r="CJ12" s="290">
        <f>'Class-9'!CW14</f>
        <v>0</v>
      </c>
      <c r="CK12" s="265">
        <f>'Class-9'!CX14</f>
        <v>0</v>
      </c>
      <c r="CL12" s="265">
        <f>'Class-9'!CY14</f>
        <v>0</v>
      </c>
      <c r="CM12" s="290">
        <f>'Class-9'!CZ14</f>
        <v>0</v>
      </c>
      <c r="CN12" s="906">
        <f>'Class-9'!DA14</f>
        <v>0</v>
      </c>
      <c r="CO12" s="907">
        <f>'Class-9'!DB14</f>
        <v>0</v>
      </c>
      <c r="CP12" s="292" t="str">
        <f>'Class-9'!DE14</f>
        <v/>
      </c>
      <c r="CQ12" s="264">
        <f>'Class-9'!DF14</f>
        <v>0</v>
      </c>
      <c r="CR12" s="265">
        <f>'Class-9'!DG14</f>
        <v>0</v>
      </c>
      <c r="CS12" s="290">
        <f>'Class-9'!DH14</f>
        <v>0</v>
      </c>
      <c r="CT12" s="265">
        <f>'Class-9'!DI14</f>
        <v>0</v>
      </c>
      <c r="CU12" s="265">
        <f>'Class-9'!DJ14</f>
        <v>0</v>
      </c>
      <c r="CV12" s="290">
        <f>'Class-9'!DK14</f>
        <v>0</v>
      </c>
      <c r="CW12" s="265">
        <f>'Class-9'!DL14</f>
        <v>0</v>
      </c>
      <c r="CX12" s="265">
        <f>'Class-9'!DM14</f>
        <v>0</v>
      </c>
      <c r="CY12" s="290">
        <f>'Class-9'!DN14</f>
        <v>0</v>
      </c>
      <c r="CZ12" s="291">
        <f>'Class-9'!DO14</f>
        <v>0</v>
      </c>
      <c r="DA12" s="307" t="str">
        <f>'Class-9'!DQ14</f>
        <v/>
      </c>
      <c r="DB12" s="264">
        <f>'Class-9'!DR14</f>
        <v>0</v>
      </c>
      <c r="DC12" s="265">
        <f>'Class-9'!DS14</f>
        <v>0</v>
      </c>
      <c r="DD12" s="290">
        <f>'Class-9'!DT14</f>
        <v>0</v>
      </c>
      <c r="DE12" s="265">
        <f>'Class-9'!DU14</f>
        <v>0</v>
      </c>
      <c r="DF12" s="265">
        <f>'Class-9'!DV14</f>
        <v>0</v>
      </c>
      <c r="DG12" s="290">
        <f>'Class-9'!DW14</f>
        <v>0</v>
      </c>
      <c r="DH12" s="265">
        <f>'Class-9'!DX14</f>
        <v>0</v>
      </c>
      <c r="DI12" s="265">
        <f>'Class-9'!DY14</f>
        <v>0</v>
      </c>
      <c r="DJ12" s="290">
        <f>'Class-9'!DZ14</f>
        <v>0</v>
      </c>
      <c r="DK12" s="291">
        <f>'Class-9'!EA14</f>
        <v>0</v>
      </c>
      <c r="DL12" s="307" t="str">
        <f>'Class-9'!EC14</f>
        <v/>
      </c>
      <c r="DM12" s="264">
        <f>'Class-9'!ED14</f>
        <v>0</v>
      </c>
      <c r="DN12" s="265">
        <f>'Class-9'!EE14</f>
        <v>0</v>
      </c>
      <c r="DO12" s="265">
        <f>'Class-9'!EF14</f>
        <v>0</v>
      </c>
      <c r="DP12" s="265">
        <f>'Class-9'!EG14</f>
        <v>0</v>
      </c>
      <c r="DQ12" s="265">
        <f>'Class-9'!EH14</f>
        <v>0</v>
      </c>
      <c r="DR12" s="292" t="str">
        <f>'Class-9'!EI14</f>
        <v/>
      </c>
      <c r="DS12" s="264">
        <f>'Class-9'!EJ14</f>
        <v>0</v>
      </c>
      <c r="DT12" s="265">
        <f>'Class-9'!EK14</f>
        <v>0</v>
      </c>
      <c r="DU12" s="265">
        <f>'Class-9'!EL14</f>
        <v>0</v>
      </c>
      <c r="DV12" s="265">
        <f>'Class-9'!EM14</f>
        <v>0</v>
      </c>
      <c r="DW12" s="265">
        <f>'Class-9'!EN14</f>
        <v>0</v>
      </c>
      <c r="DX12" s="268" t="str">
        <f>'Class-9'!EO14</f>
        <v/>
      </c>
      <c r="DY12" s="264">
        <f>'Class-9'!EP14</f>
        <v>0</v>
      </c>
      <c r="DZ12" s="265">
        <f>'Class-9'!EQ14</f>
        <v>0</v>
      </c>
      <c r="EA12" s="290">
        <f>'Class-9'!ER14</f>
        <v>0</v>
      </c>
      <c r="EB12" s="265">
        <f>'Class-9'!ES14</f>
        <v>0</v>
      </c>
      <c r="EC12" s="265">
        <f>'Class-9'!ET14</f>
        <v>0</v>
      </c>
      <c r="ED12" s="290">
        <f>'Class-9'!EU14</f>
        <v>0</v>
      </c>
      <c r="EE12" s="265">
        <f>'Class-9'!EV14</f>
        <v>0</v>
      </c>
      <c r="EF12" s="265">
        <f>'Class-9'!EW14</f>
        <v>0</v>
      </c>
      <c r="EG12" s="290">
        <f>'Class-9'!EX14</f>
        <v>0</v>
      </c>
      <c r="EH12" s="291">
        <f>'Class-9'!EY14</f>
        <v>0</v>
      </c>
      <c r="EI12" s="307" t="str">
        <f>'Class-9'!FA14</f>
        <v/>
      </c>
      <c r="EJ12" s="264">
        <f>'Class-9'!FB14</f>
        <v>0</v>
      </c>
      <c r="EK12" s="265">
        <f>'Class-9'!FC14</f>
        <v>0</v>
      </c>
      <c r="EL12" s="269" t="str">
        <f>'Class-9'!FD14</f>
        <v/>
      </c>
      <c r="EM12" s="264">
        <f>'Class-9'!FE14</f>
        <v>0</v>
      </c>
      <c r="EN12" s="265">
        <f>'Class-9'!FF14</f>
        <v>0</v>
      </c>
      <c r="EO12" s="270">
        <f>'Class-9'!FG14</f>
        <v>0</v>
      </c>
      <c r="EP12" s="265" t="str">
        <f>'Class-9'!FH14</f>
        <v/>
      </c>
      <c r="EQ12" s="265" t="str">
        <f>'Class-9'!FI14</f>
        <v/>
      </c>
      <c r="ER12" s="265" t="str">
        <f>'Class-9'!FJ14</f>
        <v/>
      </c>
      <c r="ES12" s="267" t="str">
        <f>'Class-9'!FK14</f>
        <v/>
      </c>
      <c r="ET12" s="271" t="str">
        <f>'Class-9'!FM14</f>
        <v/>
      </c>
    </row>
    <row r="13" spans="1:150" s="272" customFormat="1" ht="17.25" customHeight="1">
      <c r="A13" s="898"/>
      <c r="B13" s="264">
        <f t="shared" si="1"/>
        <v>0</v>
      </c>
      <c r="C13" s="265">
        <f>'Class-9'!D15</f>
        <v>0</v>
      </c>
      <c r="D13" s="265">
        <f>'Class-9'!E15</f>
        <v>0</v>
      </c>
      <c r="E13" s="265">
        <f>'Class-9'!F15</f>
        <v>0</v>
      </c>
      <c r="F13" s="265">
        <f>'Class-9'!$G15</f>
        <v>0</v>
      </c>
      <c r="G13" s="265">
        <f>'Class-9'!$H15</f>
        <v>0</v>
      </c>
      <c r="H13" s="265">
        <f>'Class-9'!I15</f>
        <v>0</v>
      </c>
      <c r="I13" s="265">
        <f>'Class-9'!J15</f>
        <v>0</v>
      </c>
      <c r="J13" s="266">
        <f>'Class-9'!K15</f>
        <v>0</v>
      </c>
      <c r="K13" s="264">
        <f>'Class-9'!L15</f>
        <v>0</v>
      </c>
      <c r="L13" s="265">
        <f>'Class-9'!M15</f>
        <v>0</v>
      </c>
      <c r="M13" s="290">
        <f>'Class-9'!N15</f>
        <v>0</v>
      </c>
      <c r="N13" s="265">
        <f>'Class-9'!O15</f>
        <v>0</v>
      </c>
      <c r="O13" s="265">
        <f>'Class-9'!P15</f>
        <v>0</v>
      </c>
      <c r="P13" s="290">
        <f>'Class-9'!Q15</f>
        <v>0</v>
      </c>
      <c r="Q13" s="265">
        <f>'Class-9'!R15</f>
        <v>0</v>
      </c>
      <c r="R13" s="265">
        <f>'Class-9'!S15</f>
        <v>0</v>
      </c>
      <c r="S13" s="290">
        <f>'Class-9'!T15</f>
        <v>0</v>
      </c>
      <c r="T13" s="906">
        <f>'Class-9'!U15</f>
        <v>0</v>
      </c>
      <c r="U13" s="907"/>
      <c r="V13" s="292" t="str">
        <f>'Class-9'!Y15</f>
        <v/>
      </c>
      <c r="W13" s="264">
        <f>'Class-9'!Z15</f>
        <v>0</v>
      </c>
      <c r="X13" s="265">
        <f>'Class-9'!AA15</f>
        <v>0</v>
      </c>
      <c r="Y13" s="290">
        <f>'Class-9'!AB15</f>
        <v>0</v>
      </c>
      <c r="Z13" s="265">
        <f>'Class-9'!AC15</f>
        <v>0</v>
      </c>
      <c r="AA13" s="265">
        <f>'Class-9'!AD15</f>
        <v>0</v>
      </c>
      <c r="AB13" s="290">
        <f>'Class-9'!AE15</f>
        <v>0</v>
      </c>
      <c r="AC13" s="265">
        <f>'Class-9'!AF15</f>
        <v>0</v>
      </c>
      <c r="AD13" s="265">
        <f>'Class-9'!AG15</f>
        <v>0</v>
      </c>
      <c r="AE13" s="290">
        <f>'Class-9'!AH15</f>
        <v>0</v>
      </c>
      <c r="AF13" s="906">
        <f>'Class-9'!AI15</f>
        <v>0</v>
      </c>
      <c r="AG13" s="907">
        <f>'Class-9'!AJ15</f>
        <v>0</v>
      </c>
      <c r="AH13" s="292" t="str">
        <f>'Class-9'!AM15</f>
        <v/>
      </c>
      <c r="AI13" s="264">
        <f>'Class-9'!AN15</f>
        <v>0</v>
      </c>
      <c r="AJ13" s="265">
        <f>'Class-9'!AO15</f>
        <v>0</v>
      </c>
      <c r="AK13" s="290">
        <f>'Class-9'!AP15</f>
        <v>0</v>
      </c>
      <c r="AL13" s="265">
        <f>'Class-9'!AQ15</f>
        <v>0</v>
      </c>
      <c r="AM13" s="265">
        <f>'Class-9'!AR15</f>
        <v>0</v>
      </c>
      <c r="AN13" s="290">
        <f>'Class-9'!AS15</f>
        <v>0</v>
      </c>
      <c r="AO13" s="265">
        <f>'Class-9'!AT15</f>
        <v>0</v>
      </c>
      <c r="AP13" s="265">
        <f>'Class-9'!AU15</f>
        <v>0</v>
      </c>
      <c r="AQ13" s="290">
        <f>'Class-9'!AV15</f>
        <v>0</v>
      </c>
      <c r="AR13" s="906">
        <f>'Class-9'!AW15</f>
        <v>0</v>
      </c>
      <c r="AS13" s="907"/>
      <c r="AT13" s="292" t="str">
        <f>'Class-9'!BA15</f>
        <v/>
      </c>
      <c r="AU13" s="264">
        <f>'Class-9'!BB15</f>
        <v>0</v>
      </c>
      <c r="AV13" s="265">
        <f>'Class-9'!BC15</f>
        <v>0</v>
      </c>
      <c r="AW13" s="290">
        <f>'Class-9'!BD15</f>
        <v>0</v>
      </c>
      <c r="AX13" s="265">
        <f>'Class-9'!BE15</f>
        <v>0</v>
      </c>
      <c r="AY13" s="265">
        <f>'Class-9'!BF15</f>
        <v>0</v>
      </c>
      <c r="AZ13" s="290">
        <f>'Class-9'!BG15</f>
        <v>0</v>
      </c>
      <c r="BA13" s="265">
        <f>'Class-9'!BH15</f>
        <v>0</v>
      </c>
      <c r="BB13" s="265">
        <f>'Class-9'!BI15</f>
        <v>0</v>
      </c>
      <c r="BC13" s="290">
        <f>'Class-9'!BJ15</f>
        <v>0</v>
      </c>
      <c r="BD13" s="906">
        <f>'Class-9'!BK15</f>
        <v>0</v>
      </c>
      <c r="BE13" s="907">
        <f>'Class-9'!BL15</f>
        <v>0</v>
      </c>
      <c r="BF13" s="292" t="str">
        <f>'Class-9'!BO15</f>
        <v/>
      </c>
      <c r="BG13" s="264">
        <f>'Class-9'!BP15</f>
        <v>0</v>
      </c>
      <c r="BH13" s="265">
        <f>'Class-9'!BQ15</f>
        <v>0</v>
      </c>
      <c r="BI13" s="290">
        <f>'Class-9'!BR15</f>
        <v>0</v>
      </c>
      <c r="BJ13" s="265">
        <f>'Class-9'!BS15</f>
        <v>0</v>
      </c>
      <c r="BK13" s="265">
        <f>'Class-9'!BT15</f>
        <v>0</v>
      </c>
      <c r="BL13" s="290">
        <f>'Class-9'!BU15</f>
        <v>0</v>
      </c>
      <c r="BM13" s="265">
        <f>'Class-9'!BV15</f>
        <v>0</v>
      </c>
      <c r="BN13" s="265">
        <f>'Class-9'!BW15</f>
        <v>0</v>
      </c>
      <c r="BO13" s="290">
        <f>'Class-9'!BX15</f>
        <v>0</v>
      </c>
      <c r="BP13" s="906">
        <f>'Class-9'!BY15</f>
        <v>0</v>
      </c>
      <c r="BQ13" s="907">
        <f>'Class-9'!BZ15</f>
        <v>0</v>
      </c>
      <c r="BR13" s="292" t="str">
        <f>'Class-9'!CC15</f>
        <v/>
      </c>
      <c r="BS13" s="264">
        <f>'Class-9'!CD15</f>
        <v>0</v>
      </c>
      <c r="BT13" s="265">
        <f>'Class-9'!CE15</f>
        <v>0</v>
      </c>
      <c r="BU13" s="290">
        <f>'Class-9'!CF15</f>
        <v>0</v>
      </c>
      <c r="BV13" s="265">
        <f>'Class-9'!CG15</f>
        <v>0</v>
      </c>
      <c r="BW13" s="265">
        <f>'Class-9'!CH15</f>
        <v>0</v>
      </c>
      <c r="BX13" s="290">
        <f>'Class-9'!CI15</f>
        <v>0</v>
      </c>
      <c r="BY13" s="265">
        <f>'Class-9'!CJ15</f>
        <v>0</v>
      </c>
      <c r="BZ13" s="265">
        <f>'Class-9'!CK15</f>
        <v>0</v>
      </c>
      <c r="CA13" s="290">
        <f>'Class-9'!CL15</f>
        <v>0</v>
      </c>
      <c r="CB13" s="906">
        <f>'Class-9'!CM15</f>
        <v>0</v>
      </c>
      <c r="CC13" s="907">
        <f>'Class-9'!CN15</f>
        <v>0</v>
      </c>
      <c r="CD13" s="292" t="str">
        <f>'Class-9'!CQ15</f>
        <v/>
      </c>
      <c r="CE13" s="264">
        <f>'Class-9'!CR15</f>
        <v>0</v>
      </c>
      <c r="CF13" s="265">
        <f>'Class-9'!CS15</f>
        <v>0</v>
      </c>
      <c r="CG13" s="290">
        <f>'Class-9'!CT15</f>
        <v>0</v>
      </c>
      <c r="CH13" s="265">
        <f>'Class-9'!CU15</f>
        <v>0</v>
      </c>
      <c r="CI13" s="265">
        <f>'Class-9'!CV15</f>
        <v>0</v>
      </c>
      <c r="CJ13" s="290">
        <f>'Class-9'!CW15</f>
        <v>0</v>
      </c>
      <c r="CK13" s="265">
        <f>'Class-9'!CX15</f>
        <v>0</v>
      </c>
      <c r="CL13" s="265">
        <f>'Class-9'!CY15</f>
        <v>0</v>
      </c>
      <c r="CM13" s="290">
        <f>'Class-9'!CZ15</f>
        <v>0</v>
      </c>
      <c r="CN13" s="906">
        <f>'Class-9'!DA15</f>
        <v>0</v>
      </c>
      <c r="CO13" s="907">
        <f>'Class-9'!DB15</f>
        <v>0</v>
      </c>
      <c r="CP13" s="292" t="str">
        <f>'Class-9'!DE15</f>
        <v/>
      </c>
      <c r="CQ13" s="264">
        <f>'Class-9'!DF15</f>
        <v>0</v>
      </c>
      <c r="CR13" s="265">
        <f>'Class-9'!DG15</f>
        <v>0</v>
      </c>
      <c r="CS13" s="290">
        <f>'Class-9'!DH15</f>
        <v>0</v>
      </c>
      <c r="CT13" s="265">
        <f>'Class-9'!DI15</f>
        <v>0</v>
      </c>
      <c r="CU13" s="265">
        <f>'Class-9'!DJ15</f>
        <v>0</v>
      </c>
      <c r="CV13" s="290">
        <f>'Class-9'!DK15</f>
        <v>0</v>
      </c>
      <c r="CW13" s="265">
        <f>'Class-9'!DL15</f>
        <v>0</v>
      </c>
      <c r="CX13" s="265">
        <f>'Class-9'!DM15</f>
        <v>0</v>
      </c>
      <c r="CY13" s="290">
        <f>'Class-9'!DN15</f>
        <v>0</v>
      </c>
      <c r="CZ13" s="291">
        <f>'Class-9'!DO15</f>
        <v>0</v>
      </c>
      <c r="DA13" s="307" t="str">
        <f>'Class-9'!DQ15</f>
        <v/>
      </c>
      <c r="DB13" s="264">
        <f>'Class-9'!DR15</f>
        <v>0</v>
      </c>
      <c r="DC13" s="265">
        <f>'Class-9'!DS15</f>
        <v>0</v>
      </c>
      <c r="DD13" s="290">
        <f>'Class-9'!DT15</f>
        <v>0</v>
      </c>
      <c r="DE13" s="265">
        <f>'Class-9'!DU15</f>
        <v>0</v>
      </c>
      <c r="DF13" s="265">
        <f>'Class-9'!DV15</f>
        <v>0</v>
      </c>
      <c r="DG13" s="290">
        <f>'Class-9'!DW15</f>
        <v>0</v>
      </c>
      <c r="DH13" s="265">
        <f>'Class-9'!DX15</f>
        <v>0</v>
      </c>
      <c r="DI13" s="265">
        <f>'Class-9'!DY15</f>
        <v>0</v>
      </c>
      <c r="DJ13" s="290">
        <f>'Class-9'!DZ15</f>
        <v>0</v>
      </c>
      <c r="DK13" s="291">
        <f>'Class-9'!EA15</f>
        <v>0</v>
      </c>
      <c r="DL13" s="307" t="str">
        <f>'Class-9'!EC15</f>
        <v/>
      </c>
      <c r="DM13" s="264">
        <f>'Class-9'!ED15</f>
        <v>0</v>
      </c>
      <c r="DN13" s="265">
        <f>'Class-9'!EE15</f>
        <v>0</v>
      </c>
      <c r="DO13" s="265">
        <f>'Class-9'!EF15</f>
        <v>0</v>
      </c>
      <c r="DP13" s="265">
        <f>'Class-9'!EG15</f>
        <v>0</v>
      </c>
      <c r="DQ13" s="265">
        <f>'Class-9'!EH15</f>
        <v>0</v>
      </c>
      <c r="DR13" s="292" t="str">
        <f>'Class-9'!EI15</f>
        <v/>
      </c>
      <c r="DS13" s="264">
        <f>'Class-9'!EJ15</f>
        <v>0</v>
      </c>
      <c r="DT13" s="265">
        <f>'Class-9'!EK15</f>
        <v>0</v>
      </c>
      <c r="DU13" s="265">
        <f>'Class-9'!EL15</f>
        <v>0</v>
      </c>
      <c r="DV13" s="265">
        <f>'Class-9'!EM15</f>
        <v>0</v>
      </c>
      <c r="DW13" s="265">
        <f>'Class-9'!EN15</f>
        <v>0</v>
      </c>
      <c r="DX13" s="268" t="str">
        <f>'Class-9'!EO15</f>
        <v/>
      </c>
      <c r="DY13" s="264">
        <f>'Class-9'!EP15</f>
        <v>0</v>
      </c>
      <c r="DZ13" s="265">
        <f>'Class-9'!EQ15</f>
        <v>0</v>
      </c>
      <c r="EA13" s="290">
        <f>'Class-9'!ER15</f>
        <v>0</v>
      </c>
      <c r="EB13" s="265">
        <f>'Class-9'!ES15</f>
        <v>0</v>
      </c>
      <c r="EC13" s="265">
        <f>'Class-9'!ET15</f>
        <v>0</v>
      </c>
      <c r="ED13" s="290">
        <f>'Class-9'!EU15</f>
        <v>0</v>
      </c>
      <c r="EE13" s="265">
        <f>'Class-9'!EV15</f>
        <v>0</v>
      </c>
      <c r="EF13" s="265">
        <f>'Class-9'!EW15</f>
        <v>0</v>
      </c>
      <c r="EG13" s="290">
        <f>'Class-9'!EX15</f>
        <v>0</v>
      </c>
      <c r="EH13" s="291">
        <f>'Class-9'!EY15</f>
        <v>0</v>
      </c>
      <c r="EI13" s="307" t="str">
        <f>'Class-9'!FA15</f>
        <v/>
      </c>
      <c r="EJ13" s="264">
        <f>'Class-9'!FB15</f>
        <v>0</v>
      </c>
      <c r="EK13" s="265">
        <f>'Class-9'!FC15</f>
        <v>0</v>
      </c>
      <c r="EL13" s="269" t="str">
        <f>'Class-9'!FD15</f>
        <v/>
      </c>
      <c r="EM13" s="264">
        <f>'Class-9'!FE15</f>
        <v>0</v>
      </c>
      <c r="EN13" s="265">
        <f>'Class-9'!FF15</f>
        <v>0</v>
      </c>
      <c r="EO13" s="270">
        <f>'Class-9'!FG15</f>
        <v>0</v>
      </c>
      <c r="EP13" s="265" t="str">
        <f>'Class-9'!FH15</f>
        <v/>
      </c>
      <c r="EQ13" s="265" t="str">
        <f>'Class-9'!FI15</f>
        <v/>
      </c>
      <c r="ER13" s="265" t="str">
        <f>'Class-9'!FJ15</f>
        <v/>
      </c>
      <c r="ES13" s="267" t="str">
        <f>'Class-9'!FK15</f>
        <v/>
      </c>
      <c r="ET13" s="271" t="str">
        <f>'Class-9'!FM15</f>
        <v/>
      </c>
    </row>
    <row r="14" spans="1:150" s="272" customFormat="1" ht="17.25" customHeight="1">
      <c r="A14" s="898"/>
      <c r="B14" s="264">
        <f t="shared" si="1"/>
        <v>0</v>
      </c>
      <c r="C14" s="265">
        <f>'Class-9'!D16</f>
        <v>0</v>
      </c>
      <c r="D14" s="265">
        <f>'Class-9'!E16</f>
        <v>0</v>
      </c>
      <c r="E14" s="265">
        <f>'Class-9'!F16</f>
        <v>0</v>
      </c>
      <c r="F14" s="265">
        <f>'Class-9'!$G16</f>
        <v>0</v>
      </c>
      <c r="G14" s="265">
        <f>'Class-9'!$H16</f>
        <v>0</v>
      </c>
      <c r="H14" s="265">
        <f>'Class-9'!I16</f>
        <v>0</v>
      </c>
      <c r="I14" s="265">
        <f>'Class-9'!J16</f>
        <v>0</v>
      </c>
      <c r="J14" s="266">
        <f>'Class-9'!K16</f>
        <v>0</v>
      </c>
      <c r="K14" s="264">
        <f>'Class-9'!L16</f>
        <v>0</v>
      </c>
      <c r="L14" s="265">
        <f>'Class-9'!M16</f>
        <v>0</v>
      </c>
      <c r="M14" s="290">
        <f>'Class-9'!N16</f>
        <v>0</v>
      </c>
      <c r="N14" s="265">
        <f>'Class-9'!O16</f>
        <v>0</v>
      </c>
      <c r="O14" s="265">
        <f>'Class-9'!P16</f>
        <v>0</v>
      </c>
      <c r="P14" s="290">
        <f>'Class-9'!Q16</f>
        <v>0</v>
      </c>
      <c r="Q14" s="265">
        <f>'Class-9'!R16</f>
        <v>0</v>
      </c>
      <c r="R14" s="265">
        <f>'Class-9'!S16</f>
        <v>0</v>
      </c>
      <c r="S14" s="290">
        <f>'Class-9'!T16</f>
        <v>0</v>
      </c>
      <c r="T14" s="906">
        <f>'Class-9'!U16</f>
        <v>0</v>
      </c>
      <c r="U14" s="907"/>
      <c r="V14" s="292" t="str">
        <f>'Class-9'!Y16</f>
        <v/>
      </c>
      <c r="W14" s="264">
        <f>'Class-9'!Z16</f>
        <v>0</v>
      </c>
      <c r="X14" s="265">
        <f>'Class-9'!AA16</f>
        <v>0</v>
      </c>
      <c r="Y14" s="290">
        <f>'Class-9'!AB16</f>
        <v>0</v>
      </c>
      <c r="Z14" s="265">
        <f>'Class-9'!AC16</f>
        <v>0</v>
      </c>
      <c r="AA14" s="265">
        <f>'Class-9'!AD16</f>
        <v>0</v>
      </c>
      <c r="AB14" s="290">
        <f>'Class-9'!AE16</f>
        <v>0</v>
      </c>
      <c r="AC14" s="265">
        <f>'Class-9'!AF16</f>
        <v>0</v>
      </c>
      <c r="AD14" s="265">
        <f>'Class-9'!AG16</f>
        <v>0</v>
      </c>
      <c r="AE14" s="290">
        <f>'Class-9'!AH16</f>
        <v>0</v>
      </c>
      <c r="AF14" s="906">
        <f>'Class-9'!AI16</f>
        <v>0</v>
      </c>
      <c r="AG14" s="907">
        <f>'Class-9'!AJ16</f>
        <v>0</v>
      </c>
      <c r="AH14" s="292" t="str">
        <f>'Class-9'!AM16</f>
        <v/>
      </c>
      <c r="AI14" s="264">
        <f>'Class-9'!AN16</f>
        <v>0</v>
      </c>
      <c r="AJ14" s="265">
        <f>'Class-9'!AO16</f>
        <v>0</v>
      </c>
      <c r="AK14" s="290">
        <f>'Class-9'!AP16</f>
        <v>0</v>
      </c>
      <c r="AL14" s="265">
        <f>'Class-9'!AQ16</f>
        <v>0</v>
      </c>
      <c r="AM14" s="265">
        <f>'Class-9'!AR16</f>
        <v>0</v>
      </c>
      <c r="AN14" s="290">
        <f>'Class-9'!AS16</f>
        <v>0</v>
      </c>
      <c r="AO14" s="265">
        <f>'Class-9'!AT16</f>
        <v>0</v>
      </c>
      <c r="AP14" s="265">
        <f>'Class-9'!AU16</f>
        <v>0</v>
      </c>
      <c r="AQ14" s="290">
        <f>'Class-9'!AV16</f>
        <v>0</v>
      </c>
      <c r="AR14" s="906">
        <f>'Class-9'!AW16</f>
        <v>0</v>
      </c>
      <c r="AS14" s="907"/>
      <c r="AT14" s="292" t="str">
        <f>'Class-9'!BA16</f>
        <v/>
      </c>
      <c r="AU14" s="264">
        <f>'Class-9'!BB16</f>
        <v>0</v>
      </c>
      <c r="AV14" s="265">
        <f>'Class-9'!BC16</f>
        <v>0</v>
      </c>
      <c r="AW14" s="290">
        <f>'Class-9'!BD16</f>
        <v>0</v>
      </c>
      <c r="AX14" s="265">
        <f>'Class-9'!BE16</f>
        <v>0</v>
      </c>
      <c r="AY14" s="265">
        <f>'Class-9'!BF16</f>
        <v>0</v>
      </c>
      <c r="AZ14" s="290">
        <f>'Class-9'!BG16</f>
        <v>0</v>
      </c>
      <c r="BA14" s="265">
        <f>'Class-9'!BH16</f>
        <v>0</v>
      </c>
      <c r="BB14" s="265">
        <f>'Class-9'!BI16</f>
        <v>0</v>
      </c>
      <c r="BC14" s="290">
        <f>'Class-9'!BJ16</f>
        <v>0</v>
      </c>
      <c r="BD14" s="906">
        <f>'Class-9'!BK16</f>
        <v>0</v>
      </c>
      <c r="BE14" s="907">
        <f>'Class-9'!BL16</f>
        <v>0</v>
      </c>
      <c r="BF14" s="292" t="str">
        <f>'Class-9'!BO16</f>
        <v/>
      </c>
      <c r="BG14" s="264">
        <f>'Class-9'!BP16</f>
        <v>0</v>
      </c>
      <c r="BH14" s="265">
        <f>'Class-9'!BQ16</f>
        <v>0</v>
      </c>
      <c r="BI14" s="290">
        <f>'Class-9'!BR16</f>
        <v>0</v>
      </c>
      <c r="BJ14" s="265">
        <f>'Class-9'!BS16</f>
        <v>0</v>
      </c>
      <c r="BK14" s="265">
        <f>'Class-9'!BT16</f>
        <v>0</v>
      </c>
      <c r="BL14" s="290">
        <f>'Class-9'!BU16</f>
        <v>0</v>
      </c>
      <c r="BM14" s="265">
        <f>'Class-9'!BV16</f>
        <v>0</v>
      </c>
      <c r="BN14" s="265">
        <f>'Class-9'!BW16</f>
        <v>0</v>
      </c>
      <c r="BO14" s="290">
        <f>'Class-9'!BX16</f>
        <v>0</v>
      </c>
      <c r="BP14" s="906">
        <f>'Class-9'!BY16</f>
        <v>0</v>
      </c>
      <c r="BQ14" s="907">
        <f>'Class-9'!BZ16</f>
        <v>0</v>
      </c>
      <c r="BR14" s="292" t="str">
        <f>'Class-9'!CC16</f>
        <v/>
      </c>
      <c r="BS14" s="264">
        <f>'Class-9'!CD16</f>
        <v>0</v>
      </c>
      <c r="BT14" s="265">
        <f>'Class-9'!CE16</f>
        <v>0</v>
      </c>
      <c r="BU14" s="290">
        <f>'Class-9'!CF16</f>
        <v>0</v>
      </c>
      <c r="BV14" s="265">
        <f>'Class-9'!CG16</f>
        <v>0</v>
      </c>
      <c r="BW14" s="265">
        <f>'Class-9'!CH16</f>
        <v>0</v>
      </c>
      <c r="BX14" s="290">
        <f>'Class-9'!CI16</f>
        <v>0</v>
      </c>
      <c r="BY14" s="265">
        <f>'Class-9'!CJ16</f>
        <v>0</v>
      </c>
      <c r="BZ14" s="265">
        <f>'Class-9'!CK16</f>
        <v>0</v>
      </c>
      <c r="CA14" s="290">
        <f>'Class-9'!CL16</f>
        <v>0</v>
      </c>
      <c r="CB14" s="906">
        <f>'Class-9'!CM16</f>
        <v>0</v>
      </c>
      <c r="CC14" s="907">
        <f>'Class-9'!CN16</f>
        <v>0</v>
      </c>
      <c r="CD14" s="292" t="str">
        <f>'Class-9'!CQ16</f>
        <v/>
      </c>
      <c r="CE14" s="264">
        <f>'Class-9'!CR16</f>
        <v>0</v>
      </c>
      <c r="CF14" s="265">
        <f>'Class-9'!CS16</f>
        <v>0</v>
      </c>
      <c r="CG14" s="290">
        <f>'Class-9'!CT16</f>
        <v>0</v>
      </c>
      <c r="CH14" s="265">
        <f>'Class-9'!CU16</f>
        <v>0</v>
      </c>
      <c r="CI14" s="265">
        <f>'Class-9'!CV16</f>
        <v>0</v>
      </c>
      <c r="CJ14" s="290">
        <f>'Class-9'!CW16</f>
        <v>0</v>
      </c>
      <c r="CK14" s="265">
        <f>'Class-9'!CX16</f>
        <v>0</v>
      </c>
      <c r="CL14" s="265">
        <f>'Class-9'!CY16</f>
        <v>0</v>
      </c>
      <c r="CM14" s="290">
        <f>'Class-9'!CZ16</f>
        <v>0</v>
      </c>
      <c r="CN14" s="906">
        <f>'Class-9'!DA16</f>
        <v>0</v>
      </c>
      <c r="CO14" s="907">
        <f>'Class-9'!DB16</f>
        <v>0</v>
      </c>
      <c r="CP14" s="292" t="str">
        <f>'Class-9'!DE16</f>
        <v/>
      </c>
      <c r="CQ14" s="264">
        <f>'Class-9'!DF16</f>
        <v>0</v>
      </c>
      <c r="CR14" s="265">
        <f>'Class-9'!DG16</f>
        <v>0</v>
      </c>
      <c r="CS14" s="290">
        <f>'Class-9'!DH16</f>
        <v>0</v>
      </c>
      <c r="CT14" s="265">
        <f>'Class-9'!DI16</f>
        <v>0</v>
      </c>
      <c r="CU14" s="265">
        <f>'Class-9'!DJ16</f>
        <v>0</v>
      </c>
      <c r="CV14" s="290">
        <f>'Class-9'!DK16</f>
        <v>0</v>
      </c>
      <c r="CW14" s="265">
        <f>'Class-9'!DL16</f>
        <v>0</v>
      </c>
      <c r="CX14" s="265">
        <f>'Class-9'!DM16</f>
        <v>0</v>
      </c>
      <c r="CY14" s="290">
        <f>'Class-9'!DN16</f>
        <v>0</v>
      </c>
      <c r="CZ14" s="291">
        <f>'Class-9'!DO16</f>
        <v>0</v>
      </c>
      <c r="DA14" s="307" t="str">
        <f>'Class-9'!DQ16</f>
        <v/>
      </c>
      <c r="DB14" s="264">
        <f>'Class-9'!DR16</f>
        <v>0</v>
      </c>
      <c r="DC14" s="265">
        <f>'Class-9'!DS16</f>
        <v>0</v>
      </c>
      <c r="DD14" s="290">
        <f>'Class-9'!DT16</f>
        <v>0</v>
      </c>
      <c r="DE14" s="265">
        <f>'Class-9'!DU16</f>
        <v>0</v>
      </c>
      <c r="DF14" s="265">
        <f>'Class-9'!DV16</f>
        <v>0</v>
      </c>
      <c r="DG14" s="290">
        <f>'Class-9'!DW16</f>
        <v>0</v>
      </c>
      <c r="DH14" s="265">
        <f>'Class-9'!DX16</f>
        <v>0</v>
      </c>
      <c r="DI14" s="265">
        <f>'Class-9'!DY16</f>
        <v>0</v>
      </c>
      <c r="DJ14" s="290">
        <f>'Class-9'!DZ16</f>
        <v>0</v>
      </c>
      <c r="DK14" s="291">
        <f>'Class-9'!EA16</f>
        <v>0</v>
      </c>
      <c r="DL14" s="307" t="str">
        <f>'Class-9'!EC16</f>
        <v/>
      </c>
      <c r="DM14" s="264">
        <f>'Class-9'!ED16</f>
        <v>0</v>
      </c>
      <c r="DN14" s="265">
        <f>'Class-9'!EE16</f>
        <v>0</v>
      </c>
      <c r="DO14" s="265">
        <f>'Class-9'!EF16</f>
        <v>0</v>
      </c>
      <c r="DP14" s="265">
        <f>'Class-9'!EG16</f>
        <v>0</v>
      </c>
      <c r="DQ14" s="265">
        <f>'Class-9'!EH16</f>
        <v>0</v>
      </c>
      <c r="DR14" s="292" t="str">
        <f>'Class-9'!EI16</f>
        <v/>
      </c>
      <c r="DS14" s="264">
        <f>'Class-9'!EJ16</f>
        <v>0</v>
      </c>
      <c r="DT14" s="265">
        <f>'Class-9'!EK16</f>
        <v>0</v>
      </c>
      <c r="DU14" s="265">
        <f>'Class-9'!EL16</f>
        <v>0</v>
      </c>
      <c r="DV14" s="265">
        <f>'Class-9'!EM16</f>
        <v>0</v>
      </c>
      <c r="DW14" s="265">
        <f>'Class-9'!EN16</f>
        <v>0</v>
      </c>
      <c r="DX14" s="268" t="str">
        <f>'Class-9'!EO16</f>
        <v/>
      </c>
      <c r="DY14" s="264">
        <f>'Class-9'!EP16</f>
        <v>0</v>
      </c>
      <c r="DZ14" s="265">
        <f>'Class-9'!EQ16</f>
        <v>0</v>
      </c>
      <c r="EA14" s="290">
        <f>'Class-9'!ER16</f>
        <v>0</v>
      </c>
      <c r="EB14" s="265">
        <f>'Class-9'!ES16</f>
        <v>0</v>
      </c>
      <c r="EC14" s="265">
        <f>'Class-9'!ET16</f>
        <v>0</v>
      </c>
      <c r="ED14" s="290">
        <f>'Class-9'!EU16</f>
        <v>0</v>
      </c>
      <c r="EE14" s="265">
        <f>'Class-9'!EV16</f>
        <v>0</v>
      </c>
      <c r="EF14" s="265">
        <f>'Class-9'!EW16</f>
        <v>0</v>
      </c>
      <c r="EG14" s="290">
        <f>'Class-9'!EX16</f>
        <v>0</v>
      </c>
      <c r="EH14" s="291">
        <f>'Class-9'!EY16</f>
        <v>0</v>
      </c>
      <c r="EI14" s="307" t="str">
        <f>'Class-9'!FA16</f>
        <v/>
      </c>
      <c r="EJ14" s="264">
        <f>'Class-9'!FB16</f>
        <v>0</v>
      </c>
      <c r="EK14" s="265">
        <f>'Class-9'!FC16</f>
        <v>0</v>
      </c>
      <c r="EL14" s="269" t="str">
        <f>'Class-9'!FD16</f>
        <v/>
      </c>
      <c r="EM14" s="264">
        <f>'Class-9'!FE16</f>
        <v>0</v>
      </c>
      <c r="EN14" s="265">
        <f>'Class-9'!FF16</f>
        <v>0</v>
      </c>
      <c r="EO14" s="270">
        <f>'Class-9'!FG16</f>
        <v>0</v>
      </c>
      <c r="EP14" s="265" t="str">
        <f>'Class-9'!FH16</f>
        <v/>
      </c>
      <c r="EQ14" s="265" t="str">
        <f>'Class-9'!FI16</f>
        <v/>
      </c>
      <c r="ER14" s="265" t="str">
        <f>'Class-9'!FJ16</f>
        <v/>
      </c>
      <c r="ES14" s="267" t="str">
        <f>'Class-9'!FK16</f>
        <v/>
      </c>
      <c r="ET14" s="271" t="str">
        <f>'Class-9'!FM16</f>
        <v/>
      </c>
    </row>
    <row r="15" spans="1:150" s="272" customFormat="1" ht="17.25" customHeight="1">
      <c r="A15" s="898"/>
      <c r="B15" s="264">
        <f t="shared" si="1"/>
        <v>0</v>
      </c>
      <c r="C15" s="265">
        <f>'Class-9'!D17</f>
        <v>0</v>
      </c>
      <c r="D15" s="265">
        <f>'Class-9'!E17</f>
        <v>0</v>
      </c>
      <c r="E15" s="265">
        <f>'Class-9'!F17</f>
        <v>0</v>
      </c>
      <c r="F15" s="265">
        <f>'Class-9'!$G17</f>
        <v>0</v>
      </c>
      <c r="G15" s="265">
        <f>'Class-9'!$H17</f>
        <v>0</v>
      </c>
      <c r="H15" s="265">
        <f>'Class-9'!I17</f>
        <v>0</v>
      </c>
      <c r="I15" s="265">
        <f>'Class-9'!J17</f>
        <v>0</v>
      </c>
      <c r="J15" s="266">
        <f>'Class-9'!K17</f>
        <v>0</v>
      </c>
      <c r="K15" s="264">
        <f>'Class-9'!L17</f>
        <v>0</v>
      </c>
      <c r="L15" s="265">
        <f>'Class-9'!M17</f>
        <v>0</v>
      </c>
      <c r="M15" s="290">
        <f>'Class-9'!N17</f>
        <v>0</v>
      </c>
      <c r="N15" s="265">
        <f>'Class-9'!O17</f>
        <v>0</v>
      </c>
      <c r="O15" s="265">
        <f>'Class-9'!P17</f>
        <v>0</v>
      </c>
      <c r="P15" s="290">
        <f>'Class-9'!Q17</f>
        <v>0</v>
      </c>
      <c r="Q15" s="265">
        <f>'Class-9'!R17</f>
        <v>0</v>
      </c>
      <c r="R15" s="265">
        <f>'Class-9'!S17</f>
        <v>0</v>
      </c>
      <c r="S15" s="290">
        <f>'Class-9'!T17</f>
        <v>0</v>
      </c>
      <c r="T15" s="906">
        <f>'Class-9'!U17</f>
        <v>0</v>
      </c>
      <c r="U15" s="907"/>
      <c r="V15" s="292" t="str">
        <f>'Class-9'!Y17</f>
        <v/>
      </c>
      <c r="W15" s="264">
        <f>'Class-9'!Z17</f>
        <v>0</v>
      </c>
      <c r="X15" s="265">
        <f>'Class-9'!AA17</f>
        <v>0</v>
      </c>
      <c r="Y15" s="290">
        <f>'Class-9'!AB17</f>
        <v>0</v>
      </c>
      <c r="Z15" s="265">
        <f>'Class-9'!AC17</f>
        <v>0</v>
      </c>
      <c r="AA15" s="265">
        <f>'Class-9'!AD17</f>
        <v>0</v>
      </c>
      <c r="AB15" s="290">
        <f>'Class-9'!AE17</f>
        <v>0</v>
      </c>
      <c r="AC15" s="265">
        <f>'Class-9'!AF17</f>
        <v>0</v>
      </c>
      <c r="AD15" s="265">
        <f>'Class-9'!AG17</f>
        <v>0</v>
      </c>
      <c r="AE15" s="290">
        <f>'Class-9'!AH17</f>
        <v>0</v>
      </c>
      <c r="AF15" s="906">
        <f>'Class-9'!AI17</f>
        <v>0</v>
      </c>
      <c r="AG15" s="907">
        <f>'Class-9'!AJ17</f>
        <v>0</v>
      </c>
      <c r="AH15" s="292" t="str">
        <f>'Class-9'!AM17</f>
        <v/>
      </c>
      <c r="AI15" s="264">
        <f>'Class-9'!AN17</f>
        <v>0</v>
      </c>
      <c r="AJ15" s="265">
        <f>'Class-9'!AO17</f>
        <v>0</v>
      </c>
      <c r="AK15" s="290">
        <f>'Class-9'!AP17</f>
        <v>0</v>
      </c>
      <c r="AL15" s="265">
        <f>'Class-9'!AQ17</f>
        <v>0</v>
      </c>
      <c r="AM15" s="265">
        <f>'Class-9'!AR17</f>
        <v>0</v>
      </c>
      <c r="AN15" s="290">
        <f>'Class-9'!AS17</f>
        <v>0</v>
      </c>
      <c r="AO15" s="265">
        <f>'Class-9'!AT17</f>
        <v>0</v>
      </c>
      <c r="AP15" s="265">
        <f>'Class-9'!AU17</f>
        <v>0</v>
      </c>
      <c r="AQ15" s="290">
        <f>'Class-9'!AV17</f>
        <v>0</v>
      </c>
      <c r="AR15" s="906">
        <f>'Class-9'!AW17</f>
        <v>0</v>
      </c>
      <c r="AS15" s="907"/>
      <c r="AT15" s="292" t="str">
        <f>'Class-9'!BA17</f>
        <v/>
      </c>
      <c r="AU15" s="264">
        <f>'Class-9'!BB17</f>
        <v>0</v>
      </c>
      <c r="AV15" s="265">
        <f>'Class-9'!BC17</f>
        <v>0</v>
      </c>
      <c r="AW15" s="290">
        <f>'Class-9'!BD17</f>
        <v>0</v>
      </c>
      <c r="AX15" s="265">
        <f>'Class-9'!BE17</f>
        <v>0</v>
      </c>
      <c r="AY15" s="265">
        <f>'Class-9'!BF17</f>
        <v>0</v>
      </c>
      <c r="AZ15" s="290">
        <f>'Class-9'!BG17</f>
        <v>0</v>
      </c>
      <c r="BA15" s="265">
        <f>'Class-9'!BH17</f>
        <v>0</v>
      </c>
      <c r="BB15" s="265">
        <f>'Class-9'!BI17</f>
        <v>0</v>
      </c>
      <c r="BC15" s="290">
        <f>'Class-9'!BJ17</f>
        <v>0</v>
      </c>
      <c r="BD15" s="906">
        <f>'Class-9'!BK17</f>
        <v>0</v>
      </c>
      <c r="BE15" s="907">
        <f>'Class-9'!BL17</f>
        <v>0</v>
      </c>
      <c r="BF15" s="292" t="str">
        <f>'Class-9'!BO17</f>
        <v/>
      </c>
      <c r="BG15" s="264">
        <f>'Class-9'!BP17</f>
        <v>0</v>
      </c>
      <c r="BH15" s="265">
        <f>'Class-9'!BQ17</f>
        <v>0</v>
      </c>
      <c r="BI15" s="290">
        <f>'Class-9'!BR17</f>
        <v>0</v>
      </c>
      <c r="BJ15" s="265">
        <f>'Class-9'!BS17</f>
        <v>0</v>
      </c>
      <c r="BK15" s="265">
        <f>'Class-9'!BT17</f>
        <v>0</v>
      </c>
      <c r="BL15" s="290">
        <f>'Class-9'!BU17</f>
        <v>0</v>
      </c>
      <c r="BM15" s="265">
        <f>'Class-9'!BV17</f>
        <v>0</v>
      </c>
      <c r="BN15" s="265">
        <f>'Class-9'!BW17</f>
        <v>0</v>
      </c>
      <c r="BO15" s="290">
        <f>'Class-9'!BX17</f>
        <v>0</v>
      </c>
      <c r="BP15" s="906">
        <f>'Class-9'!BY17</f>
        <v>0</v>
      </c>
      <c r="BQ15" s="907">
        <f>'Class-9'!BZ17</f>
        <v>0</v>
      </c>
      <c r="BR15" s="292" t="str">
        <f>'Class-9'!CC17</f>
        <v/>
      </c>
      <c r="BS15" s="264">
        <f>'Class-9'!CD17</f>
        <v>0</v>
      </c>
      <c r="BT15" s="265">
        <f>'Class-9'!CE17</f>
        <v>0</v>
      </c>
      <c r="BU15" s="290">
        <f>'Class-9'!CF17</f>
        <v>0</v>
      </c>
      <c r="BV15" s="265">
        <f>'Class-9'!CG17</f>
        <v>0</v>
      </c>
      <c r="BW15" s="265">
        <f>'Class-9'!CH17</f>
        <v>0</v>
      </c>
      <c r="BX15" s="290">
        <f>'Class-9'!CI17</f>
        <v>0</v>
      </c>
      <c r="BY15" s="265">
        <f>'Class-9'!CJ17</f>
        <v>0</v>
      </c>
      <c r="BZ15" s="265">
        <f>'Class-9'!CK17</f>
        <v>0</v>
      </c>
      <c r="CA15" s="290">
        <f>'Class-9'!CL17</f>
        <v>0</v>
      </c>
      <c r="CB15" s="906">
        <f>'Class-9'!CM17</f>
        <v>0</v>
      </c>
      <c r="CC15" s="907">
        <f>'Class-9'!CN17</f>
        <v>0</v>
      </c>
      <c r="CD15" s="292" t="str">
        <f>'Class-9'!CQ17</f>
        <v/>
      </c>
      <c r="CE15" s="264">
        <f>'Class-9'!CR17</f>
        <v>0</v>
      </c>
      <c r="CF15" s="265">
        <f>'Class-9'!CS17</f>
        <v>0</v>
      </c>
      <c r="CG15" s="290">
        <f>'Class-9'!CT17</f>
        <v>0</v>
      </c>
      <c r="CH15" s="265">
        <f>'Class-9'!CU17</f>
        <v>0</v>
      </c>
      <c r="CI15" s="265">
        <f>'Class-9'!CV17</f>
        <v>0</v>
      </c>
      <c r="CJ15" s="290">
        <f>'Class-9'!CW17</f>
        <v>0</v>
      </c>
      <c r="CK15" s="265">
        <f>'Class-9'!CX17</f>
        <v>0</v>
      </c>
      <c r="CL15" s="265">
        <f>'Class-9'!CY17</f>
        <v>0</v>
      </c>
      <c r="CM15" s="290">
        <f>'Class-9'!CZ17</f>
        <v>0</v>
      </c>
      <c r="CN15" s="906">
        <f>'Class-9'!DA17</f>
        <v>0</v>
      </c>
      <c r="CO15" s="907">
        <f>'Class-9'!DB17</f>
        <v>0</v>
      </c>
      <c r="CP15" s="292" t="str">
        <f>'Class-9'!DE17</f>
        <v/>
      </c>
      <c r="CQ15" s="264">
        <f>'Class-9'!DF17</f>
        <v>0</v>
      </c>
      <c r="CR15" s="265">
        <f>'Class-9'!DG17</f>
        <v>0</v>
      </c>
      <c r="CS15" s="290">
        <f>'Class-9'!DH17</f>
        <v>0</v>
      </c>
      <c r="CT15" s="265">
        <f>'Class-9'!DI17</f>
        <v>0</v>
      </c>
      <c r="CU15" s="265">
        <f>'Class-9'!DJ17</f>
        <v>0</v>
      </c>
      <c r="CV15" s="290">
        <f>'Class-9'!DK17</f>
        <v>0</v>
      </c>
      <c r="CW15" s="265">
        <f>'Class-9'!DL17</f>
        <v>0</v>
      </c>
      <c r="CX15" s="265">
        <f>'Class-9'!DM17</f>
        <v>0</v>
      </c>
      <c r="CY15" s="290">
        <f>'Class-9'!DN17</f>
        <v>0</v>
      </c>
      <c r="CZ15" s="291">
        <f>'Class-9'!DO17</f>
        <v>0</v>
      </c>
      <c r="DA15" s="307" t="str">
        <f>'Class-9'!DQ17</f>
        <v/>
      </c>
      <c r="DB15" s="264">
        <f>'Class-9'!DR17</f>
        <v>0</v>
      </c>
      <c r="DC15" s="265">
        <f>'Class-9'!DS17</f>
        <v>0</v>
      </c>
      <c r="DD15" s="290">
        <f>'Class-9'!DT17</f>
        <v>0</v>
      </c>
      <c r="DE15" s="265">
        <f>'Class-9'!DU17</f>
        <v>0</v>
      </c>
      <c r="DF15" s="265">
        <f>'Class-9'!DV17</f>
        <v>0</v>
      </c>
      <c r="DG15" s="290">
        <f>'Class-9'!DW17</f>
        <v>0</v>
      </c>
      <c r="DH15" s="265">
        <f>'Class-9'!DX17</f>
        <v>0</v>
      </c>
      <c r="DI15" s="265">
        <f>'Class-9'!DY17</f>
        <v>0</v>
      </c>
      <c r="DJ15" s="290">
        <f>'Class-9'!DZ17</f>
        <v>0</v>
      </c>
      <c r="DK15" s="291">
        <f>'Class-9'!EA17</f>
        <v>0</v>
      </c>
      <c r="DL15" s="307" t="str">
        <f>'Class-9'!EC17</f>
        <v/>
      </c>
      <c r="DM15" s="264">
        <f>'Class-9'!ED17</f>
        <v>0</v>
      </c>
      <c r="DN15" s="265">
        <f>'Class-9'!EE17</f>
        <v>0</v>
      </c>
      <c r="DO15" s="265">
        <f>'Class-9'!EF17</f>
        <v>0</v>
      </c>
      <c r="DP15" s="265">
        <f>'Class-9'!EG17</f>
        <v>0</v>
      </c>
      <c r="DQ15" s="265">
        <f>'Class-9'!EH17</f>
        <v>0</v>
      </c>
      <c r="DR15" s="292" t="str">
        <f>'Class-9'!EI17</f>
        <v/>
      </c>
      <c r="DS15" s="264">
        <f>'Class-9'!EJ17</f>
        <v>0</v>
      </c>
      <c r="DT15" s="265">
        <f>'Class-9'!EK17</f>
        <v>0</v>
      </c>
      <c r="DU15" s="265">
        <f>'Class-9'!EL17</f>
        <v>0</v>
      </c>
      <c r="DV15" s="265">
        <f>'Class-9'!EM17</f>
        <v>0</v>
      </c>
      <c r="DW15" s="265">
        <f>'Class-9'!EN17</f>
        <v>0</v>
      </c>
      <c r="DX15" s="268" t="str">
        <f>'Class-9'!EO17</f>
        <v/>
      </c>
      <c r="DY15" s="264">
        <f>'Class-9'!EP17</f>
        <v>0</v>
      </c>
      <c r="DZ15" s="265">
        <f>'Class-9'!EQ17</f>
        <v>0</v>
      </c>
      <c r="EA15" s="290">
        <f>'Class-9'!ER17</f>
        <v>0</v>
      </c>
      <c r="EB15" s="265">
        <f>'Class-9'!ES17</f>
        <v>0</v>
      </c>
      <c r="EC15" s="265">
        <f>'Class-9'!ET17</f>
        <v>0</v>
      </c>
      <c r="ED15" s="290">
        <f>'Class-9'!EU17</f>
        <v>0</v>
      </c>
      <c r="EE15" s="265">
        <f>'Class-9'!EV17</f>
        <v>0</v>
      </c>
      <c r="EF15" s="265">
        <f>'Class-9'!EW17</f>
        <v>0</v>
      </c>
      <c r="EG15" s="290">
        <f>'Class-9'!EX17</f>
        <v>0</v>
      </c>
      <c r="EH15" s="291">
        <f>'Class-9'!EY17</f>
        <v>0</v>
      </c>
      <c r="EI15" s="307" t="str">
        <f>'Class-9'!FA17</f>
        <v/>
      </c>
      <c r="EJ15" s="264">
        <f>'Class-9'!FB17</f>
        <v>0</v>
      </c>
      <c r="EK15" s="265">
        <f>'Class-9'!FC17</f>
        <v>0</v>
      </c>
      <c r="EL15" s="269" t="str">
        <f>'Class-9'!FD17</f>
        <v/>
      </c>
      <c r="EM15" s="264">
        <f>'Class-9'!FE17</f>
        <v>0</v>
      </c>
      <c r="EN15" s="265">
        <f>'Class-9'!FF17</f>
        <v>0</v>
      </c>
      <c r="EO15" s="270">
        <f>'Class-9'!FG17</f>
        <v>0</v>
      </c>
      <c r="EP15" s="265" t="str">
        <f>'Class-9'!FH17</f>
        <v/>
      </c>
      <c r="EQ15" s="265" t="str">
        <f>'Class-9'!FI17</f>
        <v/>
      </c>
      <c r="ER15" s="265" t="str">
        <f>'Class-9'!FJ17</f>
        <v/>
      </c>
      <c r="ES15" s="267" t="str">
        <f>'Class-9'!FK17</f>
        <v/>
      </c>
      <c r="ET15" s="271" t="str">
        <f>'Class-9'!FM17</f>
        <v/>
      </c>
    </row>
    <row r="16" spans="1:150" s="272" customFormat="1" ht="17.25" customHeight="1">
      <c r="A16" s="898"/>
      <c r="B16" s="264">
        <f t="shared" si="1"/>
        <v>0</v>
      </c>
      <c r="C16" s="265">
        <f>'Class-9'!D18</f>
        <v>0</v>
      </c>
      <c r="D16" s="265">
        <f>'Class-9'!E18</f>
        <v>0</v>
      </c>
      <c r="E16" s="265">
        <f>'Class-9'!F18</f>
        <v>0</v>
      </c>
      <c r="F16" s="265">
        <f>'Class-9'!$G18</f>
        <v>0</v>
      </c>
      <c r="G16" s="265">
        <f>'Class-9'!$H18</f>
        <v>0</v>
      </c>
      <c r="H16" s="265">
        <f>'Class-9'!I18</f>
        <v>0</v>
      </c>
      <c r="I16" s="265">
        <f>'Class-9'!J18</f>
        <v>0</v>
      </c>
      <c r="J16" s="266">
        <f>'Class-9'!K18</f>
        <v>0</v>
      </c>
      <c r="K16" s="264">
        <f>'Class-9'!L18</f>
        <v>0</v>
      </c>
      <c r="L16" s="265">
        <f>'Class-9'!M18</f>
        <v>0</v>
      </c>
      <c r="M16" s="290">
        <f>'Class-9'!N18</f>
        <v>0</v>
      </c>
      <c r="N16" s="265">
        <f>'Class-9'!O18</f>
        <v>0</v>
      </c>
      <c r="O16" s="265">
        <f>'Class-9'!P18</f>
        <v>0</v>
      </c>
      <c r="P16" s="290">
        <f>'Class-9'!Q18</f>
        <v>0</v>
      </c>
      <c r="Q16" s="265">
        <f>'Class-9'!R18</f>
        <v>0</v>
      </c>
      <c r="R16" s="265">
        <f>'Class-9'!S18</f>
        <v>0</v>
      </c>
      <c r="S16" s="290">
        <f>'Class-9'!T18</f>
        <v>0</v>
      </c>
      <c r="T16" s="906">
        <f>'Class-9'!U18</f>
        <v>0</v>
      </c>
      <c r="U16" s="907"/>
      <c r="V16" s="292" t="str">
        <f>'Class-9'!Y18</f>
        <v/>
      </c>
      <c r="W16" s="264">
        <f>'Class-9'!Z18</f>
        <v>0</v>
      </c>
      <c r="X16" s="265">
        <f>'Class-9'!AA18</f>
        <v>0</v>
      </c>
      <c r="Y16" s="290">
        <f>'Class-9'!AB18</f>
        <v>0</v>
      </c>
      <c r="Z16" s="265">
        <f>'Class-9'!AC18</f>
        <v>0</v>
      </c>
      <c r="AA16" s="265">
        <f>'Class-9'!AD18</f>
        <v>0</v>
      </c>
      <c r="AB16" s="290">
        <f>'Class-9'!AE18</f>
        <v>0</v>
      </c>
      <c r="AC16" s="265">
        <f>'Class-9'!AF18</f>
        <v>0</v>
      </c>
      <c r="AD16" s="265">
        <f>'Class-9'!AG18</f>
        <v>0</v>
      </c>
      <c r="AE16" s="290">
        <f>'Class-9'!AH18</f>
        <v>0</v>
      </c>
      <c r="AF16" s="906">
        <f>'Class-9'!AI18</f>
        <v>0</v>
      </c>
      <c r="AG16" s="907">
        <f>'Class-9'!AJ18</f>
        <v>0</v>
      </c>
      <c r="AH16" s="292" t="str">
        <f>'Class-9'!AM18</f>
        <v/>
      </c>
      <c r="AI16" s="264">
        <f>'Class-9'!AN18</f>
        <v>0</v>
      </c>
      <c r="AJ16" s="265">
        <f>'Class-9'!AO18</f>
        <v>0</v>
      </c>
      <c r="AK16" s="290">
        <f>'Class-9'!AP18</f>
        <v>0</v>
      </c>
      <c r="AL16" s="265">
        <f>'Class-9'!AQ18</f>
        <v>0</v>
      </c>
      <c r="AM16" s="265">
        <f>'Class-9'!AR18</f>
        <v>0</v>
      </c>
      <c r="AN16" s="290">
        <f>'Class-9'!AS18</f>
        <v>0</v>
      </c>
      <c r="AO16" s="265">
        <f>'Class-9'!AT18</f>
        <v>0</v>
      </c>
      <c r="AP16" s="265">
        <f>'Class-9'!AU18</f>
        <v>0</v>
      </c>
      <c r="AQ16" s="290">
        <f>'Class-9'!AV18</f>
        <v>0</v>
      </c>
      <c r="AR16" s="906">
        <f>'Class-9'!AW18</f>
        <v>0</v>
      </c>
      <c r="AS16" s="907"/>
      <c r="AT16" s="292" t="str">
        <f>'Class-9'!BA18</f>
        <v/>
      </c>
      <c r="AU16" s="264">
        <f>'Class-9'!BB18</f>
        <v>0</v>
      </c>
      <c r="AV16" s="265">
        <f>'Class-9'!BC18</f>
        <v>0</v>
      </c>
      <c r="AW16" s="290">
        <f>'Class-9'!BD18</f>
        <v>0</v>
      </c>
      <c r="AX16" s="265">
        <f>'Class-9'!BE18</f>
        <v>0</v>
      </c>
      <c r="AY16" s="265">
        <f>'Class-9'!BF18</f>
        <v>0</v>
      </c>
      <c r="AZ16" s="290">
        <f>'Class-9'!BG18</f>
        <v>0</v>
      </c>
      <c r="BA16" s="265">
        <f>'Class-9'!BH18</f>
        <v>0</v>
      </c>
      <c r="BB16" s="265">
        <f>'Class-9'!BI18</f>
        <v>0</v>
      </c>
      <c r="BC16" s="290">
        <f>'Class-9'!BJ18</f>
        <v>0</v>
      </c>
      <c r="BD16" s="906">
        <f>'Class-9'!BK18</f>
        <v>0</v>
      </c>
      <c r="BE16" s="907">
        <f>'Class-9'!BL18</f>
        <v>0</v>
      </c>
      <c r="BF16" s="292" t="str">
        <f>'Class-9'!BO18</f>
        <v/>
      </c>
      <c r="BG16" s="264">
        <f>'Class-9'!BP18</f>
        <v>0</v>
      </c>
      <c r="BH16" s="265">
        <f>'Class-9'!BQ18</f>
        <v>0</v>
      </c>
      <c r="BI16" s="290">
        <f>'Class-9'!BR18</f>
        <v>0</v>
      </c>
      <c r="BJ16" s="265">
        <f>'Class-9'!BS18</f>
        <v>0</v>
      </c>
      <c r="BK16" s="265">
        <f>'Class-9'!BT18</f>
        <v>0</v>
      </c>
      <c r="BL16" s="290">
        <f>'Class-9'!BU18</f>
        <v>0</v>
      </c>
      <c r="BM16" s="265">
        <f>'Class-9'!BV18</f>
        <v>0</v>
      </c>
      <c r="BN16" s="265">
        <f>'Class-9'!BW18</f>
        <v>0</v>
      </c>
      <c r="BO16" s="290">
        <f>'Class-9'!BX18</f>
        <v>0</v>
      </c>
      <c r="BP16" s="906">
        <f>'Class-9'!BY18</f>
        <v>0</v>
      </c>
      <c r="BQ16" s="907">
        <f>'Class-9'!BZ18</f>
        <v>0</v>
      </c>
      <c r="BR16" s="292" t="str">
        <f>'Class-9'!CC18</f>
        <v/>
      </c>
      <c r="BS16" s="264">
        <f>'Class-9'!CD18</f>
        <v>0</v>
      </c>
      <c r="BT16" s="265">
        <f>'Class-9'!CE18</f>
        <v>0</v>
      </c>
      <c r="BU16" s="290">
        <f>'Class-9'!CF18</f>
        <v>0</v>
      </c>
      <c r="BV16" s="265">
        <f>'Class-9'!CG18</f>
        <v>0</v>
      </c>
      <c r="BW16" s="265">
        <f>'Class-9'!CH18</f>
        <v>0</v>
      </c>
      <c r="BX16" s="290">
        <f>'Class-9'!CI18</f>
        <v>0</v>
      </c>
      <c r="BY16" s="265">
        <f>'Class-9'!CJ18</f>
        <v>0</v>
      </c>
      <c r="BZ16" s="265">
        <f>'Class-9'!CK18</f>
        <v>0</v>
      </c>
      <c r="CA16" s="290">
        <f>'Class-9'!CL18</f>
        <v>0</v>
      </c>
      <c r="CB16" s="906">
        <f>'Class-9'!CM18</f>
        <v>0</v>
      </c>
      <c r="CC16" s="907">
        <f>'Class-9'!CN18</f>
        <v>0</v>
      </c>
      <c r="CD16" s="292" t="str">
        <f>'Class-9'!CQ18</f>
        <v/>
      </c>
      <c r="CE16" s="264">
        <f>'Class-9'!CR18</f>
        <v>0</v>
      </c>
      <c r="CF16" s="265">
        <f>'Class-9'!CS18</f>
        <v>0</v>
      </c>
      <c r="CG16" s="290">
        <f>'Class-9'!CT18</f>
        <v>0</v>
      </c>
      <c r="CH16" s="265">
        <f>'Class-9'!CU18</f>
        <v>0</v>
      </c>
      <c r="CI16" s="265">
        <f>'Class-9'!CV18</f>
        <v>0</v>
      </c>
      <c r="CJ16" s="290">
        <f>'Class-9'!CW18</f>
        <v>0</v>
      </c>
      <c r="CK16" s="265">
        <f>'Class-9'!CX18</f>
        <v>0</v>
      </c>
      <c r="CL16" s="265">
        <f>'Class-9'!CY18</f>
        <v>0</v>
      </c>
      <c r="CM16" s="290">
        <f>'Class-9'!CZ18</f>
        <v>0</v>
      </c>
      <c r="CN16" s="906">
        <f>'Class-9'!DA18</f>
        <v>0</v>
      </c>
      <c r="CO16" s="907">
        <f>'Class-9'!DB18</f>
        <v>0</v>
      </c>
      <c r="CP16" s="292" t="str">
        <f>'Class-9'!DE18</f>
        <v/>
      </c>
      <c r="CQ16" s="264">
        <f>'Class-9'!DF18</f>
        <v>0</v>
      </c>
      <c r="CR16" s="265">
        <f>'Class-9'!DG18</f>
        <v>0</v>
      </c>
      <c r="CS16" s="290">
        <f>'Class-9'!DH18</f>
        <v>0</v>
      </c>
      <c r="CT16" s="265">
        <f>'Class-9'!DI18</f>
        <v>0</v>
      </c>
      <c r="CU16" s="265">
        <f>'Class-9'!DJ18</f>
        <v>0</v>
      </c>
      <c r="CV16" s="290">
        <f>'Class-9'!DK18</f>
        <v>0</v>
      </c>
      <c r="CW16" s="265">
        <f>'Class-9'!DL18</f>
        <v>0</v>
      </c>
      <c r="CX16" s="265">
        <f>'Class-9'!DM18</f>
        <v>0</v>
      </c>
      <c r="CY16" s="290">
        <f>'Class-9'!DN18</f>
        <v>0</v>
      </c>
      <c r="CZ16" s="291">
        <f>'Class-9'!DO18</f>
        <v>0</v>
      </c>
      <c r="DA16" s="307" t="str">
        <f>'Class-9'!DQ18</f>
        <v/>
      </c>
      <c r="DB16" s="264">
        <f>'Class-9'!DR18</f>
        <v>0</v>
      </c>
      <c r="DC16" s="265">
        <f>'Class-9'!DS18</f>
        <v>0</v>
      </c>
      <c r="DD16" s="290">
        <f>'Class-9'!DT18</f>
        <v>0</v>
      </c>
      <c r="DE16" s="265">
        <f>'Class-9'!DU18</f>
        <v>0</v>
      </c>
      <c r="DF16" s="265">
        <f>'Class-9'!DV18</f>
        <v>0</v>
      </c>
      <c r="DG16" s="290">
        <f>'Class-9'!DW18</f>
        <v>0</v>
      </c>
      <c r="DH16" s="265">
        <f>'Class-9'!DX18</f>
        <v>0</v>
      </c>
      <c r="DI16" s="265">
        <f>'Class-9'!DY18</f>
        <v>0</v>
      </c>
      <c r="DJ16" s="290">
        <f>'Class-9'!DZ18</f>
        <v>0</v>
      </c>
      <c r="DK16" s="291">
        <f>'Class-9'!EA18</f>
        <v>0</v>
      </c>
      <c r="DL16" s="307" t="str">
        <f>'Class-9'!EC18</f>
        <v/>
      </c>
      <c r="DM16" s="264">
        <f>'Class-9'!ED18</f>
        <v>0</v>
      </c>
      <c r="DN16" s="265">
        <f>'Class-9'!EE18</f>
        <v>0</v>
      </c>
      <c r="DO16" s="265">
        <f>'Class-9'!EF18</f>
        <v>0</v>
      </c>
      <c r="DP16" s="265">
        <f>'Class-9'!EG18</f>
        <v>0</v>
      </c>
      <c r="DQ16" s="265">
        <f>'Class-9'!EH18</f>
        <v>0</v>
      </c>
      <c r="DR16" s="292" t="str">
        <f>'Class-9'!EI18</f>
        <v/>
      </c>
      <c r="DS16" s="264">
        <f>'Class-9'!EJ18</f>
        <v>0</v>
      </c>
      <c r="DT16" s="265">
        <f>'Class-9'!EK18</f>
        <v>0</v>
      </c>
      <c r="DU16" s="265">
        <f>'Class-9'!EL18</f>
        <v>0</v>
      </c>
      <c r="DV16" s="265">
        <f>'Class-9'!EM18</f>
        <v>0</v>
      </c>
      <c r="DW16" s="265">
        <f>'Class-9'!EN18</f>
        <v>0</v>
      </c>
      <c r="DX16" s="268" t="str">
        <f>'Class-9'!EO18</f>
        <v/>
      </c>
      <c r="DY16" s="264">
        <f>'Class-9'!EP18</f>
        <v>0</v>
      </c>
      <c r="DZ16" s="265">
        <f>'Class-9'!EQ18</f>
        <v>0</v>
      </c>
      <c r="EA16" s="290">
        <f>'Class-9'!ER18</f>
        <v>0</v>
      </c>
      <c r="EB16" s="265">
        <f>'Class-9'!ES18</f>
        <v>0</v>
      </c>
      <c r="EC16" s="265">
        <f>'Class-9'!ET18</f>
        <v>0</v>
      </c>
      <c r="ED16" s="290">
        <f>'Class-9'!EU18</f>
        <v>0</v>
      </c>
      <c r="EE16" s="265">
        <f>'Class-9'!EV18</f>
        <v>0</v>
      </c>
      <c r="EF16" s="265">
        <f>'Class-9'!EW18</f>
        <v>0</v>
      </c>
      <c r="EG16" s="290">
        <f>'Class-9'!EX18</f>
        <v>0</v>
      </c>
      <c r="EH16" s="291">
        <f>'Class-9'!EY18</f>
        <v>0</v>
      </c>
      <c r="EI16" s="307" t="str">
        <f>'Class-9'!FA18</f>
        <v/>
      </c>
      <c r="EJ16" s="264">
        <f>'Class-9'!FB18</f>
        <v>0</v>
      </c>
      <c r="EK16" s="265">
        <f>'Class-9'!FC18</f>
        <v>0</v>
      </c>
      <c r="EL16" s="269" t="str">
        <f>'Class-9'!FD18</f>
        <v/>
      </c>
      <c r="EM16" s="264">
        <f>'Class-9'!FE18</f>
        <v>0</v>
      </c>
      <c r="EN16" s="265">
        <f>'Class-9'!FF18</f>
        <v>0</v>
      </c>
      <c r="EO16" s="270">
        <f>'Class-9'!FG18</f>
        <v>0</v>
      </c>
      <c r="EP16" s="265" t="str">
        <f>'Class-9'!FH18</f>
        <v/>
      </c>
      <c r="EQ16" s="265" t="str">
        <f>'Class-9'!FI18</f>
        <v/>
      </c>
      <c r="ER16" s="265" t="str">
        <f>'Class-9'!FJ18</f>
        <v/>
      </c>
      <c r="ES16" s="267" t="str">
        <f>'Class-9'!FK18</f>
        <v/>
      </c>
      <c r="ET16" s="271" t="str">
        <f>'Class-9'!FM18</f>
        <v/>
      </c>
    </row>
    <row r="17" spans="1:150" s="272" customFormat="1" ht="17.25" customHeight="1">
      <c r="A17" s="898"/>
      <c r="B17" s="264">
        <f t="shared" si="1"/>
        <v>0</v>
      </c>
      <c r="C17" s="265">
        <f>'Class-9'!D19</f>
        <v>0</v>
      </c>
      <c r="D17" s="265">
        <f>'Class-9'!E19</f>
        <v>0</v>
      </c>
      <c r="E17" s="265">
        <f>'Class-9'!F19</f>
        <v>0</v>
      </c>
      <c r="F17" s="265">
        <f>'Class-9'!$G19</f>
        <v>0</v>
      </c>
      <c r="G17" s="265">
        <f>'Class-9'!$H19</f>
        <v>0</v>
      </c>
      <c r="H17" s="265">
        <f>'Class-9'!I19</f>
        <v>0</v>
      </c>
      <c r="I17" s="265">
        <f>'Class-9'!J19</f>
        <v>0</v>
      </c>
      <c r="J17" s="266">
        <f>'Class-9'!K19</f>
        <v>0</v>
      </c>
      <c r="K17" s="264">
        <f>'Class-9'!L19</f>
        <v>0</v>
      </c>
      <c r="L17" s="265">
        <f>'Class-9'!M19</f>
        <v>0</v>
      </c>
      <c r="M17" s="290">
        <f>'Class-9'!N19</f>
        <v>0</v>
      </c>
      <c r="N17" s="265">
        <f>'Class-9'!O19</f>
        <v>0</v>
      </c>
      <c r="O17" s="265">
        <f>'Class-9'!P19</f>
        <v>0</v>
      </c>
      <c r="P17" s="290">
        <f>'Class-9'!Q19</f>
        <v>0</v>
      </c>
      <c r="Q17" s="265">
        <f>'Class-9'!R19</f>
        <v>0</v>
      </c>
      <c r="R17" s="265">
        <f>'Class-9'!S19</f>
        <v>0</v>
      </c>
      <c r="S17" s="290">
        <f>'Class-9'!T19</f>
        <v>0</v>
      </c>
      <c r="T17" s="906">
        <f>'Class-9'!U19</f>
        <v>0</v>
      </c>
      <c r="U17" s="907"/>
      <c r="V17" s="292" t="str">
        <f>'Class-9'!Y19</f>
        <v/>
      </c>
      <c r="W17" s="264">
        <f>'Class-9'!Z19</f>
        <v>0</v>
      </c>
      <c r="X17" s="265">
        <f>'Class-9'!AA19</f>
        <v>0</v>
      </c>
      <c r="Y17" s="290">
        <f>'Class-9'!AB19</f>
        <v>0</v>
      </c>
      <c r="Z17" s="265">
        <f>'Class-9'!AC19</f>
        <v>0</v>
      </c>
      <c r="AA17" s="265">
        <f>'Class-9'!AD19</f>
        <v>0</v>
      </c>
      <c r="AB17" s="290">
        <f>'Class-9'!AE19</f>
        <v>0</v>
      </c>
      <c r="AC17" s="265">
        <f>'Class-9'!AF19</f>
        <v>0</v>
      </c>
      <c r="AD17" s="265">
        <f>'Class-9'!AG19</f>
        <v>0</v>
      </c>
      <c r="AE17" s="290">
        <f>'Class-9'!AH19</f>
        <v>0</v>
      </c>
      <c r="AF17" s="906">
        <f>'Class-9'!AI19</f>
        <v>0</v>
      </c>
      <c r="AG17" s="907">
        <f>'Class-9'!AJ19</f>
        <v>0</v>
      </c>
      <c r="AH17" s="292" t="str">
        <f>'Class-9'!AM19</f>
        <v/>
      </c>
      <c r="AI17" s="264">
        <f>'Class-9'!AN19</f>
        <v>0</v>
      </c>
      <c r="AJ17" s="265">
        <f>'Class-9'!AO19</f>
        <v>0</v>
      </c>
      <c r="AK17" s="290">
        <f>'Class-9'!AP19</f>
        <v>0</v>
      </c>
      <c r="AL17" s="265">
        <f>'Class-9'!AQ19</f>
        <v>0</v>
      </c>
      <c r="AM17" s="265">
        <f>'Class-9'!AR19</f>
        <v>0</v>
      </c>
      <c r="AN17" s="290">
        <f>'Class-9'!AS19</f>
        <v>0</v>
      </c>
      <c r="AO17" s="265">
        <f>'Class-9'!AT19</f>
        <v>0</v>
      </c>
      <c r="AP17" s="265">
        <f>'Class-9'!AU19</f>
        <v>0</v>
      </c>
      <c r="AQ17" s="290">
        <f>'Class-9'!AV19</f>
        <v>0</v>
      </c>
      <c r="AR17" s="906">
        <f>'Class-9'!AW19</f>
        <v>0</v>
      </c>
      <c r="AS17" s="907"/>
      <c r="AT17" s="292" t="str">
        <f>'Class-9'!BA19</f>
        <v/>
      </c>
      <c r="AU17" s="264">
        <f>'Class-9'!BB19</f>
        <v>0</v>
      </c>
      <c r="AV17" s="265">
        <f>'Class-9'!BC19</f>
        <v>0</v>
      </c>
      <c r="AW17" s="290">
        <f>'Class-9'!BD19</f>
        <v>0</v>
      </c>
      <c r="AX17" s="265">
        <f>'Class-9'!BE19</f>
        <v>0</v>
      </c>
      <c r="AY17" s="265">
        <f>'Class-9'!BF19</f>
        <v>0</v>
      </c>
      <c r="AZ17" s="290">
        <f>'Class-9'!BG19</f>
        <v>0</v>
      </c>
      <c r="BA17" s="265">
        <f>'Class-9'!BH19</f>
        <v>0</v>
      </c>
      <c r="BB17" s="265">
        <f>'Class-9'!BI19</f>
        <v>0</v>
      </c>
      <c r="BC17" s="290">
        <f>'Class-9'!BJ19</f>
        <v>0</v>
      </c>
      <c r="BD17" s="906">
        <f>'Class-9'!BK19</f>
        <v>0</v>
      </c>
      <c r="BE17" s="907">
        <f>'Class-9'!BL19</f>
        <v>0</v>
      </c>
      <c r="BF17" s="292" t="str">
        <f>'Class-9'!BO19</f>
        <v/>
      </c>
      <c r="BG17" s="264">
        <f>'Class-9'!BP19</f>
        <v>0</v>
      </c>
      <c r="BH17" s="265">
        <f>'Class-9'!BQ19</f>
        <v>0</v>
      </c>
      <c r="BI17" s="290">
        <f>'Class-9'!BR19</f>
        <v>0</v>
      </c>
      <c r="BJ17" s="265">
        <f>'Class-9'!BS19</f>
        <v>0</v>
      </c>
      <c r="BK17" s="265">
        <f>'Class-9'!BT19</f>
        <v>0</v>
      </c>
      <c r="BL17" s="290">
        <f>'Class-9'!BU19</f>
        <v>0</v>
      </c>
      <c r="BM17" s="265">
        <f>'Class-9'!BV19</f>
        <v>0</v>
      </c>
      <c r="BN17" s="265">
        <f>'Class-9'!BW19</f>
        <v>0</v>
      </c>
      <c r="BO17" s="290">
        <f>'Class-9'!BX19</f>
        <v>0</v>
      </c>
      <c r="BP17" s="906">
        <f>'Class-9'!BY19</f>
        <v>0</v>
      </c>
      <c r="BQ17" s="907">
        <f>'Class-9'!BZ19</f>
        <v>0</v>
      </c>
      <c r="BR17" s="292" t="str">
        <f>'Class-9'!CC19</f>
        <v/>
      </c>
      <c r="BS17" s="264">
        <f>'Class-9'!CD19</f>
        <v>0</v>
      </c>
      <c r="BT17" s="265">
        <f>'Class-9'!CE19</f>
        <v>0</v>
      </c>
      <c r="BU17" s="290">
        <f>'Class-9'!CF19</f>
        <v>0</v>
      </c>
      <c r="BV17" s="265">
        <f>'Class-9'!CG19</f>
        <v>0</v>
      </c>
      <c r="BW17" s="265">
        <f>'Class-9'!CH19</f>
        <v>0</v>
      </c>
      <c r="BX17" s="290">
        <f>'Class-9'!CI19</f>
        <v>0</v>
      </c>
      <c r="BY17" s="265">
        <f>'Class-9'!CJ19</f>
        <v>0</v>
      </c>
      <c r="BZ17" s="265">
        <f>'Class-9'!CK19</f>
        <v>0</v>
      </c>
      <c r="CA17" s="290">
        <f>'Class-9'!CL19</f>
        <v>0</v>
      </c>
      <c r="CB17" s="906">
        <f>'Class-9'!CM19</f>
        <v>0</v>
      </c>
      <c r="CC17" s="907">
        <f>'Class-9'!CN19</f>
        <v>0</v>
      </c>
      <c r="CD17" s="292" t="str">
        <f>'Class-9'!CQ19</f>
        <v/>
      </c>
      <c r="CE17" s="264">
        <f>'Class-9'!CR19</f>
        <v>0</v>
      </c>
      <c r="CF17" s="265">
        <f>'Class-9'!CS19</f>
        <v>0</v>
      </c>
      <c r="CG17" s="290">
        <f>'Class-9'!CT19</f>
        <v>0</v>
      </c>
      <c r="CH17" s="265">
        <f>'Class-9'!CU19</f>
        <v>0</v>
      </c>
      <c r="CI17" s="265">
        <f>'Class-9'!CV19</f>
        <v>0</v>
      </c>
      <c r="CJ17" s="290">
        <f>'Class-9'!CW19</f>
        <v>0</v>
      </c>
      <c r="CK17" s="265">
        <f>'Class-9'!CX19</f>
        <v>0</v>
      </c>
      <c r="CL17" s="265">
        <f>'Class-9'!CY19</f>
        <v>0</v>
      </c>
      <c r="CM17" s="290">
        <f>'Class-9'!CZ19</f>
        <v>0</v>
      </c>
      <c r="CN17" s="906">
        <f>'Class-9'!DA19</f>
        <v>0</v>
      </c>
      <c r="CO17" s="907">
        <f>'Class-9'!DB19</f>
        <v>0</v>
      </c>
      <c r="CP17" s="292" t="str">
        <f>'Class-9'!DE19</f>
        <v/>
      </c>
      <c r="CQ17" s="264">
        <f>'Class-9'!DF19</f>
        <v>0</v>
      </c>
      <c r="CR17" s="265">
        <f>'Class-9'!DG19</f>
        <v>0</v>
      </c>
      <c r="CS17" s="290">
        <f>'Class-9'!DH19</f>
        <v>0</v>
      </c>
      <c r="CT17" s="265">
        <f>'Class-9'!DI19</f>
        <v>0</v>
      </c>
      <c r="CU17" s="265">
        <f>'Class-9'!DJ19</f>
        <v>0</v>
      </c>
      <c r="CV17" s="290">
        <f>'Class-9'!DK19</f>
        <v>0</v>
      </c>
      <c r="CW17" s="265">
        <f>'Class-9'!DL19</f>
        <v>0</v>
      </c>
      <c r="CX17" s="265">
        <f>'Class-9'!DM19</f>
        <v>0</v>
      </c>
      <c r="CY17" s="290">
        <f>'Class-9'!DN19</f>
        <v>0</v>
      </c>
      <c r="CZ17" s="291">
        <f>'Class-9'!DO19</f>
        <v>0</v>
      </c>
      <c r="DA17" s="307" t="str">
        <f>'Class-9'!DQ19</f>
        <v/>
      </c>
      <c r="DB17" s="264">
        <f>'Class-9'!DR19</f>
        <v>0</v>
      </c>
      <c r="DC17" s="265">
        <f>'Class-9'!DS19</f>
        <v>0</v>
      </c>
      <c r="DD17" s="290">
        <f>'Class-9'!DT19</f>
        <v>0</v>
      </c>
      <c r="DE17" s="265">
        <f>'Class-9'!DU19</f>
        <v>0</v>
      </c>
      <c r="DF17" s="265">
        <f>'Class-9'!DV19</f>
        <v>0</v>
      </c>
      <c r="DG17" s="290">
        <f>'Class-9'!DW19</f>
        <v>0</v>
      </c>
      <c r="DH17" s="265">
        <f>'Class-9'!DX19</f>
        <v>0</v>
      </c>
      <c r="DI17" s="265">
        <f>'Class-9'!DY19</f>
        <v>0</v>
      </c>
      <c r="DJ17" s="290">
        <f>'Class-9'!DZ19</f>
        <v>0</v>
      </c>
      <c r="DK17" s="291">
        <f>'Class-9'!EA19</f>
        <v>0</v>
      </c>
      <c r="DL17" s="307" t="str">
        <f>'Class-9'!EC19</f>
        <v/>
      </c>
      <c r="DM17" s="264">
        <f>'Class-9'!ED19</f>
        <v>0</v>
      </c>
      <c r="DN17" s="265">
        <f>'Class-9'!EE19</f>
        <v>0</v>
      </c>
      <c r="DO17" s="265">
        <f>'Class-9'!EF19</f>
        <v>0</v>
      </c>
      <c r="DP17" s="265">
        <f>'Class-9'!EG19</f>
        <v>0</v>
      </c>
      <c r="DQ17" s="265">
        <f>'Class-9'!EH19</f>
        <v>0</v>
      </c>
      <c r="DR17" s="292" t="str">
        <f>'Class-9'!EI19</f>
        <v/>
      </c>
      <c r="DS17" s="264">
        <f>'Class-9'!EJ19</f>
        <v>0</v>
      </c>
      <c r="DT17" s="265">
        <f>'Class-9'!EK19</f>
        <v>0</v>
      </c>
      <c r="DU17" s="265">
        <f>'Class-9'!EL19</f>
        <v>0</v>
      </c>
      <c r="DV17" s="265">
        <f>'Class-9'!EM19</f>
        <v>0</v>
      </c>
      <c r="DW17" s="265">
        <f>'Class-9'!EN19</f>
        <v>0</v>
      </c>
      <c r="DX17" s="268" t="str">
        <f>'Class-9'!EO19</f>
        <v/>
      </c>
      <c r="DY17" s="264">
        <f>'Class-9'!EP19</f>
        <v>0</v>
      </c>
      <c r="DZ17" s="265">
        <f>'Class-9'!EQ19</f>
        <v>0</v>
      </c>
      <c r="EA17" s="290">
        <f>'Class-9'!ER19</f>
        <v>0</v>
      </c>
      <c r="EB17" s="265">
        <f>'Class-9'!ES19</f>
        <v>0</v>
      </c>
      <c r="EC17" s="265">
        <f>'Class-9'!ET19</f>
        <v>0</v>
      </c>
      <c r="ED17" s="290">
        <f>'Class-9'!EU19</f>
        <v>0</v>
      </c>
      <c r="EE17" s="265">
        <f>'Class-9'!EV19</f>
        <v>0</v>
      </c>
      <c r="EF17" s="265">
        <f>'Class-9'!EW19</f>
        <v>0</v>
      </c>
      <c r="EG17" s="290">
        <f>'Class-9'!EX19</f>
        <v>0</v>
      </c>
      <c r="EH17" s="291">
        <f>'Class-9'!EY19</f>
        <v>0</v>
      </c>
      <c r="EI17" s="307" t="str">
        <f>'Class-9'!FA19</f>
        <v/>
      </c>
      <c r="EJ17" s="264">
        <f>'Class-9'!FB19</f>
        <v>0</v>
      </c>
      <c r="EK17" s="265">
        <f>'Class-9'!FC19</f>
        <v>0</v>
      </c>
      <c r="EL17" s="269" t="str">
        <f>'Class-9'!FD19</f>
        <v/>
      </c>
      <c r="EM17" s="264">
        <f>'Class-9'!FE19</f>
        <v>0</v>
      </c>
      <c r="EN17" s="265">
        <f>'Class-9'!FF19</f>
        <v>0</v>
      </c>
      <c r="EO17" s="270">
        <f>'Class-9'!FG19</f>
        <v>0</v>
      </c>
      <c r="EP17" s="265" t="str">
        <f>'Class-9'!FH19</f>
        <v/>
      </c>
      <c r="EQ17" s="265" t="str">
        <f>'Class-9'!FI19</f>
        <v/>
      </c>
      <c r="ER17" s="265" t="str">
        <f>'Class-9'!FJ19</f>
        <v/>
      </c>
      <c r="ES17" s="267" t="str">
        <f>'Class-9'!FK19</f>
        <v/>
      </c>
      <c r="ET17" s="271" t="str">
        <f>'Class-9'!FM19</f>
        <v/>
      </c>
    </row>
    <row r="18" spans="1:150" s="272" customFormat="1" ht="17.25" customHeight="1">
      <c r="A18" s="898"/>
      <c r="B18" s="264">
        <f t="shared" si="1"/>
        <v>0</v>
      </c>
      <c r="C18" s="265">
        <f>'Class-9'!D20</f>
        <v>0</v>
      </c>
      <c r="D18" s="265">
        <f>'Class-9'!E20</f>
        <v>0</v>
      </c>
      <c r="E18" s="265">
        <f>'Class-9'!F20</f>
        <v>0</v>
      </c>
      <c r="F18" s="265">
        <f>'Class-9'!$G20</f>
        <v>0</v>
      </c>
      <c r="G18" s="265">
        <f>'Class-9'!$H20</f>
        <v>0</v>
      </c>
      <c r="H18" s="265">
        <f>'Class-9'!I20</f>
        <v>0</v>
      </c>
      <c r="I18" s="265">
        <f>'Class-9'!J20</f>
        <v>0</v>
      </c>
      <c r="J18" s="266">
        <f>'Class-9'!K20</f>
        <v>0</v>
      </c>
      <c r="K18" s="264">
        <f>'Class-9'!L20</f>
        <v>0</v>
      </c>
      <c r="L18" s="265">
        <f>'Class-9'!M20</f>
        <v>0</v>
      </c>
      <c r="M18" s="290">
        <f>'Class-9'!N20</f>
        <v>0</v>
      </c>
      <c r="N18" s="265">
        <f>'Class-9'!O20</f>
        <v>0</v>
      </c>
      <c r="O18" s="265">
        <f>'Class-9'!P20</f>
        <v>0</v>
      </c>
      <c r="P18" s="290">
        <f>'Class-9'!Q20</f>
        <v>0</v>
      </c>
      <c r="Q18" s="265">
        <f>'Class-9'!R20</f>
        <v>0</v>
      </c>
      <c r="R18" s="265">
        <f>'Class-9'!S20</f>
        <v>0</v>
      </c>
      <c r="S18" s="290">
        <f>'Class-9'!T20</f>
        <v>0</v>
      </c>
      <c r="T18" s="906">
        <f>'Class-9'!U20</f>
        <v>0</v>
      </c>
      <c r="U18" s="907"/>
      <c r="V18" s="292" t="str">
        <f>'Class-9'!Y20</f>
        <v/>
      </c>
      <c r="W18" s="264">
        <f>'Class-9'!Z20</f>
        <v>0</v>
      </c>
      <c r="X18" s="265">
        <f>'Class-9'!AA20</f>
        <v>0</v>
      </c>
      <c r="Y18" s="290">
        <f>'Class-9'!AB20</f>
        <v>0</v>
      </c>
      <c r="Z18" s="265">
        <f>'Class-9'!AC20</f>
        <v>0</v>
      </c>
      <c r="AA18" s="265">
        <f>'Class-9'!AD20</f>
        <v>0</v>
      </c>
      <c r="AB18" s="290">
        <f>'Class-9'!AE20</f>
        <v>0</v>
      </c>
      <c r="AC18" s="265">
        <f>'Class-9'!AF20</f>
        <v>0</v>
      </c>
      <c r="AD18" s="265">
        <f>'Class-9'!AG20</f>
        <v>0</v>
      </c>
      <c r="AE18" s="290">
        <f>'Class-9'!AH20</f>
        <v>0</v>
      </c>
      <c r="AF18" s="906">
        <f>'Class-9'!AI20</f>
        <v>0</v>
      </c>
      <c r="AG18" s="907">
        <f>'Class-9'!AJ20</f>
        <v>0</v>
      </c>
      <c r="AH18" s="292" t="str">
        <f>'Class-9'!AM20</f>
        <v/>
      </c>
      <c r="AI18" s="264">
        <f>'Class-9'!AN20</f>
        <v>0</v>
      </c>
      <c r="AJ18" s="265">
        <f>'Class-9'!AO20</f>
        <v>0</v>
      </c>
      <c r="AK18" s="290">
        <f>'Class-9'!AP20</f>
        <v>0</v>
      </c>
      <c r="AL18" s="265">
        <f>'Class-9'!AQ20</f>
        <v>0</v>
      </c>
      <c r="AM18" s="265">
        <f>'Class-9'!AR20</f>
        <v>0</v>
      </c>
      <c r="AN18" s="290">
        <f>'Class-9'!AS20</f>
        <v>0</v>
      </c>
      <c r="AO18" s="265">
        <f>'Class-9'!AT20</f>
        <v>0</v>
      </c>
      <c r="AP18" s="265">
        <f>'Class-9'!AU20</f>
        <v>0</v>
      </c>
      <c r="AQ18" s="290">
        <f>'Class-9'!AV20</f>
        <v>0</v>
      </c>
      <c r="AR18" s="906">
        <f>'Class-9'!AW20</f>
        <v>0</v>
      </c>
      <c r="AS18" s="907"/>
      <c r="AT18" s="292" t="str">
        <f>'Class-9'!BA20</f>
        <v/>
      </c>
      <c r="AU18" s="264">
        <f>'Class-9'!BB20</f>
        <v>0</v>
      </c>
      <c r="AV18" s="265">
        <f>'Class-9'!BC20</f>
        <v>0</v>
      </c>
      <c r="AW18" s="290">
        <f>'Class-9'!BD20</f>
        <v>0</v>
      </c>
      <c r="AX18" s="265">
        <f>'Class-9'!BE20</f>
        <v>0</v>
      </c>
      <c r="AY18" s="265">
        <f>'Class-9'!BF20</f>
        <v>0</v>
      </c>
      <c r="AZ18" s="290">
        <f>'Class-9'!BG20</f>
        <v>0</v>
      </c>
      <c r="BA18" s="265">
        <f>'Class-9'!BH20</f>
        <v>0</v>
      </c>
      <c r="BB18" s="265">
        <f>'Class-9'!BI20</f>
        <v>0</v>
      </c>
      <c r="BC18" s="290">
        <f>'Class-9'!BJ20</f>
        <v>0</v>
      </c>
      <c r="BD18" s="906">
        <f>'Class-9'!BK20</f>
        <v>0</v>
      </c>
      <c r="BE18" s="907">
        <f>'Class-9'!BL20</f>
        <v>0</v>
      </c>
      <c r="BF18" s="292" t="str">
        <f>'Class-9'!BO20</f>
        <v/>
      </c>
      <c r="BG18" s="264">
        <f>'Class-9'!BP20</f>
        <v>0</v>
      </c>
      <c r="BH18" s="265">
        <f>'Class-9'!BQ20</f>
        <v>0</v>
      </c>
      <c r="BI18" s="290">
        <f>'Class-9'!BR20</f>
        <v>0</v>
      </c>
      <c r="BJ18" s="265">
        <f>'Class-9'!BS20</f>
        <v>0</v>
      </c>
      <c r="BK18" s="265">
        <f>'Class-9'!BT20</f>
        <v>0</v>
      </c>
      <c r="BL18" s="290">
        <f>'Class-9'!BU20</f>
        <v>0</v>
      </c>
      <c r="BM18" s="265">
        <f>'Class-9'!BV20</f>
        <v>0</v>
      </c>
      <c r="BN18" s="265">
        <f>'Class-9'!BW20</f>
        <v>0</v>
      </c>
      <c r="BO18" s="290">
        <f>'Class-9'!BX20</f>
        <v>0</v>
      </c>
      <c r="BP18" s="906">
        <f>'Class-9'!BY20</f>
        <v>0</v>
      </c>
      <c r="BQ18" s="907">
        <f>'Class-9'!BZ20</f>
        <v>0</v>
      </c>
      <c r="BR18" s="292" t="str">
        <f>'Class-9'!CC20</f>
        <v/>
      </c>
      <c r="BS18" s="264">
        <f>'Class-9'!CD20</f>
        <v>0</v>
      </c>
      <c r="BT18" s="265">
        <f>'Class-9'!CE20</f>
        <v>0</v>
      </c>
      <c r="BU18" s="290">
        <f>'Class-9'!CF20</f>
        <v>0</v>
      </c>
      <c r="BV18" s="265">
        <f>'Class-9'!CG20</f>
        <v>0</v>
      </c>
      <c r="BW18" s="265">
        <f>'Class-9'!CH20</f>
        <v>0</v>
      </c>
      <c r="BX18" s="290">
        <f>'Class-9'!CI20</f>
        <v>0</v>
      </c>
      <c r="BY18" s="265">
        <f>'Class-9'!CJ20</f>
        <v>0</v>
      </c>
      <c r="BZ18" s="265">
        <f>'Class-9'!CK20</f>
        <v>0</v>
      </c>
      <c r="CA18" s="290">
        <f>'Class-9'!CL20</f>
        <v>0</v>
      </c>
      <c r="CB18" s="906">
        <f>'Class-9'!CM20</f>
        <v>0</v>
      </c>
      <c r="CC18" s="907">
        <f>'Class-9'!CN20</f>
        <v>0</v>
      </c>
      <c r="CD18" s="292" t="str">
        <f>'Class-9'!CQ20</f>
        <v/>
      </c>
      <c r="CE18" s="264">
        <f>'Class-9'!CR20</f>
        <v>0</v>
      </c>
      <c r="CF18" s="265">
        <f>'Class-9'!CS20</f>
        <v>0</v>
      </c>
      <c r="CG18" s="290">
        <f>'Class-9'!CT20</f>
        <v>0</v>
      </c>
      <c r="CH18" s="265">
        <f>'Class-9'!CU20</f>
        <v>0</v>
      </c>
      <c r="CI18" s="265">
        <f>'Class-9'!CV20</f>
        <v>0</v>
      </c>
      <c r="CJ18" s="290">
        <f>'Class-9'!CW20</f>
        <v>0</v>
      </c>
      <c r="CK18" s="265">
        <f>'Class-9'!CX20</f>
        <v>0</v>
      </c>
      <c r="CL18" s="265">
        <f>'Class-9'!CY20</f>
        <v>0</v>
      </c>
      <c r="CM18" s="290">
        <f>'Class-9'!CZ20</f>
        <v>0</v>
      </c>
      <c r="CN18" s="906">
        <f>'Class-9'!DA20</f>
        <v>0</v>
      </c>
      <c r="CO18" s="907">
        <f>'Class-9'!DB20</f>
        <v>0</v>
      </c>
      <c r="CP18" s="292" t="str">
        <f>'Class-9'!DE20</f>
        <v/>
      </c>
      <c r="CQ18" s="264">
        <f>'Class-9'!DF20</f>
        <v>0</v>
      </c>
      <c r="CR18" s="265">
        <f>'Class-9'!DG20</f>
        <v>0</v>
      </c>
      <c r="CS18" s="290">
        <f>'Class-9'!DH20</f>
        <v>0</v>
      </c>
      <c r="CT18" s="265">
        <f>'Class-9'!DI20</f>
        <v>0</v>
      </c>
      <c r="CU18" s="265">
        <f>'Class-9'!DJ20</f>
        <v>0</v>
      </c>
      <c r="CV18" s="290">
        <f>'Class-9'!DK20</f>
        <v>0</v>
      </c>
      <c r="CW18" s="265">
        <f>'Class-9'!DL20</f>
        <v>0</v>
      </c>
      <c r="CX18" s="265">
        <f>'Class-9'!DM20</f>
        <v>0</v>
      </c>
      <c r="CY18" s="290">
        <f>'Class-9'!DN20</f>
        <v>0</v>
      </c>
      <c r="CZ18" s="291">
        <f>'Class-9'!DO20</f>
        <v>0</v>
      </c>
      <c r="DA18" s="307" t="str">
        <f>'Class-9'!DQ20</f>
        <v/>
      </c>
      <c r="DB18" s="264">
        <f>'Class-9'!DR20</f>
        <v>0</v>
      </c>
      <c r="DC18" s="265">
        <f>'Class-9'!DS20</f>
        <v>0</v>
      </c>
      <c r="DD18" s="290">
        <f>'Class-9'!DT20</f>
        <v>0</v>
      </c>
      <c r="DE18" s="265">
        <f>'Class-9'!DU20</f>
        <v>0</v>
      </c>
      <c r="DF18" s="265">
        <f>'Class-9'!DV20</f>
        <v>0</v>
      </c>
      <c r="DG18" s="290">
        <f>'Class-9'!DW20</f>
        <v>0</v>
      </c>
      <c r="DH18" s="265">
        <f>'Class-9'!DX20</f>
        <v>0</v>
      </c>
      <c r="DI18" s="265">
        <f>'Class-9'!DY20</f>
        <v>0</v>
      </c>
      <c r="DJ18" s="290">
        <f>'Class-9'!DZ20</f>
        <v>0</v>
      </c>
      <c r="DK18" s="291">
        <f>'Class-9'!EA20</f>
        <v>0</v>
      </c>
      <c r="DL18" s="307" t="str">
        <f>'Class-9'!EC20</f>
        <v/>
      </c>
      <c r="DM18" s="264">
        <f>'Class-9'!ED20</f>
        <v>0</v>
      </c>
      <c r="DN18" s="265">
        <f>'Class-9'!EE20</f>
        <v>0</v>
      </c>
      <c r="DO18" s="265">
        <f>'Class-9'!EF20</f>
        <v>0</v>
      </c>
      <c r="DP18" s="265">
        <f>'Class-9'!EG20</f>
        <v>0</v>
      </c>
      <c r="DQ18" s="265">
        <f>'Class-9'!EH20</f>
        <v>0</v>
      </c>
      <c r="DR18" s="292" t="str">
        <f>'Class-9'!EI20</f>
        <v/>
      </c>
      <c r="DS18" s="264">
        <f>'Class-9'!EJ20</f>
        <v>0</v>
      </c>
      <c r="DT18" s="265">
        <f>'Class-9'!EK20</f>
        <v>0</v>
      </c>
      <c r="DU18" s="265">
        <f>'Class-9'!EL20</f>
        <v>0</v>
      </c>
      <c r="DV18" s="265">
        <f>'Class-9'!EM20</f>
        <v>0</v>
      </c>
      <c r="DW18" s="265">
        <f>'Class-9'!EN20</f>
        <v>0</v>
      </c>
      <c r="DX18" s="268" t="str">
        <f>'Class-9'!EO20</f>
        <v/>
      </c>
      <c r="DY18" s="264">
        <f>'Class-9'!EP20</f>
        <v>0</v>
      </c>
      <c r="DZ18" s="265">
        <f>'Class-9'!EQ20</f>
        <v>0</v>
      </c>
      <c r="EA18" s="290">
        <f>'Class-9'!ER20</f>
        <v>0</v>
      </c>
      <c r="EB18" s="265">
        <f>'Class-9'!ES20</f>
        <v>0</v>
      </c>
      <c r="EC18" s="265">
        <f>'Class-9'!ET20</f>
        <v>0</v>
      </c>
      <c r="ED18" s="290">
        <f>'Class-9'!EU20</f>
        <v>0</v>
      </c>
      <c r="EE18" s="265">
        <f>'Class-9'!EV20</f>
        <v>0</v>
      </c>
      <c r="EF18" s="265">
        <f>'Class-9'!EW20</f>
        <v>0</v>
      </c>
      <c r="EG18" s="290">
        <f>'Class-9'!EX20</f>
        <v>0</v>
      </c>
      <c r="EH18" s="291">
        <f>'Class-9'!EY20</f>
        <v>0</v>
      </c>
      <c r="EI18" s="307" t="str">
        <f>'Class-9'!FA20</f>
        <v/>
      </c>
      <c r="EJ18" s="264">
        <f>'Class-9'!FB20</f>
        <v>0</v>
      </c>
      <c r="EK18" s="265">
        <f>'Class-9'!FC20</f>
        <v>0</v>
      </c>
      <c r="EL18" s="269" t="str">
        <f>'Class-9'!FD20</f>
        <v/>
      </c>
      <c r="EM18" s="264">
        <f>'Class-9'!FE20</f>
        <v>0</v>
      </c>
      <c r="EN18" s="265">
        <f>'Class-9'!FF20</f>
        <v>0</v>
      </c>
      <c r="EO18" s="270">
        <f>'Class-9'!FG20</f>
        <v>0</v>
      </c>
      <c r="EP18" s="265" t="str">
        <f>'Class-9'!FH20</f>
        <v/>
      </c>
      <c r="EQ18" s="265" t="str">
        <f>'Class-9'!FI20</f>
        <v/>
      </c>
      <c r="ER18" s="265" t="str">
        <f>'Class-9'!FJ20</f>
        <v/>
      </c>
      <c r="ES18" s="267" t="str">
        <f>'Class-9'!FK20</f>
        <v/>
      </c>
      <c r="ET18" s="271" t="str">
        <f>'Class-9'!FM20</f>
        <v/>
      </c>
    </row>
    <row r="19" spans="1:150" s="272" customFormat="1" ht="17.25" customHeight="1">
      <c r="A19" s="898"/>
      <c r="B19" s="264">
        <f t="shared" si="1"/>
        <v>0</v>
      </c>
      <c r="C19" s="265">
        <f>'Class-9'!D21</f>
        <v>0</v>
      </c>
      <c r="D19" s="265">
        <f>'Class-9'!E21</f>
        <v>0</v>
      </c>
      <c r="E19" s="265">
        <f>'Class-9'!F21</f>
        <v>0</v>
      </c>
      <c r="F19" s="265">
        <f>'Class-9'!$G21</f>
        <v>0</v>
      </c>
      <c r="G19" s="265">
        <f>'Class-9'!$H21</f>
        <v>0</v>
      </c>
      <c r="H19" s="265">
        <f>'Class-9'!I21</f>
        <v>0</v>
      </c>
      <c r="I19" s="265">
        <f>'Class-9'!J21</f>
        <v>0</v>
      </c>
      <c r="J19" s="266">
        <f>'Class-9'!K21</f>
        <v>0</v>
      </c>
      <c r="K19" s="264">
        <f>'Class-9'!L21</f>
        <v>0</v>
      </c>
      <c r="L19" s="265">
        <f>'Class-9'!M21</f>
        <v>0</v>
      </c>
      <c r="M19" s="290">
        <f>'Class-9'!N21</f>
        <v>0</v>
      </c>
      <c r="N19" s="265">
        <f>'Class-9'!O21</f>
        <v>0</v>
      </c>
      <c r="O19" s="265">
        <f>'Class-9'!P21</f>
        <v>0</v>
      </c>
      <c r="P19" s="290">
        <f>'Class-9'!Q21</f>
        <v>0</v>
      </c>
      <c r="Q19" s="265">
        <f>'Class-9'!R21</f>
        <v>0</v>
      </c>
      <c r="R19" s="265">
        <f>'Class-9'!S21</f>
        <v>0</v>
      </c>
      <c r="S19" s="290">
        <f>'Class-9'!T21</f>
        <v>0</v>
      </c>
      <c r="T19" s="906">
        <f>'Class-9'!U21</f>
        <v>0</v>
      </c>
      <c r="U19" s="907"/>
      <c r="V19" s="292" t="str">
        <f>'Class-9'!Y21</f>
        <v/>
      </c>
      <c r="W19" s="264">
        <f>'Class-9'!Z21</f>
        <v>0</v>
      </c>
      <c r="X19" s="265">
        <f>'Class-9'!AA21</f>
        <v>0</v>
      </c>
      <c r="Y19" s="290">
        <f>'Class-9'!AB21</f>
        <v>0</v>
      </c>
      <c r="Z19" s="265">
        <f>'Class-9'!AC21</f>
        <v>0</v>
      </c>
      <c r="AA19" s="265">
        <f>'Class-9'!AD21</f>
        <v>0</v>
      </c>
      <c r="AB19" s="290">
        <f>'Class-9'!AE21</f>
        <v>0</v>
      </c>
      <c r="AC19" s="265">
        <f>'Class-9'!AF21</f>
        <v>0</v>
      </c>
      <c r="AD19" s="265">
        <f>'Class-9'!AG21</f>
        <v>0</v>
      </c>
      <c r="AE19" s="290">
        <f>'Class-9'!AH21</f>
        <v>0</v>
      </c>
      <c r="AF19" s="906">
        <f>'Class-9'!AI21</f>
        <v>0</v>
      </c>
      <c r="AG19" s="907">
        <f>'Class-9'!AJ21</f>
        <v>0</v>
      </c>
      <c r="AH19" s="292" t="str">
        <f>'Class-9'!AM21</f>
        <v/>
      </c>
      <c r="AI19" s="264">
        <f>'Class-9'!AN21</f>
        <v>0</v>
      </c>
      <c r="AJ19" s="265">
        <f>'Class-9'!AO21</f>
        <v>0</v>
      </c>
      <c r="AK19" s="290">
        <f>'Class-9'!AP21</f>
        <v>0</v>
      </c>
      <c r="AL19" s="265">
        <f>'Class-9'!AQ21</f>
        <v>0</v>
      </c>
      <c r="AM19" s="265">
        <f>'Class-9'!AR21</f>
        <v>0</v>
      </c>
      <c r="AN19" s="290">
        <f>'Class-9'!AS21</f>
        <v>0</v>
      </c>
      <c r="AO19" s="265">
        <f>'Class-9'!AT21</f>
        <v>0</v>
      </c>
      <c r="AP19" s="265">
        <f>'Class-9'!AU21</f>
        <v>0</v>
      </c>
      <c r="AQ19" s="290">
        <f>'Class-9'!AV21</f>
        <v>0</v>
      </c>
      <c r="AR19" s="906">
        <f>'Class-9'!AW21</f>
        <v>0</v>
      </c>
      <c r="AS19" s="907"/>
      <c r="AT19" s="292" t="str">
        <f>'Class-9'!BA21</f>
        <v/>
      </c>
      <c r="AU19" s="264">
        <f>'Class-9'!BB21</f>
        <v>0</v>
      </c>
      <c r="AV19" s="265">
        <f>'Class-9'!BC21</f>
        <v>0</v>
      </c>
      <c r="AW19" s="290">
        <f>'Class-9'!BD21</f>
        <v>0</v>
      </c>
      <c r="AX19" s="265">
        <f>'Class-9'!BE21</f>
        <v>0</v>
      </c>
      <c r="AY19" s="265">
        <f>'Class-9'!BF21</f>
        <v>0</v>
      </c>
      <c r="AZ19" s="290">
        <f>'Class-9'!BG21</f>
        <v>0</v>
      </c>
      <c r="BA19" s="265">
        <f>'Class-9'!BH21</f>
        <v>0</v>
      </c>
      <c r="BB19" s="265">
        <f>'Class-9'!BI21</f>
        <v>0</v>
      </c>
      <c r="BC19" s="290">
        <f>'Class-9'!BJ21</f>
        <v>0</v>
      </c>
      <c r="BD19" s="906">
        <f>'Class-9'!BK21</f>
        <v>0</v>
      </c>
      <c r="BE19" s="907">
        <f>'Class-9'!BL21</f>
        <v>0</v>
      </c>
      <c r="BF19" s="292" t="str">
        <f>'Class-9'!BO21</f>
        <v/>
      </c>
      <c r="BG19" s="264">
        <f>'Class-9'!BP21</f>
        <v>0</v>
      </c>
      <c r="BH19" s="265">
        <f>'Class-9'!BQ21</f>
        <v>0</v>
      </c>
      <c r="BI19" s="290">
        <f>'Class-9'!BR21</f>
        <v>0</v>
      </c>
      <c r="BJ19" s="265">
        <f>'Class-9'!BS21</f>
        <v>0</v>
      </c>
      <c r="BK19" s="265">
        <f>'Class-9'!BT21</f>
        <v>0</v>
      </c>
      <c r="BL19" s="290">
        <f>'Class-9'!BU21</f>
        <v>0</v>
      </c>
      <c r="BM19" s="265">
        <f>'Class-9'!BV21</f>
        <v>0</v>
      </c>
      <c r="BN19" s="265">
        <f>'Class-9'!BW21</f>
        <v>0</v>
      </c>
      <c r="BO19" s="290">
        <f>'Class-9'!BX21</f>
        <v>0</v>
      </c>
      <c r="BP19" s="906">
        <f>'Class-9'!BY21</f>
        <v>0</v>
      </c>
      <c r="BQ19" s="907">
        <f>'Class-9'!BZ21</f>
        <v>0</v>
      </c>
      <c r="BR19" s="292" t="str">
        <f>'Class-9'!CC21</f>
        <v/>
      </c>
      <c r="BS19" s="264">
        <f>'Class-9'!CD21</f>
        <v>0</v>
      </c>
      <c r="BT19" s="265">
        <f>'Class-9'!CE21</f>
        <v>0</v>
      </c>
      <c r="BU19" s="290">
        <f>'Class-9'!CF21</f>
        <v>0</v>
      </c>
      <c r="BV19" s="265">
        <f>'Class-9'!CG21</f>
        <v>0</v>
      </c>
      <c r="BW19" s="265">
        <f>'Class-9'!CH21</f>
        <v>0</v>
      </c>
      <c r="BX19" s="290">
        <f>'Class-9'!CI21</f>
        <v>0</v>
      </c>
      <c r="BY19" s="265">
        <f>'Class-9'!CJ21</f>
        <v>0</v>
      </c>
      <c r="BZ19" s="265">
        <f>'Class-9'!CK21</f>
        <v>0</v>
      </c>
      <c r="CA19" s="290">
        <f>'Class-9'!CL21</f>
        <v>0</v>
      </c>
      <c r="CB19" s="906">
        <f>'Class-9'!CM21</f>
        <v>0</v>
      </c>
      <c r="CC19" s="907">
        <f>'Class-9'!CN21</f>
        <v>0</v>
      </c>
      <c r="CD19" s="292" t="str">
        <f>'Class-9'!CQ21</f>
        <v/>
      </c>
      <c r="CE19" s="264">
        <f>'Class-9'!CR21</f>
        <v>0</v>
      </c>
      <c r="CF19" s="265">
        <f>'Class-9'!CS21</f>
        <v>0</v>
      </c>
      <c r="CG19" s="290">
        <f>'Class-9'!CT21</f>
        <v>0</v>
      </c>
      <c r="CH19" s="265">
        <f>'Class-9'!CU21</f>
        <v>0</v>
      </c>
      <c r="CI19" s="265">
        <f>'Class-9'!CV21</f>
        <v>0</v>
      </c>
      <c r="CJ19" s="290">
        <f>'Class-9'!CW21</f>
        <v>0</v>
      </c>
      <c r="CK19" s="265">
        <f>'Class-9'!CX21</f>
        <v>0</v>
      </c>
      <c r="CL19" s="265">
        <f>'Class-9'!CY21</f>
        <v>0</v>
      </c>
      <c r="CM19" s="290">
        <f>'Class-9'!CZ21</f>
        <v>0</v>
      </c>
      <c r="CN19" s="906">
        <f>'Class-9'!DA21</f>
        <v>0</v>
      </c>
      <c r="CO19" s="907">
        <f>'Class-9'!DB21</f>
        <v>0</v>
      </c>
      <c r="CP19" s="292" t="str">
        <f>'Class-9'!DE21</f>
        <v/>
      </c>
      <c r="CQ19" s="264">
        <f>'Class-9'!DF21</f>
        <v>0</v>
      </c>
      <c r="CR19" s="265">
        <f>'Class-9'!DG21</f>
        <v>0</v>
      </c>
      <c r="CS19" s="290">
        <f>'Class-9'!DH21</f>
        <v>0</v>
      </c>
      <c r="CT19" s="265">
        <f>'Class-9'!DI21</f>
        <v>0</v>
      </c>
      <c r="CU19" s="265">
        <f>'Class-9'!DJ21</f>
        <v>0</v>
      </c>
      <c r="CV19" s="290">
        <f>'Class-9'!DK21</f>
        <v>0</v>
      </c>
      <c r="CW19" s="265">
        <f>'Class-9'!DL21</f>
        <v>0</v>
      </c>
      <c r="CX19" s="265">
        <f>'Class-9'!DM21</f>
        <v>0</v>
      </c>
      <c r="CY19" s="290">
        <f>'Class-9'!DN21</f>
        <v>0</v>
      </c>
      <c r="CZ19" s="291">
        <f>'Class-9'!DO21</f>
        <v>0</v>
      </c>
      <c r="DA19" s="307" t="str">
        <f>'Class-9'!DQ21</f>
        <v/>
      </c>
      <c r="DB19" s="264">
        <f>'Class-9'!DR21</f>
        <v>0</v>
      </c>
      <c r="DC19" s="265">
        <f>'Class-9'!DS21</f>
        <v>0</v>
      </c>
      <c r="DD19" s="290">
        <f>'Class-9'!DT21</f>
        <v>0</v>
      </c>
      <c r="DE19" s="265">
        <f>'Class-9'!DU21</f>
        <v>0</v>
      </c>
      <c r="DF19" s="265">
        <f>'Class-9'!DV21</f>
        <v>0</v>
      </c>
      <c r="DG19" s="290">
        <f>'Class-9'!DW21</f>
        <v>0</v>
      </c>
      <c r="DH19" s="265">
        <f>'Class-9'!DX21</f>
        <v>0</v>
      </c>
      <c r="DI19" s="265">
        <f>'Class-9'!DY21</f>
        <v>0</v>
      </c>
      <c r="DJ19" s="290">
        <f>'Class-9'!DZ21</f>
        <v>0</v>
      </c>
      <c r="DK19" s="291">
        <f>'Class-9'!EA21</f>
        <v>0</v>
      </c>
      <c r="DL19" s="307" t="str">
        <f>'Class-9'!EC21</f>
        <v/>
      </c>
      <c r="DM19" s="264">
        <f>'Class-9'!ED21</f>
        <v>0</v>
      </c>
      <c r="DN19" s="265">
        <f>'Class-9'!EE21</f>
        <v>0</v>
      </c>
      <c r="DO19" s="265">
        <f>'Class-9'!EF21</f>
        <v>0</v>
      </c>
      <c r="DP19" s="265">
        <f>'Class-9'!EG21</f>
        <v>0</v>
      </c>
      <c r="DQ19" s="265">
        <f>'Class-9'!EH21</f>
        <v>0</v>
      </c>
      <c r="DR19" s="292" t="str">
        <f>'Class-9'!EI21</f>
        <v/>
      </c>
      <c r="DS19" s="264">
        <f>'Class-9'!EJ21</f>
        <v>0</v>
      </c>
      <c r="DT19" s="265">
        <f>'Class-9'!EK21</f>
        <v>0</v>
      </c>
      <c r="DU19" s="265">
        <f>'Class-9'!EL21</f>
        <v>0</v>
      </c>
      <c r="DV19" s="265">
        <f>'Class-9'!EM21</f>
        <v>0</v>
      </c>
      <c r="DW19" s="265">
        <f>'Class-9'!EN21</f>
        <v>0</v>
      </c>
      <c r="DX19" s="268" t="str">
        <f>'Class-9'!EO21</f>
        <v/>
      </c>
      <c r="DY19" s="264">
        <f>'Class-9'!EP21</f>
        <v>0</v>
      </c>
      <c r="DZ19" s="265">
        <f>'Class-9'!EQ21</f>
        <v>0</v>
      </c>
      <c r="EA19" s="290">
        <f>'Class-9'!ER21</f>
        <v>0</v>
      </c>
      <c r="EB19" s="265">
        <f>'Class-9'!ES21</f>
        <v>0</v>
      </c>
      <c r="EC19" s="265">
        <f>'Class-9'!ET21</f>
        <v>0</v>
      </c>
      <c r="ED19" s="290">
        <f>'Class-9'!EU21</f>
        <v>0</v>
      </c>
      <c r="EE19" s="265">
        <f>'Class-9'!EV21</f>
        <v>0</v>
      </c>
      <c r="EF19" s="265">
        <f>'Class-9'!EW21</f>
        <v>0</v>
      </c>
      <c r="EG19" s="290">
        <f>'Class-9'!EX21</f>
        <v>0</v>
      </c>
      <c r="EH19" s="291">
        <f>'Class-9'!EY21</f>
        <v>0</v>
      </c>
      <c r="EI19" s="307" t="str">
        <f>'Class-9'!FA21</f>
        <v/>
      </c>
      <c r="EJ19" s="264">
        <f>'Class-9'!FB21</f>
        <v>0</v>
      </c>
      <c r="EK19" s="265">
        <f>'Class-9'!FC21</f>
        <v>0</v>
      </c>
      <c r="EL19" s="269" t="str">
        <f>'Class-9'!FD21</f>
        <v/>
      </c>
      <c r="EM19" s="264">
        <f>'Class-9'!FE21</f>
        <v>0</v>
      </c>
      <c r="EN19" s="265">
        <f>'Class-9'!FF21</f>
        <v>0</v>
      </c>
      <c r="EO19" s="270">
        <f>'Class-9'!FG21</f>
        <v>0</v>
      </c>
      <c r="EP19" s="265" t="str">
        <f>'Class-9'!FH21</f>
        <v/>
      </c>
      <c r="EQ19" s="265" t="str">
        <f>'Class-9'!FI21</f>
        <v/>
      </c>
      <c r="ER19" s="265" t="str">
        <f>'Class-9'!FJ21</f>
        <v/>
      </c>
      <c r="ES19" s="267" t="str">
        <f>'Class-9'!FK21</f>
        <v/>
      </c>
      <c r="ET19" s="271" t="str">
        <f>'Class-9'!FM21</f>
        <v/>
      </c>
    </row>
    <row r="20" spans="1:150" s="272" customFormat="1" ht="17.25" customHeight="1">
      <c r="A20" s="898"/>
      <c r="B20" s="264">
        <f t="shared" si="1"/>
        <v>0</v>
      </c>
      <c r="C20" s="265">
        <f>'Class-9'!D22</f>
        <v>0</v>
      </c>
      <c r="D20" s="265">
        <f>'Class-9'!E22</f>
        <v>0</v>
      </c>
      <c r="E20" s="265">
        <f>'Class-9'!F22</f>
        <v>0</v>
      </c>
      <c r="F20" s="265">
        <f>'Class-9'!$G22</f>
        <v>0</v>
      </c>
      <c r="G20" s="265">
        <f>'Class-9'!$H22</f>
        <v>0</v>
      </c>
      <c r="H20" s="265">
        <f>'Class-9'!I22</f>
        <v>0</v>
      </c>
      <c r="I20" s="265">
        <f>'Class-9'!J22</f>
        <v>0</v>
      </c>
      <c r="J20" s="266">
        <f>'Class-9'!K22</f>
        <v>0</v>
      </c>
      <c r="K20" s="264">
        <f>'Class-9'!L22</f>
        <v>0</v>
      </c>
      <c r="L20" s="265">
        <f>'Class-9'!M22</f>
        <v>0</v>
      </c>
      <c r="M20" s="290">
        <f>'Class-9'!N22</f>
        <v>0</v>
      </c>
      <c r="N20" s="265">
        <f>'Class-9'!O22</f>
        <v>0</v>
      </c>
      <c r="O20" s="265">
        <f>'Class-9'!P22</f>
        <v>0</v>
      </c>
      <c r="P20" s="290">
        <f>'Class-9'!Q22</f>
        <v>0</v>
      </c>
      <c r="Q20" s="265">
        <f>'Class-9'!R22</f>
        <v>0</v>
      </c>
      <c r="R20" s="265">
        <f>'Class-9'!S22</f>
        <v>0</v>
      </c>
      <c r="S20" s="290">
        <f>'Class-9'!T22</f>
        <v>0</v>
      </c>
      <c r="T20" s="906">
        <f>'Class-9'!U22</f>
        <v>0</v>
      </c>
      <c r="U20" s="907"/>
      <c r="V20" s="292" t="str">
        <f>'Class-9'!Y22</f>
        <v/>
      </c>
      <c r="W20" s="264">
        <f>'Class-9'!Z22</f>
        <v>0</v>
      </c>
      <c r="X20" s="265">
        <f>'Class-9'!AA22</f>
        <v>0</v>
      </c>
      <c r="Y20" s="290">
        <f>'Class-9'!AB22</f>
        <v>0</v>
      </c>
      <c r="Z20" s="265">
        <f>'Class-9'!AC22</f>
        <v>0</v>
      </c>
      <c r="AA20" s="265">
        <f>'Class-9'!AD22</f>
        <v>0</v>
      </c>
      <c r="AB20" s="290">
        <f>'Class-9'!AE22</f>
        <v>0</v>
      </c>
      <c r="AC20" s="265">
        <f>'Class-9'!AF22</f>
        <v>0</v>
      </c>
      <c r="AD20" s="265">
        <f>'Class-9'!AG22</f>
        <v>0</v>
      </c>
      <c r="AE20" s="290">
        <f>'Class-9'!AH22</f>
        <v>0</v>
      </c>
      <c r="AF20" s="906">
        <f>'Class-9'!AI22</f>
        <v>0</v>
      </c>
      <c r="AG20" s="907">
        <f>'Class-9'!AJ22</f>
        <v>0</v>
      </c>
      <c r="AH20" s="292" t="str">
        <f>'Class-9'!AM22</f>
        <v/>
      </c>
      <c r="AI20" s="264">
        <f>'Class-9'!AN22</f>
        <v>0</v>
      </c>
      <c r="AJ20" s="265">
        <f>'Class-9'!AO22</f>
        <v>0</v>
      </c>
      <c r="AK20" s="290">
        <f>'Class-9'!AP22</f>
        <v>0</v>
      </c>
      <c r="AL20" s="265">
        <f>'Class-9'!AQ22</f>
        <v>0</v>
      </c>
      <c r="AM20" s="265">
        <f>'Class-9'!AR22</f>
        <v>0</v>
      </c>
      <c r="AN20" s="290">
        <f>'Class-9'!AS22</f>
        <v>0</v>
      </c>
      <c r="AO20" s="265">
        <f>'Class-9'!AT22</f>
        <v>0</v>
      </c>
      <c r="AP20" s="265">
        <f>'Class-9'!AU22</f>
        <v>0</v>
      </c>
      <c r="AQ20" s="290">
        <f>'Class-9'!AV22</f>
        <v>0</v>
      </c>
      <c r="AR20" s="906">
        <f>'Class-9'!AW22</f>
        <v>0</v>
      </c>
      <c r="AS20" s="907"/>
      <c r="AT20" s="292" t="str">
        <f>'Class-9'!BA22</f>
        <v/>
      </c>
      <c r="AU20" s="264">
        <f>'Class-9'!BB22</f>
        <v>0</v>
      </c>
      <c r="AV20" s="265">
        <f>'Class-9'!BC22</f>
        <v>0</v>
      </c>
      <c r="AW20" s="290">
        <f>'Class-9'!BD22</f>
        <v>0</v>
      </c>
      <c r="AX20" s="265">
        <f>'Class-9'!BE22</f>
        <v>0</v>
      </c>
      <c r="AY20" s="265">
        <f>'Class-9'!BF22</f>
        <v>0</v>
      </c>
      <c r="AZ20" s="290">
        <f>'Class-9'!BG22</f>
        <v>0</v>
      </c>
      <c r="BA20" s="265">
        <f>'Class-9'!BH22</f>
        <v>0</v>
      </c>
      <c r="BB20" s="265">
        <f>'Class-9'!BI22</f>
        <v>0</v>
      </c>
      <c r="BC20" s="290">
        <f>'Class-9'!BJ22</f>
        <v>0</v>
      </c>
      <c r="BD20" s="906">
        <f>'Class-9'!BK22</f>
        <v>0</v>
      </c>
      <c r="BE20" s="907">
        <f>'Class-9'!BL22</f>
        <v>0</v>
      </c>
      <c r="BF20" s="292" t="str">
        <f>'Class-9'!BO22</f>
        <v/>
      </c>
      <c r="BG20" s="264">
        <f>'Class-9'!BP22</f>
        <v>0</v>
      </c>
      <c r="BH20" s="265">
        <f>'Class-9'!BQ22</f>
        <v>0</v>
      </c>
      <c r="BI20" s="290">
        <f>'Class-9'!BR22</f>
        <v>0</v>
      </c>
      <c r="BJ20" s="265">
        <f>'Class-9'!BS22</f>
        <v>0</v>
      </c>
      <c r="BK20" s="265">
        <f>'Class-9'!BT22</f>
        <v>0</v>
      </c>
      <c r="BL20" s="290">
        <f>'Class-9'!BU22</f>
        <v>0</v>
      </c>
      <c r="BM20" s="265">
        <f>'Class-9'!BV22</f>
        <v>0</v>
      </c>
      <c r="BN20" s="265">
        <f>'Class-9'!BW22</f>
        <v>0</v>
      </c>
      <c r="BO20" s="290">
        <f>'Class-9'!BX22</f>
        <v>0</v>
      </c>
      <c r="BP20" s="906">
        <f>'Class-9'!BY22</f>
        <v>0</v>
      </c>
      <c r="BQ20" s="907">
        <f>'Class-9'!BZ22</f>
        <v>0</v>
      </c>
      <c r="BR20" s="292" t="str">
        <f>'Class-9'!CC22</f>
        <v/>
      </c>
      <c r="BS20" s="264">
        <f>'Class-9'!CD22</f>
        <v>0</v>
      </c>
      <c r="BT20" s="265">
        <f>'Class-9'!CE22</f>
        <v>0</v>
      </c>
      <c r="BU20" s="290">
        <f>'Class-9'!CF22</f>
        <v>0</v>
      </c>
      <c r="BV20" s="265">
        <f>'Class-9'!CG22</f>
        <v>0</v>
      </c>
      <c r="BW20" s="265">
        <f>'Class-9'!CH22</f>
        <v>0</v>
      </c>
      <c r="BX20" s="290">
        <f>'Class-9'!CI22</f>
        <v>0</v>
      </c>
      <c r="BY20" s="265">
        <f>'Class-9'!CJ22</f>
        <v>0</v>
      </c>
      <c r="BZ20" s="265">
        <f>'Class-9'!CK22</f>
        <v>0</v>
      </c>
      <c r="CA20" s="290">
        <f>'Class-9'!CL22</f>
        <v>0</v>
      </c>
      <c r="CB20" s="906">
        <f>'Class-9'!CM22</f>
        <v>0</v>
      </c>
      <c r="CC20" s="907">
        <f>'Class-9'!CN22</f>
        <v>0</v>
      </c>
      <c r="CD20" s="292" t="str">
        <f>'Class-9'!CQ22</f>
        <v/>
      </c>
      <c r="CE20" s="264">
        <f>'Class-9'!CR22</f>
        <v>0</v>
      </c>
      <c r="CF20" s="265">
        <f>'Class-9'!CS22</f>
        <v>0</v>
      </c>
      <c r="CG20" s="290">
        <f>'Class-9'!CT22</f>
        <v>0</v>
      </c>
      <c r="CH20" s="265">
        <f>'Class-9'!CU22</f>
        <v>0</v>
      </c>
      <c r="CI20" s="265">
        <f>'Class-9'!CV22</f>
        <v>0</v>
      </c>
      <c r="CJ20" s="290">
        <f>'Class-9'!CW22</f>
        <v>0</v>
      </c>
      <c r="CK20" s="265">
        <f>'Class-9'!CX22</f>
        <v>0</v>
      </c>
      <c r="CL20" s="265">
        <f>'Class-9'!CY22</f>
        <v>0</v>
      </c>
      <c r="CM20" s="290">
        <f>'Class-9'!CZ22</f>
        <v>0</v>
      </c>
      <c r="CN20" s="906">
        <f>'Class-9'!DA22</f>
        <v>0</v>
      </c>
      <c r="CO20" s="907">
        <f>'Class-9'!DB22</f>
        <v>0</v>
      </c>
      <c r="CP20" s="292" t="str">
        <f>'Class-9'!DE22</f>
        <v/>
      </c>
      <c r="CQ20" s="264">
        <f>'Class-9'!DF22</f>
        <v>0</v>
      </c>
      <c r="CR20" s="265">
        <f>'Class-9'!DG22</f>
        <v>0</v>
      </c>
      <c r="CS20" s="290">
        <f>'Class-9'!DH22</f>
        <v>0</v>
      </c>
      <c r="CT20" s="265">
        <f>'Class-9'!DI22</f>
        <v>0</v>
      </c>
      <c r="CU20" s="265">
        <f>'Class-9'!DJ22</f>
        <v>0</v>
      </c>
      <c r="CV20" s="290">
        <f>'Class-9'!DK22</f>
        <v>0</v>
      </c>
      <c r="CW20" s="265">
        <f>'Class-9'!DL22</f>
        <v>0</v>
      </c>
      <c r="CX20" s="265">
        <f>'Class-9'!DM22</f>
        <v>0</v>
      </c>
      <c r="CY20" s="290">
        <f>'Class-9'!DN22</f>
        <v>0</v>
      </c>
      <c r="CZ20" s="291">
        <f>'Class-9'!DO22</f>
        <v>0</v>
      </c>
      <c r="DA20" s="307" t="str">
        <f>'Class-9'!DQ22</f>
        <v/>
      </c>
      <c r="DB20" s="264">
        <f>'Class-9'!DR22</f>
        <v>0</v>
      </c>
      <c r="DC20" s="265">
        <f>'Class-9'!DS22</f>
        <v>0</v>
      </c>
      <c r="DD20" s="290">
        <f>'Class-9'!DT22</f>
        <v>0</v>
      </c>
      <c r="DE20" s="265">
        <f>'Class-9'!DU22</f>
        <v>0</v>
      </c>
      <c r="DF20" s="265">
        <f>'Class-9'!DV22</f>
        <v>0</v>
      </c>
      <c r="DG20" s="290">
        <f>'Class-9'!DW22</f>
        <v>0</v>
      </c>
      <c r="DH20" s="265">
        <f>'Class-9'!DX22</f>
        <v>0</v>
      </c>
      <c r="DI20" s="265">
        <f>'Class-9'!DY22</f>
        <v>0</v>
      </c>
      <c r="DJ20" s="290">
        <f>'Class-9'!DZ22</f>
        <v>0</v>
      </c>
      <c r="DK20" s="291">
        <f>'Class-9'!EA22</f>
        <v>0</v>
      </c>
      <c r="DL20" s="307" t="str">
        <f>'Class-9'!EC22</f>
        <v/>
      </c>
      <c r="DM20" s="264">
        <f>'Class-9'!ED22</f>
        <v>0</v>
      </c>
      <c r="DN20" s="265">
        <f>'Class-9'!EE22</f>
        <v>0</v>
      </c>
      <c r="DO20" s="265">
        <f>'Class-9'!EF22</f>
        <v>0</v>
      </c>
      <c r="DP20" s="265">
        <f>'Class-9'!EG22</f>
        <v>0</v>
      </c>
      <c r="DQ20" s="265">
        <f>'Class-9'!EH22</f>
        <v>0</v>
      </c>
      <c r="DR20" s="292" t="str">
        <f>'Class-9'!EI22</f>
        <v/>
      </c>
      <c r="DS20" s="264">
        <f>'Class-9'!EJ22</f>
        <v>0</v>
      </c>
      <c r="DT20" s="265">
        <f>'Class-9'!EK22</f>
        <v>0</v>
      </c>
      <c r="DU20" s="265">
        <f>'Class-9'!EL22</f>
        <v>0</v>
      </c>
      <c r="DV20" s="265">
        <f>'Class-9'!EM22</f>
        <v>0</v>
      </c>
      <c r="DW20" s="265">
        <f>'Class-9'!EN22</f>
        <v>0</v>
      </c>
      <c r="DX20" s="268" t="str">
        <f>'Class-9'!EO22</f>
        <v/>
      </c>
      <c r="DY20" s="264">
        <f>'Class-9'!EP22</f>
        <v>0</v>
      </c>
      <c r="DZ20" s="265">
        <f>'Class-9'!EQ22</f>
        <v>0</v>
      </c>
      <c r="EA20" s="290">
        <f>'Class-9'!ER22</f>
        <v>0</v>
      </c>
      <c r="EB20" s="265">
        <f>'Class-9'!ES22</f>
        <v>0</v>
      </c>
      <c r="EC20" s="265">
        <f>'Class-9'!ET22</f>
        <v>0</v>
      </c>
      <c r="ED20" s="290">
        <f>'Class-9'!EU22</f>
        <v>0</v>
      </c>
      <c r="EE20" s="265">
        <f>'Class-9'!EV22</f>
        <v>0</v>
      </c>
      <c r="EF20" s="265">
        <f>'Class-9'!EW22</f>
        <v>0</v>
      </c>
      <c r="EG20" s="290">
        <f>'Class-9'!EX22</f>
        <v>0</v>
      </c>
      <c r="EH20" s="291">
        <f>'Class-9'!EY22</f>
        <v>0</v>
      </c>
      <c r="EI20" s="307" t="str">
        <f>'Class-9'!FA22</f>
        <v/>
      </c>
      <c r="EJ20" s="264">
        <f>'Class-9'!FB22</f>
        <v>0</v>
      </c>
      <c r="EK20" s="265">
        <f>'Class-9'!FC22</f>
        <v>0</v>
      </c>
      <c r="EL20" s="269" t="str">
        <f>'Class-9'!FD22</f>
        <v/>
      </c>
      <c r="EM20" s="264">
        <f>'Class-9'!FE22</f>
        <v>0</v>
      </c>
      <c r="EN20" s="265">
        <f>'Class-9'!FF22</f>
        <v>0</v>
      </c>
      <c r="EO20" s="270">
        <f>'Class-9'!FG22</f>
        <v>0</v>
      </c>
      <c r="EP20" s="265" t="str">
        <f>'Class-9'!FH22</f>
        <v/>
      </c>
      <c r="EQ20" s="265" t="str">
        <f>'Class-9'!FI22</f>
        <v/>
      </c>
      <c r="ER20" s="265" t="str">
        <f>'Class-9'!FJ22</f>
        <v/>
      </c>
      <c r="ES20" s="267" t="str">
        <f>'Class-9'!FK22</f>
        <v/>
      </c>
      <c r="ET20" s="271" t="str">
        <f>'Class-9'!FM22</f>
        <v/>
      </c>
    </row>
    <row r="21" spans="1:150" s="272" customFormat="1" ht="17.25" customHeight="1">
      <c r="A21" s="898"/>
      <c r="B21" s="264">
        <f t="shared" si="1"/>
        <v>0</v>
      </c>
      <c r="C21" s="265">
        <f>'Class-9'!D23</f>
        <v>0</v>
      </c>
      <c r="D21" s="265">
        <f>'Class-9'!E23</f>
        <v>0</v>
      </c>
      <c r="E21" s="265">
        <f>'Class-9'!F23</f>
        <v>0</v>
      </c>
      <c r="F21" s="265">
        <f>'Class-9'!$G23</f>
        <v>0</v>
      </c>
      <c r="G21" s="265">
        <f>'Class-9'!$H23</f>
        <v>0</v>
      </c>
      <c r="H21" s="265">
        <f>'Class-9'!I23</f>
        <v>0</v>
      </c>
      <c r="I21" s="265">
        <f>'Class-9'!J23</f>
        <v>0</v>
      </c>
      <c r="J21" s="266">
        <f>'Class-9'!K23</f>
        <v>0</v>
      </c>
      <c r="K21" s="264">
        <f>'Class-9'!L23</f>
        <v>0</v>
      </c>
      <c r="L21" s="265">
        <f>'Class-9'!M23</f>
        <v>0</v>
      </c>
      <c r="M21" s="290">
        <f>'Class-9'!N23</f>
        <v>0</v>
      </c>
      <c r="N21" s="265">
        <f>'Class-9'!O23</f>
        <v>0</v>
      </c>
      <c r="O21" s="265">
        <f>'Class-9'!P23</f>
        <v>0</v>
      </c>
      <c r="P21" s="290">
        <f>'Class-9'!Q23</f>
        <v>0</v>
      </c>
      <c r="Q21" s="265">
        <f>'Class-9'!R23</f>
        <v>0</v>
      </c>
      <c r="R21" s="265">
        <f>'Class-9'!S23</f>
        <v>0</v>
      </c>
      <c r="S21" s="290">
        <f>'Class-9'!T23</f>
        <v>0</v>
      </c>
      <c r="T21" s="906">
        <f>'Class-9'!U23</f>
        <v>0</v>
      </c>
      <c r="U21" s="907"/>
      <c r="V21" s="292" t="str">
        <f>'Class-9'!Y23</f>
        <v/>
      </c>
      <c r="W21" s="264">
        <f>'Class-9'!Z23</f>
        <v>0</v>
      </c>
      <c r="X21" s="265">
        <f>'Class-9'!AA23</f>
        <v>0</v>
      </c>
      <c r="Y21" s="290">
        <f>'Class-9'!AB23</f>
        <v>0</v>
      </c>
      <c r="Z21" s="265">
        <f>'Class-9'!AC23</f>
        <v>0</v>
      </c>
      <c r="AA21" s="265">
        <f>'Class-9'!AD23</f>
        <v>0</v>
      </c>
      <c r="AB21" s="290">
        <f>'Class-9'!AE23</f>
        <v>0</v>
      </c>
      <c r="AC21" s="265">
        <f>'Class-9'!AF23</f>
        <v>0</v>
      </c>
      <c r="AD21" s="265">
        <f>'Class-9'!AG23</f>
        <v>0</v>
      </c>
      <c r="AE21" s="290">
        <f>'Class-9'!AH23</f>
        <v>0</v>
      </c>
      <c r="AF21" s="906">
        <f>'Class-9'!AI23</f>
        <v>0</v>
      </c>
      <c r="AG21" s="907">
        <f>'Class-9'!AJ23</f>
        <v>0</v>
      </c>
      <c r="AH21" s="292" t="str">
        <f>'Class-9'!AM23</f>
        <v/>
      </c>
      <c r="AI21" s="264">
        <f>'Class-9'!AN23</f>
        <v>0</v>
      </c>
      <c r="AJ21" s="265">
        <f>'Class-9'!AO23</f>
        <v>0</v>
      </c>
      <c r="AK21" s="290">
        <f>'Class-9'!AP23</f>
        <v>0</v>
      </c>
      <c r="AL21" s="265">
        <f>'Class-9'!AQ23</f>
        <v>0</v>
      </c>
      <c r="AM21" s="265">
        <f>'Class-9'!AR23</f>
        <v>0</v>
      </c>
      <c r="AN21" s="290">
        <f>'Class-9'!AS23</f>
        <v>0</v>
      </c>
      <c r="AO21" s="265">
        <f>'Class-9'!AT23</f>
        <v>0</v>
      </c>
      <c r="AP21" s="265">
        <f>'Class-9'!AU23</f>
        <v>0</v>
      </c>
      <c r="AQ21" s="290">
        <f>'Class-9'!AV23</f>
        <v>0</v>
      </c>
      <c r="AR21" s="906">
        <f>'Class-9'!AW23</f>
        <v>0</v>
      </c>
      <c r="AS21" s="907"/>
      <c r="AT21" s="292" t="str">
        <f>'Class-9'!BA23</f>
        <v/>
      </c>
      <c r="AU21" s="264">
        <f>'Class-9'!BB23</f>
        <v>0</v>
      </c>
      <c r="AV21" s="265">
        <f>'Class-9'!BC23</f>
        <v>0</v>
      </c>
      <c r="AW21" s="290">
        <f>'Class-9'!BD23</f>
        <v>0</v>
      </c>
      <c r="AX21" s="265">
        <f>'Class-9'!BE23</f>
        <v>0</v>
      </c>
      <c r="AY21" s="265">
        <f>'Class-9'!BF23</f>
        <v>0</v>
      </c>
      <c r="AZ21" s="290">
        <f>'Class-9'!BG23</f>
        <v>0</v>
      </c>
      <c r="BA21" s="265">
        <f>'Class-9'!BH23</f>
        <v>0</v>
      </c>
      <c r="BB21" s="265">
        <f>'Class-9'!BI23</f>
        <v>0</v>
      </c>
      <c r="BC21" s="290">
        <f>'Class-9'!BJ23</f>
        <v>0</v>
      </c>
      <c r="BD21" s="906">
        <f>'Class-9'!BK23</f>
        <v>0</v>
      </c>
      <c r="BE21" s="907">
        <f>'Class-9'!BL23</f>
        <v>0</v>
      </c>
      <c r="BF21" s="292" t="str">
        <f>'Class-9'!BO23</f>
        <v/>
      </c>
      <c r="BG21" s="264">
        <f>'Class-9'!BP23</f>
        <v>0</v>
      </c>
      <c r="BH21" s="265">
        <f>'Class-9'!BQ23</f>
        <v>0</v>
      </c>
      <c r="BI21" s="290">
        <f>'Class-9'!BR23</f>
        <v>0</v>
      </c>
      <c r="BJ21" s="265">
        <f>'Class-9'!BS23</f>
        <v>0</v>
      </c>
      <c r="BK21" s="265">
        <f>'Class-9'!BT23</f>
        <v>0</v>
      </c>
      <c r="BL21" s="290">
        <f>'Class-9'!BU23</f>
        <v>0</v>
      </c>
      <c r="BM21" s="265">
        <f>'Class-9'!BV23</f>
        <v>0</v>
      </c>
      <c r="BN21" s="265">
        <f>'Class-9'!BW23</f>
        <v>0</v>
      </c>
      <c r="BO21" s="290">
        <f>'Class-9'!BX23</f>
        <v>0</v>
      </c>
      <c r="BP21" s="906">
        <f>'Class-9'!BY23</f>
        <v>0</v>
      </c>
      <c r="BQ21" s="907">
        <f>'Class-9'!BZ23</f>
        <v>0</v>
      </c>
      <c r="BR21" s="292" t="str">
        <f>'Class-9'!CC23</f>
        <v/>
      </c>
      <c r="BS21" s="264">
        <f>'Class-9'!CD23</f>
        <v>0</v>
      </c>
      <c r="BT21" s="265">
        <f>'Class-9'!CE23</f>
        <v>0</v>
      </c>
      <c r="BU21" s="290">
        <f>'Class-9'!CF23</f>
        <v>0</v>
      </c>
      <c r="BV21" s="265">
        <f>'Class-9'!CG23</f>
        <v>0</v>
      </c>
      <c r="BW21" s="265">
        <f>'Class-9'!CH23</f>
        <v>0</v>
      </c>
      <c r="BX21" s="290">
        <f>'Class-9'!CI23</f>
        <v>0</v>
      </c>
      <c r="BY21" s="265">
        <f>'Class-9'!CJ23</f>
        <v>0</v>
      </c>
      <c r="BZ21" s="265">
        <f>'Class-9'!CK23</f>
        <v>0</v>
      </c>
      <c r="CA21" s="290">
        <f>'Class-9'!CL23</f>
        <v>0</v>
      </c>
      <c r="CB21" s="906">
        <f>'Class-9'!CM23</f>
        <v>0</v>
      </c>
      <c r="CC21" s="907">
        <f>'Class-9'!CN23</f>
        <v>0</v>
      </c>
      <c r="CD21" s="292" t="str">
        <f>'Class-9'!CQ23</f>
        <v/>
      </c>
      <c r="CE21" s="264">
        <f>'Class-9'!CR23</f>
        <v>0</v>
      </c>
      <c r="CF21" s="265">
        <f>'Class-9'!CS23</f>
        <v>0</v>
      </c>
      <c r="CG21" s="290">
        <f>'Class-9'!CT23</f>
        <v>0</v>
      </c>
      <c r="CH21" s="265">
        <f>'Class-9'!CU23</f>
        <v>0</v>
      </c>
      <c r="CI21" s="265">
        <f>'Class-9'!CV23</f>
        <v>0</v>
      </c>
      <c r="CJ21" s="290">
        <f>'Class-9'!CW23</f>
        <v>0</v>
      </c>
      <c r="CK21" s="265">
        <f>'Class-9'!CX23</f>
        <v>0</v>
      </c>
      <c r="CL21" s="265">
        <f>'Class-9'!CY23</f>
        <v>0</v>
      </c>
      <c r="CM21" s="290">
        <f>'Class-9'!CZ23</f>
        <v>0</v>
      </c>
      <c r="CN21" s="906">
        <f>'Class-9'!DA23</f>
        <v>0</v>
      </c>
      <c r="CO21" s="907">
        <f>'Class-9'!DB23</f>
        <v>0</v>
      </c>
      <c r="CP21" s="292" t="str">
        <f>'Class-9'!DE23</f>
        <v/>
      </c>
      <c r="CQ21" s="264">
        <f>'Class-9'!DF23</f>
        <v>0</v>
      </c>
      <c r="CR21" s="265">
        <f>'Class-9'!DG23</f>
        <v>0</v>
      </c>
      <c r="CS21" s="290">
        <f>'Class-9'!DH23</f>
        <v>0</v>
      </c>
      <c r="CT21" s="265">
        <f>'Class-9'!DI23</f>
        <v>0</v>
      </c>
      <c r="CU21" s="265">
        <f>'Class-9'!DJ23</f>
        <v>0</v>
      </c>
      <c r="CV21" s="290">
        <f>'Class-9'!DK23</f>
        <v>0</v>
      </c>
      <c r="CW21" s="265">
        <f>'Class-9'!DL23</f>
        <v>0</v>
      </c>
      <c r="CX21" s="265">
        <f>'Class-9'!DM23</f>
        <v>0</v>
      </c>
      <c r="CY21" s="290">
        <f>'Class-9'!DN23</f>
        <v>0</v>
      </c>
      <c r="CZ21" s="291">
        <f>'Class-9'!DO23</f>
        <v>0</v>
      </c>
      <c r="DA21" s="307" t="str">
        <f>'Class-9'!DQ23</f>
        <v/>
      </c>
      <c r="DB21" s="264">
        <f>'Class-9'!DR23</f>
        <v>0</v>
      </c>
      <c r="DC21" s="265">
        <f>'Class-9'!DS23</f>
        <v>0</v>
      </c>
      <c r="DD21" s="290">
        <f>'Class-9'!DT23</f>
        <v>0</v>
      </c>
      <c r="DE21" s="265">
        <f>'Class-9'!DU23</f>
        <v>0</v>
      </c>
      <c r="DF21" s="265">
        <f>'Class-9'!DV23</f>
        <v>0</v>
      </c>
      <c r="DG21" s="290">
        <f>'Class-9'!DW23</f>
        <v>0</v>
      </c>
      <c r="DH21" s="265">
        <f>'Class-9'!DX23</f>
        <v>0</v>
      </c>
      <c r="DI21" s="265">
        <f>'Class-9'!DY23</f>
        <v>0</v>
      </c>
      <c r="DJ21" s="290">
        <f>'Class-9'!DZ23</f>
        <v>0</v>
      </c>
      <c r="DK21" s="291">
        <f>'Class-9'!EA23</f>
        <v>0</v>
      </c>
      <c r="DL21" s="307" t="str">
        <f>'Class-9'!EC23</f>
        <v/>
      </c>
      <c r="DM21" s="264">
        <f>'Class-9'!ED23</f>
        <v>0</v>
      </c>
      <c r="DN21" s="265">
        <f>'Class-9'!EE23</f>
        <v>0</v>
      </c>
      <c r="DO21" s="265">
        <f>'Class-9'!EF23</f>
        <v>0</v>
      </c>
      <c r="DP21" s="265">
        <f>'Class-9'!EG23</f>
        <v>0</v>
      </c>
      <c r="DQ21" s="265">
        <f>'Class-9'!EH23</f>
        <v>0</v>
      </c>
      <c r="DR21" s="292" t="str">
        <f>'Class-9'!EI23</f>
        <v/>
      </c>
      <c r="DS21" s="264">
        <f>'Class-9'!EJ23</f>
        <v>0</v>
      </c>
      <c r="DT21" s="265">
        <f>'Class-9'!EK23</f>
        <v>0</v>
      </c>
      <c r="DU21" s="265">
        <f>'Class-9'!EL23</f>
        <v>0</v>
      </c>
      <c r="DV21" s="265">
        <f>'Class-9'!EM23</f>
        <v>0</v>
      </c>
      <c r="DW21" s="265">
        <f>'Class-9'!EN23</f>
        <v>0</v>
      </c>
      <c r="DX21" s="268" t="str">
        <f>'Class-9'!EO23</f>
        <v/>
      </c>
      <c r="DY21" s="264">
        <f>'Class-9'!EP23</f>
        <v>0</v>
      </c>
      <c r="DZ21" s="265">
        <f>'Class-9'!EQ23</f>
        <v>0</v>
      </c>
      <c r="EA21" s="290">
        <f>'Class-9'!ER23</f>
        <v>0</v>
      </c>
      <c r="EB21" s="265">
        <f>'Class-9'!ES23</f>
        <v>0</v>
      </c>
      <c r="EC21" s="265">
        <f>'Class-9'!ET23</f>
        <v>0</v>
      </c>
      <c r="ED21" s="290">
        <f>'Class-9'!EU23</f>
        <v>0</v>
      </c>
      <c r="EE21" s="265">
        <f>'Class-9'!EV23</f>
        <v>0</v>
      </c>
      <c r="EF21" s="265">
        <f>'Class-9'!EW23</f>
        <v>0</v>
      </c>
      <c r="EG21" s="290">
        <f>'Class-9'!EX23</f>
        <v>0</v>
      </c>
      <c r="EH21" s="291">
        <f>'Class-9'!EY23</f>
        <v>0</v>
      </c>
      <c r="EI21" s="307" t="str">
        <f>'Class-9'!FA23</f>
        <v/>
      </c>
      <c r="EJ21" s="264">
        <f>'Class-9'!FB23</f>
        <v>0</v>
      </c>
      <c r="EK21" s="265">
        <f>'Class-9'!FC23</f>
        <v>0</v>
      </c>
      <c r="EL21" s="269" t="str">
        <f>'Class-9'!FD23</f>
        <v/>
      </c>
      <c r="EM21" s="264">
        <f>'Class-9'!FE23</f>
        <v>0</v>
      </c>
      <c r="EN21" s="265">
        <f>'Class-9'!FF23</f>
        <v>0</v>
      </c>
      <c r="EO21" s="270">
        <f>'Class-9'!FG23</f>
        <v>0</v>
      </c>
      <c r="EP21" s="265" t="str">
        <f>'Class-9'!FH23</f>
        <v/>
      </c>
      <c r="EQ21" s="265" t="str">
        <f>'Class-9'!FI23</f>
        <v/>
      </c>
      <c r="ER21" s="265" t="str">
        <f>'Class-9'!FJ23</f>
        <v/>
      </c>
      <c r="ES21" s="267" t="str">
        <f>'Class-9'!FK23</f>
        <v/>
      </c>
      <c r="ET21" s="271" t="str">
        <f>'Class-9'!FM23</f>
        <v/>
      </c>
    </row>
    <row r="22" spans="1:150" s="272" customFormat="1" ht="17.25" customHeight="1">
      <c r="A22" s="898"/>
      <c r="B22" s="264">
        <f t="shared" si="1"/>
        <v>0</v>
      </c>
      <c r="C22" s="265">
        <f>'Class-9'!D24</f>
        <v>0</v>
      </c>
      <c r="D22" s="265">
        <f>'Class-9'!E24</f>
        <v>0</v>
      </c>
      <c r="E22" s="265">
        <f>'Class-9'!F24</f>
        <v>0</v>
      </c>
      <c r="F22" s="265">
        <f>'Class-9'!$G24</f>
        <v>0</v>
      </c>
      <c r="G22" s="265">
        <f>'Class-9'!$H24</f>
        <v>0</v>
      </c>
      <c r="H22" s="265">
        <f>'Class-9'!I24</f>
        <v>0</v>
      </c>
      <c r="I22" s="265">
        <f>'Class-9'!J24</f>
        <v>0</v>
      </c>
      <c r="J22" s="266">
        <f>'Class-9'!K24</f>
        <v>0</v>
      </c>
      <c r="K22" s="264">
        <f>'Class-9'!L24</f>
        <v>0</v>
      </c>
      <c r="L22" s="265">
        <f>'Class-9'!M24</f>
        <v>0</v>
      </c>
      <c r="M22" s="290">
        <f>'Class-9'!N24</f>
        <v>0</v>
      </c>
      <c r="N22" s="265">
        <f>'Class-9'!O24</f>
        <v>0</v>
      </c>
      <c r="O22" s="265">
        <f>'Class-9'!P24</f>
        <v>0</v>
      </c>
      <c r="P22" s="290">
        <f>'Class-9'!Q24</f>
        <v>0</v>
      </c>
      <c r="Q22" s="265">
        <f>'Class-9'!R24</f>
        <v>0</v>
      </c>
      <c r="R22" s="265">
        <f>'Class-9'!S24</f>
        <v>0</v>
      </c>
      <c r="S22" s="290">
        <f>'Class-9'!T24</f>
        <v>0</v>
      </c>
      <c r="T22" s="906">
        <f>'Class-9'!U24</f>
        <v>0</v>
      </c>
      <c r="U22" s="907"/>
      <c r="V22" s="292" t="str">
        <f>'Class-9'!Y24</f>
        <v/>
      </c>
      <c r="W22" s="264">
        <f>'Class-9'!Z24</f>
        <v>0</v>
      </c>
      <c r="X22" s="265">
        <f>'Class-9'!AA24</f>
        <v>0</v>
      </c>
      <c r="Y22" s="290">
        <f>'Class-9'!AB24</f>
        <v>0</v>
      </c>
      <c r="Z22" s="265">
        <f>'Class-9'!AC24</f>
        <v>0</v>
      </c>
      <c r="AA22" s="265">
        <f>'Class-9'!AD24</f>
        <v>0</v>
      </c>
      <c r="AB22" s="290">
        <f>'Class-9'!AE24</f>
        <v>0</v>
      </c>
      <c r="AC22" s="265">
        <f>'Class-9'!AF24</f>
        <v>0</v>
      </c>
      <c r="AD22" s="265">
        <f>'Class-9'!AG24</f>
        <v>0</v>
      </c>
      <c r="AE22" s="290">
        <f>'Class-9'!AH24</f>
        <v>0</v>
      </c>
      <c r="AF22" s="906">
        <f>'Class-9'!AI24</f>
        <v>0</v>
      </c>
      <c r="AG22" s="907">
        <f>'Class-9'!AJ24</f>
        <v>0</v>
      </c>
      <c r="AH22" s="292" t="str">
        <f>'Class-9'!AM24</f>
        <v/>
      </c>
      <c r="AI22" s="264">
        <f>'Class-9'!AN24</f>
        <v>0</v>
      </c>
      <c r="AJ22" s="265">
        <f>'Class-9'!AO24</f>
        <v>0</v>
      </c>
      <c r="AK22" s="290">
        <f>'Class-9'!AP24</f>
        <v>0</v>
      </c>
      <c r="AL22" s="265">
        <f>'Class-9'!AQ24</f>
        <v>0</v>
      </c>
      <c r="AM22" s="265">
        <f>'Class-9'!AR24</f>
        <v>0</v>
      </c>
      <c r="AN22" s="290">
        <f>'Class-9'!AS24</f>
        <v>0</v>
      </c>
      <c r="AO22" s="265">
        <f>'Class-9'!AT24</f>
        <v>0</v>
      </c>
      <c r="AP22" s="265">
        <f>'Class-9'!AU24</f>
        <v>0</v>
      </c>
      <c r="AQ22" s="290">
        <f>'Class-9'!AV24</f>
        <v>0</v>
      </c>
      <c r="AR22" s="906">
        <f>'Class-9'!AW24</f>
        <v>0</v>
      </c>
      <c r="AS22" s="907"/>
      <c r="AT22" s="292" t="str">
        <f>'Class-9'!BA24</f>
        <v/>
      </c>
      <c r="AU22" s="264">
        <f>'Class-9'!BB24</f>
        <v>0</v>
      </c>
      <c r="AV22" s="265">
        <f>'Class-9'!BC24</f>
        <v>0</v>
      </c>
      <c r="AW22" s="290">
        <f>'Class-9'!BD24</f>
        <v>0</v>
      </c>
      <c r="AX22" s="265">
        <f>'Class-9'!BE24</f>
        <v>0</v>
      </c>
      <c r="AY22" s="265">
        <f>'Class-9'!BF24</f>
        <v>0</v>
      </c>
      <c r="AZ22" s="290">
        <f>'Class-9'!BG24</f>
        <v>0</v>
      </c>
      <c r="BA22" s="265">
        <f>'Class-9'!BH24</f>
        <v>0</v>
      </c>
      <c r="BB22" s="265">
        <f>'Class-9'!BI24</f>
        <v>0</v>
      </c>
      <c r="BC22" s="290">
        <f>'Class-9'!BJ24</f>
        <v>0</v>
      </c>
      <c r="BD22" s="906">
        <f>'Class-9'!BK24</f>
        <v>0</v>
      </c>
      <c r="BE22" s="907">
        <f>'Class-9'!BL24</f>
        <v>0</v>
      </c>
      <c r="BF22" s="292" t="str">
        <f>'Class-9'!BO24</f>
        <v/>
      </c>
      <c r="BG22" s="264">
        <f>'Class-9'!BP24</f>
        <v>0</v>
      </c>
      <c r="BH22" s="265">
        <f>'Class-9'!BQ24</f>
        <v>0</v>
      </c>
      <c r="BI22" s="290">
        <f>'Class-9'!BR24</f>
        <v>0</v>
      </c>
      <c r="BJ22" s="265">
        <f>'Class-9'!BS24</f>
        <v>0</v>
      </c>
      <c r="BK22" s="265">
        <f>'Class-9'!BT24</f>
        <v>0</v>
      </c>
      <c r="BL22" s="290">
        <f>'Class-9'!BU24</f>
        <v>0</v>
      </c>
      <c r="BM22" s="265">
        <f>'Class-9'!BV24</f>
        <v>0</v>
      </c>
      <c r="BN22" s="265">
        <f>'Class-9'!BW24</f>
        <v>0</v>
      </c>
      <c r="BO22" s="290">
        <f>'Class-9'!BX24</f>
        <v>0</v>
      </c>
      <c r="BP22" s="906">
        <f>'Class-9'!BY24</f>
        <v>0</v>
      </c>
      <c r="BQ22" s="907">
        <f>'Class-9'!BZ24</f>
        <v>0</v>
      </c>
      <c r="BR22" s="292" t="str">
        <f>'Class-9'!CC24</f>
        <v/>
      </c>
      <c r="BS22" s="264">
        <f>'Class-9'!CD24</f>
        <v>0</v>
      </c>
      <c r="BT22" s="265">
        <f>'Class-9'!CE24</f>
        <v>0</v>
      </c>
      <c r="BU22" s="290">
        <f>'Class-9'!CF24</f>
        <v>0</v>
      </c>
      <c r="BV22" s="265">
        <f>'Class-9'!CG24</f>
        <v>0</v>
      </c>
      <c r="BW22" s="265">
        <f>'Class-9'!CH24</f>
        <v>0</v>
      </c>
      <c r="BX22" s="290">
        <f>'Class-9'!CI24</f>
        <v>0</v>
      </c>
      <c r="BY22" s="265">
        <f>'Class-9'!CJ24</f>
        <v>0</v>
      </c>
      <c r="BZ22" s="265">
        <f>'Class-9'!CK24</f>
        <v>0</v>
      </c>
      <c r="CA22" s="290">
        <f>'Class-9'!CL24</f>
        <v>0</v>
      </c>
      <c r="CB22" s="906">
        <f>'Class-9'!CM24</f>
        <v>0</v>
      </c>
      <c r="CC22" s="907">
        <f>'Class-9'!CN24</f>
        <v>0</v>
      </c>
      <c r="CD22" s="292" t="str">
        <f>'Class-9'!CQ24</f>
        <v/>
      </c>
      <c r="CE22" s="264">
        <f>'Class-9'!CR24</f>
        <v>0</v>
      </c>
      <c r="CF22" s="265">
        <f>'Class-9'!CS24</f>
        <v>0</v>
      </c>
      <c r="CG22" s="290">
        <f>'Class-9'!CT24</f>
        <v>0</v>
      </c>
      <c r="CH22" s="265">
        <f>'Class-9'!CU24</f>
        <v>0</v>
      </c>
      <c r="CI22" s="265">
        <f>'Class-9'!CV24</f>
        <v>0</v>
      </c>
      <c r="CJ22" s="290">
        <f>'Class-9'!CW24</f>
        <v>0</v>
      </c>
      <c r="CK22" s="265">
        <f>'Class-9'!CX24</f>
        <v>0</v>
      </c>
      <c r="CL22" s="265">
        <f>'Class-9'!CY24</f>
        <v>0</v>
      </c>
      <c r="CM22" s="290">
        <f>'Class-9'!CZ24</f>
        <v>0</v>
      </c>
      <c r="CN22" s="906">
        <f>'Class-9'!DA24</f>
        <v>0</v>
      </c>
      <c r="CO22" s="907">
        <f>'Class-9'!DB24</f>
        <v>0</v>
      </c>
      <c r="CP22" s="292" t="str">
        <f>'Class-9'!DE24</f>
        <v/>
      </c>
      <c r="CQ22" s="264">
        <f>'Class-9'!DF24</f>
        <v>0</v>
      </c>
      <c r="CR22" s="265">
        <f>'Class-9'!DG24</f>
        <v>0</v>
      </c>
      <c r="CS22" s="290">
        <f>'Class-9'!DH24</f>
        <v>0</v>
      </c>
      <c r="CT22" s="265">
        <f>'Class-9'!DI24</f>
        <v>0</v>
      </c>
      <c r="CU22" s="265">
        <f>'Class-9'!DJ24</f>
        <v>0</v>
      </c>
      <c r="CV22" s="290">
        <f>'Class-9'!DK24</f>
        <v>0</v>
      </c>
      <c r="CW22" s="265">
        <f>'Class-9'!DL24</f>
        <v>0</v>
      </c>
      <c r="CX22" s="265">
        <f>'Class-9'!DM24</f>
        <v>0</v>
      </c>
      <c r="CY22" s="290">
        <f>'Class-9'!DN24</f>
        <v>0</v>
      </c>
      <c r="CZ22" s="291">
        <f>'Class-9'!DO24</f>
        <v>0</v>
      </c>
      <c r="DA22" s="307" t="str">
        <f>'Class-9'!DQ24</f>
        <v/>
      </c>
      <c r="DB22" s="264">
        <f>'Class-9'!DR24</f>
        <v>0</v>
      </c>
      <c r="DC22" s="265">
        <f>'Class-9'!DS24</f>
        <v>0</v>
      </c>
      <c r="DD22" s="290">
        <f>'Class-9'!DT24</f>
        <v>0</v>
      </c>
      <c r="DE22" s="265">
        <f>'Class-9'!DU24</f>
        <v>0</v>
      </c>
      <c r="DF22" s="265">
        <f>'Class-9'!DV24</f>
        <v>0</v>
      </c>
      <c r="DG22" s="290">
        <f>'Class-9'!DW24</f>
        <v>0</v>
      </c>
      <c r="DH22" s="265">
        <f>'Class-9'!DX24</f>
        <v>0</v>
      </c>
      <c r="DI22" s="265">
        <f>'Class-9'!DY24</f>
        <v>0</v>
      </c>
      <c r="DJ22" s="290">
        <f>'Class-9'!DZ24</f>
        <v>0</v>
      </c>
      <c r="DK22" s="291">
        <f>'Class-9'!EA24</f>
        <v>0</v>
      </c>
      <c r="DL22" s="307" t="str">
        <f>'Class-9'!EC24</f>
        <v/>
      </c>
      <c r="DM22" s="264">
        <f>'Class-9'!ED24</f>
        <v>0</v>
      </c>
      <c r="DN22" s="265">
        <f>'Class-9'!EE24</f>
        <v>0</v>
      </c>
      <c r="DO22" s="265">
        <f>'Class-9'!EF24</f>
        <v>0</v>
      </c>
      <c r="DP22" s="265">
        <f>'Class-9'!EG24</f>
        <v>0</v>
      </c>
      <c r="DQ22" s="265">
        <f>'Class-9'!EH24</f>
        <v>0</v>
      </c>
      <c r="DR22" s="292" t="str">
        <f>'Class-9'!EI24</f>
        <v/>
      </c>
      <c r="DS22" s="264">
        <f>'Class-9'!EJ24</f>
        <v>0</v>
      </c>
      <c r="DT22" s="265">
        <f>'Class-9'!EK24</f>
        <v>0</v>
      </c>
      <c r="DU22" s="265">
        <f>'Class-9'!EL24</f>
        <v>0</v>
      </c>
      <c r="DV22" s="265">
        <f>'Class-9'!EM24</f>
        <v>0</v>
      </c>
      <c r="DW22" s="265">
        <f>'Class-9'!EN24</f>
        <v>0</v>
      </c>
      <c r="DX22" s="268" t="str">
        <f>'Class-9'!EO24</f>
        <v/>
      </c>
      <c r="DY22" s="264">
        <f>'Class-9'!EP24</f>
        <v>0</v>
      </c>
      <c r="DZ22" s="265">
        <f>'Class-9'!EQ24</f>
        <v>0</v>
      </c>
      <c r="EA22" s="290">
        <f>'Class-9'!ER24</f>
        <v>0</v>
      </c>
      <c r="EB22" s="265">
        <f>'Class-9'!ES24</f>
        <v>0</v>
      </c>
      <c r="EC22" s="265">
        <f>'Class-9'!ET24</f>
        <v>0</v>
      </c>
      <c r="ED22" s="290">
        <f>'Class-9'!EU24</f>
        <v>0</v>
      </c>
      <c r="EE22" s="265">
        <f>'Class-9'!EV24</f>
        <v>0</v>
      </c>
      <c r="EF22" s="265">
        <f>'Class-9'!EW24</f>
        <v>0</v>
      </c>
      <c r="EG22" s="290">
        <f>'Class-9'!EX24</f>
        <v>0</v>
      </c>
      <c r="EH22" s="291">
        <f>'Class-9'!EY24</f>
        <v>0</v>
      </c>
      <c r="EI22" s="307" t="str">
        <f>'Class-9'!FA24</f>
        <v/>
      </c>
      <c r="EJ22" s="264">
        <f>'Class-9'!FB24</f>
        <v>0</v>
      </c>
      <c r="EK22" s="265">
        <f>'Class-9'!FC24</f>
        <v>0</v>
      </c>
      <c r="EL22" s="269" t="str">
        <f>'Class-9'!FD24</f>
        <v/>
      </c>
      <c r="EM22" s="264">
        <f>'Class-9'!FE24</f>
        <v>0</v>
      </c>
      <c r="EN22" s="265">
        <f>'Class-9'!FF24</f>
        <v>0</v>
      </c>
      <c r="EO22" s="270">
        <f>'Class-9'!FG24</f>
        <v>0</v>
      </c>
      <c r="EP22" s="265" t="str">
        <f>'Class-9'!FH24</f>
        <v/>
      </c>
      <c r="EQ22" s="265" t="str">
        <f>'Class-9'!FI24</f>
        <v/>
      </c>
      <c r="ER22" s="265" t="str">
        <f>'Class-9'!FJ24</f>
        <v/>
      </c>
      <c r="ES22" s="267" t="str">
        <f>'Class-9'!FK24</f>
        <v/>
      </c>
      <c r="ET22" s="271" t="str">
        <f>'Class-9'!FM24</f>
        <v/>
      </c>
    </row>
    <row r="23" spans="1:150" s="272" customFormat="1" ht="17.25" customHeight="1">
      <c r="A23" s="898"/>
      <c r="B23" s="264">
        <f t="shared" si="1"/>
        <v>0</v>
      </c>
      <c r="C23" s="265">
        <f>'Class-9'!D25</f>
        <v>0</v>
      </c>
      <c r="D23" s="265">
        <f>'Class-9'!E25</f>
        <v>0</v>
      </c>
      <c r="E23" s="265">
        <f>'Class-9'!F25</f>
        <v>0</v>
      </c>
      <c r="F23" s="265">
        <f>'Class-9'!$G25</f>
        <v>0</v>
      </c>
      <c r="G23" s="265">
        <f>'Class-9'!$H25</f>
        <v>0</v>
      </c>
      <c r="H23" s="265">
        <f>'Class-9'!I25</f>
        <v>0</v>
      </c>
      <c r="I23" s="265">
        <f>'Class-9'!J25</f>
        <v>0</v>
      </c>
      <c r="J23" s="266">
        <f>'Class-9'!K25</f>
        <v>0</v>
      </c>
      <c r="K23" s="264">
        <f>'Class-9'!L25</f>
        <v>0</v>
      </c>
      <c r="L23" s="265">
        <f>'Class-9'!M25</f>
        <v>0</v>
      </c>
      <c r="M23" s="290">
        <f>'Class-9'!N25</f>
        <v>0</v>
      </c>
      <c r="N23" s="265">
        <f>'Class-9'!O25</f>
        <v>0</v>
      </c>
      <c r="O23" s="265">
        <f>'Class-9'!P25</f>
        <v>0</v>
      </c>
      <c r="P23" s="290">
        <f>'Class-9'!Q25</f>
        <v>0</v>
      </c>
      <c r="Q23" s="265">
        <f>'Class-9'!R25</f>
        <v>0</v>
      </c>
      <c r="R23" s="265">
        <f>'Class-9'!S25</f>
        <v>0</v>
      </c>
      <c r="S23" s="290">
        <f>'Class-9'!T25</f>
        <v>0</v>
      </c>
      <c r="T23" s="906">
        <f>'Class-9'!U25</f>
        <v>0</v>
      </c>
      <c r="U23" s="907"/>
      <c r="V23" s="292" t="str">
        <f>'Class-9'!Y25</f>
        <v/>
      </c>
      <c r="W23" s="264">
        <f>'Class-9'!Z25</f>
        <v>0</v>
      </c>
      <c r="X23" s="265">
        <f>'Class-9'!AA25</f>
        <v>0</v>
      </c>
      <c r="Y23" s="290">
        <f>'Class-9'!AB25</f>
        <v>0</v>
      </c>
      <c r="Z23" s="265">
        <f>'Class-9'!AC25</f>
        <v>0</v>
      </c>
      <c r="AA23" s="265">
        <f>'Class-9'!AD25</f>
        <v>0</v>
      </c>
      <c r="AB23" s="290">
        <f>'Class-9'!AE25</f>
        <v>0</v>
      </c>
      <c r="AC23" s="265">
        <f>'Class-9'!AF25</f>
        <v>0</v>
      </c>
      <c r="AD23" s="265">
        <f>'Class-9'!AG25</f>
        <v>0</v>
      </c>
      <c r="AE23" s="290">
        <f>'Class-9'!AH25</f>
        <v>0</v>
      </c>
      <c r="AF23" s="906">
        <f>'Class-9'!AI25</f>
        <v>0</v>
      </c>
      <c r="AG23" s="907">
        <f>'Class-9'!AJ25</f>
        <v>0</v>
      </c>
      <c r="AH23" s="292" t="str">
        <f>'Class-9'!AM25</f>
        <v/>
      </c>
      <c r="AI23" s="264">
        <f>'Class-9'!AN25</f>
        <v>0</v>
      </c>
      <c r="AJ23" s="265">
        <f>'Class-9'!AO25</f>
        <v>0</v>
      </c>
      <c r="AK23" s="290">
        <f>'Class-9'!AP25</f>
        <v>0</v>
      </c>
      <c r="AL23" s="265">
        <f>'Class-9'!AQ25</f>
        <v>0</v>
      </c>
      <c r="AM23" s="265">
        <f>'Class-9'!AR25</f>
        <v>0</v>
      </c>
      <c r="AN23" s="290">
        <f>'Class-9'!AS25</f>
        <v>0</v>
      </c>
      <c r="AO23" s="265">
        <f>'Class-9'!AT25</f>
        <v>0</v>
      </c>
      <c r="AP23" s="265">
        <f>'Class-9'!AU25</f>
        <v>0</v>
      </c>
      <c r="AQ23" s="290">
        <f>'Class-9'!AV25</f>
        <v>0</v>
      </c>
      <c r="AR23" s="906">
        <f>'Class-9'!AW25</f>
        <v>0</v>
      </c>
      <c r="AS23" s="907"/>
      <c r="AT23" s="292" t="str">
        <f>'Class-9'!BA25</f>
        <v/>
      </c>
      <c r="AU23" s="264">
        <f>'Class-9'!BB25</f>
        <v>0</v>
      </c>
      <c r="AV23" s="265">
        <f>'Class-9'!BC25</f>
        <v>0</v>
      </c>
      <c r="AW23" s="290">
        <f>'Class-9'!BD25</f>
        <v>0</v>
      </c>
      <c r="AX23" s="265">
        <f>'Class-9'!BE25</f>
        <v>0</v>
      </c>
      <c r="AY23" s="265">
        <f>'Class-9'!BF25</f>
        <v>0</v>
      </c>
      <c r="AZ23" s="290">
        <f>'Class-9'!BG25</f>
        <v>0</v>
      </c>
      <c r="BA23" s="265">
        <f>'Class-9'!BH25</f>
        <v>0</v>
      </c>
      <c r="BB23" s="265">
        <f>'Class-9'!BI25</f>
        <v>0</v>
      </c>
      <c r="BC23" s="290">
        <f>'Class-9'!BJ25</f>
        <v>0</v>
      </c>
      <c r="BD23" s="906">
        <f>'Class-9'!BK25</f>
        <v>0</v>
      </c>
      <c r="BE23" s="907">
        <f>'Class-9'!BL25</f>
        <v>0</v>
      </c>
      <c r="BF23" s="292" t="str">
        <f>'Class-9'!BO25</f>
        <v/>
      </c>
      <c r="BG23" s="264">
        <f>'Class-9'!BP25</f>
        <v>0</v>
      </c>
      <c r="BH23" s="265">
        <f>'Class-9'!BQ25</f>
        <v>0</v>
      </c>
      <c r="BI23" s="290">
        <f>'Class-9'!BR25</f>
        <v>0</v>
      </c>
      <c r="BJ23" s="265">
        <f>'Class-9'!BS25</f>
        <v>0</v>
      </c>
      <c r="BK23" s="265">
        <f>'Class-9'!BT25</f>
        <v>0</v>
      </c>
      <c r="BL23" s="290">
        <f>'Class-9'!BU25</f>
        <v>0</v>
      </c>
      <c r="BM23" s="265">
        <f>'Class-9'!BV25</f>
        <v>0</v>
      </c>
      <c r="BN23" s="265">
        <f>'Class-9'!BW25</f>
        <v>0</v>
      </c>
      <c r="BO23" s="290">
        <f>'Class-9'!BX25</f>
        <v>0</v>
      </c>
      <c r="BP23" s="906">
        <f>'Class-9'!BY25</f>
        <v>0</v>
      </c>
      <c r="BQ23" s="907">
        <f>'Class-9'!BZ25</f>
        <v>0</v>
      </c>
      <c r="BR23" s="292" t="str">
        <f>'Class-9'!CC25</f>
        <v/>
      </c>
      <c r="BS23" s="264">
        <f>'Class-9'!CD25</f>
        <v>0</v>
      </c>
      <c r="BT23" s="265">
        <f>'Class-9'!CE25</f>
        <v>0</v>
      </c>
      <c r="BU23" s="290">
        <f>'Class-9'!CF25</f>
        <v>0</v>
      </c>
      <c r="BV23" s="265">
        <f>'Class-9'!CG25</f>
        <v>0</v>
      </c>
      <c r="BW23" s="265">
        <f>'Class-9'!CH25</f>
        <v>0</v>
      </c>
      <c r="BX23" s="290">
        <f>'Class-9'!CI25</f>
        <v>0</v>
      </c>
      <c r="BY23" s="265">
        <f>'Class-9'!CJ25</f>
        <v>0</v>
      </c>
      <c r="BZ23" s="265">
        <f>'Class-9'!CK25</f>
        <v>0</v>
      </c>
      <c r="CA23" s="290">
        <f>'Class-9'!CL25</f>
        <v>0</v>
      </c>
      <c r="CB23" s="906">
        <f>'Class-9'!CM25</f>
        <v>0</v>
      </c>
      <c r="CC23" s="907">
        <f>'Class-9'!CN25</f>
        <v>0</v>
      </c>
      <c r="CD23" s="292" t="str">
        <f>'Class-9'!CQ25</f>
        <v/>
      </c>
      <c r="CE23" s="264">
        <f>'Class-9'!CR25</f>
        <v>0</v>
      </c>
      <c r="CF23" s="265">
        <f>'Class-9'!CS25</f>
        <v>0</v>
      </c>
      <c r="CG23" s="290">
        <f>'Class-9'!CT25</f>
        <v>0</v>
      </c>
      <c r="CH23" s="265">
        <f>'Class-9'!CU25</f>
        <v>0</v>
      </c>
      <c r="CI23" s="265">
        <f>'Class-9'!CV25</f>
        <v>0</v>
      </c>
      <c r="CJ23" s="290">
        <f>'Class-9'!CW25</f>
        <v>0</v>
      </c>
      <c r="CK23" s="265">
        <f>'Class-9'!CX25</f>
        <v>0</v>
      </c>
      <c r="CL23" s="265">
        <f>'Class-9'!CY25</f>
        <v>0</v>
      </c>
      <c r="CM23" s="290">
        <f>'Class-9'!CZ25</f>
        <v>0</v>
      </c>
      <c r="CN23" s="906">
        <f>'Class-9'!DA25</f>
        <v>0</v>
      </c>
      <c r="CO23" s="907">
        <f>'Class-9'!DB25</f>
        <v>0</v>
      </c>
      <c r="CP23" s="292" t="str">
        <f>'Class-9'!DE25</f>
        <v/>
      </c>
      <c r="CQ23" s="264">
        <f>'Class-9'!DF25</f>
        <v>0</v>
      </c>
      <c r="CR23" s="265">
        <f>'Class-9'!DG25</f>
        <v>0</v>
      </c>
      <c r="CS23" s="290">
        <f>'Class-9'!DH25</f>
        <v>0</v>
      </c>
      <c r="CT23" s="265">
        <f>'Class-9'!DI25</f>
        <v>0</v>
      </c>
      <c r="CU23" s="265">
        <f>'Class-9'!DJ25</f>
        <v>0</v>
      </c>
      <c r="CV23" s="290">
        <f>'Class-9'!DK25</f>
        <v>0</v>
      </c>
      <c r="CW23" s="265">
        <f>'Class-9'!DL25</f>
        <v>0</v>
      </c>
      <c r="CX23" s="265">
        <f>'Class-9'!DM25</f>
        <v>0</v>
      </c>
      <c r="CY23" s="290">
        <f>'Class-9'!DN25</f>
        <v>0</v>
      </c>
      <c r="CZ23" s="291">
        <f>'Class-9'!DO25</f>
        <v>0</v>
      </c>
      <c r="DA23" s="307" t="str">
        <f>'Class-9'!DQ25</f>
        <v/>
      </c>
      <c r="DB23" s="264">
        <f>'Class-9'!DR25</f>
        <v>0</v>
      </c>
      <c r="DC23" s="265">
        <f>'Class-9'!DS25</f>
        <v>0</v>
      </c>
      <c r="DD23" s="290">
        <f>'Class-9'!DT25</f>
        <v>0</v>
      </c>
      <c r="DE23" s="265">
        <f>'Class-9'!DU25</f>
        <v>0</v>
      </c>
      <c r="DF23" s="265">
        <f>'Class-9'!DV25</f>
        <v>0</v>
      </c>
      <c r="DG23" s="290">
        <f>'Class-9'!DW25</f>
        <v>0</v>
      </c>
      <c r="DH23" s="265">
        <f>'Class-9'!DX25</f>
        <v>0</v>
      </c>
      <c r="DI23" s="265">
        <f>'Class-9'!DY25</f>
        <v>0</v>
      </c>
      <c r="DJ23" s="290">
        <f>'Class-9'!DZ25</f>
        <v>0</v>
      </c>
      <c r="DK23" s="291">
        <f>'Class-9'!EA25</f>
        <v>0</v>
      </c>
      <c r="DL23" s="307" t="str">
        <f>'Class-9'!EC25</f>
        <v/>
      </c>
      <c r="DM23" s="264">
        <f>'Class-9'!ED25</f>
        <v>0</v>
      </c>
      <c r="DN23" s="265">
        <f>'Class-9'!EE25</f>
        <v>0</v>
      </c>
      <c r="DO23" s="265">
        <f>'Class-9'!EF25</f>
        <v>0</v>
      </c>
      <c r="DP23" s="265">
        <f>'Class-9'!EG25</f>
        <v>0</v>
      </c>
      <c r="DQ23" s="265">
        <f>'Class-9'!EH25</f>
        <v>0</v>
      </c>
      <c r="DR23" s="292" t="str">
        <f>'Class-9'!EI25</f>
        <v/>
      </c>
      <c r="DS23" s="264">
        <f>'Class-9'!EJ25</f>
        <v>0</v>
      </c>
      <c r="DT23" s="265">
        <f>'Class-9'!EK25</f>
        <v>0</v>
      </c>
      <c r="DU23" s="265">
        <f>'Class-9'!EL25</f>
        <v>0</v>
      </c>
      <c r="DV23" s="265">
        <f>'Class-9'!EM25</f>
        <v>0</v>
      </c>
      <c r="DW23" s="265">
        <f>'Class-9'!EN25</f>
        <v>0</v>
      </c>
      <c r="DX23" s="268" t="str">
        <f>'Class-9'!EO25</f>
        <v/>
      </c>
      <c r="DY23" s="264">
        <f>'Class-9'!EP25</f>
        <v>0</v>
      </c>
      <c r="DZ23" s="265">
        <f>'Class-9'!EQ25</f>
        <v>0</v>
      </c>
      <c r="EA23" s="290">
        <f>'Class-9'!ER25</f>
        <v>0</v>
      </c>
      <c r="EB23" s="265">
        <f>'Class-9'!ES25</f>
        <v>0</v>
      </c>
      <c r="EC23" s="265">
        <f>'Class-9'!ET25</f>
        <v>0</v>
      </c>
      <c r="ED23" s="290">
        <f>'Class-9'!EU25</f>
        <v>0</v>
      </c>
      <c r="EE23" s="265">
        <f>'Class-9'!EV25</f>
        <v>0</v>
      </c>
      <c r="EF23" s="265">
        <f>'Class-9'!EW25</f>
        <v>0</v>
      </c>
      <c r="EG23" s="290">
        <f>'Class-9'!EX25</f>
        <v>0</v>
      </c>
      <c r="EH23" s="291">
        <f>'Class-9'!EY25</f>
        <v>0</v>
      </c>
      <c r="EI23" s="307" t="str">
        <f>'Class-9'!FA25</f>
        <v/>
      </c>
      <c r="EJ23" s="264">
        <f>'Class-9'!FB25</f>
        <v>0</v>
      </c>
      <c r="EK23" s="265">
        <f>'Class-9'!FC25</f>
        <v>0</v>
      </c>
      <c r="EL23" s="269" t="str">
        <f>'Class-9'!FD25</f>
        <v/>
      </c>
      <c r="EM23" s="264">
        <f>'Class-9'!FE25</f>
        <v>0</v>
      </c>
      <c r="EN23" s="265">
        <f>'Class-9'!FF25</f>
        <v>0</v>
      </c>
      <c r="EO23" s="270">
        <f>'Class-9'!FG25</f>
        <v>0</v>
      </c>
      <c r="EP23" s="265" t="str">
        <f>'Class-9'!FH25</f>
        <v/>
      </c>
      <c r="EQ23" s="265" t="str">
        <f>'Class-9'!FI25</f>
        <v/>
      </c>
      <c r="ER23" s="265" t="str">
        <f>'Class-9'!FJ25</f>
        <v/>
      </c>
      <c r="ES23" s="267" t="str">
        <f>'Class-9'!FK25</f>
        <v/>
      </c>
      <c r="ET23" s="271" t="str">
        <f>'Class-9'!FM25</f>
        <v/>
      </c>
    </row>
    <row r="24" spans="1:150" s="272" customFormat="1" ht="17.25" customHeight="1">
      <c r="A24" s="898"/>
      <c r="B24" s="264">
        <f t="shared" si="1"/>
        <v>0</v>
      </c>
      <c r="C24" s="265">
        <f>'Class-9'!D26</f>
        <v>0</v>
      </c>
      <c r="D24" s="265">
        <f>'Class-9'!E26</f>
        <v>0</v>
      </c>
      <c r="E24" s="265">
        <f>'Class-9'!F26</f>
        <v>0</v>
      </c>
      <c r="F24" s="265">
        <f>'Class-9'!$G26</f>
        <v>0</v>
      </c>
      <c r="G24" s="265">
        <f>'Class-9'!$H26</f>
        <v>0</v>
      </c>
      <c r="H24" s="265">
        <f>'Class-9'!I26</f>
        <v>0</v>
      </c>
      <c r="I24" s="265">
        <f>'Class-9'!J26</f>
        <v>0</v>
      </c>
      <c r="J24" s="266">
        <f>'Class-9'!K26</f>
        <v>0</v>
      </c>
      <c r="K24" s="264">
        <f>'Class-9'!L26</f>
        <v>0</v>
      </c>
      <c r="L24" s="265">
        <f>'Class-9'!M26</f>
        <v>0</v>
      </c>
      <c r="M24" s="290">
        <f>'Class-9'!N26</f>
        <v>0</v>
      </c>
      <c r="N24" s="265">
        <f>'Class-9'!O26</f>
        <v>0</v>
      </c>
      <c r="O24" s="265">
        <f>'Class-9'!P26</f>
        <v>0</v>
      </c>
      <c r="P24" s="290">
        <f>'Class-9'!Q26</f>
        <v>0</v>
      </c>
      <c r="Q24" s="265">
        <f>'Class-9'!R26</f>
        <v>0</v>
      </c>
      <c r="R24" s="265">
        <f>'Class-9'!S26</f>
        <v>0</v>
      </c>
      <c r="S24" s="290">
        <f>'Class-9'!T26</f>
        <v>0</v>
      </c>
      <c r="T24" s="906">
        <f>'Class-9'!U26</f>
        <v>0</v>
      </c>
      <c r="U24" s="907"/>
      <c r="V24" s="292" t="str">
        <f>'Class-9'!Y26</f>
        <v/>
      </c>
      <c r="W24" s="264">
        <f>'Class-9'!Z26</f>
        <v>0</v>
      </c>
      <c r="X24" s="265">
        <f>'Class-9'!AA26</f>
        <v>0</v>
      </c>
      <c r="Y24" s="290">
        <f>'Class-9'!AB26</f>
        <v>0</v>
      </c>
      <c r="Z24" s="265">
        <f>'Class-9'!AC26</f>
        <v>0</v>
      </c>
      <c r="AA24" s="265">
        <f>'Class-9'!AD26</f>
        <v>0</v>
      </c>
      <c r="AB24" s="290">
        <f>'Class-9'!AE26</f>
        <v>0</v>
      </c>
      <c r="AC24" s="265">
        <f>'Class-9'!AF26</f>
        <v>0</v>
      </c>
      <c r="AD24" s="265">
        <f>'Class-9'!AG26</f>
        <v>0</v>
      </c>
      <c r="AE24" s="290">
        <f>'Class-9'!AH26</f>
        <v>0</v>
      </c>
      <c r="AF24" s="906">
        <f>'Class-9'!AI26</f>
        <v>0</v>
      </c>
      <c r="AG24" s="907">
        <f>'Class-9'!AJ26</f>
        <v>0</v>
      </c>
      <c r="AH24" s="292" t="str">
        <f>'Class-9'!AM26</f>
        <v/>
      </c>
      <c r="AI24" s="264">
        <f>'Class-9'!AN26</f>
        <v>0</v>
      </c>
      <c r="AJ24" s="265">
        <f>'Class-9'!AO26</f>
        <v>0</v>
      </c>
      <c r="AK24" s="290">
        <f>'Class-9'!AP26</f>
        <v>0</v>
      </c>
      <c r="AL24" s="265">
        <f>'Class-9'!AQ26</f>
        <v>0</v>
      </c>
      <c r="AM24" s="265">
        <f>'Class-9'!AR26</f>
        <v>0</v>
      </c>
      <c r="AN24" s="290">
        <f>'Class-9'!AS26</f>
        <v>0</v>
      </c>
      <c r="AO24" s="265">
        <f>'Class-9'!AT26</f>
        <v>0</v>
      </c>
      <c r="AP24" s="265">
        <f>'Class-9'!AU26</f>
        <v>0</v>
      </c>
      <c r="AQ24" s="290">
        <f>'Class-9'!AV26</f>
        <v>0</v>
      </c>
      <c r="AR24" s="906">
        <f>'Class-9'!AW26</f>
        <v>0</v>
      </c>
      <c r="AS24" s="907"/>
      <c r="AT24" s="292" t="str">
        <f>'Class-9'!BA26</f>
        <v/>
      </c>
      <c r="AU24" s="264">
        <f>'Class-9'!BB26</f>
        <v>0</v>
      </c>
      <c r="AV24" s="265">
        <f>'Class-9'!BC26</f>
        <v>0</v>
      </c>
      <c r="AW24" s="290">
        <f>'Class-9'!BD26</f>
        <v>0</v>
      </c>
      <c r="AX24" s="265">
        <f>'Class-9'!BE26</f>
        <v>0</v>
      </c>
      <c r="AY24" s="265">
        <f>'Class-9'!BF26</f>
        <v>0</v>
      </c>
      <c r="AZ24" s="290">
        <f>'Class-9'!BG26</f>
        <v>0</v>
      </c>
      <c r="BA24" s="265">
        <f>'Class-9'!BH26</f>
        <v>0</v>
      </c>
      <c r="BB24" s="265">
        <f>'Class-9'!BI26</f>
        <v>0</v>
      </c>
      <c r="BC24" s="290">
        <f>'Class-9'!BJ26</f>
        <v>0</v>
      </c>
      <c r="BD24" s="906">
        <f>'Class-9'!BK26</f>
        <v>0</v>
      </c>
      <c r="BE24" s="907">
        <f>'Class-9'!BL26</f>
        <v>0</v>
      </c>
      <c r="BF24" s="292" t="str">
        <f>'Class-9'!BO26</f>
        <v/>
      </c>
      <c r="BG24" s="264">
        <f>'Class-9'!BP26</f>
        <v>0</v>
      </c>
      <c r="BH24" s="265">
        <f>'Class-9'!BQ26</f>
        <v>0</v>
      </c>
      <c r="BI24" s="290">
        <f>'Class-9'!BR26</f>
        <v>0</v>
      </c>
      <c r="BJ24" s="265">
        <f>'Class-9'!BS26</f>
        <v>0</v>
      </c>
      <c r="BK24" s="265">
        <f>'Class-9'!BT26</f>
        <v>0</v>
      </c>
      <c r="BL24" s="290">
        <f>'Class-9'!BU26</f>
        <v>0</v>
      </c>
      <c r="BM24" s="265">
        <f>'Class-9'!BV26</f>
        <v>0</v>
      </c>
      <c r="BN24" s="265">
        <f>'Class-9'!BW26</f>
        <v>0</v>
      </c>
      <c r="BO24" s="290">
        <f>'Class-9'!BX26</f>
        <v>0</v>
      </c>
      <c r="BP24" s="906">
        <f>'Class-9'!BY26</f>
        <v>0</v>
      </c>
      <c r="BQ24" s="907">
        <f>'Class-9'!BZ26</f>
        <v>0</v>
      </c>
      <c r="BR24" s="292" t="str">
        <f>'Class-9'!CC26</f>
        <v/>
      </c>
      <c r="BS24" s="264">
        <f>'Class-9'!CD26</f>
        <v>0</v>
      </c>
      <c r="BT24" s="265">
        <f>'Class-9'!CE26</f>
        <v>0</v>
      </c>
      <c r="BU24" s="290">
        <f>'Class-9'!CF26</f>
        <v>0</v>
      </c>
      <c r="BV24" s="265">
        <f>'Class-9'!CG26</f>
        <v>0</v>
      </c>
      <c r="BW24" s="265">
        <f>'Class-9'!CH26</f>
        <v>0</v>
      </c>
      <c r="BX24" s="290">
        <f>'Class-9'!CI26</f>
        <v>0</v>
      </c>
      <c r="BY24" s="265">
        <f>'Class-9'!CJ26</f>
        <v>0</v>
      </c>
      <c r="BZ24" s="265">
        <f>'Class-9'!CK26</f>
        <v>0</v>
      </c>
      <c r="CA24" s="290">
        <f>'Class-9'!CL26</f>
        <v>0</v>
      </c>
      <c r="CB24" s="906">
        <f>'Class-9'!CM26</f>
        <v>0</v>
      </c>
      <c r="CC24" s="907">
        <f>'Class-9'!CN26</f>
        <v>0</v>
      </c>
      <c r="CD24" s="292" t="str">
        <f>'Class-9'!CQ26</f>
        <v/>
      </c>
      <c r="CE24" s="264">
        <f>'Class-9'!CR26</f>
        <v>0</v>
      </c>
      <c r="CF24" s="265">
        <f>'Class-9'!CS26</f>
        <v>0</v>
      </c>
      <c r="CG24" s="290">
        <f>'Class-9'!CT26</f>
        <v>0</v>
      </c>
      <c r="CH24" s="265">
        <f>'Class-9'!CU26</f>
        <v>0</v>
      </c>
      <c r="CI24" s="265">
        <f>'Class-9'!CV26</f>
        <v>0</v>
      </c>
      <c r="CJ24" s="290">
        <f>'Class-9'!CW26</f>
        <v>0</v>
      </c>
      <c r="CK24" s="265">
        <f>'Class-9'!CX26</f>
        <v>0</v>
      </c>
      <c r="CL24" s="265">
        <f>'Class-9'!CY26</f>
        <v>0</v>
      </c>
      <c r="CM24" s="290">
        <f>'Class-9'!CZ26</f>
        <v>0</v>
      </c>
      <c r="CN24" s="906">
        <f>'Class-9'!DA26</f>
        <v>0</v>
      </c>
      <c r="CO24" s="907">
        <f>'Class-9'!DB26</f>
        <v>0</v>
      </c>
      <c r="CP24" s="292" t="str">
        <f>'Class-9'!DE26</f>
        <v/>
      </c>
      <c r="CQ24" s="264">
        <f>'Class-9'!DF26</f>
        <v>0</v>
      </c>
      <c r="CR24" s="265">
        <f>'Class-9'!DG26</f>
        <v>0</v>
      </c>
      <c r="CS24" s="290">
        <f>'Class-9'!DH26</f>
        <v>0</v>
      </c>
      <c r="CT24" s="265">
        <f>'Class-9'!DI26</f>
        <v>0</v>
      </c>
      <c r="CU24" s="265">
        <f>'Class-9'!DJ26</f>
        <v>0</v>
      </c>
      <c r="CV24" s="290">
        <f>'Class-9'!DK26</f>
        <v>0</v>
      </c>
      <c r="CW24" s="265">
        <f>'Class-9'!DL26</f>
        <v>0</v>
      </c>
      <c r="CX24" s="265">
        <f>'Class-9'!DM26</f>
        <v>0</v>
      </c>
      <c r="CY24" s="290">
        <f>'Class-9'!DN26</f>
        <v>0</v>
      </c>
      <c r="CZ24" s="291">
        <f>'Class-9'!DO26</f>
        <v>0</v>
      </c>
      <c r="DA24" s="307" t="str">
        <f>'Class-9'!DQ26</f>
        <v/>
      </c>
      <c r="DB24" s="264">
        <f>'Class-9'!DR26</f>
        <v>0</v>
      </c>
      <c r="DC24" s="265">
        <f>'Class-9'!DS26</f>
        <v>0</v>
      </c>
      <c r="DD24" s="290">
        <f>'Class-9'!DT26</f>
        <v>0</v>
      </c>
      <c r="DE24" s="265">
        <f>'Class-9'!DU26</f>
        <v>0</v>
      </c>
      <c r="DF24" s="265">
        <f>'Class-9'!DV26</f>
        <v>0</v>
      </c>
      <c r="DG24" s="290">
        <f>'Class-9'!DW26</f>
        <v>0</v>
      </c>
      <c r="DH24" s="265">
        <f>'Class-9'!DX26</f>
        <v>0</v>
      </c>
      <c r="DI24" s="265">
        <f>'Class-9'!DY26</f>
        <v>0</v>
      </c>
      <c r="DJ24" s="290">
        <f>'Class-9'!DZ26</f>
        <v>0</v>
      </c>
      <c r="DK24" s="291">
        <f>'Class-9'!EA26</f>
        <v>0</v>
      </c>
      <c r="DL24" s="307" t="str">
        <f>'Class-9'!EC26</f>
        <v/>
      </c>
      <c r="DM24" s="264">
        <f>'Class-9'!ED26</f>
        <v>0</v>
      </c>
      <c r="DN24" s="265">
        <f>'Class-9'!EE26</f>
        <v>0</v>
      </c>
      <c r="DO24" s="265">
        <f>'Class-9'!EF26</f>
        <v>0</v>
      </c>
      <c r="DP24" s="265">
        <f>'Class-9'!EG26</f>
        <v>0</v>
      </c>
      <c r="DQ24" s="265">
        <f>'Class-9'!EH26</f>
        <v>0</v>
      </c>
      <c r="DR24" s="292" t="str">
        <f>'Class-9'!EI26</f>
        <v/>
      </c>
      <c r="DS24" s="264">
        <f>'Class-9'!EJ26</f>
        <v>0</v>
      </c>
      <c r="DT24" s="265">
        <f>'Class-9'!EK26</f>
        <v>0</v>
      </c>
      <c r="DU24" s="265">
        <f>'Class-9'!EL26</f>
        <v>0</v>
      </c>
      <c r="DV24" s="265">
        <f>'Class-9'!EM26</f>
        <v>0</v>
      </c>
      <c r="DW24" s="265">
        <f>'Class-9'!EN26</f>
        <v>0</v>
      </c>
      <c r="DX24" s="268" t="str">
        <f>'Class-9'!EO26</f>
        <v/>
      </c>
      <c r="DY24" s="264">
        <f>'Class-9'!EP26</f>
        <v>0</v>
      </c>
      <c r="DZ24" s="265">
        <f>'Class-9'!EQ26</f>
        <v>0</v>
      </c>
      <c r="EA24" s="290">
        <f>'Class-9'!ER26</f>
        <v>0</v>
      </c>
      <c r="EB24" s="265">
        <f>'Class-9'!ES26</f>
        <v>0</v>
      </c>
      <c r="EC24" s="265">
        <f>'Class-9'!ET26</f>
        <v>0</v>
      </c>
      <c r="ED24" s="290">
        <f>'Class-9'!EU26</f>
        <v>0</v>
      </c>
      <c r="EE24" s="265">
        <f>'Class-9'!EV26</f>
        <v>0</v>
      </c>
      <c r="EF24" s="265">
        <f>'Class-9'!EW26</f>
        <v>0</v>
      </c>
      <c r="EG24" s="290">
        <f>'Class-9'!EX26</f>
        <v>0</v>
      </c>
      <c r="EH24" s="291">
        <f>'Class-9'!EY26</f>
        <v>0</v>
      </c>
      <c r="EI24" s="307" t="str">
        <f>'Class-9'!FA26</f>
        <v/>
      </c>
      <c r="EJ24" s="264">
        <f>'Class-9'!FB26</f>
        <v>0</v>
      </c>
      <c r="EK24" s="265">
        <f>'Class-9'!FC26</f>
        <v>0</v>
      </c>
      <c r="EL24" s="269" t="str">
        <f>'Class-9'!FD26</f>
        <v/>
      </c>
      <c r="EM24" s="264">
        <f>'Class-9'!FE26</f>
        <v>0</v>
      </c>
      <c r="EN24" s="265">
        <f>'Class-9'!FF26</f>
        <v>0</v>
      </c>
      <c r="EO24" s="270">
        <f>'Class-9'!FG26</f>
        <v>0</v>
      </c>
      <c r="EP24" s="265" t="str">
        <f>'Class-9'!FH26</f>
        <v/>
      </c>
      <c r="EQ24" s="265" t="str">
        <f>'Class-9'!FI26</f>
        <v/>
      </c>
      <c r="ER24" s="265" t="str">
        <f>'Class-9'!FJ26</f>
        <v/>
      </c>
      <c r="ES24" s="267" t="str">
        <f>'Class-9'!FK26</f>
        <v/>
      </c>
      <c r="ET24" s="271" t="str">
        <f>'Class-9'!FM26</f>
        <v/>
      </c>
    </row>
    <row r="25" spans="1:150" s="272" customFormat="1" ht="17.25" customHeight="1">
      <c r="A25" s="898"/>
      <c r="B25" s="264">
        <f t="shared" si="1"/>
        <v>0</v>
      </c>
      <c r="C25" s="265">
        <f>'Class-9'!D27</f>
        <v>0</v>
      </c>
      <c r="D25" s="265">
        <f>'Class-9'!E27</f>
        <v>0</v>
      </c>
      <c r="E25" s="265">
        <f>'Class-9'!F27</f>
        <v>0</v>
      </c>
      <c r="F25" s="265">
        <f>'Class-9'!$G27</f>
        <v>0</v>
      </c>
      <c r="G25" s="265">
        <f>'Class-9'!$H27</f>
        <v>0</v>
      </c>
      <c r="H25" s="265">
        <f>'Class-9'!I27</f>
        <v>0</v>
      </c>
      <c r="I25" s="265">
        <f>'Class-9'!J27</f>
        <v>0</v>
      </c>
      <c r="J25" s="266">
        <f>'Class-9'!K27</f>
        <v>0</v>
      </c>
      <c r="K25" s="264">
        <f>'Class-9'!L27</f>
        <v>0</v>
      </c>
      <c r="L25" s="265">
        <f>'Class-9'!M27</f>
        <v>0</v>
      </c>
      <c r="M25" s="290">
        <f>'Class-9'!N27</f>
        <v>0</v>
      </c>
      <c r="N25" s="265">
        <f>'Class-9'!O27</f>
        <v>0</v>
      </c>
      <c r="O25" s="265">
        <f>'Class-9'!P27</f>
        <v>0</v>
      </c>
      <c r="P25" s="290">
        <f>'Class-9'!Q27</f>
        <v>0</v>
      </c>
      <c r="Q25" s="265">
        <f>'Class-9'!R27</f>
        <v>0</v>
      </c>
      <c r="R25" s="265">
        <f>'Class-9'!S27</f>
        <v>0</v>
      </c>
      <c r="S25" s="290">
        <f>'Class-9'!T27</f>
        <v>0</v>
      </c>
      <c r="T25" s="906">
        <f>'Class-9'!U27</f>
        <v>0</v>
      </c>
      <c r="U25" s="907"/>
      <c r="V25" s="292" t="str">
        <f>'Class-9'!Y27</f>
        <v/>
      </c>
      <c r="W25" s="264">
        <f>'Class-9'!Z27</f>
        <v>0</v>
      </c>
      <c r="X25" s="265">
        <f>'Class-9'!AA27</f>
        <v>0</v>
      </c>
      <c r="Y25" s="290">
        <f>'Class-9'!AB27</f>
        <v>0</v>
      </c>
      <c r="Z25" s="265">
        <f>'Class-9'!AC27</f>
        <v>0</v>
      </c>
      <c r="AA25" s="265">
        <f>'Class-9'!AD27</f>
        <v>0</v>
      </c>
      <c r="AB25" s="290">
        <f>'Class-9'!AE27</f>
        <v>0</v>
      </c>
      <c r="AC25" s="265">
        <f>'Class-9'!AF27</f>
        <v>0</v>
      </c>
      <c r="AD25" s="265">
        <f>'Class-9'!AG27</f>
        <v>0</v>
      </c>
      <c r="AE25" s="290">
        <f>'Class-9'!AH27</f>
        <v>0</v>
      </c>
      <c r="AF25" s="906">
        <f>'Class-9'!AI27</f>
        <v>0</v>
      </c>
      <c r="AG25" s="907">
        <f>'Class-9'!AJ27</f>
        <v>0</v>
      </c>
      <c r="AH25" s="292" t="str">
        <f>'Class-9'!AM27</f>
        <v/>
      </c>
      <c r="AI25" s="264">
        <f>'Class-9'!AN27</f>
        <v>0</v>
      </c>
      <c r="AJ25" s="265">
        <f>'Class-9'!AO27</f>
        <v>0</v>
      </c>
      <c r="AK25" s="290">
        <f>'Class-9'!AP27</f>
        <v>0</v>
      </c>
      <c r="AL25" s="265">
        <f>'Class-9'!AQ27</f>
        <v>0</v>
      </c>
      <c r="AM25" s="265">
        <f>'Class-9'!AR27</f>
        <v>0</v>
      </c>
      <c r="AN25" s="290">
        <f>'Class-9'!AS27</f>
        <v>0</v>
      </c>
      <c r="AO25" s="265">
        <f>'Class-9'!AT27</f>
        <v>0</v>
      </c>
      <c r="AP25" s="265">
        <f>'Class-9'!AU27</f>
        <v>0</v>
      </c>
      <c r="AQ25" s="290">
        <f>'Class-9'!AV27</f>
        <v>0</v>
      </c>
      <c r="AR25" s="906">
        <f>'Class-9'!AW27</f>
        <v>0</v>
      </c>
      <c r="AS25" s="907"/>
      <c r="AT25" s="292" t="str">
        <f>'Class-9'!BA27</f>
        <v/>
      </c>
      <c r="AU25" s="264">
        <f>'Class-9'!BB27</f>
        <v>0</v>
      </c>
      <c r="AV25" s="265">
        <f>'Class-9'!BC27</f>
        <v>0</v>
      </c>
      <c r="AW25" s="290">
        <f>'Class-9'!BD27</f>
        <v>0</v>
      </c>
      <c r="AX25" s="265">
        <f>'Class-9'!BE27</f>
        <v>0</v>
      </c>
      <c r="AY25" s="265">
        <f>'Class-9'!BF27</f>
        <v>0</v>
      </c>
      <c r="AZ25" s="290">
        <f>'Class-9'!BG27</f>
        <v>0</v>
      </c>
      <c r="BA25" s="265">
        <f>'Class-9'!BH27</f>
        <v>0</v>
      </c>
      <c r="BB25" s="265">
        <f>'Class-9'!BI27</f>
        <v>0</v>
      </c>
      <c r="BC25" s="290">
        <f>'Class-9'!BJ27</f>
        <v>0</v>
      </c>
      <c r="BD25" s="906">
        <f>'Class-9'!BK27</f>
        <v>0</v>
      </c>
      <c r="BE25" s="907">
        <f>'Class-9'!BL27</f>
        <v>0</v>
      </c>
      <c r="BF25" s="292" t="str">
        <f>'Class-9'!BO27</f>
        <v/>
      </c>
      <c r="BG25" s="264">
        <f>'Class-9'!BP27</f>
        <v>0</v>
      </c>
      <c r="BH25" s="265">
        <f>'Class-9'!BQ27</f>
        <v>0</v>
      </c>
      <c r="BI25" s="290">
        <f>'Class-9'!BR27</f>
        <v>0</v>
      </c>
      <c r="BJ25" s="265">
        <f>'Class-9'!BS27</f>
        <v>0</v>
      </c>
      <c r="BK25" s="265">
        <f>'Class-9'!BT27</f>
        <v>0</v>
      </c>
      <c r="BL25" s="290">
        <f>'Class-9'!BU27</f>
        <v>0</v>
      </c>
      <c r="BM25" s="265">
        <f>'Class-9'!BV27</f>
        <v>0</v>
      </c>
      <c r="BN25" s="265">
        <f>'Class-9'!BW27</f>
        <v>0</v>
      </c>
      <c r="BO25" s="290">
        <f>'Class-9'!BX27</f>
        <v>0</v>
      </c>
      <c r="BP25" s="906">
        <f>'Class-9'!BY27</f>
        <v>0</v>
      </c>
      <c r="BQ25" s="907">
        <f>'Class-9'!BZ27</f>
        <v>0</v>
      </c>
      <c r="BR25" s="292" t="str">
        <f>'Class-9'!CC27</f>
        <v/>
      </c>
      <c r="BS25" s="264">
        <f>'Class-9'!CD27</f>
        <v>0</v>
      </c>
      <c r="BT25" s="265">
        <f>'Class-9'!CE27</f>
        <v>0</v>
      </c>
      <c r="BU25" s="290">
        <f>'Class-9'!CF27</f>
        <v>0</v>
      </c>
      <c r="BV25" s="265">
        <f>'Class-9'!CG27</f>
        <v>0</v>
      </c>
      <c r="BW25" s="265">
        <f>'Class-9'!CH27</f>
        <v>0</v>
      </c>
      <c r="BX25" s="290">
        <f>'Class-9'!CI27</f>
        <v>0</v>
      </c>
      <c r="BY25" s="265">
        <f>'Class-9'!CJ27</f>
        <v>0</v>
      </c>
      <c r="BZ25" s="265">
        <f>'Class-9'!CK27</f>
        <v>0</v>
      </c>
      <c r="CA25" s="290">
        <f>'Class-9'!CL27</f>
        <v>0</v>
      </c>
      <c r="CB25" s="906">
        <f>'Class-9'!CM27</f>
        <v>0</v>
      </c>
      <c r="CC25" s="907">
        <f>'Class-9'!CN27</f>
        <v>0</v>
      </c>
      <c r="CD25" s="292" t="str">
        <f>'Class-9'!CQ27</f>
        <v/>
      </c>
      <c r="CE25" s="264">
        <f>'Class-9'!CR27</f>
        <v>0</v>
      </c>
      <c r="CF25" s="265">
        <f>'Class-9'!CS27</f>
        <v>0</v>
      </c>
      <c r="CG25" s="290">
        <f>'Class-9'!CT27</f>
        <v>0</v>
      </c>
      <c r="CH25" s="265">
        <f>'Class-9'!CU27</f>
        <v>0</v>
      </c>
      <c r="CI25" s="265">
        <f>'Class-9'!CV27</f>
        <v>0</v>
      </c>
      <c r="CJ25" s="290">
        <f>'Class-9'!CW27</f>
        <v>0</v>
      </c>
      <c r="CK25" s="265">
        <f>'Class-9'!CX27</f>
        <v>0</v>
      </c>
      <c r="CL25" s="265">
        <f>'Class-9'!CY27</f>
        <v>0</v>
      </c>
      <c r="CM25" s="290">
        <f>'Class-9'!CZ27</f>
        <v>0</v>
      </c>
      <c r="CN25" s="906">
        <f>'Class-9'!DA27</f>
        <v>0</v>
      </c>
      <c r="CO25" s="907">
        <f>'Class-9'!DB27</f>
        <v>0</v>
      </c>
      <c r="CP25" s="292" t="str">
        <f>'Class-9'!DE27</f>
        <v/>
      </c>
      <c r="CQ25" s="264">
        <f>'Class-9'!DF27</f>
        <v>0</v>
      </c>
      <c r="CR25" s="265">
        <f>'Class-9'!DG27</f>
        <v>0</v>
      </c>
      <c r="CS25" s="290">
        <f>'Class-9'!DH27</f>
        <v>0</v>
      </c>
      <c r="CT25" s="265">
        <f>'Class-9'!DI27</f>
        <v>0</v>
      </c>
      <c r="CU25" s="265">
        <f>'Class-9'!DJ27</f>
        <v>0</v>
      </c>
      <c r="CV25" s="290">
        <f>'Class-9'!DK27</f>
        <v>0</v>
      </c>
      <c r="CW25" s="265">
        <f>'Class-9'!DL27</f>
        <v>0</v>
      </c>
      <c r="CX25" s="265">
        <f>'Class-9'!DM27</f>
        <v>0</v>
      </c>
      <c r="CY25" s="290">
        <f>'Class-9'!DN27</f>
        <v>0</v>
      </c>
      <c r="CZ25" s="291">
        <f>'Class-9'!DO27</f>
        <v>0</v>
      </c>
      <c r="DA25" s="307" t="str">
        <f>'Class-9'!DQ27</f>
        <v/>
      </c>
      <c r="DB25" s="264">
        <f>'Class-9'!DR27</f>
        <v>0</v>
      </c>
      <c r="DC25" s="265">
        <f>'Class-9'!DS27</f>
        <v>0</v>
      </c>
      <c r="DD25" s="290">
        <f>'Class-9'!DT27</f>
        <v>0</v>
      </c>
      <c r="DE25" s="265">
        <f>'Class-9'!DU27</f>
        <v>0</v>
      </c>
      <c r="DF25" s="265">
        <f>'Class-9'!DV27</f>
        <v>0</v>
      </c>
      <c r="DG25" s="290">
        <f>'Class-9'!DW27</f>
        <v>0</v>
      </c>
      <c r="DH25" s="265">
        <f>'Class-9'!DX27</f>
        <v>0</v>
      </c>
      <c r="DI25" s="265">
        <f>'Class-9'!DY27</f>
        <v>0</v>
      </c>
      <c r="DJ25" s="290">
        <f>'Class-9'!DZ27</f>
        <v>0</v>
      </c>
      <c r="DK25" s="291">
        <f>'Class-9'!EA27</f>
        <v>0</v>
      </c>
      <c r="DL25" s="307" t="str">
        <f>'Class-9'!EC27</f>
        <v/>
      </c>
      <c r="DM25" s="264">
        <f>'Class-9'!ED27</f>
        <v>0</v>
      </c>
      <c r="DN25" s="265">
        <f>'Class-9'!EE27</f>
        <v>0</v>
      </c>
      <c r="DO25" s="265">
        <f>'Class-9'!EF27</f>
        <v>0</v>
      </c>
      <c r="DP25" s="265">
        <f>'Class-9'!EG27</f>
        <v>0</v>
      </c>
      <c r="DQ25" s="265">
        <f>'Class-9'!EH27</f>
        <v>0</v>
      </c>
      <c r="DR25" s="292" t="str">
        <f>'Class-9'!EI27</f>
        <v/>
      </c>
      <c r="DS25" s="264">
        <f>'Class-9'!EJ27</f>
        <v>0</v>
      </c>
      <c r="DT25" s="265">
        <f>'Class-9'!EK27</f>
        <v>0</v>
      </c>
      <c r="DU25" s="265">
        <f>'Class-9'!EL27</f>
        <v>0</v>
      </c>
      <c r="DV25" s="265">
        <f>'Class-9'!EM27</f>
        <v>0</v>
      </c>
      <c r="DW25" s="265">
        <f>'Class-9'!EN27</f>
        <v>0</v>
      </c>
      <c r="DX25" s="268" t="str">
        <f>'Class-9'!EO27</f>
        <v/>
      </c>
      <c r="DY25" s="264">
        <f>'Class-9'!EP27</f>
        <v>0</v>
      </c>
      <c r="DZ25" s="265">
        <f>'Class-9'!EQ27</f>
        <v>0</v>
      </c>
      <c r="EA25" s="290">
        <f>'Class-9'!ER27</f>
        <v>0</v>
      </c>
      <c r="EB25" s="265">
        <f>'Class-9'!ES27</f>
        <v>0</v>
      </c>
      <c r="EC25" s="265">
        <f>'Class-9'!ET27</f>
        <v>0</v>
      </c>
      <c r="ED25" s="290">
        <f>'Class-9'!EU27</f>
        <v>0</v>
      </c>
      <c r="EE25" s="265">
        <f>'Class-9'!EV27</f>
        <v>0</v>
      </c>
      <c r="EF25" s="265">
        <f>'Class-9'!EW27</f>
        <v>0</v>
      </c>
      <c r="EG25" s="290">
        <f>'Class-9'!EX27</f>
        <v>0</v>
      </c>
      <c r="EH25" s="291">
        <f>'Class-9'!EY27</f>
        <v>0</v>
      </c>
      <c r="EI25" s="307" t="str">
        <f>'Class-9'!FA27</f>
        <v/>
      </c>
      <c r="EJ25" s="264">
        <f>'Class-9'!FB27</f>
        <v>0</v>
      </c>
      <c r="EK25" s="265">
        <f>'Class-9'!FC27</f>
        <v>0</v>
      </c>
      <c r="EL25" s="269" t="str">
        <f>'Class-9'!FD27</f>
        <v/>
      </c>
      <c r="EM25" s="264">
        <f>'Class-9'!FE27</f>
        <v>0</v>
      </c>
      <c r="EN25" s="265">
        <f>'Class-9'!FF27</f>
        <v>0</v>
      </c>
      <c r="EO25" s="270">
        <f>'Class-9'!FG27</f>
        <v>0</v>
      </c>
      <c r="EP25" s="265" t="str">
        <f>'Class-9'!FH27</f>
        <v/>
      </c>
      <c r="EQ25" s="265" t="str">
        <f>'Class-9'!FI27</f>
        <v/>
      </c>
      <c r="ER25" s="265" t="str">
        <f>'Class-9'!FJ27</f>
        <v/>
      </c>
      <c r="ES25" s="267" t="str">
        <f>'Class-9'!FK27</f>
        <v/>
      </c>
      <c r="ET25" s="271" t="str">
        <f>'Class-9'!FM27</f>
        <v/>
      </c>
    </row>
    <row r="26" spans="1:150" s="272" customFormat="1" ht="17.25" customHeight="1">
      <c r="A26" s="898"/>
      <c r="B26" s="264">
        <f t="shared" si="1"/>
        <v>0</v>
      </c>
      <c r="C26" s="265">
        <f>'Class-9'!D28</f>
        <v>0</v>
      </c>
      <c r="D26" s="265">
        <f>'Class-9'!E28</f>
        <v>0</v>
      </c>
      <c r="E26" s="265">
        <f>'Class-9'!F28</f>
        <v>0</v>
      </c>
      <c r="F26" s="265">
        <f>'Class-9'!$G28</f>
        <v>0</v>
      </c>
      <c r="G26" s="265">
        <f>'Class-9'!$H28</f>
        <v>0</v>
      </c>
      <c r="H26" s="265">
        <f>'Class-9'!I28</f>
        <v>0</v>
      </c>
      <c r="I26" s="265">
        <f>'Class-9'!J28</f>
        <v>0</v>
      </c>
      <c r="J26" s="266">
        <f>'Class-9'!K28</f>
        <v>0</v>
      </c>
      <c r="K26" s="264">
        <f>'Class-9'!L28</f>
        <v>0</v>
      </c>
      <c r="L26" s="265">
        <f>'Class-9'!M28</f>
        <v>0</v>
      </c>
      <c r="M26" s="290">
        <f>'Class-9'!N28</f>
        <v>0</v>
      </c>
      <c r="N26" s="265">
        <f>'Class-9'!O28</f>
        <v>0</v>
      </c>
      <c r="O26" s="265">
        <f>'Class-9'!P28</f>
        <v>0</v>
      </c>
      <c r="P26" s="290">
        <f>'Class-9'!Q28</f>
        <v>0</v>
      </c>
      <c r="Q26" s="265">
        <f>'Class-9'!R28</f>
        <v>0</v>
      </c>
      <c r="R26" s="265">
        <f>'Class-9'!S28</f>
        <v>0</v>
      </c>
      <c r="S26" s="290">
        <f>'Class-9'!T28</f>
        <v>0</v>
      </c>
      <c r="T26" s="906">
        <f>'Class-9'!U28</f>
        <v>0</v>
      </c>
      <c r="U26" s="907"/>
      <c r="V26" s="292" t="str">
        <f>'Class-9'!Y28</f>
        <v/>
      </c>
      <c r="W26" s="264">
        <f>'Class-9'!Z28</f>
        <v>0</v>
      </c>
      <c r="X26" s="265">
        <f>'Class-9'!AA28</f>
        <v>0</v>
      </c>
      <c r="Y26" s="290">
        <f>'Class-9'!AB28</f>
        <v>0</v>
      </c>
      <c r="Z26" s="265">
        <f>'Class-9'!AC28</f>
        <v>0</v>
      </c>
      <c r="AA26" s="265">
        <f>'Class-9'!AD28</f>
        <v>0</v>
      </c>
      <c r="AB26" s="290">
        <f>'Class-9'!AE28</f>
        <v>0</v>
      </c>
      <c r="AC26" s="265">
        <f>'Class-9'!AF28</f>
        <v>0</v>
      </c>
      <c r="AD26" s="265">
        <f>'Class-9'!AG28</f>
        <v>0</v>
      </c>
      <c r="AE26" s="290">
        <f>'Class-9'!AH28</f>
        <v>0</v>
      </c>
      <c r="AF26" s="906">
        <f>'Class-9'!AI28</f>
        <v>0</v>
      </c>
      <c r="AG26" s="907">
        <f>'Class-9'!AJ28</f>
        <v>0</v>
      </c>
      <c r="AH26" s="292" t="str">
        <f>'Class-9'!AM28</f>
        <v/>
      </c>
      <c r="AI26" s="264">
        <f>'Class-9'!AN28</f>
        <v>0</v>
      </c>
      <c r="AJ26" s="265">
        <f>'Class-9'!AO28</f>
        <v>0</v>
      </c>
      <c r="AK26" s="290">
        <f>'Class-9'!AP28</f>
        <v>0</v>
      </c>
      <c r="AL26" s="265">
        <f>'Class-9'!AQ28</f>
        <v>0</v>
      </c>
      <c r="AM26" s="265">
        <f>'Class-9'!AR28</f>
        <v>0</v>
      </c>
      <c r="AN26" s="290">
        <f>'Class-9'!AS28</f>
        <v>0</v>
      </c>
      <c r="AO26" s="265">
        <f>'Class-9'!AT28</f>
        <v>0</v>
      </c>
      <c r="AP26" s="265">
        <f>'Class-9'!AU28</f>
        <v>0</v>
      </c>
      <c r="AQ26" s="290">
        <f>'Class-9'!AV28</f>
        <v>0</v>
      </c>
      <c r="AR26" s="906">
        <f>'Class-9'!AW28</f>
        <v>0</v>
      </c>
      <c r="AS26" s="907"/>
      <c r="AT26" s="292" t="str">
        <f>'Class-9'!BA28</f>
        <v/>
      </c>
      <c r="AU26" s="264">
        <f>'Class-9'!BB28</f>
        <v>0</v>
      </c>
      <c r="AV26" s="265">
        <f>'Class-9'!BC28</f>
        <v>0</v>
      </c>
      <c r="AW26" s="290">
        <f>'Class-9'!BD28</f>
        <v>0</v>
      </c>
      <c r="AX26" s="265">
        <f>'Class-9'!BE28</f>
        <v>0</v>
      </c>
      <c r="AY26" s="265">
        <f>'Class-9'!BF28</f>
        <v>0</v>
      </c>
      <c r="AZ26" s="290">
        <f>'Class-9'!BG28</f>
        <v>0</v>
      </c>
      <c r="BA26" s="265">
        <f>'Class-9'!BH28</f>
        <v>0</v>
      </c>
      <c r="BB26" s="265">
        <f>'Class-9'!BI28</f>
        <v>0</v>
      </c>
      <c r="BC26" s="290">
        <f>'Class-9'!BJ28</f>
        <v>0</v>
      </c>
      <c r="BD26" s="906">
        <f>'Class-9'!BK28</f>
        <v>0</v>
      </c>
      <c r="BE26" s="907">
        <f>'Class-9'!BL28</f>
        <v>0</v>
      </c>
      <c r="BF26" s="292" t="str">
        <f>'Class-9'!BO28</f>
        <v/>
      </c>
      <c r="BG26" s="264">
        <f>'Class-9'!BP28</f>
        <v>0</v>
      </c>
      <c r="BH26" s="265">
        <f>'Class-9'!BQ28</f>
        <v>0</v>
      </c>
      <c r="BI26" s="290">
        <f>'Class-9'!BR28</f>
        <v>0</v>
      </c>
      <c r="BJ26" s="265">
        <f>'Class-9'!BS28</f>
        <v>0</v>
      </c>
      <c r="BK26" s="265">
        <f>'Class-9'!BT28</f>
        <v>0</v>
      </c>
      <c r="BL26" s="290">
        <f>'Class-9'!BU28</f>
        <v>0</v>
      </c>
      <c r="BM26" s="265">
        <f>'Class-9'!BV28</f>
        <v>0</v>
      </c>
      <c r="BN26" s="265">
        <f>'Class-9'!BW28</f>
        <v>0</v>
      </c>
      <c r="BO26" s="290">
        <f>'Class-9'!BX28</f>
        <v>0</v>
      </c>
      <c r="BP26" s="906">
        <f>'Class-9'!BY28</f>
        <v>0</v>
      </c>
      <c r="BQ26" s="907">
        <f>'Class-9'!BZ28</f>
        <v>0</v>
      </c>
      <c r="BR26" s="292" t="str">
        <f>'Class-9'!CC28</f>
        <v/>
      </c>
      <c r="BS26" s="264">
        <f>'Class-9'!CD28</f>
        <v>0</v>
      </c>
      <c r="BT26" s="265">
        <f>'Class-9'!CE28</f>
        <v>0</v>
      </c>
      <c r="BU26" s="290">
        <f>'Class-9'!CF28</f>
        <v>0</v>
      </c>
      <c r="BV26" s="265">
        <f>'Class-9'!CG28</f>
        <v>0</v>
      </c>
      <c r="BW26" s="265">
        <f>'Class-9'!CH28</f>
        <v>0</v>
      </c>
      <c r="BX26" s="290">
        <f>'Class-9'!CI28</f>
        <v>0</v>
      </c>
      <c r="BY26" s="265">
        <f>'Class-9'!CJ28</f>
        <v>0</v>
      </c>
      <c r="BZ26" s="265">
        <f>'Class-9'!CK28</f>
        <v>0</v>
      </c>
      <c r="CA26" s="290">
        <f>'Class-9'!CL28</f>
        <v>0</v>
      </c>
      <c r="CB26" s="906">
        <f>'Class-9'!CM28</f>
        <v>0</v>
      </c>
      <c r="CC26" s="907">
        <f>'Class-9'!CN28</f>
        <v>0</v>
      </c>
      <c r="CD26" s="292" t="str">
        <f>'Class-9'!CQ28</f>
        <v/>
      </c>
      <c r="CE26" s="264">
        <f>'Class-9'!CR28</f>
        <v>0</v>
      </c>
      <c r="CF26" s="265">
        <f>'Class-9'!CS28</f>
        <v>0</v>
      </c>
      <c r="CG26" s="290">
        <f>'Class-9'!CT28</f>
        <v>0</v>
      </c>
      <c r="CH26" s="265">
        <f>'Class-9'!CU28</f>
        <v>0</v>
      </c>
      <c r="CI26" s="265">
        <f>'Class-9'!CV28</f>
        <v>0</v>
      </c>
      <c r="CJ26" s="290">
        <f>'Class-9'!CW28</f>
        <v>0</v>
      </c>
      <c r="CK26" s="265">
        <f>'Class-9'!CX28</f>
        <v>0</v>
      </c>
      <c r="CL26" s="265">
        <f>'Class-9'!CY28</f>
        <v>0</v>
      </c>
      <c r="CM26" s="290">
        <f>'Class-9'!CZ28</f>
        <v>0</v>
      </c>
      <c r="CN26" s="906">
        <f>'Class-9'!DA28</f>
        <v>0</v>
      </c>
      <c r="CO26" s="907">
        <f>'Class-9'!DB28</f>
        <v>0</v>
      </c>
      <c r="CP26" s="292" t="str">
        <f>'Class-9'!DE28</f>
        <v/>
      </c>
      <c r="CQ26" s="264">
        <f>'Class-9'!DF28</f>
        <v>0</v>
      </c>
      <c r="CR26" s="265">
        <f>'Class-9'!DG28</f>
        <v>0</v>
      </c>
      <c r="CS26" s="290">
        <f>'Class-9'!DH28</f>
        <v>0</v>
      </c>
      <c r="CT26" s="265">
        <f>'Class-9'!DI28</f>
        <v>0</v>
      </c>
      <c r="CU26" s="265">
        <f>'Class-9'!DJ28</f>
        <v>0</v>
      </c>
      <c r="CV26" s="290">
        <f>'Class-9'!DK28</f>
        <v>0</v>
      </c>
      <c r="CW26" s="265">
        <f>'Class-9'!DL28</f>
        <v>0</v>
      </c>
      <c r="CX26" s="265">
        <f>'Class-9'!DM28</f>
        <v>0</v>
      </c>
      <c r="CY26" s="290">
        <f>'Class-9'!DN28</f>
        <v>0</v>
      </c>
      <c r="CZ26" s="291">
        <f>'Class-9'!DO28</f>
        <v>0</v>
      </c>
      <c r="DA26" s="307" t="str">
        <f>'Class-9'!DQ28</f>
        <v/>
      </c>
      <c r="DB26" s="264">
        <f>'Class-9'!DR28</f>
        <v>0</v>
      </c>
      <c r="DC26" s="265">
        <f>'Class-9'!DS28</f>
        <v>0</v>
      </c>
      <c r="DD26" s="290">
        <f>'Class-9'!DT28</f>
        <v>0</v>
      </c>
      <c r="DE26" s="265">
        <f>'Class-9'!DU28</f>
        <v>0</v>
      </c>
      <c r="DF26" s="265">
        <f>'Class-9'!DV28</f>
        <v>0</v>
      </c>
      <c r="DG26" s="290">
        <f>'Class-9'!DW28</f>
        <v>0</v>
      </c>
      <c r="DH26" s="265">
        <f>'Class-9'!DX28</f>
        <v>0</v>
      </c>
      <c r="DI26" s="265">
        <f>'Class-9'!DY28</f>
        <v>0</v>
      </c>
      <c r="DJ26" s="290">
        <f>'Class-9'!DZ28</f>
        <v>0</v>
      </c>
      <c r="DK26" s="291">
        <f>'Class-9'!EA28</f>
        <v>0</v>
      </c>
      <c r="DL26" s="307" t="str">
        <f>'Class-9'!EC28</f>
        <v/>
      </c>
      <c r="DM26" s="264">
        <f>'Class-9'!ED28</f>
        <v>0</v>
      </c>
      <c r="DN26" s="265">
        <f>'Class-9'!EE28</f>
        <v>0</v>
      </c>
      <c r="DO26" s="265">
        <f>'Class-9'!EF28</f>
        <v>0</v>
      </c>
      <c r="DP26" s="265">
        <f>'Class-9'!EG28</f>
        <v>0</v>
      </c>
      <c r="DQ26" s="265">
        <f>'Class-9'!EH28</f>
        <v>0</v>
      </c>
      <c r="DR26" s="292" t="str">
        <f>'Class-9'!EI28</f>
        <v/>
      </c>
      <c r="DS26" s="264">
        <f>'Class-9'!EJ28</f>
        <v>0</v>
      </c>
      <c r="DT26" s="265">
        <f>'Class-9'!EK28</f>
        <v>0</v>
      </c>
      <c r="DU26" s="265">
        <f>'Class-9'!EL28</f>
        <v>0</v>
      </c>
      <c r="DV26" s="265">
        <f>'Class-9'!EM28</f>
        <v>0</v>
      </c>
      <c r="DW26" s="265">
        <f>'Class-9'!EN28</f>
        <v>0</v>
      </c>
      <c r="DX26" s="268" t="str">
        <f>'Class-9'!EO28</f>
        <v/>
      </c>
      <c r="DY26" s="264">
        <f>'Class-9'!EP28</f>
        <v>0</v>
      </c>
      <c r="DZ26" s="265">
        <f>'Class-9'!EQ28</f>
        <v>0</v>
      </c>
      <c r="EA26" s="290">
        <f>'Class-9'!ER28</f>
        <v>0</v>
      </c>
      <c r="EB26" s="265">
        <f>'Class-9'!ES28</f>
        <v>0</v>
      </c>
      <c r="EC26" s="265">
        <f>'Class-9'!ET28</f>
        <v>0</v>
      </c>
      <c r="ED26" s="290">
        <f>'Class-9'!EU28</f>
        <v>0</v>
      </c>
      <c r="EE26" s="265">
        <f>'Class-9'!EV28</f>
        <v>0</v>
      </c>
      <c r="EF26" s="265">
        <f>'Class-9'!EW28</f>
        <v>0</v>
      </c>
      <c r="EG26" s="290">
        <f>'Class-9'!EX28</f>
        <v>0</v>
      </c>
      <c r="EH26" s="291">
        <f>'Class-9'!EY28</f>
        <v>0</v>
      </c>
      <c r="EI26" s="307" t="str">
        <f>'Class-9'!FA28</f>
        <v/>
      </c>
      <c r="EJ26" s="264">
        <f>'Class-9'!FB28</f>
        <v>0</v>
      </c>
      <c r="EK26" s="265">
        <f>'Class-9'!FC28</f>
        <v>0</v>
      </c>
      <c r="EL26" s="269" t="str">
        <f>'Class-9'!FD28</f>
        <v/>
      </c>
      <c r="EM26" s="264">
        <f>'Class-9'!FE28</f>
        <v>0</v>
      </c>
      <c r="EN26" s="265">
        <f>'Class-9'!FF28</f>
        <v>0</v>
      </c>
      <c r="EO26" s="270">
        <f>'Class-9'!FG28</f>
        <v>0</v>
      </c>
      <c r="EP26" s="265" t="str">
        <f>'Class-9'!FH28</f>
        <v/>
      </c>
      <c r="EQ26" s="265" t="str">
        <f>'Class-9'!FI28</f>
        <v/>
      </c>
      <c r="ER26" s="265" t="str">
        <f>'Class-9'!FJ28</f>
        <v/>
      </c>
      <c r="ES26" s="267" t="str">
        <f>'Class-9'!FK28</f>
        <v/>
      </c>
      <c r="ET26" s="271" t="str">
        <f>'Class-9'!FM28</f>
        <v/>
      </c>
    </row>
    <row r="27" spans="1:150" s="272" customFormat="1" ht="17.25" customHeight="1">
      <c r="A27" s="898"/>
      <c r="B27" s="264">
        <f t="shared" si="1"/>
        <v>0</v>
      </c>
      <c r="C27" s="265">
        <f>'Class-9'!D29</f>
        <v>0</v>
      </c>
      <c r="D27" s="265">
        <f>'Class-9'!E29</f>
        <v>0</v>
      </c>
      <c r="E27" s="265">
        <f>'Class-9'!F29</f>
        <v>0</v>
      </c>
      <c r="F27" s="265">
        <f>'Class-9'!$G29</f>
        <v>0</v>
      </c>
      <c r="G27" s="265">
        <f>'Class-9'!$H29</f>
        <v>0</v>
      </c>
      <c r="H27" s="265">
        <f>'Class-9'!I29</f>
        <v>0</v>
      </c>
      <c r="I27" s="265">
        <f>'Class-9'!J29</f>
        <v>0</v>
      </c>
      <c r="J27" s="266">
        <f>'Class-9'!K29</f>
        <v>0</v>
      </c>
      <c r="K27" s="264">
        <f>'Class-9'!L29</f>
        <v>0</v>
      </c>
      <c r="L27" s="265">
        <f>'Class-9'!M29</f>
        <v>0</v>
      </c>
      <c r="M27" s="290">
        <f>'Class-9'!N29</f>
        <v>0</v>
      </c>
      <c r="N27" s="265">
        <f>'Class-9'!O29</f>
        <v>0</v>
      </c>
      <c r="O27" s="265">
        <f>'Class-9'!P29</f>
        <v>0</v>
      </c>
      <c r="P27" s="290">
        <f>'Class-9'!Q29</f>
        <v>0</v>
      </c>
      <c r="Q27" s="265">
        <f>'Class-9'!R29</f>
        <v>0</v>
      </c>
      <c r="R27" s="265">
        <f>'Class-9'!S29</f>
        <v>0</v>
      </c>
      <c r="S27" s="290">
        <f>'Class-9'!T29</f>
        <v>0</v>
      </c>
      <c r="T27" s="906">
        <f>'Class-9'!U29</f>
        <v>0</v>
      </c>
      <c r="U27" s="907"/>
      <c r="V27" s="292" t="str">
        <f>'Class-9'!Y29</f>
        <v/>
      </c>
      <c r="W27" s="264">
        <f>'Class-9'!Z29</f>
        <v>0</v>
      </c>
      <c r="X27" s="265">
        <f>'Class-9'!AA29</f>
        <v>0</v>
      </c>
      <c r="Y27" s="290">
        <f>'Class-9'!AB29</f>
        <v>0</v>
      </c>
      <c r="Z27" s="265">
        <f>'Class-9'!AC29</f>
        <v>0</v>
      </c>
      <c r="AA27" s="265">
        <f>'Class-9'!AD29</f>
        <v>0</v>
      </c>
      <c r="AB27" s="290">
        <f>'Class-9'!AE29</f>
        <v>0</v>
      </c>
      <c r="AC27" s="265">
        <f>'Class-9'!AF29</f>
        <v>0</v>
      </c>
      <c r="AD27" s="265">
        <f>'Class-9'!AG29</f>
        <v>0</v>
      </c>
      <c r="AE27" s="290">
        <f>'Class-9'!AH29</f>
        <v>0</v>
      </c>
      <c r="AF27" s="906">
        <f>'Class-9'!AI29</f>
        <v>0</v>
      </c>
      <c r="AG27" s="907">
        <f>'Class-9'!AJ29</f>
        <v>0</v>
      </c>
      <c r="AH27" s="292" t="str">
        <f>'Class-9'!AM29</f>
        <v/>
      </c>
      <c r="AI27" s="264">
        <f>'Class-9'!AN29</f>
        <v>0</v>
      </c>
      <c r="AJ27" s="265">
        <f>'Class-9'!AO29</f>
        <v>0</v>
      </c>
      <c r="AK27" s="290">
        <f>'Class-9'!AP29</f>
        <v>0</v>
      </c>
      <c r="AL27" s="265">
        <f>'Class-9'!AQ29</f>
        <v>0</v>
      </c>
      <c r="AM27" s="265">
        <f>'Class-9'!AR29</f>
        <v>0</v>
      </c>
      <c r="AN27" s="290">
        <f>'Class-9'!AS29</f>
        <v>0</v>
      </c>
      <c r="AO27" s="265">
        <f>'Class-9'!AT29</f>
        <v>0</v>
      </c>
      <c r="AP27" s="265">
        <f>'Class-9'!AU29</f>
        <v>0</v>
      </c>
      <c r="AQ27" s="290">
        <f>'Class-9'!AV29</f>
        <v>0</v>
      </c>
      <c r="AR27" s="906">
        <f>'Class-9'!AW29</f>
        <v>0</v>
      </c>
      <c r="AS27" s="907"/>
      <c r="AT27" s="292" t="str">
        <f>'Class-9'!BA29</f>
        <v/>
      </c>
      <c r="AU27" s="264">
        <f>'Class-9'!BB29</f>
        <v>0</v>
      </c>
      <c r="AV27" s="265">
        <f>'Class-9'!BC29</f>
        <v>0</v>
      </c>
      <c r="AW27" s="290">
        <f>'Class-9'!BD29</f>
        <v>0</v>
      </c>
      <c r="AX27" s="265">
        <f>'Class-9'!BE29</f>
        <v>0</v>
      </c>
      <c r="AY27" s="265">
        <f>'Class-9'!BF29</f>
        <v>0</v>
      </c>
      <c r="AZ27" s="290">
        <f>'Class-9'!BG29</f>
        <v>0</v>
      </c>
      <c r="BA27" s="265">
        <f>'Class-9'!BH29</f>
        <v>0</v>
      </c>
      <c r="BB27" s="265">
        <f>'Class-9'!BI29</f>
        <v>0</v>
      </c>
      <c r="BC27" s="290">
        <f>'Class-9'!BJ29</f>
        <v>0</v>
      </c>
      <c r="BD27" s="906">
        <f>'Class-9'!BK29</f>
        <v>0</v>
      </c>
      <c r="BE27" s="907">
        <f>'Class-9'!BL29</f>
        <v>0</v>
      </c>
      <c r="BF27" s="292" t="str">
        <f>'Class-9'!BO29</f>
        <v/>
      </c>
      <c r="BG27" s="264">
        <f>'Class-9'!BP29</f>
        <v>0</v>
      </c>
      <c r="BH27" s="265">
        <f>'Class-9'!BQ29</f>
        <v>0</v>
      </c>
      <c r="BI27" s="290">
        <f>'Class-9'!BR29</f>
        <v>0</v>
      </c>
      <c r="BJ27" s="265">
        <f>'Class-9'!BS29</f>
        <v>0</v>
      </c>
      <c r="BK27" s="265">
        <f>'Class-9'!BT29</f>
        <v>0</v>
      </c>
      <c r="BL27" s="290">
        <f>'Class-9'!BU29</f>
        <v>0</v>
      </c>
      <c r="BM27" s="265">
        <f>'Class-9'!BV29</f>
        <v>0</v>
      </c>
      <c r="BN27" s="265">
        <f>'Class-9'!BW29</f>
        <v>0</v>
      </c>
      <c r="BO27" s="290">
        <f>'Class-9'!BX29</f>
        <v>0</v>
      </c>
      <c r="BP27" s="906">
        <f>'Class-9'!BY29</f>
        <v>0</v>
      </c>
      <c r="BQ27" s="907">
        <f>'Class-9'!BZ29</f>
        <v>0</v>
      </c>
      <c r="BR27" s="292" t="str">
        <f>'Class-9'!CC29</f>
        <v/>
      </c>
      <c r="BS27" s="264">
        <f>'Class-9'!CD29</f>
        <v>0</v>
      </c>
      <c r="BT27" s="265">
        <f>'Class-9'!CE29</f>
        <v>0</v>
      </c>
      <c r="BU27" s="290">
        <f>'Class-9'!CF29</f>
        <v>0</v>
      </c>
      <c r="BV27" s="265">
        <f>'Class-9'!CG29</f>
        <v>0</v>
      </c>
      <c r="BW27" s="265">
        <f>'Class-9'!CH29</f>
        <v>0</v>
      </c>
      <c r="BX27" s="290">
        <f>'Class-9'!CI29</f>
        <v>0</v>
      </c>
      <c r="BY27" s="265">
        <f>'Class-9'!CJ29</f>
        <v>0</v>
      </c>
      <c r="BZ27" s="265">
        <f>'Class-9'!CK29</f>
        <v>0</v>
      </c>
      <c r="CA27" s="290">
        <f>'Class-9'!CL29</f>
        <v>0</v>
      </c>
      <c r="CB27" s="906">
        <f>'Class-9'!CM29</f>
        <v>0</v>
      </c>
      <c r="CC27" s="907">
        <f>'Class-9'!CN29</f>
        <v>0</v>
      </c>
      <c r="CD27" s="292" t="str">
        <f>'Class-9'!CQ29</f>
        <v/>
      </c>
      <c r="CE27" s="264">
        <f>'Class-9'!CR29</f>
        <v>0</v>
      </c>
      <c r="CF27" s="265">
        <f>'Class-9'!CS29</f>
        <v>0</v>
      </c>
      <c r="CG27" s="290">
        <f>'Class-9'!CT29</f>
        <v>0</v>
      </c>
      <c r="CH27" s="265">
        <f>'Class-9'!CU29</f>
        <v>0</v>
      </c>
      <c r="CI27" s="265">
        <f>'Class-9'!CV29</f>
        <v>0</v>
      </c>
      <c r="CJ27" s="290">
        <f>'Class-9'!CW29</f>
        <v>0</v>
      </c>
      <c r="CK27" s="265">
        <f>'Class-9'!CX29</f>
        <v>0</v>
      </c>
      <c r="CL27" s="265">
        <f>'Class-9'!CY29</f>
        <v>0</v>
      </c>
      <c r="CM27" s="290">
        <f>'Class-9'!CZ29</f>
        <v>0</v>
      </c>
      <c r="CN27" s="906">
        <f>'Class-9'!DA29</f>
        <v>0</v>
      </c>
      <c r="CO27" s="907">
        <f>'Class-9'!DB29</f>
        <v>0</v>
      </c>
      <c r="CP27" s="292" t="str">
        <f>'Class-9'!DE29</f>
        <v/>
      </c>
      <c r="CQ27" s="264">
        <f>'Class-9'!DF29</f>
        <v>0</v>
      </c>
      <c r="CR27" s="265">
        <f>'Class-9'!DG29</f>
        <v>0</v>
      </c>
      <c r="CS27" s="290">
        <f>'Class-9'!DH29</f>
        <v>0</v>
      </c>
      <c r="CT27" s="265">
        <f>'Class-9'!DI29</f>
        <v>0</v>
      </c>
      <c r="CU27" s="265">
        <f>'Class-9'!DJ29</f>
        <v>0</v>
      </c>
      <c r="CV27" s="290">
        <f>'Class-9'!DK29</f>
        <v>0</v>
      </c>
      <c r="CW27" s="265">
        <f>'Class-9'!DL29</f>
        <v>0</v>
      </c>
      <c r="CX27" s="265">
        <f>'Class-9'!DM29</f>
        <v>0</v>
      </c>
      <c r="CY27" s="290">
        <f>'Class-9'!DN29</f>
        <v>0</v>
      </c>
      <c r="CZ27" s="291">
        <f>'Class-9'!DO29</f>
        <v>0</v>
      </c>
      <c r="DA27" s="307" t="str">
        <f>'Class-9'!DQ29</f>
        <v/>
      </c>
      <c r="DB27" s="264">
        <f>'Class-9'!DR29</f>
        <v>0</v>
      </c>
      <c r="DC27" s="265">
        <f>'Class-9'!DS29</f>
        <v>0</v>
      </c>
      <c r="DD27" s="290">
        <f>'Class-9'!DT29</f>
        <v>0</v>
      </c>
      <c r="DE27" s="265">
        <f>'Class-9'!DU29</f>
        <v>0</v>
      </c>
      <c r="DF27" s="265">
        <f>'Class-9'!DV29</f>
        <v>0</v>
      </c>
      <c r="DG27" s="290">
        <f>'Class-9'!DW29</f>
        <v>0</v>
      </c>
      <c r="DH27" s="265">
        <f>'Class-9'!DX29</f>
        <v>0</v>
      </c>
      <c r="DI27" s="265">
        <f>'Class-9'!DY29</f>
        <v>0</v>
      </c>
      <c r="DJ27" s="290">
        <f>'Class-9'!DZ29</f>
        <v>0</v>
      </c>
      <c r="DK27" s="291">
        <f>'Class-9'!EA29</f>
        <v>0</v>
      </c>
      <c r="DL27" s="307" t="str">
        <f>'Class-9'!EC29</f>
        <v/>
      </c>
      <c r="DM27" s="264">
        <f>'Class-9'!ED29</f>
        <v>0</v>
      </c>
      <c r="DN27" s="265">
        <f>'Class-9'!EE29</f>
        <v>0</v>
      </c>
      <c r="DO27" s="265">
        <f>'Class-9'!EF29</f>
        <v>0</v>
      </c>
      <c r="DP27" s="265">
        <f>'Class-9'!EG29</f>
        <v>0</v>
      </c>
      <c r="DQ27" s="265">
        <f>'Class-9'!EH29</f>
        <v>0</v>
      </c>
      <c r="DR27" s="292" t="str">
        <f>'Class-9'!EI29</f>
        <v/>
      </c>
      <c r="DS27" s="264">
        <f>'Class-9'!EJ29</f>
        <v>0</v>
      </c>
      <c r="DT27" s="265">
        <f>'Class-9'!EK29</f>
        <v>0</v>
      </c>
      <c r="DU27" s="265">
        <f>'Class-9'!EL29</f>
        <v>0</v>
      </c>
      <c r="DV27" s="265">
        <f>'Class-9'!EM29</f>
        <v>0</v>
      </c>
      <c r="DW27" s="265">
        <f>'Class-9'!EN29</f>
        <v>0</v>
      </c>
      <c r="DX27" s="268" t="str">
        <f>'Class-9'!EO29</f>
        <v/>
      </c>
      <c r="DY27" s="264">
        <f>'Class-9'!EP29</f>
        <v>0</v>
      </c>
      <c r="DZ27" s="265">
        <f>'Class-9'!EQ29</f>
        <v>0</v>
      </c>
      <c r="EA27" s="290">
        <f>'Class-9'!ER29</f>
        <v>0</v>
      </c>
      <c r="EB27" s="265">
        <f>'Class-9'!ES29</f>
        <v>0</v>
      </c>
      <c r="EC27" s="265">
        <f>'Class-9'!ET29</f>
        <v>0</v>
      </c>
      <c r="ED27" s="290">
        <f>'Class-9'!EU29</f>
        <v>0</v>
      </c>
      <c r="EE27" s="265">
        <f>'Class-9'!EV29</f>
        <v>0</v>
      </c>
      <c r="EF27" s="265">
        <f>'Class-9'!EW29</f>
        <v>0</v>
      </c>
      <c r="EG27" s="290">
        <f>'Class-9'!EX29</f>
        <v>0</v>
      </c>
      <c r="EH27" s="291">
        <f>'Class-9'!EY29</f>
        <v>0</v>
      </c>
      <c r="EI27" s="307" t="str">
        <f>'Class-9'!FA29</f>
        <v/>
      </c>
      <c r="EJ27" s="264">
        <f>'Class-9'!FB29</f>
        <v>0</v>
      </c>
      <c r="EK27" s="265">
        <f>'Class-9'!FC29</f>
        <v>0</v>
      </c>
      <c r="EL27" s="269" t="str">
        <f>'Class-9'!FD29</f>
        <v/>
      </c>
      <c r="EM27" s="264">
        <f>'Class-9'!FE29</f>
        <v>0</v>
      </c>
      <c r="EN27" s="265">
        <f>'Class-9'!FF29</f>
        <v>0</v>
      </c>
      <c r="EO27" s="270">
        <f>'Class-9'!FG29</f>
        <v>0</v>
      </c>
      <c r="EP27" s="265" t="str">
        <f>'Class-9'!FH29</f>
        <v/>
      </c>
      <c r="EQ27" s="265" t="str">
        <f>'Class-9'!FI29</f>
        <v/>
      </c>
      <c r="ER27" s="265" t="str">
        <f>'Class-9'!FJ29</f>
        <v/>
      </c>
      <c r="ES27" s="267" t="str">
        <f>'Class-9'!FK29</f>
        <v/>
      </c>
      <c r="ET27" s="271" t="str">
        <f>'Class-9'!FM29</f>
        <v/>
      </c>
    </row>
    <row r="28" spans="1:150" s="272" customFormat="1" ht="17.25" customHeight="1">
      <c r="A28" s="898"/>
      <c r="B28" s="264">
        <f t="shared" si="1"/>
        <v>0</v>
      </c>
      <c r="C28" s="265">
        <f>'Class-9'!D30</f>
        <v>0</v>
      </c>
      <c r="D28" s="265">
        <f>'Class-9'!E30</f>
        <v>0</v>
      </c>
      <c r="E28" s="265">
        <f>'Class-9'!F30</f>
        <v>0</v>
      </c>
      <c r="F28" s="265">
        <f>'Class-9'!$G30</f>
        <v>0</v>
      </c>
      <c r="G28" s="265">
        <f>'Class-9'!$H30</f>
        <v>0</v>
      </c>
      <c r="H28" s="265">
        <f>'Class-9'!I30</f>
        <v>0</v>
      </c>
      <c r="I28" s="265">
        <f>'Class-9'!J30</f>
        <v>0</v>
      </c>
      <c r="J28" s="266">
        <f>'Class-9'!K30</f>
        <v>0</v>
      </c>
      <c r="K28" s="264">
        <f>'Class-9'!L30</f>
        <v>0</v>
      </c>
      <c r="L28" s="265">
        <f>'Class-9'!M30</f>
        <v>0</v>
      </c>
      <c r="M28" s="290">
        <f>'Class-9'!N30</f>
        <v>0</v>
      </c>
      <c r="N28" s="265">
        <f>'Class-9'!O30</f>
        <v>0</v>
      </c>
      <c r="O28" s="265">
        <f>'Class-9'!P30</f>
        <v>0</v>
      </c>
      <c r="P28" s="290">
        <f>'Class-9'!Q30</f>
        <v>0</v>
      </c>
      <c r="Q28" s="265">
        <f>'Class-9'!R30</f>
        <v>0</v>
      </c>
      <c r="R28" s="265">
        <f>'Class-9'!S30</f>
        <v>0</v>
      </c>
      <c r="S28" s="290">
        <f>'Class-9'!T30</f>
        <v>0</v>
      </c>
      <c r="T28" s="906">
        <f>'Class-9'!U30</f>
        <v>0</v>
      </c>
      <c r="U28" s="907"/>
      <c r="V28" s="292" t="str">
        <f>'Class-9'!Y30</f>
        <v/>
      </c>
      <c r="W28" s="264">
        <f>'Class-9'!Z30</f>
        <v>0</v>
      </c>
      <c r="X28" s="265">
        <f>'Class-9'!AA30</f>
        <v>0</v>
      </c>
      <c r="Y28" s="290">
        <f>'Class-9'!AB30</f>
        <v>0</v>
      </c>
      <c r="Z28" s="265">
        <f>'Class-9'!AC30</f>
        <v>0</v>
      </c>
      <c r="AA28" s="265">
        <f>'Class-9'!AD30</f>
        <v>0</v>
      </c>
      <c r="AB28" s="290">
        <f>'Class-9'!AE30</f>
        <v>0</v>
      </c>
      <c r="AC28" s="265">
        <f>'Class-9'!AF30</f>
        <v>0</v>
      </c>
      <c r="AD28" s="265">
        <f>'Class-9'!AG30</f>
        <v>0</v>
      </c>
      <c r="AE28" s="290">
        <f>'Class-9'!AH30</f>
        <v>0</v>
      </c>
      <c r="AF28" s="906">
        <f>'Class-9'!AI30</f>
        <v>0</v>
      </c>
      <c r="AG28" s="907">
        <f>'Class-9'!AJ30</f>
        <v>0</v>
      </c>
      <c r="AH28" s="292" t="str">
        <f>'Class-9'!AM30</f>
        <v/>
      </c>
      <c r="AI28" s="264">
        <f>'Class-9'!AN30</f>
        <v>0</v>
      </c>
      <c r="AJ28" s="265">
        <f>'Class-9'!AO30</f>
        <v>0</v>
      </c>
      <c r="AK28" s="290">
        <f>'Class-9'!AP30</f>
        <v>0</v>
      </c>
      <c r="AL28" s="265">
        <f>'Class-9'!AQ30</f>
        <v>0</v>
      </c>
      <c r="AM28" s="265">
        <f>'Class-9'!AR30</f>
        <v>0</v>
      </c>
      <c r="AN28" s="290">
        <f>'Class-9'!AS30</f>
        <v>0</v>
      </c>
      <c r="AO28" s="265">
        <f>'Class-9'!AT30</f>
        <v>0</v>
      </c>
      <c r="AP28" s="265">
        <f>'Class-9'!AU30</f>
        <v>0</v>
      </c>
      <c r="AQ28" s="290">
        <f>'Class-9'!AV30</f>
        <v>0</v>
      </c>
      <c r="AR28" s="906">
        <f>'Class-9'!AW30</f>
        <v>0</v>
      </c>
      <c r="AS28" s="907"/>
      <c r="AT28" s="292" t="str">
        <f>'Class-9'!BA30</f>
        <v/>
      </c>
      <c r="AU28" s="264">
        <f>'Class-9'!BB30</f>
        <v>0</v>
      </c>
      <c r="AV28" s="265">
        <f>'Class-9'!BC30</f>
        <v>0</v>
      </c>
      <c r="AW28" s="290">
        <f>'Class-9'!BD30</f>
        <v>0</v>
      </c>
      <c r="AX28" s="265">
        <f>'Class-9'!BE30</f>
        <v>0</v>
      </c>
      <c r="AY28" s="265">
        <f>'Class-9'!BF30</f>
        <v>0</v>
      </c>
      <c r="AZ28" s="290">
        <f>'Class-9'!BG30</f>
        <v>0</v>
      </c>
      <c r="BA28" s="265">
        <f>'Class-9'!BH30</f>
        <v>0</v>
      </c>
      <c r="BB28" s="265">
        <f>'Class-9'!BI30</f>
        <v>0</v>
      </c>
      <c r="BC28" s="290">
        <f>'Class-9'!BJ30</f>
        <v>0</v>
      </c>
      <c r="BD28" s="906">
        <f>'Class-9'!BK30</f>
        <v>0</v>
      </c>
      <c r="BE28" s="907">
        <f>'Class-9'!BL30</f>
        <v>0</v>
      </c>
      <c r="BF28" s="292" t="str">
        <f>'Class-9'!BO30</f>
        <v/>
      </c>
      <c r="BG28" s="264">
        <f>'Class-9'!BP30</f>
        <v>0</v>
      </c>
      <c r="BH28" s="265">
        <f>'Class-9'!BQ30</f>
        <v>0</v>
      </c>
      <c r="BI28" s="290">
        <f>'Class-9'!BR30</f>
        <v>0</v>
      </c>
      <c r="BJ28" s="265">
        <f>'Class-9'!BS30</f>
        <v>0</v>
      </c>
      <c r="BK28" s="265">
        <f>'Class-9'!BT30</f>
        <v>0</v>
      </c>
      <c r="BL28" s="290">
        <f>'Class-9'!BU30</f>
        <v>0</v>
      </c>
      <c r="BM28" s="265">
        <f>'Class-9'!BV30</f>
        <v>0</v>
      </c>
      <c r="BN28" s="265">
        <f>'Class-9'!BW30</f>
        <v>0</v>
      </c>
      <c r="BO28" s="290">
        <f>'Class-9'!BX30</f>
        <v>0</v>
      </c>
      <c r="BP28" s="906">
        <f>'Class-9'!BY30</f>
        <v>0</v>
      </c>
      <c r="BQ28" s="907">
        <f>'Class-9'!BZ30</f>
        <v>0</v>
      </c>
      <c r="BR28" s="292" t="str">
        <f>'Class-9'!CC30</f>
        <v/>
      </c>
      <c r="BS28" s="264">
        <f>'Class-9'!CD30</f>
        <v>0</v>
      </c>
      <c r="BT28" s="265">
        <f>'Class-9'!CE30</f>
        <v>0</v>
      </c>
      <c r="BU28" s="290">
        <f>'Class-9'!CF30</f>
        <v>0</v>
      </c>
      <c r="BV28" s="265">
        <f>'Class-9'!CG30</f>
        <v>0</v>
      </c>
      <c r="BW28" s="265">
        <f>'Class-9'!CH30</f>
        <v>0</v>
      </c>
      <c r="BX28" s="290">
        <f>'Class-9'!CI30</f>
        <v>0</v>
      </c>
      <c r="BY28" s="265">
        <f>'Class-9'!CJ30</f>
        <v>0</v>
      </c>
      <c r="BZ28" s="265">
        <f>'Class-9'!CK30</f>
        <v>0</v>
      </c>
      <c r="CA28" s="290">
        <f>'Class-9'!CL30</f>
        <v>0</v>
      </c>
      <c r="CB28" s="906">
        <f>'Class-9'!CM30</f>
        <v>0</v>
      </c>
      <c r="CC28" s="907">
        <f>'Class-9'!CN30</f>
        <v>0</v>
      </c>
      <c r="CD28" s="292" t="str">
        <f>'Class-9'!CQ30</f>
        <v/>
      </c>
      <c r="CE28" s="264">
        <f>'Class-9'!CR30</f>
        <v>0</v>
      </c>
      <c r="CF28" s="265">
        <f>'Class-9'!CS30</f>
        <v>0</v>
      </c>
      <c r="CG28" s="290">
        <f>'Class-9'!CT30</f>
        <v>0</v>
      </c>
      <c r="CH28" s="265">
        <f>'Class-9'!CU30</f>
        <v>0</v>
      </c>
      <c r="CI28" s="265">
        <f>'Class-9'!CV30</f>
        <v>0</v>
      </c>
      <c r="CJ28" s="290">
        <f>'Class-9'!CW30</f>
        <v>0</v>
      </c>
      <c r="CK28" s="265">
        <f>'Class-9'!CX30</f>
        <v>0</v>
      </c>
      <c r="CL28" s="265">
        <f>'Class-9'!CY30</f>
        <v>0</v>
      </c>
      <c r="CM28" s="290">
        <f>'Class-9'!CZ30</f>
        <v>0</v>
      </c>
      <c r="CN28" s="906">
        <f>'Class-9'!DA30</f>
        <v>0</v>
      </c>
      <c r="CO28" s="907">
        <f>'Class-9'!DB30</f>
        <v>0</v>
      </c>
      <c r="CP28" s="292" t="str">
        <f>'Class-9'!DE30</f>
        <v/>
      </c>
      <c r="CQ28" s="264">
        <f>'Class-9'!DF30</f>
        <v>0</v>
      </c>
      <c r="CR28" s="265">
        <f>'Class-9'!DG30</f>
        <v>0</v>
      </c>
      <c r="CS28" s="290">
        <f>'Class-9'!DH30</f>
        <v>0</v>
      </c>
      <c r="CT28" s="265">
        <f>'Class-9'!DI30</f>
        <v>0</v>
      </c>
      <c r="CU28" s="265">
        <f>'Class-9'!DJ30</f>
        <v>0</v>
      </c>
      <c r="CV28" s="290">
        <f>'Class-9'!DK30</f>
        <v>0</v>
      </c>
      <c r="CW28" s="265">
        <f>'Class-9'!DL30</f>
        <v>0</v>
      </c>
      <c r="CX28" s="265">
        <f>'Class-9'!DM30</f>
        <v>0</v>
      </c>
      <c r="CY28" s="290">
        <f>'Class-9'!DN30</f>
        <v>0</v>
      </c>
      <c r="CZ28" s="291">
        <f>'Class-9'!DO30</f>
        <v>0</v>
      </c>
      <c r="DA28" s="307" t="str">
        <f>'Class-9'!DQ30</f>
        <v/>
      </c>
      <c r="DB28" s="264">
        <f>'Class-9'!DR30</f>
        <v>0</v>
      </c>
      <c r="DC28" s="265">
        <f>'Class-9'!DS30</f>
        <v>0</v>
      </c>
      <c r="DD28" s="290">
        <f>'Class-9'!DT30</f>
        <v>0</v>
      </c>
      <c r="DE28" s="265">
        <f>'Class-9'!DU30</f>
        <v>0</v>
      </c>
      <c r="DF28" s="265">
        <f>'Class-9'!DV30</f>
        <v>0</v>
      </c>
      <c r="DG28" s="290">
        <f>'Class-9'!DW30</f>
        <v>0</v>
      </c>
      <c r="DH28" s="265">
        <f>'Class-9'!DX30</f>
        <v>0</v>
      </c>
      <c r="DI28" s="265">
        <f>'Class-9'!DY30</f>
        <v>0</v>
      </c>
      <c r="DJ28" s="290">
        <f>'Class-9'!DZ30</f>
        <v>0</v>
      </c>
      <c r="DK28" s="291">
        <f>'Class-9'!EA30</f>
        <v>0</v>
      </c>
      <c r="DL28" s="307" t="str">
        <f>'Class-9'!EC30</f>
        <v/>
      </c>
      <c r="DM28" s="264">
        <f>'Class-9'!ED30</f>
        <v>0</v>
      </c>
      <c r="DN28" s="265">
        <f>'Class-9'!EE30</f>
        <v>0</v>
      </c>
      <c r="DO28" s="265">
        <f>'Class-9'!EF30</f>
        <v>0</v>
      </c>
      <c r="DP28" s="265">
        <f>'Class-9'!EG30</f>
        <v>0</v>
      </c>
      <c r="DQ28" s="265">
        <f>'Class-9'!EH30</f>
        <v>0</v>
      </c>
      <c r="DR28" s="292" t="str">
        <f>'Class-9'!EI30</f>
        <v/>
      </c>
      <c r="DS28" s="264">
        <f>'Class-9'!EJ30</f>
        <v>0</v>
      </c>
      <c r="DT28" s="265">
        <f>'Class-9'!EK30</f>
        <v>0</v>
      </c>
      <c r="DU28" s="265">
        <f>'Class-9'!EL30</f>
        <v>0</v>
      </c>
      <c r="DV28" s="265">
        <f>'Class-9'!EM30</f>
        <v>0</v>
      </c>
      <c r="DW28" s="265">
        <f>'Class-9'!EN30</f>
        <v>0</v>
      </c>
      <c r="DX28" s="268" t="str">
        <f>'Class-9'!EO30</f>
        <v/>
      </c>
      <c r="DY28" s="264">
        <f>'Class-9'!EP30</f>
        <v>0</v>
      </c>
      <c r="DZ28" s="265">
        <f>'Class-9'!EQ30</f>
        <v>0</v>
      </c>
      <c r="EA28" s="290">
        <f>'Class-9'!ER30</f>
        <v>0</v>
      </c>
      <c r="EB28" s="265">
        <f>'Class-9'!ES30</f>
        <v>0</v>
      </c>
      <c r="EC28" s="265">
        <f>'Class-9'!ET30</f>
        <v>0</v>
      </c>
      <c r="ED28" s="290">
        <f>'Class-9'!EU30</f>
        <v>0</v>
      </c>
      <c r="EE28" s="265">
        <f>'Class-9'!EV30</f>
        <v>0</v>
      </c>
      <c r="EF28" s="265">
        <f>'Class-9'!EW30</f>
        <v>0</v>
      </c>
      <c r="EG28" s="290">
        <f>'Class-9'!EX30</f>
        <v>0</v>
      </c>
      <c r="EH28" s="291">
        <f>'Class-9'!EY30</f>
        <v>0</v>
      </c>
      <c r="EI28" s="307" t="str">
        <f>'Class-9'!FA30</f>
        <v/>
      </c>
      <c r="EJ28" s="264">
        <f>'Class-9'!FB30</f>
        <v>0</v>
      </c>
      <c r="EK28" s="265">
        <f>'Class-9'!FC30</f>
        <v>0</v>
      </c>
      <c r="EL28" s="269" t="str">
        <f>'Class-9'!FD30</f>
        <v/>
      </c>
      <c r="EM28" s="264">
        <f>'Class-9'!FE30</f>
        <v>0</v>
      </c>
      <c r="EN28" s="265">
        <f>'Class-9'!FF30</f>
        <v>0</v>
      </c>
      <c r="EO28" s="270">
        <f>'Class-9'!FG30</f>
        <v>0</v>
      </c>
      <c r="EP28" s="265" t="str">
        <f>'Class-9'!FH30</f>
        <v/>
      </c>
      <c r="EQ28" s="265" t="str">
        <f>'Class-9'!FI30</f>
        <v/>
      </c>
      <c r="ER28" s="265" t="str">
        <f>'Class-9'!FJ30</f>
        <v/>
      </c>
      <c r="ES28" s="267" t="str">
        <f>'Class-9'!FK30</f>
        <v/>
      </c>
      <c r="ET28" s="271" t="str">
        <f>'Class-9'!FM30</f>
        <v/>
      </c>
    </row>
    <row r="29" spans="1:150" s="272" customFormat="1" ht="17.25" customHeight="1">
      <c r="A29" s="898"/>
      <c r="B29" s="264">
        <f t="shared" si="1"/>
        <v>0</v>
      </c>
      <c r="C29" s="265">
        <f>'Class-9'!D31</f>
        <v>0</v>
      </c>
      <c r="D29" s="265">
        <f>'Class-9'!E31</f>
        <v>0</v>
      </c>
      <c r="E29" s="265">
        <f>'Class-9'!F31</f>
        <v>0</v>
      </c>
      <c r="F29" s="265">
        <f>'Class-9'!$G31</f>
        <v>0</v>
      </c>
      <c r="G29" s="265">
        <f>'Class-9'!$H31</f>
        <v>0</v>
      </c>
      <c r="H29" s="265">
        <f>'Class-9'!I31</f>
        <v>0</v>
      </c>
      <c r="I29" s="265">
        <f>'Class-9'!J31</f>
        <v>0</v>
      </c>
      <c r="J29" s="266">
        <f>'Class-9'!K31</f>
        <v>0</v>
      </c>
      <c r="K29" s="264">
        <f>'Class-9'!L31</f>
        <v>0</v>
      </c>
      <c r="L29" s="265">
        <f>'Class-9'!M31</f>
        <v>0</v>
      </c>
      <c r="M29" s="290">
        <f>'Class-9'!N31</f>
        <v>0</v>
      </c>
      <c r="N29" s="265">
        <f>'Class-9'!O31</f>
        <v>0</v>
      </c>
      <c r="O29" s="265">
        <f>'Class-9'!P31</f>
        <v>0</v>
      </c>
      <c r="P29" s="290">
        <f>'Class-9'!Q31</f>
        <v>0</v>
      </c>
      <c r="Q29" s="265">
        <f>'Class-9'!R31</f>
        <v>0</v>
      </c>
      <c r="R29" s="265">
        <f>'Class-9'!S31</f>
        <v>0</v>
      </c>
      <c r="S29" s="290">
        <f>'Class-9'!T31</f>
        <v>0</v>
      </c>
      <c r="T29" s="906">
        <f>'Class-9'!U31</f>
        <v>0</v>
      </c>
      <c r="U29" s="907"/>
      <c r="V29" s="292" t="str">
        <f>'Class-9'!Y31</f>
        <v/>
      </c>
      <c r="W29" s="264">
        <f>'Class-9'!Z31</f>
        <v>0</v>
      </c>
      <c r="X29" s="265">
        <f>'Class-9'!AA31</f>
        <v>0</v>
      </c>
      <c r="Y29" s="290">
        <f>'Class-9'!AB31</f>
        <v>0</v>
      </c>
      <c r="Z29" s="265">
        <f>'Class-9'!AC31</f>
        <v>0</v>
      </c>
      <c r="AA29" s="265">
        <f>'Class-9'!AD31</f>
        <v>0</v>
      </c>
      <c r="AB29" s="290">
        <f>'Class-9'!AE31</f>
        <v>0</v>
      </c>
      <c r="AC29" s="265">
        <f>'Class-9'!AF31</f>
        <v>0</v>
      </c>
      <c r="AD29" s="265">
        <f>'Class-9'!AG31</f>
        <v>0</v>
      </c>
      <c r="AE29" s="290">
        <f>'Class-9'!AH31</f>
        <v>0</v>
      </c>
      <c r="AF29" s="906">
        <f>'Class-9'!AI31</f>
        <v>0</v>
      </c>
      <c r="AG29" s="907">
        <f>'Class-9'!AJ31</f>
        <v>0</v>
      </c>
      <c r="AH29" s="292" t="str">
        <f>'Class-9'!AM31</f>
        <v/>
      </c>
      <c r="AI29" s="264">
        <f>'Class-9'!AN31</f>
        <v>0</v>
      </c>
      <c r="AJ29" s="265">
        <f>'Class-9'!AO31</f>
        <v>0</v>
      </c>
      <c r="AK29" s="290">
        <f>'Class-9'!AP31</f>
        <v>0</v>
      </c>
      <c r="AL29" s="265">
        <f>'Class-9'!AQ31</f>
        <v>0</v>
      </c>
      <c r="AM29" s="265">
        <f>'Class-9'!AR31</f>
        <v>0</v>
      </c>
      <c r="AN29" s="290">
        <f>'Class-9'!AS31</f>
        <v>0</v>
      </c>
      <c r="AO29" s="265">
        <f>'Class-9'!AT31</f>
        <v>0</v>
      </c>
      <c r="AP29" s="265">
        <f>'Class-9'!AU31</f>
        <v>0</v>
      </c>
      <c r="AQ29" s="290">
        <f>'Class-9'!AV31</f>
        <v>0</v>
      </c>
      <c r="AR29" s="906">
        <f>'Class-9'!AW31</f>
        <v>0</v>
      </c>
      <c r="AS29" s="907"/>
      <c r="AT29" s="292" t="str">
        <f>'Class-9'!BA31</f>
        <v/>
      </c>
      <c r="AU29" s="264">
        <f>'Class-9'!BB31</f>
        <v>0</v>
      </c>
      <c r="AV29" s="265">
        <f>'Class-9'!BC31</f>
        <v>0</v>
      </c>
      <c r="AW29" s="290">
        <f>'Class-9'!BD31</f>
        <v>0</v>
      </c>
      <c r="AX29" s="265">
        <f>'Class-9'!BE31</f>
        <v>0</v>
      </c>
      <c r="AY29" s="265">
        <f>'Class-9'!BF31</f>
        <v>0</v>
      </c>
      <c r="AZ29" s="290">
        <f>'Class-9'!BG31</f>
        <v>0</v>
      </c>
      <c r="BA29" s="265">
        <f>'Class-9'!BH31</f>
        <v>0</v>
      </c>
      <c r="BB29" s="265">
        <f>'Class-9'!BI31</f>
        <v>0</v>
      </c>
      <c r="BC29" s="290">
        <f>'Class-9'!BJ31</f>
        <v>0</v>
      </c>
      <c r="BD29" s="906">
        <f>'Class-9'!BK31</f>
        <v>0</v>
      </c>
      <c r="BE29" s="907">
        <f>'Class-9'!BL31</f>
        <v>0</v>
      </c>
      <c r="BF29" s="292" t="str">
        <f>'Class-9'!BO31</f>
        <v/>
      </c>
      <c r="BG29" s="264">
        <f>'Class-9'!BP31</f>
        <v>0</v>
      </c>
      <c r="BH29" s="265">
        <f>'Class-9'!BQ31</f>
        <v>0</v>
      </c>
      <c r="BI29" s="290">
        <f>'Class-9'!BR31</f>
        <v>0</v>
      </c>
      <c r="BJ29" s="265">
        <f>'Class-9'!BS31</f>
        <v>0</v>
      </c>
      <c r="BK29" s="265">
        <f>'Class-9'!BT31</f>
        <v>0</v>
      </c>
      <c r="BL29" s="290">
        <f>'Class-9'!BU31</f>
        <v>0</v>
      </c>
      <c r="BM29" s="265">
        <f>'Class-9'!BV31</f>
        <v>0</v>
      </c>
      <c r="BN29" s="265">
        <f>'Class-9'!BW31</f>
        <v>0</v>
      </c>
      <c r="BO29" s="290">
        <f>'Class-9'!BX31</f>
        <v>0</v>
      </c>
      <c r="BP29" s="906">
        <f>'Class-9'!BY31</f>
        <v>0</v>
      </c>
      <c r="BQ29" s="907">
        <f>'Class-9'!BZ31</f>
        <v>0</v>
      </c>
      <c r="BR29" s="292" t="str">
        <f>'Class-9'!CC31</f>
        <v/>
      </c>
      <c r="BS29" s="264">
        <f>'Class-9'!CD31</f>
        <v>0</v>
      </c>
      <c r="BT29" s="265">
        <f>'Class-9'!CE31</f>
        <v>0</v>
      </c>
      <c r="BU29" s="290">
        <f>'Class-9'!CF31</f>
        <v>0</v>
      </c>
      <c r="BV29" s="265">
        <f>'Class-9'!CG31</f>
        <v>0</v>
      </c>
      <c r="BW29" s="265">
        <f>'Class-9'!CH31</f>
        <v>0</v>
      </c>
      <c r="BX29" s="290">
        <f>'Class-9'!CI31</f>
        <v>0</v>
      </c>
      <c r="BY29" s="265">
        <f>'Class-9'!CJ31</f>
        <v>0</v>
      </c>
      <c r="BZ29" s="265">
        <f>'Class-9'!CK31</f>
        <v>0</v>
      </c>
      <c r="CA29" s="290">
        <f>'Class-9'!CL31</f>
        <v>0</v>
      </c>
      <c r="CB29" s="906">
        <f>'Class-9'!CM31</f>
        <v>0</v>
      </c>
      <c r="CC29" s="907">
        <f>'Class-9'!CN31</f>
        <v>0</v>
      </c>
      <c r="CD29" s="292" t="str">
        <f>'Class-9'!CQ31</f>
        <v/>
      </c>
      <c r="CE29" s="264">
        <f>'Class-9'!CR31</f>
        <v>0</v>
      </c>
      <c r="CF29" s="265">
        <f>'Class-9'!CS31</f>
        <v>0</v>
      </c>
      <c r="CG29" s="290">
        <f>'Class-9'!CT31</f>
        <v>0</v>
      </c>
      <c r="CH29" s="265">
        <f>'Class-9'!CU31</f>
        <v>0</v>
      </c>
      <c r="CI29" s="265">
        <f>'Class-9'!CV31</f>
        <v>0</v>
      </c>
      <c r="CJ29" s="290">
        <f>'Class-9'!CW31</f>
        <v>0</v>
      </c>
      <c r="CK29" s="265">
        <f>'Class-9'!CX31</f>
        <v>0</v>
      </c>
      <c r="CL29" s="265">
        <f>'Class-9'!CY31</f>
        <v>0</v>
      </c>
      <c r="CM29" s="290">
        <f>'Class-9'!CZ31</f>
        <v>0</v>
      </c>
      <c r="CN29" s="906">
        <f>'Class-9'!DA31</f>
        <v>0</v>
      </c>
      <c r="CO29" s="907">
        <f>'Class-9'!DB31</f>
        <v>0</v>
      </c>
      <c r="CP29" s="292" t="str">
        <f>'Class-9'!DE31</f>
        <v/>
      </c>
      <c r="CQ29" s="264">
        <f>'Class-9'!DF31</f>
        <v>0</v>
      </c>
      <c r="CR29" s="265">
        <f>'Class-9'!DG31</f>
        <v>0</v>
      </c>
      <c r="CS29" s="290">
        <f>'Class-9'!DH31</f>
        <v>0</v>
      </c>
      <c r="CT29" s="265">
        <f>'Class-9'!DI31</f>
        <v>0</v>
      </c>
      <c r="CU29" s="265">
        <f>'Class-9'!DJ31</f>
        <v>0</v>
      </c>
      <c r="CV29" s="290">
        <f>'Class-9'!DK31</f>
        <v>0</v>
      </c>
      <c r="CW29" s="265">
        <f>'Class-9'!DL31</f>
        <v>0</v>
      </c>
      <c r="CX29" s="265">
        <f>'Class-9'!DM31</f>
        <v>0</v>
      </c>
      <c r="CY29" s="290">
        <f>'Class-9'!DN31</f>
        <v>0</v>
      </c>
      <c r="CZ29" s="291">
        <f>'Class-9'!DO31</f>
        <v>0</v>
      </c>
      <c r="DA29" s="307" t="str">
        <f>'Class-9'!DQ31</f>
        <v/>
      </c>
      <c r="DB29" s="264">
        <f>'Class-9'!DR31</f>
        <v>0</v>
      </c>
      <c r="DC29" s="265">
        <f>'Class-9'!DS31</f>
        <v>0</v>
      </c>
      <c r="DD29" s="290">
        <f>'Class-9'!DT31</f>
        <v>0</v>
      </c>
      <c r="DE29" s="265">
        <f>'Class-9'!DU31</f>
        <v>0</v>
      </c>
      <c r="DF29" s="265">
        <f>'Class-9'!DV31</f>
        <v>0</v>
      </c>
      <c r="DG29" s="290">
        <f>'Class-9'!DW31</f>
        <v>0</v>
      </c>
      <c r="DH29" s="265">
        <f>'Class-9'!DX31</f>
        <v>0</v>
      </c>
      <c r="DI29" s="265">
        <f>'Class-9'!DY31</f>
        <v>0</v>
      </c>
      <c r="DJ29" s="290">
        <f>'Class-9'!DZ31</f>
        <v>0</v>
      </c>
      <c r="DK29" s="291">
        <f>'Class-9'!EA31</f>
        <v>0</v>
      </c>
      <c r="DL29" s="307" t="str">
        <f>'Class-9'!EC31</f>
        <v/>
      </c>
      <c r="DM29" s="264">
        <f>'Class-9'!ED31</f>
        <v>0</v>
      </c>
      <c r="DN29" s="265">
        <f>'Class-9'!EE31</f>
        <v>0</v>
      </c>
      <c r="DO29" s="265">
        <f>'Class-9'!EF31</f>
        <v>0</v>
      </c>
      <c r="DP29" s="265">
        <f>'Class-9'!EG31</f>
        <v>0</v>
      </c>
      <c r="DQ29" s="265">
        <f>'Class-9'!EH31</f>
        <v>0</v>
      </c>
      <c r="DR29" s="292" t="str">
        <f>'Class-9'!EI31</f>
        <v/>
      </c>
      <c r="DS29" s="264">
        <f>'Class-9'!EJ31</f>
        <v>0</v>
      </c>
      <c r="DT29" s="265">
        <f>'Class-9'!EK31</f>
        <v>0</v>
      </c>
      <c r="DU29" s="265">
        <f>'Class-9'!EL31</f>
        <v>0</v>
      </c>
      <c r="DV29" s="265">
        <f>'Class-9'!EM31</f>
        <v>0</v>
      </c>
      <c r="DW29" s="265">
        <f>'Class-9'!EN31</f>
        <v>0</v>
      </c>
      <c r="DX29" s="268" t="str">
        <f>'Class-9'!EO31</f>
        <v/>
      </c>
      <c r="DY29" s="264">
        <f>'Class-9'!EP31</f>
        <v>0</v>
      </c>
      <c r="DZ29" s="265">
        <f>'Class-9'!EQ31</f>
        <v>0</v>
      </c>
      <c r="EA29" s="290">
        <f>'Class-9'!ER31</f>
        <v>0</v>
      </c>
      <c r="EB29" s="265">
        <f>'Class-9'!ES31</f>
        <v>0</v>
      </c>
      <c r="EC29" s="265">
        <f>'Class-9'!ET31</f>
        <v>0</v>
      </c>
      <c r="ED29" s="290">
        <f>'Class-9'!EU31</f>
        <v>0</v>
      </c>
      <c r="EE29" s="265">
        <f>'Class-9'!EV31</f>
        <v>0</v>
      </c>
      <c r="EF29" s="265">
        <f>'Class-9'!EW31</f>
        <v>0</v>
      </c>
      <c r="EG29" s="290">
        <f>'Class-9'!EX31</f>
        <v>0</v>
      </c>
      <c r="EH29" s="291">
        <f>'Class-9'!EY31</f>
        <v>0</v>
      </c>
      <c r="EI29" s="307" t="str">
        <f>'Class-9'!FA31</f>
        <v/>
      </c>
      <c r="EJ29" s="264">
        <f>'Class-9'!FB31</f>
        <v>0</v>
      </c>
      <c r="EK29" s="265">
        <f>'Class-9'!FC31</f>
        <v>0</v>
      </c>
      <c r="EL29" s="269" t="str">
        <f>'Class-9'!FD31</f>
        <v/>
      </c>
      <c r="EM29" s="264">
        <f>'Class-9'!FE31</f>
        <v>0</v>
      </c>
      <c r="EN29" s="265">
        <f>'Class-9'!FF31</f>
        <v>0</v>
      </c>
      <c r="EO29" s="270">
        <f>'Class-9'!FG31</f>
        <v>0</v>
      </c>
      <c r="EP29" s="265" t="str">
        <f>'Class-9'!FH31</f>
        <v/>
      </c>
      <c r="EQ29" s="265" t="str">
        <f>'Class-9'!FI31</f>
        <v/>
      </c>
      <c r="ER29" s="265" t="str">
        <f>'Class-9'!FJ31</f>
        <v/>
      </c>
      <c r="ES29" s="267" t="str">
        <f>'Class-9'!FK31</f>
        <v/>
      </c>
      <c r="ET29" s="271" t="str">
        <f>'Class-9'!FM31</f>
        <v/>
      </c>
    </row>
    <row r="30" spans="1:150" s="272" customFormat="1" ht="17.25" customHeight="1">
      <c r="A30" s="898"/>
      <c r="B30" s="264">
        <f t="shared" si="1"/>
        <v>0</v>
      </c>
      <c r="C30" s="265">
        <f>'Class-9'!D32</f>
        <v>0</v>
      </c>
      <c r="D30" s="265">
        <f>'Class-9'!E32</f>
        <v>0</v>
      </c>
      <c r="E30" s="265">
        <f>'Class-9'!F32</f>
        <v>0</v>
      </c>
      <c r="F30" s="265">
        <f>'Class-9'!$G32</f>
        <v>0</v>
      </c>
      <c r="G30" s="265">
        <f>'Class-9'!$H32</f>
        <v>0</v>
      </c>
      <c r="H30" s="265">
        <f>'Class-9'!I32</f>
        <v>0</v>
      </c>
      <c r="I30" s="265">
        <f>'Class-9'!J32</f>
        <v>0</v>
      </c>
      <c r="J30" s="266">
        <f>'Class-9'!K32</f>
        <v>0</v>
      </c>
      <c r="K30" s="264">
        <f>'Class-9'!L32</f>
        <v>0</v>
      </c>
      <c r="L30" s="265">
        <f>'Class-9'!M32</f>
        <v>0</v>
      </c>
      <c r="M30" s="290">
        <f>'Class-9'!N32</f>
        <v>0</v>
      </c>
      <c r="N30" s="265">
        <f>'Class-9'!O32</f>
        <v>0</v>
      </c>
      <c r="O30" s="265">
        <f>'Class-9'!P32</f>
        <v>0</v>
      </c>
      <c r="P30" s="290">
        <f>'Class-9'!Q32</f>
        <v>0</v>
      </c>
      <c r="Q30" s="265">
        <f>'Class-9'!R32</f>
        <v>0</v>
      </c>
      <c r="R30" s="265">
        <f>'Class-9'!S32</f>
        <v>0</v>
      </c>
      <c r="S30" s="290">
        <f>'Class-9'!T32</f>
        <v>0</v>
      </c>
      <c r="T30" s="906">
        <f>'Class-9'!U32</f>
        <v>0</v>
      </c>
      <c r="U30" s="907"/>
      <c r="V30" s="292" t="str">
        <f>'Class-9'!Y32</f>
        <v/>
      </c>
      <c r="W30" s="264">
        <f>'Class-9'!Z32</f>
        <v>0</v>
      </c>
      <c r="X30" s="265">
        <f>'Class-9'!AA32</f>
        <v>0</v>
      </c>
      <c r="Y30" s="290">
        <f>'Class-9'!AB32</f>
        <v>0</v>
      </c>
      <c r="Z30" s="265">
        <f>'Class-9'!AC32</f>
        <v>0</v>
      </c>
      <c r="AA30" s="265">
        <f>'Class-9'!AD32</f>
        <v>0</v>
      </c>
      <c r="AB30" s="290">
        <f>'Class-9'!AE32</f>
        <v>0</v>
      </c>
      <c r="AC30" s="265">
        <f>'Class-9'!AF32</f>
        <v>0</v>
      </c>
      <c r="AD30" s="265">
        <f>'Class-9'!AG32</f>
        <v>0</v>
      </c>
      <c r="AE30" s="290">
        <f>'Class-9'!AH32</f>
        <v>0</v>
      </c>
      <c r="AF30" s="906">
        <f>'Class-9'!AI32</f>
        <v>0</v>
      </c>
      <c r="AG30" s="907">
        <f>'Class-9'!AJ32</f>
        <v>0</v>
      </c>
      <c r="AH30" s="292" t="str">
        <f>'Class-9'!AM32</f>
        <v/>
      </c>
      <c r="AI30" s="264">
        <f>'Class-9'!AN32</f>
        <v>0</v>
      </c>
      <c r="AJ30" s="265">
        <f>'Class-9'!AO32</f>
        <v>0</v>
      </c>
      <c r="AK30" s="290">
        <f>'Class-9'!AP32</f>
        <v>0</v>
      </c>
      <c r="AL30" s="265">
        <f>'Class-9'!AQ32</f>
        <v>0</v>
      </c>
      <c r="AM30" s="265">
        <f>'Class-9'!AR32</f>
        <v>0</v>
      </c>
      <c r="AN30" s="290">
        <f>'Class-9'!AS32</f>
        <v>0</v>
      </c>
      <c r="AO30" s="265">
        <f>'Class-9'!AT32</f>
        <v>0</v>
      </c>
      <c r="AP30" s="265">
        <f>'Class-9'!AU32</f>
        <v>0</v>
      </c>
      <c r="AQ30" s="290">
        <f>'Class-9'!AV32</f>
        <v>0</v>
      </c>
      <c r="AR30" s="906">
        <f>'Class-9'!AW32</f>
        <v>0</v>
      </c>
      <c r="AS30" s="907"/>
      <c r="AT30" s="292" t="str">
        <f>'Class-9'!BA32</f>
        <v/>
      </c>
      <c r="AU30" s="264">
        <f>'Class-9'!BB32</f>
        <v>0</v>
      </c>
      <c r="AV30" s="265">
        <f>'Class-9'!BC32</f>
        <v>0</v>
      </c>
      <c r="AW30" s="290">
        <f>'Class-9'!BD32</f>
        <v>0</v>
      </c>
      <c r="AX30" s="265">
        <f>'Class-9'!BE32</f>
        <v>0</v>
      </c>
      <c r="AY30" s="265">
        <f>'Class-9'!BF32</f>
        <v>0</v>
      </c>
      <c r="AZ30" s="290">
        <f>'Class-9'!BG32</f>
        <v>0</v>
      </c>
      <c r="BA30" s="265">
        <f>'Class-9'!BH32</f>
        <v>0</v>
      </c>
      <c r="BB30" s="265">
        <f>'Class-9'!BI32</f>
        <v>0</v>
      </c>
      <c r="BC30" s="290">
        <f>'Class-9'!BJ32</f>
        <v>0</v>
      </c>
      <c r="BD30" s="906">
        <f>'Class-9'!BK32</f>
        <v>0</v>
      </c>
      <c r="BE30" s="907">
        <f>'Class-9'!BL32</f>
        <v>0</v>
      </c>
      <c r="BF30" s="292" t="str">
        <f>'Class-9'!BO32</f>
        <v/>
      </c>
      <c r="BG30" s="264">
        <f>'Class-9'!BP32</f>
        <v>0</v>
      </c>
      <c r="BH30" s="265">
        <f>'Class-9'!BQ32</f>
        <v>0</v>
      </c>
      <c r="BI30" s="290">
        <f>'Class-9'!BR32</f>
        <v>0</v>
      </c>
      <c r="BJ30" s="265">
        <f>'Class-9'!BS32</f>
        <v>0</v>
      </c>
      <c r="BK30" s="265">
        <f>'Class-9'!BT32</f>
        <v>0</v>
      </c>
      <c r="BL30" s="290">
        <f>'Class-9'!BU32</f>
        <v>0</v>
      </c>
      <c r="BM30" s="265">
        <f>'Class-9'!BV32</f>
        <v>0</v>
      </c>
      <c r="BN30" s="265">
        <f>'Class-9'!BW32</f>
        <v>0</v>
      </c>
      <c r="BO30" s="290">
        <f>'Class-9'!BX32</f>
        <v>0</v>
      </c>
      <c r="BP30" s="906">
        <f>'Class-9'!BY32</f>
        <v>0</v>
      </c>
      <c r="BQ30" s="907">
        <f>'Class-9'!BZ32</f>
        <v>0</v>
      </c>
      <c r="BR30" s="292" t="str">
        <f>'Class-9'!CC32</f>
        <v/>
      </c>
      <c r="BS30" s="264">
        <f>'Class-9'!CD32</f>
        <v>0</v>
      </c>
      <c r="BT30" s="265">
        <f>'Class-9'!CE32</f>
        <v>0</v>
      </c>
      <c r="BU30" s="290">
        <f>'Class-9'!CF32</f>
        <v>0</v>
      </c>
      <c r="BV30" s="265">
        <f>'Class-9'!CG32</f>
        <v>0</v>
      </c>
      <c r="BW30" s="265">
        <f>'Class-9'!CH32</f>
        <v>0</v>
      </c>
      <c r="BX30" s="290">
        <f>'Class-9'!CI32</f>
        <v>0</v>
      </c>
      <c r="BY30" s="265">
        <f>'Class-9'!CJ32</f>
        <v>0</v>
      </c>
      <c r="BZ30" s="265">
        <f>'Class-9'!CK32</f>
        <v>0</v>
      </c>
      <c r="CA30" s="290">
        <f>'Class-9'!CL32</f>
        <v>0</v>
      </c>
      <c r="CB30" s="906">
        <f>'Class-9'!CM32</f>
        <v>0</v>
      </c>
      <c r="CC30" s="907">
        <f>'Class-9'!CN32</f>
        <v>0</v>
      </c>
      <c r="CD30" s="292" t="str">
        <f>'Class-9'!CQ32</f>
        <v/>
      </c>
      <c r="CE30" s="264">
        <f>'Class-9'!CR32</f>
        <v>0</v>
      </c>
      <c r="CF30" s="265">
        <f>'Class-9'!CS32</f>
        <v>0</v>
      </c>
      <c r="CG30" s="290">
        <f>'Class-9'!CT32</f>
        <v>0</v>
      </c>
      <c r="CH30" s="265">
        <f>'Class-9'!CU32</f>
        <v>0</v>
      </c>
      <c r="CI30" s="265">
        <f>'Class-9'!CV32</f>
        <v>0</v>
      </c>
      <c r="CJ30" s="290">
        <f>'Class-9'!CW32</f>
        <v>0</v>
      </c>
      <c r="CK30" s="265">
        <f>'Class-9'!CX32</f>
        <v>0</v>
      </c>
      <c r="CL30" s="265">
        <f>'Class-9'!CY32</f>
        <v>0</v>
      </c>
      <c r="CM30" s="290">
        <f>'Class-9'!CZ32</f>
        <v>0</v>
      </c>
      <c r="CN30" s="906">
        <f>'Class-9'!DA32</f>
        <v>0</v>
      </c>
      <c r="CO30" s="907">
        <f>'Class-9'!DB32</f>
        <v>0</v>
      </c>
      <c r="CP30" s="292" t="str">
        <f>'Class-9'!DE32</f>
        <v/>
      </c>
      <c r="CQ30" s="264">
        <f>'Class-9'!DF32</f>
        <v>0</v>
      </c>
      <c r="CR30" s="265">
        <f>'Class-9'!DG32</f>
        <v>0</v>
      </c>
      <c r="CS30" s="290">
        <f>'Class-9'!DH32</f>
        <v>0</v>
      </c>
      <c r="CT30" s="265">
        <f>'Class-9'!DI32</f>
        <v>0</v>
      </c>
      <c r="CU30" s="265">
        <f>'Class-9'!DJ32</f>
        <v>0</v>
      </c>
      <c r="CV30" s="290">
        <f>'Class-9'!DK32</f>
        <v>0</v>
      </c>
      <c r="CW30" s="265">
        <f>'Class-9'!DL32</f>
        <v>0</v>
      </c>
      <c r="CX30" s="265">
        <f>'Class-9'!DM32</f>
        <v>0</v>
      </c>
      <c r="CY30" s="290">
        <f>'Class-9'!DN32</f>
        <v>0</v>
      </c>
      <c r="CZ30" s="291">
        <f>'Class-9'!DO32</f>
        <v>0</v>
      </c>
      <c r="DA30" s="307" t="str">
        <f>'Class-9'!DQ32</f>
        <v/>
      </c>
      <c r="DB30" s="264">
        <f>'Class-9'!DR32</f>
        <v>0</v>
      </c>
      <c r="DC30" s="265">
        <f>'Class-9'!DS32</f>
        <v>0</v>
      </c>
      <c r="DD30" s="290">
        <f>'Class-9'!DT32</f>
        <v>0</v>
      </c>
      <c r="DE30" s="265">
        <f>'Class-9'!DU32</f>
        <v>0</v>
      </c>
      <c r="DF30" s="265">
        <f>'Class-9'!DV32</f>
        <v>0</v>
      </c>
      <c r="DG30" s="290">
        <f>'Class-9'!DW32</f>
        <v>0</v>
      </c>
      <c r="DH30" s="265">
        <f>'Class-9'!DX32</f>
        <v>0</v>
      </c>
      <c r="DI30" s="265">
        <f>'Class-9'!DY32</f>
        <v>0</v>
      </c>
      <c r="DJ30" s="290">
        <f>'Class-9'!DZ32</f>
        <v>0</v>
      </c>
      <c r="DK30" s="291">
        <f>'Class-9'!EA32</f>
        <v>0</v>
      </c>
      <c r="DL30" s="307" t="str">
        <f>'Class-9'!EC32</f>
        <v/>
      </c>
      <c r="DM30" s="264">
        <f>'Class-9'!ED32</f>
        <v>0</v>
      </c>
      <c r="DN30" s="265">
        <f>'Class-9'!EE32</f>
        <v>0</v>
      </c>
      <c r="DO30" s="265">
        <f>'Class-9'!EF32</f>
        <v>0</v>
      </c>
      <c r="DP30" s="265">
        <f>'Class-9'!EG32</f>
        <v>0</v>
      </c>
      <c r="DQ30" s="265">
        <f>'Class-9'!EH32</f>
        <v>0</v>
      </c>
      <c r="DR30" s="292" t="str">
        <f>'Class-9'!EI32</f>
        <v/>
      </c>
      <c r="DS30" s="264">
        <f>'Class-9'!EJ32</f>
        <v>0</v>
      </c>
      <c r="DT30" s="265">
        <f>'Class-9'!EK32</f>
        <v>0</v>
      </c>
      <c r="DU30" s="265">
        <f>'Class-9'!EL32</f>
        <v>0</v>
      </c>
      <c r="DV30" s="265">
        <f>'Class-9'!EM32</f>
        <v>0</v>
      </c>
      <c r="DW30" s="265">
        <f>'Class-9'!EN32</f>
        <v>0</v>
      </c>
      <c r="DX30" s="268" t="str">
        <f>'Class-9'!EO32</f>
        <v/>
      </c>
      <c r="DY30" s="264">
        <f>'Class-9'!EP32</f>
        <v>0</v>
      </c>
      <c r="DZ30" s="265">
        <f>'Class-9'!EQ32</f>
        <v>0</v>
      </c>
      <c r="EA30" s="290">
        <f>'Class-9'!ER32</f>
        <v>0</v>
      </c>
      <c r="EB30" s="265">
        <f>'Class-9'!ES32</f>
        <v>0</v>
      </c>
      <c r="EC30" s="265">
        <f>'Class-9'!ET32</f>
        <v>0</v>
      </c>
      <c r="ED30" s="290">
        <f>'Class-9'!EU32</f>
        <v>0</v>
      </c>
      <c r="EE30" s="265">
        <f>'Class-9'!EV32</f>
        <v>0</v>
      </c>
      <c r="EF30" s="265">
        <f>'Class-9'!EW32</f>
        <v>0</v>
      </c>
      <c r="EG30" s="290">
        <f>'Class-9'!EX32</f>
        <v>0</v>
      </c>
      <c r="EH30" s="291">
        <f>'Class-9'!EY32</f>
        <v>0</v>
      </c>
      <c r="EI30" s="307" t="str">
        <f>'Class-9'!FA32</f>
        <v/>
      </c>
      <c r="EJ30" s="264">
        <f>'Class-9'!FB32</f>
        <v>0</v>
      </c>
      <c r="EK30" s="265">
        <f>'Class-9'!FC32</f>
        <v>0</v>
      </c>
      <c r="EL30" s="269" t="str">
        <f>'Class-9'!FD32</f>
        <v/>
      </c>
      <c r="EM30" s="264">
        <f>'Class-9'!FE32</f>
        <v>0</v>
      </c>
      <c r="EN30" s="265">
        <f>'Class-9'!FF32</f>
        <v>0</v>
      </c>
      <c r="EO30" s="270">
        <f>'Class-9'!FG32</f>
        <v>0</v>
      </c>
      <c r="EP30" s="265" t="str">
        <f>'Class-9'!FH32</f>
        <v/>
      </c>
      <c r="EQ30" s="265" t="str">
        <f>'Class-9'!FI32</f>
        <v/>
      </c>
      <c r="ER30" s="265" t="str">
        <f>'Class-9'!FJ32</f>
        <v/>
      </c>
      <c r="ES30" s="267" t="str">
        <f>'Class-9'!FK32</f>
        <v/>
      </c>
      <c r="ET30" s="271" t="str">
        <f>'Class-9'!FM32</f>
        <v/>
      </c>
    </row>
    <row r="31" spans="1:150" s="272" customFormat="1" ht="17.25" customHeight="1">
      <c r="A31" s="898"/>
      <c r="B31" s="264">
        <f t="shared" si="1"/>
        <v>0</v>
      </c>
      <c r="C31" s="265">
        <f>'Class-9'!D33</f>
        <v>0</v>
      </c>
      <c r="D31" s="265">
        <f>'Class-9'!E33</f>
        <v>0</v>
      </c>
      <c r="E31" s="265">
        <f>'Class-9'!F33</f>
        <v>0</v>
      </c>
      <c r="F31" s="265">
        <f>'Class-9'!$G33</f>
        <v>0</v>
      </c>
      <c r="G31" s="265">
        <f>'Class-9'!$H33</f>
        <v>0</v>
      </c>
      <c r="H31" s="265">
        <f>'Class-9'!I33</f>
        <v>0</v>
      </c>
      <c r="I31" s="265">
        <f>'Class-9'!J33</f>
        <v>0</v>
      </c>
      <c r="J31" s="266">
        <f>'Class-9'!K33</f>
        <v>0</v>
      </c>
      <c r="K31" s="264">
        <f>'Class-9'!L33</f>
        <v>0</v>
      </c>
      <c r="L31" s="265">
        <f>'Class-9'!M33</f>
        <v>0</v>
      </c>
      <c r="M31" s="290">
        <f>'Class-9'!N33</f>
        <v>0</v>
      </c>
      <c r="N31" s="265">
        <f>'Class-9'!O33</f>
        <v>0</v>
      </c>
      <c r="O31" s="265">
        <f>'Class-9'!P33</f>
        <v>0</v>
      </c>
      <c r="P31" s="290">
        <f>'Class-9'!Q33</f>
        <v>0</v>
      </c>
      <c r="Q31" s="265">
        <f>'Class-9'!R33</f>
        <v>0</v>
      </c>
      <c r="R31" s="265">
        <f>'Class-9'!S33</f>
        <v>0</v>
      </c>
      <c r="S31" s="290">
        <f>'Class-9'!T33</f>
        <v>0</v>
      </c>
      <c r="T31" s="906">
        <f>'Class-9'!U33</f>
        <v>0</v>
      </c>
      <c r="U31" s="907"/>
      <c r="V31" s="292" t="str">
        <f>'Class-9'!Y33</f>
        <v/>
      </c>
      <c r="W31" s="264">
        <f>'Class-9'!Z33</f>
        <v>0</v>
      </c>
      <c r="X31" s="265">
        <f>'Class-9'!AA33</f>
        <v>0</v>
      </c>
      <c r="Y31" s="290">
        <f>'Class-9'!AB33</f>
        <v>0</v>
      </c>
      <c r="Z31" s="265">
        <f>'Class-9'!AC33</f>
        <v>0</v>
      </c>
      <c r="AA31" s="265">
        <f>'Class-9'!AD33</f>
        <v>0</v>
      </c>
      <c r="AB31" s="290">
        <f>'Class-9'!AE33</f>
        <v>0</v>
      </c>
      <c r="AC31" s="265">
        <f>'Class-9'!AF33</f>
        <v>0</v>
      </c>
      <c r="AD31" s="265">
        <f>'Class-9'!AG33</f>
        <v>0</v>
      </c>
      <c r="AE31" s="290">
        <f>'Class-9'!AH33</f>
        <v>0</v>
      </c>
      <c r="AF31" s="906">
        <f>'Class-9'!AI33</f>
        <v>0</v>
      </c>
      <c r="AG31" s="907">
        <f>'Class-9'!AJ33</f>
        <v>0</v>
      </c>
      <c r="AH31" s="292" t="str">
        <f>'Class-9'!AM33</f>
        <v/>
      </c>
      <c r="AI31" s="264">
        <f>'Class-9'!AN33</f>
        <v>0</v>
      </c>
      <c r="AJ31" s="265">
        <f>'Class-9'!AO33</f>
        <v>0</v>
      </c>
      <c r="AK31" s="290">
        <f>'Class-9'!AP33</f>
        <v>0</v>
      </c>
      <c r="AL31" s="265">
        <f>'Class-9'!AQ33</f>
        <v>0</v>
      </c>
      <c r="AM31" s="265">
        <f>'Class-9'!AR33</f>
        <v>0</v>
      </c>
      <c r="AN31" s="290">
        <f>'Class-9'!AS33</f>
        <v>0</v>
      </c>
      <c r="AO31" s="265">
        <f>'Class-9'!AT33</f>
        <v>0</v>
      </c>
      <c r="AP31" s="265">
        <f>'Class-9'!AU33</f>
        <v>0</v>
      </c>
      <c r="AQ31" s="290">
        <f>'Class-9'!AV33</f>
        <v>0</v>
      </c>
      <c r="AR31" s="906">
        <f>'Class-9'!AW33</f>
        <v>0</v>
      </c>
      <c r="AS31" s="907"/>
      <c r="AT31" s="292" t="str">
        <f>'Class-9'!BA33</f>
        <v/>
      </c>
      <c r="AU31" s="264">
        <f>'Class-9'!BB33</f>
        <v>0</v>
      </c>
      <c r="AV31" s="265">
        <f>'Class-9'!BC33</f>
        <v>0</v>
      </c>
      <c r="AW31" s="290">
        <f>'Class-9'!BD33</f>
        <v>0</v>
      </c>
      <c r="AX31" s="265">
        <f>'Class-9'!BE33</f>
        <v>0</v>
      </c>
      <c r="AY31" s="265">
        <f>'Class-9'!BF33</f>
        <v>0</v>
      </c>
      <c r="AZ31" s="290">
        <f>'Class-9'!BG33</f>
        <v>0</v>
      </c>
      <c r="BA31" s="265">
        <f>'Class-9'!BH33</f>
        <v>0</v>
      </c>
      <c r="BB31" s="265">
        <f>'Class-9'!BI33</f>
        <v>0</v>
      </c>
      <c r="BC31" s="290">
        <f>'Class-9'!BJ33</f>
        <v>0</v>
      </c>
      <c r="BD31" s="906">
        <f>'Class-9'!BK33</f>
        <v>0</v>
      </c>
      <c r="BE31" s="907">
        <f>'Class-9'!BL33</f>
        <v>0</v>
      </c>
      <c r="BF31" s="292" t="str">
        <f>'Class-9'!BO33</f>
        <v/>
      </c>
      <c r="BG31" s="264">
        <f>'Class-9'!BP33</f>
        <v>0</v>
      </c>
      <c r="BH31" s="265">
        <f>'Class-9'!BQ33</f>
        <v>0</v>
      </c>
      <c r="BI31" s="290">
        <f>'Class-9'!BR33</f>
        <v>0</v>
      </c>
      <c r="BJ31" s="265">
        <f>'Class-9'!BS33</f>
        <v>0</v>
      </c>
      <c r="BK31" s="265">
        <f>'Class-9'!BT33</f>
        <v>0</v>
      </c>
      <c r="BL31" s="290">
        <f>'Class-9'!BU33</f>
        <v>0</v>
      </c>
      <c r="BM31" s="265">
        <f>'Class-9'!BV33</f>
        <v>0</v>
      </c>
      <c r="BN31" s="265">
        <f>'Class-9'!BW33</f>
        <v>0</v>
      </c>
      <c r="BO31" s="290">
        <f>'Class-9'!BX33</f>
        <v>0</v>
      </c>
      <c r="BP31" s="906">
        <f>'Class-9'!BY33</f>
        <v>0</v>
      </c>
      <c r="BQ31" s="907">
        <f>'Class-9'!BZ33</f>
        <v>0</v>
      </c>
      <c r="BR31" s="292" t="str">
        <f>'Class-9'!CC33</f>
        <v/>
      </c>
      <c r="BS31" s="264">
        <f>'Class-9'!CD33</f>
        <v>0</v>
      </c>
      <c r="BT31" s="265">
        <f>'Class-9'!CE33</f>
        <v>0</v>
      </c>
      <c r="BU31" s="290">
        <f>'Class-9'!CF33</f>
        <v>0</v>
      </c>
      <c r="BV31" s="265">
        <f>'Class-9'!CG33</f>
        <v>0</v>
      </c>
      <c r="BW31" s="265">
        <f>'Class-9'!CH33</f>
        <v>0</v>
      </c>
      <c r="BX31" s="290">
        <f>'Class-9'!CI33</f>
        <v>0</v>
      </c>
      <c r="BY31" s="265">
        <f>'Class-9'!CJ33</f>
        <v>0</v>
      </c>
      <c r="BZ31" s="265">
        <f>'Class-9'!CK33</f>
        <v>0</v>
      </c>
      <c r="CA31" s="290">
        <f>'Class-9'!CL33</f>
        <v>0</v>
      </c>
      <c r="CB31" s="906">
        <f>'Class-9'!CM33</f>
        <v>0</v>
      </c>
      <c r="CC31" s="907">
        <f>'Class-9'!CN33</f>
        <v>0</v>
      </c>
      <c r="CD31" s="292" t="str">
        <f>'Class-9'!CQ33</f>
        <v/>
      </c>
      <c r="CE31" s="264">
        <f>'Class-9'!CR33</f>
        <v>0</v>
      </c>
      <c r="CF31" s="265">
        <f>'Class-9'!CS33</f>
        <v>0</v>
      </c>
      <c r="CG31" s="290">
        <f>'Class-9'!CT33</f>
        <v>0</v>
      </c>
      <c r="CH31" s="265">
        <f>'Class-9'!CU33</f>
        <v>0</v>
      </c>
      <c r="CI31" s="265">
        <f>'Class-9'!CV33</f>
        <v>0</v>
      </c>
      <c r="CJ31" s="290">
        <f>'Class-9'!CW33</f>
        <v>0</v>
      </c>
      <c r="CK31" s="265">
        <f>'Class-9'!CX33</f>
        <v>0</v>
      </c>
      <c r="CL31" s="265">
        <f>'Class-9'!CY33</f>
        <v>0</v>
      </c>
      <c r="CM31" s="290">
        <f>'Class-9'!CZ33</f>
        <v>0</v>
      </c>
      <c r="CN31" s="906">
        <f>'Class-9'!DA33</f>
        <v>0</v>
      </c>
      <c r="CO31" s="907">
        <f>'Class-9'!DB33</f>
        <v>0</v>
      </c>
      <c r="CP31" s="292" t="str">
        <f>'Class-9'!DE33</f>
        <v/>
      </c>
      <c r="CQ31" s="264">
        <f>'Class-9'!DF33</f>
        <v>0</v>
      </c>
      <c r="CR31" s="265">
        <f>'Class-9'!DG33</f>
        <v>0</v>
      </c>
      <c r="CS31" s="290">
        <f>'Class-9'!DH33</f>
        <v>0</v>
      </c>
      <c r="CT31" s="265">
        <f>'Class-9'!DI33</f>
        <v>0</v>
      </c>
      <c r="CU31" s="265">
        <f>'Class-9'!DJ33</f>
        <v>0</v>
      </c>
      <c r="CV31" s="290">
        <f>'Class-9'!DK33</f>
        <v>0</v>
      </c>
      <c r="CW31" s="265">
        <f>'Class-9'!DL33</f>
        <v>0</v>
      </c>
      <c r="CX31" s="265">
        <f>'Class-9'!DM33</f>
        <v>0</v>
      </c>
      <c r="CY31" s="290">
        <f>'Class-9'!DN33</f>
        <v>0</v>
      </c>
      <c r="CZ31" s="291">
        <f>'Class-9'!DO33</f>
        <v>0</v>
      </c>
      <c r="DA31" s="307" t="str">
        <f>'Class-9'!DQ33</f>
        <v/>
      </c>
      <c r="DB31" s="264">
        <f>'Class-9'!DR33</f>
        <v>0</v>
      </c>
      <c r="DC31" s="265">
        <f>'Class-9'!DS33</f>
        <v>0</v>
      </c>
      <c r="DD31" s="290">
        <f>'Class-9'!DT33</f>
        <v>0</v>
      </c>
      <c r="DE31" s="265">
        <f>'Class-9'!DU33</f>
        <v>0</v>
      </c>
      <c r="DF31" s="265">
        <f>'Class-9'!DV33</f>
        <v>0</v>
      </c>
      <c r="DG31" s="290">
        <f>'Class-9'!DW33</f>
        <v>0</v>
      </c>
      <c r="DH31" s="265">
        <f>'Class-9'!DX33</f>
        <v>0</v>
      </c>
      <c r="DI31" s="265">
        <f>'Class-9'!DY33</f>
        <v>0</v>
      </c>
      <c r="DJ31" s="290">
        <f>'Class-9'!DZ33</f>
        <v>0</v>
      </c>
      <c r="DK31" s="291">
        <f>'Class-9'!EA33</f>
        <v>0</v>
      </c>
      <c r="DL31" s="307" t="str">
        <f>'Class-9'!EC33</f>
        <v/>
      </c>
      <c r="DM31" s="264">
        <f>'Class-9'!ED33</f>
        <v>0</v>
      </c>
      <c r="DN31" s="265">
        <f>'Class-9'!EE33</f>
        <v>0</v>
      </c>
      <c r="DO31" s="265">
        <f>'Class-9'!EF33</f>
        <v>0</v>
      </c>
      <c r="DP31" s="265">
        <f>'Class-9'!EG33</f>
        <v>0</v>
      </c>
      <c r="DQ31" s="265">
        <f>'Class-9'!EH33</f>
        <v>0</v>
      </c>
      <c r="DR31" s="292" t="str">
        <f>'Class-9'!EI33</f>
        <v/>
      </c>
      <c r="DS31" s="264">
        <f>'Class-9'!EJ33</f>
        <v>0</v>
      </c>
      <c r="DT31" s="265">
        <f>'Class-9'!EK33</f>
        <v>0</v>
      </c>
      <c r="DU31" s="265">
        <f>'Class-9'!EL33</f>
        <v>0</v>
      </c>
      <c r="DV31" s="265">
        <f>'Class-9'!EM33</f>
        <v>0</v>
      </c>
      <c r="DW31" s="265">
        <f>'Class-9'!EN33</f>
        <v>0</v>
      </c>
      <c r="DX31" s="268" t="str">
        <f>'Class-9'!EO33</f>
        <v/>
      </c>
      <c r="DY31" s="264">
        <f>'Class-9'!EP33</f>
        <v>0</v>
      </c>
      <c r="DZ31" s="265">
        <f>'Class-9'!EQ33</f>
        <v>0</v>
      </c>
      <c r="EA31" s="290">
        <f>'Class-9'!ER33</f>
        <v>0</v>
      </c>
      <c r="EB31" s="265">
        <f>'Class-9'!ES33</f>
        <v>0</v>
      </c>
      <c r="EC31" s="265">
        <f>'Class-9'!ET33</f>
        <v>0</v>
      </c>
      <c r="ED31" s="290">
        <f>'Class-9'!EU33</f>
        <v>0</v>
      </c>
      <c r="EE31" s="265">
        <f>'Class-9'!EV33</f>
        <v>0</v>
      </c>
      <c r="EF31" s="265">
        <f>'Class-9'!EW33</f>
        <v>0</v>
      </c>
      <c r="EG31" s="290">
        <f>'Class-9'!EX33</f>
        <v>0</v>
      </c>
      <c r="EH31" s="291">
        <f>'Class-9'!EY33</f>
        <v>0</v>
      </c>
      <c r="EI31" s="307" t="str">
        <f>'Class-9'!FA33</f>
        <v/>
      </c>
      <c r="EJ31" s="264">
        <f>'Class-9'!FB33</f>
        <v>0</v>
      </c>
      <c r="EK31" s="265">
        <f>'Class-9'!FC33</f>
        <v>0</v>
      </c>
      <c r="EL31" s="269" t="str">
        <f>'Class-9'!FD33</f>
        <v/>
      </c>
      <c r="EM31" s="264">
        <f>'Class-9'!FE33</f>
        <v>0</v>
      </c>
      <c r="EN31" s="265">
        <f>'Class-9'!FF33</f>
        <v>0</v>
      </c>
      <c r="EO31" s="270">
        <f>'Class-9'!FG33</f>
        <v>0</v>
      </c>
      <c r="EP31" s="265" t="str">
        <f>'Class-9'!FH33</f>
        <v/>
      </c>
      <c r="EQ31" s="265" t="str">
        <f>'Class-9'!FI33</f>
        <v/>
      </c>
      <c r="ER31" s="265" t="str">
        <f>'Class-9'!FJ33</f>
        <v/>
      </c>
      <c r="ES31" s="267" t="str">
        <f>'Class-9'!FK33</f>
        <v/>
      </c>
      <c r="ET31" s="271" t="str">
        <f>'Class-9'!FM33</f>
        <v/>
      </c>
    </row>
    <row r="32" spans="1:150" s="272" customFormat="1" ht="17.25" customHeight="1">
      <c r="A32" s="898"/>
      <c r="B32" s="264">
        <f t="shared" si="1"/>
        <v>0</v>
      </c>
      <c r="C32" s="265">
        <f>'Class-9'!D34</f>
        <v>0</v>
      </c>
      <c r="D32" s="265">
        <f>'Class-9'!E34</f>
        <v>0</v>
      </c>
      <c r="E32" s="265">
        <f>'Class-9'!F34</f>
        <v>0</v>
      </c>
      <c r="F32" s="265">
        <f>'Class-9'!$G34</f>
        <v>0</v>
      </c>
      <c r="G32" s="265">
        <f>'Class-9'!$H34</f>
        <v>0</v>
      </c>
      <c r="H32" s="265">
        <f>'Class-9'!I34</f>
        <v>0</v>
      </c>
      <c r="I32" s="265">
        <f>'Class-9'!J34</f>
        <v>0</v>
      </c>
      <c r="J32" s="266">
        <f>'Class-9'!K34</f>
        <v>0</v>
      </c>
      <c r="K32" s="264">
        <f>'Class-9'!L34</f>
        <v>0</v>
      </c>
      <c r="L32" s="265">
        <f>'Class-9'!M34</f>
        <v>0</v>
      </c>
      <c r="M32" s="290">
        <f>'Class-9'!N34</f>
        <v>0</v>
      </c>
      <c r="N32" s="265">
        <f>'Class-9'!O34</f>
        <v>0</v>
      </c>
      <c r="O32" s="265">
        <f>'Class-9'!P34</f>
        <v>0</v>
      </c>
      <c r="P32" s="290">
        <f>'Class-9'!Q34</f>
        <v>0</v>
      </c>
      <c r="Q32" s="265">
        <f>'Class-9'!R34</f>
        <v>0</v>
      </c>
      <c r="R32" s="265">
        <f>'Class-9'!S34</f>
        <v>0</v>
      </c>
      <c r="S32" s="290">
        <f>'Class-9'!T34</f>
        <v>0</v>
      </c>
      <c r="T32" s="906">
        <f>'Class-9'!U34</f>
        <v>0</v>
      </c>
      <c r="U32" s="907"/>
      <c r="V32" s="292" t="str">
        <f>'Class-9'!Y34</f>
        <v/>
      </c>
      <c r="W32" s="264">
        <f>'Class-9'!Z34</f>
        <v>0</v>
      </c>
      <c r="X32" s="265">
        <f>'Class-9'!AA34</f>
        <v>0</v>
      </c>
      <c r="Y32" s="290">
        <f>'Class-9'!AB34</f>
        <v>0</v>
      </c>
      <c r="Z32" s="265">
        <f>'Class-9'!AC34</f>
        <v>0</v>
      </c>
      <c r="AA32" s="265">
        <f>'Class-9'!AD34</f>
        <v>0</v>
      </c>
      <c r="AB32" s="290">
        <f>'Class-9'!AE34</f>
        <v>0</v>
      </c>
      <c r="AC32" s="265">
        <f>'Class-9'!AF34</f>
        <v>0</v>
      </c>
      <c r="AD32" s="265">
        <f>'Class-9'!AG34</f>
        <v>0</v>
      </c>
      <c r="AE32" s="290">
        <f>'Class-9'!AH34</f>
        <v>0</v>
      </c>
      <c r="AF32" s="906">
        <f>'Class-9'!AI34</f>
        <v>0</v>
      </c>
      <c r="AG32" s="907">
        <f>'Class-9'!AJ34</f>
        <v>0</v>
      </c>
      <c r="AH32" s="292" t="str">
        <f>'Class-9'!AM34</f>
        <v/>
      </c>
      <c r="AI32" s="264">
        <f>'Class-9'!AN34</f>
        <v>0</v>
      </c>
      <c r="AJ32" s="265">
        <f>'Class-9'!AO34</f>
        <v>0</v>
      </c>
      <c r="AK32" s="290">
        <f>'Class-9'!AP34</f>
        <v>0</v>
      </c>
      <c r="AL32" s="265">
        <f>'Class-9'!AQ34</f>
        <v>0</v>
      </c>
      <c r="AM32" s="265">
        <f>'Class-9'!AR34</f>
        <v>0</v>
      </c>
      <c r="AN32" s="290">
        <f>'Class-9'!AS34</f>
        <v>0</v>
      </c>
      <c r="AO32" s="265">
        <f>'Class-9'!AT34</f>
        <v>0</v>
      </c>
      <c r="AP32" s="265">
        <f>'Class-9'!AU34</f>
        <v>0</v>
      </c>
      <c r="AQ32" s="290">
        <f>'Class-9'!AV34</f>
        <v>0</v>
      </c>
      <c r="AR32" s="906">
        <f>'Class-9'!AW34</f>
        <v>0</v>
      </c>
      <c r="AS32" s="907"/>
      <c r="AT32" s="292" t="str">
        <f>'Class-9'!BA34</f>
        <v/>
      </c>
      <c r="AU32" s="264">
        <f>'Class-9'!BB34</f>
        <v>0</v>
      </c>
      <c r="AV32" s="265">
        <f>'Class-9'!BC34</f>
        <v>0</v>
      </c>
      <c r="AW32" s="290">
        <f>'Class-9'!BD34</f>
        <v>0</v>
      </c>
      <c r="AX32" s="265">
        <f>'Class-9'!BE34</f>
        <v>0</v>
      </c>
      <c r="AY32" s="265">
        <f>'Class-9'!BF34</f>
        <v>0</v>
      </c>
      <c r="AZ32" s="290">
        <f>'Class-9'!BG34</f>
        <v>0</v>
      </c>
      <c r="BA32" s="265">
        <f>'Class-9'!BH34</f>
        <v>0</v>
      </c>
      <c r="BB32" s="265">
        <f>'Class-9'!BI34</f>
        <v>0</v>
      </c>
      <c r="BC32" s="290">
        <f>'Class-9'!BJ34</f>
        <v>0</v>
      </c>
      <c r="BD32" s="906">
        <f>'Class-9'!BK34</f>
        <v>0</v>
      </c>
      <c r="BE32" s="907">
        <f>'Class-9'!BL34</f>
        <v>0</v>
      </c>
      <c r="BF32" s="292" t="str">
        <f>'Class-9'!BO34</f>
        <v/>
      </c>
      <c r="BG32" s="264">
        <f>'Class-9'!BP34</f>
        <v>0</v>
      </c>
      <c r="BH32" s="265">
        <f>'Class-9'!BQ34</f>
        <v>0</v>
      </c>
      <c r="BI32" s="290">
        <f>'Class-9'!BR34</f>
        <v>0</v>
      </c>
      <c r="BJ32" s="265">
        <f>'Class-9'!BS34</f>
        <v>0</v>
      </c>
      <c r="BK32" s="265">
        <f>'Class-9'!BT34</f>
        <v>0</v>
      </c>
      <c r="BL32" s="290">
        <f>'Class-9'!BU34</f>
        <v>0</v>
      </c>
      <c r="BM32" s="265">
        <f>'Class-9'!BV34</f>
        <v>0</v>
      </c>
      <c r="BN32" s="265">
        <f>'Class-9'!BW34</f>
        <v>0</v>
      </c>
      <c r="BO32" s="290">
        <f>'Class-9'!BX34</f>
        <v>0</v>
      </c>
      <c r="BP32" s="906">
        <f>'Class-9'!BY34</f>
        <v>0</v>
      </c>
      <c r="BQ32" s="907">
        <f>'Class-9'!BZ34</f>
        <v>0</v>
      </c>
      <c r="BR32" s="292" t="str">
        <f>'Class-9'!CC34</f>
        <v/>
      </c>
      <c r="BS32" s="264">
        <f>'Class-9'!CD34</f>
        <v>0</v>
      </c>
      <c r="BT32" s="265">
        <f>'Class-9'!CE34</f>
        <v>0</v>
      </c>
      <c r="BU32" s="290">
        <f>'Class-9'!CF34</f>
        <v>0</v>
      </c>
      <c r="BV32" s="265">
        <f>'Class-9'!CG34</f>
        <v>0</v>
      </c>
      <c r="BW32" s="265">
        <f>'Class-9'!CH34</f>
        <v>0</v>
      </c>
      <c r="BX32" s="290">
        <f>'Class-9'!CI34</f>
        <v>0</v>
      </c>
      <c r="BY32" s="265">
        <f>'Class-9'!CJ34</f>
        <v>0</v>
      </c>
      <c r="BZ32" s="265">
        <f>'Class-9'!CK34</f>
        <v>0</v>
      </c>
      <c r="CA32" s="290">
        <f>'Class-9'!CL34</f>
        <v>0</v>
      </c>
      <c r="CB32" s="906">
        <f>'Class-9'!CM34</f>
        <v>0</v>
      </c>
      <c r="CC32" s="907">
        <f>'Class-9'!CN34</f>
        <v>0</v>
      </c>
      <c r="CD32" s="292" t="str">
        <f>'Class-9'!CQ34</f>
        <v/>
      </c>
      <c r="CE32" s="264">
        <f>'Class-9'!CR34</f>
        <v>0</v>
      </c>
      <c r="CF32" s="265">
        <f>'Class-9'!CS34</f>
        <v>0</v>
      </c>
      <c r="CG32" s="290">
        <f>'Class-9'!CT34</f>
        <v>0</v>
      </c>
      <c r="CH32" s="265">
        <f>'Class-9'!CU34</f>
        <v>0</v>
      </c>
      <c r="CI32" s="265">
        <f>'Class-9'!CV34</f>
        <v>0</v>
      </c>
      <c r="CJ32" s="290">
        <f>'Class-9'!CW34</f>
        <v>0</v>
      </c>
      <c r="CK32" s="265">
        <f>'Class-9'!CX34</f>
        <v>0</v>
      </c>
      <c r="CL32" s="265">
        <f>'Class-9'!CY34</f>
        <v>0</v>
      </c>
      <c r="CM32" s="290">
        <f>'Class-9'!CZ34</f>
        <v>0</v>
      </c>
      <c r="CN32" s="906">
        <f>'Class-9'!DA34</f>
        <v>0</v>
      </c>
      <c r="CO32" s="907">
        <f>'Class-9'!DB34</f>
        <v>0</v>
      </c>
      <c r="CP32" s="292" t="str">
        <f>'Class-9'!DE34</f>
        <v/>
      </c>
      <c r="CQ32" s="264">
        <f>'Class-9'!DF34</f>
        <v>0</v>
      </c>
      <c r="CR32" s="265">
        <f>'Class-9'!DG34</f>
        <v>0</v>
      </c>
      <c r="CS32" s="290">
        <f>'Class-9'!DH34</f>
        <v>0</v>
      </c>
      <c r="CT32" s="265">
        <f>'Class-9'!DI34</f>
        <v>0</v>
      </c>
      <c r="CU32" s="265">
        <f>'Class-9'!DJ34</f>
        <v>0</v>
      </c>
      <c r="CV32" s="290">
        <f>'Class-9'!DK34</f>
        <v>0</v>
      </c>
      <c r="CW32" s="265">
        <f>'Class-9'!DL34</f>
        <v>0</v>
      </c>
      <c r="CX32" s="265">
        <f>'Class-9'!DM34</f>
        <v>0</v>
      </c>
      <c r="CY32" s="290">
        <f>'Class-9'!DN34</f>
        <v>0</v>
      </c>
      <c r="CZ32" s="291">
        <f>'Class-9'!DO34</f>
        <v>0</v>
      </c>
      <c r="DA32" s="307" t="str">
        <f>'Class-9'!DQ34</f>
        <v/>
      </c>
      <c r="DB32" s="264">
        <f>'Class-9'!DR34</f>
        <v>0</v>
      </c>
      <c r="DC32" s="265">
        <f>'Class-9'!DS34</f>
        <v>0</v>
      </c>
      <c r="DD32" s="290">
        <f>'Class-9'!DT34</f>
        <v>0</v>
      </c>
      <c r="DE32" s="265">
        <f>'Class-9'!DU34</f>
        <v>0</v>
      </c>
      <c r="DF32" s="265">
        <f>'Class-9'!DV34</f>
        <v>0</v>
      </c>
      <c r="DG32" s="290">
        <f>'Class-9'!DW34</f>
        <v>0</v>
      </c>
      <c r="DH32" s="265">
        <f>'Class-9'!DX34</f>
        <v>0</v>
      </c>
      <c r="DI32" s="265">
        <f>'Class-9'!DY34</f>
        <v>0</v>
      </c>
      <c r="DJ32" s="290">
        <f>'Class-9'!DZ34</f>
        <v>0</v>
      </c>
      <c r="DK32" s="291">
        <f>'Class-9'!EA34</f>
        <v>0</v>
      </c>
      <c r="DL32" s="307" t="str">
        <f>'Class-9'!EC34</f>
        <v/>
      </c>
      <c r="DM32" s="264">
        <f>'Class-9'!ED34</f>
        <v>0</v>
      </c>
      <c r="DN32" s="265">
        <f>'Class-9'!EE34</f>
        <v>0</v>
      </c>
      <c r="DO32" s="265">
        <f>'Class-9'!EF34</f>
        <v>0</v>
      </c>
      <c r="DP32" s="265">
        <f>'Class-9'!EG34</f>
        <v>0</v>
      </c>
      <c r="DQ32" s="265">
        <f>'Class-9'!EH34</f>
        <v>0</v>
      </c>
      <c r="DR32" s="292" t="str">
        <f>'Class-9'!EI34</f>
        <v/>
      </c>
      <c r="DS32" s="264">
        <f>'Class-9'!EJ34</f>
        <v>0</v>
      </c>
      <c r="DT32" s="265">
        <f>'Class-9'!EK34</f>
        <v>0</v>
      </c>
      <c r="DU32" s="265">
        <f>'Class-9'!EL34</f>
        <v>0</v>
      </c>
      <c r="DV32" s="265">
        <f>'Class-9'!EM34</f>
        <v>0</v>
      </c>
      <c r="DW32" s="265">
        <f>'Class-9'!EN34</f>
        <v>0</v>
      </c>
      <c r="DX32" s="268" t="str">
        <f>'Class-9'!EO34</f>
        <v/>
      </c>
      <c r="DY32" s="264">
        <f>'Class-9'!EP34</f>
        <v>0</v>
      </c>
      <c r="DZ32" s="265">
        <f>'Class-9'!EQ34</f>
        <v>0</v>
      </c>
      <c r="EA32" s="290">
        <f>'Class-9'!ER34</f>
        <v>0</v>
      </c>
      <c r="EB32" s="265">
        <f>'Class-9'!ES34</f>
        <v>0</v>
      </c>
      <c r="EC32" s="265">
        <f>'Class-9'!ET34</f>
        <v>0</v>
      </c>
      <c r="ED32" s="290">
        <f>'Class-9'!EU34</f>
        <v>0</v>
      </c>
      <c r="EE32" s="265">
        <f>'Class-9'!EV34</f>
        <v>0</v>
      </c>
      <c r="EF32" s="265">
        <f>'Class-9'!EW34</f>
        <v>0</v>
      </c>
      <c r="EG32" s="290">
        <f>'Class-9'!EX34</f>
        <v>0</v>
      </c>
      <c r="EH32" s="291">
        <f>'Class-9'!EY34</f>
        <v>0</v>
      </c>
      <c r="EI32" s="307" t="str">
        <f>'Class-9'!FA34</f>
        <v/>
      </c>
      <c r="EJ32" s="264">
        <f>'Class-9'!FB34</f>
        <v>0</v>
      </c>
      <c r="EK32" s="265">
        <f>'Class-9'!FC34</f>
        <v>0</v>
      </c>
      <c r="EL32" s="269" t="str">
        <f>'Class-9'!FD34</f>
        <v/>
      </c>
      <c r="EM32" s="264">
        <f>'Class-9'!FE34</f>
        <v>0</v>
      </c>
      <c r="EN32" s="265">
        <f>'Class-9'!FF34</f>
        <v>0</v>
      </c>
      <c r="EO32" s="270">
        <f>'Class-9'!FG34</f>
        <v>0</v>
      </c>
      <c r="EP32" s="265" t="str">
        <f>'Class-9'!FH34</f>
        <v/>
      </c>
      <c r="EQ32" s="265" t="str">
        <f>'Class-9'!FI34</f>
        <v/>
      </c>
      <c r="ER32" s="265" t="str">
        <f>'Class-9'!FJ34</f>
        <v/>
      </c>
      <c r="ES32" s="267" t="str">
        <f>'Class-9'!FK34</f>
        <v/>
      </c>
      <c r="ET32" s="271" t="str">
        <f>'Class-9'!FM34</f>
        <v/>
      </c>
    </row>
    <row r="33" spans="1:150" s="272" customFormat="1" ht="17.25" customHeight="1">
      <c r="A33" s="898"/>
      <c r="B33" s="264">
        <f t="shared" si="1"/>
        <v>0</v>
      </c>
      <c r="C33" s="265">
        <f>'Class-9'!D35</f>
        <v>0</v>
      </c>
      <c r="D33" s="265">
        <f>'Class-9'!E35</f>
        <v>0</v>
      </c>
      <c r="E33" s="265">
        <f>'Class-9'!F35</f>
        <v>0</v>
      </c>
      <c r="F33" s="265">
        <f>'Class-9'!$G35</f>
        <v>0</v>
      </c>
      <c r="G33" s="265">
        <f>'Class-9'!$H35</f>
        <v>0</v>
      </c>
      <c r="H33" s="265">
        <f>'Class-9'!I35</f>
        <v>0</v>
      </c>
      <c r="I33" s="265">
        <f>'Class-9'!J35</f>
        <v>0</v>
      </c>
      <c r="J33" s="266">
        <f>'Class-9'!K35</f>
        <v>0</v>
      </c>
      <c r="K33" s="264">
        <f>'Class-9'!L35</f>
        <v>0</v>
      </c>
      <c r="L33" s="265">
        <f>'Class-9'!M35</f>
        <v>0</v>
      </c>
      <c r="M33" s="290">
        <f>'Class-9'!N35</f>
        <v>0</v>
      </c>
      <c r="N33" s="265">
        <f>'Class-9'!O35</f>
        <v>0</v>
      </c>
      <c r="O33" s="265">
        <f>'Class-9'!P35</f>
        <v>0</v>
      </c>
      <c r="P33" s="290">
        <f>'Class-9'!Q35</f>
        <v>0</v>
      </c>
      <c r="Q33" s="265">
        <f>'Class-9'!R35</f>
        <v>0</v>
      </c>
      <c r="R33" s="265">
        <f>'Class-9'!S35</f>
        <v>0</v>
      </c>
      <c r="S33" s="290">
        <f>'Class-9'!T35</f>
        <v>0</v>
      </c>
      <c r="T33" s="906">
        <f>'Class-9'!U35</f>
        <v>0</v>
      </c>
      <c r="U33" s="907"/>
      <c r="V33" s="292" t="str">
        <f>'Class-9'!Y35</f>
        <v/>
      </c>
      <c r="W33" s="264">
        <f>'Class-9'!Z35</f>
        <v>0</v>
      </c>
      <c r="X33" s="265">
        <f>'Class-9'!AA35</f>
        <v>0</v>
      </c>
      <c r="Y33" s="290">
        <f>'Class-9'!AB35</f>
        <v>0</v>
      </c>
      <c r="Z33" s="265">
        <f>'Class-9'!AC35</f>
        <v>0</v>
      </c>
      <c r="AA33" s="265">
        <f>'Class-9'!AD35</f>
        <v>0</v>
      </c>
      <c r="AB33" s="290">
        <f>'Class-9'!AE35</f>
        <v>0</v>
      </c>
      <c r="AC33" s="265">
        <f>'Class-9'!AF35</f>
        <v>0</v>
      </c>
      <c r="AD33" s="265">
        <f>'Class-9'!AG35</f>
        <v>0</v>
      </c>
      <c r="AE33" s="290">
        <f>'Class-9'!AH35</f>
        <v>0</v>
      </c>
      <c r="AF33" s="906">
        <f>'Class-9'!AI35</f>
        <v>0</v>
      </c>
      <c r="AG33" s="907">
        <f>'Class-9'!AJ35</f>
        <v>0</v>
      </c>
      <c r="AH33" s="292" t="str">
        <f>'Class-9'!AM35</f>
        <v/>
      </c>
      <c r="AI33" s="264">
        <f>'Class-9'!AN35</f>
        <v>0</v>
      </c>
      <c r="AJ33" s="265">
        <f>'Class-9'!AO35</f>
        <v>0</v>
      </c>
      <c r="AK33" s="290">
        <f>'Class-9'!AP35</f>
        <v>0</v>
      </c>
      <c r="AL33" s="265">
        <f>'Class-9'!AQ35</f>
        <v>0</v>
      </c>
      <c r="AM33" s="265">
        <f>'Class-9'!AR35</f>
        <v>0</v>
      </c>
      <c r="AN33" s="290">
        <f>'Class-9'!AS35</f>
        <v>0</v>
      </c>
      <c r="AO33" s="265">
        <f>'Class-9'!AT35</f>
        <v>0</v>
      </c>
      <c r="AP33" s="265">
        <f>'Class-9'!AU35</f>
        <v>0</v>
      </c>
      <c r="AQ33" s="290">
        <f>'Class-9'!AV35</f>
        <v>0</v>
      </c>
      <c r="AR33" s="906">
        <f>'Class-9'!AW35</f>
        <v>0</v>
      </c>
      <c r="AS33" s="907"/>
      <c r="AT33" s="292" t="str">
        <f>'Class-9'!BA35</f>
        <v/>
      </c>
      <c r="AU33" s="264">
        <f>'Class-9'!BB35</f>
        <v>0</v>
      </c>
      <c r="AV33" s="265">
        <f>'Class-9'!BC35</f>
        <v>0</v>
      </c>
      <c r="AW33" s="290">
        <f>'Class-9'!BD35</f>
        <v>0</v>
      </c>
      <c r="AX33" s="265">
        <f>'Class-9'!BE35</f>
        <v>0</v>
      </c>
      <c r="AY33" s="265">
        <f>'Class-9'!BF35</f>
        <v>0</v>
      </c>
      <c r="AZ33" s="290">
        <f>'Class-9'!BG35</f>
        <v>0</v>
      </c>
      <c r="BA33" s="265">
        <f>'Class-9'!BH35</f>
        <v>0</v>
      </c>
      <c r="BB33" s="265">
        <f>'Class-9'!BI35</f>
        <v>0</v>
      </c>
      <c r="BC33" s="290">
        <f>'Class-9'!BJ35</f>
        <v>0</v>
      </c>
      <c r="BD33" s="906">
        <f>'Class-9'!BK35</f>
        <v>0</v>
      </c>
      <c r="BE33" s="907">
        <f>'Class-9'!BL35</f>
        <v>0</v>
      </c>
      <c r="BF33" s="292" t="str">
        <f>'Class-9'!BO35</f>
        <v/>
      </c>
      <c r="BG33" s="264">
        <f>'Class-9'!BP35</f>
        <v>0</v>
      </c>
      <c r="BH33" s="265">
        <f>'Class-9'!BQ35</f>
        <v>0</v>
      </c>
      <c r="BI33" s="290">
        <f>'Class-9'!BR35</f>
        <v>0</v>
      </c>
      <c r="BJ33" s="265">
        <f>'Class-9'!BS35</f>
        <v>0</v>
      </c>
      <c r="BK33" s="265">
        <f>'Class-9'!BT35</f>
        <v>0</v>
      </c>
      <c r="BL33" s="290">
        <f>'Class-9'!BU35</f>
        <v>0</v>
      </c>
      <c r="BM33" s="265">
        <f>'Class-9'!BV35</f>
        <v>0</v>
      </c>
      <c r="BN33" s="265">
        <f>'Class-9'!BW35</f>
        <v>0</v>
      </c>
      <c r="BO33" s="290">
        <f>'Class-9'!BX35</f>
        <v>0</v>
      </c>
      <c r="BP33" s="906">
        <f>'Class-9'!BY35</f>
        <v>0</v>
      </c>
      <c r="BQ33" s="907">
        <f>'Class-9'!BZ35</f>
        <v>0</v>
      </c>
      <c r="BR33" s="292" t="str">
        <f>'Class-9'!CC35</f>
        <v/>
      </c>
      <c r="BS33" s="264">
        <f>'Class-9'!CD35</f>
        <v>0</v>
      </c>
      <c r="BT33" s="265">
        <f>'Class-9'!CE35</f>
        <v>0</v>
      </c>
      <c r="BU33" s="290">
        <f>'Class-9'!CF35</f>
        <v>0</v>
      </c>
      <c r="BV33" s="265">
        <f>'Class-9'!CG35</f>
        <v>0</v>
      </c>
      <c r="BW33" s="265">
        <f>'Class-9'!CH35</f>
        <v>0</v>
      </c>
      <c r="BX33" s="290">
        <f>'Class-9'!CI35</f>
        <v>0</v>
      </c>
      <c r="BY33" s="265">
        <f>'Class-9'!CJ35</f>
        <v>0</v>
      </c>
      <c r="BZ33" s="265">
        <f>'Class-9'!CK35</f>
        <v>0</v>
      </c>
      <c r="CA33" s="290">
        <f>'Class-9'!CL35</f>
        <v>0</v>
      </c>
      <c r="CB33" s="906">
        <f>'Class-9'!CM35</f>
        <v>0</v>
      </c>
      <c r="CC33" s="907">
        <f>'Class-9'!CN35</f>
        <v>0</v>
      </c>
      <c r="CD33" s="292" t="str">
        <f>'Class-9'!CQ35</f>
        <v/>
      </c>
      <c r="CE33" s="264">
        <f>'Class-9'!CR35</f>
        <v>0</v>
      </c>
      <c r="CF33" s="265">
        <f>'Class-9'!CS35</f>
        <v>0</v>
      </c>
      <c r="CG33" s="290">
        <f>'Class-9'!CT35</f>
        <v>0</v>
      </c>
      <c r="CH33" s="265">
        <f>'Class-9'!CU35</f>
        <v>0</v>
      </c>
      <c r="CI33" s="265">
        <f>'Class-9'!CV35</f>
        <v>0</v>
      </c>
      <c r="CJ33" s="290">
        <f>'Class-9'!CW35</f>
        <v>0</v>
      </c>
      <c r="CK33" s="265">
        <f>'Class-9'!CX35</f>
        <v>0</v>
      </c>
      <c r="CL33" s="265">
        <f>'Class-9'!CY35</f>
        <v>0</v>
      </c>
      <c r="CM33" s="290">
        <f>'Class-9'!CZ35</f>
        <v>0</v>
      </c>
      <c r="CN33" s="906">
        <f>'Class-9'!DA35</f>
        <v>0</v>
      </c>
      <c r="CO33" s="907">
        <f>'Class-9'!DB35</f>
        <v>0</v>
      </c>
      <c r="CP33" s="292" t="str">
        <f>'Class-9'!DE35</f>
        <v/>
      </c>
      <c r="CQ33" s="264">
        <f>'Class-9'!DF35</f>
        <v>0</v>
      </c>
      <c r="CR33" s="265">
        <f>'Class-9'!DG35</f>
        <v>0</v>
      </c>
      <c r="CS33" s="290">
        <f>'Class-9'!DH35</f>
        <v>0</v>
      </c>
      <c r="CT33" s="265">
        <f>'Class-9'!DI35</f>
        <v>0</v>
      </c>
      <c r="CU33" s="265">
        <f>'Class-9'!DJ35</f>
        <v>0</v>
      </c>
      <c r="CV33" s="290">
        <f>'Class-9'!DK35</f>
        <v>0</v>
      </c>
      <c r="CW33" s="265">
        <f>'Class-9'!DL35</f>
        <v>0</v>
      </c>
      <c r="CX33" s="265">
        <f>'Class-9'!DM35</f>
        <v>0</v>
      </c>
      <c r="CY33" s="290">
        <f>'Class-9'!DN35</f>
        <v>0</v>
      </c>
      <c r="CZ33" s="291">
        <f>'Class-9'!DO35</f>
        <v>0</v>
      </c>
      <c r="DA33" s="307" t="str">
        <f>'Class-9'!DQ35</f>
        <v/>
      </c>
      <c r="DB33" s="264">
        <f>'Class-9'!DR35</f>
        <v>0</v>
      </c>
      <c r="DC33" s="265">
        <f>'Class-9'!DS35</f>
        <v>0</v>
      </c>
      <c r="DD33" s="290">
        <f>'Class-9'!DT35</f>
        <v>0</v>
      </c>
      <c r="DE33" s="265">
        <f>'Class-9'!DU35</f>
        <v>0</v>
      </c>
      <c r="DF33" s="265">
        <f>'Class-9'!DV35</f>
        <v>0</v>
      </c>
      <c r="DG33" s="290">
        <f>'Class-9'!DW35</f>
        <v>0</v>
      </c>
      <c r="DH33" s="265">
        <f>'Class-9'!DX35</f>
        <v>0</v>
      </c>
      <c r="DI33" s="265">
        <f>'Class-9'!DY35</f>
        <v>0</v>
      </c>
      <c r="DJ33" s="290">
        <f>'Class-9'!DZ35</f>
        <v>0</v>
      </c>
      <c r="DK33" s="291">
        <f>'Class-9'!EA35</f>
        <v>0</v>
      </c>
      <c r="DL33" s="307" t="str">
        <f>'Class-9'!EC35</f>
        <v/>
      </c>
      <c r="DM33" s="264">
        <f>'Class-9'!ED35</f>
        <v>0</v>
      </c>
      <c r="DN33" s="265">
        <f>'Class-9'!EE35</f>
        <v>0</v>
      </c>
      <c r="DO33" s="265">
        <f>'Class-9'!EF35</f>
        <v>0</v>
      </c>
      <c r="DP33" s="265">
        <f>'Class-9'!EG35</f>
        <v>0</v>
      </c>
      <c r="DQ33" s="265">
        <f>'Class-9'!EH35</f>
        <v>0</v>
      </c>
      <c r="DR33" s="292" t="str">
        <f>'Class-9'!EI35</f>
        <v/>
      </c>
      <c r="DS33" s="264">
        <f>'Class-9'!EJ35</f>
        <v>0</v>
      </c>
      <c r="DT33" s="265">
        <f>'Class-9'!EK35</f>
        <v>0</v>
      </c>
      <c r="DU33" s="265">
        <f>'Class-9'!EL35</f>
        <v>0</v>
      </c>
      <c r="DV33" s="265">
        <f>'Class-9'!EM35</f>
        <v>0</v>
      </c>
      <c r="DW33" s="265">
        <f>'Class-9'!EN35</f>
        <v>0</v>
      </c>
      <c r="DX33" s="268" t="str">
        <f>'Class-9'!EO35</f>
        <v/>
      </c>
      <c r="DY33" s="264">
        <f>'Class-9'!EP35</f>
        <v>0</v>
      </c>
      <c r="DZ33" s="265">
        <f>'Class-9'!EQ35</f>
        <v>0</v>
      </c>
      <c r="EA33" s="290">
        <f>'Class-9'!ER35</f>
        <v>0</v>
      </c>
      <c r="EB33" s="265">
        <f>'Class-9'!ES35</f>
        <v>0</v>
      </c>
      <c r="EC33" s="265">
        <f>'Class-9'!ET35</f>
        <v>0</v>
      </c>
      <c r="ED33" s="290">
        <f>'Class-9'!EU35</f>
        <v>0</v>
      </c>
      <c r="EE33" s="265">
        <f>'Class-9'!EV35</f>
        <v>0</v>
      </c>
      <c r="EF33" s="265">
        <f>'Class-9'!EW35</f>
        <v>0</v>
      </c>
      <c r="EG33" s="290">
        <f>'Class-9'!EX35</f>
        <v>0</v>
      </c>
      <c r="EH33" s="291">
        <f>'Class-9'!EY35</f>
        <v>0</v>
      </c>
      <c r="EI33" s="307" t="str">
        <f>'Class-9'!FA35</f>
        <v/>
      </c>
      <c r="EJ33" s="264">
        <f>'Class-9'!FB35</f>
        <v>0</v>
      </c>
      <c r="EK33" s="265">
        <f>'Class-9'!FC35</f>
        <v>0</v>
      </c>
      <c r="EL33" s="269" t="str">
        <f>'Class-9'!FD35</f>
        <v/>
      </c>
      <c r="EM33" s="264">
        <f>'Class-9'!FE35</f>
        <v>0</v>
      </c>
      <c r="EN33" s="265">
        <f>'Class-9'!FF35</f>
        <v>0</v>
      </c>
      <c r="EO33" s="270">
        <f>'Class-9'!FG35</f>
        <v>0</v>
      </c>
      <c r="EP33" s="265" t="str">
        <f>'Class-9'!FH35</f>
        <v/>
      </c>
      <c r="EQ33" s="265" t="str">
        <f>'Class-9'!FI35</f>
        <v/>
      </c>
      <c r="ER33" s="265" t="str">
        <f>'Class-9'!FJ35</f>
        <v/>
      </c>
      <c r="ES33" s="267" t="str">
        <f>'Class-9'!FK35</f>
        <v/>
      </c>
      <c r="ET33" s="271" t="str">
        <f>'Class-9'!FM35</f>
        <v/>
      </c>
    </row>
    <row r="34" spans="1:150" s="272" customFormat="1" ht="17.25" customHeight="1">
      <c r="A34" s="898"/>
      <c r="B34" s="264">
        <f t="shared" si="1"/>
        <v>0</v>
      </c>
      <c r="C34" s="265">
        <f>'Class-9'!D36</f>
        <v>0</v>
      </c>
      <c r="D34" s="265">
        <f>'Class-9'!E36</f>
        <v>0</v>
      </c>
      <c r="E34" s="265">
        <f>'Class-9'!F36</f>
        <v>0</v>
      </c>
      <c r="F34" s="265">
        <f>'Class-9'!$G36</f>
        <v>0</v>
      </c>
      <c r="G34" s="265">
        <f>'Class-9'!$H36</f>
        <v>0</v>
      </c>
      <c r="H34" s="265">
        <f>'Class-9'!I36</f>
        <v>0</v>
      </c>
      <c r="I34" s="265">
        <f>'Class-9'!J36</f>
        <v>0</v>
      </c>
      <c r="J34" s="266">
        <f>'Class-9'!K36</f>
        <v>0</v>
      </c>
      <c r="K34" s="264">
        <f>'Class-9'!L36</f>
        <v>0</v>
      </c>
      <c r="L34" s="265">
        <f>'Class-9'!M36</f>
        <v>0</v>
      </c>
      <c r="M34" s="290">
        <f>'Class-9'!N36</f>
        <v>0</v>
      </c>
      <c r="N34" s="265">
        <f>'Class-9'!O36</f>
        <v>0</v>
      </c>
      <c r="O34" s="265">
        <f>'Class-9'!P36</f>
        <v>0</v>
      </c>
      <c r="P34" s="290">
        <f>'Class-9'!Q36</f>
        <v>0</v>
      </c>
      <c r="Q34" s="265">
        <f>'Class-9'!R36</f>
        <v>0</v>
      </c>
      <c r="R34" s="265">
        <f>'Class-9'!S36</f>
        <v>0</v>
      </c>
      <c r="S34" s="290">
        <f>'Class-9'!T36</f>
        <v>0</v>
      </c>
      <c r="T34" s="906">
        <f>'Class-9'!U36</f>
        <v>0</v>
      </c>
      <c r="U34" s="907"/>
      <c r="V34" s="292" t="str">
        <f>'Class-9'!Y36</f>
        <v/>
      </c>
      <c r="W34" s="264">
        <f>'Class-9'!Z36</f>
        <v>0</v>
      </c>
      <c r="X34" s="265">
        <f>'Class-9'!AA36</f>
        <v>0</v>
      </c>
      <c r="Y34" s="290">
        <f>'Class-9'!AB36</f>
        <v>0</v>
      </c>
      <c r="Z34" s="265">
        <f>'Class-9'!AC36</f>
        <v>0</v>
      </c>
      <c r="AA34" s="265">
        <f>'Class-9'!AD36</f>
        <v>0</v>
      </c>
      <c r="AB34" s="290">
        <f>'Class-9'!AE36</f>
        <v>0</v>
      </c>
      <c r="AC34" s="265">
        <f>'Class-9'!AF36</f>
        <v>0</v>
      </c>
      <c r="AD34" s="265">
        <f>'Class-9'!AG36</f>
        <v>0</v>
      </c>
      <c r="AE34" s="290">
        <f>'Class-9'!AH36</f>
        <v>0</v>
      </c>
      <c r="AF34" s="906">
        <f>'Class-9'!AI36</f>
        <v>0</v>
      </c>
      <c r="AG34" s="907">
        <f>'Class-9'!AJ36</f>
        <v>0</v>
      </c>
      <c r="AH34" s="292" t="str">
        <f>'Class-9'!AM36</f>
        <v/>
      </c>
      <c r="AI34" s="264">
        <f>'Class-9'!AN36</f>
        <v>0</v>
      </c>
      <c r="AJ34" s="265">
        <f>'Class-9'!AO36</f>
        <v>0</v>
      </c>
      <c r="AK34" s="290">
        <f>'Class-9'!AP36</f>
        <v>0</v>
      </c>
      <c r="AL34" s="265">
        <f>'Class-9'!AQ36</f>
        <v>0</v>
      </c>
      <c r="AM34" s="265">
        <f>'Class-9'!AR36</f>
        <v>0</v>
      </c>
      <c r="AN34" s="290">
        <f>'Class-9'!AS36</f>
        <v>0</v>
      </c>
      <c r="AO34" s="265">
        <f>'Class-9'!AT36</f>
        <v>0</v>
      </c>
      <c r="AP34" s="265">
        <f>'Class-9'!AU36</f>
        <v>0</v>
      </c>
      <c r="AQ34" s="290">
        <f>'Class-9'!AV36</f>
        <v>0</v>
      </c>
      <c r="AR34" s="906">
        <f>'Class-9'!AW36</f>
        <v>0</v>
      </c>
      <c r="AS34" s="907"/>
      <c r="AT34" s="292" t="str">
        <f>'Class-9'!BA36</f>
        <v/>
      </c>
      <c r="AU34" s="264">
        <f>'Class-9'!BB36</f>
        <v>0</v>
      </c>
      <c r="AV34" s="265">
        <f>'Class-9'!BC36</f>
        <v>0</v>
      </c>
      <c r="AW34" s="290">
        <f>'Class-9'!BD36</f>
        <v>0</v>
      </c>
      <c r="AX34" s="265">
        <f>'Class-9'!BE36</f>
        <v>0</v>
      </c>
      <c r="AY34" s="265">
        <f>'Class-9'!BF36</f>
        <v>0</v>
      </c>
      <c r="AZ34" s="290">
        <f>'Class-9'!BG36</f>
        <v>0</v>
      </c>
      <c r="BA34" s="265">
        <f>'Class-9'!BH36</f>
        <v>0</v>
      </c>
      <c r="BB34" s="265">
        <f>'Class-9'!BI36</f>
        <v>0</v>
      </c>
      <c r="BC34" s="290">
        <f>'Class-9'!BJ36</f>
        <v>0</v>
      </c>
      <c r="BD34" s="906">
        <f>'Class-9'!BK36</f>
        <v>0</v>
      </c>
      <c r="BE34" s="907">
        <f>'Class-9'!BL36</f>
        <v>0</v>
      </c>
      <c r="BF34" s="292" t="str">
        <f>'Class-9'!BO36</f>
        <v/>
      </c>
      <c r="BG34" s="264">
        <f>'Class-9'!BP36</f>
        <v>0</v>
      </c>
      <c r="BH34" s="265">
        <f>'Class-9'!BQ36</f>
        <v>0</v>
      </c>
      <c r="BI34" s="290">
        <f>'Class-9'!BR36</f>
        <v>0</v>
      </c>
      <c r="BJ34" s="265">
        <f>'Class-9'!BS36</f>
        <v>0</v>
      </c>
      <c r="BK34" s="265">
        <f>'Class-9'!BT36</f>
        <v>0</v>
      </c>
      <c r="BL34" s="290">
        <f>'Class-9'!BU36</f>
        <v>0</v>
      </c>
      <c r="BM34" s="265">
        <f>'Class-9'!BV36</f>
        <v>0</v>
      </c>
      <c r="BN34" s="265">
        <f>'Class-9'!BW36</f>
        <v>0</v>
      </c>
      <c r="BO34" s="290">
        <f>'Class-9'!BX36</f>
        <v>0</v>
      </c>
      <c r="BP34" s="906">
        <f>'Class-9'!BY36</f>
        <v>0</v>
      </c>
      <c r="BQ34" s="907">
        <f>'Class-9'!BZ36</f>
        <v>0</v>
      </c>
      <c r="BR34" s="292" t="str">
        <f>'Class-9'!CC36</f>
        <v/>
      </c>
      <c r="BS34" s="264">
        <f>'Class-9'!CD36</f>
        <v>0</v>
      </c>
      <c r="BT34" s="265">
        <f>'Class-9'!CE36</f>
        <v>0</v>
      </c>
      <c r="BU34" s="290">
        <f>'Class-9'!CF36</f>
        <v>0</v>
      </c>
      <c r="BV34" s="265">
        <f>'Class-9'!CG36</f>
        <v>0</v>
      </c>
      <c r="BW34" s="265">
        <f>'Class-9'!CH36</f>
        <v>0</v>
      </c>
      <c r="BX34" s="290">
        <f>'Class-9'!CI36</f>
        <v>0</v>
      </c>
      <c r="BY34" s="265">
        <f>'Class-9'!CJ36</f>
        <v>0</v>
      </c>
      <c r="BZ34" s="265">
        <f>'Class-9'!CK36</f>
        <v>0</v>
      </c>
      <c r="CA34" s="290">
        <f>'Class-9'!CL36</f>
        <v>0</v>
      </c>
      <c r="CB34" s="906">
        <f>'Class-9'!CM36</f>
        <v>0</v>
      </c>
      <c r="CC34" s="907">
        <f>'Class-9'!CN36</f>
        <v>0</v>
      </c>
      <c r="CD34" s="292" t="str">
        <f>'Class-9'!CQ36</f>
        <v/>
      </c>
      <c r="CE34" s="264">
        <f>'Class-9'!CR36</f>
        <v>0</v>
      </c>
      <c r="CF34" s="265">
        <f>'Class-9'!CS36</f>
        <v>0</v>
      </c>
      <c r="CG34" s="290">
        <f>'Class-9'!CT36</f>
        <v>0</v>
      </c>
      <c r="CH34" s="265">
        <f>'Class-9'!CU36</f>
        <v>0</v>
      </c>
      <c r="CI34" s="265">
        <f>'Class-9'!CV36</f>
        <v>0</v>
      </c>
      <c r="CJ34" s="290">
        <f>'Class-9'!CW36</f>
        <v>0</v>
      </c>
      <c r="CK34" s="265">
        <f>'Class-9'!CX36</f>
        <v>0</v>
      </c>
      <c r="CL34" s="265">
        <f>'Class-9'!CY36</f>
        <v>0</v>
      </c>
      <c r="CM34" s="290">
        <f>'Class-9'!CZ36</f>
        <v>0</v>
      </c>
      <c r="CN34" s="906">
        <f>'Class-9'!DA36</f>
        <v>0</v>
      </c>
      <c r="CO34" s="907">
        <f>'Class-9'!DB36</f>
        <v>0</v>
      </c>
      <c r="CP34" s="292" t="str">
        <f>'Class-9'!DE36</f>
        <v/>
      </c>
      <c r="CQ34" s="264">
        <f>'Class-9'!DF36</f>
        <v>0</v>
      </c>
      <c r="CR34" s="265">
        <f>'Class-9'!DG36</f>
        <v>0</v>
      </c>
      <c r="CS34" s="290">
        <f>'Class-9'!DH36</f>
        <v>0</v>
      </c>
      <c r="CT34" s="265">
        <f>'Class-9'!DI36</f>
        <v>0</v>
      </c>
      <c r="CU34" s="265">
        <f>'Class-9'!DJ36</f>
        <v>0</v>
      </c>
      <c r="CV34" s="290">
        <f>'Class-9'!DK36</f>
        <v>0</v>
      </c>
      <c r="CW34" s="265">
        <f>'Class-9'!DL36</f>
        <v>0</v>
      </c>
      <c r="CX34" s="265">
        <f>'Class-9'!DM36</f>
        <v>0</v>
      </c>
      <c r="CY34" s="290">
        <f>'Class-9'!DN36</f>
        <v>0</v>
      </c>
      <c r="CZ34" s="291">
        <f>'Class-9'!DO36</f>
        <v>0</v>
      </c>
      <c r="DA34" s="307" t="str">
        <f>'Class-9'!DQ36</f>
        <v/>
      </c>
      <c r="DB34" s="264">
        <f>'Class-9'!DR36</f>
        <v>0</v>
      </c>
      <c r="DC34" s="265">
        <f>'Class-9'!DS36</f>
        <v>0</v>
      </c>
      <c r="DD34" s="290">
        <f>'Class-9'!DT36</f>
        <v>0</v>
      </c>
      <c r="DE34" s="265">
        <f>'Class-9'!DU36</f>
        <v>0</v>
      </c>
      <c r="DF34" s="265">
        <f>'Class-9'!DV36</f>
        <v>0</v>
      </c>
      <c r="DG34" s="290">
        <f>'Class-9'!DW36</f>
        <v>0</v>
      </c>
      <c r="DH34" s="265">
        <f>'Class-9'!DX36</f>
        <v>0</v>
      </c>
      <c r="DI34" s="265">
        <f>'Class-9'!DY36</f>
        <v>0</v>
      </c>
      <c r="DJ34" s="290">
        <f>'Class-9'!DZ36</f>
        <v>0</v>
      </c>
      <c r="DK34" s="291">
        <f>'Class-9'!EA36</f>
        <v>0</v>
      </c>
      <c r="DL34" s="307" t="str">
        <f>'Class-9'!EC36</f>
        <v/>
      </c>
      <c r="DM34" s="264">
        <f>'Class-9'!ED36</f>
        <v>0</v>
      </c>
      <c r="DN34" s="265">
        <f>'Class-9'!EE36</f>
        <v>0</v>
      </c>
      <c r="DO34" s="265">
        <f>'Class-9'!EF36</f>
        <v>0</v>
      </c>
      <c r="DP34" s="265">
        <f>'Class-9'!EG36</f>
        <v>0</v>
      </c>
      <c r="DQ34" s="265">
        <f>'Class-9'!EH36</f>
        <v>0</v>
      </c>
      <c r="DR34" s="292" t="str">
        <f>'Class-9'!EI36</f>
        <v/>
      </c>
      <c r="DS34" s="264">
        <f>'Class-9'!EJ36</f>
        <v>0</v>
      </c>
      <c r="DT34" s="265">
        <f>'Class-9'!EK36</f>
        <v>0</v>
      </c>
      <c r="DU34" s="265">
        <f>'Class-9'!EL36</f>
        <v>0</v>
      </c>
      <c r="DV34" s="265">
        <f>'Class-9'!EM36</f>
        <v>0</v>
      </c>
      <c r="DW34" s="265">
        <f>'Class-9'!EN36</f>
        <v>0</v>
      </c>
      <c r="DX34" s="268" t="str">
        <f>'Class-9'!EO36</f>
        <v/>
      </c>
      <c r="DY34" s="264">
        <f>'Class-9'!EP36</f>
        <v>0</v>
      </c>
      <c r="DZ34" s="265">
        <f>'Class-9'!EQ36</f>
        <v>0</v>
      </c>
      <c r="EA34" s="290">
        <f>'Class-9'!ER36</f>
        <v>0</v>
      </c>
      <c r="EB34" s="265">
        <f>'Class-9'!ES36</f>
        <v>0</v>
      </c>
      <c r="EC34" s="265">
        <f>'Class-9'!ET36</f>
        <v>0</v>
      </c>
      <c r="ED34" s="290">
        <f>'Class-9'!EU36</f>
        <v>0</v>
      </c>
      <c r="EE34" s="265">
        <f>'Class-9'!EV36</f>
        <v>0</v>
      </c>
      <c r="EF34" s="265">
        <f>'Class-9'!EW36</f>
        <v>0</v>
      </c>
      <c r="EG34" s="290">
        <f>'Class-9'!EX36</f>
        <v>0</v>
      </c>
      <c r="EH34" s="291">
        <f>'Class-9'!EY36</f>
        <v>0</v>
      </c>
      <c r="EI34" s="307" t="str">
        <f>'Class-9'!FA36</f>
        <v/>
      </c>
      <c r="EJ34" s="264">
        <f>'Class-9'!FB36</f>
        <v>0</v>
      </c>
      <c r="EK34" s="265">
        <f>'Class-9'!FC36</f>
        <v>0</v>
      </c>
      <c r="EL34" s="269" t="str">
        <f>'Class-9'!FD36</f>
        <v/>
      </c>
      <c r="EM34" s="264">
        <f>'Class-9'!FE36</f>
        <v>0</v>
      </c>
      <c r="EN34" s="265">
        <f>'Class-9'!FF36</f>
        <v>0</v>
      </c>
      <c r="EO34" s="270">
        <f>'Class-9'!FG36</f>
        <v>0</v>
      </c>
      <c r="EP34" s="265" t="str">
        <f>'Class-9'!FH36</f>
        <v/>
      </c>
      <c r="EQ34" s="265" t="str">
        <f>'Class-9'!FI36</f>
        <v/>
      </c>
      <c r="ER34" s="265" t="str">
        <f>'Class-9'!FJ36</f>
        <v/>
      </c>
      <c r="ES34" s="267" t="str">
        <f>'Class-9'!FK36</f>
        <v/>
      </c>
      <c r="ET34" s="271" t="str">
        <f>'Class-9'!FM36</f>
        <v/>
      </c>
    </row>
    <row r="35" spans="1:150" s="272" customFormat="1" ht="17.25" customHeight="1">
      <c r="A35" s="898"/>
      <c r="B35" s="264">
        <f t="shared" si="1"/>
        <v>0</v>
      </c>
      <c r="C35" s="265">
        <f>'Class-9'!D37</f>
        <v>0</v>
      </c>
      <c r="D35" s="265">
        <f>'Class-9'!E37</f>
        <v>0</v>
      </c>
      <c r="E35" s="265">
        <f>'Class-9'!F37</f>
        <v>0</v>
      </c>
      <c r="F35" s="265">
        <f>'Class-9'!$G37</f>
        <v>0</v>
      </c>
      <c r="G35" s="265">
        <f>'Class-9'!$H37</f>
        <v>0</v>
      </c>
      <c r="H35" s="265">
        <f>'Class-9'!I37</f>
        <v>0</v>
      </c>
      <c r="I35" s="265">
        <f>'Class-9'!J37</f>
        <v>0</v>
      </c>
      <c r="J35" s="266">
        <f>'Class-9'!K37</f>
        <v>0</v>
      </c>
      <c r="K35" s="264">
        <f>'Class-9'!L37</f>
        <v>0</v>
      </c>
      <c r="L35" s="265">
        <f>'Class-9'!M37</f>
        <v>0</v>
      </c>
      <c r="M35" s="290">
        <f>'Class-9'!N37</f>
        <v>0</v>
      </c>
      <c r="N35" s="265">
        <f>'Class-9'!O37</f>
        <v>0</v>
      </c>
      <c r="O35" s="265">
        <f>'Class-9'!P37</f>
        <v>0</v>
      </c>
      <c r="P35" s="290">
        <f>'Class-9'!Q37</f>
        <v>0</v>
      </c>
      <c r="Q35" s="265">
        <f>'Class-9'!R37</f>
        <v>0</v>
      </c>
      <c r="R35" s="265">
        <f>'Class-9'!S37</f>
        <v>0</v>
      </c>
      <c r="S35" s="290">
        <f>'Class-9'!T37</f>
        <v>0</v>
      </c>
      <c r="T35" s="906">
        <f>'Class-9'!U37</f>
        <v>0</v>
      </c>
      <c r="U35" s="907"/>
      <c r="V35" s="292" t="str">
        <f>'Class-9'!Y37</f>
        <v/>
      </c>
      <c r="W35" s="264">
        <f>'Class-9'!Z37</f>
        <v>0</v>
      </c>
      <c r="X35" s="265">
        <f>'Class-9'!AA37</f>
        <v>0</v>
      </c>
      <c r="Y35" s="290">
        <f>'Class-9'!AB37</f>
        <v>0</v>
      </c>
      <c r="Z35" s="265">
        <f>'Class-9'!AC37</f>
        <v>0</v>
      </c>
      <c r="AA35" s="265">
        <f>'Class-9'!AD37</f>
        <v>0</v>
      </c>
      <c r="AB35" s="290">
        <f>'Class-9'!AE37</f>
        <v>0</v>
      </c>
      <c r="AC35" s="265">
        <f>'Class-9'!AF37</f>
        <v>0</v>
      </c>
      <c r="AD35" s="265">
        <f>'Class-9'!AG37</f>
        <v>0</v>
      </c>
      <c r="AE35" s="290">
        <f>'Class-9'!AH37</f>
        <v>0</v>
      </c>
      <c r="AF35" s="906">
        <f>'Class-9'!AI37</f>
        <v>0</v>
      </c>
      <c r="AG35" s="907">
        <f>'Class-9'!AJ37</f>
        <v>0</v>
      </c>
      <c r="AH35" s="292" t="str">
        <f>'Class-9'!AM37</f>
        <v/>
      </c>
      <c r="AI35" s="264">
        <f>'Class-9'!AN37</f>
        <v>0</v>
      </c>
      <c r="AJ35" s="265">
        <f>'Class-9'!AO37</f>
        <v>0</v>
      </c>
      <c r="AK35" s="290">
        <f>'Class-9'!AP37</f>
        <v>0</v>
      </c>
      <c r="AL35" s="265">
        <f>'Class-9'!AQ37</f>
        <v>0</v>
      </c>
      <c r="AM35" s="265">
        <f>'Class-9'!AR37</f>
        <v>0</v>
      </c>
      <c r="AN35" s="290">
        <f>'Class-9'!AS37</f>
        <v>0</v>
      </c>
      <c r="AO35" s="265">
        <f>'Class-9'!AT37</f>
        <v>0</v>
      </c>
      <c r="AP35" s="265">
        <f>'Class-9'!AU37</f>
        <v>0</v>
      </c>
      <c r="AQ35" s="290">
        <f>'Class-9'!AV37</f>
        <v>0</v>
      </c>
      <c r="AR35" s="906">
        <f>'Class-9'!AW37</f>
        <v>0</v>
      </c>
      <c r="AS35" s="907"/>
      <c r="AT35" s="292" t="str">
        <f>'Class-9'!BA37</f>
        <v/>
      </c>
      <c r="AU35" s="264">
        <f>'Class-9'!BB37</f>
        <v>0</v>
      </c>
      <c r="AV35" s="265">
        <f>'Class-9'!BC37</f>
        <v>0</v>
      </c>
      <c r="AW35" s="290">
        <f>'Class-9'!BD37</f>
        <v>0</v>
      </c>
      <c r="AX35" s="265">
        <f>'Class-9'!BE37</f>
        <v>0</v>
      </c>
      <c r="AY35" s="265">
        <f>'Class-9'!BF37</f>
        <v>0</v>
      </c>
      <c r="AZ35" s="290">
        <f>'Class-9'!BG37</f>
        <v>0</v>
      </c>
      <c r="BA35" s="265">
        <f>'Class-9'!BH37</f>
        <v>0</v>
      </c>
      <c r="BB35" s="265">
        <f>'Class-9'!BI37</f>
        <v>0</v>
      </c>
      <c r="BC35" s="290">
        <f>'Class-9'!BJ37</f>
        <v>0</v>
      </c>
      <c r="BD35" s="906">
        <f>'Class-9'!BK37</f>
        <v>0</v>
      </c>
      <c r="BE35" s="907">
        <f>'Class-9'!BL37</f>
        <v>0</v>
      </c>
      <c r="BF35" s="292" t="str">
        <f>'Class-9'!BO37</f>
        <v/>
      </c>
      <c r="BG35" s="264">
        <f>'Class-9'!BP37</f>
        <v>0</v>
      </c>
      <c r="BH35" s="265">
        <f>'Class-9'!BQ37</f>
        <v>0</v>
      </c>
      <c r="BI35" s="290">
        <f>'Class-9'!BR37</f>
        <v>0</v>
      </c>
      <c r="BJ35" s="265">
        <f>'Class-9'!BS37</f>
        <v>0</v>
      </c>
      <c r="BK35" s="265">
        <f>'Class-9'!BT37</f>
        <v>0</v>
      </c>
      <c r="BL35" s="290">
        <f>'Class-9'!BU37</f>
        <v>0</v>
      </c>
      <c r="BM35" s="265">
        <f>'Class-9'!BV37</f>
        <v>0</v>
      </c>
      <c r="BN35" s="265">
        <f>'Class-9'!BW37</f>
        <v>0</v>
      </c>
      <c r="BO35" s="290">
        <f>'Class-9'!BX37</f>
        <v>0</v>
      </c>
      <c r="BP35" s="906">
        <f>'Class-9'!BY37</f>
        <v>0</v>
      </c>
      <c r="BQ35" s="907">
        <f>'Class-9'!BZ37</f>
        <v>0</v>
      </c>
      <c r="BR35" s="292" t="str">
        <f>'Class-9'!CC37</f>
        <v/>
      </c>
      <c r="BS35" s="264">
        <f>'Class-9'!CD37</f>
        <v>0</v>
      </c>
      <c r="BT35" s="265">
        <f>'Class-9'!CE37</f>
        <v>0</v>
      </c>
      <c r="BU35" s="290">
        <f>'Class-9'!CF37</f>
        <v>0</v>
      </c>
      <c r="BV35" s="265">
        <f>'Class-9'!CG37</f>
        <v>0</v>
      </c>
      <c r="BW35" s="265">
        <f>'Class-9'!CH37</f>
        <v>0</v>
      </c>
      <c r="BX35" s="290">
        <f>'Class-9'!CI37</f>
        <v>0</v>
      </c>
      <c r="BY35" s="265">
        <f>'Class-9'!CJ37</f>
        <v>0</v>
      </c>
      <c r="BZ35" s="265">
        <f>'Class-9'!CK37</f>
        <v>0</v>
      </c>
      <c r="CA35" s="290">
        <f>'Class-9'!CL37</f>
        <v>0</v>
      </c>
      <c r="CB35" s="906">
        <f>'Class-9'!CM37</f>
        <v>0</v>
      </c>
      <c r="CC35" s="907">
        <f>'Class-9'!CN37</f>
        <v>0</v>
      </c>
      <c r="CD35" s="292" t="str">
        <f>'Class-9'!CQ37</f>
        <v/>
      </c>
      <c r="CE35" s="264">
        <f>'Class-9'!CR37</f>
        <v>0</v>
      </c>
      <c r="CF35" s="265">
        <f>'Class-9'!CS37</f>
        <v>0</v>
      </c>
      <c r="CG35" s="290">
        <f>'Class-9'!CT37</f>
        <v>0</v>
      </c>
      <c r="CH35" s="265">
        <f>'Class-9'!CU37</f>
        <v>0</v>
      </c>
      <c r="CI35" s="265">
        <f>'Class-9'!CV37</f>
        <v>0</v>
      </c>
      <c r="CJ35" s="290">
        <f>'Class-9'!CW37</f>
        <v>0</v>
      </c>
      <c r="CK35" s="265">
        <f>'Class-9'!CX37</f>
        <v>0</v>
      </c>
      <c r="CL35" s="265">
        <f>'Class-9'!CY37</f>
        <v>0</v>
      </c>
      <c r="CM35" s="290">
        <f>'Class-9'!CZ37</f>
        <v>0</v>
      </c>
      <c r="CN35" s="906">
        <f>'Class-9'!DA37</f>
        <v>0</v>
      </c>
      <c r="CO35" s="907">
        <f>'Class-9'!DB37</f>
        <v>0</v>
      </c>
      <c r="CP35" s="292" t="str">
        <f>'Class-9'!DE37</f>
        <v/>
      </c>
      <c r="CQ35" s="264">
        <f>'Class-9'!DF37</f>
        <v>0</v>
      </c>
      <c r="CR35" s="265">
        <f>'Class-9'!DG37</f>
        <v>0</v>
      </c>
      <c r="CS35" s="290">
        <f>'Class-9'!DH37</f>
        <v>0</v>
      </c>
      <c r="CT35" s="265">
        <f>'Class-9'!DI37</f>
        <v>0</v>
      </c>
      <c r="CU35" s="265">
        <f>'Class-9'!DJ37</f>
        <v>0</v>
      </c>
      <c r="CV35" s="290">
        <f>'Class-9'!DK37</f>
        <v>0</v>
      </c>
      <c r="CW35" s="265">
        <f>'Class-9'!DL37</f>
        <v>0</v>
      </c>
      <c r="CX35" s="265">
        <f>'Class-9'!DM37</f>
        <v>0</v>
      </c>
      <c r="CY35" s="290">
        <f>'Class-9'!DN37</f>
        <v>0</v>
      </c>
      <c r="CZ35" s="291">
        <f>'Class-9'!DO37</f>
        <v>0</v>
      </c>
      <c r="DA35" s="307" t="str">
        <f>'Class-9'!DQ37</f>
        <v/>
      </c>
      <c r="DB35" s="264">
        <f>'Class-9'!DR37</f>
        <v>0</v>
      </c>
      <c r="DC35" s="265">
        <f>'Class-9'!DS37</f>
        <v>0</v>
      </c>
      <c r="DD35" s="290">
        <f>'Class-9'!DT37</f>
        <v>0</v>
      </c>
      <c r="DE35" s="265">
        <f>'Class-9'!DU37</f>
        <v>0</v>
      </c>
      <c r="DF35" s="265">
        <f>'Class-9'!DV37</f>
        <v>0</v>
      </c>
      <c r="DG35" s="290">
        <f>'Class-9'!DW37</f>
        <v>0</v>
      </c>
      <c r="DH35" s="265">
        <f>'Class-9'!DX37</f>
        <v>0</v>
      </c>
      <c r="DI35" s="265">
        <f>'Class-9'!DY37</f>
        <v>0</v>
      </c>
      <c r="DJ35" s="290">
        <f>'Class-9'!DZ37</f>
        <v>0</v>
      </c>
      <c r="DK35" s="291">
        <f>'Class-9'!EA37</f>
        <v>0</v>
      </c>
      <c r="DL35" s="307" t="str">
        <f>'Class-9'!EC37</f>
        <v/>
      </c>
      <c r="DM35" s="264">
        <f>'Class-9'!ED37</f>
        <v>0</v>
      </c>
      <c r="DN35" s="265">
        <f>'Class-9'!EE37</f>
        <v>0</v>
      </c>
      <c r="DO35" s="265">
        <f>'Class-9'!EF37</f>
        <v>0</v>
      </c>
      <c r="DP35" s="265">
        <f>'Class-9'!EG37</f>
        <v>0</v>
      </c>
      <c r="DQ35" s="265">
        <f>'Class-9'!EH37</f>
        <v>0</v>
      </c>
      <c r="DR35" s="292" t="str">
        <f>'Class-9'!EI37</f>
        <v/>
      </c>
      <c r="DS35" s="264">
        <f>'Class-9'!EJ37</f>
        <v>0</v>
      </c>
      <c r="DT35" s="265">
        <f>'Class-9'!EK37</f>
        <v>0</v>
      </c>
      <c r="DU35" s="265">
        <f>'Class-9'!EL37</f>
        <v>0</v>
      </c>
      <c r="DV35" s="265">
        <f>'Class-9'!EM37</f>
        <v>0</v>
      </c>
      <c r="DW35" s="265">
        <f>'Class-9'!EN37</f>
        <v>0</v>
      </c>
      <c r="DX35" s="268" t="str">
        <f>'Class-9'!EO37</f>
        <v/>
      </c>
      <c r="DY35" s="264">
        <f>'Class-9'!EP37</f>
        <v>0</v>
      </c>
      <c r="DZ35" s="265">
        <f>'Class-9'!EQ37</f>
        <v>0</v>
      </c>
      <c r="EA35" s="290">
        <f>'Class-9'!ER37</f>
        <v>0</v>
      </c>
      <c r="EB35" s="265">
        <f>'Class-9'!ES37</f>
        <v>0</v>
      </c>
      <c r="EC35" s="265">
        <f>'Class-9'!ET37</f>
        <v>0</v>
      </c>
      <c r="ED35" s="290">
        <f>'Class-9'!EU37</f>
        <v>0</v>
      </c>
      <c r="EE35" s="265">
        <f>'Class-9'!EV37</f>
        <v>0</v>
      </c>
      <c r="EF35" s="265">
        <f>'Class-9'!EW37</f>
        <v>0</v>
      </c>
      <c r="EG35" s="290">
        <f>'Class-9'!EX37</f>
        <v>0</v>
      </c>
      <c r="EH35" s="291">
        <f>'Class-9'!EY37</f>
        <v>0</v>
      </c>
      <c r="EI35" s="307" t="str">
        <f>'Class-9'!FA37</f>
        <v/>
      </c>
      <c r="EJ35" s="264">
        <f>'Class-9'!FB37</f>
        <v>0</v>
      </c>
      <c r="EK35" s="265">
        <f>'Class-9'!FC37</f>
        <v>0</v>
      </c>
      <c r="EL35" s="269" t="str">
        <f>'Class-9'!FD37</f>
        <v/>
      </c>
      <c r="EM35" s="264">
        <f>'Class-9'!FE37</f>
        <v>0</v>
      </c>
      <c r="EN35" s="265">
        <f>'Class-9'!FF37</f>
        <v>0</v>
      </c>
      <c r="EO35" s="270">
        <f>'Class-9'!FG37</f>
        <v>0</v>
      </c>
      <c r="EP35" s="265" t="str">
        <f>'Class-9'!FH37</f>
        <v/>
      </c>
      <c r="EQ35" s="265" t="str">
        <f>'Class-9'!FI37</f>
        <v/>
      </c>
      <c r="ER35" s="265" t="str">
        <f>'Class-9'!FJ37</f>
        <v/>
      </c>
      <c r="ES35" s="267" t="str">
        <f>'Class-9'!FK37</f>
        <v/>
      </c>
      <c r="ET35" s="271" t="str">
        <f>'Class-9'!FM37</f>
        <v/>
      </c>
    </row>
    <row r="36" spans="1:150" s="272" customFormat="1" ht="17.25" customHeight="1">
      <c r="A36" s="898"/>
      <c r="B36" s="264">
        <f t="shared" si="1"/>
        <v>0</v>
      </c>
      <c r="C36" s="265">
        <f>'Class-9'!D38</f>
        <v>0</v>
      </c>
      <c r="D36" s="265">
        <f>'Class-9'!E38</f>
        <v>0</v>
      </c>
      <c r="E36" s="265">
        <f>'Class-9'!F38</f>
        <v>0</v>
      </c>
      <c r="F36" s="265">
        <f>'Class-9'!$G38</f>
        <v>0</v>
      </c>
      <c r="G36" s="265">
        <f>'Class-9'!$H38</f>
        <v>0</v>
      </c>
      <c r="H36" s="265">
        <f>'Class-9'!I38</f>
        <v>0</v>
      </c>
      <c r="I36" s="265">
        <f>'Class-9'!J38</f>
        <v>0</v>
      </c>
      <c r="J36" s="266">
        <f>'Class-9'!K38</f>
        <v>0</v>
      </c>
      <c r="K36" s="264">
        <f>'Class-9'!L38</f>
        <v>0</v>
      </c>
      <c r="L36" s="265">
        <f>'Class-9'!M38</f>
        <v>0</v>
      </c>
      <c r="M36" s="290">
        <f>'Class-9'!N38</f>
        <v>0</v>
      </c>
      <c r="N36" s="265">
        <f>'Class-9'!O38</f>
        <v>0</v>
      </c>
      <c r="O36" s="265">
        <f>'Class-9'!P38</f>
        <v>0</v>
      </c>
      <c r="P36" s="290">
        <f>'Class-9'!Q38</f>
        <v>0</v>
      </c>
      <c r="Q36" s="265">
        <f>'Class-9'!R38</f>
        <v>0</v>
      </c>
      <c r="R36" s="265">
        <f>'Class-9'!S38</f>
        <v>0</v>
      </c>
      <c r="S36" s="290">
        <f>'Class-9'!T38</f>
        <v>0</v>
      </c>
      <c r="T36" s="906">
        <f>'Class-9'!U38</f>
        <v>0</v>
      </c>
      <c r="U36" s="907"/>
      <c r="V36" s="292" t="str">
        <f>'Class-9'!Y38</f>
        <v/>
      </c>
      <c r="W36" s="264">
        <f>'Class-9'!Z38</f>
        <v>0</v>
      </c>
      <c r="X36" s="265">
        <f>'Class-9'!AA38</f>
        <v>0</v>
      </c>
      <c r="Y36" s="290">
        <f>'Class-9'!AB38</f>
        <v>0</v>
      </c>
      <c r="Z36" s="265">
        <f>'Class-9'!AC38</f>
        <v>0</v>
      </c>
      <c r="AA36" s="265">
        <f>'Class-9'!AD38</f>
        <v>0</v>
      </c>
      <c r="AB36" s="290">
        <f>'Class-9'!AE38</f>
        <v>0</v>
      </c>
      <c r="AC36" s="265">
        <f>'Class-9'!AF38</f>
        <v>0</v>
      </c>
      <c r="AD36" s="265">
        <f>'Class-9'!AG38</f>
        <v>0</v>
      </c>
      <c r="AE36" s="290">
        <f>'Class-9'!AH38</f>
        <v>0</v>
      </c>
      <c r="AF36" s="906">
        <f>'Class-9'!AI38</f>
        <v>0</v>
      </c>
      <c r="AG36" s="907">
        <f>'Class-9'!AJ38</f>
        <v>0</v>
      </c>
      <c r="AH36" s="292" t="str">
        <f>'Class-9'!AM38</f>
        <v/>
      </c>
      <c r="AI36" s="264">
        <f>'Class-9'!AN38</f>
        <v>0</v>
      </c>
      <c r="AJ36" s="265">
        <f>'Class-9'!AO38</f>
        <v>0</v>
      </c>
      <c r="AK36" s="290">
        <f>'Class-9'!AP38</f>
        <v>0</v>
      </c>
      <c r="AL36" s="265">
        <f>'Class-9'!AQ38</f>
        <v>0</v>
      </c>
      <c r="AM36" s="265">
        <f>'Class-9'!AR38</f>
        <v>0</v>
      </c>
      <c r="AN36" s="290">
        <f>'Class-9'!AS38</f>
        <v>0</v>
      </c>
      <c r="AO36" s="265">
        <f>'Class-9'!AT38</f>
        <v>0</v>
      </c>
      <c r="AP36" s="265">
        <f>'Class-9'!AU38</f>
        <v>0</v>
      </c>
      <c r="AQ36" s="290">
        <f>'Class-9'!AV38</f>
        <v>0</v>
      </c>
      <c r="AR36" s="906">
        <f>'Class-9'!AW38</f>
        <v>0</v>
      </c>
      <c r="AS36" s="907"/>
      <c r="AT36" s="292" t="str">
        <f>'Class-9'!BA38</f>
        <v/>
      </c>
      <c r="AU36" s="264">
        <f>'Class-9'!BB38</f>
        <v>0</v>
      </c>
      <c r="AV36" s="265">
        <f>'Class-9'!BC38</f>
        <v>0</v>
      </c>
      <c r="AW36" s="290">
        <f>'Class-9'!BD38</f>
        <v>0</v>
      </c>
      <c r="AX36" s="265">
        <f>'Class-9'!BE38</f>
        <v>0</v>
      </c>
      <c r="AY36" s="265">
        <f>'Class-9'!BF38</f>
        <v>0</v>
      </c>
      <c r="AZ36" s="290">
        <f>'Class-9'!BG38</f>
        <v>0</v>
      </c>
      <c r="BA36" s="265">
        <f>'Class-9'!BH38</f>
        <v>0</v>
      </c>
      <c r="BB36" s="265">
        <f>'Class-9'!BI38</f>
        <v>0</v>
      </c>
      <c r="BC36" s="290">
        <f>'Class-9'!BJ38</f>
        <v>0</v>
      </c>
      <c r="BD36" s="906">
        <f>'Class-9'!BK38</f>
        <v>0</v>
      </c>
      <c r="BE36" s="907">
        <f>'Class-9'!BL38</f>
        <v>0</v>
      </c>
      <c r="BF36" s="292" t="str">
        <f>'Class-9'!BO38</f>
        <v/>
      </c>
      <c r="BG36" s="264">
        <f>'Class-9'!BP38</f>
        <v>0</v>
      </c>
      <c r="BH36" s="265">
        <f>'Class-9'!BQ38</f>
        <v>0</v>
      </c>
      <c r="BI36" s="290">
        <f>'Class-9'!BR38</f>
        <v>0</v>
      </c>
      <c r="BJ36" s="265">
        <f>'Class-9'!BS38</f>
        <v>0</v>
      </c>
      <c r="BK36" s="265">
        <f>'Class-9'!BT38</f>
        <v>0</v>
      </c>
      <c r="BL36" s="290">
        <f>'Class-9'!BU38</f>
        <v>0</v>
      </c>
      <c r="BM36" s="265">
        <f>'Class-9'!BV38</f>
        <v>0</v>
      </c>
      <c r="BN36" s="265">
        <f>'Class-9'!BW38</f>
        <v>0</v>
      </c>
      <c r="BO36" s="290">
        <f>'Class-9'!BX38</f>
        <v>0</v>
      </c>
      <c r="BP36" s="906">
        <f>'Class-9'!BY38</f>
        <v>0</v>
      </c>
      <c r="BQ36" s="907">
        <f>'Class-9'!BZ38</f>
        <v>0</v>
      </c>
      <c r="BR36" s="292" t="str">
        <f>'Class-9'!CC38</f>
        <v/>
      </c>
      <c r="BS36" s="264">
        <f>'Class-9'!CD38</f>
        <v>0</v>
      </c>
      <c r="BT36" s="265">
        <f>'Class-9'!CE38</f>
        <v>0</v>
      </c>
      <c r="BU36" s="290">
        <f>'Class-9'!CF38</f>
        <v>0</v>
      </c>
      <c r="BV36" s="265">
        <f>'Class-9'!CG38</f>
        <v>0</v>
      </c>
      <c r="BW36" s="265">
        <f>'Class-9'!CH38</f>
        <v>0</v>
      </c>
      <c r="BX36" s="290">
        <f>'Class-9'!CI38</f>
        <v>0</v>
      </c>
      <c r="BY36" s="265">
        <f>'Class-9'!CJ38</f>
        <v>0</v>
      </c>
      <c r="BZ36" s="265">
        <f>'Class-9'!CK38</f>
        <v>0</v>
      </c>
      <c r="CA36" s="290">
        <f>'Class-9'!CL38</f>
        <v>0</v>
      </c>
      <c r="CB36" s="906">
        <f>'Class-9'!CM38</f>
        <v>0</v>
      </c>
      <c r="CC36" s="907">
        <f>'Class-9'!CN38</f>
        <v>0</v>
      </c>
      <c r="CD36" s="292" t="str">
        <f>'Class-9'!CQ38</f>
        <v/>
      </c>
      <c r="CE36" s="264">
        <f>'Class-9'!CR38</f>
        <v>0</v>
      </c>
      <c r="CF36" s="265">
        <f>'Class-9'!CS38</f>
        <v>0</v>
      </c>
      <c r="CG36" s="290">
        <f>'Class-9'!CT38</f>
        <v>0</v>
      </c>
      <c r="CH36" s="265">
        <f>'Class-9'!CU38</f>
        <v>0</v>
      </c>
      <c r="CI36" s="265">
        <f>'Class-9'!CV38</f>
        <v>0</v>
      </c>
      <c r="CJ36" s="290">
        <f>'Class-9'!CW38</f>
        <v>0</v>
      </c>
      <c r="CK36" s="265">
        <f>'Class-9'!CX38</f>
        <v>0</v>
      </c>
      <c r="CL36" s="265">
        <f>'Class-9'!CY38</f>
        <v>0</v>
      </c>
      <c r="CM36" s="290">
        <f>'Class-9'!CZ38</f>
        <v>0</v>
      </c>
      <c r="CN36" s="906">
        <f>'Class-9'!DA38</f>
        <v>0</v>
      </c>
      <c r="CO36" s="907">
        <f>'Class-9'!DB38</f>
        <v>0</v>
      </c>
      <c r="CP36" s="292" t="str">
        <f>'Class-9'!DE38</f>
        <v/>
      </c>
      <c r="CQ36" s="264">
        <f>'Class-9'!DF38</f>
        <v>0</v>
      </c>
      <c r="CR36" s="265">
        <f>'Class-9'!DG38</f>
        <v>0</v>
      </c>
      <c r="CS36" s="290">
        <f>'Class-9'!DH38</f>
        <v>0</v>
      </c>
      <c r="CT36" s="265">
        <f>'Class-9'!DI38</f>
        <v>0</v>
      </c>
      <c r="CU36" s="265">
        <f>'Class-9'!DJ38</f>
        <v>0</v>
      </c>
      <c r="CV36" s="290">
        <f>'Class-9'!DK38</f>
        <v>0</v>
      </c>
      <c r="CW36" s="265">
        <f>'Class-9'!DL38</f>
        <v>0</v>
      </c>
      <c r="CX36" s="265">
        <f>'Class-9'!DM38</f>
        <v>0</v>
      </c>
      <c r="CY36" s="290">
        <f>'Class-9'!DN38</f>
        <v>0</v>
      </c>
      <c r="CZ36" s="291">
        <f>'Class-9'!DO38</f>
        <v>0</v>
      </c>
      <c r="DA36" s="307" t="str">
        <f>'Class-9'!DQ38</f>
        <v/>
      </c>
      <c r="DB36" s="264">
        <f>'Class-9'!DR38</f>
        <v>0</v>
      </c>
      <c r="DC36" s="265">
        <f>'Class-9'!DS38</f>
        <v>0</v>
      </c>
      <c r="DD36" s="290">
        <f>'Class-9'!DT38</f>
        <v>0</v>
      </c>
      <c r="DE36" s="265">
        <f>'Class-9'!DU38</f>
        <v>0</v>
      </c>
      <c r="DF36" s="265">
        <f>'Class-9'!DV38</f>
        <v>0</v>
      </c>
      <c r="DG36" s="290">
        <f>'Class-9'!DW38</f>
        <v>0</v>
      </c>
      <c r="DH36" s="265">
        <f>'Class-9'!DX38</f>
        <v>0</v>
      </c>
      <c r="DI36" s="265">
        <f>'Class-9'!DY38</f>
        <v>0</v>
      </c>
      <c r="DJ36" s="290">
        <f>'Class-9'!DZ38</f>
        <v>0</v>
      </c>
      <c r="DK36" s="291">
        <f>'Class-9'!EA38</f>
        <v>0</v>
      </c>
      <c r="DL36" s="307" t="str">
        <f>'Class-9'!EC38</f>
        <v/>
      </c>
      <c r="DM36" s="264">
        <f>'Class-9'!ED38</f>
        <v>0</v>
      </c>
      <c r="DN36" s="265">
        <f>'Class-9'!EE38</f>
        <v>0</v>
      </c>
      <c r="DO36" s="265">
        <f>'Class-9'!EF38</f>
        <v>0</v>
      </c>
      <c r="DP36" s="265">
        <f>'Class-9'!EG38</f>
        <v>0</v>
      </c>
      <c r="DQ36" s="265">
        <f>'Class-9'!EH38</f>
        <v>0</v>
      </c>
      <c r="DR36" s="292" t="str">
        <f>'Class-9'!EI38</f>
        <v/>
      </c>
      <c r="DS36" s="264">
        <f>'Class-9'!EJ38</f>
        <v>0</v>
      </c>
      <c r="DT36" s="265">
        <f>'Class-9'!EK38</f>
        <v>0</v>
      </c>
      <c r="DU36" s="265">
        <f>'Class-9'!EL38</f>
        <v>0</v>
      </c>
      <c r="DV36" s="265">
        <f>'Class-9'!EM38</f>
        <v>0</v>
      </c>
      <c r="DW36" s="265">
        <f>'Class-9'!EN38</f>
        <v>0</v>
      </c>
      <c r="DX36" s="268" t="str">
        <f>'Class-9'!EO38</f>
        <v/>
      </c>
      <c r="DY36" s="264">
        <f>'Class-9'!EP38</f>
        <v>0</v>
      </c>
      <c r="DZ36" s="265">
        <f>'Class-9'!EQ38</f>
        <v>0</v>
      </c>
      <c r="EA36" s="290">
        <f>'Class-9'!ER38</f>
        <v>0</v>
      </c>
      <c r="EB36" s="265">
        <f>'Class-9'!ES38</f>
        <v>0</v>
      </c>
      <c r="EC36" s="265">
        <f>'Class-9'!ET38</f>
        <v>0</v>
      </c>
      <c r="ED36" s="290">
        <f>'Class-9'!EU38</f>
        <v>0</v>
      </c>
      <c r="EE36" s="265">
        <f>'Class-9'!EV38</f>
        <v>0</v>
      </c>
      <c r="EF36" s="265">
        <f>'Class-9'!EW38</f>
        <v>0</v>
      </c>
      <c r="EG36" s="290">
        <f>'Class-9'!EX38</f>
        <v>0</v>
      </c>
      <c r="EH36" s="291">
        <f>'Class-9'!EY38</f>
        <v>0</v>
      </c>
      <c r="EI36" s="307" t="str">
        <f>'Class-9'!FA38</f>
        <v/>
      </c>
      <c r="EJ36" s="264">
        <f>'Class-9'!FB38</f>
        <v>0</v>
      </c>
      <c r="EK36" s="265">
        <f>'Class-9'!FC38</f>
        <v>0</v>
      </c>
      <c r="EL36" s="269" t="str">
        <f>'Class-9'!FD38</f>
        <v/>
      </c>
      <c r="EM36" s="264">
        <f>'Class-9'!FE38</f>
        <v>0</v>
      </c>
      <c r="EN36" s="265">
        <f>'Class-9'!FF38</f>
        <v>0</v>
      </c>
      <c r="EO36" s="270">
        <f>'Class-9'!FG38</f>
        <v>0</v>
      </c>
      <c r="EP36" s="265" t="str">
        <f>'Class-9'!FH38</f>
        <v/>
      </c>
      <c r="EQ36" s="265" t="str">
        <f>'Class-9'!FI38</f>
        <v/>
      </c>
      <c r="ER36" s="265" t="str">
        <f>'Class-9'!FJ38</f>
        <v/>
      </c>
      <c r="ES36" s="267" t="str">
        <f>'Class-9'!FK38</f>
        <v/>
      </c>
      <c r="ET36" s="271" t="str">
        <f>'Class-9'!FM38</f>
        <v/>
      </c>
    </row>
    <row r="37" spans="1:150" s="272" customFormat="1" ht="17.25" customHeight="1">
      <c r="A37" s="898"/>
      <c r="B37" s="264">
        <f t="shared" si="1"/>
        <v>0</v>
      </c>
      <c r="C37" s="265">
        <f>'Class-9'!D39</f>
        <v>0</v>
      </c>
      <c r="D37" s="265">
        <f>'Class-9'!E39</f>
        <v>0</v>
      </c>
      <c r="E37" s="265">
        <f>'Class-9'!F39</f>
        <v>0</v>
      </c>
      <c r="F37" s="265">
        <f>'Class-9'!$G39</f>
        <v>0</v>
      </c>
      <c r="G37" s="265">
        <f>'Class-9'!$H39</f>
        <v>0</v>
      </c>
      <c r="H37" s="265">
        <f>'Class-9'!I39</f>
        <v>0</v>
      </c>
      <c r="I37" s="265">
        <f>'Class-9'!J39</f>
        <v>0</v>
      </c>
      <c r="J37" s="266">
        <f>'Class-9'!K39</f>
        <v>0</v>
      </c>
      <c r="K37" s="264">
        <f>'Class-9'!L39</f>
        <v>0</v>
      </c>
      <c r="L37" s="265">
        <f>'Class-9'!M39</f>
        <v>0</v>
      </c>
      <c r="M37" s="290">
        <f>'Class-9'!N39</f>
        <v>0</v>
      </c>
      <c r="N37" s="265">
        <f>'Class-9'!O39</f>
        <v>0</v>
      </c>
      <c r="O37" s="265">
        <f>'Class-9'!P39</f>
        <v>0</v>
      </c>
      <c r="P37" s="290">
        <f>'Class-9'!Q39</f>
        <v>0</v>
      </c>
      <c r="Q37" s="265">
        <f>'Class-9'!R39</f>
        <v>0</v>
      </c>
      <c r="R37" s="265">
        <f>'Class-9'!S39</f>
        <v>0</v>
      </c>
      <c r="S37" s="290">
        <f>'Class-9'!T39</f>
        <v>0</v>
      </c>
      <c r="T37" s="906">
        <f>'Class-9'!U39</f>
        <v>0</v>
      </c>
      <c r="U37" s="907"/>
      <c r="V37" s="292" t="str">
        <f>'Class-9'!Y39</f>
        <v/>
      </c>
      <c r="W37" s="264">
        <f>'Class-9'!Z39</f>
        <v>0</v>
      </c>
      <c r="X37" s="265">
        <f>'Class-9'!AA39</f>
        <v>0</v>
      </c>
      <c r="Y37" s="290">
        <f>'Class-9'!AB39</f>
        <v>0</v>
      </c>
      <c r="Z37" s="265">
        <f>'Class-9'!AC39</f>
        <v>0</v>
      </c>
      <c r="AA37" s="265">
        <f>'Class-9'!AD39</f>
        <v>0</v>
      </c>
      <c r="AB37" s="290">
        <f>'Class-9'!AE39</f>
        <v>0</v>
      </c>
      <c r="AC37" s="265">
        <f>'Class-9'!AF39</f>
        <v>0</v>
      </c>
      <c r="AD37" s="265">
        <f>'Class-9'!AG39</f>
        <v>0</v>
      </c>
      <c r="AE37" s="290">
        <f>'Class-9'!AH39</f>
        <v>0</v>
      </c>
      <c r="AF37" s="906">
        <f>'Class-9'!AI39</f>
        <v>0</v>
      </c>
      <c r="AG37" s="907">
        <f>'Class-9'!AJ39</f>
        <v>0</v>
      </c>
      <c r="AH37" s="292" t="str">
        <f>'Class-9'!AM39</f>
        <v/>
      </c>
      <c r="AI37" s="264">
        <f>'Class-9'!AN39</f>
        <v>0</v>
      </c>
      <c r="AJ37" s="265">
        <f>'Class-9'!AO39</f>
        <v>0</v>
      </c>
      <c r="AK37" s="290">
        <f>'Class-9'!AP39</f>
        <v>0</v>
      </c>
      <c r="AL37" s="265">
        <f>'Class-9'!AQ39</f>
        <v>0</v>
      </c>
      <c r="AM37" s="265">
        <f>'Class-9'!AR39</f>
        <v>0</v>
      </c>
      <c r="AN37" s="290">
        <f>'Class-9'!AS39</f>
        <v>0</v>
      </c>
      <c r="AO37" s="265">
        <f>'Class-9'!AT39</f>
        <v>0</v>
      </c>
      <c r="AP37" s="265">
        <f>'Class-9'!AU39</f>
        <v>0</v>
      </c>
      <c r="AQ37" s="290">
        <f>'Class-9'!AV39</f>
        <v>0</v>
      </c>
      <c r="AR37" s="906">
        <f>'Class-9'!AW39</f>
        <v>0</v>
      </c>
      <c r="AS37" s="907"/>
      <c r="AT37" s="292" t="str">
        <f>'Class-9'!BA39</f>
        <v/>
      </c>
      <c r="AU37" s="264">
        <f>'Class-9'!BB39</f>
        <v>0</v>
      </c>
      <c r="AV37" s="265">
        <f>'Class-9'!BC39</f>
        <v>0</v>
      </c>
      <c r="AW37" s="290">
        <f>'Class-9'!BD39</f>
        <v>0</v>
      </c>
      <c r="AX37" s="265">
        <f>'Class-9'!BE39</f>
        <v>0</v>
      </c>
      <c r="AY37" s="265">
        <f>'Class-9'!BF39</f>
        <v>0</v>
      </c>
      <c r="AZ37" s="290">
        <f>'Class-9'!BG39</f>
        <v>0</v>
      </c>
      <c r="BA37" s="265">
        <f>'Class-9'!BH39</f>
        <v>0</v>
      </c>
      <c r="BB37" s="265">
        <f>'Class-9'!BI39</f>
        <v>0</v>
      </c>
      <c r="BC37" s="290">
        <f>'Class-9'!BJ39</f>
        <v>0</v>
      </c>
      <c r="BD37" s="906">
        <f>'Class-9'!BK39</f>
        <v>0</v>
      </c>
      <c r="BE37" s="907">
        <f>'Class-9'!BL39</f>
        <v>0</v>
      </c>
      <c r="BF37" s="292" t="str">
        <f>'Class-9'!BO39</f>
        <v/>
      </c>
      <c r="BG37" s="264">
        <f>'Class-9'!BP39</f>
        <v>0</v>
      </c>
      <c r="BH37" s="265">
        <f>'Class-9'!BQ39</f>
        <v>0</v>
      </c>
      <c r="BI37" s="290">
        <f>'Class-9'!BR39</f>
        <v>0</v>
      </c>
      <c r="BJ37" s="265">
        <f>'Class-9'!BS39</f>
        <v>0</v>
      </c>
      <c r="BK37" s="265">
        <f>'Class-9'!BT39</f>
        <v>0</v>
      </c>
      <c r="BL37" s="290">
        <f>'Class-9'!BU39</f>
        <v>0</v>
      </c>
      <c r="BM37" s="265">
        <f>'Class-9'!BV39</f>
        <v>0</v>
      </c>
      <c r="BN37" s="265">
        <f>'Class-9'!BW39</f>
        <v>0</v>
      </c>
      <c r="BO37" s="290">
        <f>'Class-9'!BX39</f>
        <v>0</v>
      </c>
      <c r="BP37" s="906">
        <f>'Class-9'!BY39</f>
        <v>0</v>
      </c>
      <c r="BQ37" s="907">
        <f>'Class-9'!BZ39</f>
        <v>0</v>
      </c>
      <c r="BR37" s="292" t="str">
        <f>'Class-9'!CC39</f>
        <v/>
      </c>
      <c r="BS37" s="264">
        <f>'Class-9'!CD39</f>
        <v>0</v>
      </c>
      <c r="BT37" s="265">
        <f>'Class-9'!CE39</f>
        <v>0</v>
      </c>
      <c r="BU37" s="290">
        <f>'Class-9'!CF39</f>
        <v>0</v>
      </c>
      <c r="BV37" s="265">
        <f>'Class-9'!CG39</f>
        <v>0</v>
      </c>
      <c r="BW37" s="265">
        <f>'Class-9'!CH39</f>
        <v>0</v>
      </c>
      <c r="BX37" s="290">
        <f>'Class-9'!CI39</f>
        <v>0</v>
      </c>
      <c r="BY37" s="265">
        <f>'Class-9'!CJ39</f>
        <v>0</v>
      </c>
      <c r="BZ37" s="265">
        <f>'Class-9'!CK39</f>
        <v>0</v>
      </c>
      <c r="CA37" s="290">
        <f>'Class-9'!CL39</f>
        <v>0</v>
      </c>
      <c r="CB37" s="906">
        <f>'Class-9'!CM39</f>
        <v>0</v>
      </c>
      <c r="CC37" s="907">
        <f>'Class-9'!CN39</f>
        <v>0</v>
      </c>
      <c r="CD37" s="292" t="str">
        <f>'Class-9'!CQ39</f>
        <v/>
      </c>
      <c r="CE37" s="264">
        <f>'Class-9'!CR39</f>
        <v>0</v>
      </c>
      <c r="CF37" s="265">
        <f>'Class-9'!CS39</f>
        <v>0</v>
      </c>
      <c r="CG37" s="290">
        <f>'Class-9'!CT39</f>
        <v>0</v>
      </c>
      <c r="CH37" s="265">
        <f>'Class-9'!CU39</f>
        <v>0</v>
      </c>
      <c r="CI37" s="265">
        <f>'Class-9'!CV39</f>
        <v>0</v>
      </c>
      <c r="CJ37" s="290">
        <f>'Class-9'!CW39</f>
        <v>0</v>
      </c>
      <c r="CK37" s="265">
        <f>'Class-9'!CX39</f>
        <v>0</v>
      </c>
      <c r="CL37" s="265">
        <f>'Class-9'!CY39</f>
        <v>0</v>
      </c>
      <c r="CM37" s="290">
        <f>'Class-9'!CZ39</f>
        <v>0</v>
      </c>
      <c r="CN37" s="906">
        <f>'Class-9'!DA39</f>
        <v>0</v>
      </c>
      <c r="CO37" s="907">
        <f>'Class-9'!DB39</f>
        <v>0</v>
      </c>
      <c r="CP37" s="292" t="str">
        <f>'Class-9'!DE39</f>
        <v/>
      </c>
      <c r="CQ37" s="264">
        <f>'Class-9'!DF39</f>
        <v>0</v>
      </c>
      <c r="CR37" s="265">
        <f>'Class-9'!DG39</f>
        <v>0</v>
      </c>
      <c r="CS37" s="290">
        <f>'Class-9'!DH39</f>
        <v>0</v>
      </c>
      <c r="CT37" s="265">
        <f>'Class-9'!DI39</f>
        <v>0</v>
      </c>
      <c r="CU37" s="265">
        <f>'Class-9'!DJ39</f>
        <v>0</v>
      </c>
      <c r="CV37" s="290">
        <f>'Class-9'!DK39</f>
        <v>0</v>
      </c>
      <c r="CW37" s="265">
        <f>'Class-9'!DL39</f>
        <v>0</v>
      </c>
      <c r="CX37" s="265">
        <f>'Class-9'!DM39</f>
        <v>0</v>
      </c>
      <c r="CY37" s="290">
        <f>'Class-9'!DN39</f>
        <v>0</v>
      </c>
      <c r="CZ37" s="291">
        <f>'Class-9'!DO39</f>
        <v>0</v>
      </c>
      <c r="DA37" s="307" t="str">
        <f>'Class-9'!DQ39</f>
        <v/>
      </c>
      <c r="DB37" s="264">
        <f>'Class-9'!DR39</f>
        <v>0</v>
      </c>
      <c r="DC37" s="265">
        <f>'Class-9'!DS39</f>
        <v>0</v>
      </c>
      <c r="DD37" s="290">
        <f>'Class-9'!DT39</f>
        <v>0</v>
      </c>
      <c r="DE37" s="265">
        <f>'Class-9'!DU39</f>
        <v>0</v>
      </c>
      <c r="DF37" s="265">
        <f>'Class-9'!DV39</f>
        <v>0</v>
      </c>
      <c r="DG37" s="290">
        <f>'Class-9'!DW39</f>
        <v>0</v>
      </c>
      <c r="DH37" s="265">
        <f>'Class-9'!DX39</f>
        <v>0</v>
      </c>
      <c r="DI37" s="265">
        <f>'Class-9'!DY39</f>
        <v>0</v>
      </c>
      <c r="DJ37" s="290">
        <f>'Class-9'!DZ39</f>
        <v>0</v>
      </c>
      <c r="DK37" s="291">
        <f>'Class-9'!EA39</f>
        <v>0</v>
      </c>
      <c r="DL37" s="307" t="str">
        <f>'Class-9'!EC39</f>
        <v/>
      </c>
      <c r="DM37" s="264">
        <f>'Class-9'!ED39</f>
        <v>0</v>
      </c>
      <c r="DN37" s="265">
        <f>'Class-9'!EE39</f>
        <v>0</v>
      </c>
      <c r="DO37" s="265">
        <f>'Class-9'!EF39</f>
        <v>0</v>
      </c>
      <c r="DP37" s="265">
        <f>'Class-9'!EG39</f>
        <v>0</v>
      </c>
      <c r="DQ37" s="265">
        <f>'Class-9'!EH39</f>
        <v>0</v>
      </c>
      <c r="DR37" s="292" t="str">
        <f>'Class-9'!EI39</f>
        <v/>
      </c>
      <c r="DS37" s="264">
        <f>'Class-9'!EJ39</f>
        <v>0</v>
      </c>
      <c r="DT37" s="265">
        <f>'Class-9'!EK39</f>
        <v>0</v>
      </c>
      <c r="DU37" s="265">
        <f>'Class-9'!EL39</f>
        <v>0</v>
      </c>
      <c r="DV37" s="265">
        <f>'Class-9'!EM39</f>
        <v>0</v>
      </c>
      <c r="DW37" s="265">
        <f>'Class-9'!EN39</f>
        <v>0</v>
      </c>
      <c r="DX37" s="268" t="str">
        <f>'Class-9'!EO39</f>
        <v/>
      </c>
      <c r="DY37" s="264">
        <f>'Class-9'!EP39</f>
        <v>0</v>
      </c>
      <c r="DZ37" s="265">
        <f>'Class-9'!EQ39</f>
        <v>0</v>
      </c>
      <c r="EA37" s="290">
        <f>'Class-9'!ER39</f>
        <v>0</v>
      </c>
      <c r="EB37" s="265">
        <f>'Class-9'!ES39</f>
        <v>0</v>
      </c>
      <c r="EC37" s="265">
        <f>'Class-9'!ET39</f>
        <v>0</v>
      </c>
      <c r="ED37" s="290">
        <f>'Class-9'!EU39</f>
        <v>0</v>
      </c>
      <c r="EE37" s="265">
        <f>'Class-9'!EV39</f>
        <v>0</v>
      </c>
      <c r="EF37" s="265">
        <f>'Class-9'!EW39</f>
        <v>0</v>
      </c>
      <c r="EG37" s="290">
        <f>'Class-9'!EX39</f>
        <v>0</v>
      </c>
      <c r="EH37" s="291">
        <f>'Class-9'!EY39</f>
        <v>0</v>
      </c>
      <c r="EI37" s="307" t="str">
        <f>'Class-9'!FA39</f>
        <v/>
      </c>
      <c r="EJ37" s="264">
        <f>'Class-9'!FB39</f>
        <v>0</v>
      </c>
      <c r="EK37" s="265">
        <f>'Class-9'!FC39</f>
        <v>0</v>
      </c>
      <c r="EL37" s="269" t="str">
        <f>'Class-9'!FD39</f>
        <v/>
      </c>
      <c r="EM37" s="264">
        <f>'Class-9'!FE39</f>
        <v>0</v>
      </c>
      <c r="EN37" s="265">
        <f>'Class-9'!FF39</f>
        <v>0</v>
      </c>
      <c r="EO37" s="270">
        <f>'Class-9'!FG39</f>
        <v>0</v>
      </c>
      <c r="EP37" s="265" t="str">
        <f>'Class-9'!FH39</f>
        <v/>
      </c>
      <c r="EQ37" s="265" t="str">
        <f>'Class-9'!FI39</f>
        <v/>
      </c>
      <c r="ER37" s="265" t="str">
        <f>'Class-9'!FJ39</f>
        <v/>
      </c>
      <c r="ES37" s="267" t="str">
        <f>'Class-9'!FK39</f>
        <v/>
      </c>
      <c r="ET37" s="271" t="str">
        <f>'Class-9'!FM39</f>
        <v/>
      </c>
    </row>
    <row r="38" spans="1:150" s="272" customFormat="1" ht="17.25" customHeight="1">
      <c r="A38" s="898"/>
      <c r="B38" s="264">
        <f t="shared" si="1"/>
        <v>0</v>
      </c>
      <c r="C38" s="265">
        <f>'Class-9'!D40</f>
        <v>0</v>
      </c>
      <c r="D38" s="265">
        <f>'Class-9'!E40</f>
        <v>0</v>
      </c>
      <c r="E38" s="265">
        <f>'Class-9'!F40</f>
        <v>0</v>
      </c>
      <c r="F38" s="265">
        <f>'Class-9'!$G40</f>
        <v>0</v>
      </c>
      <c r="G38" s="265">
        <f>'Class-9'!$H40</f>
        <v>0</v>
      </c>
      <c r="H38" s="265">
        <f>'Class-9'!I40</f>
        <v>0</v>
      </c>
      <c r="I38" s="265">
        <f>'Class-9'!J40</f>
        <v>0</v>
      </c>
      <c r="J38" s="266">
        <f>'Class-9'!K40</f>
        <v>0</v>
      </c>
      <c r="K38" s="264">
        <f>'Class-9'!L40</f>
        <v>0</v>
      </c>
      <c r="L38" s="265">
        <f>'Class-9'!M40</f>
        <v>0</v>
      </c>
      <c r="M38" s="290">
        <f>'Class-9'!N40</f>
        <v>0</v>
      </c>
      <c r="N38" s="265">
        <f>'Class-9'!O40</f>
        <v>0</v>
      </c>
      <c r="O38" s="265">
        <f>'Class-9'!P40</f>
        <v>0</v>
      </c>
      <c r="P38" s="290">
        <f>'Class-9'!Q40</f>
        <v>0</v>
      </c>
      <c r="Q38" s="265">
        <f>'Class-9'!R40</f>
        <v>0</v>
      </c>
      <c r="R38" s="265">
        <f>'Class-9'!S40</f>
        <v>0</v>
      </c>
      <c r="S38" s="290">
        <f>'Class-9'!T40</f>
        <v>0</v>
      </c>
      <c r="T38" s="906">
        <f>'Class-9'!U40</f>
        <v>0</v>
      </c>
      <c r="U38" s="907"/>
      <c r="V38" s="292" t="str">
        <f>'Class-9'!Y40</f>
        <v/>
      </c>
      <c r="W38" s="264">
        <f>'Class-9'!Z40</f>
        <v>0</v>
      </c>
      <c r="X38" s="265">
        <f>'Class-9'!AA40</f>
        <v>0</v>
      </c>
      <c r="Y38" s="290">
        <f>'Class-9'!AB40</f>
        <v>0</v>
      </c>
      <c r="Z38" s="265">
        <f>'Class-9'!AC40</f>
        <v>0</v>
      </c>
      <c r="AA38" s="265">
        <f>'Class-9'!AD40</f>
        <v>0</v>
      </c>
      <c r="AB38" s="290">
        <f>'Class-9'!AE40</f>
        <v>0</v>
      </c>
      <c r="AC38" s="265">
        <f>'Class-9'!AF40</f>
        <v>0</v>
      </c>
      <c r="AD38" s="265">
        <f>'Class-9'!AG40</f>
        <v>0</v>
      </c>
      <c r="AE38" s="290">
        <f>'Class-9'!AH40</f>
        <v>0</v>
      </c>
      <c r="AF38" s="906">
        <f>'Class-9'!AI40</f>
        <v>0</v>
      </c>
      <c r="AG38" s="907">
        <f>'Class-9'!AJ40</f>
        <v>0</v>
      </c>
      <c r="AH38" s="292" t="str">
        <f>'Class-9'!AM40</f>
        <v/>
      </c>
      <c r="AI38" s="264">
        <f>'Class-9'!AN40</f>
        <v>0</v>
      </c>
      <c r="AJ38" s="265">
        <f>'Class-9'!AO40</f>
        <v>0</v>
      </c>
      <c r="AK38" s="290">
        <f>'Class-9'!AP40</f>
        <v>0</v>
      </c>
      <c r="AL38" s="265">
        <f>'Class-9'!AQ40</f>
        <v>0</v>
      </c>
      <c r="AM38" s="265">
        <f>'Class-9'!AR40</f>
        <v>0</v>
      </c>
      <c r="AN38" s="290">
        <f>'Class-9'!AS40</f>
        <v>0</v>
      </c>
      <c r="AO38" s="265">
        <f>'Class-9'!AT40</f>
        <v>0</v>
      </c>
      <c r="AP38" s="265">
        <f>'Class-9'!AU40</f>
        <v>0</v>
      </c>
      <c r="AQ38" s="290">
        <f>'Class-9'!AV40</f>
        <v>0</v>
      </c>
      <c r="AR38" s="906">
        <f>'Class-9'!AW40</f>
        <v>0</v>
      </c>
      <c r="AS38" s="907"/>
      <c r="AT38" s="292" t="str">
        <f>'Class-9'!BA40</f>
        <v/>
      </c>
      <c r="AU38" s="264">
        <f>'Class-9'!BB40</f>
        <v>0</v>
      </c>
      <c r="AV38" s="265">
        <f>'Class-9'!BC40</f>
        <v>0</v>
      </c>
      <c r="AW38" s="290">
        <f>'Class-9'!BD40</f>
        <v>0</v>
      </c>
      <c r="AX38" s="265">
        <f>'Class-9'!BE40</f>
        <v>0</v>
      </c>
      <c r="AY38" s="265">
        <f>'Class-9'!BF40</f>
        <v>0</v>
      </c>
      <c r="AZ38" s="290">
        <f>'Class-9'!BG40</f>
        <v>0</v>
      </c>
      <c r="BA38" s="265">
        <f>'Class-9'!BH40</f>
        <v>0</v>
      </c>
      <c r="BB38" s="265">
        <f>'Class-9'!BI40</f>
        <v>0</v>
      </c>
      <c r="BC38" s="290">
        <f>'Class-9'!BJ40</f>
        <v>0</v>
      </c>
      <c r="BD38" s="906">
        <f>'Class-9'!BK40</f>
        <v>0</v>
      </c>
      <c r="BE38" s="907">
        <f>'Class-9'!BL40</f>
        <v>0</v>
      </c>
      <c r="BF38" s="292" t="str">
        <f>'Class-9'!BO40</f>
        <v/>
      </c>
      <c r="BG38" s="264">
        <f>'Class-9'!BP40</f>
        <v>0</v>
      </c>
      <c r="BH38" s="265">
        <f>'Class-9'!BQ40</f>
        <v>0</v>
      </c>
      <c r="BI38" s="290">
        <f>'Class-9'!BR40</f>
        <v>0</v>
      </c>
      <c r="BJ38" s="265">
        <f>'Class-9'!BS40</f>
        <v>0</v>
      </c>
      <c r="BK38" s="265">
        <f>'Class-9'!BT40</f>
        <v>0</v>
      </c>
      <c r="BL38" s="290">
        <f>'Class-9'!BU40</f>
        <v>0</v>
      </c>
      <c r="BM38" s="265">
        <f>'Class-9'!BV40</f>
        <v>0</v>
      </c>
      <c r="BN38" s="265">
        <f>'Class-9'!BW40</f>
        <v>0</v>
      </c>
      <c r="BO38" s="290">
        <f>'Class-9'!BX40</f>
        <v>0</v>
      </c>
      <c r="BP38" s="906">
        <f>'Class-9'!BY40</f>
        <v>0</v>
      </c>
      <c r="BQ38" s="907">
        <f>'Class-9'!BZ40</f>
        <v>0</v>
      </c>
      <c r="BR38" s="292" t="str">
        <f>'Class-9'!CC40</f>
        <v/>
      </c>
      <c r="BS38" s="264">
        <f>'Class-9'!CD40</f>
        <v>0</v>
      </c>
      <c r="BT38" s="265">
        <f>'Class-9'!CE40</f>
        <v>0</v>
      </c>
      <c r="BU38" s="290">
        <f>'Class-9'!CF40</f>
        <v>0</v>
      </c>
      <c r="BV38" s="265">
        <f>'Class-9'!CG40</f>
        <v>0</v>
      </c>
      <c r="BW38" s="265">
        <f>'Class-9'!CH40</f>
        <v>0</v>
      </c>
      <c r="BX38" s="290">
        <f>'Class-9'!CI40</f>
        <v>0</v>
      </c>
      <c r="BY38" s="265">
        <f>'Class-9'!CJ40</f>
        <v>0</v>
      </c>
      <c r="BZ38" s="265">
        <f>'Class-9'!CK40</f>
        <v>0</v>
      </c>
      <c r="CA38" s="290">
        <f>'Class-9'!CL40</f>
        <v>0</v>
      </c>
      <c r="CB38" s="906">
        <f>'Class-9'!CM40</f>
        <v>0</v>
      </c>
      <c r="CC38" s="907">
        <f>'Class-9'!CN40</f>
        <v>0</v>
      </c>
      <c r="CD38" s="292" t="str">
        <f>'Class-9'!CQ40</f>
        <v/>
      </c>
      <c r="CE38" s="264">
        <f>'Class-9'!CR40</f>
        <v>0</v>
      </c>
      <c r="CF38" s="265">
        <f>'Class-9'!CS40</f>
        <v>0</v>
      </c>
      <c r="CG38" s="290">
        <f>'Class-9'!CT40</f>
        <v>0</v>
      </c>
      <c r="CH38" s="265">
        <f>'Class-9'!CU40</f>
        <v>0</v>
      </c>
      <c r="CI38" s="265">
        <f>'Class-9'!CV40</f>
        <v>0</v>
      </c>
      <c r="CJ38" s="290">
        <f>'Class-9'!CW40</f>
        <v>0</v>
      </c>
      <c r="CK38" s="265">
        <f>'Class-9'!CX40</f>
        <v>0</v>
      </c>
      <c r="CL38" s="265">
        <f>'Class-9'!CY40</f>
        <v>0</v>
      </c>
      <c r="CM38" s="290">
        <f>'Class-9'!CZ40</f>
        <v>0</v>
      </c>
      <c r="CN38" s="906">
        <f>'Class-9'!DA40</f>
        <v>0</v>
      </c>
      <c r="CO38" s="907">
        <f>'Class-9'!DB40</f>
        <v>0</v>
      </c>
      <c r="CP38" s="292" t="str">
        <f>'Class-9'!DE40</f>
        <v/>
      </c>
      <c r="CQ38" s="264">
        <f>'Class-9'!DF40</f>
        <v>0</v>
      </c>
      <c r="CR38" s="265">
        <f>'Class-9'!DG40</f>
        <v>0</v>
      </c>
      <c r="CS38" s="290">
        <f>'Class-9'!DH40</f>
        <v>0</v>
      </c>
      <c r="CT38" s="265">
        <f>'Class-9'!DI40</f>
        <v>0</v>
      </c>
      <c r="CU38" s="265">
        <f>'Class-9'!DJ40</f>
        <v>0</v>
      </c>
      <c r="CV38" s="290">
        <f>'Class-9'!DK40</f>
        <v>0</v>
      </c>
      <c r="CW38" s="265">
        <f>'Class-9'!DL40</f>
        <v>0</v>
      </c>
      <c r="CX38" s="265">
        <f>'Class-9'!DM40</f>
        <v>0</v>
      </c>
      <c r="CY38" s="290">
        <f>'Class-9'!DN40</f>
        <v>0</v>
      </c>
      <c r="CZ38" s="291">
        <f>'Class-9'!DO40</f>
        <v>0</v>
      </c>
      <c r="DA38" s="307" t="str">
        <f>'Class-9'!DQ40</f>
        <v/>
      </c>
      <c r="DB38" s="264">
        <f>'Class-9'!DR40</f>
        <v>0</v>
      </c>
      <c r="DC38" s="265">
        <f>'Class-9'!DS40</f>
        <v>0</v>
      </c>
      <c r="DD38" s="290">
        <f>'Class-9'!DT40</f>
        <v>0</v>
      </c>
      <c r="DE38" s="265">
        <f>'Class-9'!DU40</f>
        <v>0</v>
      </c>
      <c r="DF38" s="265">
        <f>'Class-9'!DV40</f>
        <v>0</v>
      </c>
      <c r="DG38" s="290">
        <f>'Class-9'!DW40</f>
        <v>0</v>
      </c>
      <c r="DH38" s="265">
        <f>'Class-9'!DX40</f>
        <v>0</v>
      </c>
      <c r="DI38" s="265">
        <f>'Class-9'!DY40</f>
        <v>0</v>
      </c>
      <c r="DJ38" s="290">
        <f>'Class-9'!DZ40</f>
        <v>0</v>
      </c>
      <c r="DK38" s="291">
        <f>'Class-9'!EA40</f>
        <v>0</v>
      </c>
      <c r="DL38" s="307" t="str">
        <f>'Class-9'!EC40</f>
        <v/>
      </c>
      <c r="DM38" s="264">
        <f>'Class-9'!ED40</f>
        <v>0</v>
      </c>
      <c r="DN38" s="265">
        <f>'Class-9'!EE40</f>
        <v>0</v>
      </c>
      <c r="DO38" s="265">
        <f>'Class-9'!EF40</f>
        <v>0</v>
      </c>
      <c r="DP38" s="265">
        <f>'Class-9'!EG40</f>
        <v>0</v>
      </c>
      <c r="DQ38" s="265">
        <f>'Class-9'!EH40</f>
        <v>0</v>
      </c>
      <c r="DR38" s="292" t="str">
        <f>'Class-9'!EI40</f>
        <v/>
      </c>
      <c r="DS38" s="264">
        <f>'Class-9'!EJ40</f>
        <v>0</v>
      </c>
      <c r="DT38" s="265">
        <f>'Class-9'!EK40</f>
        <v>0</v>
      </c>
      <c r="DU38" s="265">
        <f>'Class-9'!EL40</f>
        <v>0</v>
      </c>
      <c r="DV38" s="265">
        <f>'Class-9'!EM40</f>
        <v>0</v>
      </c>
      <c r="DW38" s="265">
        <f>'Class-9'!EN40</f>
        <v>0</v>
      </c>
      <c r="DX38" s="268" t="str">
        <f>'Class-9'!EO40</f>
        <v/>
      </c>
      <c r="DY38" s="264">
        <f>'Class-9'!EP40</f>
        <v>0</v>
      </c>
      <c r="DZ38" s="265">
        <f>'Class-9'!EQ40</f>
        <v>0</v>
      </c>
      <c r="EA38" s="290">
        <f>'Class-9'!ER40</f>
        <v>0</v>
      </c>
      <c r="EB38" s="265">
        <f>'Class-9'!ES40</f>
        <v>0</v>
      </c>
      <c r="EC38" s="265">
        <f>'Class-9'!ET40</f>
        <v>0</v>
      </c>
      <c r="ED38" s="290">
        <f>'Class-9'!EU40</f>
        <v>0</v>
      </c>
      <c r="EE38" s="265">
        <f>'Class-9'!EV40</f>
        <v>0</v>
      </c>
      <c r="EF38" s="265">
        <f>'Class-9'!EW40</f>
        <v>0</v>
      </c>
      <c r="EG38" s="290">
        <f>'Class-9'!EX40</f>
        <v>0</v>
      </c>
      <c r="EH38" s="291">
        <f>'Class-9'!EY40</f>
        <v>0</v>
      </c>
      <c r="EI38" s="307" t="str">
        <f>'Class-9'!FA40</f>
        <v/>
      </c>
      <c r="EJ38" s="264">
        <f>'Class-9'!FB40</f>
        <v>0</v>
      </c>
      <c r="EK38" s="265">
        <f>'Class-9'!FC40</f>
        <v>0</v>
      </c>
      <c r="EL38" s="269" t="str">
        <f>'Class-9'!FD40</f>
        <v/>
      </c>
      <c r="EM38" s="264">
        <f>'Class-9'!FE40</f>
        <v>0</v>
      </c>
      <c r="EN38" s="265">
        <f>'Class-9'!FF40</f>
        <v>0</v>
      </c>
      <c r="EO38" s="270">
        <f>'Class-9'!FG40</f>
        <v>0</v>
      </c>
      <c r="EP38" s="265" t="str">
        <f>'Class-9'!FH40</f>
        <v/>
      </c>
      <c r="EQ38" s="265" t="str">
        <f>'Class-9'!FI40</f>
        <v/>
      </c>
      <c r="ER38" s="265" t="str">
        <f>'Class-9'!FJ40</f>
        <v/>
      </c>
      <c r="ES38" s="267" t="str">
        <f>'Class-9'!FK40</f>
        <v/>
      </c>
      <c r="ET38" s="271" t="str">
        <f>'Class-9'!FM40</f>
        <v/>
      </c>
    </row>
    <row r="39" spans="1:150" s="272" customFormat="1" ht="17.25" customHeight="1">
      <c r="A39" s="898"/>
      <c r="B39" s="264">
        <f t="shared" si="1"/>
        <v>0</v>
      </c>
      <c r="C39" s="265">
        <f>'Class-9'!D41</f>
        <v>0</v>
      </c>
      <c r="D39" s="265">
        <f>'Class-9'!E41</f>
        <v>0</v>
      </c>
      <c r="E39" s="265">
        <f>'Class-9'!F41</f>
        <v>0</v>
      </c>
      <c r="F39" s="265">
        <f>'Class-9'!$G41</f>
        <v>0</v>
      </c>
      <c r="G39" s="265">
        <f>'Class-9'!$H41</f>
        <v>0</v>
      </c>
      <c r="H39" s="265">
        <f>'Class-9'!I41</f>
        <v>0</v>
      </c>
      <c r="I39" s="265">
        <f>'Class-9'!J41</f>
        <v>0</v>
      </c>
      <c r="J39" s="266">
        <f>'Class-9'!K41</f>
        <v>0</v>
      </c>
      <c r="K39" s="264">
        <f>'Class-9'!L41</f>
        <v>0</v>
      </c>
      <c r="L39" s="265">
        <f>'Class-9'!M41</f>
        <v>0</v>
      </c>
      <c r="M39" s="290">
        <f>'Class-9'!N41</f>
        <v>0</v>
      </c>
      <c r="N39" s="265">
        <f>'Class-9'!O41</f>
        <v>0</v>
      </c>
      <c r="O39" s="265">
        <f>'Class-9'!P41</f>
        <v>0</v>
      </c>
      <c r="P39" s="290">
        <f>'Class-9'!Q41</f>
        <v>0</v>
      </c>
      <c r="Q39" s="265">
        <f>'Class-9'!R41</f>
        <v>0</v>
      </c>
      <c r="R39" s="265">
        <f>'Class-9'!S41</f>
        <v>0</v>
      </c>
      <c r="S39" s="290">
        <f>'Class-9'!T41</f>
        <v>0</v>
      </c>
      <c r="T39" s="906">
        <f>'Class-9'!U41</f>
        <v>0</v>
      </c>
      <c r="U39" s="907"/>
      <c r="V39" s="292" t="str">
        <f>'Class-9'!Y41</f>
        <v/>
      </c>
      <c r="W39" s="264">
        <f>'Class-9'!Z41</f>
        <v>0</v>
      </c>
      <c r="X39" s="265">
        <f>'Class-9'!AA41</f>
        <v>0</v>
      </c>
      <c r="Y39" s="290">
        <f>'Class-9'!AB41</f>
        <v>0</v>
      </c>
      <c r="Z39" s="265">
        <f>'Class-9'!AC41</f>
        <v>0</v>
      </c>
      <c r="AA39" s="265">
        <f>'Class-9'!AD41</f>
        <v>0</v>
      </c>
      <c r="AB39" s="290">
        <f>'Class-9'!AE41</f>
        <v>0</v>
      </c>
      <c r="AC39" s="265">
        <f>'Class-9'!AF41</f>
        <v>0</v>
      </c>
      <c r="AD39" s="265">
        <f>'Class-9'!AG41</f>
        <v>0</v>
      </c>
      <c r="AE39" s="290">
        <f>'Class-9'!AH41</f>
        <v>0</v>
      </c>
      <c r="AF39" s="906">
        <f>'Class-9'!AI41</f>
        <v>0</v>
      </c>
      <c r="AG39" s="907">
        <f>'Class-9'!AJ41</f>
        <v>0</v>
      </c>
      <c r="AH39" s="292" t="str">
        <f>'Class-9'!AM41</f>
        <v/>
      </c>
      <c r="AI39" s="264">
        <f>'Class-9'!AN41</f>
        <v>0</v>
      </c>
      <c r="AJ39" s="265">
        <f>'Class-9'!AO41</f>
        <v>0</v>
      </c>
      <c r="AK39" s="290">
        <f>'Class-9'!AP41</f>
        <v>0</v>
      </c>
      <c r="AL39" s="265">
        <f>'Class-9'!AQ41</f>
        <v>0</v>
      </c>
      <c r="AM39" s="265">
        <f>'Class-9'!AR41</f>
        <v>0</v>
      </c>
      <c r="AN39" s="290">
        <f>'Class-9'!AS41</f>
        <v>0</v>
      </c>
      <c r="AO39" s="265">
        <f>'Class-9'!AT41</f>
        <v>0</v>
      </c>
      <c r="AP39" s="265">
        <f>'Class-9'!AU41</f>
        <v>0</v>
      </c>
      <c r="AQ39" s="290">
        <f>'Class-9'!AV41</f>
        <v>0</v>
      </c>
      <c r="AR39" s="906">
        <f>'Class-9'!AW41</f>
        <v>0</v>
      </c>
      <c r="AS39" s="907"/>
      <c r="AT39" s="292" t="str">
        <f>'Class-9'!BA41</f>
        <v/>
      </c>
      <c r="AU39" s="264">
        <f>'Class-9'!BB41</f>
        <v>0</v>
      </c>
      <c r="AV39" s="265">
        <f>'Class-9'!BC41</f>
        <v>0</v>
      </c>
      <c r="AW39" s="290">
        <f>'Class-9'!BD41</f>
        <v>0</v>
      </c>
      <c r="AX39" s="265">
        <f>'Class-9'!BE41</f>
        <v>0</v>
      </c>
      <c r="AY39" s="265">
        <f>'Class-9'!BF41</f>
        <v>0</v>
      </c>
      <c r="AZ39" s="290">
        <f>'Class-9'!BG41</f>
        <v>0</v>
      </c>
      <c r="BA39" s="265">
        <f>'Class-9'!BH41</f>
        <v>0</v>
      </c>
      <c r="BB39" s="265">
        <f>'Class-9'!BI41</f>
        <v>0</v>
      </c>
      <c r="BC39" s="290">
        <f>'Class-9'!BJ41</f>
        <v>0</v>
      </c>
      <c r="BD39" s="906">
        <f>'Class-9'!BK41</f>
        <v>0</v>
      </c>
      <c r="BE39" s="907">
        <f>'Class-9'!BL41</f>
        <v>0</v>
      </c>
      <c r="BF39" s="292" t="str">
        <f>'Class-9'!BO41</f>
        <v/>
      </c>
      <c r="BG39" s="264">
        <f>'Class-9'!BP41</f>
        <v>0</v>
      </c>
      <c r="BH39" s="265">
        <f>'Class-9'!BQ41</f>
        <v>0</v>
      </c>
      <c r="BI39" s="290">
        <f>'Class-9'!BR41</f>
        <v>0</v>
      </c>
      <c r="BJ39" s="265">
        <f>'Class-9'!BS41</f>
        <v>0</v>
      </c>
      <c r="BK39" s="265">
        <f>'Class-9'!BT41</f>
        <v>0</v>
      </c>
      <c r="BL39" s="290">
        <f>'Class-9'!BU41</f>
        <v>0</v>
      </c>
      <c r="BM39" s="265">
        <f>'Class-9'!BV41</f>
        <v>0</v>
      </c>
      <c r="BN39" s="265">
        <f>'Class-9'!BW41</f>
        <v>0</v>
      </c>
      <c r="BO39" s="290">
        <f>'Class-9'!BX41</f>
        <v>0</v>
      </c>
      <c r="BP39" s="906">
        <f>'Class-9'!BY41</f>
        <v>0</v>
      </c>
      <c r="BQ39" s="907">
        <f>'Class-9'!BZ41</f>
        <v>0</v>
      </c>
      <c r="BR39" s="292" t="str">
        <f>'Class-9'!CC41</f>
        <v/>
      </c>
      <c r="BS39" s="264">
        <f>'Class-9'!CD41</f>
        <v>0</v>
      </c>
      <c r="BT39" s="265">
        <f>'Class-9'!CE41</f>
        <v>0</v>
      </c>
      <c r="BU39" s="290">
        <f>'Class-9'!CF41</f>
        <v>0</v>
      </c>
      <c r="BV39" s="265">
        <f>'Class-9'!CG41</f>
        <v>0</v>
      </c>
      <c r="BW39" s="265">
        <f>'Class-9'!CH41</f>
        <v>0</v>
      </c>
      <c r="BX39" s="290">
        <f>'Class-9'!CI41</f>
        <v>0</v>
      </c>
      <c r="BY39" s="265">
        <f>'Class-9'!CJ41</f>
        <v>0</v>
      </c>
      <c r="BZ39" s="265">
        <f>'Class-9'!CK41</f>
        <v>0</v>
      </c>
      <c r="CA39" s="290">
        <f>'Class-9'!CL41</f>
        <v>0</v>
      </c>
      <c r="CB39" s="906">
        <f>'Class-9'!CM41</f>
        <v>0</v>
      </c>
      <c r="CC39" s="907">
        <f>'Class-9'!CN41</f>
        <v>0</v>
      </c>
      <c r="CD39" s="292" t="str">
        <f>'Class-9'!CQ41</f>
        <v/>
      </c>
      <c r="CE39" s="264">
        <f>'Class-9'!CR41</f>
        <v>0</v>
      </c>
      <c r="CF39" s="265">
        <f>'Class-9'!CS41</f>
        <v>0</v>
      </c>
      <c r="CG39" s="290">
        <f>'Class-9'!CT41</f>
        <v>0</v>
      </c>
      <c r="CH39" s="265">
        <f>'Class-9'!CU41</f>
        <v>0</v>
      </c>
      <c r="CI39" s="265">
        <f>'Class-9'!CV41</f>
        <v>0</v>
      </c>
      <c r="CJ39" s="290">
        <f>'Class-9'!CW41</f>
        <v>0</v>
      </c>
      <c r="CK39" s="265">
        <f>'Class-9'!CX41</f>
        <v>0</v>
      </c>
      <c r="CL39" s="265">
        <f>'Class-9'!CY41</f>
        <v>0</v>
      </c>
      <c r="CM39" s="290">
        <f>'Class-9'!CZ41</f>
        <v>0</v>
      </c>
      <c r="CN39" s="906">
        <f>'Class-9'!DA41</f>
        <v>0</v>
      </c>
      <c r="CO39" s="907">
        <f>'Class-9'!DB41</f>
        <v>0</v>
      </c>
      <c r="CP39" s="292" t="str">
        <f>'Class-9'!DE41</f>
        <v/>
      </c>
      <c r="CQ39" s="264">
        <f>'Class-9'!DF41</f>
        <v>0</v>
      </c>
      <c r="CR39" s="265">
        <f>'Class-9'!DG41</f>
        <v>0</v>
      </c>
      <c r="CS39" s="290">
        <f>'Class-9'!DH41</f>
        <v>0</v>
      </c>
      <c r="CT39" s="265">
        <f>'Class-9'!DI41</f>
        <v>0</v>
      </c>
      <c r="CU39" s="265">
        <f>'Class-9'!DJ41</f>
        <v>0</v>
      </c>
      <c r="CV39" s="290">
        <f>'Class-9'!DK41</f>
        <v>0</v>
      </c>
      <c r="CW39" s="265">
        <f>'Class-9'!DL41</f>
        <v>0</v>
      </c>
      <c r="CX39" s="265">
        <f>'Class-9'!DM41</f>
        <v>0</v>
      </c>
      <c r="CY39" s="290">
        <f>'Class-9'!DN41</f>
        <v>0</v>
      </c>
      <c r="CZ39" s="291">
        <f>'Class-9'!DO41</f>
        <v>0</v>
      </c>
      <c r="DA39" s="307" t="str">
        <f>'Class-9'!DQ41</f>
        <v/>
      </c>
      <c r="DB39" s="264">
        <f>'Class-9'!DR41</f>
        <v>0</v>
      </c>
      <c r="DC39" s="265">
        <f>'Class-9'!DS41</f>
        <v>0</v>
      </c>
      <c r="DD39" s="290">
        <f>'Class-9'!DT41</f>
        <v>0</v>
      </c>
      <c r="DE39" s="265">
        <f>'Class-9'!DU41</f>
        <v>0</v>
      </c>
      <c r="DF39" s="265">
        <f>'Class-9'!DV41</f>
        <v>0</v>
      </c>
      <c r="DG39" s="290">
        <f>'Class-9'!DW41</f>
        <v>0</v>
      </c>
      <c r="DH39" s="265">
        <f>'Class-9'!DX41</f>
        <v>0</v>
      </c>
      <c r="DI39" s="265">
        <f>'Class-9'!DY41</f>
        <v>0</v>
      </c>
      <c r="DJ39" s="290">
        <f>'Class-9'!DZ41</f>
        <v>0</v>
      </c>
      <c r="DK39" s="291">
        <f>'Class-9'!EA41</f>
        <v>0</v>
      </c>
      <c r="DL39" s="307" t="str">
        <f>'Class-9'!EC41</f>
        <v/>
      </c>
      <c r="DM39" s="264">
        <f>'Class-9'!ED41</f>
        <v>0</v>
      </c>
      <c r="DN39" s="265">
        <f>'Class-9'!EE41</f>
        <v>0</v>
      </c>
      <c r="DO39" s="265">
        <f>'Class-9'!EF41</f>
        <v>0</v>
      </c>
      <c r="DP39" s="265">
        <f>'Class-9'!EG41</f>
        <v>0</v>
      </c>
      <c r="DQ39" s="265">
        <f>'Class-9'!EH41</f>
        <v>0</v>
      </c>
      <c r="DR39" s="292" t="str">
        <f>'Class-9'!EI41</f>
        <v/>
      </c>
      <c r="DS39" s="264">
        <f>'Class-9'!EJ41</f>
        <v>0</v>
      </c>
      <c r="DT39" s="265">
        <f>'Class-9'!EK41</f>
        <v>0</v>
      </c>
      <c r="DU39" s="265">
        <f>'Class-9'!EL41</f>
        <v>0</v>
      </c>
      <c r="DV39" s="265">
        <f>'Class-9'!EM41</f>
        <v>0</v>
      </c>
      <c r="DW39" s="265">
        <f>'Class-9'!EN41</f>
        <v>0</v>
      </c>
      <c r="DX39" s="268" t="str">
        <f>'Class-9'!EO41</f>
        <v/>
      </c>
      <c r="DY39" s="264">
        <f>'Class-9'!EP41</f>
        <v>0</v>
      </c>
      <c r="DZ39" s="265">
        <f>'Class-9'!EQ41</f>
        <v>0</v>
      </c>
      <c r="EA39" s="290">
        <f>'Class-9'!ER41</f>
        <v>0</v>
      </c>
      <c r="EB39" s="265">
        <f>'Class-9'!ES41</f>
        <v>0</v>
      </c>
      <c r="EC39" s="265">
        <f>'Class-9'!ET41</f>
        <v>0</v>
      </c>
      <c r="ED39" s="290">
        <f>'Class-9'!EU41</f>
        <v>0</v>
      </c>
      <c r="EE39" s="265">
        <f>'Class-9'!EV41</f>
        <v>0</v>
      </c>
      <c r="EF39" s="265">
        <f>'Class-9'!EW41</f>
        <v>0</v>
      </c>
      <c r="EG39" s="290">
        <f>'Class-9'!EX41</f>
        <v>0</v>
      </c>
      <c r="EH39" s="291">
        <f>'Class-9'!EY41</f>
        <v>0</v>
      </c>
      <c r="EI39" s="307" t="str">
        <f>'Class-9'!FA41</f>
        <v/>
      </c>
      <c r="EJ39" s="264">
        <f>'Class-9'!FB41</f>
        <v>0</v>
      </c>
      <c r="EK39" s="265">
        <f>'Class-9'!FC41</f>
        <v>0</v>
      </c>
      <c r="EL39" s="269" t="str">
        <f>'Class-9'!FD41</f>
        <v/>
      </c>
      <c r="EM39" s="264">
        <f>'Class-9'!FE41</f>
        <v>0</v>
      </c>
      <c r="EN39" s="265">
        <f>'Class-9'!FF41</f>
        <v>0</v>
      </c>
      <c r="EO39" s="270">
        <f>'Class-9'!FG41</f>
        <v>0</v>
      </c>
      <c r="EP39" s="265" t="str">
        <f>'Class-9'!FH41</f>
        <v/>
      </c>
      <c r="EQ39" s="265" t="str">
        <f>'Class-9'!FI41</f>
        <v/>
      </c>
      <c r="ER39" s="265" t="str">
        <f>'Class-9'!FJ41</f>
        <v/>
      </c>
      <c r="ES39" s="267" t="str">
        <f>'Class-9'!FK41</f>
        <v/>
      </c>
      <c r="ET39" s="271" t="str">
        <f>'Class-9'!FM41</f>
        <v/>
      </c>
    </row>
    <row r="40" spans="1:150" s="272" customFormat="1" ht="17.25" customHeight="1">
      <c r="A40" s="898"/>
      <c r="B40" s="264">
        <f t="shared" si="1"/>
        <v>0</v>
      </c>
      <c r="C40" s="265">
        <f>'Class-9'!D42</f>
        <v>0</v>
      </c>
      <c r="D40" s="265">
        <f>'Class-9'!E42</f>
        <v>0</v>
      </c>
      <c r="E40" s="265">
        <f>'Class-9'!F42</f>
        <v>0</v>
      </c>
      <c r="F40" s="265">
        <f>'Class-9'!$G42</f>
        <v>0</v>
      </c>
      <c r="G40" s="265">
        <f>'Class-9'!$H42</f>
        <v>0</v>
      </c>
      <c r="H40" s="265">
        <f>'Class-9'!I42</f>
        <v>0</v>
      </c>
      <c r="I40" s="265">
        <f>'Class-9'!J42</f>
        <v>0</v>
      </c>
      <c r="J40" s="266">
        <f>'Class-9'!K42</f>
        <v>0</v>
      </c>
      <c r="K40" s="264">
        <f>'Class-9'!L42</f>
        <v>0</v>
      </c>
      <c r="L40" s="265">
        <f>'Class-9'!M42</f>
        <v>0</v>
      </c>
      <c r="M40" s="290">
        <f>'Class-9'!N42</f>
        <v>0</v>
      </c>
      <c r="N40" s="265">
        <f>'Class-9'!O42</f>
        <v>0</v>
      </c>
      <c r="O40" s="265">
        <f>'Class-9'!P42</f>
        <v>0</v>
      </c>
      <c r="P40" s="290">
        <f>'Class-9'!Q42</f>
        <v>0</v>
      </c>
      <c r="Q40" s="265">
        <f>'Class-9'!R42</f>
        <v>0</v>
      </c>
      <c r="R40" s="265">
        <f>'Class-9'!S42</f>
        <v>0</v>
      </c>
      <c r="S40" s="290">
        <f>'Class-9'!T42</f>
        <v>0</v>
      </c>
      <c r="T40" s="906">
        <f>'Class-9'!U42</f>
        <v>0</v>
      </c>
      <c r="U40" s="907"/>
      <c r="V40" s="292" t="str">
        <f>'Class-9'!Y42</f>
        <v/>
      </c>
      <c r="W40" s="264">
        <f>'Class-9'!Z42</f>
        <v>0</v>
      </c>
      <c r="X40" s="265">
        <f>'Class-9'!AA42</f>
        <v>0</v>
      </c>
      <c r="Y40" s="290">
        <f>'Class-9'!AB42</f>
        <v>0</v>
      </c>
      <c r="Z40" s="265">
        <f>'Class-9'!AC42</f>
        <v>0</v>
      </c>
      <c r="AA40" s="265">
        <f>'Class-9'!AD42</f>
        <v>0</v>
      </c>
      <c r="AB40" s="290">
        <f>'Class-9'!AE42</f>
        <v>0</v>
      </c>
      <c r="AC40" s="265">
        <f>'Class-9'!AF42</f>
        <v>0</v>
      </c>
      <c r="AD40" s="265">
        <f>'Class-9'!AG42</f>
        <v>0</v>
      </c>
      <c r="AE40" s="290">
        <f>'Class-9'!AH42</f>
        <v>0</v>
      </c>
      <c r="AF40" s="906">
        <f>'Class-9'!AI42</f>
        <v>0</v>
      </c>
      <c r="AG40" s="907">
        <f>'Class-9'!AJ42</f>
        <v>0</v>
      </c>
      <c r="AH40" s="292" t="str">
        <f>'Class-9'!AM42</f>
        <v/>
      </c>
      <c r="AI40" s="264">
        <f>'Class-9'!AN42</f>
        <v>0</v>
      </c>
      <c r="AJ40" s="265">
        <f>'Class-9'!AO42</f>
        <v>0</v>
      </c>
      <c r="AK40" s="290">
        <f>'Class-9'!AP42</f>
        <v>0</v>
      </c>
      <c r="AL40" s="265">
        <f>'Class-9'!AQ42</f>
        <v>0</v>
      </c>
      <c r="AM40" s="265">
        <f>'Class-9'!AR42</f>
        <v>0</v>
      </c>
      <c r="AN40" s="290">
        <f>'Class-9'!AS42</f>
        <v>0</v>
      </c>
      <c r="AO40" s="265">
        <f>'Class-9'!AT42</f>
        <v>0</v>
      </c>
      <c r="AP40" s="265">
        <f>'Class-9'!AU42</f>
        <v>0</v>
      </c>
      <c r="AQ40" s="290">
        <f>'Class-9'!AV42</f>
        <v>0</v>
      </c>
      <c r="AR40" s="906">
        <f>'Class-9'!AW42</f>
        <v>0</v>
      </c>
      <c r="AS40" s="907"/>
      <c r="AT40" s="292" t="str">
        <f>'Class-9'!BA42</f>
        <v/>
      </c>
      <c r="AU40" s="264">
        <f>'Class-9'!BB42</f>
        <v>0</v>
      </c>
      <c r="AV40" s="265">
        <f>'Class-9'!BC42</f>
        <v>0</v>
      </c>
      <c r="AW40" s="290">
        <f>'Class-9'!BD42</f>
        <v>0</v>
      </c>
      <c r="AX40" s="265">
        <f>'Class-9'!BE42</f>
        <v>0</v>
      </c>
      <c r="AY40" s="265">
        <f>'Class-9'!BF42</f>
        <v>0</v>
      </c>
      <c r="AZ40" s="290">
        <f>'Class-9'!BG42</f>
        <v>0</v>
      </c>
      <c r="BA40" s="265">
        <f>'Class-9'!BH42</f>
        <v>0</v>
      </c>
      <c r="BB40" s="265">
        <f>'Class-9'!BI42</f>
        <v>0</v>
      </c>
      <c r="BC40" s="290">
        <f>'Class-9'!BJ42</f>
        <v>0</v>
      </c>
      <c r="BD40" s="906">
        <f>'Class-9'!BK42</f>
        <v>0</v>
      </c>
      <c r="BE40" s="907">
        <f>'Class-9'!BL42</f>
        <v>0</v>
      </c>
      <c r="BF40" s="292" t="str">
        <f>'Class-9'!BO42</f>
        <v/>
      </c>
      <c r="BG40" s="264">
        <f>'Class-9'!BP42</f>
        <v>0</v>
      </c>
      <c r="BH40" s="265">
        <f>'Class-9'!BQ42</f>
        <v>0</v>
      </c>
      <c r="BI40" s="290">
        <f>'Class-9'!BR42</f>
        <v>0</v>
      </c>
      <c r="BJ40" s="265">
        <f>'Class-9'!BS42</f>
        <v>0</v>
      </c>
      <c r="BK40" s="265">
        <f>'Class-9'!BT42</f>
        <v>0</v>
      </c>
      <c r="BL40" s="290">
        <f>'Class-9'!BU42</f>
        <v>0</v>
      </c>
      <c r="BM40" s="265">
        <f>'Class-9'!BV42</f>
        <v>0</v>
      </c>
      <c r="BN40" s="265">
        <f>'Class-9'!BW42</f>
        <v>0</v>
      </c>
      <c r="BO40" s="290">
        <f>'Class-9'!BX42</f>
        <v>0</v>
      </c>
      <c r="BP40" s="906">
        <f>'Class-9'!BY42</f>
        <v>0</v>
      </c>
      <c r="BQ40" s="907">
        <f>'Class-9'!BZ42</f>
        <v>0</v>
      </c>
      <c r="BR40" s="292" t="str">
        <f>'Class-9'!CC42</f>
        <v/>
      </c>
      <c r="BS40" s="264">
        <f>'Class-9'!CD42</f>
        <v>0</v>
      </c>
      <c r="BT40" s="265">
        <f>'Class-9'!CE42</f>
        <v>0</v>
      </c>
      <c r="BU40" s="290">
        <f>'Class-9'!CF42</f>
        <v>0</v>
      </c>
      <c r="BV40" s="265">
        <f>'Class-9'!CG42</f>
        <v>0</v>
      </c>
      <c r="BW40" s="265">
        <f>'Class-9'!CH42</f>
        <v>0</v>
      </c>
      <c r="BX40" s="290">
        <f>'Class-9'!CI42</f>
        <v>0</v>
      </c>
      <c r="BY40" s="265">
        <f>'Class-9'!CJ42</f>
        <v>0</v>
      </c>
      <c r="BZ40" s="265">
        <f>'Class-9'!CK42</f>
        <v>0</v>
      </c>
      <c r="CA40" s="290">
        <f>'Class-9'!CL42</f>
        <v>0</v>
      </c>
      <c r="CB40" s="906">
        <f>'Class-9'!CM42</f>
        <v>0</v>
      </c>
      <c r="CC40" s="907">
        <f>'Class-9'!CN42</f>
        <v>0</v>
      </c>
      <c r="CD40" s="292" t="str">
        <f>'Class-9'!CQ42</f>
        <v/>
      </c>
      <c r="CE40" s="264">
        <f>'Class-9'!CR42</f>
        <v>0</v>
      </c>
      <c r="CF40" s="265">
        <f>'Class-9'!CS42</f>
        <v>0</v>
      </c>
      <c r="CG40" s="290">
        <f>'Class-9'!CT42</f>
        <v>0</v>
      </c>
      <c r="CH40" s="265">
        <f>'Class-9'!CU42</f>
        <v>0</v>
      </c>
      <c r="CI40" s="265">
        <f>'Class-9'!CV42</f>
        <v>0</v>
      </c>
      <c r="CJ40" s="290">
        <f>'Class-9'!CW42</f>
        <v>0</v>
      </c>
      <c r="CK40" s="265">
        <f>'Class-9'!CX42</f>
        <v>0</v>
      </c>
      <c r="CL40" s="265">
        <f>'Class-9'!CY42</f>
        <v>0</v>
      </c>
      <c r="CM40" s="290">
        <f>'Class-9'!CZ42</f>
        <v>0</v>
      </c>
      <c r="CN40" s="906">
        <f>'Class-9'!DA42</f>
        <v>0</v>
      </c>
      <c r="CO40" s="907">
        <f>'Class-9'!DB42</f>
        <v>0</v>
      </c>
      <c r="CP40" s="292" t="str">
        <f>'Class-9'!DE42</f>
        <v/>
      </c>
      <c r="CQ40" s="264">
        <f>'Class-9'!DF42</f>
        <v>0</v>
      </c>
      <c r="CR40" s="265">
        <f>'Class-9'!DG42</f>
        <v>0</v>
      </c>
      <c r="CS40" s="290">
        <f>'Class-9'!DH42</f>
        <v>0</v>
      </c>
      <c r="CT40" s="265">
        <f>'Class-9'!DI42</f>
        <v>0</v>
      </c>
      <c r="CU40" s="265">
        <f>'Class-9'!DJ42</f>
        <v>0</v>
      </c>
      <c r="CV40" s="290">
        <f>'Class-9'!DK42</f>
        <v>0</v>
      </c>
      <c r="CW40" s="265">
        <f>'Class-9'!DL42</f>
        <v>0</v>
      </c>
      <c r="CX40" s="265">
        <f>'Class-9'!DM42</f>
        <v>0</v>
      </c>
      <c r="CY40" s="290">
        <f>'Class-9'!DN42</f>
        <v>0</v>
      </c>
      <c r="CZ40" s="291">
        <f>'Class-9'!DO42</f>
        <v>0</v>
      </c>
      <c r="DA40" s="307" t="str">
        <f>'Class-9'!DQ42</f>
        <v/>
      </c>
      <c r="DB40" s="264">
        <f>'Class-9'!DR42</f>
        <v>0</v>
      </c>
      <c r="DC40" s="265">
        <f>'Class-9'!DS42</f>
        <v>0</v>
      </c>
      <c r="DD40" s="290">
        <f>'Class-9'!DT42</f>
        <v>0</v>
      </c>
      <c r="DE40" s="265">
        <f>'Class-9'!DU42</f>
        <v>0</v>
      </c>
      <c r="DF40" s="265">
        <f>'Class-9'!DV42</f>
        <v>0</v>
      </c>
      <c r="DG40" s="290">
        <f>'Class-9'!DW42</f>
        <v>0</v>
      </c>
      <c r="DH40" s="265">
        <f>'Class-9'!DX42</f>
        <v>0</v>
      </c>
      <c r="DI40" s="265">
        <f>'Class-9'!DY42</f>
        <v>0</v>
      </c>
      <c r="DJ40" s="290">
        <f>'Class-9'!DZ42</f>
        <v>0</v>
      </c>
      <c r="DK40" s="291">
        <f>'Class-9'!EA42</f>
        <v>0</v>
      </c>
      <c r="DL40" s="307" t="str">
        <f>'Class-9'!EC42</f>
        <v/>
      </c>
      <c r="DM40" s="264">
        <f>'Class-9'!ED42</f>
        <v>0</v>
      </c>
      <c r="DN40" s="265">
        <f>'Class-9'!EE42</f>
        <v>0</v>
      </c>
      <c r="DO40" s="265">
        <f>'Class-9'!EF42</f>
        <v>0</v>
      </c>
      <c r="DP40" s="265">
        <f>'Class-9'!EG42</f>
        <v>0</v>
      </c>
      <c r="DQ40" s="265">
        <f>'Class-9'!EH42</f>
        <v>0</v>
      </c>
      <c r="DR40" s="292" t="str">
        <f>'Class-9'!EI42</f>
        <v/>
      </c>
      <c r="DS40" s="264">
        <f>'Class-9'!EJ42</f>
        <v>0</v>
      </c>
      <c r="DT40" s="265">
        <f>'Class-9'!EK42</f>
        <v>0</v>
      </c>
      <c r="DU40" s="265">
        <f>'Class-9'!EL42</f>
        <v>0</v>
      </c>
      <c r="DV40" s="265">
        <f>'Class-9'!EM42</f>
        <v>0</v>
      </c>
      <c r="DW40" s="265">
        <f>'Class-9'!EN42</f>
        <v>0</v>
      </c>
      <c r="DX40" s="268" t="str">
        <f>'Class-9'!EO42</f>
        <v/>
      </c>
      <c r="DY40" s="264">
        <f>'Class-9'!EP42</f>
        <v>0</v>
      </c>
      <c r="DZ40" s="265">
        <f>'Class-9'!EQ42</f>
        <v>0</v>
      </c>
      <c r="EA40" s="290">
        <f>'Class-9'!ER42</f>
        <v>0</v>
      </c>
      <c r="EB40" s="265">
        <f>'Class-9'!ES42</f>
        <v>0</v>
      </c>
      <c r="EC40" s="265">
        <f>'Class-9'!ET42</f>
        <v>0</v>
      </c>
      <c r="ED40" s="290">
        <f>'Class-9'!EU42</f>
        <v>0</v>
      </c>
      <c r="EE40" s="265">
        <f>'Class-9'!EV42</f>
        <v>0</v>
      </c>
      <c r="EF40" s="265">
        <f>'Class-9'!EW42</f>
        <v>0</v>
      </c>
      <c r="EG40" s="290">
        <f>'Class-9'!EX42</f>
        <v>0</v>
      </c>
      <c r="EH40" s="291">
        <f>'Class-9'!EY42</f>
        <v>0</v>
      </c>
      <c r="EI40" s="307" t="str">
        <f>'Class-9'!FA42</f>
        <v/>
      </c>
      <c r="EJ40" s="264">
        <f>'Class-9'!FB42</f>
        <v>0</v>
      </c>
      <c r="EK40" s="265">
        <f>'Class-9'!FC42</f>
        <v>0</v>
      </c>
      <c r="EL40" s="269" t="str">
        <f>'Class-9'!FD42</f>
        <v/>
      </c>
      <c r="EM40" s="264">
        <f>'Class-9'!FE42</f>
        <v>0</v>
      </c>
      <c r="EN40" s="265">
        <f>'Class-9'!FF42</f>
        <v>0</v>
      </c>
      <c r="EO40" s="270">
        <f>'Class-9'!FG42</f>
        <v>0</v>
      </c>
      <c r="EP40" s="265" t="str">
        <f>'Class-9'!FH42</f>
        <v/>
      </c>
      <c r="EQ40" s="265" t="str">
        <f>'Class-9'!FI42</f>
        <v/>
      </c>
      <c r="ER40" s="265" t="str">
        <f>'Class-9'!FJ42</f>
        <v/>
      </c>
      <c r="ES40" s="267" t="str">
        <f>'Class-9'!FK42</f>
        <v/>
      </c>
      <c r="ET40" s="271" t="str">
        <f>'Class-9'!FM42</f>
        <v/>
      </c>
    </row>
    <row r="41" spans="1:150" s="272" customFormat="1" ht="17.25" customHeight="1">
      <c r="A41" s="898"/>
      <c r="B41" s="264">
        <f t="shared" si="1"/>
        <v>0</v>
      </c>
      <c r="C41" s="265">
        <f>'Class-9'!D43</f>
        <v>0</v>
      </c>
      <c r="D41" s="265">
        <f>'Class-9'!E43</f>
        <v>0</v>
      </c>
      <c r="E41" s="265">
        <f>'Class-9'!F43</f>
        <v>0</v>
      </c>
      <c r="F41" s="265">
        <f>'Class-9'!$G43</f>
        <v>0</v>
      </c>
      <c r="G41" s="265">
        <f>'Class-9'!$H43</f>
        <v>0</v>
      </c>
      <c r="H41" s="265">
        <f>'Class-9'!I43</f>
        <v>0</v>
      </c>
      <c r="I41" s="265">
        <f>'Class-9'!J43</f>
        <v>0</v>
      </c>
      <c r="J41" s="266">
        <f>'Class-9'!K43</f>
        <v>0</v>
      </c>
      <c r="K41" s="264">
        <f>'Class-9'!L43</f>
        <v>0</v>
      </c>
      <c r="L41" s="265">
        <f>'Class-9'!M43</f>
        <v>0</v>
      </c>
      <c r="M41" s="290">
        <f>'Class-9'!N43</f>
        <v>0</v>
      </c>
      <c r="N41" s="265">
        <f>'Class-9'!O43</f>
        <v>0</v>
      </c>
      <c r="O41" s="265">
        <f>'Class-9'!P43</f>
        <v>0</v>
      </c>
      <c r="P41" s="290">
        <f>'Class-9'!Q43</f>
        <v>0</v>
      </c>
      <c r="Q41" s="265">
        <f>'Class-9'!R43</f>
        <v>0</v>
      </c>
      <c r="R41" s="265">
        <f>'Class-9'!S43</f>
        <v>0</v>
      </c>
      <c r="S41" s="290">
        <f>'Class-9'!T43</f>
        <v>0</v>
      </c>
      <c r="T41" s="906">
        <f>'Class-9'!U43</f>
        <v>0</v>
      </c>
      <c r="U41" s="907"/>
      <c r="V41" s="292" t="str">
        <f>'Class-9'!Y43</f>
        <v/>
      </c>
      <c r="W41" s="264">
        <f>'Class-9'!Z43</f>
        <v>0</v>
      </c>
      <c r="X41" s="265">
        <f>'Class-9'!AA43</f>
        <v>0</v>
      </c>
      <c r="Y41" s="290">
        <f>'Class-9'!AB43</f>
        <v>0</v>
      </c>
      <c r="Z41" s="265">
        <f>'Class-9'!AC43</f>
        <v>0</v>
      </c>
      <c r="AA41" s="265">
        <f>'Class-9'!AD43</f>
        <v>0</v>
      </c>
      <c r="AB41" s="290">
        <f>'Class-9'!AE43</f>
        <v>0</v>
      </c>
      <c r="AC41" s="265">
        <f>'Class-9'!AF43</f>
        <v>0</v>
      </c>
      <c r="AD41" s="265">
        <f>'Class-9'!AG43</f>
        <v>0</v>
      </c>
      <c r="AE41" s="290">
        <f>'Class-9'!AH43</f>
        <v>0</v>
      </c>
      <c r="AF41" s="906">
        <f>'Class-9'!AI43</f>
        <v>0</v>
      </c>
      <c r="AG41" s="907">
        <f>'Class-9'!AJ43</f>
        <v>0</v>
      </c>
      <c r="AH41" s="292" t="str">
        <f>'Class-9'!AM43</f>
        <v/>
      </c>
      <c r="AI41" s="264">
        <f>'Class-9'!AN43</f>
        <v>0</v>
      </c>
      <c r="AJ41" s="265">
        <f>'Class-9'!AO43</f>
        <v>0</v>
      </c>
      <c r="AK41" s="290">
        <f>'Class-9'!AP43</f>
        <v>0</v>
      </c>
      <c r="AL41" s="265">
        <f>'Class-9'!AQ43</f>
        <v>0</v>
      </c>
      <c r="AM41" s="265">
        <f>'Class-9'!AR43</f>
        <v>0</v>
      </c>
      <c r="AN41" s="290">
        <f>'Class-9'!AS43</f>
        <v>0</v>
      </c>
      <c r="AO41" s="265">
        <f>'Class-9'!AT43</f>
        <v>0</v>
      </c>
      <c r="AP41" s="265">
        <f>'Class-9'!AU43</f>
        <v>0</v>
      </c>
      <c r="AQ41" s="290">
        <f>'Class-9'!AV43</f>
        <v>0</v>
      </c>
      <c r="AR41" s="906">
        <f>'Class-9'!AW43</f>
        <v>0</v>
      </c>
      <c r="AS41" s="907"/>
      <c r="AT41" s="292" t="str">
        <f>'Class-9'!BA43</f>
        <v/>
      </c>
      <c r="AU41" s="264">
        <f>'Class-9'!BB43</f>
        <v>0</v>
      </c>
      <c r="AV41" s="265">
        <f>'Class-9'!BC43</f>
        <v>0</v>
      </c>
      <c r="AW41" s="290">
        <f>'Class-9'!BD43</f>
        <v>0</v>
      </c>
      <c r="AX41" s="265">
        <f>'Class-9'!BE43</f>
        <v>0</v>
      </c>
      <c r="AY41" s="265">
        <f>'Class-9'!BF43</f>
        <v>0</v>
      </c>
      <c r="AZ41" s="290">
        <f>'Class-9'!BG43</f>
        <v>0</v>
      </c>
      <c r="BA41" s="265">
        <f>'Class-9'!BH43</f>
        <v>0</v>
      </c>
      <c r="BB41" s="265">
        <f>'Class-9'!BI43</f>
        <v>0</v>
      </c>
      <c r="BC41" s="290">
        <f>'Class-9'!BJ43</f>
        <v>0</v>
      </c>
      <c r="BD41" s="906">
        <f>'Class-9'!BK43</f>
        <v>0</v>
      </c>
      <c r="BE41" s="907">
        <f>'Class-9'!BL43</f>
        <v>0</v>
      </c>
      <c r="BF41" s="292" t="str">
        <f>'Class-9'!BO43</f>
        <v/>
      </c>
      <c r="BG41" s="264">
        <f>'Class-9'!BP43</f>
        <v>0</v>
      </c>
      <c r="BH41" s="265">
        <f>'Class-9'!BQ43</f>
        <v>0</v>
      </c>
      <c r="BI41" s="290">
        <f>'Class-9'!BR43</f>
        <v>0</v>
      </c>
      <c r="BJ41" s="265">
        <f>'Class-9'!BS43</f>
        <v>0</v>
      </c>
      <c r="BK41" s="265">
        <f>'Class-9'!BT43</f>
        <v>0</v>
      </c>
      <c r="BL41" s="290">
        <f>'Class-9'!BU43</f>
        <v>0</v>
      </c>
      <c r="BM41" s="265">
        <f>'Class-9'!BV43</f>
        <v>0</v>
      </c>
      <c r="BN41" s="265">
        <f>'Class-9'!BW43</f>
        <v>0</v>
      </c>
      <c r="BO41" s="290">
        <f>'Class-9'!BX43</f>
        <v>0</v>
      </c>
      <c r="BP41" s="906">
        <f>'Class-9'!BY43</f>
        <v>0</v>
      </c>
      <c r="BQ41" s="907">
        <f>'Class-9'!BZ43</f>
        <v>0</v>
      </c>
      <c r="BR41" s="292" t="str">
        <f>'Class-9'!CC43</f>
        <v/>
      </c>
      <c r="BS41" s="264">
        <f>'Class-9'!CD43</f>
        <v>0</v>
      </c>
      <c r="BT41" s="265">
        <f>'Class-9'!CE43</f>
        <v>0</v>
      </c>
      <c r="BU41" s="290">
        <f>'Class-9'!CF43</f>
        <v>0</v>
      </c>
      <c r="BV41" s="265">
        <f>'Class-9'!CG43</f>
        <v>0</v>
      </c>
      <c r="BW41" s="265">
        <f>'Class-9'!CH43</f>
        <v>0</v>
      </c>
      <c r="BX41" s="290">
        <f>'Class-9'!CI43</f>
        <v>0</v>
      </c>
      <c r="BY41" s="265">
        <f>'Class-9'!CJ43</f>
        <v>0</v>
      </c>
      <c r="BZ41" s="265">
        <f>'Class-9'!CK43</f>
        <v>0</v>
      </c>
      <c r="CA41" s="290">
        <f>'Class-9'!CL43</f>
        <v>0</v>
      </c>
      <c r="CB41" s="906">
        <f>'Class-9'!CM43</f>
        <v>0</v>
      </c>
      <c r="CC41" s="907">
        <f>'Class-9'!CN43</f>
        <v>0</v>
      </c>
      <c r="CD41" s="292" t="str">
        <f>'Class-9'!CQ43</f>
        <v/>
      </c>
      <c r="CE41" s="264">
        <f>'Class-9'!CR43</f>
        <v>0</v>
      </c>
      <c r="CF41" s="265">
        <f>'Class-9'!CS43</f>
        <v>0</v>
      </c>
      <c r="CG41" s="290">
        <f>'Class-9'!CT43</f>
        <v>0</v>
      </c>
      <c r="CH41" s="265">
        <f>'Class-9'!CU43</f>
        <v>0</v>
      </c>
      <c r="CI41" s="265">
        <f>'Class-9'!CV43</f>
        <v>0</v>
      </c>
      <c r="CJ41" s="290">
        <f>'Class-9'!CW43</f>
        <v>0</v>
      </c>
      <c r="CK41" s="265">
        <f>'Class-9'!CX43</f>
        <v>0</v>
      </c>
      <c r="CL41" s="265">
        <f>'Class-9'!CY43</f>
        <v>0</v>
      </c>
      <c r="CM41" s="290">
        <f>'Class-9'!CZ43</f>
        <v>0</v>
      </c>
      <c r="CN41" s="906">
        <f>'Class-9'!DA43</f>
        <v>0</v>
      </c>
      <c r="CO41" s="907">
        <f>'Class-9'!DB43</f>
        <v>0</v>
      </c>
      <c r="CP41" s="292" t="str">
        <f>'Class-9'!DE43</f>
        <v/>
      </c>
      <c r="CQ41" s="264">
        <f>'Class-9'!DF43</f>
        <v>0</v>
      </c>
      <c r="CR41" s="265">
        <f>'Class-9'!DG43</f>
        <v>0</v>
      </c>
      <c r="CS41" s="290">
        <f>'Class-9'!DH43</f>
        <v>0</v>
      </c>
      <c r="CT41" s="265">
        <f>'Class-9'!DI43</f>
        <v>0</v>
      </c>
      <c r="CU41" s="265">
        <f>'Class-9'!DJ43</f>
        <v>0</v>
      </c>
      <c r="CV41" s="290">
        <f>'Class-9'!DK43</f>
        <v>0</v>
      </c>
      <c r="CW41" s="265">
        <f>'Class-9'!DL43</f>
        <v>0</v>
      </c>
      <c r="CX41" s="265">
        <f>'Class-9'!DM43</f>
        <v>0</v>
      </c>
      <c r="CY41" s="290">
        <f>'Class-9'!DN43</f>
        <v>0</v>
      </c>
      <c r="CZ41" s="291">
        <f>'Class-9'!DO43</f>
        <v>0</v>
      </c>
      <c r="DA41" s="307" t="str">
        <f>'Class-9'!DQ43</f>
        <v/>
      </c>
      <c r="DB41" s="264">
        <f>'Class-9'!DR43</f>
        <v>0</v>
      </c>
      <c r="DC41" s="265">
        <f>'Class-9'!DS43</f>
        <v>0</v>
      </c>
      <c r="DD41" s="290">
        <f>'Class-9'!DT43</f>
        <v>0</v>
      </c>
      <c r="DE41" s="265">
        <f>'Class-9'!DU43</f>
        <v>0</v>
      </c>
      <c r="DF41" s="265">
        <f>'Class-9'!DV43</f>
        <v>0</v>
      </c>
      <c r="DG41" s="290">
        <f>'Class-9'!DW43</f>
        <v>0</v>
      </c>
      <c r="DH41" s="265">
        <f>'Class-9'!DX43</f>
        <v>0</v>
      </c>
      <c r="DI41" s="265">
        <f>'Class-9'!DY43</f>
        <v>0</v>
      </c>
      <c r="DJ41" s="290">
        <f>'Class-9'!DZ43</f>
        <v>0</v>
      </c>
      <c r="DK41" s="291">
        <f>'Class-9'!EA43</f>
        <v>0</v>
      </c>
      <c r="DL41" s="307" t="str">
        <f>'Class-9'!EC43</f>
        <v/>
      </c>
      <c r="DM41" s="264">
        <f>'Class-9'!ED43</f>
        <v>0</v>
      </c>
      <c r="DN41" s="265">
        <f>'Class-9'!EE43</f>
        <v>0</v>
      </c>
      <c r="DO41" s="265">
        <f>'Class-9'!EF43</f>
        <v>0</v>
      </c>
      <c r="DP41" s="265">
        <f>'Class-9'!EG43</f>
        <v>0</v>
      </c>
      <c r="DQ41" s="265">
        <f>'Class-9'!EH43</f>
        <v>0</v>
      </c>
      <c r="DR41" s="292" t="str">
        <f>'Class-9'!EI43</f>
        <v/>
      </c>
      <c r="DS41" s="264">
        <f>'Class-9'!EJ43</f>
        <v>0</v>
      </c>
      <c r="DT41" s="265">
        <f>'Class-9'!EK43</f>
        <v>0</v>
      </c>
      <c r="DU41" s="265">
        <f>'Class-9'!EL43</f>
        <v>0</v>
      </c>
      <c r="DV41" s="265">
        <f>'Class-9'!EM43</f>
        <v>0</v>
      </c>
      <c r="DW41" s="265">
        <f>'Class-9'!EN43</f>
        <v>0</v>
      </c>
      <c r="DX41" s="268" t="str">
        <f>'Class-9'!EO43</f>
        <v/>
      </c>
      <c r="DY41" s="264">
        <f>'Class-9'!EP43</f>
        <v>0</v>
      </c>
      <c r="DZ41" s="265">
        <f>'Class-9'!EQ43</f>
        <v>0</v>
      </c>
      <c r="EA41" s="290">
        <f>'Class-9'!ER43</f>
        <v>0</v>
      </c>
      <c r="EB41" s="265">
        <f>'Class-9'!ES43</f>
        <v>0</v>
      </c>
      <c r="EC41" s="265">
        <f>'Class-9'!ET43</f>
        <v>0</v>
      </c>
      <c r="ED41" s="290">
        <f>'Class-9'!EU43</f>
        <v>0</v>
      </c>
      <c r="EE41" s="265">
        <f>'Class-9'!EV43</f>
        <v>0</v>
      </c>
      <c r="EF41" s="265">
        <f>'Class-9'!EW43</f>
        <v>0</v>
      </c>
      <c r="EG41" s="290">
        <f>'Class-9'!EX43</f>
        <v>0</v>
      </c>
      <c r="EH41" s="291">
        <f>'Class-9'!EY43</f>
        <v>0</v>
      </c>
      <c r="EI41" s="307" t="str">
        <f>'Class-9'!FA43</f>
        <v/>
      </c>
      <c r="EJ41" s="264">
        <f>'Class-9'!FB43</f>
        <v>0</v>
      </c>
      <c r="EK41" s="265">
        <f>'Class-9'!FC43</f>
        <v>0</v>
      </c>
      <c r="EL41" s="269" t="str">
        <f>'Class-9'!FD43</f>
        <v/>
      </c>
      <c r="EM41" s="264">
        <f>'Class-9'!FE43</f>
        <v>0</v>
      </c>
      <c r="EN41" s="265">
        <f>'Class-9'!FF43</f>
        <v>0</v>
      </c>
      <c r="EO41" s="270">
        <f>'Class-9'!FG43</f>
        <v>0</v>
      </c>
      <c r="EP41" s="265" t="str">
        <f>'Class-9'!FH43</f>
        <v/>
      </c>
      <c r="EQ41" s="265" t="str">
        <f>'Class-9'!FI43</f>
        <v/>
      </c>
      <c r="ER41" s="265" t="str">
        <f>'Class-9'!FJ43</f>
        <v/>
      </c>
      <c r="ES41" s="267" t="str">
        <f>'Class-9'!FK43</f>
        <v/>
      </c>
      <c r="ET41" s="271" t="str">
        <f>'Class-9'!FM43</f>
        <v/>
      </c>
    </row>
    <row r="42" spans="1:150" s="272" customFormat="1" ht="17.25" customHeight="1">
      <c r="A42" s="898"/>
      <c r="B42" s="264">
        <f t="shared" si="1"/>
        <v>0</v>
      </c>
      <c r="C42" s="265">
        <f>'Class-9'!D44</f>
        <v>0</v>
      </c>
      <c r="D42" s="265">
        <f>'Class-9'!E44</f>
        <v>0</v>
      </c>
      <c r="E42" s="265">
        <f>'Class-9'!F44</f>
        <v>0</v>
      </c>
      <c r="F42" s="265">
        <f>'Class-9'!$G44</f>
        <v>0</v>
      </c>
      <c r="G42" s="265">
        <f>'Class-9'!$H44</f>
        <v>0</v>
      </c>
      <c r="H42" s="265">
        <f>'Class-9'!I44</f>
        <v>0</v>
      </c>
      <c r="I42" s="265">
        <f>'Class-9'!J44</f>
        <v>0</v>
      </c>
      <c r="J42" s="266">
        <f>'Class-9'!K44</f>
        <v>0</v>
      </c>
      <c r="K42" s="264">
        <f>'Class-9'!L44</f>
        <v>0</v>
      </c>
      <c r="L42" s="265">
        <f>'Class-9'!M44</f>
        <v>0</v>
      </c>
      <c r="M42" s="290">
        <f>'Class-9'!N44</f>
        <v>0</v>
      </c>
      <c r="N42" s="265">
        <f>'Class-9'!O44</f>
        <v>0</v>
      </c>
      <c r="O42" s="265">
        <f>'Class-9'!P44</f>
        <v>0</v>
      </c>
      <c r="P42" s="290">
        <f>'Class-9'!Q44</f>
        <v>0</v>
      </c>
      <c r="Q42" s="265">
        <f>'Class-9'!R44</f>
        <v>0</v>
      </c>
      <c r="R42" s="265">
        <f>'Class-9'!S44</f>
        <v>0</v>
      </c>
      <c r="S42" s="290">
        <f>'Class-9'!T44</f>
        <v>0</v>
      </c>
      <c r="T42" s="906">
        <f>'Class-9'!U44</f>
        <v>0</v>
      </c>
      <c r="U42" s="907"/>
      <c r="V42" s="292" t="str">
        <f>'Class-9'!Y44</f>
        <v/>
      </c>
      <c r="W42" s="264">
        <f>'Class-9'!Z44</f>
        <v>0</v>
      </c>
      <c r="X42" s="265">
        <f>'Class-9'!AA44</f>
        <v>0</v>
      </c>
      <c r="Y42" s="290">
        <f>'Class-9'!AB44</f>
        <v>0</v>
      </c>
      <c r="Z42" s="265">
        <f>'Class-9'!AC44</f>
        <v>0</v>
      </c>
      <c r="AA42" s="265">
        <f>'Class-9'!AD44</f>
        <v>0</v>
      </c>
      <c r="AB42" s="290">
        <f>'Class-9'!AE44</f>
        <v>0</v>
      </c>
      <c r="AC42" s="265">
        <f>'Class-9'!AF44</f>
        <v>0</v>
      </c>
      <c r="AD42" s="265">
        <f>'Class-9'!AG44</f>
        <v>0</v>
      </c>
      <c r="AE42" s="290">
        <f>'Class-9'!AH44</f>
        <v>0</v>
      </c>
      <c r="AF42" s="906">
        <f>'Class-9'!AI44</f>
        <v>0</v>
      </c>
      <c r="AG42" s="907">
        <f>'Class-9'!AJ44</f>
        <v>0</v>
      </c>
      <c r="AH42" s="292" t="str">
        <f>'Class-9'!AM44</f>
        <v/>
      </c>
      <c r="AI42" s="264">
        <f>'Class-9'!AN44</f>
        <v>0</v>
      </c>
      <c r="AJ42" s="265">
        <f>'Class-9'!AO44</f>
        <v>0</v>
      </c>
      <c r="AK42" s="290">
        <f>'Class-9'!AP44</f>
        <v>0</v>
      </c>
      <c r="AL42" s="265">
        <f>'Class-9'!AQ44</f>
        <v>0</v>
      </c>
      <c r="AM42" s="265">
        <f>'Class-9'!AR44</f>
        <v>0</v>
      </c>
      <c r="AN42" s="290">
        <f>'Class-9'!AS44</f>
        <v>0</v>
      </c>
      <c r="AO42" s="265">
        <f>'Class-9'!AT44</f>
        <v>0</v>
      </c>
      <c r="AP42" s="265">
        <f>'Class-9'!AU44</f>
        <v>0</v>
      </c>
      <c r="AQ42" s="290">
        <f>'Class-9'!AV44</f>
        <v>0</v>
      </c>
      <c r="AR42" s="906">
        <f>'Class-9'!AW44</f>
        <v>0</v>
      </c>
      <c r="AS42" s="907"/>
      <c r="AT42" s="292" t="str">
        <f>'Class-9'!BA44</f>
        <v/>
      </c>
      <c r="AU42" s="264">
        <f>'Class-9'!BB44</f>
        <v>0</v>
      </c>
      <c r="AV42" s="265">
        <f>'Class-9'!BC44</f>
        <v>0</v>
      </c>
      <c r="AW42" s="290">
        <f>'Class-9'!BD44</f>
        <v>0</v>
      </c>
      <c r="AX42" s="265">
        <f>'Class-9'!BE44</f>
        <v>0</v>
      </c>
      <c r="AY42" s="265">
        <f>'Class-9'!BF44</f>
        <v>0</v>
      </c>
      <c r="AZ42" s="290">
        <f>'Class-9'!BG44</f>
        <v>0</v>
      </c>
      <c r="BA42" s="265">
        <f>'Class-9'!BH44</f>
        <v>0</v>
      </c>
      <c r="BB42" s="265">
        <f>'Class-9'!BI44</f>
        <v>0</v>
      </c>
      <c r="BC42" s="290">
        <f>'Class-9'!BJ44</f>
        <v>0</v>
      </c>
      <c r="BD42" s="906">
        <f>'Class-9'!BK44</f>
        <v>0</v>
      </c>
      <c r="BE42" s="907">
        <f>'Class-9'!BL44</f>
        <v>0</v>
      </c>
      <c r="BF42" s="292" t="str">
        <f>'Class-9'!BO44</f>
        <v/>
      </c>
      <c r="BG42" s="264">
        <f>'Class-9'!BP44</f>
        <v>0</v>
      </c>
      <c r="BH42" s="265">
        <f>'Class-9'!BQ44</f>
        <v>0</v>
      </c>
      <c r="BI42" s="290">
        <f>'Class-9'!BR44</f>
        <v>0</v>
      </c>
      <c r="BJ42" s="265">
        <f>'Class-9'!BS44</f>
        <v>0</v>
      </c>
      <c r="BK42" s="265">
        <f>'Class-9'!BT44</f>
        <v>0</v>
      </c>
      <c r="BL42" s="290">
        <f>'Class-9'!BU44</f>
        <v>0</v>
      </c>
      <c r="BM42" s="265">
        <f>'Class-9'!BV44</f>
        <v>0</v>
      </c>
      <c r="BN42" s="265">
        <f>'Class-9'!BW44</f>
        <v>0</v>
      </c>
      <c r="BO42" s="290">
        <f>'Class-9'!BX44</f>
        <v>0</v>
      </c>
      <c r="BP42" s="906">
        <f>'Class-9'!BY44</f>
        <v>0</v>
      </c>
      <c r="BQ42" s="907">
        <f>'Class-9'!BZ44</f>
        <v>0</v>
      </c>
      <c r="BR42" s="292" t="str">
        <f>'Class-9'!CC44</f>
        <v/>
      </c>
      <c r="BS42" s="264">
        <f>'Class-9'!CD44</f>
        <v>0</v>
      </c>
      <c r="BT42" s="265">
        <f>'Class-9'!CE44</f>
        <v>0</v>
      </c>
      <c r="BU42" s="290">
        <f>'Class-9'!CF44</f>
        <v>0</v>
      </c>
      <c r="BV42" s="265">
        <f>'Class-9'!CG44</f>
        <v>0</v>
      </c>
      <c r="BW42" s="265">
        <f>'Class-9'!CH44</f>
        <v>0</v>
      </c>
      <c r="BX42" s="290">
        <f>'Class-9'!CI44</f>
        <v>0</v>
      </c>
      <c r="BY42" s="265">
        <f>'Class-9'!CJ44</f>
        <v>0</v>
      </c>
      <c r="BZ42" s="265">
        <f>'Class-9'!CK44</f>
        <v>0</v>
      </c>
      <c r="CA42" s="290">
        <f>'Class-9'!CL44</f>
        <v>0</v>
      </c>
      <c r="CB42" s="906">
        <f>'Class-9'!CM44</f>
        <v>0</v>
      </c>
      <c r="CC42" s="907">
        <f>'Class-9'!CN44</f>
        <v>0</v>
      </c>
      <c r="CD42" s="292" t="str">
        <f>'Class-9'!CQ44</f>
        <v/>
      </c>
      <c r="CE42" s="264">
        <f>'Class-9'!CR44</f>
        <v>0</v>
      </c>
      <c r="CF42" s="265">
        <f>'Class-9'!CS44</f>
        <v>0</v>
      </c>
      <c r="CG42" s="290">
        <f>'Class-9'!CT44</f>
        <v>0</v>
      </c>
      <c r="CH42" s="265">
        <f>'Class-9'!CU44</f>
        <v>0</v>
      </c>
      <c r="CI42" s="265">
        <f>'Class-9'!CV44</f>
        <v>0</v>
      </c>
      <c r="CJ42" s="290">
        <f>'Class-9'!CW44</f>
        <v>0</v>
      </c>
      <c r="CK42" s="265">
        <f>'Class-9'!CX44</f>
        <v>0</v>
      </c>
      <c r="CL42" s="265">
        <f>'Class-9'!CY44</f>
        <v>0</v>
      </c>
      <c r="CM42" s="290">
        <f>'Class-9'!CZ44</f>
        <v>0</v>
      </c>
      <c r="CN42" s="906">
        <f>'Class-9'!DA44</f>
        <v>0</v>
      </c>
      <c r="CO42" s="907">
        <f>'Class-9'!DB44</f>
        <v>0</v>
      </c>
      <c r="CP42" s="292" t="str">
        <f>'Class-9'!DE44</f>
        <v/>
      </c>
      <c r="CQ42" s="264">
        <f>'Class-9'!DF44</f>
        <v>0</v>
      </c>
      <c r="CR42" s="265">
        <f>'Class-9'!DG44</f>
        <v>0</v>
      </c>
      <c r="CS42" s="290">
        <f>'Class-9'!DH44</f>
        <v>0</v>
      </c>
      <c r="CT42" s="265">
        <f>'Class-9'!DI44</f>
        <v>0</v>
      </c>
      <c r="CU42" s="265">
        <f>'Class-9'!DJ44</f>
        <v>0</v>
      </c>
      <c r="CV42" s="290">
        <f>'Class-9'!DK44</f>
        <v>0</v>
      </c>
      <c r="CW42" s="265">
        <f>'Class-9'!DL44</f>
        <v>0</v>
      </c>
      <c r="CX42" s="265">
        <f>'Class-9'!DM44</f>
        <v>0</v>
      </c>
      <c r="CY42" s="290">
        <f>'Class-9'!DN44</f>
        <v>0</v>
      </c>
      <c r="CZ42" s="291">
        <f>'Class-9'!DO44</f>
        <v>0</v>
      </c>
      <c r="DA42" s="307" t="str">
        <f>'Class-9'!DQ44</f>
        <v/>
      </c>
      <c r="DB42" s="264">
        <f>'Class-9'!DR44</f>
        <v>0</v>
      </c>
      <c r="DC42" s="265">
        <f>'Class-9'!DS44</f>
        <v>0</v>
      </c>
      <c r="DD42" s="290">
        <f>'Class-9'!DT44</f>
        <v>0</v>
      </c>
      <c r="DE42" s="265">
        <f>'Class-9'!DU44</f>
        <v>0</v>
      </c>
      <c r="DF42" s="265">
        <f>'Class-9'!DV44</f>
        <v>0</v>
      </c>
      <c r="DG42" s="290">
        <f>'Class-9'!DW44</f>
        <v>0</v>
      </c>
      <c r="DH42" s="265">
        <f>'Class-9'!DX44</f>
        <v>0</v>
      </c>
      <c r="DI42" s="265">
        <f>'Class-9'!DY44</f>
        <v>0</v>
      </c>
      <c r="DJ42" s="290">
        <f>'Class-9'!DZ44</f>
        <v>0</v>
      </c>
      <c r="DK42" s="291">
        <f>'Class-9'!EA44</f>
        <v>0</v>
      </c>
      <c r="DL42" s="307" t="str">
        <f>'Class-9'!EC44</f>
        <v/>
      </c>
      <c r="DM42" s="264">
        <f>'Class-9'!ED44</f>
        <v>0</v>
      </c>
      <c r="DN42" s="265">
        <f>'Class-9'!EE44</f>
        <v>0</v>
      </c>
      <c r="DO42" s="265">
        <f>'Class-9'!EF44</f>
        <v>0</v>
      </c>
      <c r="DP42" s="265">
        <f>'Class-9'!EG44</f>
        <v>0</v>
      </c>
      <c r="DQ42" s="265">
        <f>'Class-9'!EH44</f>
        <v>0</v>
      </c>
      <c r="DR42" s="292" t="str">
        <f>'Class-9'!EI44</f>
        <v/>
      </c>
      <c r="DS42" s="264">
        <f>'Class-9'!EJ44</f>
        <v>0</v>
      </c>
      <c r="DT42" s="265">
        <f>'Class-9'!EK44</f>
        <v>0</v>
      </c>
      <c r="DU42" s="265">
        <f>'Class-9'!EL44</f>
        <v>0</v>
      </c>
      <c r="DV42" s="265">
        <f>'Class-9'!EM44</f>
        <v>0</v>
      </c>
      <c r="DW42" s="265">
        <f>'Class-9'!EN44</f>
        <v>0</v>
      </c>
      <c r="DX42" s="268" t="str">
        <f>'Class-9'!EO44</f>
        <v/>
      </c>
      <c r="DY42" s="264">
        <f>'Class-9'!EP44</f>
        <v>0</v>
      </c>
      <c r="DZ42" s="265">
        <f>'Class-9'!EQ44</f>
        <v>0</v>
      </c>
      <c r="EA42" s="290">
        <f>'Class-9'!ER44</f>
        <v>0</v>
      </c>
      <c r="EB42" s="265">
        <f>'Class-9'!ES44</f>
        <v>0</v>
      </c>
      <c r="EC42" s="265">
        <f>'Class-9'!ET44</f>
        <v>0</v>
      </c>
      <c r="ED42" s="290">
        <f>'Class-9'!EU44</f>
        <v>0</v>
      </c>
      <c r="EE42" s="265">
        <f>'Class-9'!EV44</f>
        <v>0</v>
      </c>
      <c r="EF42" s="265">
        <f>'Class-9'!EW44</f>
        <v>0</v>
      </c>
      <c r="EG42" s="290">
        <f>'Class-9'!EX44</f>
        <v>0</v>
      </c>
      <c r="EH42" s="291">
        <f>'Class-9'!EY44</f>
        <v>0</v>
      </c>
      <c r="EI42" s="307" t="str">
        <f>'Class-9'!FA44</f>
        <v/>
      </c>
      <c r="EJ42" s="264">
        <f>'Class-9'!FB44</f>
        <v>0</v>
      </c>
      <c r="EK42" s="265">
        <f>'Class-9'!FC44</f>
        <v>0</v>
      </c>
      <c r="EL42" s="269" t="str">
        <f>'Class-9'!FD44</f>
        <v/>
      </c>
      <c r="EM42" s="264">
        <f>'Class-9'!FE44</f>
        <v>0</v>
      </c>
      <c r="EN42" s="265">
        <f>'Class-9'!FF44</f>
        <v>0</v>
      </c>
      <c r="EO42" s="270">
        <f>'Class-9'!FG44</f>
        <v>0</v>
      </c>
      <c r="EP42" s="265" t="str">
        <f>'Class-9'!FH44</f>
        <v/>
      </c>
      <c r="EQ42" s="265" t="str">
        <f>'Class-9'!FI44</f>
        <v/>
      </c>
      <c r="ER42" s="265" t="str">
        <f>'Class-9'!FJ44</f>
        <v/>
      </c>
      <c r="ES42" s="267" t="str">
        <f>'Class-9'!FK44</f>
        <v/>
      </c>
      <c r="ET42" s="271" t="str">
        <f>'Class-9'!FM44</f>
        <v/>
      </c>
    </row>
    <row r="43" spans="1:150" s="272" customFormat="1" ht="17.25" customHeight="1">
      <c r="A43" s="898"/>
      <c r="B43" s="264">
        <f t="shared" si="1"/>
        <v>0</v>
      </c>
      <c r="C43" s="265">
        <f>'Class-9'!D45</f>
        <v>0</v>
      </c>
      <c r="D43" s="265">
        <f>'Class-9'!E45</f>
        <v>0</v>
      </c>
      <c r="E43" s="265">
        <f>'Class-9'!F45</f>
        <v>0</v>
      </c>
      <c r="F43" s="265">
        <f>'Class-9'!$G45</f>
        <v>0</v>
      </c>
      <c r="G43" s="265">
        <f>'Class-9'!$H45</f>
        <v>0</v>
      </c>
      <c r="H43" s="265">
        <f>'Class-9'!I45</f>
        <v>0</v>
      </c>
      <c r="I43" s="265">
        <f>'Class-9'!J45</f>
        <v>0</v>
      </c>
      <c r="J43" s="266">
        <f>'Class-9'!K45</f>
        <v>0</v>
      </c>
      <c r="K43" s="264">
        <f>'Class-9'!L45</f>
        <v>0</v>
      </c>
      <c r="L43" s="265">
        <f>'Class-9'!M45</f>
        <v>0</v>
      </c>
      <c r="M43" s="290">
        <f>'Class-9'!N45</f>
        <v>0</v>
      </c>
      <c r="N43" s="265">
        <f>'Class-9'!O45</f>
        <v>0</v>
      </c>
      <c r="O43" s="265">
        <f>'Class-9'!P45</f>
        <v>0</v>
      </c>
      <c r="P43" s="290">
        <f>'Class-9'!Q45</f>
        <v>0</v>
      </c>
      <c r="Q43" s="265">
        <f>'Class-9'!R45</f>
        <v>0</v>
      </c>
      <c r="R43" s="265">
        <f>'Class-9'!S45</f>
        <v>0</v>
      </c>
      <c r="S43" s="290">
        <f>'Class-9'!T45</f>
        <v>0</v>
      </c>
      <c r="T43" s="906">
        <f>'Class-9'!U45</f>
        <v>0</v>
      </c>
      <c r="U43" s="907"/>
      <c r="V43" s="292" t="str">
        <f>'Class-9'!Y45</f>
        <v/>
      </c>
      <c r="W43" s="264">
        <f>'Class-9'!Z45</f>
        <v>0</v>
      </c>
      <c r="X43" s="265">
        <f>'Class-9'!AA45</f>
        <v>0</v>
      </c>
      <c r="Y43" s="290">
        <f>'Class-9'!AB45</f>
        <v>0</v>
      </c>
      <c r="Z43" s="265">
        <f>'Class-9'!AC45</f>
        <v>0</v>
      </c>
      <c r="AA43" s="265">
        <f>'Class-9'!AD45</f>
        <v>0</v>
      </c>
      <c r="AB43" s="290">
        <f>'Class-9'!AE45</f>
        <v>0</v>
      </c>
      <c r="AC43" s="265">
        <f>'Class-9'!AF45</f>
        <v>0</v>
      </c>
      <c r="AD43" s="265">
        <f>'Class-9'!AG45</f>
        <v>0</v>
      </c>
      <c r="AE43" s="290">
        <f>'Class-9'!AH45</f>
        <v>0</v>
      </c>
      <c r="AF43" s="906">
        <f>'Class-9'!AI45</f>
        <v>0</v>
      </c>
      <c r="AG43" s="907">
        <f>'Class-9'!AJ45</f>
        <v>0</v>
      </c>
      <c r="AH43" s="292" t="str">
        <f>'Class-9'!AM45</f>
        <v/>
      </c>
      <c r="AI43" s="264">
        <f>'Class-9'!AN45</f>
        <v>0</v>
      </c>
      <c r="AJ43" s="265">
        <f>'Class-9'!AO45</f>
        <v>0</v>
      </c>
      <c r="AK43" s="290">
        <f>'Class-9'!AP45</f>
        <v>0</v>
      </c>
      <c r="AL43" s="265">
        <f>'Class-9'!AQ45</f>
        <v>0</v>
      </c>
      <c r="AM43" s="265">
        <f>'Class-9'!AR45</f>
        <v>0</v>
      </c>
      <c r="AN43" s="290">
        <f>'Class-9'!AS45</f>
        <v>0</v>
      </c>
      <c r="AO43" s="265">
        <f>'Class-9'!AT45</f>
        <v>0</v>
      </c>
      <c r="AP43" s="265">
        <f>'Class-9'!AU45</f>
        <v>0</v>
      </c>
      <c r="AQ43" s="290">
        <f>'Class-9'!AV45</f>
        <v>0</v>
      </c>
      <c r="AR43" s="906">
        <f>'Class-9'!AW45</f>
        <v>0</v>
      </c>
      <c r="AS43" s="907"/>
      <c r="AT43" s="292" t="str">
        <f>'Class-9'!BA45</f>
        <v/>
      </c>
      <c r="AU43" s="264">
        <f>'Class-9'!BB45</f>
        <v>0</v>
      </c>
      <c r="AV43" s="265">
        <f>'Class-9'!BC45</f>
        <v>0</v>
      </c>
      <c r="AW43" s="290">
        <f>'Class-9'!BD45</f>
        <v>0</v>
      </c>
      <c r="AX43" s="265">
        <f>'Class-9'!BE45</f>
        <v>0</v>
      </c>
      <c r="AY43" s="265">
        <f>'Class-9'!BF45</f>
        <v>0</v>
      </c>
      <c r="AZ43" s="290">
        <f>'Class-9'!BG45</f>
        <v>0</v>
      </c>
      <c r="BA43" s="265">
        <f>'Class-9'!BH45</f>
        <v>0</v>
      </c>
      <c r="BB43" s="265">
        <f>'Class-9'!BI45</f>
        <v>0</v>
      </c>
      <c r="BC43" s="290">
        <f>'Class-9'!BJ45</f>
        <v>0</v>
      </c>
      <c r="BD43" s="906">
        <f>'Class-9'!BK45</f>
        <v>0</v>
      </c>
      <c r="BE43" s="907">
        <f>'Class-9'!BL45</f>
        <v>0</v>
      </c>
      <c r="BF43" s="292" t="str">
        <f>'Class-9'!BO45</f>
        <v/>
      </c>
      <c r="BG43" s="264">
        <f>'Class-9'!BP45</f>
        <v>0</v>
      </c>
      <c r="BH43" s="265">
        <f>'Class-9'!BQ45</f>
        <v>0</v>
      </c>
      <c r="BI43" s="290">
        <f>'Class-9'!BR45</f>
        <v>0</v>
      </c>
      <c r="BJ43" s="265">
        <f>'Class-9'!BS45</f>
        <v>0</v>
      </c>
      <c r="BK43" s="265">
        <f>'Class-9'!BT45</f>
        <v>0</v>
      </c>
      <c r="BL43" s="290">
        <f>'Class-9'!BU45</f>
        <v>0</v>
      </c>
      <c r="BM43" s="265">
        <f>'Class-9'!BV45</f>
        <v>0</v>
      </c>
      <c r="BN43" s="265">
        <f>'Class-9'!BW45</f>
        <v>0</v>
      </c>
      <c r="BO43" s="290">
        <f>'Class-9'!BX45</f>
        <v>0</v>
      </c>
      <c r="BP43" s="906">
        <f>'Class-9'!BY45</f>
        <v>0</v>
      </c>
      <c r="BQ43" s="907">
        <f>'Class-9'!BZ45</f>
        <v>0</v>
      </c>
      <c r="BR43" s="292" t="str">
        <f>'Class-9'!CC45</f>
        <v/>
      </c>
      <c r="BS43" s="264">
        <f>'Class-9'!CD45</f>
        <v>0</v>
      </c>
      <c r="BT43" s="265">
        <f>'Class-9'!CE45</f>
        <v>0</v>
      </c>
      <c r="BU43" s="290">
        <f>'Class-9'!CF45</f>
        <v>0</v>
      </c>
      <c r="BV43" s="265">
        <f>'Class-9'!CG45</f>
        <v>0</v>
      </c>
      <c r="BW43" s="265">
        <f>'Class-9'!CH45</f>
        <v>0</v>
      </c>
      <c r="BX43" s="290">
        <f>'Class-9'!CI45</f>
        <v>0</v>
      </c>
      <c r="BY43" s="265">
        <f>'Class-9'!CJ45</f>
        <v>0</v>
      </c>
      <c r="BZ43" s="265">
        <f>'Class-9'!CK45</f>
        <v>0</v>
      </c>
      <c r="CA43" s="290">
        <f>'Class-9'!CL45</f>
        <v>0</v>
      </c>
      <c r="CB43" s="906">
        <f>'Class-9'!CM45</f>
        <v>0</v>
      </c>
      <c r="CC43" s="907">
        <f>'Class-9'!CN45</f>
        <v>0</v>
      </c>
      <c r="CD43" s="292" t="str">
        <f>'Class-9'!CQ45</f>
        <v/>
      </c>
      <c r="CE43" s="264">
        <f>'Class-9'!CR45</f>
        <v>0</v>
      </c>
      <c r="CF43" s="265">
        <f>'Class-9'!CS45</f>
        <v>0</v>
      </c>
      <c r="CG43" s="290">
        <f>'Class-9'!CT45</f>
        <v>0</v>
      </c>
      <c r="CH43" s="265">
        <f>'Class-9'!CU45</f>
        <v>0</v>
      </c>
      <c r="CI43" s="265">
        <f>'Class-9'!CV45</f>
        <v>0</v>
      </c>
      <c r="CJ43" s="290">
        <f>'Class-9'!CW45</f>
        <v>0</v>
      </c>
      <c r="CK43" s="265">
        <f>'Class-9'!CX45</f>
        <v>0</v>
      </c>
      <c r="CL43" s="265">
        <f>'Class-9'!CY45</f>
        <v>0</v>
      </c>
      <c r="CM43" s="290">
        <f>'Class-9'!CZ45</f>
        <v>0</v>
      </c>
      <c r="CN43" s="906">
        <f>'Class-9'!DA45</f>
        <v>0</v>
      </c>
      <c r="CO43" s="907">
        <f>'Class-9'!DB45</f>
        <v>0</v>
      </c>
      <c r="CP43" s="292" t="str">
        <f>'Class-9'!DE45</f>
        <v/>
      </c>
      <c r="CQ43" s="264">
        <f>'Class-9'!DF45</f>
        <v>0</v>
      </c>
      <c r="CR43" s="265">
        <f>'Class-9'!DG45</f>
        <v>0</v>
      </c>
      <c r="CS43" s="290">
        <f>'Class-9'!DH45</f>
        <v>0</v>
      </c>
      <c r="CT43" s="265">
        <f>'Class-9'!DI45</f>
        <v>0</v>
      </c>
      <c r="CU43" s="265">
        <f>'Class-9'!DJ45</f>
        <v>0</v>
      </c>
      <c r="CV43" s="290">
        <f>'Class-9'!DK45</f>
        <v>0</v>
      </c>
      <c r="CW43" s="265">
        <f>'Class-9'!DL45</f>
        <v>0</v>
      </c>
      <c r="CX43" s="265">
        <f>'Class-9'!DM45</f>
        <v>0</v>
      </c>
      <c r="CY43" s="290">
        <f>'Class-9'!DN45</f>
        <v>0</v>
      </c>
      <c r="CZ43" s="291">
        <f>'Class-9'!DO45</f>
        <v>0</v>
      </c>
      <c r="DA43" s="307" t="str">
        <f>'Class-9'!DQ45</f>
        <v/>
      </c>
      <c r="DB43" s="264">
        <f>'Class-9'!DR45</f>
        <v>0</v>
      </c>
      <c r="DC43" s="265">
        <f>'Class-9'!DS45</f>
        <v>0</v>
      </c>
      <c r="DD43" s="290">
        <f>'Class-9'!DT45</f>
        <v>0</v>
      </c>
      <c r="DE43" s="265">
        <f>'Class-9'!DU45</f>
        <v>0</v>
      </c>
      <c r="DF43" s="265">
        <f>'Class-9'!DV45</f>
        <v>0</v>
      </c>
      <c r="DG43" s="290">
        <f>'Class-9'!DW45</f>
        <v>0</v>
      </c>
      <c r="DH43" s="265">
        <f>'Class-9'!DX45</f>
        <v>0</v>
      </c>
      <c r="DI43" s="265">
        <f>'Class-9'!DY45</f>
        <v>0</v>
      </c>
      <c r="DJ43" s="290">
        <f>'Class-9'!DZ45</f>
        <v>0</v>
      </c>
      <c r="DK43" s="291">
        <f>'Class-9'!EA45</f>
        <v>0</v>
      </c>
      <c r="DL43" s="307" t="str">
        <f>'Class-9'!EC45</f>
        <v/>
      </c>
      <c r="DM43" s="264">
        <f>'Class-9'!ED45</f>
        <v>0</v>
      </c>
      <c r="DN43" s="265">
        <f>'Class-9'!EE45</f>
        <v>0</v>
      </c>
      <c r="DO43" s="265">
        <f>'Class-9'!EF45</f>
        <v>0</v>
      </c>
      <c r="DP43" s="265">
        <f>'Class-9'!EG45</f>
        <v>0</v>
      </c>
      <c r="DQ43" s="265">
        <f>'Class-9'!EH45</f>
        <v>0</v>
      </c>
      <c r="DR43" s="292" t="str">
        <f>'Class-9'!EI45</f>
        <v/>
      </c>
      <c r="DS43" s="264">
        <f>'Class-9'!EJ45</f>
        <v>0</v>
      </c>
      <c r="DT43" s="265">
        <f>'Class-9'!EK45</f>
        <v>0</v>
      </c>
      <c r="DU43" s="265">
        <f>'Class-9'!EL45</f>
        <v>0</v>
      </c>
      <c r="DV43" s="265">
        <f>'Class-9'!EM45</f>
        <v>0</v>
      </c>
      <c r="DW43" s="265">
        <f>'Class-9'!EN45</f>
        <v>0</v>
      </c>
      <c r="DX43" s="268" t="str">
        <f>'Class-9'!EO45</f>
        <v/>
      </c>
      <c r="DY43" s="264">
        <f>'Class-9'!EP45</f>
        <v>0</v>
      </c>
      <c r="DZ43" s="265">
        <f>'Class-9'!EQ45</f>
        <v>0</v>
      </c>
      <c r="EA43" s="290">
        <f>'Class-9'!ER45</f>
        <v>0</v>
      </c>
      <c r="EB43" s="265">
        <f>'Class-9'!ES45</f>
        <v>0</v>
      </c>
      <c r="EC43" s="265">
        <f>'Class-9'!ET45</f>
        <v>0</v>
      </c>
      <c r="ED43" s="290">
        <f>'Class-9'!EU45</f>
        <v>0</v>
      </c>
      <c r="EE43" s="265">
        <f>'Class-9'!EV45</f>
        <v>0</v>
      </c>
      <c r="EF43" s="265">
        <f>'Class-9'!EW45</f>
        <v>0</v>
      </c>
      <c r="EG43" s="290">
        <f>'Class-9'!EX45</f>
        <v>0</v>
      </c>
      <c r="EH43" s="291">
        <f>'Class-9'!EY45</f>
        <v>0</v>
      </c>
      <c r="EI43" s="307" t="str">
        <f>'Class-9'!FA45</f>
        <v/>
      </c>
      <c r="EJ43" s="264">
        <f>'Class-9'!FB45</f>
        <v>0</v>
      </c>
      <c r="EK43" s="265">
        <f>'Class-9'!FC45</f>
        <v>0</v>
      </c>
      <c r="EL43" s="269" t="str">
        <f>'Class-9'!FD45</f>
        <v/>
      </c>
      <c r="EM43" s="264">
        <f>'Class-9'!FE45</f>
        <v>0</v>
      </c>
      <c r="EN43" s="265">
        <f>'Class-9'!FF45</f>
        <v>0</v>
      </c>
      <c r="EO43" s="270">
        <f>'Class-9'!FG45</f>
        <v>0</v>
      </c>
      <c r="EP43" s="265" t="str">
        <f>'Class-9'!FH45</f>
        <v/>
      </c>
      <c r="EQ43" s="265" t="str">
        <f>'Class-9'!FI45</f>
        <v/>
      </c>
      <c r="ER43" s="265" t="str">
        <f>'Class-9'!FJ45</f>
        <v/>
      </c>
      <c r="ES43" s="267" t="str">
        <f>'Class-9'!FK45</f>
        <v/>
      </c>
      <c r="ET43" s="271" t="str">
        <f>'Class-9'!FM45</f>
        <v/>
      </c>
    </row>
    <row r="44" spans="1:150" s="272" customFormat="1" ht="17.25" customHeight="1">
      <c r="A44" s="898"/>
      <c r="B44" s="264">
        <f>IF(F44&gt;0,B43+1,0)</f>
        <v>0</v>
      </c>
      <c r="C44" s="265">
        <f>'Class-9'!D46</f>
        <v>0</v>
      </c>
      <c r="D44" s="265">
        <f>'Class-9'!E46</f>
        <v>0</v>
      </c>
      <c r="E44" s="265">
        <f>'Class-9'!F46</f>
        <v>0</v>
      </c>
      <c r="F44" s="265">
        <f>'Class-9'!$G46</f>
        <v>0</v>
      </c>
      <c r="G44" s="265">
        <f>'Class-9'!$H46</f>
        <v>0</v>
      </c>
      <c r="H44" s="265">
        <f>'Class-9'!I46</f>
        <v>0</v>
      </c>
      <c r="I44" s="265">
        <f>'Class-9'!J46</f>
        <v>0</v>
      </c>
      <c r="J44" s="266">
        <f>'Class-9'!K46</f>
        <v>0</v>
      </c>
      <c r="K44" s="264">
        <f>'Class-9'!L46</f>
        <v>0</v>
      </c>
      <c r="L44" s="265">
        <f>'Class-9'!M46</f>
        <v>0</v>
      </c>
      <c r="M44" s="290">
        <f>'Class-9'!N46</f>
        <v>0</v>
      </c>
      <c r="N44" s="265">
        <f>'Class-9'!O46</f>
        <v>0</v>
      </c>
      <c r="O44" s="265">
        <f>'Class-9'!P46</f>
        <v>0</v>
      </c>
      <c r="P44" s="290">
        <f>'Class-9'!Q46</f>
        <v>0</v>
      </c>
      <c r="Q44" s="265">
        <f>'Class-9'!R46</f>
        <v>0</v>
      </c>
      <c r="R44" s="265">
        <f>'Class-9'!S46</f>
        <v>0</v>
      </c>
      <c r="S44" s="290">
        <f>'Class-9'!T46</f>
        <v>0</v>
      </c>
      <c r="T44" s="906">
        <f>'Class-9'!U46</f>
        <v>0</v>
      </c>
      <c r="U44" s="907"/>
      <c r="V44" s="292" t="str">
        <f>'Class-9'!Y46</f>
        <v/>
      </c>
      <c r="W44" s="264">
        <f>'Class-9'!Z46</f>
        <v>0</v>
      </c>
      <c r="X44" s="265">
        <f>'Class-9'!AA46</f>
        <v>0</v>
      </c>
      <c r="Y44" s="290">
        <f>'Class-9'!AB46</f>
        <v>0</v>
      </c>
      <c r="Z44" s="265">
        <f>'Class-9'!AC46</f>
        <v>0</v>
      </c>
      <c r="AA44" s="265">
        <f>'Class-9'!AD46</f>
        <v>0</v>
      </c>
      <c r="AB44" s="290">
        <f>'Class-9'!AE46</f>
        <v>0</v>
      </c>
      <c r="AC44" s="265">
        <f>'Class-9'!AF46</f>
        <v>0</v>
      </c>
      <c r="AD44" s="265">
        <f>'Class-9'!AG46</f>
        <v>0</v>
      </c>
      <c r="AE44" s="290">
        <f>'Class-9'!AH46</f>
        <v>0</v>
      </c>
      <c r="AF44" s="906">
        <f>'Class-9'!AI46</f>
        <v>0</v>
      </c>
      <c r="AG44" s="907">
        <f>'Class-9'!AJ46</f>
        <v>0</v>
      </c>
      <c r="AH44" s="292" t="str">
        <f>'Class-9'!AM46</f>
        <v/>
      </c>
      <c r="AI44" s="264">
        <f>'Class-9'!AN46</f>
        <v>0</v>
      </c>
      <c r="AJ44" s="265">
        <f>'Class-9'!AO46</f>
        <v>0</v>
      </c>
      <c r="AK44" s="290">
        <f>'Class-9'!AP46</f>
        <v>0</v>
      </c>
      <c r="AL44" s="265">
        <f>'Class-9'!AQ46</f>
        <v>0</v>
      </c>
      <c r="AM44" s="265">
        <f>'Class-9'!AR46</f>
        <v>0</v>
      </c>
      <c r="AN44" s="290">
        <f>'Class-9'!AS46</f>
        <v>0</v>
      </c>
      <c r="AO44" s="265">
        <f>'Class-9'!AT46</f>
        <v>0</v>
      </c>
      <c r="AP44" s="265">
        <f>'Class-9'!AU46</f>
        <v>0</v>
      </c>
      <c r="AQ44" s="290">
        <f>'Class-9'!AV46</f>
        <v>0</v>
      </c>
      <c r="AR44" s="906">
        <f>'Class-9'!AW46</f>
        <v>0</v>
      </c>
      <c r="AS44" s="907"/>
      <c r="AT44" s="292" t="str">
        <f>'Class-9'!BA46</f>
        <v/>
      </c>
      <c r="AU44" s="264">
        <f>'Class-9'!BB46</f>
        <v>0</v>
      </c>
      <c r="AV44" s="265">
        <f>'Class-9'!BC46</f>
        <v>0</v>
      </c>
      <c r="AW44" s="290">
        <f>'Class-9'!BD46</f>
        <v>0</v>
      </c>
      <c r="AX44" s="265">
        <f>'Class-9'!BE46</f>
        <v>0</v>
      </c>
      <c r="AY44" s="265">
        <f>'Class-9'!BF46</f>
        <v>0</v>
      </c>
      <c r="AZ44" s="290">
        <f>'Class-9'!BG46</f>
        <v>0</v>
      </c>
      <c r="BA44" s="265">
        <f>'Class-9'!BH46</f>
        <v>0</v>
      </c>
      <c r="BB44" s="265">
        <f>'Class-9'!BI46</f>
        <v>0</v>
      </c>
      <c r="BC44" s="290">
        <f>'Class-9'!BJ46</f>
        <v>0</v>
      </c>
      <c r="BD44" s="906">
        <f>'Class-9'!BK46</f>
        <v>0</v>
      </c>
      <c r="BE44" s="907">
        <f>'Class-9'!BL46</f>
        <v>0</v>
      </c>
      <c r="BF44" s="292" t="str">
        <f>'Class-9'!BO46</f>
        <v/>
      </c>
      <c r="BG44" s="264">
        <f>'Class-9'!BP46</f>
        <v>0</v>
      </c>
      <c r="BH44" s="265">
        <f>'Class-9'!BQ46</f>
        <v>0</v>
      </c>
      <c r="BI44" s="290">
        <f>'Class-9'!BR46</f>
        <v>0</v>
      </c>
      <c r="BJ44" s="265">
        <f>'Class-9'!BS46</f>
        <v>0</v>
      </c>
      <c r="BK44" s="265">
        <f>'Class-9'!BT46</f>
        <v>0</v>
      </c>
      <c r="BL44" s="290">
        <f>'Class-9'!BU46</f>
        <v>0</v>
      </c>
      <c r="BM44" s="265">
        <f>'Class-9'!BV46</f>
        <v>0</v>
      </c>
      <c r="BN44" s="265">
        <f>'Class-9'!BW46</f>
        <v>0</v>
      </c>
      <c r="BO44" s="290">
        <f>'Class-9'!BX46</f>
        <v>0</v>
      </c>
      <c r="BP44" s="906">
        <f>'Class-9'!BY46</f>
        <v>0</v>
      </c>
      <c r="BQ44" s="907">
        <f>'Class-9'!BZ46</f>
        <v>0</v>
      </c>
      <c r="BR44" s="292" t="str">
        <f>'Class-9'!CC46</f>
        <v/>
      </c>
      <c r="BS44" s="264">
        <f>'Class-9'!CD46</f>
        <v>0</v>
      </c>
      <c r="BT44" s="265">
        <f>'Class-9'!CE46</f>
        <v>0</v>
      </c>
      <c r="BU44" s="290">
        <f>'Class-9'!CF46</f>
        <v>0</v>
      </c>
      <c r="BV44" s="265">
        <f>'Class-9'!CG46</f>
        <v>0</v>
      </c>
      <c r="BW44" s="265">
        <f>'Class-9'!CH46</f>
        <v>0</v>
      </c>
      <c r="BX44" s="290">
        <f>'Class-9'!CI46</f>
        <v>0</v>
      </c>
      <c r="BY44" s="265">
        <f>'Class-9'!CJ46</f>
        <v>0</v>
      </c>
      <c r="BZ44" s="265">
        <f>'Class-9'!CK46</f>
        <v>0</v>
      </c>
      <c r="CA44" s="290">
        <f>'Class-9'!CL46</f>
        <v>0</v>
      </c>
      <c r="CB44" s="906">
        <f>'Class-9'!CM46</f>
        <v>0</v>
      </c>
      <c r="CC44" s="907">
        <f>'Class-9'!CN46</f>
        <v>0</v>
      </c>
      <c r="CD44" s="292" t="str">
        <f>'Class-9'!CQ46</f>
        <v/>
      </c>
      <c r="CE44" s="264">
        <f>'Class-9'!CR46</f>
        <v>0</v>
      </c>
      <c r="CF44" s="265">
        <f>'Class-9'!CS46</f>
        <v>0</v>
      </c>
      <c r="CG44" s="290">
        <f>'Class-9'!CT46</f>
        <v>0</v>
      </c>
      <c r="CH44" s="265">
        <f>'Class-9'!CU46</f>
        <v>0</v>
      </c>
      <c r="CI44" s="265">
        <f>'Class-9'!CV46</f>
        <v>0</v>
      </c>
      <c r="CJ44" s="290">
        <f>'Class-9'!CW46</f>
        <v>0</v>
      </c>
      <c r="CK44" s="265">
        <f>'Class-9'!CX46</f>
        <v>0</v>
      </c>
      <c r="CL44" s="265">
        <f>'Class-9'!CY46</f>
        <v>0</v>
      </c>
      <c r="CM44" s="290">
        <f>'Class-9'!CZ46</f>
        <v>0</v>
      </c>
      <c r="CN44" s="906">
        <f>'Class-9'!DA46</f>
        <v>0</v>
      </c>
      <c r="CO44" s="907">
        <f>'Class-9'!DB46</f>
        <v>0</v>
      </c>
      <c r="CP44" s="292" t="str">
        <f>'Class-9'!DE46</f>
        <v/>
      </c>
      <c r="CQ44" s="264">
        <f>'Class-9'!DF46</f>
        <v>0</v>
      </c>
      <c r="CR44" s="265">
        <f>'Class-9'!DG46</f>
        <v>0</v>
      </c>
      <c r="CS44" s="290">
        <f>'Class-9'!DH46</f>
        <v>0</v>
      </c>
      <c r="CT44" s="265">
        <f>'Class-9'!DI46</f>
        <v>0</v>
      </c>
      <c r="CU44" s="265">
        <f>'Class-9'!DJ46</f>
        <v>0</v>
      </c>
      <c r="CV44" s="290">
        <f>'Class-9'!DK46</f>
        <v>0</v>
      </c>
      <c r="CW44" s="265">
        <f>'Class-9'!DL46</f>
        <v>0</v>
      </c>
      <c r="CX44" s="265">
        <f>'Class-9'!DM46</f>
        <v>0</v>
      </c>
      <c r="CY44" s="290">
        <f>'Class-9'!DN46</f>
        <v>0</v>
      </c>
      <c r="CZ44" s="291">
        <f>'Class-9'!DO46</f>
        <v>0</v>
      </c>
      <c r="DA44" s="307" t="str">
        <f>'Class-9'!DQ46</f>
        <v/>
      </c>
      <c r="DB44" s="264">
        <f>'Class-9'!DR46</f>
        <v>0</v>
      </c>
      <c r="DC44" s="265">
        <f>'Class-9'!DS46</f>
        <v>0</v>
      </c>
      <c r="DD44" s="290">
        <f>'Class-9'!DT46</f>
        <v>0</v>
      </c>
      <c r="DE44" s="265">
        <f>'Class-9'!DU46</f>
        <v>0</v>
      </c>
      <c r="DF44" s="265">
        <f>'Class-9'!DV46</f>
        <v>0</v>
      </c>
      <c r="DG44" s="290">
        <f>'Class-9'!DW46</f>
        <v>0</v>
      </c>
      <c r="DH44" s="265">
        <f>'Class-9'!DX46</f>
        <v>0</v>
      </c>
      <c r="DI44" s="265">
        <f>'Class-9'!DY46</f>
        <v>0</v>
      </c>
      <c r="DJ44" s="290">
        <f>'Class-9'!DZ46</f>
        <v>0</v>
      </c>
      <c r="DK44" s="291">
        <f>'Class-9'!EA46</f>
        <v>0</v>
      </c>
      <c r="DL44" s="307" t="str">
        <f>'Class-9'!EC46</f>
        <v/>
      </c>
      <c r="DM44" s="264">
        <f>'Class-9'!ED46</f>
        <v>0</v>
      </c>
      <c r="DN44" s="265">
        <f>'Class-9'!EE46</f>
        <v>0</v>
      </c>
      <c r="DO44" s="265">
        <f>'Class-9'!EF46</f>
        <v>0</v>
      </c>
      <c r="DP44" s="265">
        <f>'Class-9'!EG46</f>
        <v>0</v>
      </c>
      <c r="DQ44" s="265">
        <f>'Class-9'!EH46</f>
        <v>0</v>
      </c>
      <c r="DR44" s="292" t="str">
        <f>'Class-9'!EI46</f>
        <v/>
      </c>
      <c r="DS44" s="264">
        <f>'Class-9'!EJ46</f>
        <v>0</v>
      </c>
      <c r="DT44" s="265">
        <f>'Class-9'!EK46</f>
        <v>0</v>
      </c>
      <c r="DU44" s="265">
        <f>'Class-9'!EL46</f>
        <v>0</v>
      </c>
      <c r="DV44" s="265">
        <f>'Class-9'!EM46</f>
        <v>0</v>
      </c>
      <c r="DW44" s="265">
        <f>'Class-9'!EN46</f>
        <v>0</v>
      </c>
      <c r="DX44" s="268" t="str">
        <f>'Class-9'!EO46</f>
        <v/>
      </c>
      <c r="DY44" s="264">
        <f>'Class-9'!EP46</f>
        <v>0</v>
      </c>
      <c r="DZ44" s="265">
        <f>'Class-9'!EQ46</f>
        <v>0</v>
      </c>
      <c r="EA44" s="290">
        <f>'Class-9'!ER46</f>
        <v>0</v>
      </c>
      <c r="EB44" s="265">
        <f>'Class-9'!ES46</f>
        <v>0</v>
      </c>
      <c r="EC44" s="265">
        <f>'Class-9'!ET46</f>
        <v>0</v>
      </c>
      <c r="ED44" s="290">
        <f>'Class-9'!EU46</f>
        <v>0</v>
      </c>
      <c r="EE44" s="265">
        <f>'Class-9'!EV46</f>
        <v>0</v>
      </c>
      <c r="EF44" s="265">
        <f>'Class-9'!EW46</f>
        <v>0</v>
      </c>
      <c r="EG44" s="290">
        <f>'Class-9'!EX46</f>
        <v>0</v>
      </c>
      <c r="EH44" s="291">
        <f>'Class-9'!EY46</f>
        <v>0</v>
      </c>
      <c r="EI44" s="307" t="str">
        <f>'Class-9'!FA46</f>
        <v/>
      </c>
      <c r="EJ44" s="264">
        <f>'Class-9'!FB46</f>
        <v>0</v>
      </c>
      <c r="EK44" s="265">
        <f>'Class-9'!FC46</f>
        <v>0</v>
      </c>
      <c r="EL44" s="269" t="str">
        <f>'Class-9'!FD46</f>
        <v/>
      </c>
      <c r="EM44" s="264">
        <f>'Class-9'!FE46</f>
        <v>0</v>
      </c>
      <c r="EN44" s="265">
        <f>'Class-9'!FF46</f>
        <v>0</v>
      </c>
      <c r="EO44" s="270">
        <f>'Class-9'!FG46</f>
        <v>0</v>
      </c>
      <c r="EP44" s="265" t="str">
        <f>'Class-9'!FH46</f>
        <v/>
      </c>
      <c r="EQ44" s="265" t="str">
        <f>'Class-9'!FI46</f>
        <v/>
      </c>
      <c r="ER44" s="265" t="str">
        <f>'Class-9'!FJ46</f>
        <v/>
      </c>
      <c r="ES44" s="267" t="str">
        <f>'Class-9'!FK46</f>
        <v/>
      </c>
      <c r="ET44" s="271" t="str">
        <f>'Class-9'!FM46</f>
        <v/>
      </c>
    </row>
    <row r="45" spans="1:150" s="272" customFormat="1" ht="17.25" customHeight="1">
      <c r="A45" s="898"/>
      <c r="B45" s="264">
        <f t="shared" si="1"/>
        <v>0</v>
      </c>
      <c r="C45" s="265">
        <f>'Class-9'!D47</f>
        <v>0</v>
      </c>
      <c r="D45" s="265">
        <f>'Class-9'!E47</f>
        <v>0</v>
      </c>
      <c r="E45" s="265">
        <f>'Class-9'!F47</f>
        <v>0</v>
      </c>
      <c r="F45" s="265">
        <f>'Class-9'!$G47</f>
        <v>0</v>
      </c>
      <c r="G45" s="265">
        <f>'Class-9'!$H47</f>
        <v>0</v>
      </c>
      <c r="H45" s="265">
        <f>'Class-9'!I47</f>
        <v>0</v>
      </c>
      <c r="I45" s="265">
        <f>'Class-9'!J47</f>
        <v>0</v>
      </c>
      <c r="J45" s="266">
        <f>'Class-9'!K47</f>
        <v>0</v>
      </c>
      <c r="K45" s="264">
        <f>'Class-9'!L47</f>
        <v>0</v>
      </c>
      <c r="L45" s="265">
        <f>'Class-9'!M47</f>
        <v>0</v>
      </c>
      <c r="M45" s="290">
        <f>'Class-9'!N47</f>
        <v>0</v>
      </c>
      <c r="N45" s="265">
        <f>'Class-9'!O47</f>
        <v>0</v>
      </c>
      <c r="O45" s="265">
        <f>'Class-9'!P47</f>
        <v>0</v>
      </c>
      <c r="P45" s="290">
        <f>'Class-9'!Q47</f>
        <v>0</v>
      </c>
      <c r="Q45" s="265">
        <f>'Class-9'!R47</f>
        <v>0</v>
      </c>
      <c r="R45" s="265">
        <f>'Class-9'!S47</f>
        <v>0</v>
      </c>
      <c r="S45" s="290">
        <f>'Class-9'!T47</f>
        <v>0</v>
      </c>
      <c r="T45" s="906">
        <f>'Class-9'!U47</f>
        <v>0</v>
      </c>
      <c r="U45" s="907"/>
      <c r="V45" s="292" t="str">
        <f>'Class-9'!Y47</f>
        <v/>
      </c>
      <c r="W45" s="264">
        <f>'Class-9'!Z47</f>
        <v>0</v>
      </c>
      <c r="X45" s="265">
        <f>'Class-9'!AA47</f>
        <v>0</v>
      </c>
      <c r="Y45" s="290">
        <f>'Class-9'!AB47</f>
        <v>0</v>
      </c>
      <c r="Z45" s="265">
        <f>'Class-9'!AC47</f>
        <v>0</v>
      </c>
      <c r="AA45" s="265">
        <f>'Class-9'!AD47</f>
        <v>0</v>
      </c>
      <c r="AB45" s="290">
        <f>'Class-9'!AE47</f>
        <v>0</v>
      </c>
      <c r="AC45" s="265">
        <f>'Class-9'!AF47</f>
        <v>0</v>
      </c>
      <c r="AD45" s="265">
        <f>'Class-9'!AG47</f>
        <v>0</v>
      </c>
      <c r="AE45" s="290">
        <f>'Class-9'!AH47</f>
        <v>0</v>
      </c>
      <c r="AF45" s="906">
        <f>'Class-9'!AI47</f>
        <v>0</v>
      </c>
      <c r="AG45" s="907">
        <f>'Class-9'!AJ47</f>
        <v>0</v>
      </c>
      <c r="AH45" s="292" t="str">
        <f>'Class-9'!AM47</f>
        <v/>
      </c>
      <c r="AI45" s="264">
        <f>'Class-9'!AN47</f>
        <v>0</v>
      </c>
      <c r="AJ45" s="265">
        <f>'Class-9'!AO47</f>
        <v>0</v>
      </c>
      <c r="AK45" s="290">
        <f>'Class-9'!AP47</f>
        <v>0</v>
      </c>
      <c r="AL45" s="265">
        <f>'Class-9'!AQ47</f>
        <v>0</v>
      </c>
      <c r="AM45" s="265">
        <f>'Class-9'!AR47</f>
        <v>0</v>
      </c>
      <c r="AN45" s="290">
        <f>'Class-9'!AS47</f>
        <v>0</v>
      </c>
      <c r="AO45" s="265">
        <f>'Class-9'!AT47</f>
        <v>0</v>
      </c>
      <c r="AP45" s="265">
        <f>'Class-9'!AU47</f>
        <v>0</v>
      </c>
      <c r="AQ45" s="290">
        <f>'Class-9'!AV47</f>
        <v>0</v>
      </c>
      <c r="AR45" s="906">
        <f>'Class-9'!AW47</f>
        <v>0</v>
      </c>
      <c r="AS45" s="907"/>
      <c r="AT45" s="292" t="str">
        <f>'Class-9'!BA47</f>
        <v/>
      </c>
      <c r="AU45" s="264">
        <f>'Class-9'!BB47</f>
        <v>0</v>
      </c>
      <c r="AV45" s="265">
        <f>'Class-9'!BC47</f>
        <v>0</v>
      </c>
      <c r="AW45" s="290">
        <f>'Class-9'!BD47</f>
        <v>0</v>
      </c>
      <c r="AX45" s="265">
        <f>'Class-9'!BE47</f>
        <v>0</v>
      </c>
      <c r="AY45" s="265">
        <f>'Class-9'!BF47</f>
        <v>0</v>
      </c>
      <c r="AZ45" s="290">
        <f>'Class-9'!BG47</f>
        <v>0</v>
      </c>
      <c r="BA45" s="265">
        <f>'Class-9'!BH47</f>
        <v>0</v>
      </c>
      <c r="BB45" s="265">
        <f>'Class-9'!BI47</f>
        <v>0</v>
      </c>
      <c r="BC45" s="290">
        <f>'Class-9'!BJ47</f>
        <v>0</v>
      </c>
      <c r="BD45" s="906">
        <f>'Class-9'!BK47</f>
        <v>0</v>
      </c>
      <c r="BE45" s="907">
        <f>'Class-9'!BL47</f>
        <v>0</v>
      </c>
      <c r="BF45" s="292" t="str">
        <f>'Class-9'!BO47</f>
        <v/>
      </c>
      <c r="BG45" s="264">
        <f>'Class-9'!BP47</f>
        <v>0</v>
      </c>
      <c r="BH45" s="265">
        <f>'Class-9'!BQ47</f>
        <v>0</v>
      </c>
      <c r="BI45" s="290">
        <f>'Class-9'!BR47</f>
        <v>0</v>
      </c>
      <c r="BJ45" s="265">
        <f>'Class-9'!BS47</f>
        <v>0</v>
      </c>
      <c r="BK45" s="265">
        <f>'Class-9'!BT47</f>
        <v>0</v>
      </c>
      <c r="BL45" s="290">
        <f>'Class-9'!BU47</f>
        <v>0</v>
      </c>
      <c r="BM45" s="265">
        <f>'Class-9'!BV47</f>
        <v>0</v>
      </c>
      <c r="BN45" s="265">
        <f>'Class-9'!BW47</f>
        <v>0</v>
      </c>
      <c r="BO45" s="290">
        <f>'Class-9'!BX47</f>
        <v>0</v>
      </c>
      <c r="BP45" s="906">
        <f>'Class-9'!BY47</f>
        <v>0</v>
      </c>
      <c r="BQ45" s="907">
        <f>'Class-9'!BZ47</f>
        <v>0</v>
      </c>
      <c r="BR45" s="292" t="str">
        <f>'Class-9'!CC47</f>
        <v/>
      </c>
      <c r="BS45" s="264">
        <f>'Class-9'!CD47</f>
        <v>0</v>
      </c>
      <c r="BT45" s="265">
        <f>'Class-9'!CE47</f>
        <v>0</v>
      </c>
      <c r="BU45" s="290">
        <f>'Class-9'!CF47</f>
        <v>0</v>
      </c>
      <c r="BV45" s="265">
        <f>'Class-9'!CG47</f>
        <v>0</v>
      </c>
      <c r="BW45" s="265">
        <f>'Class-9'!CH47</f>
        <v>0</v>
      </c>
      <c r="BX45" s="290">
        <f>'Class-9'!CI47</f>
        <v>0</v>
      </c>
      <c r="BY45" s="265">
        <f>'Class-9'!CJ47</f>
        <v>0</v>
      </c>
      <c r="BZ45" s="265">
        <f>'Class-9'!CK47</f>
        <v>0</v>
      </c>
      <c r="CA45" s="290">
        <f>'Class-9'!CL47</f>
        <v>0</v>
      </c>
      <c r="CB45" s="906">
        <f>'Class-9'!CM47</f>
        <v>0</v>
      </c>
      <c r="CC45" s="907">
        <f>'Class-9'!CN47</f>
        <v>0</v>
      </c>
      <c r="CD45" s="292" t="str">
        <f>'Class-9'!CQ47</f>
        <v/>
      </c>
      <c r="CE45" s="264">
        <f>'Class-9'!CR47</f>
        <v>0</v>
      </c>
      <c r="CF45" s="265">
        <f>'Class-9'!CS47</f>
        <v>0</v>
      </c>
      <c r="CG45" s="290">
        <f>'Class-9'!CT47</f>
        <v>0</v>
      </c>
      <c r="CH45" s="265">
        <f>'Class-9'!CU47</f>
        <v>0</v>
      </c>
      <c r="CI45" s="265">
        <f>'Class-9'!CV47</f>
        <v>0</v>
      </c>
      <c r="CJ45" s="290">
        <f>'Class-9'!CW47</f>
        <v>0</v>
      </c>
      <c r="CK45" s="265">
        <f>'Class-9'!CX47</f>
        <v>0</v>
      </c>
      <c r="CL45" s="265">
        <f>'Class-9'!CY47</f>
        <v>0</v>
      </c>
      <c r="CM45" s="290">
        <f>'Class-9'!CZ47</f>
        <v>0</v>
      </c>
      <c r="CN45" s="906">
        <f>'Class-9'!DA47</f>
        <v>0</v>
      </c>
      <c r="CO45" s="907">
        <f>'Class-9'!DB47</f>
        <v>0</v>
      </c>
      <c r="CP45" s="292" t="str">
        <f>'Class-9'!DE47</f>
        <v/>
      </c>
      <c r="CQ45" s="264">
        <f>'Class-9'!DF47</f>
        <v>0</v>
      </c>
      <c r="CR45" s="265">
        <f>'Class-9'!DG47</f>
        <v>0</v>
      </c>
      <c r="CS45" s="290">
        <f>'Class-9'!DH47</f>
        <v>0</v>
      </c>
      <c r="CT45" s="265">
        <f>'Class-9'!DI47</f>
        <v>0</v>
      </c>
      <c r="CU45" s="265">
        <f>'Class-9'!DJ47</f>
        <v>0</v>
      </c>
      <c r="CV45" s="290">
        <f>'Class-9'!DK47</f>
        <v>0</v>
      </c>
      <c r="CW45" s="265">
        <f>'Class-9'!DL47</f>
        <v>0</v>
      </c>
      <c r="CX45" s="265">
        <f>'Class-9'!DM47</f>
        <v>0</v>
      </c>
      <c r="CY45" s="290">
        <f>'Class-9'!DN47</f>
        <v>0</v>
      </c>
      <c r="CZ45" s="291">
        <f>'Class-9'!DO47</f>
        <v>0</v>
      </c>
      <c r="DA45" s="307" t="str">
        <f>'Class-9'!DQ47</f>
        <v/>
      </c>
      <c r="DB45" s="264">
        <f>'Class-9'!DR47</f>
        <v>0</v>
      </c>
      <c r="DC45" s="265">
        <f>'Class-9'!DS47</f>
        <v>0</v>
      </c>
      <c r="DD45" s="290">
        <f>'Class-9'!DT47</f>
        <v>0</v>
      </c>
      <c r="DE45" s="265">
        <f>'Class-9'!DU47</f>
        <v>0</v>
      </c>
      <c r="DF45" s="265">
        <f>'Class-9'!DV47</f>
        <v>0</v>
      </c>
      <c r="DG45" s="290">
        <f>'Class-9'!DW47</f>
        <v>0</v>
      </c>
      <c r="DH45" s="265">
        <f>'Class-9'!DX47</f>
        <v>0</v>
      </c>
      <c r="DI45" s="265">
        <f>'Class-9'!DY47</f>
        <v>0</v>
      </c>
      <c r="DJ45" s="290">
        <f>'Class-9'!DZ47</f>
        <v>0</v>
      </c>
      <c r="DK45" s="291">
        <f>'Class-9'!EA47</f>
        <v>0</v>
      </c>
      <c r="DL45" s="307" t="str">
        <f>'Class-9'!EC47</f>
        <v/>
      </c>
      <c r="DM45" s="264">
        <f>'Class-9'!ED47</f>
        <v>0</v>
      </c>
      <c r="DN45" s="265">
        <f>'Class-9'!EE47</f>
        <v>0</v>
      </c>
      <c r="DO45" s="265">
        <f>'Class-9'!EF47</f>
        <v>0</v>
      </c>
      <c r="DP45" s="265">
        <f>'Class-9'!EG47</f>
        <v>0</v>
      </c>
      <c r="DQ45" s="265">
        <f>'Class-9'!EH47</f>
        <v>0</v>
      </c>
      <c r="DR45" s="292" t="str">
        <f>'Class-9'!EI47</f>
        <v/>
      </c>
      <c r="DS45" s="264">
        <f>'Class-9'!EJ47</f>
        <v>0</v>
      </c>
      <c r="DT45" s="265">
        <f>'Class-9'!EK47</f>
        <v>0</v>
      </c>
      <c r="DU45" s="265">
        <f>'Class-9'!EL47</f>
        <v>0</v>
      </c>
      <c r="DV45" s="265">
        <f>'Class-9'!EM47</f>
        <v>0</v>
      </c>
      <c r="DW45" s="265">
        <f>'Class-9'!EN47</f>
        <v>0</v>
      </c>
      <c r="DX45" s="268" t="str">
        <f>'Class-9'!EO47</f>
        <v/>
      </c>
      <c r="DY45" s="264">
        <f>'Class-9'!EP47</f>
        <v>0</v>
      </c>
      <c r="DZ45" s="265">
        <f>'Class-9'!EQ47</f>
        <v>0</v>
      </c>
      <c r="EA45" s="290">
        <f>'Class-9'!ER47</f>
        <v>0</v>
      </c>
      <c r="EB45" s="265">
        <f>'Class-9'!ES47</f>
        <v>0</v>
      </c>
      <c r="EC45" s="265">
        <f>'Class-9'!ET47</f>
        <v>0</v>
      </c>
      <c r="ED45" s="290">
        <f>'Class-9'!EU47</f>
        <v>0</v>
      </c>
      <c r="EE45" s="265">
        <f>'Class-9'!EV47</f>
        <v>0</v>
      </c>
      <c r="EF45" s="265">
        <f>'Class-9'!EW47</f>
        <v>0</v>
      </c>
      <c r="EG45" s="290">
        <f>'Class-9'!EX47</f>
        <v>0</v>
      </c>
      <c r="EH45" s="291">
        <f>'Class-9'!EY47</f>
        <v>0</v>
      </c>
      <c r="EI45" s="307" t="str">
        <f>'Class-9'!FA47</f>
        <v/>
      </c>
      <c r="EJ45" s="264">
        <f>'Class-9'!FB47</f>
        <v>0</v>
      </c>
      <c r="EK45" s="265">
        <f>'Class-9'!FC47</f>
        <v>0</v>
      </c>
      <c r="EL45" s="269" t="str">
        <f>'Class-9'!FD47</f>
        <v/>
      </c>
      <c r="EM45" s="264">
        <f>'Class-9'!FE47</f>
        <v>0</v>
      </c>
      <c r="EN45" s="265">
        <f>'Class-9'!FF47</f>
        <v>0</v>
      </c>
      <c r="EO45" s="270">
        <f>'Class-9'!FG47</f>
        <v>0</v>
      </c>
      <c r="EP45" s="265" t="str">
        <f>'Class-9'!FH47</f>
        <v/>
      </c>
      <c r="EQ45" s="265" t="str">
        <f>'Class-9'!FI47</f>
        <v/>
      </c>
      <c r="ER45" s="265" t="str">
        <f>'Class-9'!FJ47</f>
        <v/>
      </c>
      <c r="ES45" s="267" t="str">
        <f>'Class-9'!FK47</f>
        <v/>
      </c>
      <c r="ET45" s="271" t="str">
        <f>'Class-9'!FM47</f>
        <v/>
      </c>
    </row>
    <row r="46" spans="1:150" s="272" customFormat="1" ht="17.25" customHeight="1">
      <c r="A46" s="898"/>
      <c r="B46" s="264">
        <f t="shared" si="1"/>
        <v>0</v>
      </c>
      <c r="C46" s="265">
        <f>'Class-9'!D48</f>
        <v>0</v>
      </c>
      <c r="D46" s="265">
        <f>'Class-9'!E48</f>
        <v>0</v>
      </c>
      <c r="E46" s="265">
        <f>'Class-9'!F48</f>
        <v>0</v>
      </c>
      <c r="F46" s="265">
        <f>'Class-9'!$G48</f>
        <v>0</v>
      </c>
      <c r="G46" s="265">
        <f>'Class-9'!$H48</f>
        <v>0</v>
      </c>
      <c r="H46" s="265">
        <f>'Class-9'!I48</f>
        <v>0</v>
      </c>
      <c r="I46" s="265">
        <f>'Class-9'!J48</f>
        <v>0</v>
      </c>
      <c r="J46" s="266">
        <f>'Class-9'!K48</f>
        <v>0</v>
      </c>
      <c r="K46" s="264">
        <f>'Class-9'!L48</f>
        <v>0</v>
      </c>
      <c r="L46" s="265">
        <f>'Class-9'!M48</f>
        <v>0</v>
      </c>
      <c r="M46" s="290">
        <f>'Class-9'!N48</f>
        <v>0</v>
      </c>
      <c r="N46" s="265">
        <f>'Class-9'!O48</f>
        <v>0</v>
      </c>
      <c r="O46" s="265">
        <f>'Class-9'!P48</f>
        <v>0</v>
      </c>
      <c r="P46" s="290">
        <f>'Class-9'!Q48</f>
        <v>0</v>
      </c>
      <c r="Q46" s="265">
        <f>'Class-9'!R48</f>
        <v>0</v>
      </c>
      <c r="R46" s="265">
        <f>'Class-9'!S48</f>
        <v>0</v>
      </c>
      <c r="S46" s="290">
        <f>'Class-9'!T48</f>
        <v>0</v>
      </c>
      <c r="T46" s="906">
        <f>'Class-9'!U48</f>
        <v>0</v>
      </c>
      <c r="U46" s="907"/>
      <c r="V46" s="292" t="str">
        <f>'Class-9'!Y48</f>
        <v/>
      </c>
      <c r="W46" s="264">
        <f>'Class-9'!Z48</f>
        <v>0</v>
      </c>
      <c r="X46" s="265">
        <f>'Class-9'!AA48</f>
        <v>0</v>
      </c>
      <c r="Y46" s="290">
        <f>'Class-9'!AB48</f>
        <v>0</v>
      </c>
      <c r="Z46" s="265">
        <f>'Class-9'!AC48</f>
        <v>0</v>
      </c>
      <c r="AA46" s="265">
        <f>'Class-9'!AD48</f>
        <v>0</v>
      </c>
      <c r="AB46" s="290">
        <f>'Class-9'!AE48</f>
        <v>0</v>
      </c>
      <c r="AC46" s="265">
        <f>'Class-9'!AF48</f>
        <v>0</v>
      </c>
      <c r="AD46" s="265">
        <f>'Class-9'!AG48</f>
        <v>0</v>
      </c>
      <c r="AE46" s="290">
        <f>'Class-9'!AH48</f>
        <v>0</v>
      </c>
      <c r="AF46" s="906">
        <f>'Class-9'!AI48</f>
        <v>0</v>
      </c>
      <c r="AG46" s="907">
        <f>'Class-9'!AJ48</f>
        <v>0</v>
      </c>
      <c r="AH46" s="292" t="str">
        <f>'Class-9'!AM48</f>
        <v/>
      </c>
      <c r="AI46" s="264">
        <f>'Class-9'!AN48</f>
        <v>0</v>
      </c>
      <c r="AJ46" s="265">
        <f>'Class-9'!AO48</f>
        <v>0</v>
      </c>
      <c r="AK46" s="290">
        <f>'Class-9'!AP48</f>
        <v>0</v>
      </c>
      <c r="AL46" s="265">
        <f>'Class-9'!AQ48</f>
        <v>0</v>
      </c>
      <c r="AM46" s="265">
        <f>'Class-9'!AR48</f>
        <v>0</v>
      </c>
      <c r="AN46" s="290">
        <f>'Class-9'!AS48</f>
        <v>0</v>
      </c>
      <c r="AO46" s="265">
        <f>'Class-9'!AT48</f>
        <v>0</v>
      </c>
      <c r="AP46" s="265">
        <f>'Class-9'!AU48</f>
        <v>0</v>
      </c>
      <c r="AQ46" s="290">
        <f>'Class-9'!AV48</f>
        <v>0</v>
      </c>
      <c r="AR46" s="906">
        <f>'Class-9'!AW48</f>
        <v>0</v>
      </c>
      <c r="AS46" s="907"/>
      <c r="AT46" s="292" t="str">
        <f>'Class-9'!BA48</f>
        <v/>
      </c>
      <c r="AU46" s="264">
        <f>'Class-9'!BB48</f>
        <v>0</v>
      </c>
      <c r="AV46" s="265">
        <f>'Class-9'!BC48</f>
        <v>0</v>
      </c>
      <c r="AW46" s="290">
        <f>'Class-9'!BD48</f>
        <v>0</v>
      </c>
      <c r="AX46" s="265">
        <f>'Class-9'!BE48</f>
        <v>0</v>
      </c>
      <c r="AY46" s="265">
        <f>'Class-9'!BF48</f>
        <v>0</v>
      </c>
      <c r="AZ46" s="290">
        <f>'Class-9'!BG48</f>
        <v>0</v>
      </c>
      <c r="BA46" s="265">
        <f>'Class-9'!BH48</f>
        <v>0</v>
      </c>
      <c r="BB46" s="265">
        <f>'Class-9'!BI48</f>
        <v>0</v>
      </c>
      <c r="BC46" s="290">
        <f>'Class-9'!BJ48</f>
        <v>0</v>
      </c>
      <c r="BD46" s="906">
        <f>'Class-9'!BK48</f>
        <v>0</v>
      </c>
      <c r="BE46" s="907">
        <f>'Class-9'!BL48</f>
        <v>0</v>
      </c>
      <c r="BF46" s="292" t="str">
        <f>'Class-9'!BO48</f>
        <v/>
      </c>
      <c r="BG46" s="264">
        <f>'Class-9'!BP48</f>
        <v>0</v>
      </c>
      <c r="BH46" s="265">
        <f>'Class-9'!BQ48</f>
        <v>0</v>
      </c>
      <c r="BI46" s="290">
        <f>'Class-9'!BR48</f>
        <v>0</v>
      </c>
      <c r="BJ46" s="265">
        <f>'Class-9'!BS48</f>
        <v>0</v>
      </c>
      <c r="BK46" s="265">
        <f>'Class-9'!BT48</f>
        <v>0</v>
      </c>
      <c r="BL46" s="290">
        <f>'Class-9'!BU48</f>
        <v>0</v>
      </c>
      <c r="BM46" s="265">
        <f>'Class-9'!BV48</f>
        <v>0</v>
      </c>
      <c r="BN46" s="265">
        <f>'Class-9'!BW48</f>
        <v>0</v>
      </c>
      <c r="BO46" s="290">
        <f>'Class-9'!BX48</f>
        <v>0</v>
      </c>
      <c r="BP46" s="906">
        <f>'Class-9'!BY48</f>
        <v>0</v>
      </c>
      <c r="BQ46" s="907">
        <f>'Class-9'!BZ48</f>
        <v>0</v>
      </c>
      <c r="BR46" s="292" t="str">
        <f>'Class-9'!CC48</f>
        <v/>
      </c>
      <c r="BS46" s="264">
        <f>'Class-9'!CD48</f>
        <v>0</v>
      </c>
      <c r="BT46" s="265">
        <f>'Class-9'!CE48</f>
        <v>0</v>
      </c>
      <c r="BU46" s="290">
        <f>'Class-9'!CF48</f>
        <v>0</v>
      </c>
      <c r="BV46" s="265">
        <f>'Class-9'!CG48</f>
        <v>0</v>
      </c>
      <c r="BW46" s="265">
        <f>'Class-9'!CH48</f>
        <v>0</v>
      </c>
      <c r="BX46" s="290">
        <f>'Class-9'!CI48</f>
        <v>0</v>
      </c>
      <c r="BY46" s="265">
        <f>'Class-9'!CJ48</f>
        <v>0</v>
      </c>
      <c r="BZ46" s="265">
        <f>'Class-9'!CK48</f>
        <v>0</v>
      </c>
      <c r="CA46" s="290">
        <f>'Class-9'!CL48</f>
        <v>0</v>
      </c>
      <c r="CB46" s="906">
        <f>'Class-9'!CM48</f>
        <v>0</v>
      </c>
      <c r="CC46" s="907">
        <f>'Class-9'!CN48</f>
        <v>0</v>
      </c>
      <c r="CD46" s="292" t="str">
        <f>'Class-9'!CQ48</f>
        <v/>
      </c>
      <c r="CE46" s="264">
        <f>'Class-9'!CR48</f>
        <v>0</v>
      </c>
      <c r="CF46" s="265">
        <f>'Class-9'!CS48</f>
        <v>0</v>
      </c>
      <c r="CG46" s="290">
        <f>'Class-9'!CT48</f>
        <v>0</v>
      </c>
      <c r="CH46" s="265">
        <f>'Class-9'!CU48</f>
        <v>0</v>
      </c>
      <c r="CI46" s="265">
        <f>'Class-9'!CV48</f>
        <v>0</v>
      </c>
      <c r="CJ46" s="290">
        <f>'Class-9'!CW48</f>
        <v>0</v>
      </c>
      <c r="CK46" s="265">
        <f>'Class-9'!CX48</f>
        <v>0</v>
      </c>
      <c r="CL46" s="265">
        <f>'Class-9'!CY48</f>
        <v>0</v>
      </c>
      <c r="CM46" s="290">
        <f>'Class-9'!CZ48</f>
        <v>0</v>
      </c>
      <c r="CN46" s="906">
        <f>'Class-9'!DA48</f>
        <v>0</v>
      </c>
      <c r="CO46" s="907">
        <f>'Class-9'!DB48</f>
        <v>0</v>
      </c>
      <c r="CP46" s="292" t="str">
        <f>'Class-9'!DE48</f>
        <v/>
      </c>
      <c r="CQ46" s="264">
        <f>'Class-9'!DF48</f>
        <v>0</v>
      </c>
      <c r="CR46" s="265">
        <f>'Class-9'!DG48</f>
        <v>0</v>
      </c>
      <c r="CS46" s="290">
        <f>'Class-9'!DH48</f>
        <v>0</v>
      </c>
      <c r="CT46" s="265">
        <f>'Class-9'!DI48</f>
        <v>0</v>
      </c>
      <c r="CU46" s="265">
        <f>'Class-9'!DJ48</f>
        <v>0</v>
      </c>
      <c r="CV46" s="290">
        <f>'Class-9'!DK48</f>
        <v>0</v>
      </c>
      <c r="CW46" s="265">
        <f>'Class-9'!DL48</f>
        <v>0</v>
      </c>
      <c r="CX46" s="265">
        <f>'Class-9'!DM48</f>
        <v>0</v>
      </c>
      <c r="CY46" s="290">
        <f>'Class-9'!DN48</f>
        <v>0</v>
      </c>
      <c r="CZ46" s="291">
        <f>'Class-9'!DO48</f>
        <v>0</v>
      </c>
      <c r="DA46" s="307" t="str">
        <f>'Class-9'!DQ48</f>
        <v/>
      </c>
      <c r="DB46" s="264">
        <f>'Class-9'!DR48</f>
        <v>0</v>
      </c>
      <c r="DC46" s="265">
        <f>'Class-9'!DS48</f>
        <v>0</v>
      </c>
      <c r="DD46" s="290">
        <f>'Class-9'!DT48</f>
        <v>0</v>
      </c>
      <c r="DE46" s="265">
        <f>'Class-9'!DU48</f>
        <v>0</v>
      </c>
      <c r="DF46" s="265">
        <f>'Class-9'!DV48</f>
        <v>0</v>
      </c>
      <c r="DG46" s="290">
        <f>'Class-9'!DW48</f>
        <v>0</v>
      </c>
      <c r="DH46" s="265">
        <f>'Class-9'!DX48</f>
        <v>0</v>
      </c>
      <c r="DI46" s="265">
        <f>'Class-9'!DY48</f>
        <v>0</v>
      </c>
      <c r="DJ46" s="290">
        <f>'Class-9'!DZ48</f>
        <v>0</v>
      </c>
      <c r="DK46" s="291">
        <f>'Class-9'!EA48</f>
        <v>0</v>
      </c>
      <c r="DL46" s="307" t="str">
        <f>'Class-9'!EC48</f>
        <v/>
      </c>
      <c r="DM46" s="264">
        <f>'Class-9'!ED48</f>
        <v>0</v>
      </c>
      <c r="DN46" s="265">
        <f>'Class-9'!EE48</f>
        <v>0</v>
      </c>
      <c r="DO46" s="265">
        <f>'Class-9'!EF48</f>
        <v>0</v>
      </c>
      <c r="DP46" s="265">
        <f>'Class-9'!EG48</f>
        <v>0</v>
      </c>
      <c r="DQ46" s="265">
        <f>'Class-9'!EH48</f>
        <v>0</v>
      </c>
      <c r="DR46" s="292" t="str">
        <f>'Class-9'!EI48</f>
        <v/>
      </c>
      <c r="DS46" s="264">
        <f>'Class-9'!EJ48</f>
        <v>0</v>
      </c>
      <c r="DT46" s="265">
        <f>'Class-9'!EK48</f>
        <v>0</v>
      </c>
      <c r="DU46" s="265">
        <f>'Class-9'!EL48</f>
        <v>0</v>
      </c>
      <c r="DV46" s="265">
        <f>'Class-9'!EM48</f>
        <v>0</v>
      </c>
      <c r="DW46" s="265">
        <f>'Class-9'!EN48</f>
        <v>0</v>
      </c>
      <c r="DX46" s="268" t="str">
        <f>'Class-9'!EO48</f>
        <v/>
      </c>
      <c r="DY46" s="264">
        <f>'Class-9'!EP48</f>
        <v>0</v>
      </c>
      <c r="DZ46" s="265">
        <f>'Class-9'!EQ48</f>
        <v>0</v>
      </c>
      <c r="EA46" s="290">
        <f>'Class-9'!ER48</f>
        <v>0</v>
      </c>
      <c r="EB46" s="265">
        <f>'Class-9'!ES48</f>
        <v>0</v>
      </c>
      <c r="EC46" s="265">
        <f>'Class-9'!ET48</f>
        <v>0</v>
      </c>
      <c r="ED46" s="290">
        <f>'Class-9'!EU48</f>
        <v>0</v>
      </c>
      <c r="EE46" s="265">
        <f>'Class-9'!EV48</f>
        <v>0</v>
      </c>
      <c r="EF46" s="265">
        <f>'Class-9'!EW48</f>
        <v>0</v>
      </c>
      <c r="EG46" s="290">
        <f>'Class-9'!EX48</f>
        <v>0</v>
      </c>
      <c r="EH46" s="291">
        <f>'Class-9'!EY48</f>
        <v>0</v>
      </c>
      <c r="EI46" s="307" t="str">
        <f>'Class-9'!FA48</f>
        <v/>
      </c>
      <c r="EJ46" s="264">
        <f>'Class-9'!FB48</f>
        <v>0</v>
      </c>
      <c r="EK46" s="265">
        <f>'Class-9'!FC48</f>
        <v>0</v>
      </c>
      <c r="EL46" s="269" t="str">
        <f>'Class-9'!FD48</f>
        <v/>
      </c>
      <c r="EM46" s="264">
        <f>'Class-9'!FE48</f>
        <v>0</v>
      </c>
      <c r="EN46" s="265">
        <f>'Class-9'!FF48</f>
        <v>0</v>
      </c>
      <c r="EO46" s="270">
        <f>'Class-9'!FG48</f>
        <v>0</v>
      </c>
      <c r="EP46" s="265" t="str">
        <f>'Class-9'!FH48</f>
        <v/>
      </c>
      <c r="EQ46" s="265" t="str">
        <f>'Class-9'!FI48</f>
        <v/>
      </c>
      <c r="ER46" s="265" t="str">
        <f>'Class-9'!FJ48</f>
        <v/>
      </c>
      <c r="ES46" s="267" t="str">
        <f>'Class-9'!FK48</f>
        <v/>
      </c>
      <c r="ET46" s="271" t="str">
        <f>'Class-9'!FM48</f>
        <v/>
      </c>
    </row>
    <row r="47" spans="1:150" s="272" customFormat="1" ht="17.25" customHeight="1">
      <c r="A47" s="898"/>
      <c r="B47" s="264">
        <f t="shared" si="1"/>
        <v>0</v>
      </c>
      <c r="C47" s="265">
        <f>'Class-9'!D49</f>
        <v>0</v>
      </c>
      <c r="D47" s="265">
        <f>'Class-9'!E49</f>
        <v>0</v>
      </c>
      <c r="E47" s="265">
        <f>'Class-9'!F49</f>
        <v>0</v>
      </c>
      <c r="F47" s="265">
        <f>'Class-9'!$G49</f>
        <v>0</v>
      </c>
      <c r="G47" s="265">
        <f>'Class-9'!$H49</f>
        <v>0</v>
      </c>
      <c r="H47" s="265">
        <f>'Class-9'!I49</f>
        <v>0</v>
      </c>
      <c r="I47" s="265">
        <f>'Class-9'!J49</f>
        <v>0</v>
      </c>
      <c r="J47" s="266">
        <f>'Class-9'!K49</f>
        <v>0</v>
      </c>
      <c r="K47" s="264">
        <f>'Class-9'!L49</f>
        <v>0</v>
      </c>
      <c r="L47" s="265">
        <f>'Class-9'!M49</f>
        <v>0</v>
      </c>
      <c r="M47" s="290">
        <f>'Class-9'!N49</f>
        <v>0</v>
      </c>
      <c r="N47" s="265">
        <f>'Class-9'!O49</f>
        <v>0</v>
      </c>
      <c r="O47" s="265">
        <f>'Class-9'!P49</f>
        <v>0</v>
      </c>
      <c r="P47" s="290">
        <f>'Class-9'!Q49</f>
        <v>0</v>
      </c>
      <c r="Q47" s="265">
        <f>'Class-9'!R49</f>
        <v>0</v>
      </c>
      <c r="R47" s="265">
        <f>'Class-9'!S49</f>
        <v>0</v>
      </c>
      <c r="S47" s="290">
        <f>'Class-9'!T49</f>
        <v>0</v>
      </c>
      <c r="T47" s="906">
        <f>'Class-9'!U49</f>
        <v>0</v>
      </c>
      <c r="U47" s="907"/>
      <c r="V47" s="292" t="str">
        <f>'Class-9'!Y49</f>
        <v/>
      </c>
      <c r="W47" s="264">
        <f>'Class-9'!Z49</f>
        <v>0</v>
      </c>
      <c r="X47" s="265">
        <f>'Class-9'!AA49</f>
        <v>0</v>
      </c>
      <c r="Y47" s="290">
        <f>'Class-9'!AB49</f>
        <v>0</v>
      </c>
      <c r="Z47" s="265">
        <f>'Class-9'!AC49</f>
        <v>0</v>
      </c>
      <c r="AA47" s="265">
        <f>'Class-9'!AD49</f>
        <v>0</v>
      </c>
      <c r="AB47" s="290">
        <f>'Class-9'!AE49</f>
        <v>0</v>
      </c>
      <c r="AC47" s="265">
        <f>'Class-9'!AF49</f>
        <v>0</v>
      </c>
      <c r="AD47" s="265">
        <f>'Class-9'!AG49</f>
        <v>0</v>
      </c>
      <c r="AE47" s="290">
        <f>'Class-9'!AH49</f>
        <v>0</v>
      </c>
      <c r="AF47" s="906">
        <f>'Class-9'!AI49</f>
        <v>0</v>
      </c>
      <c r="AG47" s="907">
        <f>'Class-9'!AJ49</f>
        <v>0</v>
      </c>
      <c r="AH47" s="292" t="str">
        <f>'Class-9'!AM49</f>
        <v/>
      </c>
      <c r="AI47" s="264">
        <f>'Class-9'!AN49</f>
        <v>0</v>
      </c>
      <c r="AJ47" s="265">
        <f>'Class-9'!AO49</f>
        <v>0</v>
      </c>
      <c r="AK47" s="290">
        <f>'Class-9'!AP49</f>
        <v>0</v>
      </c>
      <c r="AL47" s="265">
        <f>'Class-9'!AQ49</f>
        <v>0</v>
      </c>
      <c r="AM47" s="265">
        <f>'Class-9'!AR49</f>
        <v>0</v>
      </c>
      <c r="AN47" s="290">
        <f>'Class-9'!AS49</f>
        <v>0</v>
      </c>
      <c r="AO47" s="265">
        <f>'Class-9'!AT49</f>
        <v>0</v>
      </c>
      <c r="AP47" s="265">
        <f>'Class-9'!AU49</f>
        <v>0</v>
      </c>
      <c r="AQ47" s="290">
        <f>'Class-9'!AV49</f>
        <v>0</v>
      </c>
      <c r="AR47" s="906">
        <f>'Class-9'!AW49</f>
        <v>0</v>
      </c>
      <c r="AS47" s="907"/>
      <c r="AT47" s="292" t="str">
        <f>'Class-9'!BA49</f>
        <v/>
      </c>
      <c r="AU47" s="264">
        <f>'Class-9'!BB49</f>
        <v>0</v>
      </c>
      <c r="AV47" s="265">
        <f>'Class-9'!BC49</f>
        <v>0</v>
      </c>
      <c r="AW47" s="290">
        <f>'Class-9'!BD49</f>
        <v>0</v>
      </c>
      <c r="AX47" s="265">
        <f>'Class-9'!BE49</f>
        <v>0</v>
      </c>
      <c r="AY47" s="265">
        <f>'Class-9'!BF49</f>
        <v>0</v>
      </c>
      <c r="AZ47" s="290">
        <f>'Class-9'!BG49</f>
        <v>0</v>
      </c>
      <c r="BA47" s="265">
        <f>'Class-9'!BH49</f>
        <v>0</v>
      </c>
      <c r="BB47" s="265">
        <f>'Class-9'!BI49</f>
        <v>0</v>
      </c>
      <c r="BC47" s="290">
        <f>'Class-9'!BJ49</f>
        <v>0</v>
      </c>
      <c r="BD47" s="906">
        <f>'Class-9'!BK49</f>
        <v>0</v>
      </c>
      <c r="BE47" s="907">
        <f>'Class-9'!BL49</f>
        <v>0</v>
      </c>
      <c r="BF47" s="292" t="str">
        <f>'Class-9'!BO49</f>
        <v/>
      </c>
      <c r="BG47" s="264">
        <f>'Class-9'!BP49</f>
        <v>0</v>
      </c>
      <c r="BH47" s="265">
        <f>'Class-9'!BQ49</f>
        <v>0</v>
      </c>
      <c r="BI47" s="290">
        <f>'Class-9'!BR49</f>
        <v>0</v>
      </c>
      <c r="BJ47" s="265">
        <f>'Class-9'!BS49</f>
        <v>0</v>
      </c>
      <c r="BK47" s="265">
        <f>'Class-9'!BT49</f>
        <v>0</v>
      </c>
      <c r="BL47" s="290">
        <f>'Class-9'!BU49</f>
        <v>0</v>
      </c>
      <c r="BM47" s="265">
        <f>'Class-9'!BV49</f>
        <v>0</v>
      </c>
      <c r="BN47" s="265">
        <f>'Class-9'!BW49</f>
        <v>0</v>
      </c>
      <c r="BO47" s="290">
        <f>'Class-9'!BX49</f>
        <v>0</v>
      </c>
      <c r="BP47" s="906">
        <f>'Class-9'!BY49</f>
        <v>0</v>
      </c>
      <c r="BQ47" s="907">
        <f>'Class-9'!BZ49</f>
        <v>0</v>
      </c>
      <c r="BR47" s="292" t="str">
        <f>'Class-9'!CC49</f>
        <v/>
      </c>
      <c r="BS47" s="264">
        <f>'Class-9'!CD49</f>
        <v>0</v>
      </c>
      <c r="BT47" s="265">
        <f>'Class-9'!CE49</f>
        <v>0</v>
      </c>
      <c r="BU47" s="290">
        <f>'Class-9'!CF49</f>
        <v>0</v>
      </c>
      <c r="BV47" s="265">
        <f>'Class-9'!CG49</f>
        <v>0</v>
      </c>
      <c r="BW47" s="265">
        <f>'Class-9'!CH49</f>
        <v>0</v>
      </c>
      <c r="BX47" s="290">
        <f>'Class-9'!CI49</f>
        <v>0</v>
      </c>
      <c r="BY47" s="265">
        <f>'Class-9'!CJ49</f>
        <v>0</v>
      </c>
      <c r="BZ47" s="265">
        <f>'Class-9'!CK49</f>
        <v>0</v>
      </c>
      <c r="CA47" s="290">
        <f>'Class-9'!CL49</f>
        <v>0</v>
      </c>
      <c r="CB47" s="906">
        <f>'Class-9'!CM49</f>
        <v>0</v>
      </c>
      <c r="CC47" s="907">
        <f>'Class-9'!CN49</f>
        <v>0</v>
      </c>
      <c r="CD47" s="292" t="str">
        <f>'Class-9'!CQ49</f>
        <v/>
      </c>
      <c r="CE47" s="264">
        <f>'Class-9'!CR49</f>
        <v>0</v>
      </c>
      <c r="CF47" s="265">
        <f>'Class-9'!CS49</f>
        <v>0</v>
      </c>
      <c r="CG47" s="290">
        <f>'Class-9'!CT49</f>
        <v>0</v>
      </c>
      <c r="CH47" s="265">
        <f>'Class-9'!CU49</f>
        <v>0</v>
      </c>
      <c r="CI47" s="265">
        <f>'Class-9'!CV49</f>
        <v>0</v>
      </c>
      <c r="CJ47" s="290">
        <f>'Class-9'!CW49</f>
        <v>0</v>
      </c>
      <c r="CK47" s="265">
        <f>'Class-9'!CX49</f>
        <v>0</v>
      </c>
      <c r="CL47" s="265">
        <f>'Class-9'!CY49</f>
        <v>0</v>
      </c>
      <c r="CM47" s="290">
        <f>'Class-9'!CZ49</f>
        <v>0</v>
      </c>
      <c r="CN47" s="906">
        <f>'Class-9'!DA49</f>
        <v>0</v>
      </c>
      <c r="CO47" s="907">
        <f>'Class-9'!DB49</f>
        <v>0</v>
      </c>
      <c r="CP47" s="292" t="str">
        <f>'Class-9'!DE49</f>
        <v/>
      </c>
      <c r="CQ47" s="264">
        <f>'Class-9'!DF49</f>
        <v>0</v>
      </c>
      <c r="CR47" s="265">
        <f>'Class-9'!DG49</f>
        <v>0</v>
      </c>
      <c r="CS47" s="290">
        <f>'Class-9'!DH49</f>
        <v>0</v>
      </c>
      <c r="CT47" s="265">
        <f>'Class-9'!DI49</f>
        <v>0</v>
      </c>
      <c r="CU47" s="265">
        <f>'Class-9'!DJ49</f>
        <v>0</v>
      </c>
      <c r="CV47" s="290">
        <f>'Class-9'!DK49</f>
        <v>0</v>
      </c>
      <c r="CW47" s="265">
        <f>'Class-9'!DL49</f>
        <v>0</v>
      </c>
      <c r="CX47" s="265">
        <f>'Class-9'!DM49</f>
        <v>0</v>
      </c>
      <c r="CY47" s="290">
        <f>'Class-9'!DN49</f>
        <v>0</v>
      </c>
      <c r="CZ47" s="291">
        <f>'Class-9'!DO49</f>
        <v>0</v>
      </c>
      <c r="DA47" s="307" t="str">
        <f>'Class-9'!DQ49</f>
        <v/>
      </c>
      <c r="DB47" s="264">
        <f>'Class-9'!DR49</f>
        <v>0</v>
      </c>
      <c r="DC47" s="265">
        <f>'Class-9'!DS49</f>
        <v>0</v>
      </c>
      <c r="DD47" s="290">
        <f>'Class-9'!DT49</f>
        <v>0</v>
      </c>
      <c r="DE47" s="265">
        <f>'Class-9'!DU49</f>
        <v>0</v>
      </c>
      <c r="DF47" s="265">
        <f>'Class-9'!DV49</f>
        <v>0</v>
      </c>
      <c r="DG47" s="290">
        <f>'Class-9'!DW49</f>
        <v>0</v>
      </c>
      <c r="DH47" s="265">
        <f>'Class-9'!DX49</f>
        <v>0</v>
      </c>
      <c r="DI47" s="265">
        <f>'Class-9'!DY49</f>
        <v>0</v>
      </c>
      <c r="DJ47" s="290">
        <f>'Class-9'!DZ49</f>
        <v>0</v>
      </c>
      <c r="DK47" s="291">
        <f>'Class-9'!EA49</f>
        <v>0</v>
      </c>
      <c r="DL47" s="307" t="str">
        <f>'Class-9'!EC49</f>
        <v/>
      </c>
      <c r="DM47" s="264">
        <f>'Class-9'!ED49</f>
        <v>0</v>
      </c>
      <c r="DN47" s="265">
        <f>'Class-9'!EE49</f>
        <v>0</v>
      </c>
      <c r="DO47" s="265">
        <f>'Class-9'!EF49</f>
        <v>0</v>
      </c>
      <c r="DP47" s="265">
        <f>'Class-9'!EG49</f>
        <v>0</v>
      </c>
      <c r="DQ47" s="265">
        <f>'Class-9'!EH49</f>
        <v>0</v>
      </c>
      <c r="DR47" s="292" t="str">
        <f>'Class-9'!EI49</f>
        <v/>
      </c>
      <c r="DS47" s="264">
        <f>'Class-9'!EJ49</f>
        <v>0</v>
      </c>
      <c r="DT47" s="265">
        <f>'Class-9'!EK49</f>
        <v>0</v>
      </c>
      <c r="DU47" s="265">
        <f>'Class-9'!EL49</f>
        <v>0</v>
      </c>
      <c r="DV47" s="265">
        <f>'Class-9'!EM49</f>
        <v>0</v>
      </c>
      <c r="DW47" s="265">
        <f>'Class-9'!EN49</f>
        <v>0</v>
      </c>
      <c r="DX47" s="268" t="str">
        <f>'Class-9'!EO49</f>
        <v/>
      </c>
      <c r="DY47" s="264">
        <f>'Class-9'!EP49</f>
        <v>0</v>
      </c>
      <c r="DZ47" s="265">
        <f>'Class-9'!EQ49</f>
        <v>0</v>
      </c>
      <c r="EA47" s="290">
        <f>'Class-9'!ER49</f>
        <v>0</v>
      </c>
      <c r="EB47" s="265">
        <f>'Class-9'!ES49</f>
        <v>0</v>
      </c>
      <c r="EC47" s="265">
        <f>'Class-9'!ET49</f>
        <v>0</v>
      </c>
      <c r="ED47" s="290">
        <f>'Class-9'!EU49</f>
        <v>0</v>
      </c>
      <c r="EE47" s="265">
        <f>'Class-9'!EV49</f>
        <v>0</v>
      </c>
      <c r="EF47" s="265">
        <f>'Class-9'!EW49</f>
        <v>0</v>
      </c>
      <c r="EG47" s="290">
        <f>'Class-9'!EX49</f>
        <v>0</v>
      </c>
      <c r="EH47" s="291">
        <f>'Class-9'!EY49</f>
        <v>0</v>
      </c>
      <c r="EI47" s="307" t="str">
        <f>'Class-9'!FA49</f>
        <v/>
      </c>
      <c r="EJ47" s="264">
        <f>'Class-9'!FB49</f>
        <v>0</v>
      </c>
      <c r="EK47" s="265">
        <f>'Class-9'!FC49</f>
        <v>0</v>
      </c>
      <c r="EL47" s="269" t="str">
        <f>'Class-9'!FD49</f>
        <v/>
      </c>
      <c r="EM47" s="264">
        <f>'Class-9'!FE49</f>
        <v>0</v>
      </c>
      <c r="EN47" s="265">
        <f>'Class-9'!FF49</f>
        <v>0</v>
      </c>
      <c r="EO47" s="270">
        <f>'Class-9'!FG49</f>
        <v>0</v>
      </c>
      <c r="EP47" s="265" t="str">
        <f>'Class-9'!FH49</f>
        <v/>
      </c>
      <c r="EQ47" s="265" t="str">
        <f>'Class-9'!FI49</f>
        <v/>
      </c>
      <c r="ER47" s="265" t="str">
        <f>'Class-9'!FJ49</f>
        <v/>
      </c>
      <c r="ES47" s="267" t="str">
        <f>'Class-9'!FK49</f>
        <v/>
      </c>
      <c r="ET47" s="271" t="str">
        <f>'Class-9'!FM49</f>
        <v/>
      </c>
    </row>
    <row r="48" spans="1:150" s="272" customFormat="1" ht="17.25" customHeight="1">
      <c r="A48" s="898"/>
      <c r="B48" s="264">
        <f t="shared" si="1"/>
        <v>0</v>
      </c>
      <c r="C48" s="265">
        <f>'Class-9'!D50</f>
        <v>0</v>
      </c>
      <c r="D48" s="265">
        <f>'Class-9'!E50</f>
        <v>0</v>
      </c>
      <c r="E48" s="265">
        <f>'Class-9'!F50</f>
        <v>0</v>
      </c>
      <c r="F48" s="265">
        <f>'Class-9'!$G50</f>
        <v>0</v>
      </c>
      <c r="G48" s="265">
        <f>'Class-9'!$H50</f>
        <v>0</v>
      </c>
      <c r="H48" s="265">
        <f>'Class-9'!I50</f>
        <v>0</v>
      </c>
      <c r="I48" s="265">
        <f>'Class-9'!J50</f>
        <v>0</v>
      </c>
      <c r="J48" s="266">
        <f>'Class-9'!K50</f>
        <v>0</v>
      </c>
      <c r="K48" s="264">
        <f>'Class-9'!L50</f>
        <v>0</v>
      </c>
      <c r="L48" s="265">
        <f>'Class-9'!M50</f>
        <v>0</v>
      </c>
      <c r="M48" s="290">
        <f>'Class-9'!N50</f>
        <v>0</v>
      </c>
      <c r="N48" s="265">
        <f>'Class-9'!O50</f>
        <v>0</v>
      </c>
      <c r="O48" s="265">
        <f>'Class-9'!P50</f>
        <v>0</v>
      </c>
      <c r="P48" s="290">
        <f>'Class-9'!Q50</f>
        <v>0</v>
      </c>
      <c r="Q48" s="265">
        <f>'Class-9'!R50</f>
        <v>0</v>
      </c>
      <c r="R48" s="265">
        <f>'Class-9'!S50</f>
        <v>0</v>
      </c>
      <c r="S48" s="290">
        <f>'Class-9'!T50</f>
        <v>0</v>
      </c>
      <c r="T48" s="906">
        <f>'Class-9'!U50</f>
        <v>0</v>
      </c>
      <c r="U48" s="907"/>
      <c r="V48" s="292" t="str">
        <f>'Class-9'!Y50</f>
        <v/>
      </c>
      <c r="W48" s="264">
        <f>'Class-9'!Z50</f>
        <v>0</v>
      </c>
      <c r="X48" s="265">
        <f>'Class-9'!AA50</f>
        <v>0</v>
      </c>
      <c r="Y48" s="290">
        <f>'Class-9'!AB50</f>
        <v>0</v>
      </c>
      <c r="Z48" s="265">
        <f>'Class-9'!AC50</f>
        <v>0</v>
      </c>
      <c r="AA48" s="265">
        <f>'Class-9'!AD50</f>
        <v>0</v>
      </c>
      <c r="AB48" s="290">
        <f>'Class-9'!AE50</f>
        <v>0</v>
      </c>
      <c r="AC48" s="265">
        <f>'Class-9'!AF50</f>
        <v>0</v>
      </c>
      <c r="AD48" s="265">
        <f>'Class-9'!AG50</f>
        <v>0</v>
      </c>
      <c r="AE48" s="290">
        <f>'Class-9'!AH50</f>
        <v>0</v>
      </c>
      <c r="AF48" s="906">
        <f>'Class-9'!AI50</f>
        <v>0</v>
      </c>
      <c r="AG48" s="907">
        <f>'Class-9'!AJ50</f>
        <v>0</v>
      </c>
      <c r="AH48" s="292" t="str">
        <f>'Class-9'!AM50</f>
        <v/>
      </c>
      <c r="AI48" s="264">
        <f>'Class-9'!AN50</f>
        <v>0</v>
      </c>
      <c r="AJ48" s="265">
        <f>'Class-9'!AO50</f>
        <v>0</v>
      </c>
      <c r="AK48" s="290">
        <f>'Class-9'!AP50</f>
        <v>0</v>
      </c>
      <c r="AL48" s="265">
        <f>'Class-9'!AQ50</f>
        <v>0</v>
      </c>
      <c r="AM48" s="265">
        <f>'Class-9'!AR50</f>
        <v>0</v>
      </c>
      <c r="AN48" s="290">
        <f>'Class-9'!AS50</f>
        <v>0</v>
      </c>
      <c r="AO48" s="265">
        <f>'Class-9'!AT50</f>
        <v>0</v>
      </c>
      <c r="AP48" s="265">
        <f>'Class-9'!AU50</f>
        <v>0</v>
      </c>
      <c r="AQ48" s="290">
        <f>'Class-9'!AV50</f>
        <v>0</v>
      </c>
      <c r="AR48" s="906">
        <f>'Class-9'!AW50</f>
        <v>0</v>
      </c>
      <c r="AS48" s="907"/>
      <c r="AT48" s="292" t="str">
        <f>'Class-9'!BA50</f>
        <v/>
      </c>
      <c r="AU48" s="264">
        <f>'Class-9'!BB50</f>
        <v>0</v>
      </c>
      <c r="AV48" s="265">
        <f>'Class-9'!BC50</f>
        <v>0</v>
      </c>
      <c r="AW48" s="290">
        <f>'Class-9'!BD50</f>
        <v>0</v>
      </c>
      <c r="AX48" s="265">
        <f>'Class-9'!BE50</f>
        <v>0</v>
      </c>
      <c r="AY48" s="265">
        <f>'Class-9'!BF50</f>
        <v>0</v>
      </c>
      <c r="AZ48" s="290">
        <f>'Class-9'!BG50</f>
        <v>0</v>
      </c>
      <c r="BA48" s="265">
        <f>'Class-9'!BH50</f>
        <v>0</v>
      </c>
      <c r="BB48" s="265">
        <f>'Class-9'!BI50</f>
        <v>0</v>
      </c>
      <c r="BC48" s="290">
        <f>'Class-9'!BJ50</f>
        <v>0</v>
      </c>
      <c r="BD48" s="906">
        <f>'Class-9'!BK50</f>
        <v>0</v>
      </c>
      <c r="BE48" s="907">
        <f>'Class-9'!BL50</f>
        <v>0</v>
      </c>
      <c r="BF48" s="292" t="str">
        <f>'Class-9'!BO50</f>
        <v/>
      </c>
      <c r="BG48" s="264">
        <f>'Class-9'!BP50</f>
        <v>0</v>
      </c>
      <c r="BH48" s="265">
        <f>'Class-9'!BQ50</f>
        <v>0</v>
      </c>
      <c r="BI48" s="290">
        <f>'Class-9'!BR50</f>
        <v>0</v>
      </c>
      <c r="BJ48" s="265">
        <f>'Class-9'!BS50</f>
        <v>0</v>
      </c>
      <c r="BK48" s="265">
        <f>'Class-9'!BT50</f>
        <v>0</v>
      </c>
      <c r="BL48" s="290">
        <f>'Class-9'!BU50</f>
        <v>0</v>
      </c>
      <c r="BM48" s="265">
        <f>'Class-9'!BV50</f>
        <v>0</v>
      </c>
      <c r="BN48" s="265">
        <f>'Class-9'!BW50</f>
        <v>0</v>
      </c>
      <c r="BO48" s="290">
        <f>'Class-9'!BX50</f>
        <v>0</v>
      </c>
      <c r="BP48" s="906">
        <f>'Class-9'!BY50</f>
        <v>0</v>
      </c>
      <c r="BQ48" s="907">
        <f>'Class-9'!BZ50</f>
        <v>0</v>
      </c>
      <c r="BR48" s="292" t="str">
        <f>'Class-9'!CC50</f>
        <v/>
      </c>
      <c r="BS48" s="264">
        <f>'Class-9'!CD50</f>
        <v>0</v>
      </c>
      <c r="BT48" s="265">
        <f>'Class-9'!CE50</f>
        <v>0</v>
      </c>
      <c r="BU48" s="290">
        <f>'Class-9'!CF50</f>
        <v>0</v>
      </c>
      <c r="BV48" s="265">
        <f>'Class-9'!CG50</f>
        <v>0</v>
      </c>
      <c r="BW48" s="265">
        <f>'Class-9'!CH50</f>
        <v>0</v>
      </c>
      <c r="BX48" s="290">
        <f>'Class-9'!CI50</f>
        <v>0</v>
      </c>
      <c r="BY48" s="265">
        <f>'Class-9'!CJ50</f>
        <v>0</v>
      </c>
      <c r="BZ48" s="265">
        <f>'Class-9'!CK50</f>
        <v>0</v>
      </c>
      <c r="CA48" s="290">
        <f>'Class-9'!CL50</f>
        <v>0</v>
      </c>
      <c r="CB48" s="906">
        <f>'Class-9'!CM50</f>
        <v>0</v>
      </c>
      <c r="CC48" s="907">
        <f>'Class-9'!CN50</f>
        <v>0</v>
      </c>
      <c r="CD48" s="292" t="str">
        <f>'Class-9'!CQ50</f>
        <v/>
      </c>
      <c r="CE48" s="264">
        <f>'Class-9'!CR50</f>
        <v>0</v>
      </c>
      <c r="CF48" s="265">
        <f>'Class-9'!CS50</f>
        <v>0</v>
      </c>
      <c r="CG48" s="290">
        <f>'Class-9'!CT50</f>
        <v>0</v>
      </c>
      <c r="CH48" s="265">
        <f>'Class-9'!CU50</f>
        <v>0</v>
      </c>
      <c r="CI48" s="265">
        <f>'Class-9'!CV50</f>
        <v>0</v>
      </c>
      <c r="CJ48" s="290">
        <f>'Class-9'!CW50</f>
        <v>0</v>
      </c>
      <c r="CK48" s="265">
        <f>'Class-9'!CX50</f>
        <v>0</v>
      </c>
      <c r="CL48" s="265">
        <f>'Class-9'!CY50</f>
        <v>0</v>
      </c>
      <c r="CM48" s="290">
        <f>'Class-9'!CZ50</f>
        <v>0</v>
      </c>
      <c r="CN48" s="906">
        <f>'Class-9'!DA50</f>
        <v>0</v>
      </c>
      <c r="CO48" s="907">
        <f>'Class-9'!DB50</f>
        <v>0</v>
      </c>
      <c r="CP48" s="292" t="str">
        <f>'Class-9'!DE50</f>
        <v/>
      </c>
      <c r="CQ48" s="264">
        <f>'Class-9'!DF50</f>
        <v>0</v>
      </c>
      <c r="CR48" s="265">
        <f>'Class-9'!DG50</f>
        <v>0</v>
      </c>
      <c r="CS48" s="290">
        <f>'Class-9'!DH50</f>
        <v>0</v>
      </c>
      <c r="CT48" s="265">
        <f>'Class-9'!DI50</f>
        <v>0</v>
      </c>
      <c r="CU48" s="265">
        <f>'Class-9'!DJ50</f>
        <v>0</v>
      </c>
      <c r="CV48" s="290">
        <f>'Class-9'!DK50</f>
        <v>0</v>
      </c>
      <c r="CW48" s="265">
        <f>'Class-9'!DL50</f>
        <v>0</v>
      </c>
      <c r="CX48" s="265">
        <f>'Class-9'!DM50</f>
        <v>0</v>
      </c>
      <c r="CY48" s="290">
        <f>'Class-9'!DN50</f>
        <v>0</v>
      </c>
      <c r="CZ48" s="291">
        <f>'Class-9'!DO50</f>
        <v>0</v>
      </c>
      <c r="DA48" s="307" t="str">
        <f>'Class-9'!DQ50</f>
        <v/>
      </c>
      <c r="DB48" s="264">
        <f>'Class-9'!DR50</f>
        <v>0</v>
      </c>
      <c r="DC48" s="265">
        <f>'Class-9'!DS50</f>
        <v>0</v>
      </c>
      <c r="DD48" s="290">
        <f>'Class-9'!DT50</f>
        <v>0</v>
      </c>
      <c r="DE48" s="265">
        <f>'Class-9'!DU50</f>
        <v>0</v>
      </c>
      <c r="DF48" s="265">
        <f>'Class-9'!DV50</f>
        <v>0</v>
      </c>
      <c r="DG48" s="290">
        <f>'Class-9'!DW50</f>
        <v>0</v>
      </c>
      <c r="DH48" s="265">
        <f>'Class-9'!DX50</f>
        <v>0</v>
      </c>
      <c r="DI48" s="265">
        <f>'Class-9'!DY50</f>
        <v>0</v>
      </c>
      <c r="DJ48" s="290">
        <f>'Class-9'!DZ50</f>
        <v>0</v>
      </c>
      <c r="DK48" s="291">
        <f>'Class-9'!EA50</f>
        <v>0</v>
      </c>
      <c r="DL48" s="307" t="str">
        <f>'Class-9'!EC50</f>
        <v/>
      </c>
      <c r="DM48" s="264">
        <f>'Class-9'!ED50</f>
        <v>0</v>
      </c>
      <c r="DN48" s="265">
        <f>'Class-9'!EE50</f>
        <v>0</v>
      </c>
      <c r="DO48" s="265">
        <f>'Class-9'!EF50</f>
        <v>0</v>
      </c>
      <c r="DP48" s="265">
        <f>'Class-9'!EG50</f>
        <v>0</v>
      </c>
      <c r="DQ48" s="265">
        <f>'Class-9'!EH50</f>
        <v>0</v>
      </c>
      <c r="DR48" s="292" t="str">
        <f>'Class-9'!EI50</f>
        <v/>
      </c>
      <c r="DS48" s="264">
        <f>'Class-9'!EJ50</f>
        <v>0</v>
      </c>
      <c r="DT48" s="265">
        <f>'Class-9'!EK50</f>
        <v>0</v>
      </c>
      <c r="DU48" s="265">
        <f>'Class-9'!EL50</f>
        <v>0</v>
      </c>
      <c r="DV48" s="265">
        <f>'Class-9'!EM50</f>
        <v>0</v>
      </c>
      <c r="DW48" s="265">
        <f>'Class-9'!EN50</f>
        <v>0</v>
      </c>
      <c r="DX48" s="268" t="str">
        <f>'Class-9'!EO50</f>
        <v/>
      </c>
      <c r="DY48" s="264">
        <f>'Class-9'!EP50</f>
        <v>0</v>
      </c>
      <c r="DZ48" s="265">
        <f>'Class-9'!EQ50</f>
        <v>0</v>
      </c>
      <c r="EA48" s="290">
        <f>'Class-9'!ER50</f>
        <v>0</v>
      </c>
      <c r="EB48" s="265">
        <f>'Class-9'!ES50</f>
        <v>0</v>
      </c>
      <c r="EC48" s="265">
        <f>'Class-9'!ET50</f>
        <v>0</v>
      </c>
      <c r="ED48" s="290">
        <f>'Class-9'!EU50</f>
        <v>0</v>
      </c>
      <c r="EE48" s="265">
        <f>'Class-9'!EV50</f>
        <v>0</v>
      </c>
      <c r="EF48" s="265">
        <f>'Class-9'!EW50</f>
        <v>0</v>
      </c>
      <c r="EG48" s="290">
        <f>'Class-9'!EX50</f>
        <v>0</v>
      </c>
      <c r="EH48" s="291">
        <f>'Class-9'!EY50</f>
        <v>0</v>
      </c>
      <c r="EI48" s="307" t="str">
        <f>'Class-9'!FA50</f>
        <v/>
      </c>
      <c r="EJ48" s="264">
        <f>'Class-9'!FB50</f>
        <v>0</v>
      </c>
      <c r="EK48" s="265">
        <f>'Class-9'!FC50</f>
        <v>0</v>
      </c>
      <c r="EL48" s="269" t="str">
        <f>'Class-9'!FD50</f>
        <v/>
      </c>
      <c r="EM48" s="264">
        <f>'Class-9'!FE50</f>
        <v>0</v>
      </c>
      <c r="EN48" s="265">
        <f>'Class-9'!FF50</f>
        <v>0</v>
      </c>
      <c r="EO48" s="270">
        <f>'Class-9'!FG50</f>
        <v>0</v>
      </c>
      <c r="EP48" s="265" t="str">
        <f>'Class-9'!FH50</f>
        <v/>
      </c>
      <c r="EQ48" s="265" t="str">
        <f>'Class-9'!FI50</f>
        <v/>
      </c>
      <c r="ER48" s="265" t="str">
        <f>'Class-9'!FJ50</f>
        <v/>
      </c>
      <c r="ES48" s="267" t="str">
        <f>'Class-9'!FK50</f>
        <v/>
      </c>
      <c r="ET48" s="271" t="str">
        <f>'Class-9'!FM50</f>
        <v/>
      </c>
    </row>
    <row r="49" spans="1:150" s="272" customFormat="1" ht="17.25" customHeight="1">
      <c r="A49" s="898"/>
      <c r="B49" s="264">
        <f t="shared" si="1"/>
        <v>0</v>
      </c>
      <c r="C49" s="265">
        <f>'Class-9'!D51</f>
        <v>0</v>
      </c>
      <c r="D49" s="265">
        <f>'Class-9'!E51</f>
        <v>0</v>
      </c>
      <c r="E49" s="265">
        <f>'Class-9'!F51</f>
        <v>0</v>
      </c>
      <c r="F49" s="265">
        <f>'Class-9'!$G51</f>
        <v>0</v>
      </c>
      <c r="G49" s="265">
        <f>'Class-9'!$H51</f>
        <v>0</v>
      </c>
      <c r="H49" s="265">
        <f>'Class-9'!I51</f>
        <v>0</v>
      </c>
      <c r="I49" s="265">
        <f>'Class-9'!J51</f>
        <v>0</v>
      </c>
      <c r="J49" s="266">
        <f>'Class-9'!K51</f>
        <v>0</v>
      </c>
      <c r="K49" s="264">
        <f>'Class-9'!L51</f>
        <v>0</v>
      </c>
      <c r="L49" s="265">
        <f>'Class-9'!M51</f>
        <v>0</v>
      </c>
      <c r="M49" s="290">
        <f>'Class-9'!N51</f>
        <v>0</v>
      </c>
      <c r="N49" s="265">
        <f>'Class-9'!O51</f>
        <v>0</v>
      </c>
      <c r="O49" s="265">
        <f>'Class-9'!P51</f>
        <v>0</v>
      </c>
      <c r="P49" s="290">
        <f>'Class-9'!Q51</f>
        <v>0</v>
      </c>
      <c r="Q49" s="265">
        <f>'Class-9'!R51</f>
        <v>0</v>
      </c>
      <c r="R49" s="265">
        <f>'Class-9'!S51</f>
        <v>0</v>
      </c>
      <c r="S49" s="290">
        <f>'Class-9'!T51</f>
        <v>0</v>
      </c>
      <c r="T49" s="906">
        <f>'Class-9'!U51</f>
        <v>0</v>
      </c>
      <c r="U49" s="907"/>
      <c r="V49" s="292" t="str">
        <f>'Class-9'!Y51</f>
        <v/>
      </c>
      <c r="W49" s="264">
        <f>'Class-9'!Z51</f>
        <v>0</v>
      </c>
      <c r="X49" s="265">
        <f>'Class-9'!AA51</f>
        <v>0</v>
      </c>
      <c r="Y49" s="290">
        <f>'Class-9'!AB51</f>
        <v>0</v>
      </c>
      <c r="Z49" s="265">
        <f>'Class-9'!AC51</f>
        <v>0</v>
      </c>
      <c r="AA49" s="265">
        <f>'Class-9'!AD51</f>
        <v>0</v>
      </c>
      <c r="AB49" s="290">
        <f>'Class-9'!AE51</f>
        <v>0</v>
      </c>
      <c r="AC49" s="265">
        <f>'Class-9'!AF51</f>
        <v>0</v>
      </c>
      <c r="AD49" s="265">
        <f>'Class-9'!AG51</f>
        <v>0</v>
      </c>
      <c r="AE49" s="290">
        <f>'Class-9'!AH51</f>
        <v>0</v>
      </c>
      <c r="AF49" s="906">
        <f>'Class-9'!AI51</f>
        <v>0</v>
      </c>
      <c r="AG49" s="907">
        <f>'Class-9'!AJ51</f>
        <v>0</v>
      </c>
      <c r="AH49" s="292" t="str">
        <f>'Class-9'!AM51</f>
        <v/>
      </c>
      <c r="AI49" s="264">
        <f>'Class-9'!AN51</f>
        <v>0</v>
      </c>
      <c r="AJ49" s="265">
        <f>'Class-9'!AO51</f>
        <v>0</v>
      </c>
      <c r="AK49" s="290">
        <f>'Class-9'!AP51</f>
        <v>0</v>
      </c>
      <c r="AL49" s="265">
        <f>'Class-9'!AQ51</f>
        <v>0</v>
      </c>
      <c r="AM49" s="265">
        <f>'Class-9'!AR51</f>
        <v>0</v>
      </c>
      <c r="AN49" s="290">
        <f>'Class-9'!AS51</f>
        <v>0</v>
      </c>
      <c r="AO49" s="265">
        <f>'Class-9'!AT51</f>
        <v>0</v>
      </c>
      <c r="AP49" s="265">
        <f>'Class-9'!AU51</f>
        <v>0</v>
      </c>
      <c r="AQ49" s="290">
        <f>'Class-9'!AV51</f>
        <v>0</v>
      </c>
      <c r="AR49" s="906">
        <f>'Class-9'!AW51</f>
        <v>0</v>
      </c>
      <c r="AS49" s="907"/>
      <c r="AT49" s="292" t="str">
        <f>'Class-9'!BA51</f>
        <v/>
      </c>
      <c r="AU49" s="264">
        <f>'Class-9'!BB51</f>
        <v>0</v>
      </c>
      <c r="AV49" s="265">
        <f>'Class-9'!BC51</f>
        <v>0</v>
      </c>
      <c r="AW49" s="290">
        <f>'Class-9'!BD51</f>
        <v>0</v>
      </c>
      <c r="AX49" s="265">
        <f>'Class-9'!BE51</f>
        <v>0</v>
      </c>
      <c r="AY49" s="265">
        <f>'Class-9'!BF51</f>
        <v>0</v>
      </c>
      <c r="AZ49" s="290">
        <f>'Class-9'!BG51</f>
        <v>0</v>
      </c>
      <c r="BA49" s="265">
        <f>'Class-9'!BH51</f>
        <v>0</v>
      </c>
      <c r="BB49" s="265">
        <f>'Class-9'!BI51</f>
        <v>0</v>
      </c>
      <c r="BC49" s="290">
        <f>'Class-9'!BJ51</f>
        <v>0</v>
      </c>
      <c r="BD49" s="906">
        <f>'Class-9'!BK51</f>
        <v>0</v>
      </c>
      <c r="BE49" s="907">
        <f>'Class-9'!BL51</f>
        <v>0</v>
      </c>
      <c r="BF49" s="292" t="str">
        <f>'Class-9'!BO51</f>
        <v/>
      </c>
      <c r="BG49" s="264">
        <f>'Class-9'!BP51</f>
        <v>0</v>
      </c>
      <c r="BH49" s="265">
        <f>'Class-9'!BQ51</f>
        <v>0</v>
      </c>
      <c r="BI49" s="290">
        <f>'Class-9'!BR51</f>
        <v>0</v>
      </c>
      <c r="BJ49" s="265">
        <f>'Class-9'!BS51</f>
        <v>0</v>
      </c>
      <c r="BK49" s="265">
        <f>'Class-9'!BT51</f>
        <v>0</v>
      </c>
      <c r="BL49" s="290">
        <f>'Class-9'!BU51</f>
        <v>0</v>
      </c>
      <c r="BM49" s="265">
        <f>'Class-9'!BV51</f>
        <v>0</v>
      </c>
      <c r="BN49" s="265">
        <f>'Class-9'!BW51</f>
        <v>0</v>
      </c>
      <c r="BO49" s="290">
        <f>'Class-9'!BX51</f>
        <v>0</v>
      </c>
      <c r="BP49" s="906">
        <f>'Class-9'!BY51</f>
        <v>0</v>
      </c>
      <c r="BQ49" s="907">
        <f>'Class-9'!BZ51</f>
        <v>0</v>
      </c>
      <c r="BR49" s="292" t="str">
        <f>'Class-9'!CC51</f>
        <v/>
      </c>
      <c r="BS49" s="264">
        <f>'Class-9'!CD51</f>
        <v>0</v>
      </c>
      <c r="BT49" s="265">
        <f>'Class-9'!CE51</f>
        <v>0</v>
      </c>
      <c r="BU49" s="290">
        <f>'Class-9'!CF51</f>
        <v>0</v>
      </c>
      <c r="BV49" s="265">
        <f>'Class-9'!CG51</f>
        <v>0</v>
      </c>
      <c r="BW49" s="265">
        <f>'Class-9'!CH51</f>
        <v>0</v>
      </c>
      <c r="BX49" s="290">
        <f>'Class-9'!CI51</f>
        <v>0</v>
      </c>
      <c r="BY49" s="265">
        <f>'Class-9'!CJ51</f>
        <v>0</v>
      </c>
      <c r="BZ49" s="265">
        <f>'Class-9'!CK51</f>
        <v>0</v>
      </c>
      <c r="CA49" s="290">
        <f>'Class-9'!CL51</f>
        <v>0</v>
      </c>
      <c r="CB49" s="906">
        <f>'Class-9'!CM51</f>
        <v>0</v>
      </c>
      <c r="CC49" s="907">
        <f>'Class-9'!CN51</f>
        <v>0</v>
      </c>
      <c r="CD49" s="292" t="str">
        <f>'Class-9'!CQ51</f>
        <v/>
      </c>
      <c r="CE49" s="264">
        <f>'Class-9'!CR51</f>
        <v>0</v>
      </c>
      <c r="CF49" s="265">
        <f>'Class-9'!CS51</f>
        <v>0</v>
      </c>
      <c r="CG49" s="290">
        <f>'Class-9'!CT51</f>
        <v>0</v>
      </c>
      <c r="CH49" s="265">
        <f>'Class-9'!CU51</f>
        <v>0</v>
      </c>
      <c r="CI49" s="265">
        <f>'Class-9'!CV51</f>
        <v>0</v>
      </c>
      <c r="CJ49" s="290">
        <f>'Class-9'!CW51</f>
        <v>0</v>
      </c>
      <c r="CK49" s="265">
        <f>'Class-9'!CX51</f>
        <v>0</v>
      </c>
      <c r="CL49" s="265">
        <f>'Class-9'!CY51</f>
        <v>0</v>
      </c>
      <c r="CM49" s="290">
        <f>'Class-9'!CZ51</f>
        <v>0</v>
      </c>
      <c r="CN49" s="906">
        <f>'Class-9'!DA51</f>
        <v>0</v>
      </c>
      <c r="CO49" s="907">
        <f>'Class-9'!DB51</f>
        <v>0</v>
      </c>
      <c r="CP49" s="292" t="str">
        <f>'Class-9'!DE51</f>
        <v/>
      </c>
      <c r="CQ49" s="264">
        <f>'Class-9'!DF51</f>
        <v>0</v>
      </c>
      <c r="CR49" s="265">
        <f>'Class-9'!DG51</f>
        <v>0</v>
      </c>
      <c r="CS49" s="290">
        <f>'Class-9'!DH51</f>
        <v>0</v>
      </c>
      <c r="CT49" s="265">
        <f>'Class-9'!DI51</f>
        <v>0</v>
      </c>
      <c r="CU49" s="265">
        <f>'Class-9'!DJ51</f>
        <v>0</v>
      </c>
      <c r="CV49" s="290">
        <f>'Class-9'!DK51</f>
        <v>0</v>
      </c>
      <c r="CW49" s="265">
        <f>'Class-9'!DL51</f>
        <v>0</v>
      </c>
      <c r="CX49" s="265">
        <f>'Class-9'!DM51</f>
        <v>0</v>
      </c>
      <c r="CY49" s="290">
        <f>'Class-9'!DN51</f>
        <v>0</v>
      </c>
      <c r="CZ49" s="291">
        <f>'Class-9'!DO51</f>
        <v>0</v>
      </c>
      <c r="DA49" s="307" t="str">
        <f>'Class-9'!DQ51</f>
        <v/>
      </c>
      <c r="DB49" s="264">
        <f>'Class-9'!DR51</f>
        <v>0</v>
      </c>
      <c r="DC49" s="265">
        <f>'Class-9'!DS51</f>
        <v>0</v>
      </c>
      <c r="DD49" s="290">
        <f>'Class-9'!DT51</f>
        <v>0</v>
      </c>
      <c r="DE49" s="265">
        <f>'Class-9'!DU51</f>
        <v>0</v>
      </c>
      <c r="DF49" s="265">
        <f>'Class-9'!DV51</f>
        <v>0</v>
      </c>
      <c r="DG49" s="290">
        <f>'Class-9'!DW51</f>
        <v>0</v>
      </c>
      <c r="DH49" s="265">
        <f>'Class-9'!DX51</f>
        <v>0</v>
      </c>
      <c r="DI49" s="265">
        <f>'Class-9'!DY51</f>
        <v>0</v>
      </c>
      <c r="DJ49" s="290">
        <f>'Class-9'!DZ51</f>
        <v>0</v>
      </c>
      <c r="DK49" s="291">
        <f>'Class-9'!EA51</f>
        <v>0</v>
      </c>
      <c r="DL49" s="307" t="str">
        <f>'Class-9'!EC51</f>
        <v/>
      </c>
      <c r="DM49" s="264">
        <f>'Class-9'!ED51</f>
        <v>0</v>
      </c>
      <c r="DN49" s="265">
        <f>'Class-9'!EE51</f>
        <v>0</v>
      </c>
      <c r="DO49" s="265">
        <f>'Class-9'!EF51</f>
        <v>0</v>
      </c>
      <c r="DP49" s="265">
        <f>'Class-9'!EG51</f>
        <v>0</v>
      </c>
      <c r="DQ49" s="265">
        <f>'Class-9'!EH51</f>
        <v>0</v>
      </c>
      <c r="DR49" s="292" t="str">
        <f>'Class-9'!EI51</f>
        <v/>
      </c>
      <c r="DS49" s="264">
        <f>'Class-9'!EJ51</f>
        <v>0</v>
      </c>
      <c r="DT49" s="265">
        <f>'Class-9'!EK51</f>
        <v>0</v>
      </c>
      <c r="DU49" s="265">
        <f>'Class-9'!EL51</f>
        <v>0</v>
      </c>
      <c r="DV49" s="265">
        <f>'Class-9'!EM51</f>
        <v>0</v>
      </c>
      <c r="DW49" s="265">
        <f>'Class-9'!EN51</f>
        <v>0</v>
      </c>
      <c r="DX49" s="268" t="str">
        <f>'Class-9'!EO51</f>
        <v/>
      </c>
      <c r="DY49" s="264">
        <f>'Class-9'!EP51</f>
        <v>0</v>
      </c>
      <c r="DZ49" s="265">
        <f>'Class-9'!EQ51</f>
        <v>0</v>
      </c>
      <c r="EA49" s="290">
        <f>'Class-9'!ER51</f>
        <v>0</v>
      </c>
      <c r="EB49" s="265">
        <f>'Class-9'!ES51</f>
        <v>0</v>
      </c>
      <c r="EC49" s="265">
        <f>'Class-9'!ET51</f>
        <v>0</v>
      </c>
      <c r="ED49" s="290">
        <f>'Class-9'!EU51</f>
        <v>0</v>
      </c>
      <c r="EE49" s="265">
        <f>'Class-9'!EV51</f>
        <v>0</v>
      </c>
      <c r="EF49" s="265">
        <f>'Class-9'!EW51</f>
        <v>0</v>
      </c>
      <c r="EG49" s="290">
        <f>'Class-9'!EX51</f>
        <v>0</v>
      </c>
      <c r="EH49" s="291">
        <f>'Class-9'!EY51</f>
        <v>0</v>
      </c>
      <c r="EI49" s="307" t="str">
        <f>'Class-9'!FA51</f>
        <v/>
      </c>
      <c r="EJ49" s="264">
        <f>'Class-9'!FB51</f>
        <v>0</v>
      </c>
      <c r="EK49" s="265">
        <f>'Class-9'!FC51</f>
        <v>0</v>
      </c>
      <c r="EL49" s="269" t="str">
        <f>'Class-9'!FD51</f>
        <v/>
      </c>
      <c r="EM49" s="264">
        <f>'Class-9'!FE51</f>
        <v>0</v>
      </c>
      <c r="EN49" s="265">
        <f>'Class-9'!FF51</f>
        <v>0</v>
      </c>
      <c r="EO49" s="270">
        <f>'Class-9'!FG51</f>
        <v>0</v>
      </c>
      <c r="EP49" s="265" t="str">
        <f>'Class-9'!FH51</f>
        <v/>
      </c>
      <c r="EQ49" s="265" t="str">
        <f>'Class-9'!FI51</f>
        <v/>
      </c>
      <c r="ER49" s="265" t="str">
        <f>'Class-9'!FJ51</f>
        <v/>
      </c>
      <c r="ES49" s="267" t="str">
        <f>'Class-9'!FK51</f>
        <v/>
      </c>
      <c r="ET49" s="271" t="str">
        <f>'Class-9'!FM51</f>
        <v/>
      </c>
    </row>
    <row r="50" spans="1:150" s="272" customFormat="1" ht="17.25" customHeight="1">
      <c r="A50" s="898"/>
      <c r="B50" s="264">
        <f t="shared" si="1"/>
        <v>0</v>
      </c>
      <c r="C50" s="265">
        <f>'Class-9'!D52</f>
        <v>0</v>
      </c>
      <c r="D50" s="265">
        <f>'Class-9'!E52</f>
        <v>0</v>
      </c>
      <c r="E50" s="265">
        <f>'Class-9'!F52</f>
        <v>0</v>
      </c>
      <c r="F50" s="265">
        <f>'Class-9'!$G52</f>
        <v>0</v>
      </c>
      <c r="G50" s="265">
        <f>'Class-9'!$H52</f>
        <v>0</v>
      </c>
      <c r="H50" s="265">
        <f>'Class-9'!I52</f>
        <v>0</v>
      </c>
      <c r="I50" s="265">
        <f>'Class-9'!J52</f>
        <v>0</v>
      </c>
      <c r="J50" s="266">
        <f>'Class-9'!K52</f>
        <v>0</v>
      </c>
      <c r="K50" s="264">
        <f>'Class-9'!L52</f>
        <v>0</v>
      </c>
      <c r="L50" s="265">
        <f>'Class-9'!M52</f>
        <v>0</v>
      </c>
      <c r="M50" s="290">
        <f>'Class-9'!N52</f>
        <v>0</v>
      </c>
      <c r="N50" s="265">
        <f>'Class-9'!O52</f>
        <v>0</v>
      </c>
      <c r="O50" s="265">
        <f>'Class-9'!P52</f>
        <v>0</v>
      </c>
      <c r="P50" s="290">
        <f>'Class-9'!Q52</f>
        <v>0</v>
      </c>
      <c r="Q50" s="265">
        <f>'Class-9'!R52</f>
        <v>0</v>
      </c>
      <c r="R50" s="265">
        <f>'Class-9'!S52</f>
        <v>0</v>
      </c>
      <c r="S50" s="290">
        <f>'Class-9'!T52</f>
        <v>0</v>
      </c>
      <c r="T50" s="906">
        <f>'Class-9'!U52</f>
        <v>0</v>
      </c>
      <c r="U50" s="907"/>
      <c r="V50" s="292" t="str">
        <f>'Class-9'!Y52</f>
        <v/>
      </c>
      <c r="W50" s="264">
        <f>'Class-9'!Z52</f>
        <v>0</v>
      </c>
      <c r="X50" s="265">
        <f>'Class-9'!AA52</f>
        <v>0</v>
      </c>
      <c r="Y50" s="290">
        <f>'Class-9'!AB52</f>
        <v>0</v>
      </c>
      <c r="Z50" s="265">
        <f>'Class-9'!AC52</f>
        <v>0</v>
      </c>
      <c r="AA50" s="265">
        <f>'Class-9'!AD52</f>
        <v>0</v>
      </c>
      <c r="AB50" s="290">
        <f>'Class-9'!AE52</f>
        <v>0</v>
      </c>
      <c r="AC50" s="265">
        <f>'Class-9'!AF52</f>
        <v>0</v>
      </c>
      <c r="AD50" s="265">
        <f>'Class-9'!AG52</f>
        <v>0</v>
      </c>
      <c r="AE50" s="290">
        <f>'Class-9'!AH52</f>
        <v>0</v>
      </c>
      <c r="AF50" s="906">
        <f>'Class-9'!AI52</f>
        <v>0</v>
      </c>
      <c r="AG50" s="907">
        <f>'Class-9'!AJ52</f>
        <v>0</v>
      </c>
      <c r="AH50" s="292" t="str">
        <f>'Class-9'!AM52</f>
        <v/>
      </c>
      <c r="AI50" s="264">
        <f>'Class-9'!AN52</f>
        <v>0</v>
      </c>
      <c r="AJ50" s="265">
        <f>'Class-9'!AO52</f>
        <v>0</v>
      </c>
      <c r="AK50" s="290">
        <f>'Class-9'!AP52</f>
        <v>0</v>
      </c>
      <c r="AL50" s="265">
        <f>'Class-9'!AQ52</f>
        <v>0</v>
      </c>
      <c r="AM50" s="265">
        <f>'Class-9'!AR52</f>
        <v>0</v>
      </c>
      <c r="AN50" s="290">
        <f>'Class-9'!AS52</f>
        <v>0</v>
      </c>
      <c r="AO50" s="265">
        <f>'Class-9'!AT52</f>
        <v>0</v>
      </c>
      <c r="AP50" s="265">
        <f>'Class-9'!AU52</f>
        <v>0</v>
      </c>
      <c r="AQ50" s="290">
        <f>'Class-9'!AV52</f>
        <v>0</v>
      </c>
      <c r="AR50" s="906">
        <f>'Class-9'!AW52</f>
        <v>0</v>
      </c>
      <c r="AS50" s="907"/>
      <c r="AT50" s="292" t="str">
        <f>'Class-9'!BA52</f>
        <v/>
      </c>
      <c r="AU50" s="264">
        <f>'Class-9'!BB52</f>
        <v>0</v>
      </c>
      <c r="AV50" s="265">
        <f>'Class-9'!BC52</f>
        <v>0</v>
      </c>
      <c r="AW50" s="290">
        <f>'Class-9'!BD52</f>
        <v>0</v>
      </c>
      <c r="AX50" s="265">
        <f>'Class-9'!BE52</f>
        <v>0</v>
      </c>
      <c r="AY50" s="265">
        <f>'Class-9'!BF52</f>
        <v>0</v>
      </c>
      <c r="AZ50" s="290">
        <f>'Class-9'!BG52</f>
        <v>0</v>
      </c>
      <c r="BA50" s="265">
        <f>'Class-9'!BH52</f>
        <v>0</v>
      </c>
      <c r="BB50" s="265">
        <f>'Class-9'!BI52</f>
        <v>0</v>
      </c>
      <c r="BC50" s="290">
        <f>'Class-9'!BJ52</f>
        <v>0</v>
      </c>
      <c r="BD50" s="906">
        <f>'Class-9'!BK52</f>
        <v>0</v>
      </c>
      <c r="BE50" s="907">
        <f>'Class-9'!BL52</f>
        <v>0</v>
      </c>
      <c r="BF50" s="292" t="str">
        <f>'Class-9'!BO52</f>
        <v/>
      </c>
      <c r="BG50" s="264">
        <f>'Class-9'!BP52</f>
        <v>0</v>
      </c>
      <c r="BH50" s="265">
        <f>'Class-9'!BQ52</f>
        <v>0</v>
      </c>
      <c r="BI50" s="290">
        <f>'Class-9'!BR52</f>
        <v>0</v>
      </c>
      <c r="BJ50" s="265">
        <f>'Class-9'!BS52</f>
        <v>0</v>
      </c>
      <c r="BK50" s="265">
        <f>'Class-9'!BT52</f>
        <v>0</v>
      </c>
      <c r="BL50" s="290">
        <f>'Class-9'!BU52</f>
        <v>0</v>
      </c>
      <c r="BM50" s="265">
        <f>'Class-9'!BV52</f>
        <v>0</v>
      </c>
      <c r="BN50" s="265">
        <f>'Class-9'!BW52</f>
        <v>0</v>
      </c>
      <c r="BO50" s="290">
        <f>'Class-9'!BX52</f>
        <v>0</v>
      </c>
      <c r="BP50" s="906">
        <f>'Class-9'!BY52</f>
        <v>0</v>
      </c>
      <c r="BQ50" s="907">
        <f>'Class-9'!BZ52</f>
        <v>0</v>
      </c>
      <c r="BR50" s="292" t="str">
        <f>'Class-9'!CC52</f>
        <v/>
      </c>
      <c r="BS50" s="264">
        <f>'Class-9'!CD52</f>
        <v>0</v>
      </c>
      <c r="BT50" s="265">
        <f>'Class-9'!CE52</f>
        <v>0</v>
      </c>
      <c r="BU50" s="290">
        <f>'Class-9'!CF52</f>
        <v>0</v>
      </c>
      <c r="BV50" s="265">
        <f>'Class-9'!CG52</f>
        <v>0</v>
      </c>
      <c r="BW50" s="265">
        <f>'Class-9'!CH52</f>
        <v>0</v>
      </c>
      <c r="BX50" s="290">
        <f>'Class-9'!CI52</f>
        <v>0</v>
      </c>
      <c r="BY50" s="265">
        <f>'Class-9'!CJ52</f>
        <v>0</v>
      </c>
      <c r="BZ50" s="265">
        <f>'Class-9'!CK52</f>
        <v>0</v>
      </c>
      <c r="CA50" s="290">
        <f>'Class-9'!CL52</f>
        <v>0</v>
      </c>
      <c r="CB50" s="906">
        <f>'Class-9'!CM52</f>
        <v>0</v>
      </c>
      <c r="CC50" s="907">
        <f>'Class-9'!CN52</f>
        <v>0</v>
      </c>
      <c r="CD50" s="292" t="str">
        <f>'Class-9'!CQ52</f>
        <v/>
      </c>
      <c r="CE50" s="264">
        <f>'Class-9'!CR52</f>
        <v>0</v>
      </c>
      <c r="CF50" s="265">
        <f>'Class-9'!CS52</f>
        <v>0</v>
      </c>
      <c r="CG50" s="290">
        <f>'Class-9'!CT52</f>
        <v>0</v>
      </c>
      <c r="CH50" s="265">
        <f>'Class-9'!CU52</f>
        <v>0</v>
      </c>
      <c r="CI50" s="265">
        <f>'Class-9'!CV52</f>
        <v>0</v>
      </c>
      <c r="CJ50" s="290">
        <f>'Class-9'!CW52</f>
        <v>0</v>
      </c>
      <c r="CK50" s="265">
        <f>'Class-9'!CX52</f>
        <v>0</v>
      </c>
      <c r="CL50" s="265">
        <f>'Class-9'!CY52</f>
        <v>0</v>
      </c>
      <c r="CM50" s="290">
        <f>'Class-9'!CZ52</f>
        <v>0</v>
      </c>
      <c r="CN50" s="906">
        <f>'Class-9'!DA52</f>
        <v>0</v>
      </c>
      <c r="CO50" s="907">
        <f>'Class-9'!DB52</f>
        <v>0</v>
      </c>
      <c r="CP50" s="292" t="str">
        <f>'Class-9'!DE52</f>
        <v/>
      </c>
      <c r="CQ50" s="264">
        <f>'Class-9'!DF52</f>
        <v>0</v>
      </c>
      <c r="CR50" s="265">
        <f>'Class-9'!DG52</f>
        <v>0</v>
      </c>
      <c r="CS50" s="290">
        <f>'Class-9'!DH52</f>
        <v>0</v>
      </c>
      <c r="CT50" s="265">
        <f>'Class-9'!DI52</f>
        <v>0</v>
      </c>
      <c r="CU50" s="265">
        <f>'Class-9'!DJ52</f>
        <v>0</v>
      </c>
      <c r="CV50" s="290">
        <f>'Class-9'!DK52</f>
        <v>0</v>
      </c>
      <c r="CW50" s="265">
        <f>'Class-9'!DL52</f>
        <v>0</v>
      </c>
      <c r="CX50" s="265">
        <f>'Class-9'!DM52</f>
        <v>0</v>
      </c>
      <c r="CY50" s="290">
        <f>'Class-9'!DN52</f>
        <v>0</v>
      </c>
      <c r="CZ50" s="291">
        <f>'Class-9'!DO52</f>
        <v>0</v>
      </c>
      <c r="DA50" s="307" t="str">
        <f>'Class-9'!DQ52</f>
        <v/>
      </c>
      <c r="DB50" s="264">
        <f>'Class-9'!DR52</f>
        <v>0</v>
      </c>
      <c r="DC50" s="265">
        <f>'Class-9'!DS52</f>
        <v>0</v>
      </c>
      <c r="DD50" s="290">
        <f>'Class-9'!DT52</f>
        <v>0</v>
      </c>
      <c r="DE50" s="265">
        <f>'Class-9'!DU52</f>
        <v>0</v>
      </c>
      <c r="DF50" s="265">
        <f>'Class-9'!DV52</f>
        <v>0</v>
      </c>
      <c r="DG50" s="290">
        <f>'Class-9'!DW52</f>
        <v>0</v>
      </c>
      <c r="DH50" s="265">
        <f>'Class-9'!DX52</f>
        <v>0</v>
      </c>
      <c r="DI50" s="265">
        <f>'Class-9'!DY52</f>
        <v>0</v>
      </c>
      <c r="DJ50" s="290">
        <f>'Class-9'!DZ52</f>
        <v>0</v>
      </c>
      <c r="DK50" s="291">
        <f>'Class-9'!EA52</f>
        <v>0</v>
      </c>
      <c r="DL50" s="307" t="str">
        <f>'Class-9'!EC52</f>
        <v/>
      </c>
      <c r="DM50" s="264">
        <f>'Class-9'!ED52</f>
        <v>0</v>
      </c>
      <c r="DN50" s="265">
        <f>'Class-9'!EE52</f>
        <v>0</v>
      </c>
      <c r="DO50" s="265">
        <f>'Class-9'!EF52</f>
        <v>0</v>
      </c>
      <c r="DP50" s="265">
        <f>'Class-9'!EG52</f>
        <v>0</v>
      </c>
      <c r="DQ50" s="265">
        <f>'Class-9'!EH52</f>
        <v>0</v>
      </c>
      <c r="DR50" s="292" t="str">
        <f>'Class-9'!EI52</f>
        <v/>
      </c>
      <c r="DS50" s="264">
        <f>'Class-9'!EJ52</f>
        <v>0</v>
      </c>
      <c r="DT50" s="265">
        <f>'Class-9'!EK52</f>
        <v>0</v>
      </c>
      <c r="DU50" s="265">
        <f>'Class-9'!EL52</f>
        <v>0</v>
      </c>
      <c r="DV50" s="265">
        <f>'Class-9'!EM52</f>
        <v>0</v>
      </c>
      <c r="DW50" s="265">
        <f>'Class-9'!EN52</f>
        <v>0</v>
      </c>
      <c r="DX50" s="268" t="str">
        <f>'Class-9'!EO52</f>
        <v/>
      </c>
      <c r="DY50" s="264">
        <f>'Class-9'!EP52</f>
        <v>0</v>
      </c>
      <c r="DZ50" s="265">
        <f>'Class-9'!EQ52</f>
        <v>0</v>
      </c>
      <c r="EA50" s="290">
        <f>'Class-9'!ER52</f>
        <v>0</v>
      </c>
      <c r="EB50" s="265">
        <f>'Class-9'!ES52</f>
        <v>0</v>
      </c>
      <c r="EC50" s="265">
        <f>'Class-9'!ET52</f>
        <v>0</v>
      </c>
      <c r="ED50" s="290">
        <f>'Class-9'!EU52</f>
        <v>0</v>
      </c>
      <c r="EE50" s="265">
        <f>'Class-9'!EV52</f>
        <v>0</v>
      </c>
      <c r="EF50" s="265">
        <f>'Class-9'!EW52</f>
        <v>0</v>
      </c>
      <c r="EG50" s="290">
        <f>'Class-9'!EX52</f>
        <v>0</v>
      </c>
      <c r="EH50" s="291">
        <f>'Class-9'!EY52</f>
        <v>0</v>
      </c>
      <c r="EI50" s="307" t="str">
        <f>'Class-9'!FA52</f>
        <v/>
      </c>
      <c r="EJ50" s="264">
        <f>'Class-9'!FB52</f>
        <v>0</v>
      </c>
      <c r="EK50" s="265">
        <f>'Class-9'!FC52</f>
        <v>0</v>
      </c>
      <c r="EL50" s="269" t="str">
        <f>'Class-9'!FD52</f>
        <v/>
      </c>
      <c r="EM50" s="264">
        <f>'Class-9'!FE52</f>
        <v>0</v>
      </c>
      <c r="EN50" s="265">
        <f>'Class-9'!FF52</f>
        <v>0</v>
      </c>
      <c r="EO50" s="270">
        <f>'Class-9'!FG52</f>
        <v>0</v>
      </c>
      <c r="EP50" s="265" t="str">
        <f>'Class-9'!FH52</f>
        <v/>
      </c>
      <c r="EQ50" s="265" t="str">
        <f>'Class-9'!FI52</f>
        <v/>
      </c>
      <c r="ER50" s="265" t="str">
        <f>'Class-9'!FJ52</f>
        <v/>
      </c>
      <c r="ES50" s="267" t="str">
        <f>'Class-9'!FK52</f>
        <v/>
      </c>
      <c r="ET50" s="271" t="str">
        <f>'Class-9'!FM52</f>
        <v/>
      </c>
    </row>
    <row r="51" spans="1:150" s="272" customFormat="1" ht="17.25" customHeight="1">
      <c r="A51" s="898"/>
      <c r="B51" s="264">
        <f t="shared" si="1"/>
        <v>0</v>
      </c>
      <c r="C51" s="265">
        <f>'Class-9'!D53</f>
        <v>0</v>
      </c>
      <c r="D51" s="265">
        <f>'Class-9'!E53</f>
        <v>0</v>
      </c>
      <c r="E51" s="265">
        <f>'Class-9'!F53</f>
        <v>0</v>
      </c>
      <c r="F51" s="265">
        <f>'Class-9'!$G53</f>
        <v>0</v>
      </c>
      <c r="G51" s="265">
        <f>'Class-9'!$H53</f>
        <v>0</v>
      </c>
      <c r="H51" s="265">
        <f>'Class-9'!I53</f>
        <v>0</v>
      </c>
      <c r="I51" s="265">
        <f>'Class-9'!J53</f>
        <v>0</v>
      </c>
      <c r="J51" s="266">
        <f>'Class-9'!K53</f>
        <v>0</v>
      </c>
      <c r="K51" s="264">
        <f>'Class-9'!L53</f>
        <v>0</v>
      </c>
      <c r="L51" s="265">
        <f>'Class-9'!M53</f>
        <v>0</v>
      </c>
      <c r="M51" s="290">
        <f>'Class-9'!N53</f>
        <v>0</v>
      </c>
      <c r="N51" s="265">
        <f>'Class-9'!O53</f>
        <v>0</v>
      </c>
      <c r="O51" s="265">
        <f>'Class-9'!P53</f>
        <v>0</v>
      </c>
      <c r="P51" s="290">
        <f>'Class-9'!Q53</f>
        <v>0</v>
      </c>
      <c r="Q51" s="265">
        <f>'Class-9'!R53</f>
        <v>0</v>
      </c>
      <c r="R51" s="265">
        <f>'Class-9'!S53</f>
        <v>0</v>
      </c>
      <c r="S51" s="290">
        <f>'Class-9'!T53</f>
        <v>0</v>
      </c>
      <c r="T51" s="906">
        <f>'Class-9'!U53</f>
        <v>0</v>
      </c>
      <c r="U51" s="907"/>
      <c r="V51" s="292" t="str">
        <f>'Class-9'!Y53</f>
        <v/>
      </c>
      <c r="W51" s="264">
        <f>'Class-9'!Z53</f>
        <v>0</v>
      </c>
      <c r="X51" s="265">
        <f>'Class-9'!AA53</f>
        <v>0</v>
      </c>
      <c r="Y51" s="290">
        <f>'Class-9'!AB53</f>
        <v>0</v>
      </c>
      <c r="Z51" s="265">
        <f>'Class-9'!AC53</f>
        <v>0</v>
      </c>
      <c r="AA51" s="265">
        <f>'Class-9'!AD53</f>
        <v>0</v>
      </c>
      <c r="AB51" s="290">
        <f>'Class-9'!AE53</f>
        <v>0</v>
      </c>
      <c r="AC51" s="265">
        <f>'Class-9'!AF53</f>
        <v>0</v>
      </c>
      <c r="AD51" s="265">
        <f>'Class-9'!AG53</f>
        <v>0</v>
      </c>
      <c r="AE51" s="290">
        <f>'Class-9'!AH53</f>
        <v>0</v>
      </c>
      <c r="AF51" s="906">
        <f>'Class-9'!AI53</f>
        <v>0</v>
      </c>
      <c r="AG51" s="907">
        <f>'Class-9'!AJ53</f>
        <v>0</v>
      </c>
      <c r="AH51" s="292" t="str">
        <f>'Class-9'!AM53</f>
        <v/>
      </c>
      <c r="AI51" s="264">
        <f>'Class-9'!AN53</f>
        <v>0</v>
      </c>
      <c r="AJ51" s="265">
        <f>'Class-9'!AO53</f>
        <v>0</v>
      </c>
      <c r="AK51" s="290">
        <f>'Class-9'!AP53</f>
        <v>0</v>
      </c>
      <c r="AL51" s="265">
        <f>'Class-9'!AQ53</f>
        <v>0</v>
      </c>
      <c r="AM51" s="265">
        <f>'Class-9'!AR53</f>
        <v>0</v>
      </c>
      <c r="AN51" s="290">
        <f>'Class-9'!AS53</f>
        <v>0</v>
      </c>
      <c r="AO51" s="265">
        <f>'Class-9'!AT53</f>
        <v>0</v>
      </c>
      <c r="AP51" s="265">
        <f>'Class-9'!AU53</f>
        <v>0</v>
      </c>
      <c r="AQ51" s="290">
        <f>'Class-9'!AV53</f>
        <v>0</v>
      </c>
      <c r="AR51" s="906">
        <f>'Class-9'!AW53</f>
        <v>0</v>
      </c>
      <c r="AS51" s="907"/>
      <c r="AT51" s="292" t="str">
        <f>'Class-9'!BA53</f>
        <v/>
      </c>
      <c r="AU51" s="264">
        <f>'Class-9'!BB53</f>
        <v>0</v>
      </c>
      <c r="AV51" s="265">
        <f>'Class-9'!BC53</f>
        <v>0</v>
      </c>
      <c r="AW51" s="290">
        <f>'Class-9'!BD53</f>
        <v>0</v>
      </c>
      <c r="AX51" s="265">
        <f>'Class-9'!BE53</f>
        <v>0</v>
      </c>
      <c r="AY51" s="265">
        <f>'Class-9'!BF53</f>
        <v>0</v>
      </c>
      <c r="AZ51" s="290">
        <f>'Class-9'!BG53</f>
        <v>0</v>
      </c>
      <c r="BA51" s="265">
        <f>'Class-9'!BH53</f>
        <v>0</v>
      </c>
      <c r="BB51" s="265">
        <f>'Class-9'!BI53</f>
        <v>0</v>
      </c>
      <c r="BC51" s="290">
        <f>'Class-9'!BJ53</f>
        <v>0</v>
      </c>
      <c r="BD51" s="906">
        <f>'Class-9'!BK53</f>
        <v>0</v>
      </c>
      <c r="BE51" s="907">
        <f>'Class-9'!BL53</f>
        <v>0</v>
      </c>
      <c r="BF51" s="292" t="str">
        <f>'Class-9'!BO53</f>
        <v/>
      </c>
      <c r="BG51" s="264">
        <f>'Class-9'!BP53</f>
        <v>0</v>
      </c>
      <c r="BH51" s="265">
        <f>'Class-9'!BQ53</f>
        <v>0</v>
      </c>
      <c r="BI51" s="290">
        <f>'Class-9'!BR53</f>
        <v>0</v>
      </c>
      <c r="BJ51" s="265">
        <f>'Class-9'!BS53</f>
        <v>0</v>
      </c>
      <c r="BK51" s="265">
        <f>'Class-9'!BT53</f>
        <v>0</v>
      </c>
      <c r="BL51" s="290">
        <f>'Class-9'!BU53</f>
        <v>0</v>
      </c>
      <c r="BM51" s="265">
        <f>'Class-9'!BV53</f>
        <v>0</v>
      </c>
      <c r="BN51" s="265">
        <f>'Class-9'!BW53</f>
        <v>0</v>
      </c>
      <c r="BO51" s="290">
        <f>'Class-9'!BX53</f>
        <v>0</v>
      </c>
      <c r="BP51" s="906">
        <f>'Class-9'!BY53</f>
        <v>0</v>
      </c>
      <c r="BQ51" s="907">
        <f>'Class-9'!BZ53</f>
        <v>0</v>
      </c>
      <c r="BR51" s="292" t="str">
        <f>'Class-9'!CC53</f>
        <v/>
      </c>
      <c r="BS51" s="264">
        <f>'Class-9'!CD53</f>
        <v>0</v>
      </c>
      <c r="BT51" s="265">
        <f>'Class-9'!CE53</f>
        <v>0</v>
      </c>
      <c r="BU51" s="290">
        <f>'Class-9'!CF53</f>
        <v>0</v>
      </c>
      <c r="BV51" s="265">
        <f>'Class-9'!CG53</f>
        <v>0</v>
      </c>
      <c r="BW51" s="265">
        <f>'Class-9'!CH53</f>
        <v>0</v>
      </c>
      <c r="BX51" s="290">
        <f>'Class-9'!CI53</f>
        <v>0</v>
      </c>
      <c r="BY51" s="265">
        <f>'Class-9'!CJ53</f>
        <v>0</v>
      </c>
      <c r="BZ51" s="265">
        <f>'Class-9'!CK53</f>
        <v>0</v>
      </c>
      <c r="CA51" s="290">
        <f>'Class-9'!CL53</f>
        <v>0</v>
      </c>
      <c r="CB51" s="906">
        <f>'Class-9'!CM53</f>
        <v>0</v>
      </c>
      <c r="CC51" s="907">
        <f>'Class-9'!CN53</f>
        <v>0</v>
      </c>
      <c r="CD51" s="292" t="str">
        <f>'Class-9'!CQ53</f>
        <v/>
      </c>
      <c r="CE51" s="264">
        <f>'Class-9'!CR53</f>
        <v>0</v>
      </c>
      <c r="CF51" s="265">
        <f>'Class-9'!CS53</f>
        <v>0</v>
      </c>
      <c r="CG51" s="290">
        <f>'Class-9'!CT53</f>
        <v>0</v>
      </c>
      <c r="CH51" s="265">
        <f>'Class-9'!CU53</f>
        <v>0</v>
      </c>
      <c r="CI51" s="265">
        <f>'Class-9'!CV53</f>
        <v>0</v>
      </c>
      <c r="CJ51" s="290">
        <f>'Class-9'!CW53</f>
        <v>0</v>
      </c>
      <c r="CK51" s="265">
        <f>'Class-9'!CX53</f>
        <v>0</v>
      </c>
      <c r="CL51" s="265">
        <f>'Class-9'!CY53</f>
        <v>0</v>
      </c>
      <c r="CM51" s="290">
        <f>'Class-9'!CZ53</f>
        <v>0</v>
      </c>
      <c r="CN51" s="906">
        <f>'Class-9'!DA53</f>
        <v>0</v>
      </c>
      <c r="CO51" s="907">
        <f>'Class-9'!DB53</f>
        <v>0</v>
      </c>
      <c r="CP51" s="292" t="str">
        <f>'Class-9'!DE53</f>
        <v/>
      </c>
      <c r="CQ51" s="264">
        <f>'Class-9'!DF53</f>
        <v>0</v>
      </c>
      <c r="CR51" s="265">
        <f>'Class-9'!DG53</f>
        <v>0</v>
      </c>
      <c r="CS51" s="290">
        <f>'Class-9'!DH53</f>
        <v>0</v>
      </c>
      <c r="CT51" s="265">
        <f>'Class-9'!DI53</f>
        <v>0</v>
      </c>
      <c r="CU51" s="265">
        <f>'Class-9'!DJ53</f>
        <v>0</v>
      </c>
      <c r="CV51" s="290">
        <f>'Class-9'!DK53</f>
        <v>0</v>
      </c>
      <c r="CW51" s="265">
        <f>'Class-9'!DL53</f>
        <v>0</v>
      </c>
      <c r="CX51" s="265">
        <f>'Class-9'!DM53</f>
        <v>0</v>
      </c>
      <c r="CY51" s="290">
        <f>'Class-9'!DN53</f>
        <v>0</v>
      </c>
      <c r="CZ51" s="291">
        <f>'Class-9'!DO53</f>
        <v>0</v>
      </c>
      <c r="DA51" s="307" t="str">
        <f>'Class-9'!DQ53</f>
        <v/>
      </c>
      <c r="DB51" s="264">
        <f>'Class-9'!DR53</f>
        <v>0</v>
      </c>
      <c r="DC51" s="265">
        <f>'Class-9'!DS53</f>
        <v>0</v>
      </c>
      <c r="DD51" s="290">
        <f>'Class-9'!DT53</f>
        <v>0</v>
      </c>
      <c r="DE51" s="265">
        <f>'Class-9'!DU53</f>
        <v>0</v>
      </c>
      <c r="DF51" s="265">
        <f>'Class-9'!DV53</f>
        <v>0</v>
      </c>
      <c r="DG51" s="290">
        <f>'Class-9'!DW53</f>
        <v>0</v>
      </c>
      <c r="DH51" s="265">
        <f>'Class-9'!DX53</f>
        <v>0</v>
      </c>
      <c r="DI51" s="265">
        <f>'Class-9'!DY53</f>
        <v>0</v>
      </c>
      <c r="DJ51" s="290">
        <f>'Class-9'!DZ53</f>
        <v>0</v>
      </c>
      <c r="DK51" s="291">
        <f>'Class-9'!EA53</f>
        <v>0</v>
      </c>
      <c r="DL51" s="307" t="str">
        <f>'Class-9'!EC53</f>
        <v/>
      </c>
      <c r="DM51" s="264">
        <f>'Class-9'!ED53</f>
        <v>0</v>
      </c>
      <c r="DN51" s="265">
        <f>'Class-9'!EE53</f>
        <v>0</v>
      </c>
      <c r="DO51" s="265">
        <f>'Class-9'!EF53</f>
        <v>0</v>
      </c>
      <c r="DP51" s="265">
        <f>'Class-9'!EG53</f>
        <v>0</v>
      </c>
      <c r="DQ51" s="265">
        <f>'Class-9'!EH53</f>
        <v>0</v>
      </c>
      <c r="DR51" s="292" t="str">
        <f>'Class-9'!EI53</f>
        <v/>
      </c>
      <c r="DS51" s="264">
        <f>'Class-9'!EJ53</f>
        <v>0</v>
      </c>
      <c r="DT51" s="265">
        <f>'Class-9'!EK53</f>
        <v>0</v>
      </c>
      <c r="DU51" s="265">
        <f>'Class-9'!EL53</f>
        <v>0</v>
      </c>
      <c r="DV51" s="265">
        <f>'Class-9'!EM53</f>
        <v>0</v>
      </c>
      <c r="DW51" s="265">
        <f>'Class-9'!EN53</f>
        <v>0</v>
      </c>
      <c r="DX51" s="268" t="str">
        <f>'Class-9'!EO53</f>
        <v/>
      </c>
      <c r="DY51" s="264">
        <f>'Class-9'!EP53</f>
        <v>0</v>
      </c>
      <c r="DZ51" s="265">
        <f>'Class-9'!EQ53</f>
        <v>0</v>
      </c>
      <c r="EA51" s="290">
        <f>'Class-9'!ER53</f>
        <v>0</v>
      </c>
      <c r="EB51" s="265">
        <f>'Class-9'!ES53</f>
        <v>0</v>
      </c>
      <c r="EC51" s="265">
        <f>'Class-9'!ET53</f>
        <v>0</v>
      </c>
      <c r="ED51" s="290">
        <f>'Class-9'!EU53</f>
        <v>0</v>
      </c>
      <c r="EE51" s="265">
        <f>'Class-9'!EV53</f>
        <v>0</v>
      </c>
      <c r="EF51" s="265">
        <f>'Class-9'!EW53</f>
        <v>0</v>
      </c>
      <c r="EG51" s="290">
        <f>'Class-9'!EX53</f>
        <v>0</v>
      </c>
      <c r="EH51" s="291">
        <f>'Class-9'!EY53</f>
        <v>0</v>
      </c>
      <c r="EI51" s="307" t="str">
        <f>'Class-9'!FA53</f>
        <v/>
      </c>
      <c r="EJ51" s="264">
        <f>'Class-9'!FB53</f>
        <v>0</v>
      </c>
      <c r="EK51" s="265">
        <f>'Class-9'!FC53</f>
        <v>0</v>
      </c>
      <c r="EL51" s="269" t="str">
        <f>'Class-9'!FD53</f>
        <v/>
      </c>
      <c r="EM51" s="264">
        <f>'Class-9'!FE53</f>
        <v>0</v>
      </c>
      <c r="EN51" s="265">
        <f>'Class-9'!FF53</f>
        <v>0</v>
      </c>
      <c r="EO51" s="270">
        <f>'Class-9'!FG53</f>
        <v>0</v>
      </c>
      <c r="EP51" s="265" t="str">
        <f>'Class-9'!FH53</f>
        <v/>
      </c>
      <c r="EQ51" s="265" t="str">
        <f>'Class-9'!FI53</f>
        <v/>
      </c>
      <c r="ER51" s="265" t="str">
        <f>'Class-9'!FJ53</f>
        <v/>
      </c>
      <c r="ES51" s="267" t="str">
        <f>'Class-9'!FK53</f>
        <v/>
      </c>
      <c r="ET51" s="271" t="str">
        <f>'Class-9'!FM53</f>
        <v/>
      </c>
    </row>
    <row r="52" spans="1:150" s="272" customFormat="1" ht="17.25" customHeight="1">
      <c r="A52" s="898"/>
      <c r="B52" s="264">
        <f t="shared" si="1"/>
        <v>0</v>
      </c>
      <c r="C52" s="265">
        <f>'Class-9'!D54</f>
        <v>0</v>
      </c>
      <c r="D52" s="265">
        <f>'Class-9'!E54</f>
        <v>0</v>
      </c>
      <c r="E52" s="265">
        <f>'Class-9'!F54</f>
        <v>0</v>
      </c>
      <c r="F52" s="265">
        <f>'Class-9'!$G54</f>
        <v>0</v>
      </c>
      <c r="G52" s="265">
        <f>'Class-9'!$H54</f>
        <v>0</v>
      </c>
      <c r="H52" s="265">
        <f>'Class-9'!I54</f>
        <v>0</v>
      </c>
      <c r="I52" s="265">
        <f>'Class-9'!J54</f>
        <v>0</v>
      </c>
      <c r="J52" s="266">
        <f>'Class-9'!K54</f>
        <v>0</v>
      </c>
      <c r="K52" s="264">
        <f>'Class-9'!L54</f>
        <v>0</v>
      </c>
      <c r="L52" s="265">
        <f>'Class-9'!M54</f>
        <v>0</v>
      </c>
      <c r="M52" s="290">
        <f>'Class-9'!N54</f>
        <v>0</v>
      </c>
      <c r="N52" s="265">
        <f>'Class-9'!O54</f>
        <v>0</v>
      </c>
      <c r="O52" s="265">
        <f>'Class-9'!P54</f>
        <v>0</v>
      </c>
      <c r="P52" s="290">
        <f>'Class-9'!Q54</f>
        <v>0</v>
      </c>
      <c r="Q52" s="265">
        <f>'Class-9'!R54</f>
        <v>0</v>
      </c>
      <c r="R52" s="265">
        <f>'Class-9'!S54</f>
        <v>0</v>
      </c>
      <c r="S52" s="290">
        <f>'Class-9'!T54</f>
        <v>0</v>
      </c>
      <c r="T52" s="906">
        <f>'Class-9'!U54</f>
        <v>0</v>
      </c>
      <c r="U52" s="907"/>
      <c r="V52" s="292" t="str">
        <f>'Class-9'!Y54</f>
        <v/>
      </c>
      <c r="W52" s="264">
        <f>'Class-9'!Z54</f>
        <v>0</v>
      </c>
      <c r="X52" s="265">
        <f>'Class-9'!AA54</f>
        <v>0</v>
      </c>
      <c r="Y52" s="290">
        <f>'Class-9'!AB54</f>
        <v>0</v>
      </c>
      <c r="Z52" s="265">
        <f>'Class-9'!AC54</f>
        <v>0</v>
      </c>
      <c r="AA52" s="265">
        <f>'Class-9'!AD54</f>
        <v>0</v>
      </c>
      <c r="AB52" s="290">
        <f>'Class-9'!AE54</f>
        <v>0</v>
      </c>
      <c r="AC52" s="265">
        <f>'Class-9'!AF54</f>
        <v>0</v>
      </c>
      <c r="AD52" s="265">
        <f>'Class-9'!AG54</f>
        <v>0</v>
      </c>
      <c r="AE52" s="290">
        <f>'Class-9'!AH54</f>
        <v>0</v>
      </c>
      <c r="AF52" s="906">
        <f>'Class-9'!AI54</f>
        <v>0</v>
      </c>
      <c r="AG52" s="907">
        <f>'Class-9'!AJ54</f>
        <v>0</v>
      </c>
      <c r="AH52" s="292" t="str">
        <f>'Class-9'!AM54</f>
        <v/>
      </c>
      <c r="AI52" s="264">
        <f>'Class-9'!AN54</f>
        <v>0</v>
      </c>
      <c r="AJ52" s="265">
        <f>'Class-9'!AO54</f>
        <v>0</v>
      </c>
      <c r="AK52" s="290">
        <f>'Class-9'!AP54</f>
        <v>0</v>
      </c>
      <c r="AL52" s="265">
        <f>'Class-9'!AQ54</f>
        <v>0</v>
      </c>
      <c r="AM52" s="265">
        <f>'Class-9'!AR54</f>
        <v>0</v>
      </c>
      <c r="AN52" s="290">
        <f>'Class-9'!AS54</f>
        <v>0</v>
      </c>
      <c r="AO52" s="265">
        <f>'Class-9'!AT54</f>
        <v>0</v>
      </c>
      <c r="AP52" s="265">
        <f>'Class-9'!AU54</f>
        <v>0</v>
      </c>
      <c r="AQ52" s="290">
        <f>'Class-9'!AV54</f>
        <v>0</v>
      </c>
      <c r="AR52" s="906">
        <f>'Class-9'!AW54</f>
        <v>0</v>
      </c>
      <c r="AS52" s="907"/>
      <c r="AT52" s="292" t="str">
        <f>'Class-9'!BA54</f>
        <v/>
      </c>
      <c r="AU52" s="264">
        <f>'Class-9'!BB54</f>
        <v>0</v>
      </c>
      <c r="AV52" s="265">
        <f>'Class-9'!BC54</f>
        <v>0</v>
      </c>
      <c r="AW52" s="290">
        <f>'Class-9'!BD54</f>
        <v>0</v>
      </c>
      <c r="AX52" s="265">
        <f>'Class-9'!BE54</f>
        <v>0</v>
      </c>
      <c r="AY52" s="265">
        <f>'Class-9'!BF54</f>
        <v>0</v>
      </c>
      <c r="AZ52" s="290">
        <f>'Class-9'!BG54</f>
        <v>0</v>
      </c>
      <c r="BA52" s="265">
        <f>'Class-9'!BH54</f>
        <v>0</v>
      </c>
      <c r="BB52" s="265">
        <f>'Class-9'!BI54</f>
        <v>0</v>
      </c>
      <c r="BC52" s="290">
        <f>'Class-9'!BJ54</f>
        <v>0</v>
      </c>
      <c r="BD52" s="906">
        <f>'Class-9'!BK54</f>
        <v>0</v>
      </c>
      <c r="BE52" s="907">
        <f>'Class-9'!BL54</f>
        <v>0</v>
      </c>
      <c r="BF52" s="292" t="str">
        <f>'Class-9'!BO54</f>
        <v/>
      </c>
      <c r="BG52" s="264">
        <f>'Class-9'!BP54</f>
        <v>0</v>
      </c>
      <c r="BH52" s="265">
        <f>'Class-9'!BQ54</f>
        <v>0</v>
      </c>
      <c r="BI52" s="290">
        <f>'Class-9'!BR54</f>
        <v>0</v>
      </c>
      <c r="BJ52" s="265">
        <f>'Class-9'!BS54</f>
        <v>0</v>
      </c>
      <c r="BK52" s="265">
        <f>'Class-9'!BT54</f>
        <v>0</v>
      </c>
      <c r="BL52" s="290">
        <f>'Class-9'!BU54</f>
        <v>0</v>
      </c>
      <c r="BM52" s="265">
        <f>'Class-9'!BV54</f>
        <v>0</v>
      </c>
      <c r="BN52" s="265">
        <f>'Class-9'!BW54</f>
        <v>0</v>
      </c>
      <c r="BO52" s="290">
        <f>'Class-9'!BX54</f>
        <v>0</v>
      </c>
      <c r="BP52" s="906">
        <f>'Class-9'!BY54</f>
        <v>0</v>
      </c>
      <c r="BQ52" s="907">
        <f>'Class-9'!BZ54</f>
        <v>0</v>
      </c>
      <c r="BR52" s="292" t="str">
        <f>'Class-9'!CC54</f>
        <v/>
      </c>
      <c r="BS52" s="264">
        <f>'Class-9'!CD54</f>
        <v>0</v>
      </c>
      <c r="BT52" s="265">
        <f>'Class-9'!CE54</f>
        <v>0</v>
      </c>
      <c r="BU52" s="290">
        <f>'Class-9'!CF54</f>
        <v>0</v>
      </c>
      <c r="BV52" s="265">
        <f>'Class-9'!CG54</f>
        <v>0</v>
      </c>
      <c r="BW52" s="265">
        <f>'Class-9'!CH54</f>
        <v>0</v>
      </c>
      <c r="BX52" s="290">
        <f>'Class-9'!CI54</f>
        <v>0</v>
      </c>
      <c r="BY52" s="265">
        <f>'Class-9'!CJ54</f>
        <v>0</v>
      </c>
      <c r="BZ52" s="265">
        <f>'Class-9'!CK54</f>
        <v>0</v>
      </c>
      <c r="CA52" s="290">
        <f>'Class-9'!CL54</f>
        <v>0</v>
      </c>
      <c r="CB52" s="906">
        <f>'Class-9'!CM54</f>
        <v>0</v>
      </c>
      <c r="CC52" s="907">
        <f>'Class-9'!CN54</f>
        <v>0</v>
      </c>
      <c r="CD52" s="292" t="str">
        <f>'Class-9'!CQ54</f>
        <v/>
      </c>
      <c r="CE52" s="264">
        <f>'Class-9'!CR54</f>
        <v>0</v>
      </c>
      <c r="CF52" s="265">
        <f>'Class-9'!CS54</f>
        <v>0</v>
      </c>
      <c r="CG52" s="290">
        <f>'Class-9'!CT54</f>
        <v>0</v>
      </c>
      <c r="CH52" s="265">
        <f>'Class-9'!CU54</f>
        <v>0</v>
      </c>
      <c r="CI52" s="265">
        <f>'Class-9'!CV54</f>
        <v>0</v>
      </c>
      <c r="CJ52" s="290">
        <f>'Class-9'!CW54</f>
        <v>0</v>
      </c>
      <c r="CK52" s="265">
        <f>'Class-9'!CX54</f>
        <v>0</v>
      </c>
      <c r="CL52" s="265">
        <f>'Class-9'!CY54</f>
        <v>0</v>
      </c>
      <c r="CM52" s="290">
        <f>'Class-9'!CZ54</f>
        <v>0</v>
      </c>
      <c r="CN52" s="906">
        <f>'Class-9'!DA54</f>
        <v>0</v>
      </c>
      <c r="CO52" s="907">
        <f>'Class-9'!DB54</f>
        <v>0</v>
      </c>
      <c r="CP52" s="292" t="str">
        <f>'Class-9'!DE54</f>
        <v/>
      </c>
      <c r="CQ52" s="264">
        <f>'Class-9'!DF54</f>
        <v>0</v>
      </c>
      <c r="CR52" s="265">
        <f>'Class-9'!DG54</f>
        <v>0</v>
      </c>
      <c r="CS52" s="290">
        <f>'Class-9'!DH54</f>
        <v>0</v>
      </c>
      <c r="CT52" s="265">
        <f>'Class-9'!DI54</f>
        <v>0</v>
      </c>
      <c r="CU52" s="265">
        <f>'Class-9'!DJ54</f>
        <v>0</v>
      </c>
      <c r="CV52" s="290">
        <f>'Class-9'!DK54</f>
        <v>0</v>
      </c>
      <c r="CW52" s="265">
        <f>'Class-9'!DL54</f>
        <v>0</v>
      </c>
      <c r="CX52" s="265">
        <f>'Class-9'!DM54</f>
        <v>0</v>
      </c>
      <c r="CY52" s="290">
        <f>'Class-9'!DN54</f>
        <v>0</v>
      </c>
      <c r="CZ52" s="291">
        <f>'Class-9'!DO54</f>
        <v>0</v>
      </c>
      <c r="DA52" s="307" t="str">
        <f>'Class-9'!DQ54</f>
        <v/>
      </c>
      <c r="DB52" s="264">
        <f>'Class-9'!DR54</f>
        <v>0</v>
      </c>
      <c r="DC52" s="265">
        <f>'Class-9'!DS54</f>
        <v>0</v>
      </c>
      <c r="DD52" s="290">
        <f>'Class-9'!DT54</f>
        <v>0</v>
      </c>
      <c r="DE52" s="265">
        <f>'Class-9'!DU54</f>
        <v>0</v>
      </c>
      <c r="DF52" s="265">
        <f>'Class-9'!DV54</f>
        <v>0</v>
      </c>
      <c r="DG52" s="290">
        <f>'Class-9'!DW54</f>
        <v>0</v>
      </c>
      <c r="DH52" s="265">
        <f>'Class-9'!DX54</f>
        <v>0</v>
      </c>
      <c r="DI52" s="265">
        <f>'Class-9'!DY54</f>
        <v>0</v>
      </c>
      <c r="DJ52" s="290">
        <f>'Class-9'!DZ54</f>
        <v>0</v>
      </c>
      <c r="DK52" s="291">
        <f>'Class-9'!EA54</f>
        <v>0</v>
      </c>
      <c r="DL52" s="307" t="str">
        <f>'Class-9'!EC54</f>
        <v/>
      </c>
      <c r="DM52" s="264">
        <f>'Class-9'!ED54</f>
        <v>0</v>
      </c>
      <c r="DN52" s="265">
        <f>'Class-9'!EE54</f>
        <v>0</v>
      </c>
      <c r="DO52" s="265">
        <f>'Class-9'!EF54</f>
        <v>0</v>
      </c>
      <c r="DP52" s="265">
        <f>'Class-9'!EG54</f>
        <v>0</v>
      </c>
      <c r="DQ52" s="265">
        <f>'Class-9'!EH54</f>
        <v>0</v>
      </c>
      <c r="DR52" s="292" t="str">
        <f>'Class-9'!EI54</f>
        <v/>
      </c>
      <c r="DS52" s="264">
        <f>'Class-9'!EJ54</f>
        <v>0</v>
      </c>
      <c r="DT52" s="265">
        <f>'Class-9'!EK54</f>
        <v>0</v>
      </c>
      <c r="DU52" s="265">
        <f>'Class-9'!EL54</f>
        <v>0</v>
      </c>
      <c r="DV52" s="265">
        <f>'Class-9'!EM54</f>
        <v>0</v>
      </c>
      <c r="DW52" s="265">
        <f>'Class-9'!EN54</f>
        <v>0</v>
      </c>
      <c r="DX52" s="268" t="str">
        <f>'Class-9'!EO54</f>
        <v/>
      </c>
      <c r="DY52" s="264">
        <f>'Class-9'!EP54</f>
        <v>0</v>
      </c>
      <c r="DZ52" s="265">
        <f>'Class-9'!EQ54</f>
        <v>0</v>
      </c>
      <c r="EA52" s="290">
        <f>'Class-9'!ER54</f>
        <v>0</v>
      </c>
      <c r="EB52" s="265">
        <f>'Class-9'!ES54</f>
        <v>0</v>
      </c>
      <c r="EC52" s="265">
        <f>'Class-9'!ET54</f>
        <v>0</v>
      </c>
      <c r="ED52" s="290">
        <f>'Class-9'!EU54</f>
        <v>0</v>
      </c>
      <c r="EE52" s="265">
        <f>'Class-9'!EV54</f>
        <v>0</v>
      </c>
      <c r="EF52" s="265">
        <f>'Class-9'!EW54</f>
        <v>0</v>
      </c>
      <c r="EG52" s="290">
        <f>'Class-9'!EX54</f>
        <v>0</v>
      </c>
      <c r="EH52" s="291">
        <f>'Class-9'!EY54</f>
        <v>0</v>
      </c>
      <c r="EI52" s="307" t="str">
        <f>'Class-9'!FA54</f>
        <v/>
      </c>
      <c r="EJ52" s="264">
        <f>'Class-9'!FB54</f>
        <v>0</v>
      </c>
      <c r="EK52" s="265">
        <f>'Class-9'!FC54</f>
        <v>0</v>
      </c>
      <c r="EL52" s="269" t="str">
        <f>'Class-9'!FD54</f>
        <v/>
      </c>
      <c r="EM52" s="264">
        <f>'Class-9'!FE54</f>
        <v>0</v>
      </c>
      <c r="EN52" s="265">
        <f>'Class-9'!FF54</f>
        <v>0</v>
      </c>
      <c r="EO52" s="270">
        <f>'Class-9'!FG54</f>
        <v>0</v>
      </c>
      <c r="EP52" s="265" t="str">
        <f>'Class-9'!FH54</f>
        <v/>
      </c>
      <c r="EQ52" s="265" t="str">
        <f>'Class-9'!FI54</f>
        <v/>
      </c>
      <c r="ER52" s="265" t="str">
        <f>'Class-9'!FJ54</f>
        <v/>
      </c>
      <c r="ES52" s="267" t="str">
        <f>'Class-9'!FK54</f>
        <v/>
      </c>
      <c r="ET52" s="271" t="str">
        <f>'Class-9'!FM54</f>
        <v/>
      </c>
    </row>
    <row r="53" spans="1:150" s="272" customFormat="1" ht="17.25" customHeight="1">
      <c r="A53" s="898"/>
      <c r="B53" s="264">
        <f t="shared" si="1"/>
        <v>0</v>
      </c>
      <c r="C53" s="265">
        <f>'Class-9'!D55</f>
        <v>0</v>
      </c>
      <c r="D53" s="265">
        <f>'Class-9'!E55</f>
        <v>0</v>
      </c>
      <c r="E53" s="265">
        <f>'Class-9'!F55</f>
        <v>0</v>
      </c>
      <c r="F53" s="265">
        <f>'Class-9'!$G55</f>
        <v>0</v>
      </c>
      <c r="G53" s="265">
        <f>'Class-9'!$H55</f>
        <v>0</v>
      </c>
      <c r="H53" s="265">
        <f>'Class-9'!I55</f>
        <v>0</v>
      </c>
      <c r="I53" s="265">
        <f>'Class-9'!J55</f>
        <v>0</v>
      </c>
      <c r="J53" s="266">
        <f>'Class-9'!K55</f>
        <v>0</v>
      </c>
      <c r="K53" s="264">
        <f>'Class-9'!L55</f>
        <v>0</v>
      </c>
      <c r="L53" s="265">
        <f>'Class-9'!M55</f>
        <v>0</v>
      </c>
      <c r="M53" s="290">
        <f>'Class-9'!N55</f>
        <v>0</v>
      </c>
      <c r="N53" s="265">
        <f>'Class-9'!O55</f>
        <v>0</v>
      </c>
      <c r="O53" s="265">
        <f>'Class-9'!P55</f>
        <v>0</v>
      </c>
      <c r="P53" s="290">
        <f>'Class-9'!Q55</f>
        <v>0</v>
      </c>
      <c r="Q53" s="265">
        <f>'Class-9'!R55</f>
        <v>0</v>
      </c>
      <c r="R53" s="265">
        <f>'Class-9'!S55</f>
        <v>0</v>
      </c>
      <c r="S53" s="290">
        <f>'Class-9'!T55</f>
        <v>0</v>
      </c>
      <c r="T53" s="906">
        <f>'Class-9'!U55</f>
        <v>0</v>
      </c>
      <c r="U53" s="907"/>
      <c r="V53" s="292" t="str">
        <f>'Class-9'!Y55</f>
        <v/>
      </c>
      <c r="W53" s="264">
        <f>'Class-9'!Z55</f>
        <v>0</v>
      </c>
      <c r="X53" s="265">
        <f>'Class-9'!AA55</f>
        <v>0</v>
      </c>
      <c r="Y53" s="290">
        <f>'Class-9'!AB55</f>
        <v>0</v>
      </c>
      <c r="Z53" s="265">
        <f>'Class-9'!AC55</f>
        <v>0</v>
      </c>
      <c r="AA53" s="265">
        <f>'Class-9'!AD55</f>
        <v>0</v>
      </c>
      <c r="AB53" s="290">
        <f>'Class-9'!AE55</f>
        <v>0</v>
      </c>
      <c r="AC53" s="265">
        <f>'Class-9'!AF55</f>
        <v>0</v>
      </c>
      <c r="AD53" s="265">
        <f>'Class-9'!AG55</f>
        <v>0</v>
      </c>
      <c r="AE53" s="290">
        <f>'Class-9'!AH55</f>
        <v>0</v>
      </c>
      <c r="AF53" s="906">
        <f>'Class-9'!AI55</f>
        <v>0</v>
      </c>
      <c r="AG53" s="907">
        <f>'Class-9'!AJ55</f>
        <v>0</v>
      </c>
      <c r="AH53" s="292" t="str">
        <f>'Class-9'!AM55</f>
        <v/>
      </c>
      <c r="AI53" s="264">
        <f>'Class-9'!AN55</f>
        <v>0</v>
      </c>
      <c r="AJ53" s="265">
        <f>'Class-9'!AO55</f>
        <v>0</v>
      </c>
      <c r="AK53" s="290">
        <f>'Class-9'!AP55</f>
        <v>0</v>
      </c>
      <c r="AL53" s="265">
        <f>'Class-9'!AQ55</f>
        <v>0</v>
      </c>
      <c r="AM53" s="265">
        <f>'Class-9'!AR55</f>
        <v>0</v>
      </c>
      <c r="AN53" s="290">
        <f>'Class-9'!AS55</f>
        <v>0</v>
      </c>
      <c r="AO53" s="265">
        <f>'Class-9'!AT55</f>
        <v>0</v>
      </c>
      <c r="AP53" s="265">
        <f>'Class-9'!AU55</f>
        <v>0</v>
      </c>
      <c r="AQ53" s="290">
        <f>'Class-9'!AV55</f>
        <v>0</v>
      </c>
      <c r="AR53" s="906">
        <f>'Class-9'!AW55</f>
        <v>0</v>
      </c>
      <c r="AS53" s="907"/>
      <c r="AT53" s="292" t="str">
        <f>'Class-9'!BA55</f>
        <v/>
      </c>
      <c r="AU53" s="264">
        <f>'Class-9'!BB55</f>
        <v>0</v>
      </c>
      <c r="AV53" s="265">
        <f>'Class-9'!BC55</f>
        <v>0</v>
      </c>
      <c r="AW53" s="290">
        <f>'Class-9'!BD55</f>
        <v>0</v>
      </c>
      <c r="AX53" s="265">
        <f>'Class-9'!BE55</f>
        <v>0</v>
      </c>
      <c r="AY53" s="265">
        <f>'Class-9'!BF55</f>
        <v>0</v>
      </c>
      <c r="AZ53" s="290">
        <f>'Class-9'!BG55</f>
        <v>0</v>
      </c>
      <c r="BA53" s="265">
        <f>'Class-9'!BH55</f>
        <v>0</v>
      </c>
      <c r="BB53" s="265">
        <f>'Class-9'!BI55</f>
        <v>0</v>
      </c>
      <c r="BC53" s="290">
        <f>'Class-9'!BJ55</f>
        <v>0</v>
      </c>
      <c r="BD53" s="906">
        <f>'Class-9'!BK55</f>
        <v>0</v>
      </c>
      <c r="BE53" s="907">
        <f>'Class-9'!BL55</f>
        <v>0</v>
      </c>
      <c r="BF53" s="292" t="str">
        <f>'Class-9'!BO55</f>
        <v/>
      </c>
      <c r="BG53" s="264">
        <f>'Class-9'!BP55</f>
        <v>0</v>
      </c>
      <c r="BH53" s="265">
        <f>'Class-9'!BQ55</f>
        <v>0</v>
      </c>
      <c r="BI53" s="290">
        <f>'Class-9'!BR55</f>
        <v>0</v>
      </c>
      <c r="BJ53" s="265">
        <f>'Class-9'!BS55</f>
        <v>0</v>
      </c>
      <c r="BK53" s="265">
        <f>'Class-9'!BT55</f>
        <v>0</v>
      </c>
      <c r="BL53" s="290">
        <f>'Class-9'!BU55</f>
        <v>0</v>
      </c>
      <c r="BM53" s="265">
        <f>'Class-9'!BV55</f>
        <v>0</v>
      </c>
      <c r="BN53" s="265">
        <f>'Class-9'!BW55</f>
        <v>0</v>
      </c>
      <c r="BO53" s="290">
        <f>'Class-9'!BX55</f>
        <v>0</v>
      </c>
      <c r="BP53" s="906">
        <f>'Class-9'!BY55</f>
        <v>0</v>
      </c>
      <c r="BQ53" s="907">
        <f>'Class-9'!BZ55</f>
        <v>0</v>
      </c>
      <c r="BR53" s="292" t="str">
        <f>'Class-9'!CC55</f>
        <v/>
      </c>
      <c r="BS53" s="264">
        <f>'Class-9'!CD55</f>
        <v>0</v>
      </c>
      <c r="BT53" s="265">
        <f>'Class-9'!CE55</f>
        <v>0</v>
      </c>
      <c r="BU53" s="290">
        <f>'Class-9'!CF55</f>
        <v>0</v>
      </c>
      <c r="BV53" s="265">
        <f>'Class-9'!CG55</f>
        <v>0</v>
      </c>
      <c r="BW53" s="265">
        <f>'Class-9'!CH55</f>
        <v>0</v>
      </c>
      <c r="BX53" s="290">
        <f>'Class-9'!CI55</f>
        <v>0</v>
      </c>
      <c r="BY53" s="265">
        <f>'Class-9'!CJ55</f>
        <v>0</v>
      </c>
      <c r="BZ53" s="265">
        <f>'Class-9'!CK55</f>
        <v>0</v>
      </c>
      <c r="CA53" s="290">
        <f>'Class-9'!CL55</f>
        <v>0</v>
      </c>
      <c r="CB53" s="906">
        <f>'Class-9'!CM55</f>
        <v>0</v>
      </c>
      <c r="CC53" s="907">
        <f>'Class-9'!CN55</f>
        <v>0</v>
      </c>
      <c r="CD53" s="292" t="str">
        <f>'Class-9'!CQ55</f>
        <v/>
      </c>
      <c r="CE53" s="264">
        <f>'Class-9'!CR55</f>
        <v>0</v>
      </c>
      <c r="CF53" s="265">
        <f>'Class-9'!CS55</f>
        <v>0</v>
      </c>
      <c r="CG53" s="290">
        <f>'Class-9'!CT55</f>
        <v>0</v>
      </c>
      <c r="CH53" s="265">
        <f>'Class-9'!CU55</f>
        <v>0</v>
      </c>
      <c r="CI53" s="265">
        <f>'Class-9'!CV55</f>
        <v>0</v>
      </c>
      <c r="CJ53" s="290">
        <f>'Class-9'!CW55</f>
        <v>0</v>
      </c>
      <c r="CK53" s="265">
        <f>'Class-9'!CX55</f>
        <v>0</v>
      </c>
      <c r="CL53" s="265">
        <f>'Class-9'!CY55</f>
        <v>0</v>
      </c>
      <c r="CM53" s="290">
        <f>'Class-9'!CZ55</f>
        <v>0</v>
      </c>
      <c r="CN53" s="906">
        <f>'Class-9'!DA55</f>
        <v>0</v>
      </c>
      <c r="CO53" s="907">
        <f>'Class-9'!DB55</f>
        <v>0</v>
      </c>
      <c r="CP53" s="292" t="str">
        <f>'Class-9'!DE55</f>
        <v/>
      </c>
      <c r="CQ53" s="264">
        <f>'Class-9'!DF55</f>
        <v>0</v>
      </c>
      <c r="CR53" s="265">
        <f>'Class-9'!DG55</f>
        <v>0</v>
      </c>
      <c r="CS53" s="290">
        <f>'Class-9'!DH55</f>
        <v>0</v>
      </c>
      <c r="CT53" s="265">
        <f>'Class-9'!DI55</f>
        <v>0</v>
      </c>
      <c r="CU53" s="265">
        <f>'Class-9'!DJ55</f>
        <v>0</v>
      </c>
      <c r="CV53" s="290">
        <f>'Class-9'!DK55</f>
        <v>0</v>
      </c>
      <c r="CW53" s="265">
        <f>'Class-9'!DL55</f>
        <v>0</v>
      </c>
      <c r="CX53" s="265">
        <f>'Class-9'!DM55</f>
        <v>0</v>
      </c>
      <c r="CY53" s="290">
        <f>'Class-9'!DN55</f>
        <v>0</v>
      </c>
      <c r="CZ53" s="291">
        <f>'Class-9'!DO55</f>
        <v>0</v>
      </c>
      <c r="DA53" s="307" t="str">
        <f>'Class-9'!DQ55</f>
        <v/>
      </c>
      <c r="DB53" s="264">
        <f>'Class-9'!DR55</f>
        <v>0</v>
      </c>
      <c r="DC53" s="265">
        <f>'Class-9'!DS55</f>
        <v>0</v>
      </c>
      <c r="DD53" s="290">
        <f>'Class-9'!DT55</f>
        <v>0</v>
      </c>
      <c r="DE53" s="265">
        <f>'Class-9'!DU55</f>
        <v>0</v>
      </c>
      <c r="DF53" s="265">
        <f>'Class-9'!DV55</f>
        <v>0</v>
      </c>
      <c r="DG53" s="290">
        <f>'Class-9'!DW55</f>
        <v>0</v>
      </c>
      <c r="DH53" s="265">
        <f>'Class-9'!DX55</f>
        <v>0</v>
      </c>
      <c r="DI53" s="265">
        <f>'Class-9'!DY55</f>
        <v>0</v>
      </c>
      <c r="DJ53" s="290">
        <f>'Class-9'!DZ55</f>
        <v>0</v>
      </c>
      <c r="DK53" s="291">
        <f>'Class-9'!EA55</f>
        <v>0</v>
      </c>
      <c r="DL53" s="307" t="str">
        <f>'Class-9'!EC55</f>
        <v/>
      </c>
      <c r="DM53" s="264">
        <f>'Class-9'!ED55</f>
        <v>0</v>
      </c>
      <c r="DN53" s="265">
        <f>'Class-9'!EE55</f>
        <v>0</v>
      </c>
      <c r="DO53" s="265">
        <f>'Class-9'!EF55</f>
        <v>0</v>
      </c>
      <c r="DP53" s="265">
        <f>'Class-9'!EG55</f>
        <v>0</v>
      </c>
      <c r="DQ53" s="265">
        <f>'Class-9'!EH55</f>
        <v>0</v>
      </c>
      <c r="DR53" s="292" t="str">
        <f>'Class-9'!EI55</f>
        <v/>
      </c>
      <c r="DS53" s="264">
        <f>'Class-9'!EJ55</f>
        <v>0</v>
      </c>
      <c r="DT53" s="265">
        <f>'Class-9'!EK55</f>
        <v>0</v>
      </c>
      <c r="DU53" s="265">
        <f>'Class-9'!EL55</f>
        <v>0</v>
      </c>
      <c r="DV53" s="265">
        <f>'Class-9'!EM55</f>
        <v>0</v>
      </c>
      <c r="DW53" s="265">
        <f>'Class-9'!EN55</f>
        <v>0</v>
      </c>
      <c r="DX53" s="268" t="str">
        <f>'Class-9'!EO55</f>
        <v/>
      </c>
      <c r="DY53" s="264">
        <f>'Class-9'!EP55</f>
        <v>0</v>
      </c>
      <c r="DZ53" s="265">
        <f>'Class-9'!EQ55</f>
        <v>0</v>
      </c>
      <c r="EA53" s="290">
        <f>'Class-9'!ER55</f>
        <v>0</v>
      </c>
      <c r="EB53" s="265">
        <f>'Class-9'!ES55</f>
        <v>0</v>
      </c>
      <c r="EC53" s="265">
        <f>'Class-9'!ET55</f>
        <v>0</v>
      </c>
      <c r="ED53" s="290">
        <f>'Class-9'!EU55</f>
        <v>0</v>
      </c>
      <c r="EE53" s="265">
        <f>'Class-9'!EV55</f>
        <v>0</v>
      </c>
      <c r="EF53" s="265">
        <f>'Class-9'!EW55</f>
        <v>0</v>
      </c>
      <c r="EG53" s="290">
        <f>'Class-9'!EX55</f>
        <v>0</v>
      </c>
      <c r="EH53" s="291">
        <f>'Class-9'!EY55</f>
        <v>0</v>
      </c>
      <c r="EI53" s="307" t="str">
        <f>'Class-9'!FA55</f>
        <v/>
      </c>
      <c r="EJ53" s="264">
        <f>'Class-9'!FB55</f>
        <v>0</v>
      </c>
      <c r="EK53" s="265">
        <f>'Class-9'!FC55</f>
        <v>0</v>
      </c>
      <c r="EL53" s="269" t="str">
        <f>'Class-9'!FD55</f>
        <v/>
      </c>
      <c r="EM53" s="264">
        <f>'Class-9'!FE55</f>
        <v>0</v>
      </c>
      <c r="EN53" s="265">
        <f>'Class-9'!FF55</f>
        <v>0</v>
      </c>
      <c r="EO53" s="270">
        <f>'Class-9'!FG55</f>
        <v>0</v>
      </c>
      <c r="EP53" s="265" t="str">
        <f>'Class-9'!FH55</f>
        <v/>
      </c>
      <c r="EQ53" s="265" t="str">
        <f>'Class-9'!FI55</f>
        <v/>
      </c>
      <c r="ER53" s="265" t="str">
        <f>'Class-9'!FJ55</f>
        <v/>
      </c>
      <c r="ES53" s="267" t="str">
        <f>'Class-9'!FK55</f>
        <v/>
      </c>
      <c r="ET53" s="271" t="str">
        <f>'Class-9'!FM55</f>
        <v/>
      </c>
    </row>
    <row r="54" spans="1:150" s="272" customFormat="1" ht="17.25" customHeight="1">
      <c r="A54" s="898"/>
      <c r="B54" s="264">
        <f t="shared" si="1"/>
        <v>0</v>
      </c>
      <c r="C54" s="265">
        <f>'Class-9'!D56</f>
        <v>0</v>
      </c>
      <c r="D54" s="265">
        <f>'Class-9'!E56</f>
        <v>0</v>
      </c>
      <c r="E54" s="265">
        <f>'Class-9'!F56</f>
        <v>0</v>
      </c>
      <c r="F54" s="265">
        <f>'Class-9'!$G56</f>
        <v>0</v>
      </c>
      <c r="G54" s="265">
        <f>'Class-9'!$H56</f>
        <v>0</v>
      </c>
      <c r="H54" s="265">
        <f>'Class-9'!I56</f>
        <v>0</v>
      </c>
      <c r="I54" s="265">
        <f>'Class-9'!J56</f>
        <v>0</v>
      </c>
      <c r="J54" s="266">
        <f>'Class-9'!K56</f>
        <v>0</v>
      </c>
      <c r="K54" s="264">
        <f>'Class-9'!L56</f>
        <v>0</v>
      </c>
      <c r="L54" s="265">
        <f>'Class-9'!M56</f>
        <v>0</v>
      </c>
      <c r="M54" s="290">
        <f>'Class-9'!N56</f>
        <v>0</v>
      </c>
      <c r="N54" s="265">
        <f>'Class-9'!O56</f>
        <v>0</v>
      </c>
      <c r="O54" s="265">
        <f>'Class-9'!P56</f>
        <v>0</v>
      </c>
      <c r="P54" s="290">
        <f>'Class-9'!Q56</f>
        <v>0</v>
      </c>
      <c r="Q54" s="265">
        <f>'Class-9'!R56</f>
        <v>0</v>
      </c>
      <c r="R54" s="265">
        <f>'Class-9'!S56</f>
        <v>0</v>
      </c>
      <c r="S54" s="290">
        <f>'Class-9'!T56</f>
        <v>0</v>
      </c>
      <c r="T54" s="906">
        <f>'Class-9'!U56</f>
        <v>0</v>
      </c>
      <c r="U54" s="907"/>
      <c r="V54" s="292" t="str">
        <f>'Class-9'!Y56</f>
        <v/>
      </c>
      <c r="W54" s="264">
        <f>'Class-9'!Z56</f>
        <v>0</v>
      </c>
      <c r="X54" s="265">
        <f>'Class-9'!AA56</f>
        <v>0</v>
      </c>
      <c r="Y54" s="290">
        <f>'Class-9'!AB56</f>
        <v>0</v>
      </c>
      <c r="Z54" s="265">
        <f>'Class-9'!AC56</f>
        <v>0</v>
      </c>
      <c r="AA54" s="265">
        <f>'Class-9'!AD56</f>
        <v>0</v>
      </c>
      <c r="AB54" s="290">
        <f>'Class-9'!AE56</f>
        <v>0</v>
      </c>
      <c r="AC54" s="265">
        <f>'Class-9'!AF56</f>
        <v>0</v>
      </c>
      <c r="AD54" s="265">
        <f>'Class-9'!AG56</f>
        <v>0</v>
      </c>
      <c r="AE54" s="290">
        <f>'Class-9'!AH56</f>
        <v>0</v>
      </c>
      <c r="AF54" s="906">
        <f>'Class-9'!AI56</f>
        <v>0</v>
      </c>
      <c r="AG54" s="907">
        <f>'Class-9'!AJ56</f>
        <v>0</v>
      </c>
      <c r="AH54" s="292" t="str">
        <f>'Class-9'!AM56</f>
        <v/>
      </c>
      <c r="AI54" s="264">
        <f>'Class-9'!AN56</f>
        <v>0</v>
      </c>
      <c r="AJ54" s="265">
        <f>'Class-9'!AO56</f>
        <v>0</v>
      </c>
      <c r="AK54" s="290">
        <f>'Class-9'!AP56</f>
        <v>0</v>
      </c>
      <c r="AL54" s="265">
        <f>'Class-9'!AQ56</f>
        <v>0</v>
      </c>
      <c r="AM54" s="265">
        <f>'Class-9'!AR56</f>
        <v>0</v>
      </c>
      <c r="AN54" s="290">
        <f>'Class-9'!AS56</f>
        <v>0</v>
      </c>
      <c r="AO54" s="265">
        <f>'Class-9'!AT56</f>
        <v>0</v>
      </c>
      <c r="AP54" s="265">
        <f>'Class-9'!AU56</f>
        <v>0</v>
      </c>
      <c r="AQ54" s="290">
        <f>'Class-9'!AV56</f>
        <v>0</v>
      </c>
      <c r="AR54" s="906">
        <f>'Class-9'!AW56</f>
        <v>0</v>
      </c>
      <c r="AS54" s="907"/>
      <c r="AT54" s="292" t="str">
        <f>'Class-9'!BA56</f>
        <v/>
      </c>
      <c r="AU54" s="264">
        <f>'Class-9'!BB56</f>
        <v>0</v>
      </c>
      <c r="AV54" s="265">
        <f>'Class-9'!BC56</f>
        <v>0</v>
      </c>
      <c r="AW54" s="290">
        <f>'Class-9'!BD56</f>
        <v>0</v>
      </c>
      <c r="AX54" s="265">
        <f>'Class-9'!BE56</f>
        <v>0</v>
      </c>
      <c r="AY54" s="265">
        <f>'Class-9'!BF56</f>
        <v>0</v>
      </c>
      <c r="AZ54" s="290">
        <f>'Class-9'!BG56</f>
        <v>0</v>
      </c>
      <c r="BA54" s="265">
        <f>'Class-9'!BH56</f>
        <v>0</v>
      </c>
      <c r="BB54" s="265">
        <f>'Class-9'!BI56</f>
        <v>0</v>
      </c>
      <c r="BC54" s="290">
        <f>'Class-9'!BJ56</f>
        <v>0</v>
      </c>
      <c r="BD54" s="906">
        <f>'Class-9'!BK56</f>
        <v>0</v>
      </c>
      <c r="BE54" s="907">
        <f>'Class-9'!BL56</f>
        <v>0</v>
      </c>
      <c r="BF54" s="292" t="str">
        <f>'Class-9'!BO56</f>
        <v/>
      </c>
      <c r="BG54" s="264">
        <f>'Class-9'!BP56</f>
        <v>0</v>
      </c>
      <c r="BH54" s="265">
        <f>'Class-9'!BQ56</f>
        <v>0</v>
      </c>
      <c r="BI54" s="290">
        <f>'Class-9'!BR56</f>
        <v>0</v>
      </c>
      <c r="BJ54" s="265">
        <f>'Class-9'!BS56</f>
        <v>0</v>
      </c>
      <c r="BK54" s="265">
        <f>'Class-9'!BT56</f>
        <v>0</v>
      </c>
      <c r="BL54" s="290">
        <f>'Class-9'!BU56</f>
        <v>0</v>
      </c>
      <c r="BM54" s="265">
        <f>'Class-9'!BV56</f>
        <v>0</v>
      </c>
      <c r="BN54" s="265">
        <f>'Class-9'!BW56</f>
        <v>0</v>
      </c>
      <c r="BO54" s="290">
        <f>'Class-9'!BX56</f>
        <v>0</v>
      </c>
      <c r="BP54" s="906">
        <f>'Class-9'!BY56</f>
        <v>0</v>
      </c>
      <c r="BQ54" s="907">
        <f>'Class-9'!BZ56</f>
        <v>0</v>
      </c>
      <c r="BR54" s="292" t="str">
        <f>'Class-9'!CC56</f>
        <v/>
      </c>
      <c r="BS54" s="264">
        <f>'Class-9'!CD56</f>
        <v>0</v>
      </c>
      <c r="BT54" s="265">
        <f>'Class-9'!CE56</f>
        <v>0</v>
      </c>
      <c r="BU54" s="290">
        <f>'Class-9'!CF56</f>
        <v>0</v>
      </c>
      <c r="BV54" s="265">
        <f>'Class-9'!CG56</f>
        <v>0</v>
      </c>
      <c r="BW54" s="265">
        <f>'Class-9'!CH56</f>
        <v>0</v>
      </c>
      <c r="BX54" s="290">
        <f>'Class-9'!CI56</f>
        <v>0</v>
      </c>
      <c r="BY54" s="265">
        <f>'Class-9'!CJ56</f>
        <v>0</v>
      </c>
      <c r="BZ54" s="265">
        <f>'Class-9'!CK56</f>
        <v>0</v>
      </c>
      <c r="CA54" s="290">
        <f>'Class-9'!CL56</f>
        <v>0</v>
      </c>
      <c r="CB54" s="906">
        <f>'Class-9'!CM56</f>
        <v>0</v>
      </c>
      <c r="CC54" s="907">
        <f>'Class-9'!CN56</f>
        <v>0</v>
      </c>
      <c r="CD54" s="292" t="str">
        <f>'Class-9'!CQ56</f>
        <v/>
      </c>
      <c r="CE54" s="264">
        <f>'Class-9'!CR56</f>
        <v>0</v>
      </c>
      <c r="CF54" s="265">
        <f>'Class-9'!CS56</f>
        <v>0</v>
      </c>
      <c r="CG54" s="290">
        <f>'Class-9'!CT56</f>
        <v>0</v>
      </c>
      <c r="CH54" s="265">
        <f>'Class-9'!CU56</f>
        <v>0</v>
      </c>
      <c r="CI54" s="265">
        <f>'Class-9'!CV56</f>
        <v>0</v>
      </c>
      <c r="CJ54" s="290">
        <f>'Class-9'!CW56</f>
        <v>0</v>
      </c>
      <c r="CK54" s="265">
        <f>'Class-9'!CX56</f>
        <v>0</v>
      </c>
      <c r="CL54" s="265">
        <f>'Class-9'!CY56</f>
        <v>0</v>
      </c>
      <c r="CM54" s="290">
        <f>'Class-9'!CZ56</f>
        <v>0</v>
      </c>
      <c r="CN54" s="906">
        <f>'Class-9'!DA56</f>
        <v>0</v>
      </c>
      <c r="CO54" s="907">
        <f>'Class-9'!DB56</f>
        <v>0</v>
      </c>
      <c r="CP54" s="292" t="str">
        <f>'Class-9'!DE56</f>
        <v/>
      </c>
      <c r="CQ54" s="264">
        <f>'Class-9'!DF56</f>
        <v>0</v>
      </c>
      <c r="CR54" s="265">
        <f>'Class-9'!DG56</f>
        <v>0</v>
      </c>
      <c r="CS54" s="290">
        <f>'Class-9'!DH56</f>
        <v>0</v>
      </c>
      <c r="CT54" s="265">
        <f>'Class-9'!DI56</f>
        <v>0</v>
      </c>
      <c r="CU54" s="265">
        <f>'Class-9'!DJ56</f>
        <v>0</v>
      </c>
      <c r="CV54" s="290">
        <f>'Class-9'!DK56</f>
        <v>0</v>
      </c>
      <c r="CW54" s="265">
        <f>'Class-9'!DL56</f>
        <v>0</v>
      </c>
      <c r="CX54" s="265">
        <f>'Class-9'!DM56</f>
        <v>0</v>
      </c>
      <c r="CY54" s="290">
        <f>'Class-9'!DN56</f>
        <v>0</v>
      </c>
      <c r="CZ54" s="291">
        <f>'Class-9'!DO56</f>
        <v>0</v>
      </c>
      <c r="DA54" s="307" t="str">
        <f>'Class-9'!DQ56</f>
        <v/>
      </c>
      <c r="DB54" s="264">
        <f>'Class-9'!DR56</f>
        <v>0</v>
      </c>
      <c r="DC54" s="265">
        <f>'Class-9'!DS56</f>
        <v>0</v>
      </c>
      <c r="DD54" s="290">
        <f>'Class-9'!DT56</f>
        <v>0</v>
      </c>
      <c r="DE54" s="265">
        <f>'Class-9'!DU56</f>
        <v>0</v>
      </c>
      <c r="DF54" s="265">
        <f>'Class-9'!DV56</f>
        <v>0</v>
      </c>
      <c r="DG54" s="290">
        <f>'Class-9'!DW56</f>
        <v>0</v>
      </c>
      <c r="DH54" s="265">
        <f>'Class-9'!DX56</f>
        <v>0</v>
      </c>
      <c r="DI54" s="265">
        <f>'Class-9'!DY56</f>
        <v>0</v>
      </c>
      <c r="DJ54" s="290">
        <f>'Class-9'!DZ56</f>
        <v>0</v>
      </c>
      <c r="DK54" s="291">
        <f>'Class-9'!EA56</f>
        <v>0</v>
      </c>
      <c r="DL54" s="307" t="str">
        <f>'Class-9'!EC56</f>
        <v/>
      </c>
      <c r="DM54" s="264">
        <f>'Class-9'!ED56</f>
        <v>0</v>
      </c>
      <c r="DN54" s="265">
        <f>'Class-9'!EE56</f>
        <v>0</v>
      </c>
      <c r="DO54" s="265">
        <f>'Class-9'!EF56</f>
        <v>0</v>
      </c>
      <c r="DP54" s="265">
        <f>'Class-9'!EG56</f>
        <v>0</v>
      </c>
      <c r="DQ54" s="265">
        <f>'Class-9'!EH56</f>
        <v>0</v>
      </c>
      <c r="DR54" s="292" t="str">
        <f>'Class-9'!EI56</f>
        <v/>
      </c>
      <c r="DS54" s="264">
        <f>'Class-9'!EJ56</f>
        <v>0</v>
      </c>
      <c r="DT54" s="265">
        <f>'Class-9'!EK56</f>
        <v>0</v>
      </c>
      <c r="DU54" s="265">
        <f>'Class-9'!EL56</f>
        <v>0</v>
      </c>
      <c r="DV54" s="265">
        <f>'Class-9'!EM56</f>
        <v>0</v>
      </c>
      <c r="DW54" s="265">
        <f>'Class-9'!EN56</f>
        <v>0</v>
      </c>
      <c r="DX54" s="268" t="str">
        <f>'Class-9'!EO56</f>
        <v/>
      </c>
      <c r="DY54" s="264">
        <f>'Class-9'!EP56</f>
        <v>0</v>
      </c>
      <c r="DZ54" s="265">
        <f>'Class-9'!EQ56</f>
        <v>0</v>
      </c>
      <c r="EA54" s="290">
        <f>'Class-9'!ER56</f>
        <v>0</v>
      </c>
      <c r="EB54" s="265">
        <f>'Class-9'!ES56</f>
        <v>0</v>
      </c>
      <c r="EC54" s="265">
        <f>'Class-9'!ET56</f>
        <v>0</v>
      </c>
      <c r="ED54" s="290">
        <f>'Class-9'!EU56</f>
        <v>0</v>
      </c>
      <c r="EE54" s="265">
        <f>'Class-9'!EV56</f>
        <v>0</v>
      </c>
      <c r="EF54" s="265">
        <f>'Class-9'!EW56</f>
        <v>0</v>
      </c>
      <c r="EG54" s="290">
        <f>'Class-9'!EX56</f>
        <v>0</v>
      </c>
      <c r="EH54" s="291">
        <f>'Class-9'!EY56</f>
        <v>0</v>
      </c>
      <c r="EI54" s="307" t="str">
        <f>'Class-9'!FA56</f>
        <v/>
      </c>
      <c r="EJ54" s="264">
        <f>'Class-9'!FB56</f>
        <v>0</v>
      </c>
      <c r="EK54" s="265">
        <f>'Class-9'!FC56</f>
        <v>0</v>
      </c>
      <c r="EL54" s="269" t="str">
        <f>'Class-9'!FD56</f>
        <v/>
      </c>
      <c r="EM54" s="264">
        <f>'Class-9'!FE56</f>
        <v>0</v>
      </c>
      <c r="EN54" s="265">
        <f>'Class-9'!FF56</f>
        <v>0</v>
      </c>
      <c r="EO54" s="270">
        <f>'Class-9'!FG56</f>
        <v>0</v>
      </c>
      <c r="EP54" s="265" t="str">
        <f>'Class-9'!FH56</f>
        <v/>
      </c>
      <c r="EQ54" s="265" t="str">
        <f>'Class-9'!FI56</f>
        <v/>
      </c>
      <c r="ER54" s="265" t="str">
        <f>'Class-9'!FJ56</f>
        <v/>
      </c>
      <c r="ES54" s="267" t="str">
        <f>'Class-9'!FK56</f>
        <v/>
      </c>
      <c r="ET54" s="271" t="str">
        <f>'Class-9'!FM56</f>
        <v/>
      </c>
    </row>
    <row r="55" spans="1:150" s="272" customFormat="1" ht="17.25" customHeight="1">
      <c r="A55" s="898"/>
      <c r="B55" s="264">
        <f t="shared" si="1"/>
        <v>0</v>
      </c>
      <c r="C55" s="265">
        <f>'Class-9'!D57</f>
        <v>0</v>
      </c>
      <c r="D55" s="265">
        <f>'Class-9'!E57</f>
        <v>0</v>
      </c>
      <c r="E55" s="265">
        <f>'Class-9'!F57</f>
        <v>0</v>
      </c>
      <c r="F55" s="265">
        <f>'Class-9'!$G57</f>
        <v>0</v>
      </c>
      <c r="G55" s="265">
        <f>'Class-9'!$H57</f>
        <v>0</v>
      </c>
      <c r="H55" s="265">
        <f>'Class-9'!I57</f>
        <v>0</v>
      </c>
      <c r="I55" s="265">
        <f>'Class-9'!J57</f>
        <v>0</v>
      </c>
      <c r="J55" s="266">
        <f>'Class-9'!K57</f>
        <v>0</v>
      </c>
      <c r="K55" s="264">
        <f>'Class-9'!L57</f>
        <v>0</v>
      </c>
      <c r="L55" s="265">
        <f>'Class-9'!M57</f>
        <v>0</v>
      </c>
      <c r="M55" s="290">
        <f>'Class-9'!N57</f>
        <v>0</v>
      </c>
      <c r="N55" s="265">
        <f>'Class-9'!O57</f>
        <v>0</v>
      </c>
      <c r="O55" s="265">
        <f>'Class-9'!P57</f>
        <v>0</v>
      </c>
      <c r="P55" s="290">
        <f>'Class-9'!Q57</f>
        <v>0</v>
      </c>
      <c r="Q55" s="265">
        <f>'Class-9'!R57</f>
        <v>0</v>
      </c>
      <c r="R55" s="265">
        <f>'Class-9'!S57</f>
        <v>0</v>
      </c>
      <c r="S55" s="290">
        <f>'Class-9'!T57</f>
        <v>0</v>
      </c>
      <c r="T55" s="906">
        <f>'Class-9'!U57</f>
        <v>0</v>
      </c>
      <c r="U55" s="907"/>
      <c r="V55" s="292" t="str">
        <f>'Class-9'!Y57</f>
        <v/>
      </c>
      <c r="W55" s="264">
        <f>'Class-9'!Z57</f>
        <v>0</v>
      </c>
      <c r="X55" s="265">
        <f>'Class-9'!AA57</f>
        <v>0</v>
      </c>
      <c r="Y55" s="290">
        <f>'Class-9'!AB57</f>
        <v>0</v>
      </c>
      <c r="Z55" s="265">
        <f>'Class-9'!AC57</f>
        <v>0</v>
      </c>
      <c r="AA55" s="265">
        <f>'Class-9'!AD57</f>
        <v>0</v>
      </c>
      <c r="AB55" s="290">
        <f>'Class-9'!AE57</f>
        <v>0</v>
      </c>
      <c r="AC55" s="265">
        <f>'Class-9'!AF57</f>
        <v>0</v>
      </c>
      <c r="AD55" s="265">
        <f>'Class-9'!AG57</f>
        <v>0</v>
      </c>
      <c r="AE55" s="290">
        <f>'Class-9'!AH57</f>
        <v>0</v>
      </c>
      <c r="AF55" s="906">
        <f>'Class-9'!AI57</f>
        <v>0</v>
      </c>
      <c r="AG55" s="907">
        <f>'Class-9'!AJ57</f>
        <v>0</v>
      </c>
      <c r="AH55" s="292" t="str">
        <f>'Class-9'!AM57</f>
        <v/>
      </c>
      <c r="AI55" s="264">
        <f>'Class-9'!AN57</f>
        <v>0</v>
      </c>
      <c r="AJ55" s="265">
        <f>'Class-9'!AO57</f>
        <v>0</v>
      </c>
      <c r="AK55" s="290">
        <f>'Class-9'!AP57</f>
        <v>0</v>
      </c>
      <c r="AL55" s="265">
        <f>'Class-9'!AQ57</f>
        <v>0</v>
      </c>
      <c r="AM55" s="265">
        <f>'Class-9'!AR57</f>
        <v>0</v>
      </c>
      <c r="AN55" s="290">
        <f>'Class-9'!AS57</f>
        <v>0</v>
      </c>
      <c r="AO55" s="265">
        <f>'Class-9'!AT57</f>
        <v>0</v>
      </c>
      <c r="AP55" s="265">
        <f>'Class-9'!AU57</f>
        <v>0</v>
      </c>
      <c r="AQ55" s="290">
        <f>'Class-9'!AV57</f>
        <v>0</v>
      </c>
      <c r="AR55" s="906">
        <f>'Class-9'!AW57</f>
        <v>0</v>
      </c>
      <c r="AS55" s="907"/>
      <c r="AT55" s="292" t="str">
        <f>'Class-9'!BA57</f>
        <v/>
      </c>
      <c r="AU55" s="264">
        <f>'Class-9'!BB57</f>
        <v>0</v>
      </c>
      <c r="AV55" s="265">
        <f>'Class-9'!BC57</f>
        <v>0</v>
      </c>
      <c r="AW55" s="290">
        <f>'Class-9'!BD57</f>
        <v>0</v>
      </c>
      <c r="AX55" s="265">
        <f>'Class-9'!BE57</f>
        <v>0</v>
      </c>
      <c r="AY55" s="265">
        <f>'Class-9'!BF57</f>
        <v>0</v>
      </c>
      <c r="AZ55" s="290">
        <f>'Class-9'!BG57</f>
        <v>0</v>
      </c>
      <c r="BA55" s="265">
        <f>'Class-9'!BH57</f>
        <v>0</v>
      </c>
      <c r="BB55" s="265">
        <f>'Class-9'!BI57</f>
        <v>0</v>
      </c>
      <c r="BC55" s="290">
        <f>'Class-9'!BJ57</f>
        <v>0</v>
      </c>
      <c r="BD55" s="906">
        <f>'Class-9'!BK57</f>
        <v>0</v>
      </c>
      <c r="BE55" s="907">
        <f>'Class-9'!BL57</f>
        <v>0</v>
      </c>
      <c r="BF55" s="292" t="str">
        <f>'Class-9'!BO57</f>
        <v/>
      </c>
      <c r="BG55" s="264">
        <f>'Class-9'!BP57</f>
        <v>0</v>
      </c>
      <c r="BH55" s="265">
        <f>'Class-9'!BQ57</f>
        <v>0</v>
      </c>
      <c r="BI55" s="290">
        <f>'Class-9'!BR57</f>
        <v>0</v>
      </c>
      <c r="BJ55" s="265">
        <f>'Class-9'!BS57</f>
        <v>0</v>
      </c>
      <c r="BK55" s="265">
        <f>'Class-9'!BT57</f>
        <v>0</v>
      </c>
      <c r="BL55" s="290">
        <f>'Class-9'!BU57</f>
        <v>0</v>
      </c>
      <c r="BM55" s="265">
        <f>'Class-9'!BV57</f>
        <v>0</v>
      </c>
      <c r="BN55" s="265">
        <f>'Class-9'!BW57</f>
        <v>0</v>
      </c>
      <c r="BO55" s="290">
        <f>'Class-9'!BX57</f>
        <v>0</v>
      </c>
      <c r="BP55" s="906">
        <f>'Class-9'!BY57</f>
        <v>0</v>
      </c>
      <c r="BQ55" s="907">
        <f>'Class-9'!BZ57</f>
        <v>0</v>
      </c>
      <c r="BR55" s="292" t="str">
        <f>'Class-9'!CC57</f>
        <v/>
      </c>
      <c r="BS55" s="264">
        <f>'Class-9'!CD57</f>
        <v>0</v>
      </c>
      <c r="BT55" s="265">
        <f>'Class-9'!CE57</f>
        <v>0</v>
      </c>
      <c r="BU55" s="290">
        <f>'Class-9'!CF57</f>
        <v>0</v>
      </c>
      <c r="BV55" s="265">
        <f>'Class-9'!CG57</f>
        <v>0</v>
      </c>
      <c r="BW55" s="265">
        <f>'Class-9'!CH57</f>
        <v>0</v>
      </c>
      <c r="BX55" s="290">
        <f>'Class-9'!CI57</f>
        <v>0</v>
      </c>
      <c r="BY55" s="265">
        <f>'Class-9'!CJ57</f>
        <v>0</v>
      </c>
      <c r="BZ55" s="265">
        <f>'Class-9'!CK57</f>
        <v>0</v>
      </c>
      <c r="CA55" s="290">
        <f>'Class-9'!CL57</f>
        <v>0</v>
      </c>
      <c r="CB55" s="906">
        <f>'Class-9'!CM57</f>
        <v>0</v>
      </c>
      <c r="CC55" s="907">
        <f>'Class-9'!CN57</f>
        <v>0</v>
      </c>
      <c r="CD55" s="292" t="str">
        <f>'Class-9'!CQ57</f>
        <v/>
      </c>
      <c r="CE55" s="264">
        <f>'Class-9'!CR57</f>
        <v>0</v>
      </c>
      <c r="CF55" s="265">
        <f>'Class-9'!CS57</f>
        <v>0</v>
      </c>
      <c r="CG55" s="290">
        <f>'Class-9'!CT57</f>
        <v>0</v>
      </c>
      <c r="CH55" s="265">
        <f>'Class-9'!CU57</f>
        <v>0</v>
      </c>
      <c r="CI55" s="265">
        <f>'Class-9'!CV57</f>
        <v>0</v>
      </c>
      <c r="CJ55" s="290">
        <f>'Class-9'!CW57</f>
        <v>0</v>
      </c>
      <c r="CK55" s="265">
        <f>'Class-9'!CX57</f>
        <v>0</v>
      </c>
      <c r="CL55" s="265">
        <f>'Class-9'!CY57</f>
        <v>0</v>
      </c>
      <c r="CM55" s="290">
        <f>'Class-9'!CZ57</f>
        <v>0</v>
      </c>
      <c r="CN55" s="906">
        <f>'Class-9'!DA57</f>
        <v>0</v>
      </c>
      <c r="CO55" s="907">
        <f>'Class-9'!DB57</f>
        <v>0</v>
      </c>
      <c r="CP55" s="292" t="str">
        <f>'Class-9'!DE57</f>
        <v/>
      </c>
      <c r="CQ55" s="264">
        <f>'Class-9'!DF57</f>
        <v>0</v>
      </c>
      <c r="CR55" s="265">
        <f>'Class-9'!DG57</f>
        <v>0</v>
      </c>
      <c r="CS55" s="290">
        <f>'Class-9'!DH57</f>
        <v>0</v>
      </c>
      <c r="CT55" s="265">
        <f>'Class-9'!DI57</f>
        <v>0</v>
      </c>
      <c r="CU55" s="265">
        <f>'Class-9'!DJ57</f>
        <v>0</v>
      </c>
      <c r="CV55" s="290">
        <f>'Class-9'!DK57</f>
        <v>0</v>
      </c>
      <c r="CW55" s="265">
        <f>'Class-9'!DL57</f>
        <v>0</v>
      </c>
      <c r="CX55" s="265">
        <f>'Class-9'!DM57</f>
        <v>0</v>
      </c>
      <c r="CY55" s="290">
        <f>'Class-9'!DN57</f>
        <v>0</v>
      </c>
      <c r="CZ55" s="291">
        <f>'Class-9'!DO57</f>
        <v>0</v>
      </c>
      <c r="DA55" s="307" t="str">
        <f>'Class-9'!DQ57</f>
        <v/>
      </c>
      <c r="DB55" s="264">
        <f>'Class-9'!DR57</f>
        <v>0</v>
      </c>
      <c r="DC55" s="265">
        <f>'Class-9'!DS57</f>
        <v>0</v>
      </c>
      <c r="DD55" s="290">
        <f>'Class-9'!DT57</f>
        <v>0</v>
      </c>
      <c r="DE55" s="265">
        <f>'Class-9'!DU57</f>
        <v>0</v>
      </c>
      <c r="DF55" s="265">
        <f>'Class-9'!DV57</f>
        <v>0</v>
      </c>
      <c r="DG55" s="290">
        <f>'Class-9'!DW57</f>
        <v>0</v>
      </c>
      <c r="DH55" s="265">
        <f>'Class-9'!DX57</f>
        <v>0</v>
      </c>
      <c r="DI55" s="265">
        <f>'Class-9'!DY57</f>
        <v>0</v>
      </c>
      <c r="DJ55" s="290">
        <f>'Class-9'!DZ57</f>
        <v>0</v>
      </c>
      <c r="DK55" s="291">
        <f>'Class-9'!EA57</f>
        <v>0</v>
      </c>
      <c r="DL55" s="307" t="str">
        <f>'Class-9'!EC57</f>
        <v/>
      </c>
      <c r="DM55" s="264">
        <f>'Class-9'!ED57</f>
        <v>0</v>
      </c>
      <c r="DN55" s="265">
        <f>'Class-9'!EE57</f>
        <v>0</v>
      </c>
      <c r="DO55" s="265">
        <f>'Class-9'!EF57</f>
        <v>0</v>
      </c>
      <c r="DP55" s="265">
        <f>'Class-9'!EG57</f>
        <v>0</v>
      </c>
      <c r="DQ55" s="265">
        <f>'Class-9'!EH57</f>
        <v>0</v>
      </c>
      <c r="DR55" s="292" t="str">
        <f>'Class-9'!EI57</f>
        <v/>
      </c>
      <c r="DS55" s="264">
        <f>'Class-9'!EJ57</f>
        <v>0</v>
      </c>
      <c r="DT55" s="265">
        <f>'Class-9'!EK57</f>
        <v>0</v>
      </c>
      <c r="DU55" s="265">
        <f>'Class-9'!EL57</f>
        <v>0</v>
      </c>
      <c r="DV55" s="265">
        <f>'Class-9'!EM57</f>
        <v>0</v>
      </c>
      <c r="DW55" s="265">
        <f>'Class-9'!EN57</f>
        <v>0</v>
      </c>
      <c r="DX55" s="268" t="str">
        <f>'Class-9'!EO57</f>
        <v/>
      </c>
      <c r="DY55" s="264">
        <f>'Class-9'!EP57</f>
        <v>0</v>
      </c>
      <c r="DZ55" s="265">
        <f>'Class-9'!EQ57</f>
        <v>0</v>
      </c>
      <c r="EA55" s="290">
        <f>'Class-9'!ER57</f>
        <v>0</v>
      </c>
      <c r="EB55" s="265">
        <f>'Class-9'!ES57</f>
        <v>0</v>
      </c>
      <c r="EC55" s="265">
        <f>'Class-9'!ET57</f>
        <v>0</v>
      </c>
      <c r="ED55" s="290">
        <f>'Class-9'!EU57</f>
        <v>0</v>
      </c>
      <c r="EE55" s="265">
        <f>'Class-9'!EV57</f>
        <v>0</v>
      </c>
      <c r="EF55" s="265">
        <f>'Class-9'!EW57</f>
        <v>0</v>
      </c>
      <c r="EG55" s="290">
        <f>'Class-9'!EX57</f>
        <v>0</v>
      </c>
      <c r="EH55" s="291">
        <f>'Class-9'!EY57</f>
        <v>0</v>
      </c>
      <c r="EI55" s="307" t="str">
        <f>'Class-9'!FA57</f>
        <v/>
      </c>
      <c r="EJ55" s="264">
        <f>'Class-9'!FB57</f>
        <v>0</v>
      </c>
      <c r="EK55" s="265">
        <f>'Class-9'!FC57</f>
        <v>0</v>
      </c>
      <c r="EL55" s="269" t="str">
        <f>'Class-9'!FD57</f>
        <v/>
      </c>
      <c r="EM55" s="264">
        <f>'Class-9'!FE57</f>
        <v>0</v>
      </c>
      <c r="EN55" s="265">
        <f>'Class-9'!FF57</f>
        <v>0</v>
      </c>
      <c r="EO55" s="270">
        <f>'Class-9'!FG57</f>
        <v>0</v>
      </c>
      <c r="EP55" s="265" t="str">
        <f>'Class-9'!FH57</f>
        <v/>
      </c>
      <c r="EQ55" s="265" t="str">
        <f>'Class-9'!FI57</f>
        <v/>
      </c>
      <c r="ER55" s="265" t="str">
        <f>'Class-9'!FJ57</f>
        <v/>
      </c>
      <c r="ES55" s="267" t="str">
        <f>'Class-9'!FK57</f>
        <v/>
      </c>
      <c r="ET55" s="271" t="str">
        <f>'Class-9'!FM57</f>
        <v/>
      </c>
    </row>
    <row r="56" spans="1:150" s="272" customFormat="1" ht="17.25" customHeight="1">
      <c r="A56" s="898"/>
      <c r="B56" s="264">
        <f t="shared" si="1"/>
        <v>0</v>
      </c>
      <c r="C56" s="265">
        <f>'Class-9'!D58</f>
        <v>0</v>
      </c>
      <c r="D56" s="265">
        <f>'Class-9'!E58</f>
        <v>0</v>
      </c>
      <c r="E56" s="265">
        <f>'Class-9'!F58</f>
        <v>0</v>
      </c>
      <c r="F56" s="265">
        <f>'Class-9'!$G58</f>
        <v>0</v>
      </c>
      <c r="G56" s="265">
        <f>'Class-9'!$H58</f>
        <v>0</v>
      </c>
      <c r="H56" s="265">
        <f>'Class-9'!I58</f>
        <v>0</v>
      </c>
      <c r="I56" s="265">
        <f>'Class-9'!J58</f>
        <v>0</v>
      </c>
      <c r="J56" s="266">
        <f>'Class-9'!K58</f>
        <v>0</v>
      </c>
      <c r="K56" s="264">
        <f>'Class-9'!L58</f>
        <v>0</v>
      </c>
      <c r="L56" s="265">
        <f>'Class-9'!M58</f>
        <v>0</v>
      </c>
      <c r="M56" s="290">
        <f>'Class-9'!N58</f>
        <v>0</v>
      </c>
      <c r="N56" s="265">
        <f>'Class-9'!O58</f>
        <v>0</v>
      </c>
      <c r="O56" s="265">
        <f>'Class-9'!P58</f>
        <v>0</v>
      </c>
      <c r="P56" s="290">
        <f>'Class-9'!Q58</f>
        <v>0</v>
      </c>
      <c r="Q56" s="265">
        <f>'Class-9'!R58</f>
        <v>0</v>
      </c>
      <c r="R56" s="265">
        <f>'Class-9'!S58</f>
        <v>0</v>
      </c>
      <c r="S56" s="290">
        <f>'Class-9'!T58</f>
        <v>0</v>
      </c>
      <c r="T56" s="906">
        <f>'Class-9'!U58</f>
        <v>0</v>
      </c>
      <c r="U56" s="907"/>
      <c r="V56" s="292" t="str">
        <f>'Class-9'!Y58</f>
        <v/>
      </c>
      <c r="W56" s="264">
        <f>'Class-9'!Z58</f>
        <v>0</v>
      </c>
      <c r="X56" s="265">
        <f>'Class-9'!AA58</f>
        <v>0</v>
      </c>
      <c r="Y56" s="290">
        <f>'Class-9'!AB58</f>
        <v>0</v>
      </c>
      <c r="Z56" s="265">
        <f>'Class-9'!AC58</f>
        <v>0</v>
      </c>
      <c r="AA56" s="265">
        <f>'Class-9'!AD58</f>
        <v>0</v>
      </c>
      <c r="AB56" s="290">
        <f>'Class-9'!AE58</f>
        <v>0</v>
      </c>
      <c r="AC56" s="265">
        <f>'Class-9'!AF58</f>
        <v>0</v>
      </c>
      <c r="AD56" s="265">
        <f>'Class-9'!AG58</f>
        <v>0</v>
      </c>
      <c r="AE56" s="290">
        <f>'Class-9'!AH58</f>
        <v>0</v>
      </c>
      <c r="AF56" s="906">
        <f>'Class-9'!AI58</f>
        <v>0</v>
      </c>
      <c r="AG56" s="907">
        <f>'Class-9'!AJ58</f>
        <v>0</v>
      </c>
      <c r="AH56" s="292" t="str">
        <f>'Class-9'!AM58</f>
        <v/>
      </c>
      <c r="AI56" s="264">
        <f>'Class-9'!AN58</f>
        <v>0</v>
      </c>
      <c r="AJ56" s="265">
        <f>'Class-9'!AO58</f>
        <v>0</v>
      </c>
      <c r="AK56" s="290">
        <f>'Class-9'!AP58</f>
        <v>0</v>
      </c>
      <c r="AL56" s="265">
        <f>'Class-9'!AQ58</f>
        <v>0</v>
      </c>
      <c r="AM56" s="265">
        <f>'Class-9'!AR58</f>
        <v>0</v>
      </c>
      <c r="AN56" s="290">
        <f>'Class-9'!AS58</f>
        <v>0</v>
      </c>
      <c r="AO56" s="265">
        <f>'Class-9'!AT58</f>
        <v>0</v>
      </c>
      <c r="AP56" s="265">
        <f>'Class-9'!AU58</f>
        <v>0</v>
      </c>
      <c r="AQ56" s="290">
        <f>'Class-9'!AV58</f>
        <v>0</v>
      </c>
      <c r="AR56" s="906">
        <f>'Class-9'!AW58</f>
        <v>0</v>
      </c>
      <c r="AS56" s="907"/>
      <c r="AT56" s="292" t="str">
        <f>'Class-9'!BA58</f>
        <v/>
      </c>
      <c r="AU56" s="264">
        <f>'Class-9'!BB58</f>
        <v>0</v>
      </c>
      <c r="AV56" s="265">
        <f>'Class-9'!BC58</f>
        <v>0</v>
      </c>
      <c r="AW56" s="290">
        <f>'Class-9'!BD58</f>
        <v>0</v>
      </c>
      <c r="AX56" s="265">
        <f>'Class-9'!BE58</f>
        <v>0</v>
      </c>
      <c r="AY56" s="265">
        <f>'Class-9'!BF58</f>
        <v>0</v>
      </c>
      <c r="AZ56" s="290">
        <f>'Class-9'!BG58</f>
        <v>0</v>
      </c>
      <c r="BA56" s="265">
        <f>'Class-9'!BH58</f>
        <v>0</v>
      </c>
      <c r="BB56" s="265">
        <f>'Class-9'!BI58</f>
        <v>0</v>
      </c>
      <c r="BC56" s="290">
        <f>'Class-9'!BJ58</f>
        <v>0</v>
      </c>
      <c r="BD56" s="906">
        <f>'Class-9'!BK58</f>
        <v>0</v>
      </c>
      <c r="BE56" s="907">
        <f>'Class-9'!BL58</f>
        <v>0</v>
      </c>
      <c r="BF56" s="292" t="str">
        <f>'Class-9'!BO58</f>
        <v/>
      </c>
      <c r="BG56" s="264">
        <f>'Class-9'!BP58</f>
        <v>0</v>
      </c>
      <c r="BH56" s="265">
        <f>'Class-9'!BQ58</f>
        <v>0</v>
      </c>
      <c r="BI56" s="290">
        <f>'Class-9'!BR58</f>
        <v>0</v>
      </c>
      <c r="BJ56" s="265">
        <f>'Class-9'!BS58</f>
        <v>0</v>
      </c>
      <c r="BK56" s="265">
        <f>'Class-9'!BT58</f>
        <v>0</v>
      </c>
      <c r="BL56" s="290">
        <f>'Class-9'!BU58</f>
        <v>0</v>
      </c>
      <c r="BM56" s="265">
        <f>'Class-9'!BV58</f>
        <v>0</v>
      </c>
      <c r="BN56" s="265">
        <f>'Class-9'!BW58</f>
        <v>0</v>
      </c>
      <c r="BO56" s="290">
        <f>'Class-9'!BX58</f>
        <v>0</v>
      </c>
      <c r="BP56" s="906">
        <f>'Class-9'!BY58</f>
        <v>0</v>
      </c>
      <c r="BQ56" s="907">
        <f>'Class-9'!BZ58</f>
        <v>0</v>
      </c>
      <c r="BR56" s="292" t="str">
        <f>'Class-9'!CC58</f>
        <v/>
      </c>
      <c r="BS56" s="264">
        <f>'Class-9'!CD58</f>
        <v>0</v>
      </c>
      <c r="BT56" s="265">
        <f>'Class-9'!CE58</f>
        <v>0</v>
      </c>
      <c r="BU56" s="290">
        <f>'Class-9'!CF58</f>
        <v>0</v>
      </c>
      <c r="BV56" s="265">
        <f>'Class-9'!CG58</f>
        <v>0</v>
      </c>
      <c r="BW56" s="265">
        <f>'Class-9'!CH58</f>
        <v>0</v>
      </c>
      <c r="BX56" s="290">
        <f>'Class-9'!CI58</f>
        <v>0</v>
      </c>
      <c r="BY56" s="265">
        <f>'Class-9'!CJ58</f>
        <v>0</v>
      </c>
      <c r="BZ56" s="265">
        <f>'Class-9'!CK58</f>
        <v>0</v>
      </c>
      <c r="CA56" s="290">
        <f>'Class-9'!CL58</f>
        <v>0</v>
      </c>
      <c r="CB56" s="906">
        <f>'Class-9'!CM58</f>
        <v>0</v>
      </c>
      <c r="CC56" s="907">
        <f>'Class-9'!CN58</f>
        <v>0</v>
      </c>
      <c r="CD56" s="292" t="str">
        <f>'Class-9'!CQ58</f>
        <v/>
      </c>
      <c r="CE56" s="264">
        <f>'Class-9'!CR58</f>
        <v>0</v>
      </c>
      <c r="CF56" s="265">
        <f>'Class-9'!CS58</f>
        <v>0</v>
      </c>
      <c r="CG56" s="290">
        <f>'Class-9'!CT58</f>
        <v>0</v>
      </c>
      <c r="CH56" s="265">
        <f>'Class-9'!CU58</f>
        <v>0</v>
      </c>
      <c r="CI56" s="265">
        <f>'Class-9'!CV58</f>
        <v>0</v>
      </c>
      <c r="CJ56" s="290">
        <f>'Class-9'!CW58</f>
        <v>0</v>
      </c>
      <c r="CK56" s="265">
        <f>'Class-9'!CX58</f>
        <v>0</v>
      </c>
      <c r="CL56" s="265">
        <f>'Class-9'!CY58</f>
        <v>0</v>
      </c>
      <c r="CM56" s="290">
        <f>'Class-9'!CZ58</f>
        <v>0</v>
      </c>
      <c r="CN56" s="906">
        <f>'Class-9'!DA58</f>
        <v>0</v>
      </c>
      <c r="CO56" s="907">
        <f>'Class-9'!DB58</f>
        <v>0</v>
      </c>
      <c r="CP56" s="292" t="str">
        <f>'Class-9'!DE58</f>
        <v/>
      </c>
      <c r="CQ56" s="264">
        <f>'Class-9'!DF58</f>
        <v>0</v>
      </c>
      <c r="CR56" s="265">
        <f>'Class-9'!DG58</f>
        <v>0</v>
      </c>
      <c r="CS56" s="290">
        <f>'Class-9'!DH58</f>
        <v>0</v>
      </c>
      <c r="CT56" s="265">
        <f>'Class-9'!DI58</f>
        <v>0</v>
      </c>
      <c r="CU56" s="265">
        <f>'Class-9'!DJ58</f>
        <v>0</v>
      </c>
      <c r="CV56" s="290">
        <f>'Class-9'!DK58</f>
        <v>0</v>
      </c>
      <c r="CW56" s="265">
        <f>'Class-9'!DL58</f>
        <v>0</v>
      </c>
      <c r="CX56" s="265">
        <f>'Class-9'!DM58</f>
        <v>0</v>
      </c>
      <c r="CY56" s="290">
        <f>'Class-9'!DN58</f>
        <v>0</v>
      </c>
      <c r="CZ56" s="291">
        <f>'Class-9'!DO58</f>
        <v>0</v>
      </c>
      <c r="DA56" s="307" t="str">
        <f>'Class-9'!DQ58</f>
        <v/>
      </c>
      <c r="DB56" s="264">
        <f>'Class-9'!DR58</f>
        <v>0</v>
      </c>
      <c r="DC56" s="265">
        <f>'Class-9'!DS58</f>
        <v>0</v>
      </c>
      <c r="DD56" s="290">
        <f>'Class-9'!DT58</f>
        <v>0</v>
      </c>
      <c r="DE56" s="265">
        <f>'Class-9'!DU58</f>
        <v>0</v>
      </c>
      <c r="DF56" s="265">
        <f>'Class-9'!DV58</f>
        <v>0</v>
      </c>
      <c r="DG56" s="290">
        <f>'Class-9'!DW58</f>
        <v>0</v>
      </c>
      <c r="DH56" s="265">
        <f>'Class-9'!DX58</f>
        <v>0</v>
      </c>
      <c r="DI56" s="265">
        <f>'Class-9'!DY58</f>
        <v>0</v>
      </c>
      <c r="DJ56" s="290">
        <f>'Class-9'!DZ58</f>
        <v>0</v>
      </c>
      <c r="DK56" s="291">
        <f>'Class-9'!EA58</f>
        <v>0</v>
      </c>
      <c r="DL56" s="307" t="str">
        <f>'Class-9'!EC58</f>
        <v/>
      </c>
      <c r="DM56" s="264">
        <f>'Class-9'!ED58</f>
        <v>0</v>
      </c>
      <c r="DN56" s="265">
        <f>'Class-9'!EE58</f>
        <v>0</v>
      </c>
      <c r="DO56" s="265">
        <f>'Class-9'!EF58</f>
        <v>0</v>
      </c>
      <c r="DP56" s="265">
        <f>'Class-9'!EG58</f>
        <v>0</v>
      </c>
      <c r="DQ56" s="265">
        <f>'Class-9'!EH58</f>
        <v>0</v>
      </c>
      <c r="DR56" s="292" t="str">
        <f>'Class-9'!EI58</f>
        <v/>
      </c>
      <c r="DS56" s="264">
        <f>'Class-9'!EJ58</f>
        <v>0</v>
      </c>
      <c r="DT56" s="265">
        <f>'Class-9'!EK58</f>
        <v>0</v>
      </c>
      <c r="DU56" s="265">
        <f>'Class-9'!EL58</f>
        <v>0</v>
      </c>
      <c r="DV56" s="265">
        <f>'Class-9'!EM58</f>
        <v>0</v>
      </c>
      <c r="DW56" s="265">
        <f>'Class-9'!EN58</f>
        <v>0</v>
      </c>
      <c r="DX56" s="268" t="str">
        <f>'Class-9'!EO58</f>
        <v/>
      </c>
      <c r="DY56" s="264">
        <f>'Class-9'!EP58</f>
        <v>0</v>
      </c>
      <c r="DZ56" s="265">
        <f>'Class-9'!EQ58</f>
        <v>0</v>
      </c>
      <c r="EA56" s="290">
        <f>'Class-9'!ER58</f>
        <v>0</v>
      </c>
      <c r="EB56" s="265">
        <f>'Class-9'!ES58</f>
        <v>0</v>
      </c>
      <c r="EC56" s="265">
        <f>'Class-9'!ET58</f>
        <v>0</v>
      </c>
      <c r="ED56" s="290">
        <f>'Class-9'!EU58</f>
        <v>0</v>
      </c>
      <c r="EE56" s="265">
        <f>'Class-9'!EV58</f>
        <v>0</v>
      </c>
      <c r="EF56" s="265">
        <f>'Class-9'!EW58</f>
        <v>0</v>
      </c>
      <c r="EG56" s="290">
        <f>'Class-9'!EX58</f>
        <v>0</v>
      </c>
      <c r="EH56" s="291">
        <f>'Class-9'!EY58</f>
        <v>0</v>
      </c>
      <c r="EI56" s="307" t="str">
        <f>'Class-9'!FA58</f>
        <v/>
      </c>
      <c r="EJ56" s="264">
        <f>'Class-9'!FB58</f>
        <v>0</v>
      </c>
      <c r="EK56" s="265">
        <f>'Class-9'!FC58</f>
        <v>0</v>
      </c>
      <c r="EL56" s="269" t="str">
        <f>'Class-9'!FD58</f>
        <v/>
      </c>
      <c r="EM56" s="264">
        <f>'Class-9'!FE58</f>
        <v>0</v>
      </c>
      <c r="EN56" s="265">
        <f>'Class-9'!FF58</f>
        <v>0</v>
      </c>
      <c r="EO56" s="270">
        <f>'Class-9'!FG58</f>
        <v>0</v>
      </c>
      <c r="EP56" s="265" t="str">
        <f>'Class-9'!FH58</f>
        <v/>
      </c>
      <c r="EQ56" s="265" t="str">
        <f>'Class-9'!FI58</f>
        <v/>
      </c>
      <c r="ER56" s="265" t="str">
        <f>'Class-9'!FJ58</f>
        <v/>
      </c>
      <c r="ES56" s="267" t="str">
        <f>'Class-9'!FK58</f>
        <v/>
      </c>
      <c r="ET56" s="271" t="str">
        <f>'Class-9'!FM58</f>
        <v/>
      </c>
    </row>
    <row r="57" spans="1:150" s="272" customFormat="1" ht="17.25" customHeight="1">
      <c r="A57" s="898"/>
      <c r="B57" s="264">
        <f t="shared" si="1"/>
        <v>0</v>
      </c>
      <c r="C57" s="265">
        <f>'Class-9'!D59</f>
        <v>0</v>
      </c>
      <c r="D57" s="265">
        <f>'Class-9'!E59</f>
        <v>0</v>
      </c>
      <c r="E57" s="265">
        <f>'Class-9'!F59</f>
        <v>0</v>
      </c>
      <c r="F57" s="265">
        <f>'Class-9'!$G59</f>
        <v>0</v>
      </c>
      <c r="G57" s="265">
        <f>'Class-9'!$H59</f>
        <v>0</v>
      </c>
      <c r="H57" s="265">
        <f>'Class-9'!I59</f>
        <v>0</v>
      </c>
      <c r="I57" s="265">
        <f>'Class-9'!J59</f>
        <v>0</v>
      </c>
      <c r="J57" s="266">
        <f>'Class-9'!K59</f>
        <v>0</v>
      </c>
      <c r="K57" s="264">
        <f>'Class-9'!L59</f>
        <v>0</v>
      </c>
      <c r="L57" s="265">
        <f>'Class-9'!M59</f>
        <v>0</v>
      </c>
      <c r="M57" s="290">
        <f>'Class-9'!N59</f>
        <v>0</v>
      </c>
      <c r="N57" s="265">
        <f>'Class-9'!O59</f>
        <v>0</v>
      </c>
      <c r="O57" s="265">
        <f>'Class-9'!P59</f>
        <v>0</v>
      </c>
      <c r="P57" s="290">
        <f>'Class-9'!Q59</f>
        <v>0</v>
      </c>
      <c r="Q57" s="265">
        <f>'Class-9'!R59</f>
        <v>0</v>
      </c>
      <c r="R57" s="265">
        <f>'Class-9'!S59</f>
        <v>0</v>
      </c>
      <c r="S57" s="290">
        <f>'Class-9'!T59</f>
        <v>0</v>
      </c>
      <c r="T57" s="906">
        <f>'Class-9'!U59</f>
        <v>0</v>
      </c>
      <c r="U57" s="907"/>
      <c r="V57" s="292" t="str">
        <f>'Class-9'!Y59</f>
        <v/>
      </c>
      <c r="W57" s="264">
        <f>'Class-9'!Z59</f>
        <v>0</v>
      </c>
      <c r="X57" s="265">
        <f>'Class-9'!AA59</f>
        <v>0</v>
      </c>
      <c r="Y57" s="290">
        <f>'Class-9'!AB59</f>
        <v>0</v>
      </c>
      <c r="Z57" s="265">
        <f>'Class-9'!AC59</f>
        <v>0</v>
      </c>
      <c r="AA57" s="265">
        <f>'Class-9'!AD59</f>
        <v>0</v>
      </c>
      <c r="AB57" s="290">
        <f>'Class-9'!AE59</f>
        <v>0</v>
      </c>
      <c r="AC57" s="265">
        <f>'Class-9'!AF59</f>
        <v>0</v>
      </c>
      <c r="AD57" s="265">
        <f>'Class-9'!AG59</f>
        <v>0</v>
      </c>
      <c r="AE57" s="290">
        <f>'Class-9'!AH59</f>
        <v>0</v>
      </c>
      <c r="AF57" s="906">
        <f>'Class-9'!AI59</f>
        <v>0</v>
      </c>
      <c r="AG57" s="907">
        <f>'Class-9'!AJ59</f>
        <v>0</v>
      </c>
      <c r="AH57" s="292" t="str">
        <f>'Class-9'!AM59</f>
        <v/>
      </c>
      <c r="AI57" s="264">
        <f>'Class-9'!AN59</f>
        <v>0</v>
      </c>
      <c r="AJ57" s="265">
        <f>'Class-9'!AO59</f>
        <v>0</v>
      </c>
      <c r="AK57" s="290">
        <f>'Class-9'!AP59</f>
        <v>0</v>
      </c>
      <c r="AL57" s="265">
        <f>'Class-9'!AQ59</f>
        <v>0</v>
      </c>
      <c r="AM57" s="265">
        <f>'Class-9'!AR59</f>
        <v>0</v>
      </c>
      <c r="AN57" s="290">
        <f>'Class-9'!AS59</f>
        <v>0</v>
      </c>
      <c r="AO57" s="265">
        <f>'Class-9'!AT59</f>
        <v>0</v>
      </c>
      <c r="AP57" s="265">
        <f>'Class-9'!AU59</f>
        <v>0</v>
      </c>
      <c r="AQ57" s="290">
        <f>'Class-9'!AV59</f>
        <v>0</v>
      </c>
      <c r="AR57" s="906">
        <f>'Class-9'!AW59</f>
        <v>0</v>
      </c>
      <c r="AS57" s="907"/>
      <c r="AT57" s="292" t="str">
        <f>'Class-9'!BA59</f>
        <v/>
      </c>
      <c r="AU57" s="264">
        <f>'Class-9'!BB59</f>
        <v>0</v>
      </c>
      <c r="AV57" s="265">
        <f>'Class-9'!BC59</f>
        <v>0</v>
      </c>
      <c r="AW57" s="290">
        <f>'Class-9'!BD59</f>
        <v>0</v>
      </c>
      <c r="AX57" s="265">
        <f>'Class-9'!BE59</f>
        <v>0</v>
      </c>
      <c r="AY57" s="265">
        <f>'Class-9'!BF59</f>
        <v>0</v>
      </c>
      <c r="AZ57" s="290">
        <f>'Class-9'!BG59</f>
        <v>0</v>
      </c>
      <c r="BA57" s="265">
        <f>'Class-9'!BH59</f>
        <v>0</v>
      </c>
      <c r="BB57" s="265">
        <f>'Class-9'!BI59</f>
        <v>0</v>
      </c>
      <c r="BC57" s="290">
        <f>'Class-9'!BJ59</f>
        <v>0</v>
      </c>
      <c r="BD57" s="906">
        <f>'Class-9'!BK59</f>
        <v>0</v>
      </c>
      <c r="BE57" s="907">
        <f>'Class-9'!BL59</f>
        <v>0</v>
      </c>
      <c r="BF57" s="292" t="str">
        <f>'Class-9'!BO59</f>
        <v/>
      </c>
      <c r="BG57" s="264">
        <f>'Class-9'!BP59</f>
        <v>0</v>
      </c>
      <c r="BH57" s="265">
        <f>'Class-9'!BQ59</f>
        <v>0</v>
      </c>
      <c r="BI57" s="290">
        <f>'Class-9'!BR59</f>
        <v>0</v>
      </c>
      <c r="BJ57" s="265">
        <f>'Class-9'!BS59</f>
        <v>0</v>
      </c>
      <c r="BK57" s="265">
        <f>'Class-9'!BT59</f>
        <v>0</v>
      </c>
      <c r="BL57" s="290">
        <f>'Class-9'!BU59</f>
        <v>0</v>
      </c>
      <c r="BM57" s="265">
        <f>'Class-9'!BV59</f>
        <v>0</v>
      </c>
      <c r="BN57" s="265">
        <f>'Class-9'!BW59</f>
        <v>0</v>
      </c>
      <c r="BO57" s="290">
        <f>'Class-9'!BX59</f>
        <v>0</v>
      </c>
      <c r="BP57" s="906">
        <f>'Class-9'!BY59</f>
        <v>0</v>
      </c>
      <c r="BQ57" s="907">
        <f>'Class-9'!BZ59</f>
        <v>0</v>
      </c>
      <c r="BR57" s="292" t="str">
        <f>'Class-9'!CC59</f>
        <v/>
      </c>
      <c r="BS57" s="264">
        <f>'Class-9'!CD59</f>
        <v>0</v>
      </c>
      <c r="BT57" s="265">
        <f>'Class-9'!CE59</f>
        <v>0</v>
      </c>
      <c r="BU57" s="290">
        <f>'Class-9'!CF59</f>
        <v>0</v>
      </c>
      <c r="BV57" s="265">
        <f>'Class-9'!CG59</f>
        <v>0</v>
      </c>
      <c r="BW57" s="265">
        <f>'Class-9'!CH59</f>
        <v>0</v>
      </c>
      <c r="BX57" s="290">
        <f>'Class-9'!CI59</f>
        <v>0</v>
      </c>
      <c r="BY57" s="265">
        <f>'Class-9'!CJ59</f>
        <v>0</v>
      </c>
      <c r="BZ57" s="265">
        <f>'Class-9'!CK59</f>
        <v>0</v>
      </c>
      <c r="CA57" s="290">
        <f>'Class-9'!CL59</f>
        <v>0</v>
      </c>
      <c r="CB57" s="906">
        <f>'Class-9'!CM59</f>
        <v>0</v>
      </c>
      <c r="CC57" s="907">
        <f>'Class-9'!CN59</f>
        <v>0</v>
      </c>
      <c r="CD57" s="292" t="str">
        <f>'Class-9'!CQ59</f>
        <v/>
      </c>
      <c r="CE57" s="264">
        <f>'Class-9'!CR59</f>
        <v>0</v>
      </c>
      <c r="CF57" s="265">
        <f>'Class-9'!CS59</f>
        <v>0</v>
      </c>
      <c r="CG57" s="290">
        <f>'Class-9'!CT59</f>
        <v>0</v>
      </c>
      <c r="CH57" s="265">
        <f>'Class-9'!CU59</f>
        <v>0</v>
      </c>
      <c r="CI57" s="265">
        <f>'Class-9'!CV59</f>
        <v>0</v>
      </c>
      <c r="CJ57" s="290">
        <f>'Class-9'!CW59</f>
        <v>0</v>
      </c>
      <c r="CK57" s="265">
        <f>'Class-9'!CX59</f>
        <v>0</v>
      </c>
      <c r="CL57" s="265">
        <f>'Class-9'!CY59</f>
        <v>0</v>
      </c>
      <c r="CM57" s="290">
        <f>'Class-9'!CZ59</f>
        <v>0</v>
      </c>
      <c r="CN57" s="906">
        <f>'Class-9'!DA59</f>
        <v>0</v>
      </c>
      <c r="CO57" s="907">
        <f>'Class-9'!DB59</f>
        <v>0</v>
      </c>
      <c r="CP57" s="292" t="str">
        <f>'Class-9'!DE59</f>
        <v/>
      </c>
      <c r="CQ57" s="264">
        <f>'Class-9'!DF59</f>
        <v>0</v>
      </c>
      <c r="CR57" s="265">
        <f>'Class-9'!DG59</f>
        <v>0</v>
      </c>
      <c r="CS57" s="290">
        <f>'Class-9'!DH59</f>
        <v>0</v>
      </c>
      <c r="CT57" s="265">
        <f>'Class-9'!DI59</f>
        <v>0</v>
      </c>
      <c r="CU57" s="265">
        <f>'Class-9'!DJ59</f>
        <v>0</v>
      </c>
      <c r="CV57" s="290">
        <f>'Class-9'!DK59</f>
        <v>0</v>
      </c>
      <c r="CW57" s="265">
        <f>'Class-9'!DL59</f>
        <v>0</v>
      </c>
      <c r="CX57" s="265">
        <f>'Class-9'!DM59</f>
        <v>0</v>
      </c>
      <c r="CY57" s="290">
        <f>'Class-9'!DN59</f>
        <v>0</v>
      </c>
      <c r="CZ57" s="291">
        <f>'Class-9'!DO59</f>
        <v>0</v>
      </c>
      <c r="DA57" s="307" t="str">
        <f>'Class-9'!DQ59</f>
        <v/>
      </c>
      <c r="DB57" s="264">
        <f>'Class-9'!DR59</f>
        <v>0</v>
      </c>
      <c r="DC57" s="265">
        <f>'Class-9'!DS59</f>
        <v>0</v>
      </c>
      <c r="DD57" s="290">
        <f>'Class-9'!DT59</f>
        <v>0</v>
      </c>
      <c r="DE57" s="265">
        <f>'Class-9'!DU59</f>
        <v>0</v>
      </c>
      <c r="DF57" s="265">
        <f>'Class-9'!DV59</f>
        <v>0</v>
      </c>
      <c r="DG57" s="290">
        <f>'Class-9'!DW59</f>
        <v>0</v>
      </c>
      <c r="DH57" s="265">
        <f>'Class-9'!DX59</f>
        <v>0</v>
      </c>
      <c r="DI57" s="265">
        <f>'Class-9'!DY59</f>
        <v>0</v>
      </c>
      <c r="DJ57" s="290">
        <f>'Class-9'!DZ59</f>
        <v>0</v>
      </c>
      <c r="DK57" s="291">
        <f>'Class-9'!EA59</f>
        <v>0</v>
      </c>
      <c r="DL57" s="307" t="str">
        <f>'Class-9'!EC59</f>
        <v/>
      </c>
      <c r="DM57" s="264">
        <f>'Class-9'!ED59</f>
        <v>0</v>
      </c>
      <c r="DN57" s="265">
        <f>'Class-9'!EE59</f>
        <v>0</v>
      </c>
      <c r="DO57" s="265">
        <f>'Class-9'!EF59</f>
        <v>0</v>
      </c>
      <c r="DP57" s="265">
        <f>'Class-9'!EG59</f>
        <v>0</v>
      </c>
      <c r="DQ57" s="265">
        <f>'Class-9'!EH59</f>
        <v>0</v>
      </c>
      <c r="DR57" s="292" t="str">
        <f>'Class-9'!EI59</f>
        <v/>
      </c>
      <c r="DS57" s="264">
        <f>'Class-9'!EJ59</f>
        <v>0</v>
      </c>
      <c r="DT57" s="265">
        <f>'Class-9'!EK59</f>
        <v>0</v>
      </c>
      <c r="DU57" s="265">
        <f>'Class-9'!EL59</f>
        <v>0</v>
      </c>
      <c r="DV57" s="265">
        <f>'Class-9'!EM59</f>
        <v>0</v>
      </c>
      <c r="DW57" s="265">
        <f>'Class-9'!EN59</f>
        <v>0</v>
      </c>
      <c r="DX57" s="268" t="str">
        <f>'Class-9'!EO59</f>
        <v/>
      </c>
      <c r="DY57" s="264">
        <f>'Class-9'!EP59</f>
        <v>0</v>
      </c>
      <c r="DZ57" s="265">
        <f>'Class-9'!EQ59</f>
        <v>0</v>
      </c>
      <c r="EA57" s="290">
        <f>'Class-9'!ER59</f>
        <v>0</v>
      </c>
      <c r="EB57" s="265">
        <f>'Class-9'!ES59</f>
        <v>0</v>
      </c>
      <c r="EC57" s="265">
        <f>'Class-9'!ET59</f>
        <v>0</v>
      </c>
      <c r="ED57" s="290">
        <f>'Class-9'!EU59</f>
        <v>0</v>
      </c>
      <c r="EE57" s="265">
        <f>'Class-9'!EV59</f>
        <v>0</v>
      </c>
      <c r="EF57" s="265">
        <f>'Class-9'!EW59</f>
        <v>0</v>
      </c>
      <c r="EG57" s="290">
        <f>'Class-9'!EX59</f>
        <v>0</v>
      </c>
      <c r="EH57" s="291">
        <f>'Class-9'!EY59</f>
        <v>0</v>
      </c>
      <c r="EI57" s="307" t="str">
        <f>'Class-9'!FA59</f>
        <v/>
      </c>
      <c r="EJ57" s="264">
        <f>'Class-9'!FB59</f>
        <v>0</v>
      </c>
      <c r="EK57" s="265">
        <f>'Class-9'!FC59</f>
        <v>0</v>
      </c>
      <c r="EL57" s="269" t="str">
        <f>'Class-9'!FD59</f>
        <v/>
      </c>
      <c r="EM57" s="264">
        <f>'Class-9'!FE59</f>
        <v>0</v>
      </c>
      <c r="EN57" s="265">
        <f>'Class-9'!FF59</f>
        <v>0</v>
      </c>
      <c r="EO57" s="270">
        <f>'Class-9'!FG59</f>
        <v>0</v>
      </c>
      <c r="EP57" s="265" t="str">
        <f>'Class-9'!FH59</f>
        <v/>
      </c>
      <c r="EQ57" s="265" t="str">
        <f>'Class-9'!FI59</f>
        <v/>
      </c>
      <c r="ER57" s="265" t="str">
        <f>'Class-9'!FJ59</f>
        <v/>
      </c>
      <c r="ES57" s="267" t="str">
        <f>'Class-9'!FK59</f>
        <v/>
      </c>
      <c r="ET57" s="271" t="str">
        <f>'Class-9'!FM59</f>
        <v/>
      </c>
    </row>
    <row r="58" spans="1:150" s="272" customFormat="1" ht="17.25" customHeight="1">
      <c r="A58" s="898"/>
      <c r="B58" s="264">
        <f t="shared" si="1"/>
        <v>0</v>
      </c>
      <c r="C58" s="265">
        <f>'Class-9'!D60</f>
        <v>0</v>
      </c>
      <c r="D58" s="265">
        <f>'Class-9'!E60</f>
        <v>0</v>
      </c>
      <c r="E58" s="265">
        <f>'Class-9'!F60</f>
        <v>0</v>
      </c>
      <c r="F58" s="265">
        <f>'Class-9'!$G60</f>
        <v>0</v>
      </c>
      <c r="G58" s="265">
        <f>'Class-9'!$H60</f>
        <v>0</v>
      </c>
      <c r="H58" s="265">
        <f>'Class-9'!I60</f>
        <v>0</v>
      </c>
      <c r="I58" s="265">
        <f>'Class-9'!J60</f>
        <v>0</v>
      </c>
      <c r="J58" s="266">
        <f>'Class-9'!K60</f>
        <v>0</v>
      </c>
      <c r="K58" s="264">
        <f>'Class-9'!L60</f>
        <v>0</v>
      </c>
      <c r="L58" s="265">
        <f>'Class-9'!M60</f>
        <v>0</v>
      </c>
      <c r="M58" s="290">
        <f>'Class-9'!N60</f>
        <v>0</v>
      </c>
      <c r="N58" s="265">
        <f>'Class-9'!O60</f>
        <v>0</v>
      </c>
      <c r="O58" s="265">
        <f>'Class-9'!P60</f>
        <v>0</v>
      </c>
      <c r="P58" s="290">
        <f>'Class-9'!Q60</f>
        <v>0</v>
      </c>
      <c r="Q58" s="265">
        <f>'Class-9'!R60</f>
        <v>0</v>
      </c>
      <c r="R58" s="265">
        <f>'Class-9'!S60</f>
        <v>0</v>
      </c>
      <c r="S58" s="290">
        <f>'Class-9'!T60</f>
        <v>0</v>
      </c>
      <c r="T58" s="906">
        <f>'Class-9'!U60</f>
        <v>0</v>
      </c>
      <c r="U58" s="907"/>
      <c r="V58" s="292" t="str">
        <f>'Class-9'!Y60</f>
        <v/>
      </c>
      <c r="W58" s="264">
        <f>'Class-9'!Z60</f>
        <v>0</v>
      </c>
      <c r="X58" s="265">
        <f>'Class-9'!AA60</f>
        <v>0</v>
      </c>
      <c r="Y58" s="290">
        <f>'Class-9'!AB60</f>
        <v>0</v>
      </c>
      <c r="Z58" s="265">
        <f>'Class-9'!AC60</f>
        <v>0</v>
      </c>
      <c r="AA58" s="265">
        <f>'Class-9'!AD60</f>
        <v>0</v>
      </c>
      <c r="AB58" s="290">
        <f>'Class-9'!AE60</f>
        <v>0</v>
      </c>
      <c r="AC58" s="265">
        <f>'Class-9'!AF60</f>
        <v>0</v>
      </c>
      <c r="AD58" s="265">
        <f>'Class-9'!AG60</f>
        <v>0</v>
      </c>
      <c r="AE58" s="290">
        <f>'Class-9'!AH60</f>
        <v>0</v>
      </c>
      <c r="AF58" s="906">
        <f>'Class-9'!AI60</f>
        <v>0</v>
      </c>
      <c r="AG58" s="907">
        <f>'Class-9'!AJ60</f>
        <v>0</v>
      </c>
      <c r="AH58" s="292" t="str">
        <f>'Class-9'!AM60</f>
        <v/>
      </c>
      <c r="AI58" s="264">
        <f>'Class-9'!AN60</f>
        <v>0</v>
      </c>
      <c r="AJ58" s="265">
        <f>'Class-9'!AO60</f>
        <v>0</v>
      </c>
      <c r="AK58" s="290">
        <f>'Class-9'!AP60</f>
        <v>0</v>
      </c>
      <c r="AL58" s="265">
        <f>'Class-9'!AQ60</f>
        <v>0</v>
      </c>
      <c r="AM58" s="265">
        <f>'Class-9'!AR60</f>
        <v>0</v>
      </c>
      <c r="AN58" s="290">
        <f>'Class-9'!AS60</f>
        <v>0</v>
      </c>
      <c r="AO58" s="265">
        <f>'Class-9'!AT60</f>
        <v>0</v>
      </c>
      <c r="AP58" s="265">
        <f>'Class-9'!AU60</f>
        <v>0</v>
      </c>
      <c r="AQ58" s="290">
        <f>'Class-9'!AV60</f>
        <v>0</v>
      </c>
      <c r="AR58" s="906">
        <f>'Class-9'!AW60</f>
        <v>0</v>
      </c>
      <c r="AS58" s="907"/>
      <c r="AT58" s="292" t="str">
        <f>'Class-9'!BA60</f>
        <v/>
      </c>
      <c r="AU58" s="264">
        <f>'Class-9'!BB60</f>
        <v>0</v>
      </c>
      <c r="AV58" s="265">
        <f>'Class-9'!BC60</f>
        <v>0</v>
      </c>
      <c r="AW58" s="290">
        <f>'Class-9'!BD60</f>
        <v>0</v>
      </c>
      <c r="AX58" s="265">
        <f>'Class-9'!BE60</f>
        <v>0</v>
      </c>
      <c r="AY58" s="265">
        <f>'Class-9'!BF60</f>
        <v>0</v>
      </c>
      <c r="AZ58" s="290">
        <f>'Class-9'!BG60</f>
        <v>0</v>
      </c>
      <c r="BA58" s="265">
        <f>'Class-9'!BH60</f>
        <v>0</v>
      </c>
      <c r="BB58" s="265">
        <f>'Class-9'!BI60</f>
        <v>0</v>
      </c>
      <c r="BC58" s="290">
        <f>'Class-9'!BJ60</f>
        <v>0</v>
      </c>
      <c r="BD58" s="906">
        <f>'Class-9'!BK60</f>
        <v>0</v>
      </c>
      <c r="BE58" s="907">
        <f>'Class-9'!BL60</f>
        <v>0</v>
      </c>
      <c r="BF58" s="292" t="str">
        <f>'Class-9'!BO60</f>
        <v/>
      </c>
      <c r="BG58" s="264">
        <f>'Class-9'!BP60</f>
        <v>0</v>
      </c>
      <c r="BH58" s="265">
        <f>'Class-9'!BQ60</f>
        <v>0</v>
      </c>
      <c r="BI58" s="290">
        <f>'Class-9'!BR60</f>
        <v>0</v>
      </c>
      <c r="BJ58" s="265">
        <f>'Class-9'!BS60</f>
        <v>0</v>
      </c>
      <c r="BK58" s="265">
        <f>'Class-9'!BT60</f>
        <v>0</v>
      </c>
      <c r="BL58" s="290">
        <f>'Class-9'!BU60</f>
        <v>0</v>
      </c>
      <c r="BM58" s="265">
        <f>'Class-9'!BV60</f>
        <v>0</v>
      </c>
      <c r="BN58" s="265">
        <f>'Class-9'!BW60</f>
        <v>0</v>
      </c>
      <c r="BO58" s="290">
        <f>'Class-9'!BX60</f>
        <v>0</v>
      </c>
      <c r="BP58" s="906">
        <f>'Class-9'!BY60</f>
        <v>0</v>
      </c>
      <c r="BQ58" s="907">
        <f>'Class-9'!BZ60</f>
        <v>0</v>
      </c>
      <c r="BR58" s="292" t="str">
        <f>'Class-9'!CC60</f>
        <v/>
      </c>
      <c r="BS58" s="264">
        <f>'Class-9'!CD60</f>
        <v>0</v>
      </c>
      <c r="BT58" s="265">
        <f>'Class-9'!CE60</f>
        <v>0</v>
      </c>
      <c r="BU58" s="290">
        <f>'Class-9'!CF60</f>
        <v>0</v>
      </c>
      <c r="BV58" s="265">
        <f>'Class-9'!CG60</f>
        <v>0</v>
      </c>
      <c r="BW58" s="265">
        <f>'Class-9'!CH60</f>
        <v>0</v>
      </c>
      <c r="BX58" s="290">
        <f>'Class-9'!CI60</f>
        <v>0</v>
      </c>
      <c r="BY58" s="265">
        <f>'Class-9'!CJ60</f>
        <v>0</v>
      </c>
      <c r="BZ58" s="265">
        <f>'Class-9'!CK60</f>
        <v>0</v>
      </c>
      <c r="CA58" s="290">
        <f>'Class-9'!CL60</f>
        <v>0</v>
      </c>
      <c r="CB58" s="906">
        <f>'Class-9'!CM60</f>
        <v>0</v>
      </c>
      <c r="CC58" s="907">
        <f>'Class-9'!CN60</f>
        <v>0</v>
      </c>
      <c r="CD58" s="292" t="str">
        <f>'Class-9'!CQ60</f>
        <v/>
      </c>
      <c r="CE58" s="264">
        <f>'Class-9'!CR60</f>
        <v>0</v>
      </c>
      <c r="CF58" s="265">
        <f>'Class-9'!CS60</f>
        <v>0</v>
      </c>
      <c r="CG58" s="290">
        <f>'Class-9'!CT60</f>
        <v>0</v>
      </c>
      <c r="CH58" s="265">
        <f>'Class-9'!CU60</f>
        <v>0</v>
      </c>
      <c r="CI58" s="265">
        <f>'Class-9'!CV60</f>
        <v>0</v>
      </c>
      <c r="CJ58" s="290">
        <f>'Class-9'!CW60</f>
        <v>0</v>
      </c>
      <c r="CK58" s="265">
        <f>'Class-9'!CX60</f>
        <v>0</v>
      </c>
      <c r="CL58" s="265">
        <f>'Class-9'!CY60</f>
        <v>0</v>
      </c>
      <c r="CM58" s="290">
        <f>'Class-9'!CZ60</f>
        <v>0</v>
      </c>
      <c r="CN58" s="906">
        <f>'Class-9'!DA60</f>
        <v>0</v>
      </c>
      <c r="CO58" s="907">
        <f>'Class-9'!DB60</f>
        <v>0</v>
      </c>
      <c r="CP58" s="292" t="str">
        <f>'Class-9'!DE60</f>
        <v/>
      </c>
      <c r="CQ58" s="264">
        <f>'Class-9'!DF60</f>
        <v>0</v>
      </c>
      <c r="CR58" s="265">
        <f>'Class-9'!DG60</f>
        <v>0</v>
      </c>
      <c r="CS58" s="290">
        <f>'Class-9'!DH60</f>
        <v>0</v>
      </c>
      <c r="CT58" s="265">
        <f>'Class-9'!DI60</f>
        <v>0</v>
      </c>
      <c r="CU58" s="265">
        <f>'Class-9'!DJ60</f>
        <v>0</v>
      </c>
      <c r="CV58" s="290">
        <f>'Class-9'!DK60</f>
        <v>0</v>
      </c>
      <c r="CW58" s="265">
        <f>'Class-9'!DL60</f>
        <v>0</v>
      </c>
      <c r="CX58" s="265">
        <f>'Class-9'!DM60</f>
        <v>0</v>
      </c>
      <c r="CY58" s="290">
        <f>'Class-9'!DN60</f>
        <v>0</v>
      </c>
      <c r="CZ58" s="291">
        <f>'Class-9'!DO60</f>
        <v>0</v>
      </c>
      <c r="DA58" s="307" t="str">
        <f>'Class-9'!DQ60</f>
        <v/>
      </c>
      <c r="DB58" s="264">
        <f>'Class-9'!DR60</f>
        <v>0</v>
      </c>
      <c r="DC58" s="265">
        <f>'Class-9'!DS60</f>
        <v>0</v>
      </c>
      <c r="DD58" s="290">
        <f>'Class-9'!DT60</f>
        <v>0</v>
      </c>
      <c r="DE58" s="265">
        <f>'Class-9'!DU60</f>
        <v>0</v>
      </c>
      <c r="DF58" s="265">
        <f>'Class-9'!DV60</f>
        <v>0</v>
      </c>
      <c r="DG58" s="290">
        <f>'Class-9'!DW60</f>
        <v>0</v>
      </c>
      <c r="DH58" s="265">
        <f>'Class-9'!DX60</f>
        <v>0</v>
      </c>
      <c r="DI58" s="265">
        <f>'Class-9'!DY60</f>
        <v>0</v>
      </c>
      <c r="DJ58" s="290">
        <f>'Class-9'!DZ60</f>
        <v>0</v>
      </c>
      <c r="DK58" s="291">
        <f>'Class-9'!EA60</f>
        <v>0</v>
      </c>
      <c r="DL58" s="307" t="str">
        <f>'Class-9'!EC60</f>
        <v/>
      </c>
      <c r="DM58" s="264">
        <f>'Class-9'!ED60</f>
        <v>0</v>
      </c>
      <c r="DN58" s="265">
        <f>'Class-9'!EE60</f>
        <v>0</v>
      </c>
      <c r="DO58" s="265">
        <f>'Class-9'!EF60</f>
        <v>0</v>
      </c>
      <c r="DP58" s="265">
        <f>'Class-9'!EG60</f>
        <v>0</v>
      </c>
      <c r="DQ58" s="265">
        <f>'Class-9'!EH60</f>
        <v>0</v>
      </c>
      <c r="DR58" s="292" t="str">
        <f>'Class-9'!EI60</f>
        <v/>
      </c>
      <c r="DS58" s="264">
        <f>'Class-9'!EJ60</f>
        <v>0</v>
      </c>
      <c r="DT58" s="265">
        <f>'Class-9'!EK60</f>
        <v>0</v>
      </c>
      <c r="DU58" s="265">
        <f>'Class-9'!EL60</f>
        <v>0</v>
      </c>
      <c r="DV58" s="265">
        <f>'Class-9'!EM60</f>
        <v>0</v>
      </c>
      <c r="DW58" s="265">
        <f>'Class-9'!EN60</f>
        <v>0</v>
      </c>
      <c r="DX58" s="268" t="str">
        <f>'Class-9'!EO60</f>
        <v/>
      </c>
      <c r="DY58" s="264">
        <f>'Class-9'!EP60</f>
        <v>0</v>
      </c>
      <c r="DZ58" s="265">
        <f>'Class-9'!EQ60</f>
        <v>0</v>
      </c>
      <c r="EA58" s="290">
        <f>'Class-9'!ER60</f>
        <v>0</v>
      </c>
      <c r="EB58" s="265">
        <f>'Class-9'!ES60</f>
        <v>0</v>
      </c>
      <c r="EC58" s="265">
        <f>'Class-9'!ET60</f>
        <v>0</v>
      </c>
      <c r="ED58" s="290">
        <f>'Class-9'!EU60</f>
        <v>0</v>
      </c>
      <c r="EE58" s="265">
        <f>'Class-9'!EV60</f>
        <v>0</v>
      </c>
      <c r="EF58" s="265">
        <f>'Class-9'!EW60</f>
        <v>0</v>
      </c>
      <c r="EG58" s="290">
        <f>'Class-9'!EX60</f>
        <v>0</v>
      </c>
      <c r="EH58" s="291">
        <f>'Class-9'!EY60</f>
        <v>0</v>
      </c>
      <c r="EI58" s="307" t="str">
        <f>'Class-9'!FA60</f>
        <v/>
      </c>
      <c r="EJ58" s="264">
        <f>'Class-9'!FB60</f>
        <v>0</v>
      </c>
      <c r="EK58" s="265">
        <f>'Class-9'!FC60</f>
        <v>0</v>
      </c>
      <c r="EL58" s="269" t="str">
        <f>'Class-9'!FD60</f>
        <v/>
      </c>
      <c r="EM58" s="264">
        <f>'Class-9'!FE60</f>
        <v>0</v>
      </c>
      <c r="EN58" s="265">
        <f>'Class-9'!FF60</f>
        <v>0</v>
      </c>
      <c r="EO58" s="270">
        <f>'Class-9'!FG60</f>
        <v>0</v>
      </c>
      <c r="EP58" s="265" t="str">
        <f>'Class-9'!FH60</f>
        <v/>
      </c>
      <c r="EQ58" s="265" t="str">
        <f>'Class-9'!FI60</f>
        <v/>
      </c>
      <c r="ER58" s="265" t="str">
        <f>'Class-9'!FJ60</f>
        <v/>
      </c>
      <c r="ES58" s="267" t="str">
        <f>'Class-9'!FK60</f>
        <v/>
      </c>
      <c r="ET58" s="271" t="str">
        <f>'Class-9'!FM60</f>
        <v/>
      </c>
    </row>
    <row r="59" spans="1:150" s="272" customFormat="1" ht="17.25" customHeight="1">
      <c r="A59" s="898"/>
      <c r="B59" s="264">
        <f t="shared" si="1"/>
        <v>0</v>
      </c>
      <c r="C59" s="265">
        <f>'Class-9'!D61</f>
        <v>0</v>
      </c>
      <c r="D59" s="265">
        <f>'Class-9'!E61</f>
        <v>0</v>
      </c>
      <c r="E59" s="265">
        <f>'Class-9'!F61</f>
        <v>0</v>
      </c>
      <c r="F59" s="265">
        <f>'Class-9'!$G61</f>
        <v>0</v>
      </c>
      <c r="G59" s="265">
        <f>'Class-9'!$H61</f>
        <v>0</v>
      </c>
      <c r="H59" s="265">
        <f>'Class-9'!I61</f>
        <v>0</v>
      </c>
      <c r="I59" s="265">
        <f>'Class-9'!J61</f>
        <v>0</v>
      </c>
      <c r="J59" s="266">
        <f>'Class-9'!K61</f>
        <v>0</v>
      </c>
      <c r="K59" s="264">
        <f>'Class-9'!L61</f>
        <v>0</v>
      </c>
      <c r="L59" s="265">
        <f>'Class-9'!M61</f>
        <v>0</v>
      </c>
      <c r="M59" s="290">
        <f>'Class-9'!N61</f>
        <v>0</v>
      </c>
      <c r="N59" s="265">
        <f>'Class-9'!O61</f>
        <v>0</v>
      </c>
      <c r="O59" s="265">
        <f>'Class-9'!P61</f>
        <v>0</v>
      </c>
      <c r="P59" s="290">
        <f>'Class-9'!Q61</f>
        <v>0</v>
      </c>
      <c r="Q59" s="265">
        <f>'Class-9'!R61</f>
        <v>0</v>
      </c>
      <c r="R59" s="265">
        <f>'Class-9'!S61</f>
        <v>0</v>
      </c>
      <c r="S59" s="290">
        <f>'Class-9'!T61</f>
        <v>0</v>
      </c>
      <c r="T59" s="906">
        <f>'Class-9'!U61</f>
        <v>0</v>
      </c>
      <c r="U59" s="907"/>
      <c r="V59" s="292" t="str">
        <f>'Class-9'!Y61</f>
        <v/>
      </c>
      <c r="W59" s="264">
        <f>'Class-9'!Z61</f>
        <v>0</v>
      </c>
      <c r="X59" s="265">
        <f>'Class-9'!AA61</f>
        <v>0</v>
      </c>
      <c r="Y59" s="290">
        <f>'Class-9'!AB61</f>
        <v>0</v>
      </c>
      <c r="Z59" s="265">
        <f>'Class-9'!AC61</f>
        <v>0</v>
      </c>
      <c r="AA59" s="265">
        <f>'Class-9'!AD61</f>
        <v>0</v>
      </c>
      <c r="AB59" s="290">
        <f>'Class-9'!AE61</f>
        <v>0</v>
      </c>
      <c r="AC59" s="265">
        <f>'Class-9'!AF61</f>
        <v>0</v>
      </c>
      <c r="AD59" s="265">
        <f>'Class-9'!AG61</f>
        <v>0</v>
      </c>
      <c r="AE59" s="290">
        <f>'Class-9'!AH61</f>
        <v>0</v>
      </c>
      <c r="AF59" s="906">
        <f>'Class-9'!AI61</f>
        <v>0</v>
      </c>
      <c r="AG59" s="907">
        <f>'Class-9'!AJ61</f>
        <v>0</v>
      </c>
      <c r="AH59" s="292" t="str">
        <f>'Class-9'!AM61</f>
        <v/>
      </c>
      <c r="AI59" s="264">
        <f>'Class-9'!AN61</f>
        <v>0</v>
      </c>
      <c r="AJ59" s="265">
        <f>'Class-9'!AO61</f>
        <v>0</v>
      </c>
      <c r="AK59" s="290">
        <f>'Class-9'!AP61</f>
        <v>0</v>
      </c>
      <c r="AL59" s="265">
        <f>'Class-9'!AQ61</f>
        <v>0</v>
      </c>
      <c r="AM59" s="265">
        <f>'Class-9'!AR61</f>
        <v>0</v>
      </c>
      <c r="AN59" s="290">
        <f>'Class-9'!AS61</f>
        <v>0</v>
      </c>
      <c r="AO59" s="265">
        <f>'Class-9'!AT61</f>
        <v>0</v>
      </c>
      <c r="AP59" s="265">
        <f>'Class-9'!AU61</f>
        <v>0</v>
      </c>
      <c r="AQ59" s="290">
        <f>'Class-9'!AV61</f>
        <v>0</v>
      </c>
      <c r="AR59" s="906">
        <f>'Class-9'!AW61</f>
        <v>0</v>
      </c>
      <c r="AS59" s="907"/>
      <c r="AT59" s="292" t="str">
        <f>'Class-9'!BA61</f>
        <v/>
      </c>
      <c r="AU59" s="264">
        <f>'Class-9'!BB61</f>
        <v>0</v>
      </c>
      <c r="AV59" s="265">
        <f>'Class-9'!BC61</f>
        <v>0</v>
      </c>
      <c r="AW59" s="290">
        <f>'Class-9'!BD61</f>
        <v>0</v>
      </c>
      <c r="AX59" s="265">
        <f>'Class-9'!BE61</f>
        <v>0</v>
      </c>
      <c r="AY59" s="265">
        <f>'Class-9'!BF61</f>
        <v>0</v>
      </c>
      <c r="AZ59" s="290">
        <f>'Class-9'!BG61</f>
        <v>0</v>
      </c>
      <c r="BA59" s="265">
        <f>'Class-9'!BH61</f>
        <v>0</v>
      </c>
      <c r="BB59" s="265">
        <f>'Class-9'!BI61</f>
        <v>0</v>
      </c>
      <c r="BC59" s="290">
        <f>'Class-9'!BJ61</f>
        <v>0</v>
      </c>
      <c r="BD59" s="906">
        <f>'Class-9'!BK61</f>
        <v>0</v>
      </c>
      <c r="BE59" s="907">
        <f>'Class-9'!BL61</f>
        <v>0</v>
      </c>
      <c r="BF59" s="292" t="str">
        <f>'Class-9'!BO61</f>
        <v/>
      </c>
      <c r="BG59" s="264">
        <f>'Class-9'!BP61</f>
        <v>0</v>
      </c>
      <c r="BH59" s="265">
        <f>'Class-9'!BQ61</f>
        <v>0</v>
      </c>
      <c r="BI59" s="290">
        <f>'Class-9'!BR61</f>
        <v>0</v>
      </c>
      <c r="BJ59" s="265">
        <f>'Class-9'!BS61</f>
        <v>0</v>
      </c>
      <c r="BK59" s="265">
        <f>'Class-9'!BT61</f>
        <v>0</v>
      </c>
      <c r="BL59" s="290">
        <f>'Class-9'!BU61</f>
        <v>0</v>
      </c>
      <c r="BM59" s="265">
        <f>'Class-9'!BV61</f>
        <v>0</v>
      </c>
      <c r="BN59" s="265">
        <f>'Class-9'!BW61</f>
        <v>0</v>
      </c>
      <c r="BO59" s="290">
        <f>'Class-9'!BX61</f>
        <v>0</v>
      </c>
      <c r="BP59" s="906">
        <f>'Class-9'!BY61</f>
        <v>0</v>
      </c>
      <c r="BQ59" s="907">
        <f>'Class-9'!BZ61</f>
        <v>0</v>
      </c>
      <c r="BR59" s="292" t="str">
        <f>'Class-9'!CC61</f>
        <v/>
      </c>
      <c r="BS59" s="264">
        <f>'Class-9'!CD61</f>
        <v>0</v>
      </c>
      <c r="BT59" s="265">
        <f>'Class-9'!CE61</f>
        <v>0</v>
      </c>
      <c r="BU59" s="290">
        <f>'Class-9'!CF61</f>
        <v>0</v>
      </c>
      <c r="BV59" s="265">
        <f>'Class-9'!CG61</f>
        <v>0</v>
      </c>
      <c r="BW59" s="265">
        <f>'Class-9'!CH61</f>
        <v>0</v>
      </c>
      <c r="BX59" s="290">
        <f>'Class-9'!CI61</f>
        <v>0</v>
      </c>
      <c r="BY59" s="265">
        <f>'Class-9'!CJ61</f>
        <v>0</v>
      </c>
      <c r="BZ59" s="265">
        <f>'Class-9'!CK61</f>
        <v>0</v>
      </c>
      <c r="CA59" s="290">
        <f>'Class-9'!CL61</f>
        <v>0</v>
      </c>
      <c r="CB59" s="906">
        <f>'Class-9'!CM61</f>
        <v>0</v>
      </c>
      <c r="CC59" s="907">
        <f>'Class-9'!CN61</f>
        <v>0</v>
      </c>
      <c r="CD59" s="292" t="str">
        <f>'Class-9'!CQ61</f>
        <v/>
      </c>
      <c r="CE59" s="264">
        <f>'Class-9'!CR61</f>
        <v>0</v>
      </c>
      <c r="CF59" s="265">
        <f>'Class-9'!CS61</f>
        <v>0</v>
      </c>
      <c r="CG59" s="290">
        <f>'Class-9'!CT61</f>
        <v>0</v>
      </c>
      <c r="CH59" s="265">
        <f>'Class-9'!CU61</f>
        <v>0</v>
      </c>
      <c r="CI59" s="265">
        <f>'Class-9'!CV61</f>
        <v>0</v>
      </c>
      <c r="CJ59" s="290">
        <f>'Class-9'!CW61</f>
        <v>0</v>
      </c>
      <c r="CK59" s="265">
        <f>'Class-9'!CX61</f>
        <v>0</v>
      </c>
      <c r="CL59" s="265">
        <f>'Class-9'!CY61</f>
        <v>0</v>
      </c>
      <c r="CM59" s="290">
        <f>'Class-9'!CZ61</f>
        <v>0</v>
      </c>
      <c r="CN59" s="906">
        <f>'Class-9'!DA61</f>
        <v>0</v>
      </c>
      <c r="CO59" s="907">
        <f>'Class-9'!DB61</f>
        <v>0</v>
      </c>
      <c r="CP59" s="292" t="str">
        <f>'Class-9'!DE61</f>
        <v/>
      </c>
      <c r="CQ59" s="264">
        <f>'Class-9'!DF61</f>
        <v>0</v>
      </c>
      <c r="CR59" s="265">
        <f>'Class-9'!DG61</f>
        <v>0</v>
      </c>
      <c r="CS59" s="290">
        <f>'Class-9'!DH61</f>
        <v>0</v>
      </c>
      <c r="CT59" s="265">
        <f>'Class-9'!DI61</f>
        <v>0</v>
      </c>
      <c r="CU59" s="265">
        <f>'Class-9'!DJ61</f>
        <v>0</v>
      </c>
      <c r="CV59" s="290">
        <f>'Class-9'!DK61</f>
        <v>0</v>
      </c>
      <c r="CW59" s="265">
        <f>'Class-9'!DL61</f>
        <v>0</v>
      </c>
      <c r="CX59" s="265">
        <f>'Class-9'!DM61</f>
        <v>0</v>
      </c>
      <c r="CY59" s="290">
        <f>'Class-9'!DN61</f>
        <v>0</v>
      </c>
      <c r="CZ59" s="291">
        <f>'Class-9'!DO61</f>
        <v>0</v>
      </c>
      <c r="DA59" s="307" t="str">
        <f>'Class-9'!DQ61</f>
        <v/>
      </c>
      <c r="DB59" s="264">
        <f>'Class-9'!DR61</f>
        <v>0</v>
      </c>
      <c r="DC59" s="265">
        <f>'Class-9'!DS61</f>
        <v>0</v>
      </c>
      <c r="DD59" s="290">
        <f>'Class-9'!DT61</f>
        <v>0</v>
      </c>
      <c r="DE59" s="265">
        <f>'Class-9'!DU61</f>
        <v>0</v>
      </c>
      <c r="DF59" s="265">
        <f>'Class-9'!DV61</f>
        <v>0</v>
      </c>
      <c r="DG59" s="290">
        <f>'Class-9'!DW61</f>
        <v>0</v>
      </c>
      <c r="DH59" s="265">
        <f>'Class-9'!DX61</f>
        <v>0</v>
      </c>
      <c r="DI59" s="265">
        <f>'Class-9'!DY61</f>
        <v>0</v>
      </c>
      <c r="DJ59" s="290">
        <f>'Class-9'!DZ61</f>
        <v>0</v>
      </c>
      <c r="DK59" s="291">
        <f>'Class-9'!EA61</f>
        <v>0</v>
      </c>
      <c r="DL59" s="307" t="str">
        <f>'Class-9'!EC61</f>
        <v/>
      </c>
      <c r="DM59" s="264">
        <f>'Class-9'!ED61</f>
        <v>0</v>
      </c>
      <c r="DN59" s="265">
        <f>'Class-9'!EE61</f>
        <v>0</v>
      </c>
      <c r="DO59" s="265">
        <f>'Class-9'!EF61</f>
        <v>0</v>
      </c>
      <c r="DP59" s="265">
        <f>'Class-9'!EG61</f>
        <v>0</v>
      </c>
      <c r="DQ59" s="265">
        <f>'Class-9'!EH61</f>
        <v>0</v>
      </c>
      <c r="DR59" s="292" t="str">
        <f>'Class-9'!EI61</f>
        <v/>
      </c>
      <c r="DS59" s="264">
        <f>'Class-9'!EJ61</f>
        <v>0</v>
      </c>
      <c r="DT59" s="265">
        <f>'Class-9'!EK61</f>
        <v>0</v>
      </c>
      <c r="DU59" s="265">
        <f>'Class-9'!EL61</f>
        <v>0</v>
      </c>
      <c r="DV59" s="265">
        <f>'Class-9'!EM61</f>
        <v>0</v>
      </c>
      <c r="DW59" s="265">
        <f>'Class-9'!EN61</f>
        <v>0</v>
      </c>
      <c r="DX59" s="268" t="str">
        <f>'Class-9'!EO61</f>
        <v/>
      </c>
      <c r="DY59" s="264">
        <f>'Class-9'!EP61</f>
        <v>0</v>
      </c>
      <c r="DZ59" s="265">
        <f>'Class-9'!EQ61</f>
        <v>0</v>
      </c>
      <c r="EA59" s="290">
        <f>'Class-9'!ER61</f>
        <v>0</v>
      </c>
      <c r="EB59" s="265">
        <f>'Class-9'!ES61</f>
        <v>0</v>
      </c>
      <c r="EC59" s="265">
        <f>'Class-9'!ET61</f>
        <v>0</v>
      </c>
      <c r="ED59" s="290">
        <f>'Class-9'!EU61</f>
        <v>0</v>
      </c>
      <c r="EE59" s="265">
        <f>'Class-9'!EV61</f>
        <v>0</v>
      </c>
      <c r="EF59" s="265">
        <f>'Class-9'!EW61</f>
        <v>0</v>
      </c>
      <c r="EG59" s="290">
        <f>'Class-9'!EX61</f>
        <v>0</v>
      </c>
      <c r="EH59" s="291">
        <f>'Class-9'!EY61</f>
        <v>0</v>
      </c>
      <c r="EI59" s="307" t="str">
        <f>'Class-9'!FA61</f>
        <v/>
      </c>
      <c r="EJ59" s="264">
        <f>'Class-9'!FB61</f>
        <v>0</v>
      </c>
      <c r="EK59" s="265">
        <f>'Class-9'!FC61</f>
        <v>0</v>
      </c>
      <c r="EL59" s="269" t="str">
        <f>'Class-9'!FD61</f>
        <v/>
      </c>
      <c r="EM59" s="264">
        <f>'Class-9'!FE61</f>
        <v>0</v>
      </c>
      <c r="EN59" s="265">
        <f>'Class-9'!FF61</f>
        <v>0</v>
      </c>
      <c r="EO59" s="270">
        <f>'Class-9'!FG61</f>
        <v>0</v>
      </c>
      <c r="EP59" s="265" t="str">
        <f>'Class-9'!FH61</f>
        <v/>
      </c>
      <c r="EQ59" s="265" t="str">
        <f>'Class-9'!FI61</f>
        <v/>
      </c>
      <c r="ER59" s="265" t="str">
        <f>'Class-9'!FJ61</f>
        <v/>
      </c>
      <c r="ES59" s="267" t="str">
        <f>'Class-9'!FK61</f>
        <v/>
      </c>
      <c r="ET59" s="271" t="str">
        <f>'Class-9'!FM61</f>
        <v/>
      </c>
    </row>
    <row r="60" spans="1:150" s="272" customFormat="1" ht="17.25" customHeight="1">
      <c r="A60" s="898"/>
      <c r="B60" s="264">
        <f t="shared" si="1"/>
        <v>0</v>
      </c>
      <c r="C60" s="265">
        <f>'Class-9'!D62</f>
        <v>0</v>
      </c>
      <c r="D60" s="265">
        <f>'Class-9'!E62</f>
        <v>0</v>
      </c>
      <c r="E60" s="265">
        <f>'Class-9'!F62</f>
        <v>0</v>
      </c>
      <c r="F60" s="265">
        <f>'Class-9'!$G62</f>
        <v>0</v>
      </c>
      <c r="G60" s="265">
        <f>'Class-9'!$H62</f>
        <v>0</v>
      </c>
      <c r="H60" s="265">
        <f>'Class-9'!I62</f>
        <v>0</v>
      </c>
      <c r="I60" s="265">
        <f>'Class-9'!J62</f>
        <v>0</v>
      </c>
      <c r="J60" s="266">
        <f>'Class-9'!K62</f>
        <v>0</v>
      </c>
      <c r="K60" s="264">
        <f>'Class-9'!L62</f>
        <v>0</v>
      </c>
      <c r="L60" s="265">
        <f>'Class-9'!M62</f>
        <v>0</v>
      </c>
      <c r="M60" s="290">
        <f>'Class-9'!N62</f>
        <v>0</v>
      </c>
      <c r="N60" s="265">
        <f>'Class-9'!O62</f>
        <v>0</v>
      </c>
      <c r="O60" s="265">
        <f>'Class-9'!P62</f>
        <v>0</v>
      </c>
      <c r="P60" s="290">
        <f>'Class-9'!Q62</f>
        <v>0</v>
      </c>
      <c r="Q60" s="265">
        <f>'Class-9'!R62</f>
        <v>0</v>
      </c>
      <c r="R60" s="265">
        <f>'Class-9'!S62</f>
        <v>0</v>
      </c>
      <c r="S60" s="290">
        <f>'Class-9'!T62</f>
        <v>0</v>
      </c>
      <c r="T60" s="906">
        <f>'Class-9'!U62</f>
        <v>0</v>
      </c>
      <c r="U60" s="907"/>
      <c r="V60" s="292" t="str">
        <f>'Class-9'!Y62</f>
        <v/>
      </c>
      <c r="W60" s="264">
        <f>'Class-9'!Z62</f>
        <v>0</v>
      </c>
      <c r="X60" s="265">
        <f>'Class-9'!AA62</f>
        <v>0</v>
      </c>
      <c r="Y60" s="290">
        <f>'Class-9'!AB62</f>
        <v>0</v>
      </c>
      <c r="Z60" s="265">
        <f>'Class-9'!AC62</f>
        <v>0</v>
      </c>
      <c r="AA60" s="265">
        <f>'Class-9'!AD62</f>
        <v>0</v>
      </c>
      <c r="AB60" s="290">
        <f>'Class-9'!AE62</f>
        <v>0</v>
      </c>
      <c r="AC60" s="265">
        <f>'Class-9'!AF62</f>
        <v>0</v>
      </c>
      <c r="AD60" s="265">
        <f>'Class-9'!AG62</f>
        <v>0</v>
      </c>
      <c r="AE60" s="290">
        <f>'Class-9'!AH62</f>
        <v>0</v>
      </c>
      <c r="AF60" s="906">
        <f>'Class-9'!AI62</f>
        <v>0</v>
      </c>
      <c r="AG60" s="907">
        <f>'Class-9'!AJ62</f>
        <v>0</v>
      </c>
      <c r="AH60" s="292" t="str">
        <f>'Class-9'!AM62</f>
        <v/>
      </c>
      <c r="AI60" s="264">
        <f>'Class-9'!AN62</f>
        <v>0</v>
      </c>
      <c r="AJ60" s="265">
        <f>'Class-9'!AO62</f>
        <v>0</v>
      </c>
      <c r="AK60" s="290">
        <f>'Class-9'!AP62</f>
        <v>0</v>
      </c>
      <c r="AL60" s="265">
        <f>'Class-9'!AQ62</f>
        <v>0</v>
      </c>
      <c r="AM60" s="265">
        <f>'Class-9'!AR62</f>
        <v>0</v>
      </c>
      <c r="AN60" s="290">
        <f>'Class-9'!AS62</f>
        <v>0</v>
      </c>
      <c r="AO60" s="265">
        <f>'Class-9'!AT62</f>
        <v>0</v>
      </c>
      <c r="AP60" s="265">
        <f>'Class-9'!AU62</f>
        <v>0</v>
      </c>
      <c r="AQ60" s="290">
        <f>'Class-9'!AV62</f>
        <v>0</v>
      </c>
      <c r="AR60" s="906">
        <f>'Class-9'!AW62</f>
        <v>0</v>
      </c>
      <c r="AS60" s="907"/>
      <c r="AT60" s="292" t="str">
        <f>'Class-9'!BA62</f>
        <v/>
      </c>
      <c r="AU60" s="264">
        <f>'Class-9'!BB62</f>
        <v>0</v>
      </c>
      <c r="AV60" s="265">
        <f>'Class-9'!BC62</f>
        <v>0</v>
      </c>
      <c r="AW60" s="290">
        <f>'Class-9'!BD62</f>
        <v>0</v>
      </c>
      <c r="AX60" s="265">
        <f>'Class-9'!BE62</f>
        <v>0</v>
      </c>
      <c r="AY60" s="265">
        <f>'Class-9'!BF62</f>
        <v>0</v>
      </c>
      <c r="AZ60" s="290">
        <f>'Class-9'!BG62</f>
        <v>0</v>
      </c>
      <c r="BA60" s="265">
        <f>'Class-9'!BH62</f>
        <v>0</v>
      </c>
      <c r="BB60" s="265">
        <f>'Class-9'!BI62</f>
        <v>0</v>
      </c>
      <c r="BC60" s="290">
        <f>'Class-9'!BJ62</f>
        <v>0</v>
      </c>
      <c r="BD60" s="906">
        <f>'Class-9'!BK62</f>
        <v>0</v>
      </c>
      <c r="BE60" s="907">
        <f>'Class-9'!BL62</f>
        <v>0</v>
      </c>
      <c r="BF60" s="292" t="str">
        <f>'Class-9'!BO62</f>
        <v/>
      </c>
      <c r="BG60" s="264">
        <f>'Class-9'!BP62</f>
        <v>0</v>
      </c>
      <c r="BH60" s="265">
        <f>'Class-9'!BQ62</f>
        <v>0</v>
      </c>
      <c r="BI60" s="290">
        <f>'Class-9'!BR62</f>
        <v>0</v>
      </c>
      <c r="BJ60" s="265">
        <f>'Class-9'!BS62</f>
        <v>0</v>
      </c>
      <c r="BK60" s="265">
        <f>'Class-9'!BT62</f>
        <v>0</v>
      </c>
      <c r="BL60" s="290">
        <f>'Class-9'!BU62</f>
        <v>0</v>
      </c>
      <c r="BM60" s="265">
        <f>'Class-9'!BV62</f>
        <v>0</v>
      </c>
      <c r="BN60" s="265">
        <f>'Class-9'!BW62</f>
        <v>0</v>
      </c>
      <c r="BO60" s="290">
        <f>'Class-9'!BX62</f>
        <v>0</v>
      </c>
      <c r="BP60" s="906">
        <f>'Class-9'!BY62</f>
        <v>0</v>
      </c>
      <c r="BQ60" s="907">
        <f>'Class-9'!BZ62</f>
        <v>0</v>
      </c>
      <c r="BR60" s="292" t="str">
        <f>'Class-9'!CC62</f>
        <v/>
      </c>
      <c r="BS60" s="264">
        <f>'Class-9'!CD62</f>
        <v>0</v>
      </c>
      <c r="BT60" s="265">
        <f>'Class-9'!CE62</f>
        <v>0</v>
      </c>
      <c r="BU60" s="290">
        <f>'Class-9'!CF62</f>
        <v>0</v>
      </c>
      <c r="BV60" s="265">
        <f>'Class-9'!CG62</f>
        <v>0</v>
      </c>
      <c r="BW60" s="265">
        <f>'Class-9'!CH62</f>
        <v>0</v>
      </c>
      <c r="BX60" s="290">
        <f>'Class-9'!CI62</f>
        <v>0</v>
      </c>
      <c r="BY60" s="265">
        <f>'Class-9'!CJ62</f>
        <v>0</v>
      </c>
      <c r="BZ60" s="265">
        <f>'Class-9'!CK62</f>
        <v>0</v>
      </c>
      <c r="CA60" s="290">
        <f>'Class-9'!CL62</f>
        <v>0</v>
      </c>
      <c r="CB60" s="906">
        <f>'Class-9'!CM62</f>
        <v>0</v>
      </c>
      <c r="CC60" s="907">
        <f>'Class-9'!CN62</f>
        <v>0</v>
      </c>
      <c r="CD60" s="292" t="str">
        <f>'Class-9'!CQ62</f>
        <v/>
      </c>
      <c r="CE60" s="264">
        <f>'Class-9'!CR62</f>
        <v>0</v>
      </c>
      <c r="CF60" s="265">
        <f>'Class-9'!CS62</f>
        <v>0</v>
      </c>
      <c r="CG60" s="290">
        <f>'Class-9'!CT62</f>
        <v>0</v>
      </c>
      <c r="CH60" s="265">
        <f>'Class-9'!CU62</f>
        <v>0</v>
      </c>
      <c r="CI60" s="265">
        <f>'Class-9'!CV62</f>
        <v>0</v>
      </c>
      <c r="CJ60" s="290">
        <f>'Class-9'!CW62</f>
        <v>0</v>
      </c>
      <c r="CK60" s="265">
        <f>'Class-9'!CX62</f>
        <v>0</v>
      </c>
      <c r="CL60" s="265">
        <f>'Class-9'!CY62</f>
        <v>0</v>
      </c>
      <c r="CM60" s="290">
        <f>'Class-9'!CZ62</f>
        <v>0</v>
      </c>
      <c r="CN60" s="906">
        <f>'Class-9'!DA62</f>
        <v>0</v>
      </c>
      <c r="CO60" s="907">
        <f>'Class-9'!DB62</f>
        <v>0</v>
      </c>
      <c r="CP60" s="292" t="str">
        <f>'Class-9'!DE62</f>
        <v/>
      </c>
      <c r="CQ60" s="264">
        <f>'Class-9'!DF62</f>
        <v>0</v>
      </c>
      <c r="CR60" s="265">
        <f>'Class-9'!DG62</f>
        <v>0</v>
      </c>
      <c r="CS60" s="290">
        <f>'Class-9'!DH62</f>
        <v>0</v>
      </c>
      <c r="CT60" s="265">
        <f>'Class-9'!DI62</f>
        <v>0</v>
      </c>
      <c r="CU60" s="265">
        <f>'Class-9'!DJ62</f>
        <v>0</v>
      </c>
      <c r="CV60" s="290">
        <f>'Class-9'!DK62</f>
        <v>0</v>
      </c>
      <c r="CW60" s="265">
        <f>'Class-9'!DL62</f>
        <v>0</v>
      </c>
      <c r="CX60" s="265">
        <f>'Class-9'!DM62</f>
        <v>0</v>
      </c>
      <c r="CY60" s="290">
        <f>'Class-9'!DN62</f>
        <v>0</v>
      </c>
      <c r="CZ60" s="291">
        <f>'Class-9'!DO62</f>
        <v>0</v>
      </c>
      <c r="DA60" s="307" t="str">
        <f>'Class-9'!DQ62</f>
        <v/>
      </c>
      <c r="DB60" s="264">
        <f>'Class-9'!DR62</f>
        <v>0</v>
      </c>
      <c r="DC60" s="265">
        <f>'Class-9'!DS62</f>
        <v>0</v>
      </c>
      <c r="DD60" s="290">
        <f>'Class-9'!DT62</f>
        <v>0</v>
      </c>
      <c r="DE60" s="265">
        <f>'Class-9'!DU62</f>
        <v>0</v>
      </c>
      <c r="DF60" s="265">
        <f>'Class-9'!DV62</f>
        <v>0</v>
      </c>
      <c r="DG60" s="290">
        <f>'Class-9'!DW62</f>
        <v>0</v>
      </c>
      <c r="DH60" s="265">
        <f>'Class-9'!DX62</f>
        <v>0</v>
      </c>
      <c r="DI60" s="265">
        <f>'Class-9'!DY62</f>
        <v>0</v>
      </c>
      <c r="DJ60" s="290">
        <f>'Class-9'!DZ62</f>
        <v>0</v>
      </c>
      <c r="DK60" s="291">
        <f>'Class-9'!EA62</f>
        <v>0</v>
      </c>
      <c r="DL60" s="307" t="str">
        <f>'Class-9'!EC62</f>
        <v/>
      </c>
      <c r="DM60" s="264">
        <f>'Class-9'!ED62</f>
        <v>0</v>
      </c>
      <c r="DN60" s="265">
        <f>'Class-9'!EE62</f>
        <v>0</v>
      </c>
      <c r="DO60" s="265">
        <f>'Class-9'!EF62</f>
        <v>0</v>
      </c>
      <c r="DP60" s="265">
        <f>'Class-9'!EG62</f>
        <v>0</v>
      </c>
      <c r="DQ60" s="265">
        <f>'Class-9'!EH62</f>
        <v>0</v>
      </c>
      <c r="DR60" s="292" t="str">
        <f>'Class-9'!EI62</f>
        <v/>
      </c>
      <c r="DS60" s="264">
        <f>'Class-9'!EJ62</f>
        <v>0</v>
      </c>
      <c r="DT60" s="265">
        <f>'Class-9'!EK62</f>
        <v>0</v>
      </c>
      <c r="DU60" s="265">
        <f>'Class-9'!EL62</f>
        <v>0</v>
      </c>
      <c r="DV60" s="265">
        <f>'Class-9'!EM62</f>
        <v>0</v>
      </c>
      <c r="DW60" s="265">
        <f>'Class-9'!EN62</f>
        <v>0</v>
      </c>
      <c r="DX60" s="268" t="str">
        <f>'Class-9'!EO62</f>
        <v/>
      </c>
      <c r="DY60" s="264">
        <f>'Class-9'!EP62</f>
        <v>0</v>
      </c>
      <c r="DZ60" s="265">
        <f>'Class-9'!EQ62</f>
        <v>0</v>
      </c>
      <c r="EA60" s="290">
        <f>'Class-9'!ER62</f>
        <v>0</v>
      </c>
      <c r="EB60" s="265">
        <f>'Class-9'!ES62</f>
        <v>0</v>
      </c>
      <c r="EC60" s="265">
        <f>'Class-9'!ET62</f>
        <v>0</v>
      </c>
      <c r="ED60" s="290">
        <f>'Class-9'!EU62</f>
        <v>0</v>
      </c>
      <c r="EE60" s="265">
        <f>'Class-9'!EV62</f>
        <v>0</v>
      </c>
      <c r="EF60" s="265">
        <f>'Class-9'!EW62</f>
        <v>0</v>
      </c>
      <c r="EG60" s="290">
        <f>'Class-9'!EX62</f>
        <v>0</v>
      </c>
      <c r="EH60" s="291">
        <f>'Class-9'!EY62</f>
        <v>0</v>
      </c>
      <c r="EI60" s="307" t="str">
        <f>'Class-9'!FA62</f>
        <v/>
      </c>
      <c r="EJ60" s="264">
        <f>'Class-9'!FB62</f>
        <v>0</v>
      </c>
      <c r="EK60" s="265">
        <f>'Class-9'!FC62</f>
        <v>0</v>
      </c>
      <c r="EL60" s="269" t="str">
        <f>'Class-9'!FD62</f>
        <v/>
      </c>
      <c r="EM60" s="264">
        <f>'Class-9'!FE62</f>
        <v>0</v>
      </c>
      <c r="EN60" s="265">
        <f>'Class-9'!FF62</f>
        <v>0</v>
      </c>
      <c r="EO60" s="270">
        <f>'Class-9'!FG62</f>
        <v>0</v>
      </c>
      <c r="EP60" s="265" t="str">
        <f>'Class-9'!FH62</f>
        <v/>
      </c>
      <c r="EQ60" s="265" t="str">
        <f>'Class-9'!FI62</f>
        <v/>
      </c>
      <c r="ER60" s="265" t="str">
        <f>'Class-9'!FJ62</f>
        <v/>
      </c>
      <c r="ES60" s="267" t="str">
        <f>'Class-9'!FK62</f>
        <v/>
      </c>
      <c r="ET60" s="271" t="str">
        <f>'Class-9'!FM62</f>
        <v/>
      </c>
    </row>
    <row r="61" spans="1:150" s="272" customFormat="1" ht="17.25" customHeight="1">
      <c r="A61" s="898"/>
      <c r="B61" s="264">
        <f t="shared" si="1"/>
        <v>0</v>
      </c>
      <c r="C61" s="265">
        <f>'Class-9'!D63</f>
        <v>0</v>
      </c>
      <c r="D61" s="265">
        <f>'Class-9'!E63</f>
        <v>0</v>
      </c>
      <c r="E61" s="265">
        <f>'Class-9'!F63</f>
        <v>0</v>
      </c>
      <c r="F61" s="265">
        <f>'Class-9'!$G63</f>
        <v>0</v>
      </c>
      <c r="G61" s="265">
        <f>'Class-9'!$H63</f>
        <v>0</v>
      </c>
      <c r="H61" s="265">
        <f>'Class-9'!I63</f>
        <v>0</v>
      </c>
      <c r="I61" s="265">
        <f>'Class-9'!J63</f>
        <v>0</v>
      </c>
      <c r="J61" s="266">
        <f>'Class-9'!K63</f>
        <v>0</v>
      </c>
      <c r="K61" s="264">
        <f>'Class-9'!L63</f>
        <v>0</v>
      </c>
      <c r="L61" s="265">
        <f>'Class-9'!M63</f>
        <v>0</v>
      </c>
      <c r="M61" s="290">
        <f>'Class-9'!N63</f>
        <v>0</v>
      </c>
      <c r="N61" s="265">
        <f>'Class-9'!O63</f>
        <v>0</v>
      </c>
      <c r="O61" s="265">
        <f>'Class-9'!P63</f>
        <v>0</v>
      </c>
      <c r="P61" s="290">
        <f>'Class-9'!Q63</f>
        <v>0</v>
      </c>
      <c r="Q61" s="265">
        <f>'Class-9'!R63</f>
        <v>0</v>
      </c>
      <c r="R61" s="265">
        <f>'Class-9'!S63</f>
        <v>0</v>
      </c>
      <c r="S61" s="290">
        <f>'Class-9'!T63</f>
        <v>0</v>
      </c>
      <c r="T61" s="906">
        <f>'Class-9'!U63</f>
        <v>0</v>
      </c>
      <c r="U61" s="907"/>
      <c r="V61" s="292" t="str">
        <f>'Class-9'!Y63</f>
        <v/>
      </c>
      <c r="W61" s="264">
        <f>'Class-9'!Z63</f>
        <v>0</v>
      </c>
      <c r="X61" s="265">
        <f>'Class-9'!AA63</f>
        <v>0</v>
      </c>
      <c r="Y61" s="290">
        <f>'Class-9'!AB63</f>
        <v>0</v>
      </c>
      <c r="Z61" s="265">
        <f>'Class-9'!AC63</f>
        <v>0</v>
      </c>
      <c r="AA61" s="265">
        <f>'Class-9'!AD63</f>
        <v>0</v>
      </c>
      <c r="AB61" s="290">
        <f>'Class-9'!AE63</f>
        <v>0</v>
      </c>
      <c r="AC61" s="265">
        <f>'Class-9'!AF63</f>
        <v>0</v>
      </c>
      <c r="AD61" s="265">
        <f>'Class-9'!AG63</f>
        <v>0</v>
      </c>
      <c r="AE61" s="290">
        <f>'Class-9'!AH63</f>
        <v>0</v>
      </c>
      <c r="AF61" s="906">
        <f>'Class-9'!AI63</f>
        <v>0</v>
      </c>
      <c r="AG61" s="907">
        <f>'Class-9'!AJ63</f>
        <v>0</v>
      </c>
      <c r="AH61" s="292" t="str">
        <f>'Class-9'!AM63</f>
        <v/>
      </c>
      <c r="AI61" s="264">
        <f>'Class-9'!AN63</f>
        <v>0</v>
      </c>
      <c r="AJ61" s="265">
        <f>'Class-9'!AO63</f>
        <v>0</v>
      </c>
      <c r="AK61" s="290">
        <f>'Class-9'!AP63</f>
        <v>0</v>
      </c>
      <c r="AL61" s="265">
        <f>'Class-9'!AQ63</f>
        <v>0</v>
      </c>
      <c r="AM61" s="265">
        <f>'Class-9'!AR63</f>
        <v>0</v>
      </c>
      <c r="AN61" s="290">
        <f>'Class-9'!AS63</f>
        <v>0</v>
      </c>
      <c r="AO61" s="265">
        <f>'Class-9'!AT63</f>
        <v>0</v>
      </c>
      <c r="AP61" s="265">
        <f>'Class-9'!AU63</f>
        <v>0</v>
      </c>
      <c r="AQ61" s="290">
        <f>'Class-9'!AV63</f>
        <v>0</v>
      </c>
      <c r="AR61" s="906">
        <f>'Class-9'!AW63</f>
        <v>0</v>
      </c>
      <c r="AS61" s="907"/>
      <c r="AT61" s="292" t="str">
        <f>'Class-9'!BA63</f>
        <v/>
      </c>
      <c r="AU61" s="264">
        <f>'Class-9'!BB63</f>
        <v>0</v>
      </c>
      <c r="AV61" s="265">
        <f>'Class-9'!BC63</f>
        <v>0</v>
      </c>
      <c r="AW61" s="290">
        <f>'Class-9'!BD63</f>
        <v>0</v>
      </c>
      <c r="AX61" s="265">
        <f>'Class-9'!BE63</f>
        <v>0</v>
      </c>
      <c r="AY61" s="265">
        <f>'Class-9'!BF63</f>
        <v>0</v>
      </c>
      <c r="AZ61" s="290">
        <f>'Class-9'!BG63</f>
        <v>0</v>
      </c>
      <c r="BA61" s="265">
        <f>'Class-9'!BH63</f>
        <v>0</v>
      </c>
      <c r="BB61" s="265">
        <f>'Class-9'!BI63</f>
        <v>0</v>
      </c>
      <c r="BC61" s="290">
        <f>'Class-9'!BJ63</f>
        <v>0</v>
      </c>
      <c r="BD61" s="906">
        <f>'Class-9'!BK63</f>
        <v>0</v>
      </c>
      <c r="BE61" s="907">
        <f>'Class-9'!BL63</f>
        <v>0</v>
      </c>
      <c r="BF61" s="292" t="str">
        <f>'Class-9'!BO63</f>
        <v/>
      </c>
      <c r="BG61" s="264">
        <f>'Class-9'!BP63</f>
        <v>0</v>
      </c>
      <c r="BH61" s="265">
        <f>'Class-9'!BQ63</f>
        <v>0</v>
      </c>
      <c r="BI61" s="290">
        <f>'Class-9'!BR63</f>
        <v>0</v>
      </c>
      <c r="BJ61" s="265">
        <f>'Class-9'!BS63</f>
        <v>0</v>
      </c>
      <c r="BK61" s="265">
        <f>'Class-9'!BT63</f>
        <v>0</v>
      </c>
      <c r="BL61" s="290">
        <f>'Class-9'!BU63</f>
        <v>0</v>
      </c>
      <c r="BM61" s="265">
        <f>'Class-9'!BV63</f>
        <v>0</v>
      </c>
      <c r="BN61" s="265">
        <f>'Class-9'!BW63</f>
        <v>0</v>
      </c>
      <c r="BO61" s="290">
        <f>'Class-9'!BX63</f>
        <v>0</v>
      </c>
      <c r="BP61" s="906">
        <f>'Class-9'!BY63</f>
        <v>0</v>
      </c>
      <c r="BQ61" s="907">
        <f>'Class-9'!BZ63</f>
        <v>0</v>
      </c>
      <c r="BR61" s="292" t="str">
        <f>'Class-9'!CC63</f>
        <v/>
      </c>
      <c r="BS61" s="264">
        <f>'Class-9'!CD63</f>
        <v>0</v>
      </c>
      <c r="BT61" s="265">
        <f>'Class-9'!CE63</f>
        <v>0</v>
      </c>
      <c r="BU61" s="290">
        <f>'Class-9'!CF63</f>
        <v>0</v>
      </c>
      <c r="BV61" s="265">
        <f>'Class-9'!CG63</f>
        <v>0</v>
      </c>
      <c r="BW61" s="265">
        <f>'Class-9'!CH63</f>
        <v>0</v>
      </c>
      <c r="BX61" s="290">
        <f>'Class-9'!CI63</f>
        <v>0</v>
      </c>
      <c r="BY61" s="265">
        <f>'Class-9'!CJ63</f>
        <v>0</v>
      </c>
      <c r="BZ61" s="265">
        <f>'Class-9'!CK63</f>
        <v>0</v>
      </c>
      <c r="CA61" s="290">
        <f>'Class-9'!CL63</f>
        <v>0</v>
      </c>
      <c r="CB61" s="906">
        <f>'Class-9'!CM63</f>
        <v>0</v>
      </c>
      <c r="CC61" s="907">
        <f>'Class-9'!CN63</f>
        <v>0</v>
      </c>
      <c r="CD61" s="292" t="str">
        <f>'Class-9'!CQ63</f>
        <v/>
      </c>
      <c r="CE61" s="264">
        <f>'Class-9'!CR63</f>
        <v>0</v>
      </c>
      <c r="CF61" s="265">
        <f>'Class-9'!CS63</f>
        <v>0</v>
      </c>
      <c r="CG61" s="290">
        <f>'Class-9'!CT63</f>
        <v>0</v>
      </c>
      <c r="CH61" s="265">
        <f>'Class-9'!CU63</f>
        <v>0</v>
      </c>
      <c r="CI61" s="265">
        <f>'Class-9'!CV63</f>
        <v>0</v>
      </c>
      <c r="CJ61" s="290">
        <f>'Class-9'!CW63</f>
        <v>0</v>
      </c>
      <c r="CK61" s="265">
        <f>'Class-9'!CX63</f>
        <v>0</v>
      </c>
      <c r="CL61" s="265">
        <f>'Class-9'!CY63</f>
        <v>0</v>
      </c>
      <c r="CM61" s="290">
        <f>'Class-9'!CZ63</f>
        <v>0</v>
      </c>
      <c r="CN61" s="906">
        <f>'Class-9'!DA63</f>
        <v>0</v>
      </c>
      <c r="CO61" s="907">
        <f>'Class-9'!DB63</f>
        <v>0</v>
      </c>
      <c r="CP61" s="292" t="str">
        <f>'Class-9'!DE63</f>
        <v/>
      </c>
      <c r="CQ61" s="264">
        <f>'Class-9'!DF63</f>
        <v>0</v>
      </c>
      <c r="CR61" s="265">
        <f>'Class-9'!DG63</f>
        <v>0</v>
      </c>
      <c r="CS61" s="290">
        <f>'Class-9'!DH63</f>
        <v>0</v>
      </c>
      <c r="CT61" s="265">
        <f>'Class-9'!DI63</f>
        <v>0</v>
      </c>
      <c r="CU61" s="265">
        <f>'Class-9'!DJ63</f>
        <v>0</v>
      </c>
      <c r="CV61" s="290">
        <f>'Class-9'!DK63</f>
        <v>0</v>
      </c>
      <c r="CW61" s="265">
        <f>'Class-9'!DL63</f>
        <v>0</v>
      </c>
      <c r="CX61" s="265">
        <f>'Class-9'!DM63</f>
        <v>0</v>
      </c>
      <c r="CY61" s="290">
        <f>'Class-9'!DN63</f>
        <v>0</v>
      </c>
      <c r="CZ61" s="291">
        <f>'Class-9'!DO63</f>
        <v>0</v>
      </c>
      <c r="DA61" s="307" t="str">
        <f>'Class-9'!DQ63</f>
        <v/>
      </c>
      <c r="DB61" s="264">
        <f>'Class-9'!DR63</f>
        <v>0</v>
      </c>
      <c r="DC61" s="265">
        <f>'Class-9'!DS63</f>
        <v>0</v>
      </c>
      <c r="DD61" s="290">
        <f>'Class-9'!DT63</f>
        <v>0</v>
      </c>
      <c r="DE61" s="265">
        <f>'Class-9'!DU63</f>
        <v>0</v>
      </c>
      <c r="DF61" s="265">
        <f>'Class-9'!DV63</f>
        <v>0</v>
      </c>
      <c r="DG61" s="290">
        <f>'Class-9'!DW63</f>
        <v>0</v>
      </c>
      <c r="DH61" s="265">
        <f>'Class-9'!DX63</f>
        <v>0</v>
      </c>
      <c r="DI61" s="265">
        <f>'Class-9'!DY63</f>
        <v>0</v>
      </c>
      <c r="DJ61" s="290">
        <f>'Class-9'!DZ63</f>
        <v>0</v>
      </c>
      <c r="DK61" s="291">
        <f>'Class-9'!EA63</f>
        <v>0</v>
      </c>
      <c r="DL61" s="307" t="str">
        <f>'Class-9'!EC63</f>
        <v/>
      </c>
      <c r="DM61" s="264">
        <f>'Class-9'!ED63</f>
        <v>0</v>
      </c>
      <c r="DN61" s="265">
        <f>'Class-9'!EE63</f>
        <v>0</v>
      </c>
      <c r="DO61" s="265">
        <f>'Class-9'!EF63</f>
        <v>0</v>
      </c>
      <c r="DP61" s="265">
        <f>'Class-9'!EG63</f>
        <v>0</v>
      </c>
      <c r="DQ61" s="265">
        <f>'Class-9'!EH63</f>
        <v>0</v>
      </c>
      <c r="DR61" s="292" t="str">
        <f>'Class-9'!EI63</f>
        <v/>
      </c>
      <c r="DS61" s="264">
        <f>'Class-9'!EJ63</f>
        <v>0</v>
      </c>
      <c r="DT61" s="265">
        <f>'Class-9'!EK63</f>
        <v>0</v>
      </c>
      <c r="DU61" s="265">
        <f>'Class-9'!EL63</f>
        <v>0</v>
      </c>
      <c r="DV61" s="265">
        <f>'Class-9'!EM63</f>
        <v>0</v>
      </c>
      <c r="DW61" s="265">
        <f>'Class-9'!EN63</f>
        <v>0</v>
      </c>
      <c r="DX61" s="268" t="str">
        <f>'Class-9'!EO63</f>
        <v/>
      </c>
      <c r="DY61" s="264">
        <f>'Class-9'!EP63</f>
        <v>0</v>
      </c>
      <c r="DZ61" s="265">
        <f>'Class-9'!EQ63</f>
        <v>0</v>
      </c>
      <c r="EA61" s="290">
        <f>'Class-9'!ER63</f>
        <v>0</v>
      </c>
      <c r="EB61" s="265">
        <f>'Class-9'!ES63</f>
        <v>0</v>
      </c>
      <c r="EC61" s="265">
        <f>'Class-9'!ET63</f>
        <v>0</v>
      </c>
      <c r="ED61" s="290">
        <f>'Class-9'!EU63</f>
        <v>0</v>
      </c>
      <c r="EE61" s="265">
        <f>'Class-9'!EV63</f>
        <v>0</v>
      </c>
      <c r="EF61" s="265">
        <f>'Class-9'!EW63</f>
        <v>0</v>
      </c>
      <c r="EG61" s="290">
        <f>'Class-9'!EX63</f>
        <v>0</v>
      </c>
      <c r="EH61" s="291">
        <f>'Class-9'!EY63</f>
        <v>0</v>
      </c>
      <c r="EI61" s="307" t="str">
        <f>'Class-9'!FA63</f>
        <v/>
      </c>
      <c r="EJ61" s="264">
        <f>'Class-9'!FB63</f>
        <v>0</v>
      </c>
      <c r="EK61" s="265">
        <f>'Class-9'!FC63</f>
        <v>0</v>
      </c>
      <c r="EL61" s="269" t="str">
        <f>'Class-9'!FD63</f>
        <v/>
      </c>
      <c r="EM61" s="264">
        <f>'Class-9'!FE63</f>
        <v>0</v>
      </c>
      <c r="EN61" s="265">
        <f>'Class-9'!FF63</f>
        <v>0</v>
      </c>
      <c r="EO61" s="270">
        <f>'Class-9'!FG63</f>
        <v>0</v>
      </c>
      <c r="EP61" s="265" t="str">
        <f>'Class-9'!FH63</f>
        <v/>
      </c>
      <c r="EQ61" s="265" t="str">
        <f>'Class-9'!FI63</f>
        <v/>
      </c>
      <c r="ER61" s="265" t="str">
        <f>'Class-9'!FJ63</f>
        <v/>
      </c>
      <c r="ES61" s="267" t="str">
        <f>'Class-9'!FK63</f>
        <v/>
      </c>
      <c r="ET61" s="271" t="str">
        <f>'Class-9'!FM63</f>
        <v/>
      </c>
    </row>
    <row r="62" spans="1:150" s="272" customFormat="1" ht="17.25" customHeight="1">
      <c r="A62" s="898"/>
      <c r="B62" s="264">
        <f t="shared" si="1"/>
        <v>0</v>
      </c>
      <c r="C62" s="265">
        <f>'Class-9'!D64</f>
        <v>0</v>
      </c>
      <c r="D62" s="265">
        <f>'Class-9'!E64</f>
        <v>0</v>
      </c>
      <c r="E62" s="265">
        <f>'Class-9'!F64</f>
        <v>0</v>
      </c>
      <c r="F62" s="265">
        <f>'Class-9'!$G64</f>
        <v>0</v>
      </c>
      <c r="G62" s="265">
        <f>'Class-9'!$H64</f>
        <v>0</v>
      </c>
      <c r="H62" s="265">
        <f>'Class-9'!I64</f>
        <v>0</v>
      </c>
      <c r="I62" s="265">
        <f>'Class-9'!J64</f>
        <v>0</v>
      </c>
      <c r="J62" s="266">
        <f>'Class-9'!K64</f>
        <v>0</v>
      </c>
      <c r="K62" s="264">
        <f>'Class-9'!L64</f>
        <v>0</v>
      </c>
      <c r="L62" s="265">
        <f>'Class-9'!M64</f>
        <v>0</v>
      </c>
      <c r="M62" s="290">
        <f>'Class-9'!N64</f>
        <v>0</v>
      </c>
      <c r="N62" s="265">
        <f>'Class-9'!O64</f>
        <v>0</v>
      </c>
      <c r="O62" s="265">
        <f>'Class-9'!P64</f>
        <v>0</v>
      </c>
      <c r="P62" s="290">
        <f>'Class-9'!Q64</f>
        <v>0</v>
      </c>
      <c r="Q62" s="265">
        <f>'Class-9'!R64</f>
        <v>0</v>
      </c>
      <c r="R62" s="265">
        <f>'Class-9'!S64</f>
        <v>0</v>
      </c>
      <c r="S62" s="290">
        <f>'Class-9'!T64</f>
        <v>0</v>
      </c>
      <c r="T62" s="906">
        <f>'Class-9'!U64</f>
        <v>0</v>
      </c>
      <c r="U62" s="907"/>
      <c r="V62" s="292" t="str">
        <f>'Class-9'!Y64</f>
        <v/>
      </c>
      <c r="W62" s="264">
        <f>'Class-9'!Z64</f>
        <v>0</v>
      </c>
      <c r="X62" s="265">
        <f>'Class-9'!AA64</f>
        <v>0</v>
      </c>
      <c r="Y62" s="290">
        <f>'Class-9'!AB64</f>
        <v>0</v>
      </c>
      <c r="Z62" s="265">
        <f>'Class-9'!AC64</f>
        <v>0</v>
      </c>
      <c r="AA62" s="265">
        <f>'Class-9'!AD64</f>
        <v>0</v>
      </c>
      <c r="AB62" s="290">
        <f>'Class-9'!AE64</f>
        <v>0</v>
      </c>
      <c r="AC62" s="265">
        <f>'Class-9'!AF64</f>
        <v>0</v>
      </c>
      <c r="AD62" s="265">
        <f>'Class-9'!AG64</f>
        <v>0</v>
      </c>
      <c r="AE62" s="290">
        <f>'Class-9'!AH64</f>
        <v>0</v>
      </c>
      <c r="AF62" s="906">
        <f>'Class-9'!AI64</f>
        <v>0</v>
      </c>
      <c r="AG62" s="907">
        <f>'Class-9'!AJ64</f>
        <v>0</v>
      </c>
      <c r="AH62" s="292" t="str">
        <f>'Class-9'!AM64</f>
        <v/>
      </c>
      <c r="AI62" s="264">
        <f>'Class-9'!AN64</f>
        <v>0</v>
      </c>
      <c r="AJ62" s="265">
        <f>'Class-9'!AO64</f>
        <v>0</v>
      </c>
      <c r="AK62" s="290">
        <f>'Class-9'!AP64</f>
        <v>0</v>
      </c>
      <c r="AL62" s="265">
        <f>'Class-9'!AQ64</f>
        <v>0</v>
      </c>
      <c r="AM62" s="265">
        <f>'Class-9'!AR64</f>
        <v>0</v>
      </c>
      <c r="AN62" s="290">
        <f>'Class-9'!AS64</f>
        <v>0</v>
      </c>
      <c r="AO62" s="265">
        <f>'Class-9'!AT64</f>
        <v>0</v>
      </c>
      <c r="AP62" s="265">
        <f>'Class-9'!AU64</f>
        <v>0</v>
      </c>
      <c r="AQ62" s="290">
        <f>'Class-9'!AV64</f>
        <v>0</v>
      </c>
      <c r="AR62" s="906">
        <f>'Class-9'!AW64</f>
        <v>0</v>
      </c>
      <c r="AS62" s="907"/>
      <c r="AT62" s="292" t="str">
        <f>'Class-9'!BA64</f>
        <v/>
      </c>
      <c r="AU62" s="264">
        <f>'Class-9'!BB64</f>
        <v>0</v>
      </c>
      <c r="AV62" s="265">
        <f>'Class-9'!BC64</f>
        <v>0</v>
      </c>
      <c r="AW62" s="290">
        <f>'Class-9'!BD64</f>
        <v>0</v>
      </c>
      <c r="AX62" s="265">
        <f>'Class-9'!BE64</f>
        <v>0</v>
      </c>
      <c r="AY62" s="265">
        <f>'Class-9'!BF64</f>
        <v>0</v>
      </c>
      <c r="AZ62" s="290">
        <f>'Class-9'!BG64</f>
        <v>0</v>
      </c>
      <c r="BA62" s="265">
        <f>'Class-9'!BH64</f>
        <v>0</v>
      </c>
      <c r="BB62" s="265">
        <f>'Class-9'!BI64</f>
        <v>0</v>
      </c>
      <c r="BC62" s="290">
        <f>'Class-9'!BJ64</f>
        <v>0</v>
      </c>
      <c r="BD62" s="906">
        <f>'Class-9'!BK64</f>
        <v>0</v>
      </c>
      <c r="BE62" s="907">
        <f>'Class-9'!BL64</f>
        <v>0</v>
      </c>
      <c r="BF62" s="292" t="str">
        <f>'Class-9'!BO64</f>
        <v/>
      </c>
      <c r="BG62" s="264">
        <f>'Class-9'!BP64</f>
        <v>0</v>
      </c>
      <c r="BH62" s="265">
        <f>'Class-9'!BQ64</f>
        <v>0</v>
      </c>
      <c r="BI62" s="290">
        <f>'Class-9'!BR64</f>
        <v>0</v>
      </c>
      <c r="BJ62" s="265">
        <f>'Class-9'!BS64</f>
        <v>0</v>
      </c>
      <c r="BK62" s="265">
        <f>'Class-9'!BT64</f>
        <v>0</v>
      </c>
      <c r="BL62" s="290">
        <f>'Class-9'!BU64</f>
        <v>0</v>
      </c>
      <c r="BM62" s="265">
        <f>'Class-9'!BV64</f>
        <v>0</v>
      </c>
      <c r="BN62" s="265">
        <f>'Class-9'!BW64</f>
        <v>0</v>
      </c>
      <c r="BO62" s="290">
        <f>'Class-9'!BX64</f>
        <v>0</v>
      </c>
      <c r="BP62" s="906">
        <f>'Class-9'!BY64</f>
        <v>0</v>
      </c>
      <c r="BQ62" s="907">
        <f>'Class-9'!BZ64</f>
        <v>0</v>
      </c>
      <c r="BR62" s="292" t="str">
        <f>'Class-9'!CC64</f>
        <v/>
      </c>
      <c r="BS62" s="264">
        <f>'Class-9'!CD64</f>
        <v>0</v>
      </c>
      <c r="BT62" s="265">
        <f>'Class-9'!CE64</f>
        <v>0</v>
      </c>
      <c r="BU62" s="290">
        <f>'Class-9'!CF64</f>
        <v>0</v>
      </c>
      <c r="BV62" s="265">
        <f>'Class-9'!CG64</f>
        <v>0</v>
      </c>
      <c r="BW62" s="265">
        <f>'Class-9'!CH64</f>
        <v>0</v>
      </c>
      <c r="BX62" s="290">
        <f>'Class-9'!CI64</f>
        <v>0</v>
      </c>
      <c r="BY62" s="265">
        <f>'Class-9'!CJ64</f>
        <v>0</v>
      </c>
      <c r="BZ62" s="265">
        <f>'Class-9'!CK64</f>
        <v>0</v>
      </c>
      <c r="CA62" s="290">
        <f>'Class-9'!CL64</f>
        <v>0</v>
      </c>
      <c r="CB62" s="906">
        <f>'Class-9'!CM64</f>
        <v>0</v>
      </c>
      <c r="CC62" s="907">
        <f>'Class-9'!CN64</f>
        <v>0</v>
      </c>
      <c r="CD62" s="292" t="str">
        <f>'Class-9'!CQ64</f>
        <v/>
      </c>
      <c r="CE62" s="264">
        <f>'Class-9'!CR64</f>
        <v>0</v>
      </c>
      <c r="CF62" s="265">
        <f>'Class-9'!CS64</f>
        <v>0</v>
      </c>
      <c r="CG62" s="290">
        <f>'Class-9'!CT64</f>
        <v>0</v>
      </c>
      <c r="CH62" s="265">
        <f>'Class-9'!CU64</f>
        <v>0</v>
      </c>
      <c r="CI62" s="265">
        <f>'Class-9'!CV64</f>
        <v>0</v>
      </c>
      <c r="CJ62" s="290">
        <f>'Class-9'!CW64</f>
        <v>0</v>
      </c>
      <c r="CK62" s="265">
        <f>'Class-9'!CX64</f>
        <v>0</v>
      </c>
      <c r="CL62" s="265">
        <f>'Class-9'!CY64</f>
        <v>0</v>
      </c>
      <c r="CM62" s="290">
        <f>'Class-9'!CZ64</f>
        <v>0</v>
      </c>
      <c r="CN62" s="906">
        <f>'Class-9'!DA64</f>
        <v>0</v>
      </c>
      <c r="CO62" s="907">
        <f>'Class-9'!DB64</f>
        <v>0</v>
      </c>
      <c r="CP62" s="292" t="str">
        <f>'Class-9'!DE64</f>
        <v/>
      </c>
      <c r="CQ62" s="264">
        <f>'Class-9'!DF64</f>
        <v>0</v>
      </c>
      <c r="CR62" s="265">
        <f>'Class-9'!DG64</f>
        <v>0</v>
      </c>
      <c r="CS62" s="290">
        <f>'Class-9'!DH64</f>
        <v>0</v>
      </c>
      <c r="CT62" s="265">
        <f>'Class-9'!DI64</f>
        <v>0</v>
      </c>
      <c r="CU62" s="265">
        <f>'Class-9'!DJ64</f>
        <v>0</v>
      </c>
      <c r="CV62" s="290">
        <f>'Class-9'!DK64</f>
        <v>0</v>
      </c>
      <c r="CW62" s="265">
        <f>'Class-9'!DL64</f>
        <v>0</v>
      </c>
      <c r="CX62" s="265">
        <f>'Class-9'!DM64</f>
        <v>0</v>
      </c>
      <c r="CY62" s="290">
        <f>'Class-9'!DN64</f>
        <v>0</v>
      </c>
      <c r="CZ62" s="291">
        <f>'Class-9'!DO64</f>
        <v>0</v>
      </c>
      <c r="DA62" s="307" t="str">
        <f>'Class-9'!DQ64</f>
        <v/>
      </c>
      <c r="DB62" s="264">
        <f>'Class-9'!DR64</f>
        <v>0</v>
      </c>
      <c r="DC62" s="265">
        <f>'Class-9'!DS64</f>
        <v>0</v>
      </c>
      <c r="DD62" s="290">
        <f>'Class-9'!DT64</f>
        <v>0</v>
      </c>
      <c r="DE62" s="265">
        <f>'Class-9'!DU64</f>
        <v>0</v>
      </c>
      <c r="DF62" s="265">
        <f>'Class-9'!DV64</f>
        <v>0</v>
      </c>
      <c r="DG62" s="290">
        <f>'Class-9'!DW64</f>
        <v>0</v>
      </c>
      <c r="DH62" s="265">
        <f>'Class-9'!DX64</f>
        <v>0</v>
      </c>
      <c r="DI62" s="265">
        <f>'Class-9'!DY64</f>
        <v>0</v>
      </c>
      <c r="DJ62" s="290">
        <f>'Class-9'!DZ64</f>
        <v>0</v>
      </c>
      <c r="DK62" s="291">
        <f>'Class-9'!EA64</f>
        <v>0</v>
      </c>
      <c r="DL62" s="307" t="str">
        <f>'Class-9'!EC64</f>
        <v/>
      </c>
      <c r="DM62" s="264">
        <f>'Class-9'!ED64</f>
        <v>0</v>
      </c>
      <c r="DN62" s="265">
        <f>'Class-9'!EE64</f>
        <v>0</v>
      </c>
      <c r="DO62" s="265">
        <f>'Class-9'!EF64</f>
        <v>0</v>
      </c>
      <c r="DP62" s="265">
        <f>'Class-9'!EG64</f>
        <v>0</v>
      </c>
      <c r="DQ62" s="265">
        <f>'Class-9'!EH64</f>
        <v>0</v>
      </c>
      <c r="DR62" s="292" t="str">
        <f>'Class-9'!EI64</f>
        <v/>
      </c>
      <c r="DS62" s="264">
        <f>'Class-9'!EJ64</f>
        <v>0</v>
      </c>
      <c r="DT62" s="265">
        <f>'Class-9'!EK64</f>
        <v>0</v>
      </c>
      <c r="DU62" s="265">
        <f>'Class-9'!EL64</f>
        <v>0</v>
      </c>
      <c r="DV62" s="265">
        <f>'Class-9'!EM64</f>
        <v>0</v>
      </c>
      <c r="DW62" s="265">
        <f>'Class-9'!EN64</f>
        <v>0</v>
      </c>
      <c r="DX62" s="268" t="str">
        <f>'Class-9'!EO64</f>
        <v/>
      </c>
      <c r="DY62" s="264">
        <f>'Class-9'!EP64</f>
        <v>0</v>
      </c>
      <c r="DZ62" s="265">
        <f>'Class-9'!EQ64</f>
        <v>0</v>
      </c>
      <c r="EA62" s="290">
        <f>'Class-9'!ER64</f>
        <v>0</v>
      </c>
      <c r="EB62" s="265">
        <f>'Class-9'!ES64</f>
        <v>0</v>
      </c>
      <c r="EC62" s="265">
        <f>'Class-9'!ET64</f>
        <v>0</v>
      </c>
      <c r="ED62" s="290">
        <f>'Class-9'!EU64</f>
        <v>0</v>
      </c>
      <c r="EE62" s="265">
        <f>'Class-9'!EV64</f>
        <v>0</v>
      </c>
      <c r="EF62" s="265">
        <f>'Class-9'!EW64</f>
        <v>0</v>
      </c>
      <c r="EG62" s="290">
        <f>'Class-9'!EX64</f>
        <v>0</v>
      </c>
      <c r="EH62" s="291">
        <f>'Class-9'!EY64</f>
        <v>0</v>
      </c>
      <c r="EI62" s="307" t="str">
        <f>'Class-9'!FA64</f>
        <v/>
      </c>
      <c r="EJ62" s="264">
        <f>'Class-9'!FB64</f>
        <v>0</v>
      </c>
      <c r="EK62" s="265">
        <f>'Class-9'!FC64</f>
        <v>0</v>
      </c>
      <c r="EL62" s="269" t="str">
        <f>'Class-9'!FD64</f>
        <v/>
      </c>
      <c r="EM62" s="264">
        <f>'Class-9'!FE64</f>
        <v>0</v>
      </c>
      <c r="EN62" s="265">
        <f>'Class-9'!FF64</f>
        <v>0</v>
      </c>
      <c r="EO62" s="270">
        <f>'Class-9'!FG64</f>
        <v>0</v>
      </c>
      <c r="EP62" s="265" t="str">
        <f>'Class-9'!FH64</f>
        <v/>
      </c>
      <c r="EQ62" s="265" t="str">
        <f>'Class-9'!FI64</f>
        <v/>
      </c>
      <c r="ER62" s="265" t="str">
        <f>'Class-9'!FJ64</f>
        <v/>
      </c>
      <c r="ES62" s="267" t="str">
        <f>'Class-9'!FK64</f>
        <v/>
      </c>
      <c r="ET62" s="271" t="str">
        <f>'Class-9'!FM64</f>
        <v/>
      </c>
    </row>
    <row r="63" spans="1:150" s="272" customFormat="1" ht="17.25" customHeight="1">
      <c r="A63" s="898"/>
      <c r="B63" s="264">
        <f t="shared" si="1"/>
        <v>0</v>
      </c>
      <c r="C63" s="265">
        <f>'Class-9'!D65</f>
        <v>0</v>
      </c>
      <c r="D63" s="265">
        <f>'Class-9'!E65</f>
        <v>0</v>
      </c>
      <c r="E63" s="265">
        <f>'Class-9'!F65</f>
        <v>0</v>
      </c>
      <c r="F63" s="265">
        <f>'Class-9'!$G65</f>
        <v>0</v>
      </c>
      <c r="G63" s="265">
        <f>'Class-9'!$H65</f>
        <v>0</v>
      </c>
      <c r="H63" s="265">
        <f>'Class-9'!I65</f>
        <v>0</v>
      </c>
      <c r="I63" s="265">
        <f>'Class-9'!J65</f>
        <v>0</v>
      </c>
      <c r="J63" s="266">
        <f>'Class-9'!K65</f>
        <v>0</v>
      </c>
      <c r="K63" s="264">
        <f>'Class-9'!L65</f>
        <v>0</v>
      </c>
      <c r="L63" s="265">
        <f>'Class-9'!M65</f>
        <v>0</v>
      </c>
      <c r="M63" s="290">
        <f>'Class-9'!N65</f>
        <v>0</v>
      </c>
      <c r="N63" s="265">
        <f>'Class-9'!O65</f>
        <v>0</v>
      </c>
      <c r="O63" s="265">
        <f>'Class-9'!P65</f>
        <v>0</v>
      </c>
      <c r="P63" s="290">
        <f>'Class-9'!Q65</f>
        <v>0</v>
      </c>
      <c r="Q63" s="265">
        <f>'Class-9'!R65</f>
        <v>0</v>
      </c>
      <c r="R63" s="265">
        <f>'Class-9'!S65</f>
        <v>0</v>
      </c>
      <c r="S63" s="290">
        <f>'Class-9'!T65</f>
        <v>0</v>
      </c>
      <c r="T63" s="906">
        <f>'Class-9'!U65</f>
        <v>0</v>
      </c>
      <c r="U63" s="907"/>
      <c r="V63" s="292" t="str">
        <f>'Class-9'!Y65</f>
        <v/>
      </c>
      <c r="W63" s="264">
        <f>'Class-9'!Z65</f>
        <v>0</v>
      </c>
      <c r="X63" s="265">
        <f>'Class-9'!AA65</f>
        <v>0</v>
      </c>
      <c r="Y63" s="290">
        <f>'Class-9'!AB65</f>
        <v>0</v>
      </c>
      <c r="Z63" s="265">
        <f>'Class-9'!AC65</f>
        <v>0</v>
      </c>
      <c r="AA63" s="265">
        <f>'Class-9'!AD65</f>
        <v>0</v>
      </c>
      <c r="AB63" s="290">
        <f>'Class-9'!AE65</f>
        <v>0</v>
      </c>
      <c r="AC63" s="265">
        <f>'Class-9'!AF65</f>
        <v>0</v>
      </c>
      <c r="AD63" s="265">
        <f>'Class-9'!AG65</f>
        <v>0</v>
      </c>
      <c r="AE63" s="290">
        <f>'Class-9'!AH65</f>
        <v>0</v>
      </c>
      <c r="AF63" s="906">
        <f>'Class-9'!AI65</f>
        <v>0</v>
      </c>
      <c r="AG63" s="907">
        <f>'Class-9'!AJ65</f>
        <v>0</v>
      </c>
      <c r="AH63" s="292" t="str">
        <f>'Class-9'!AM65</f>
        <v/>
      </c>
      <c r="AI63" s="264">
        <f>'Class-9'!AN65</f>
        <v>0</v>
      </c>
      <c r="AJ63" s="265">
        <f>'Class-9'!AO65</f>
        <v>0</v>
      </c>
      <c r="AK63" s="290">
        <f>'Class-9'!AP65</f>
        <v>0</v>
      </c>
      <c r="AL63" s="265">
        <f>'Class-9'!AQ65</f>
        <v>0</v>
      </c>
      <c r="AM63" s="265">
        <f>'Class-9'!AR65</f>
        <v>0</v>
      </c>
      <c r="AN63" s="290">
        <f>'Class-9'!AS65</f>
        <v>0</v>
      </c>
      <c r="AO63" s="265">
        <f>'Class-9'!AT65</f>
        <v>0</v>
      </c>
      <c r="AP63" s="265">
        <f>'Class-9'!AU65</f>
        <v>0</v>
      </c>
      <c r="AQ63" s="290">
        <f>'Class-9'!AV65</f>
        <v>0</v>
      </c>
      <c r="AR63" s="906">
        <f>'Class-9'!AW65</f>
        <v>0</v>
      </c>
      <c r="AS63" s="907"/>
      <c r="AT63" s="292" t="str">
        <f>'Class-9'!BA65</f>
        <v/>
      </c>
      <c r="AU63" s="264">
        <f>'Class-9'!BB65</f>
        <v>0</v>
      </c>
      <c r="AV63" s="265">
        <f>'Class-9'!BC65</f>
        <v>0</v>
      </c>
      <c r="AW63" s="290">
        <f>'Class-9'!BD65</f>
        <v>0</v>
      </c>
      <c r="AX63" s="265">
        <f>'Class-9'!BE65</f>
        <v>0</v>
      </c>
      <c r="AY63" s="265">
        <f>'Class-9'!BF65</f>
        <v>0</v>
      </c>
      <c r="AZ63" s="290">
        <f>'Class-9'!BG65</f>
        <v>0</v>
      </c>
      <c r="BA63" s="265">
        <f>'Class-9'!BH65</f>
        <v>0</v>
      </c>
      <c r="BB63" s="265">
        <f>'Class-9'!BI65</f>
        <v>0</v>
      </c>
      <c r="BC63" s="290">
        <f>'Class-9'!BJ65</f>
        <v>0</v>
      </c>
      <c r="BD63" s="906">
        <f>'Class-9'!BK65</f>
        <v>0</v>
      </c>
      <c r="BE63" s="907">
        <f>'Class-9'!BL65</f>
        <v>0</v>
      </c>
      <c r="BF63" s="292" t="str">
        <f>'Class-9'!BO65</f>
        <v/>
      </c>
      <c r="BG63" s="264">
        <f>'Class-9'!BP65</f>
        <v>0</v>
      </c>
      <c r="BH63" s="265">
        <f>'Class-9'!BQ65</f>
        <v>0</v>
      </c>
      <c r="BI63" s="290">
        <f>'Class-9'!BR65</f>
        <v>0</v>
      </c>
      <c r="BJ63" s="265">
        <f>'Class-9'!BS65</f>
        <v>0</v>
      </c>
      <c r="BK63" s="265">
        <f>'Class-9'!BT65</f>
        <v>0</v>
      </c>
      <c r="BL63" s="290">
        <f>'Class-9'!BU65</f>
        <v>0</v>
      </c>
      <c r="BM63" s="265">
        <f>'Class-9'!BV65</f>
        <v>0</v>
      </c>
      <c r="BN63" s="265">
        <f>'Class-9'!BW65</f>
        <v>0</v>
      </c>
      <c r="BO63" s="290">
        <f>'Class-9'!BX65</f>
        <v>0</v>
      </c>
      <c r="BP63" s="906">
        <f>'Class-9'!BY65</f>
        <v>0</v>
      </c>
      <c r="BQ63" s="907">
        <f>'Class-9'!BZ65</f>
        <v>0</v>
      </c>
      <c r="BR63" s="292" t="str">
        <f>'Class-9'!CC65</f>
        <v/>
      </c>
      <c r="BS63" s="264">
        <f>'Class-9'!CD65</f>
        <v>0</v>
      </c>
      <c r="BT63" s="265">
        <f>'Class-9'!CE65</f>
        <v>0</v>
      </c>
      <c r="BU63" s="290">
        <f>'Class-9'!CF65</f>
        <v>0</v>
      </c>
      <c r="BV63" s="265">
        <f>'Class-9'!CG65</f>
        <v>0</v>
      </c>
      <c r="BW63" s="265">
        <f>'Class-9'!CH65</f>
        <v>0</v>
      </c>
      <c r="BX63" s="290">
        <f>'Class-9'!CI65</f>
        <v>0</v>
      </c>
      <c r="BY63" s="265">
        <f>'Class-9'!CJ65</f>
        <v>0</v>
      </c>
      <c r="BZ63" s="265">
        <f>'Class-9'!CK65</f>
        <v>0</v>
      </c>
      <c r="CA63" s="290">
        <f>'Class-9'!CL65</f>
        <v>0</v>
      </c>
      <c r="CB63" s="906">
        <f>'Class-9'!CM65</f>
        <v>0</v>
      </c>
      <c r="CC63" s="907">
        <f>'Class-9'!CN65</f>
        <v>0</v>
      </c>
      <c r="CD63" s="292" t="str">
        <f>'Class-9'!CQ65</f>
        <v/>
      </c>
      <c r="CE63" s="264">
        <f>'Class-9'!CR65</f>
        <v>0</v>
      </c>
      <c r="CF63" s="265">
        <f>'Class-9'!CS65</f>
        <v>0</v>
      </c>
      <c r="CG63" s="290">
        <f>'Class-9'!CT65</f>
        <v>0</v>
      </c>
      <c r="CH63" s="265">
        <f>'Class-9'!CU65</f>
        <v>0</v>
      </c>
      <c r="CI63" s="265">
        <f>'Class-9'!CV65</f>
        <v>0</v>
      </c>
      <c r="CJ63" s="290">
        <f>'Class-9'!CW65</f>
        <v>0</v>
      </c>
      <c r="CK63" s="265">
        <f>'Class-9'!CX65</f>
        <v>0</v>
      </c>
      <c r="CL63" s="265">
        <f>'Class-9'!CY65</f>
        <v>0</v>
      </c>
      <c r="CM63" s="290">
        <f>'Class-9'!CZ65</f>
        <v>0</v>
      </c>
      <c r="CN63" s="906">
        <f>'Class-9'!DA65</f>
        <v>0</v>
      </c>
      <c r="CO63" s="907">
        <f>'Class-9'!DB65</f>
        <v>0</v>
      </c>
      <c r="CP63" s="292" t="str">
        <f>'Class-9'!DE65</f>
        <v/>
      </c>
      <c r="CQ63" s="264">
        <f>'Class-9'!DF65</f>
        <v>0</v>
      </c>
      <c r="CR63" s="265">
        <f>'Class-9'!DG65</f>
        <v>0</v>
      </c>
      <c r="CS63" s="290">
        <f>'Class-9'!DH65</f>
        <v>0</v>
      </c>
      <c r="CT63" s="265">
        <f>'Class-9'!DI65</f>
        <v>0</v>
      </c>
      <c r="CU63" s="265">
        <f>'Class-9'!DJ65</f>
        <v>0</v>
      </c>
      <c r="CV63" s="290">
        <f>'Class-9'!DK65</f>
        <v>0</v>
      </c>
      <c r="CW63" s="265">
        <f>'Class-9'!DL65</f>
        <v>0</v>
      </c>
      <c r="CX63" s="265">
        <f>'Class-9'!DM65</f>
        <v>0</v>
      </c>
      <c r="CY63" s="290">
        <f>'Class-9'!DN65</f>
        <v>0</v>
      </c>
      <c r="CZ63" s="291">
        <f>'Class-9'!DO65</f>
        <v>0</v>
      </c>
      <c r="DA63" s="307" t="str">
        <f>'Class-9'!DQ65</f>
        <v/>
      </c>
      <c r="DB63" s="264">
        <f>'Class-9'!DR65</f>
        <v>0</v>
      </c>
      <c r="DC63" s="265">
        <f>'Class-9'!DS65</f>
        <v>0</v>
      </c>
      <c r="DD63" s="290">
        <f>'Class-9'!DT65</f>
        <v>0</v>
      </c>
      <c r="DE63" s="265">
        <f>'Class-9'!DU65</f>
        <v>0</v>
      </c>
      <c r="DF63" s="265">
        <f>'Class-9'!DV65</f>
        <v>0</v>
      </c>
      <c r="DG63" s="290">
        <f>'Class-9'!DW65</f>
        <v>0</v>
      </c>
      <c r="DH63" s="265">
        <f>'Class-9'!DX65</f>
        <v>0</v>
      </c>
      <c r="DI63" s="265">
        <f>'Class-9'!DY65</f>
        <v>0</v>
      </c>
      <c r="DJ63" s="290">
        <f>'Class-9'!DZ65</f>
        <v>0</v>
      </c>
      <c r="DK63" s="291">
        <f>'Class-9'!EA65</f>
        <v>0</v>
      </c>
      <c r="DL63" s="307" t="str">
        <f>'Class-9'!EC65</f>
        <v/>
      </c>
      <c r="DM63" s="264">
        <f>'Class-9'!ED65</f>
        <v>0</v>
      </c>
      <c r="DN63" s="265">
        <f>'Class-9'!EE65</f>
        <v>0</v>
      </c>
      <c r="DO63" s="265">
        <f>'Class-9'!EF65</f>
        <v>0</v>
      </c>
      <c r="DP63" s="265">
        <f>'Class-9'!EG65</f>
        <v>0</v>
      </c>
      <c r="DQ63" s="265">
        <f>'Class-9'!EH65</f>
        <v>0</v>
      </c>
      <c r="DR63" s="292" t="str">
        <f>'Class-9'!EI65</f>
        <v/>
      </c>
      <c r="DS63" s="264">
        <f>'Class-9'!EJ65</f>
        <v>0</v>
      </c>
      <c r="DT63" s="265">
        <f>'Class-9'!EK65</f>
        <v>0</v>
      </c>
      <c r="DU63" s="265">
        <f>'Class-9'!EL65</f>
        <v>0</v>
      </c>
      <c r="DV63" s="265">
        <f>'Class-9'!EM65</f>
        <v>0</v>
      </c>
      <c r="DW63" s="265">
        <f>'Class-9'!EN65</f>
        <v>0</v>
      </c>
      <c r="DX63" s="268" t="str">
        <f>'Class-9'!EO65</f>
        <v/>
      </c>
      <c r="DY63" s="264">
        <f>'Class-9'!EP65</f>
        <v>0</v>
      </c>
      <c r="DZ63" s="265">
        <f>'Class-9'!EQ65</f>
        <v>0</v>
      </c>
      <c r="EA63" s="290">
        <f>'Class-9'!ER65</f>
        <v>0</v>
      </c>
      <c r="EB63" s="265">
        <f>'Class-9'!ES65</f>
        <v>0</v>
      </c>
      <c r="EC63" s="265">
        <f>'Class-9'!ET65</f>
        <v>0</v>
      </c>
      <c r="ED63" s="290">
        <f>'Class-9'!EU65</f>
        <v>0</v>
      </c>
      <c r="EE63" s="265">
        <f>'Class-9'!EV65</f>
        <v>0</v>
      </c>
      <c r="EF63" s="265">
        <f>'Class-9'!EW65</f>
        <v>0</v>
      </c>
      <c r="EG63" s="290">
        <f>'Class-9'!EX65</f>
        <v>0</v>
      </c>
      <c r="EH63" s="291">
        <f>'Class-9'!EY65</f>
        <v>0</v>
      </c>
      <c r="EI63" s="307" t="str">
        <f>'Class-9'!FA65</f>
        <v/>
      </c>
      <c r="EJ63" s="264">
        <f>'Class-9'!FB65</f>
        <v>0</v>
      </c>
      <c r="EK63" s="265">
        <f>'Class-9'!FC65</f>
        <v>0</v>
      </c>
      <c r="EL63" s="269" t="str">
        <f>'Class-9'!FD65</f>
        <v/>
      </c>
      <c r="EM63" s="264">
        <f>'Class-9'!FE65</f>
        <v>0</v>
      </c>
      <c r="EN63" s="265">
        <f>'Class-9'!FF65</f>
        <v>0</v>
      </c>
      <c r="EO63" s="270">
        <f>'Class-9'!FG65</f>
        <v>0</v>
      </c>
      <c r="EP63" s="265" t="str">
        <f>'Class-9'!FH65</f>
        <v/>
      </c>
      <c r="EQ63" s="265" t="str">
        <f>'Class-9'!FI65</f>
        <v/>
      </c>
      <c r="ER63" s="265" t="str">
        <f>'Class-9'!FJ65</f>
        <v/>
      </c>
      <c r="ES63" s="267" t="str">
        <f>'Class-9'!FK65</f>
        <v/>
      </c>
      <c r="ET63" s="271" t="str">
        <f>'Class-9'!FM65</f>
        <v/>
      </c>
    </row>
    <row r="64" spans="1:150" s="272" customFormat="1" ht="17.25" customHeight="1">
      <c r="A64" s="898"/>
      <c r="B64" s="264">
        <f t="shared" si="1"/>
        <v>0</v>
      </c>
      <c r="C64" s="265">
        <f>'Class-9'!D66</f>
        <v>0</v>
      </c>
      <c r="D64" s="265">
        <f>'Class-9'!E66</f>
        <v>0</v>
      </c>
      <c r="E64" s="265">
        <f>'Class-9'!F66</f>
        <v>0</v>
      </c>
      <c r="F64" s="265">
        <f>'Class-9'!$G66</f>
        <v>0</v>
      </c>
      <c r="G64" s="265">
        <f>'Class-9'!$H66</f>
        <v>0</v>
      </c>
      <c r="H64" s="265">
        <f>'Class-9'!I66</f>
        <v>0</v>
      </c>
      <c r="I64" s="265">
        <f>'Class-9'!J66</f>
        <v>0</v>
      </c>
      <c r="J64" s="266">
        <f>'Class-9'!K66</f>
        <v>0</v>
      </c>
      <c r="K64" s="264">
        <f>'Class-9'!L66</f>
        <v>0</v>
      </c>
      <c r="L64" s="265">
        <f>'Class-9'!M66</f>
        <v>0</v>
      </c>
      <c r="M64" s="290">
        <f>'Class-9'!N66</f>
        <v>0</v>
      </c>
      <c r="N64" s="265">
        <f>'Class-9'!O66</f>
        <v>0</v>
      </c>
      <c r="O64" s="265">
        <f>'Class-9'!P66</f>
        <v>0</v>
      </c>
      <c r="P64" s="290">
        <f>'Class-9'!Q66</f>
        <v>0</v>
      </c>
      <c r="Q64" s="265">
        <f>'Class-9'!R66</f>
        <v>0</v>
      </c>
      <c r="R64" s="265">
        <f>'Class-9'!S66</f>
        <v>0</v>
      </c>
      <c r="S64" s="290">
        <f>'Class-9'!T66</f>
        <v>0</v>
      </c>
      <c r="T64" s="906">
        <f>'Class-9'!U66</f>
        <v>0</v>
      </c>
      <c r="U64" s="907"/>
      <c r="V64" s="292" t="str">
        <f>'Class-9'!Y66</f>
        <v/>
      </c>
      <c r="W64" s="264">
        <f>'Class-9'!Z66</f>
        <v>0</v>
      </c>
      <c r="X64" s="265">
        <f>'Class-9'!AA66</f>
        <v>0</v>
      </c>
      <c r="Y64" s="290">
        <f>'Class-9'!AB66</f>
        <v>0</v>
      </c>
      <c r="Z64" s="265">
        <f>'Class-9'!AC66</f>
        <v>0</v>
      </c>
      <c r="AA64" s="265">
        <f>'Class-9'!AD66</f>
        <v>0</v>
      </c>
      <c r="AB64" s="290">
        <f>'Class-9'!AE66</f>
        <v>0</v>
      </c>
      <c r="AC64" s="265">
        <f>'Class-9'!AF66</f>
        <v>0</v>
      </c>
      <c r="AD64" s="265">
        <f>'Class-9'!AG66</f>
        <v>0</v>
      </c>
      <c r="AE64" s="290">
        <f>'Class-9'!AH66</f>
        <v>0</v>
      </c>
      <c r="AF64" s="906">
        <f>'Class-9'!AI66</f>
        <v>0</v>
      </c>
      <c r="AG64" s="907">
        <f>'Class-9'!AJ66</f>
        <v>0</v>
      </c>
      <c r="AH64" s="292" t="str">
        <f>'Class-9'!AM66</f>
        <v/>
      </c>
      <c r="AI64" s="264">
        <f>'Class-9'!AN66</f>
        <v>0</v>
      </c>
      <c r="AJ64" s="265">
        <f>'Class-9'!AO66</f>
        <v>0</v>
      </c>
      <c r="AK64" s="290">
        <f>'Class-9'!AP66</f>
        <v>0</v>
      </c>
      <c r="AL64" s="265">
        <f>'Class-9'!AQ66</f>
        <v>0</v>
      </c>
      <c r="AM64" s="265">
        <f>'Class-9'!AR66</f>
        <v>0</v>
      </c>
      <c r="AN64" s="290">
        <f>'Class-9'!AS66</f>
        <v>0</v>
      </c>
      <c r="AO64" s="265">
        <f>'Class-9'!AT66</f>
        <v>0</v>
      </c>
      <c r="AP64" s="265">
        <f>'Class-9'!AU66</f>
        <v>0</v>
      </c>
      <c r="AQ64" s="290">
        <f>'Class-9'!AV66</f>
        <v>0</v>
      </c>
      <c r="AR64" s="906">
        <f>'Class-9'!AW66</f>
        <v>0</v>
      </c>
      <c r="AS64" s="907"/>
      <c r="AT64" s="292" t="str">
        <f>'Class-9'!BA66</f>
        <v/>
      </c>
      <c r="AU64" s="264">
        <f>'Class-9'!BB66</f>
        <v>0</v>
      </c>
      <c r="AV64" s="265">
        <f>'Class-9'!BC66</f>
        <v>0</v>
      </c>
      <c r="AW64" s="290">
        <f>'Class-9'!BD66</f>
        <v>0</v>
      </c>
      <c r="AX64" s="265">
        <f>'Class-9'!BE66</f>
        <v>0</v>
      </c>
      <c r="AY64" s="265">
        <f>'Class-9'!BF66</f>
        <v>0</v>
      </c>
      <c r="AZ64" s="290">
        <f>'Class-9'!BG66</f>
        <v>0</v>
      </c>
      <c r="BA64" s="265">
        <f>'Class-9'!BH66</f>
        <v>0</v>
      </c>
      <c r="BB64" s="265">
        <f>'Class-9'!BI66</f>
        <v>0</v>
      </c>
      <c r="BC64" s="290">
        <f>'Class-9'!BJ66</f>
        <v>0</v>
      </c>
      <c r="BD64" s="906">
        <f>'Class-9'!BK66</f>
        <v>0</v>
      </c>
      <c r="BE64" s="907">
        <f>'Class-9'!BL66</f>
        <v>0</v>
      </c>
      <c r="BF64" s="292" t="str">
        <f>'Class-9'!BO66</f>
        <v/>
      </c>
      <c r="BG64" s="264">
        <f>'Class-9'!BP66</f>
        <v>0</v>
      </c>
      <c r="BH64" s="265">
        <f>'Class-9'!BQ66</f>
        <v>0</v>
      </c>
      <c r="BI64" s="290">
        <f>'Class-9'!BR66</f>
        <v>0</v>
      </c>
      <c r="BJ64" s="265">
        <f>'Class-9'!BS66</f>
        <v>0</v>
      </c>
      <c r="BK64" s="265">
        <f>'Class-9'!BT66</f>
        <v>0</v>
      </c>
      <c r="BL64" s="290">
        <f>'Class-9'!BU66</f>
        <v>0</v>
      </c>
      <c r="BM64" s="265">
        <f>'Class-9'!BV66</f>
        <v>0</v>
      </c>
      <c r="BN64" s="265">
        <f>'Class-9'!BW66</f>
        <v>0</v>
      </c>
      <c r="BO64" s="290">
        <f>'Class-9'!BX66</f>
        <v>0</v>
      </c>
      <c r="BP64" s="906">
        <f>'Class-9'!BY66</f>
        <v>0</v>
      </c>
      <c r="BQ64" s="907">
        <f>'Class-9'!BZ66</f>
        <v>0</v>
      </c>
      <c r="BR64" s="292" t="str">
        <f>'Class-9'!CC66</f>
        <v/>
      </c>
      <c r="BS64" s="264">
        <f>'Class-9'!CD66</f>
        <v>0</v>
      </c>
      <c r="BT64" s="265">
        <f>'Class-9'!CE66</f>
        <v>0</v>
      </c>
      <c r="BU64" s="290">
        <f>'Class-9'!CF66</f>
        <v>0</v>
      </c>
      <c r="BV64" s="265">
        <f>'Class-9'!CG66</f>
        <v>0</v>
      </c>
      <c r="BW64" s="265">
        <f>'Class-9'!CH66</f>
        <v>0</v>
      </c>
      <c r="BX64" s="290">
        <f>'Class-9'!CI66</f>
        <v>0</v>
      </c>
      <c r="BY64" s="265">
        <f>'Class-9'!CJ66</f>
        <v>0</v>
      </c>
      <c r="BZ64" s="265">
        <f>'Class-9'!CK66</f>
        <v>0</v>
      </c>
      <c r="CA64" s="290">
        <f>'Class-9'!CL66</f>
        <v>0</v>
      </c>
      <c r="CB64" s="906">
        <f>'Class-9'!CM66</f>
        <v>0</v>
      </c>
      <c r="CC64" s="907">
        <f>'Class-9'!CN66</f>
        <v>0</v>
      </c>
      <c r="CD64" s="292" t="str">
        <f>'Class-9'!CQ66</f>
        <v/>
      </c>
      <c r="CE64" s="264">
        <f>'Class-9'!CR66</f>
        <v>0</v>
      </c>
      <c r="CF64" s="265">
        <f>'Class-9'!CS66</f>
        <v>0</v>
      </c>
      <c r="CG64" s="290">
        <f>'Class-9'!CT66</f>
        <v>0</v>
      </c>
      <c r="CH64" s="265">
        <f>'Class-9'!CU66</f>
        <v>0</v>
      </c>
      <c r="CI64" s="265">
        <f>'Class-9'!CV66</f>
        <v>0</v>
      </c>
      <c r="CJ64" s="290">
        <f>'Class-9'!CW66</f>
        <v>0</v>
      </c>
      <c r="CK64" s="265">
        <f>'Class-9'!CX66</f>
        <v>0</v>
      </c>
      <c r="CL64" s="265">
        <f>'Class-9'!CY66</f>
        <v>0</v>
      </c>
      <c r="CM64" s="290">
        <f>'Class-9'!CZ66</f>
        <v>0</v>
      </c>
      <c r="CN64" s="906">
        <f>'Class-9'!DA66</f>
        <v>0</v>
      </c>
      <c r="CO64" s="907">
        <f>'Class-9'!DB66</f>
        <v>0</v>
      </c>
      <c r="CP64" s="292" t="str">
        <f>'Class-9'!DE66</f>
        <v/>
      </c>
      <c r="CQ64" s="264">
        <f>'Class-9'!DF66</f>
        <v>0</v>
      </c>
      <c r="CR64" s="265">
        <f>'Class-9'!DG66</f>
        <v>0</v>
      </c>
      <c r="CS64" s="290">
        <f>'Class-9'!DH66</f>
        <v>0</v>
      </c>
      <c r="CT64" s="265">
        <f>'Class-9'!DI66</f>
        <v>0</v>
      </c>
      <c r="CU64" s="265">
        <f>'Class-9'!DJ66</f>
        <v>0</v>
      </c>
      <c r="CV64" s="290">
        <f>'Class-9'!DK66</f>
        <v>0</v>
      </c>
      <c r="CW64" s="265">
        <f>'Class-9'!DL66</f>
        <v>0</v>
      </c>
      <c r="CX64" s="265">
        <f>'Class-9'!DM66</f>
        <v>0</v>
      </c>
      <c r="CY64" s="290">
        <f>'Class-9'!DN66</f>
        <v>0</v>
      </c>
      <c r="CZ64" s="291">
        <f>'Class-9'!DO66</f>
        <v>0</v>
      </c>
      <c r="DA64" s="307" t="str">
        <f>'Class-9'!DQ66</f>
        <v/>
      </c>
      <c r="DB64" s="264">
        <f>'Class-9'!DR66</f>
        <v>0</v>
      </c>
      <c r="DC64" s="265">
        <f>'Class-9'!DS66</f>
        <v>0</v>
      </c>
      <c r="DD64" s="290">
        <f>'Class-9'!DT66</f>
        <v>0</v>
      </c>
      <c r="DE64" s="265">
        <f>'Class-9'!DU66</f>
        <v>0</v>
      </c>
      <c r="DF64" s="265">
        <f>'Class-9'!DV66</f>
        <v>0</v>
      </c>
      <c r="DG64" s="290">
        <f>'Class-9'!DW66</f>
        <v>0</v>
      </c>
      <c r="DH64" s="265">
        <f>'Class-9'!DX66</f>
        <v>0</v>
      </c>
      <c r="DI64" s="265">
        <f>'Class-9'!DY66</f>
        <v>0</v>
      </c>
      <c r="DJ64" s="290">
        <f>'Class-9'!DZ66</f>
        <v>0</v>
      </c>
      <c r="DK64" s="291">
        <f>'Class-9'!EA66</f>
        <v>0</v>
      </c>
      <c r="DL64" s="307" t="str">
        <f>'Class-9'!EC66</f>
        <v/>
      </c>
      <c r="DM64" s="264">
        <f>'Class-9'!ED66</f>
        <v>0</v>
      </c>
      <c r="DN64" s="265">
        <f>'Class-9'!EE66</f>
        <v>0</v>
      </c>
      <c r="DO64" s="265">
        <f>'Class-9'!EF66</f>
        <v>0</v>
      </c>
      <c r="DP64" s="265">
        <f>'Class-9'!EG66</f>
        <v>0</v>
      </c>
      <c r="DQ64" s="265">
        <f>'Class-9'!EH66</f>
        <v>0</v>
      </c>
      <c r="DR64" s="292" t="str">
        <f>'Class-9'!EI66</f>
        <v/>
      </c>
      <c r="DS64" s="264">
        <f>'Class-9'!EJ66</f>
        <v>0</v>
      </c>
      <c r="DT64" s="265">
        <f>'Class-9'!EK66</f>
        <v>0</v>
      </c>
      <c r="DU64" s="265">
        <f>'Class-9'!EL66</f>
        <v>0</v>
      </c>
      <c r="DV64" s="265">
        <f>'Class-9'!EM66</f>
        <v>0</v>
      </c>
      <c r="DW64" s="265">
        <f>'Class-9'!EN66</f>
        <v>0</v>
      </c>
      <c r="DX64" s="268" t="str">
        <f>'Class-9'!EO66</f>
        <v/>
      </c>
      <c r="DY64" s="264">
        <f>'Class-9'!EP66</f>
        <v>0</v>
      </c>
      <c r="DZ64" s="265">
        <f>'Class-9'!EQ66</f>
        <v>0</v>
      </c>
      <c r="EA64" s="290">
        <f>'Class-9'!ER66</f>
        <v>0</v>
      </c>
      <c r="EB64" s="265">
        <f>'Class-9'!ES66</f>
        <v>0</v>
      </c>
      <c r="EC64" s="265">
        <f>'Class-9'!ET66</f>
        <v>0</v>
      </c>
      <c r="ED64" s="290">
        <f>'Class-9'!EU66</f>
        <v>0</v>
      </c>
      <c r="EE64" s="265">
        <f>'Class-9'!EV66</f>
        <v>0</v>
      </c>
      <c r="EF64" s="265">
        <f>'Class-9'!EW66</f>
        <v>0</v>
      </c>
      <c r="EG64" s="290">
        <f>'Class-9'!EX66</f>
        <v>0</v>
      </c>
      <c r="EH64" s="291">
        <f>'Class-9'!EY66</f>
        <v>0</v>
      </c>
      <c r="EI64" s="307" t="str">
        <f>'Class-9'!FA66</f>
        <v/>
      </c>
      <c r="EJ64" s="264">
        <f>'Class-9'!FB66</f>
        <v>0</v>
      </c>
      <c r="EK64" s="265">
        <f>'Class-9'!FC66</f>
        <v>0</v>
      </c>
      <c r="EL64" s="269" t="str">
        <f>'Class-9'!FD66</f>
        <v/>
      </c>
      <c r="EM64" s="264">
        <f>'Class-9'!FE66</f>
        <v>0</v>
      </c>
      <c r="EN64" s="265">
        <f>'Class-9'!FF66</f>
        <v>0</v>
      </c>
      <c r="EO64" s="270">
        <f>'Class-9'!FG66</f>
        <v>0</v>
      </c>
      <c r="EP64" s="265" t="str">
        <f>'Class-9'!FH66</f>
        <v/>
      </c>
      <c r="EQ64" s="265" t="str">
        <f>'Class-9'!FI66</f>
        <v/>
      </c>
      <c r="ER64" s="265" t="str">
        <f>'Class-9'!FJ66</f>
        <v/>
      </c>
      <c r="ES64" s="267" t="str">
        <f>'Class-9'!FK66</f>
        <v/>
      </c>
      <c r="ET64" s="271" t="str">
        <f>'Class-9'!FM66</f>
        <v/>
      </c>
    </row>
    <row r="65" spans="1:150" s="272" customFormat="1" ht="17.25" customHeight="1">
      <c r="A65" s="898"/>
      <c r="B65" s="264">
        <f t="shared" si="1"/>
        <v>0</v>
      </c>
      <c r="C65" s="265">
        <f>'Class-9'!D67</f>
        <v>0</v>
      </c>
      <c r="D65" s="265">
        <f>'Class-9'!E67</f>
        <v>0</v>
      </c>
      <c r="E65" s="265">
        <f>'Class-9'!F67</f>
        <v>0</v>
      </c>
      <c r="F65" s="265">
        <f>'Class-9'!$G67</f>
        <v>0</v>
      </c>
      <c r="G65" s="265">
        <f>'Class-9'!$H67</f>
        <v>0</v>
      </c>
      <c r="H65" s="265">
        <f>'Class-9'!I67</f>
        <v>0</v>
      </c>
      <c r="I65" s="265">
        <f>'Class-9'!J67</f>
        <v>0</v>
      </c>
      <c r="J65" s="266">
        <f>'Class-9'!K67</f>
        <v>0</v>
      </c>
      <c r="K65" s="264">
        <f>'Class-9'!L67</f>
        <v>0</v>
      </c>
      <c r="L65" s="265">
        <f>'Class-9'!M67</f>
        <v>0</v>
      </c>
      <c r="M65" s="290">
        <f>'Class-9'!N67</f>
        <v>0</v>
      </c>
      <c r="N65" s="265">
        <f>'Class-9'!O67</f>
        <v>0</v>
      </c>
      <c r="O65" s="265">
        <f>'Class-9'!P67</f>
        <v>0</v>
      </c>
      <c r="P65" s="290">
        <f>'Class-9'!Q67</f>
        <v>0</v>
      </c>
      <c r="Q65" s="265">
        <f>'Class-9'!R67</f>
        <v>0</v>
      </c>
      <c r="R65" s="265">
        <f>'Class-9'!S67</f>
        <v>0</v>
      </c>
      <c r="S65" s="290">
        <f>'Class-9'!T67</f>
        <v>0</v>
      </c>
      <c r="T65" s="906">
        <f>'Class-9'!U67</f>
        <v>0</v>
      </c>
      <c r="U65" s="907"/>
      <c r="V65" s="292" t="str">
        <f>'Class-9'!Y67</f>
        <v/>
      </c>
      <c r="W65" s="264">
        <f>'Class-9'!Z67</f>
        <v>0</v>
      </c>
      <c r="X65" s="265">
        <f>'Class-9'!AA67</f>
        <v>0</v>
      </c>
      <c r="Y65" s="290">
        <f>'Class-9'!AB67</f>
        <v>0</v>
      </c>
      <c r="Z65" s="265">
        <f>'Class-9'!AC67</f>
        <v>0</v>
      </c>
      <c r="AA65" s="265">
        <f>'Class-9'!AD67</f>
        <v>0</v>
      </c>
      <c r="AB65" s="290">
        <f>'Class-9'!AE67</f>
        <v>0</v>
      </c>
      <c r="AC65" s="265">
        <f>'Class-9'!AF67</f>
        <v>0</v>
      </c>
      <c r="AD65" s="265">
        <f>'Class-9'!AG67</f>
        <v>0</v>
      </c>
      <c r="AE65" s="290">
        <f>'Class-9'!AH67</f>
        <v>0</v>
      </c>
      <c r="AF65" s="906">
        <f>'Class-9'!AI67</f>
        <v>0</v>
      </c>
      <c r="AG65" s="907">
        <f>'Class-9'!AJ67</f>
        <v>0</v>
      </c>
      <c r="AH65" s="292" t="str">
        <f>'Class-9'!AM67</f>
        <v/>
      </c>
      <c r="AI65" s="264">
        <f>'Class-9'!AN67</f>
        <v>0</v>
      </c>
      <c r="AJ65" s="265">
        <f>'Class-9'!AO67</f>
        <v>0</v>
      </c>
      <c r="AK65" s="290">
        <f>'Class-9'!AP67</f>
        <v>0</v>
      </c>
      <c r="AL65" s="265">
        <f>'Class-9'!AQ67</f>
        <v>0</v>
      </c>
      <c r="AM65" s="265">
        <f>'Class-9'!AR67</f>
        <v>0</v>
      </c>
      <c r="AN65" s="290">
        <f>'Class-9'!AS67</f>
        <v>0</v>
      </c>
      <c r="AO65" s="265">
        <f>'Class-9'!AT67</f>
        <v>0</v>
      </c>
      <c r="AP65" s="265">
        <f>'Class-9'!AU67</f>
        <v>0</v>
      </c>
      <c r="AQ65" s="290">
        <f>'Class-9'!AV67</f>
        <v>0</v>
      </c>
      <c r="AR65" s="906">
        <f>'Class-9'!AW67</f>
        <v>0</v>
      </c>
      <c r="AS65" s="907"/>
      <c r="AT65" s="292" t="str">
        <f>'Class-9'!BA67</f>
        <v/>
      </c>
      <c r="AU65" s="264">
        <f>'Class-9'!BB67</f>
        <v>0</v>
      </c>
      <c r="AV65" s="265">
        <f>'Class-9'!BC67</f>
        <v>0</v>
      </c>
      <c r="AW65" s="290">
        <f>'Class-9'!BD67</f>
        <v>0</v>
      </c>
      <c r="AX65" s="265">
        <f>'Class-9'!BE67</f>
        <v>0</v>
      </c>
      <c r="AY65" s="265">
        <f>'Class-9'!BF67</f>
        <v>0</v>
      </c>
      <c r="AZ65" s="290">
        <f>'Class-9'!BG67</f>
        <v>0</v>
      </c>
      <c r="BA65" s="265">
        <f>'Class-9'!BH67</f>
        <v>0</v>
      </c>
      <c r="BB65" s="265">
        <f>'Class-9'!BI67</f>
        <v>0</v>
      </c>
      <c r="BC65" s="290">
        <f>'Class-9'!BJ67</f>
        <v>0</v>
      </c>
      <c r="BD65" s="906">
        <f>'Class-9'!BK67</f>
        <v>0</v>
      </c>
      <c r="BE65" s="907">
        <f>'Class-9'!BL67</f>
        <v>0</v>
      </c>
      <c r="BF65" s="292" t="str">
        <f>'Class-9'!BO67</f>
        <v/>
      </c>
      <c r="BG65" s="264">
        <f>'Class-9'!BP67</f>
        <v>0</v>
      </c>
      <c r="BH65" s="265">
        <f>'Class-9'!BQ67</f>
        <v>0</v>
      </c>
      <c r="BI65" s="290">
        <f>'Class-9'!BR67</f>
        <v>0</v>
      </c>
      <c r="BJ65" s="265">
        <f>'Class-9'!BS67</f>
        <v>0</v>
      </c>
      <c r="BK65" s="265">
        <f>'Class-9'!BT67</f>
        <v>0</v>
      </c>
      <c r="BL65" s="290">
        <f>'Class-9'!BU67</f>
        <v>0</v>
      </c>
      <c r="BM65" s="265">
        <f>'Class-9'!BV67</f>
        <v>0</v>
      </c>
      <c r="BN65" s="265">
        <f>'Class-9'!BW67</f>
        <v>0</v>
      </c>
      <c r="BO65" s="290">
        <f>'Class-9'!BX67</f>
        <v>0</v>
      </c>
      <c r="BP65" s="906">
        <f>'Class-9'!BY67</f>
        <v>0</v>
      </c>
      <c r="BQ65" s="907">
        <f>'Class-9'!BZ67</f>
        <v>0</v>
      </c>
      <c r="BR65" s="292" t="str">
        <f>'Class-9'!CC67</f>
        <v/>
      </c>
      <c r="BS65" s="264">
        <f>'Class-9'!CD67</f>
        <v>0</v>
      </c>
      <c r="BT65" s="265">
        <f>'Class-9'!CE67</f>
        <v>0</v>
      </c>
      <c r="BU65" s="290">
        <f>'Class-9'!CF67</f>
        <v>0</v>
      </c>
      <c r="BV65" s="265">
        <f>'Class-9'!CG67</f>
        <v>0</v>
      </c>
      <c r="BW65" s="265">
        <f>'Class-9'!CH67</f>
        <v>0</v>
      </c>
      <c r="BX65" s="290">
        <f>'Class-9'!CI67</f>
        <v>0</v>
      </c>
      <c r="BY65" s="265">
        <f>'Class-9'!CJ67</f>
        <v>0</v>
      </c>
      <c r="BZ65" s="265">
        <f>'Class-9'!CK67</f>
        <v>0</v>
      </c>
      <c r="CA65" s="290">
        <f>'Class-9'!CL67</f>
        <v>0</v>
      </c>
      <c r="CB65" s="906">
        <f>'Class-9'!CM67</f>
        <v>0</v>
      </c>
      <c r="CC65" s="907">
        <f>'Class-9'!CN67</f>
        <v>0</v>
      </c>
      <c r="CD65" s="292" t="str">
        <f>'Class-9'!CQ67</f>
        <v/>
      </c>
      <c r="CE65" s="264">
        <f>'Class-9'!CR67</f>
        <v>0</v>
      </c>
      <c r="CF65" s="265">
        <f>'Class-9'!CS67</f>
        <v>0</v>
      </c>
      <c r="CG65" s="290">
        <f>'Class-9'!CT67</f>
        <v>0</v>
      </c>
      <c r="CH65" s="265">
        <f>'Class-9'!CU67</f>
        <v>0</v>
      </c>
      <c r="CI65" s="265">
        <f>'Class-9'!CV67</f>
        <v>0</v>
      </c>
      <c r="CJ65" s="290">
        <f>'Class-9'!CW67</f>
        <v>0</v>
      </c>
      <c r="CK65" s="265">
        <f>'Class-9'!CX67</f>
        <v>0</v>
      </c>
      <c r="CL65" s="265">
        <f>'Class-9'!CY67</f>
        <v>0</v>
      </c>
      <c r="CM65" s="290">
        <f>'Class-9'!CZ67</f>
        <v>0</v>
      </c>
      <c r="CN65" s="906">
        <f>'Class-9'!DA67</f>
        <v>0</v>
      </c>
      <c r="CO65" s="907">
        <f>'Class-9'!DB67</f>
        <v>0</v>
      </c>
      <c r="CP65" s="292" t="str">
        <f>'Class-9'!DE67</f>
        <v/>
      </c>
      <c r="CQ65" s="264">
        <f>'Class-9'!DF67</f>
        <v>0</v>
      </c>
      <c r="CR65" s="265">
        <f>'Class-9'!DG67</f>
        <v>0</v>
      </c>
      <c r="CS65" s="290">
        <f>'Class-9'!DH67</f>
        <v>0</v>
      </c>
      <c r="CT65" s="265">
        <f>'Class-9'!DI67</f>
        <v>0</v>
      </c>
      <c r="CU65" s="265">
        <f>'Class-9'!DJ67</f>
        <v>0</v>
      </c>
      <c r="CV65" s="290">
        <f>'Class-9'!DK67</f>
        <v>0</v>
      </c>
      <c r="CW65" s="265">
        <f>'Class-9'!DL67</f>
        <v>0</v>
      </c>
      <c r="CX65" s="265">
        <f>'Class-9'!DM67</f>
        <v>0</v>
      </c>
      <c r="CY65" s="290">
        <f>'Class-9'!DN67</f>
        <v>0</v>
      </c>
      <c r="CZ65" s="291">
        <f>'Class-9'!DO67</f>
        <v>0</v>
      </c>
      <c r="DA65" s="307" t="str">
        <f>'Class-9'!DQ67</f>
        <v/>
      </c>
      <c r="DB65" s="264">
        <f>'Class-9'!DR67</f>
        <v>0</v>
      </c>
      <c r="DC65" s="265">
        <f>'Class-9'!DS67</f>
        <v>0</v>
      </c>
      <c r="DD65" s="290">
        <f>'Class-9'!DT67</f>
        <v>0</v>
      </c>
      <c r="DE65" s="265">
        <f>'Class-9'!DU67</f>
        <v>0</v>
      </c>
      <c r="DF65" s="265">
        <f>'Class-9'!DV67</f>
        <v>0</v>
      </c>
      <c r="DG65" s="290">
        <f>'Class-9'!DW67</f>
        <v>0</v>
      </c>
      <c r="DH65" s="265">
        <f>'Class-9'!DX67</f>
        <v>0</v>
      </c>
      <c r="DI65" s="265">
        <f>'Class-9'!DY67</f>
        <v>0</v>
      </c>
      <c r="DJ65" s="290">
        <f>'Class-9'!DZ67</f>
        <v>0</v>
      </c>
      <c r="DK65" s="291">
        <f>'Class-9'!EA67</f>
        <v>0</v>
      </c>
      <c r="DL65" s="307" t="str">
        <f>'Class-9'!EC67</f>
        <v/>
      </c>
      <c r="DM65" s="264">
        <f>'Class-9'!ED67</f>
        <v>0</v>
      </c>
      <c r="DN65" s="265">
        <f>'Class-9'!EE67</f>
        <v>0</v>
      </c>
      <c r="DO65" s="265">
        <f>'Class-9'!EF67</f>
        <v>0</v>
      </c>
      <c r="DP65" s="265">
        <f>'Class-9'!EG67</f>
        <v>0</v>
      </c>
      <c r="DQ65" s="265">
        <f>'Class-9'!EH67</f>
        <v>0</v>
      </c>
      <c r="DR65" s="292" t="str">
        <f>'Class-9'!EI67</f>
        <v/>
      </c>
      <c r="DS65" s="264">
        <f>'Class-9'!EJ67</f>
        <v>0</v>
      </c>
      <c r="DT65" s="265">
        <f>'Class-9'!EK67</f>
        <v>0</v>
      </c>
      <c r="DU65" s="265">
        <f>'Class-9'!EL67</f>
        <v>0</v>
      </c>
      <c r="DV65" s="265">
        <f>'Class-9'!EM67</f>
        <v>0</v>
      </c>
      <c r="DW65" s="265">
        <f>'Class-9'!EN67</f>
        <v>0</v>
      </c>
      <c r="DX65" s="268" t="str">
        <f>'Class-9'!EO67</f>
        <v/>
      </c>
      <c r="DY65" s="264">
        <f>'Class-9'!EP67</f>
        <v>0</v>
      </c>
      <c r="DZ65" s="265">
        <f>'Class-9'!EQ67</f>
        <v>0</v>
      </c>
      <c r="EA65" s="290">
        <f>'Class-9'!ER67</f>
        <v>0</v>
      </c>
      <c r="EB65" s="265">
        <f>'Class-9'!ES67</f>
        <v>0</v>
      </c>
      <c r="EC65" s="265">
        <f>'Class-9'!ET67</f>
        <v>0</v>
      </c>
      <c r="ED65" s="290">
        <f>'Class-9'!EU67</f>
        <v>0</v>
      </c>
      <c r="EE65" s="265">
        <f>'Class-9'!EV67</f>
        <v>0</v>
      </c>
      <c r="EF65" s="265">
        <f>'Class-9'!EW67</f>
        <v>0</v>
      </c>
      <c r="EG65" s="290">
        <f>'Class-9'!EX67</f>
        <v>0</v>
      </c>
      <c r="EH65" s="291">
        <f>'Class-9'!EY67</f>
        <v>0</v>
      </c>
      <c r="EI65" s="307" t="str">
        <f>'Class-9'!FA67</f>
        <v/>
      </c>
      <c r="EJ65" s="264">
        <f>'Class-9'!FB67</f>
        <v>0</v>
      </c>
      <c r="EK65" s="265">
        <f>'Class-9'!FC67</f>
        <v>0</v>
      </c>
      <c r="EL65" s="269" t="str">
        <f>'Class-9'!FD67</f>
        <v/>
      </c>
      <c r="EM65" s="264">
        <f>'Class-9'!FE67</f>
        <v>0</v>
      </c>
      <c r="EN65" s="265">
        <f>'Class-9'!FF67</f>
        <v>0</v>
      </c>
      <c r="EO65" s="270">
        <f>'Class-9'!FG67</f>
        <v>0</v>
      </c>
      <c r="EP65" s="265" t="str">
        <f>'Class-9'!FH67</f>
        <v/>
      </c>
      <c r="EQ65" s="265" t="str">
        <f>'Class-9'!FI67</f>
        <v/>
      </c>
      <c r="ER65" s="265" t="str">
        <f>'Class-9'!FJ67</f>
        <v/>
      </c>
      <c r="ES65" s="267" t="str">
        <f>'Class-9'!FK67</f>
        <v/>
      </c>
      <c r="ET65" s="271" t="str">
        <f>'Class-9'!FM67</f>
        <v/>
      </c>
    </row>
    <row r="66" spans="1:150" s="272" customFormat="1" ht="17.25" customHeight="1">
      <c r="A66" s="898"/>
      <c r="B66" s="264">
        <f t="shared" si="1"/>
        <v>0</v>
      </c>
      <c r="C66" s="265">
        <f>'Class-9'!D68</f>
        <v>0</v>
      </c>
      <c r="D66" s="265">
        <f>'Class-9'!E68</f>
        <v>0</v>
      </c>
      <c r="E66" s="265">
        <f>'Class-9'!F68</f>
        <v>0</v>
      </c>
      <c r="F66" s="265">
        <f>'Class-9'!$G68</f>
        <v>0</v>
      </c>
      <c r="G66" s="265">
        <f>'Class-9'!$H68</f>
        <v>0</v>
      </c>
      <c r="H66" s="265">
        <f>'Class-9'!I68</f>
        <v>0</v>
      </c>
      <c r="I66" s="265">
        <f>'Class-9'!J68</f>
        <v>0</v>
      </c>
      <c r="J66" s="266">
        <f>'Class-9'!K68</f>
        <v>0</v>
      </c>
      <c r="K66" s="264">
        <f>'Class-9'!L68</f>
        <v>0</v>
      </c>
      <c r="L66" s="265">
        <f>'Class-9'!M68</f>
        <v>0</v>
      </c>
      <c r="M66" s="290">
        <f>'Class-9'!N68</f>
        <v>0</v>
      </c>
      <c r="N66" s="265">
        <f>'Class-9'!O68</f>
        <v>0</v>
      </c>
      <c r="O66" s="265">
        <f>'Class-9'!P68</f>
        <v>0</v>
      </c>
      <c r="P66" s="290">
        <f>'Class-9'!Q68</f>
        <v>0</v>
      </c>
      <c r="Q66" s="265">
        <f>'Class-9'!R68</f>
        <v>0</v>
      </c>
      <c r="R66" s="265">
        <f>'Class-9'!S68</f>
        <v>0</v>
      </c>
      <c r="S66" s="290">
        <f>'Class-9'!T68</f>
        <v>0</v>
      </c>
      <c r="T66" s="906">
        <f>'Class-9'!U68</f>
        <v>0</v>
      </c>
      <c r="U66" s="907"/>
      <c r="V66" s="292" t="str">
        <f>'Class-9'!Y68</f>
        <v/>
      </c>
      <c r="W66" s="264">
        <f>'Class-9'!Z68</f>
        <v>0</v>
      </c>
      <c r="X66" s="265">
        <f>'Class-9'!AA68</f>
        <v>0</v>
      </c>
      <c r="Y66" s="290">
        <f>'Class-9'!AB68</f>
        <v>0</v>
      </c>
      <c r="Z66" s="265">
        <f>'Class-9'!AC68</f>
        <v>0</v>
      </c>
      <c r="AA66" s="265">
        <f>'Class-9'!AD68</f>
        <v>0</v>
      </c>
      <c r="AB66" s="290">
        <f>'Class-9'!AE68</f>
        <v>0</v>
      </c>
      <c r="AC66" s="265">
        <f>'Class-9'!AF68</f>
        <v>0</v>
      </c>
      <c r="AD66" s="265">
        <f>'Class-9'!AG68</f>
        <v>0</v>
      </c>
      <c r="AE66" s="290">
        <f>'Class-9'!AH68</f>
        <v>0</v>
      </c>
      <c r="AF66" s="906">
        <f>'Class-9'!AI68</f>
        <v>0</v>
      </c>
      <c r="AG66" s="907">
        <f>'Class-9'!AJ68</f>
        <v>0</v>
      </c>
      <c r="AH66" s="292" t="str">
        <f>'Class-9'!AM68</f>
        <v/>
      </c>
      <c r="AI66" s="264">
        <f>'Class-9'!AN68</f>
        <v>0</v>
      </c>
      <c r="AJ66" s="265">
        <f>'Class-9'!AO68</f>
        <v>0</v>
      </c>
      <c r="AK66" s="290">
        <f>'Class-9'!AP68</f>
        <v>0</v>
      </c>
      <c r="AL66" s="265">
        <f>'Class-9'!AQ68</f>
        <v>0</v>
      </c>
      <c r="AM66" s="265">
        <f>'Class-9'!AR68</f>
        <v>0</v>
      </c>
      <c r="AN66" s="290">
        <f>'Class-9'!AS68</f>
        <v>0</v>
      </c>
      <c r="AO66" s="265">
        <f>'Class-9'!AT68</f>
        <v>0</v>
      </c>
      <c r="AP66" s="265">
        <f>'Class-9'!AU68</f>
        <v>0</v>
      </c>
      <c r="AQ66" s="290">
        <f>'Class-9'!AV68</f>
        <v>0</v>
      </c>
      <c r="AR66" s="906">
        <f>'Class-9'!AW68</f>
        <v>0</v>
      </c>
      <c r="AS66" s="907"/>
      <c r="AT66" s="292" t="str">
        <f>'Class-9'!BA68</f>
        <v/>
      </c>
      <c r="AU66" s="264">
        <f>'Class-9'!BB68</f>
        <v>0</v>
      </c>
      <c r="AV66" s="265">
        <f>'Class-9'!BC68</f>
        <v>0</v>
      </c>
      <c r="AW66" s="290">
        <f>'Class-9'!BD68</f>
        <v>0</v>
      </c>
      <c r="AX66" s="265">
        <f>'Class-9'!BE68</f>
        <v>0</v>
      </c>
      <c r="AY66" s="265">
        <f>'Class-9'!BF68</f>
        <v>0</v>
      </c>
      <c r="AZ66" s="290">
        <f>'Class-9'!BG68</f>
        <v>0</v>
      </c>
      <c r="BA66" s="265">
        <f>'Class-9'!BH68</f>
        <v>0</v>
      </c>
      <c r="BB66" s="265">
        <f>'Class-9'!BI68</f>
        <v>0</v>
      </c>
      <c r="BC66" s="290">
        <f>'Class-9'!BJ68</f>
        <v>0</v>
      </c>
      <c r="BD66" s="906">
        <f>'Class-9'!BK68</f>
        <v>0</v>
      </c>
      <c r="BE66" s="907">
        <f>'Class-9'!BL68</f>
        <v>0</v>
      </c>
      <c r="BF66" s="292" t="str">
        <f>'Class-9'!BO68</f>
        <v/>
      </c>
      <c r="BG66" s="264">
        <f>'Class-9'!BP68</f>
        <v>0</v>
      </c>
      <c r="BH66" s="265">
        <f>'Class-9'!BQ68</f>
        <v>0</v>
      </c>
      <c r="BI66" s="290">
        <f>'Class-9'!BR68</f>
        <v>0</v>
      </c>
      <c r="BJ66" s="265">
        <f>'Class-9'!BS68</f>
        <v>0</v>
      </c>
      <c r="BK66" s="265">
        <f>'Class-9'!BT68</f>
        <v>0</v>
      </c>
      <c r="BL66" s="290">
        <f>'Class-9'!BU68</f>
        <v>0</v>
      </c>
      <c r="BM66" s="265">
        <f>'Class-9'!BV68</f>
        <v>0</v>
      </c>
      <c r="BN66" s="265">
        <f>'Class-9'!BW68</f>
        <v>0</v>
      </c>
      <c r="BO66" s="290">
        <f>'Class-9'!BX68</f>
        <v>0</v>
      </c>
      <c r="BP66" s="906">
        <f>'Class-9'!BY68</f>
        <v>0</v>
      </c>
      <c r="BQ66" s="907">
        <f>'Class-9'!BZ68</f>
        <v>0</v>
      </c>
      <c r="BR66" s="292" t="str">
        <f>'Class-9'!CC68</f>
        <v/>
      </c>
      <c r="BS66" s="264">
        <f>'Class-9'!CD68</f>
        <v>0</v>
      </c>
      <c r="BT66" s="265">
        <f>'Class-9'!CE68</f>
        <v>0</v>
      </c>
      <c r="BU66" s="290">
        <f>'Class-9'!CF68</f>
        <v>0</v>
      </c>
      <c r="BV66" s="265">
        <f>'Class-9'!CG68</f>
        <v>0</v>
      </c>
      <c r="BW66" s="265">
        <f>'Class-9'!CH68</f>
        <v>0</v>
      </c>
      <c r="BX66" s="290">
        <f>'Class-9'!CI68</f>
        <v>0</v>
      </c>
      <c r="BY66" s="265">
        <f>'Class-9'!CJ68</f>
        <v>0</v>
      </c>
      <c r="BZ66" s="265">
        <f>'Class-9'!CK68</f>
        <v>0</v>
      </c>
      <c r="CA66" s="290">
        <f>'Class-9'!CL68</f>
        <v>0</v>
      </c>
      <c r="CB66" s="906">
        <f>'Class-9'!CM68</f>
        <v>0</v>
      </c>
      <c r="CC66" s="907">
        <f>'Class-9'!CN68</f>
        <v>0</v>
      </c>
      <c r="CD66" s="292" t="str">
        <f>'Class-9'!CQ68</f>
        <v/>
      </c>
      <c r="CE66" s="264">
        <f>'Class-9'!CR68</f>
        <v>0</v>
      </c>
      <c r="CF66" s="265">
        <f>'Class-9'!CS68</f>
        <v>0</v>
      </c>
      <c r="CG66" s="290">
        <f>'Class-9'!CT68</f>
        <v>0</v>
      </c>
      <c r="CH66" s="265">
        <f>'Class-9'!CU68</f>
        <v>0</v>
      </c>
      <c r="CI66" s="265">
        <f>'Class-9'!CV68</f>
        <v>0</v>
      </c>
      <c r="CJ66" s="290">
        <f>'Class-9'!CW68</f>
        <v>0</v>
      </c>
      <c r="CK66" s="265">
        <f>'Class-9'!CX68</f>
        <v>0</v>
      </c>
      <c r="CL66" s="265">
        <f>'Class-9'!CY68</f>
        <v>0</v>
      </c>
      <c r="CM66" s="290">
        <f>'Class-9'!CZ68</f>
        <v>0</v>
      </c>
      <c r="CN66" s="906">
        <f>'Class-9'!DA68</f>
        <v>0</v>
      </c>
      <c r="CO66" s="907">
        <f>'Class-9'!DB68</f>
        <v>0</v>
      </c>
      <c r="CP66" s="292" t="str">
        <f>'Class-9'!DE68</f>
        <v/>
      </c>
      <c r="CQ66" s="264">
        <f>'Class-9'!DF68</f>
        <v>0</v>
      </c>
      <c r="CR66" s="265">
        <f>'Class-9'!DG68</f>
        <v>0</v>
      </c>
      <c r="CS66" s="290">
        <f>'Class-9'!DH68</f>
        <v>0</v>
      </c>
      <c r="CT66" s="265">
        <f>'Class-9'!DI68</f>
        <v>0</v>
      </c>
      <c r="CU66" s="265">
        <f>'Class-9'!DJ68</f>
        <v>0</v>
      </c>
      <c r="CV66" s="290">
        <f>'Class-9'!DK68</f>
        <v>0</v>
      </c>
      <c r="CW66" s="265">
        <f>'Class-9'!DL68</f>
        <v>0</v>
      </c>
      <c r="CX66" s="265">
        <f>'Class-9'!DM68</f>
        <v>0</v>
      </c>
      <c r="CY66" s="290">
        <f>'Class-9'!DN68</f>
        <v>0</v>
      </c>
      <c r="CZ66" s="291">
        <f>'Class-9'!DO68</f>
        <v>0</v>
      </c>
      <c r="DA66" s="307" t="str">
        <f>'Class-9'!DQ68</f>
        <v/>
      </c>
      <c r="DB66" s="264">
        <f>'Class-9'!DR68</f>
        <v>0</v>
      </c>
      <c r="DC66" s="265">
        <f>'Class-9'!DS68</f>
        <v>0</v>
      </c>
      <c r="DD66" s="290">
        <f>'Class-9'!DT68</f>
        <v>0</v>
      </c>
      <c r="DE66" s="265">
        <f>'Class-9'!DU68</f>
        <v>0</v>
      </c>
      <c r="DF66" s="265">
        <f>'Class-9'!DV68</f>
        <v>0</v>
      </c>
      <c r="DG66" s="290">
        <f>'Class-9'!DW68</f>
        <v>0</v>
      </c>
      <c r="DH66" s="265">
        <f>'Class-9'!DX68</f>
        <v>0</v>
      </c>
      <c r="DI66" s="265">
        <f>'Class-9'!DY68</f>
        <v>0</v>
      </c>
      <c r="DJ66" s="290">
        <f>'Class-9'!DZ68</f>
        <v>0</v>
      </c>
      <c r="DK66" s="291">
        <f>'Class-9'!EA68</f>
        <v>0</v>
      </c>
      <c r="DL66" s="307" t="str">
        <f>'Class-9'!EC68</f>
        <v/>
      </c>
      <c r="DM66" s="264">
        <f>'Class-9'!ED68</f>
        <v>0</v>
      </c>
      <c r="DN66" s="265">
        <f>'Class-9'!EE68</f>
        <v>0</v>
      </c>
      <c r="DO66" s="265">
        <f>'Class-9'!EF68</f>
        <v>0</v>
      </c>
      <c r="DP66" s="265">
        <f>'Class-9'!EG68</f>
        <v>0</v>
      </c>
      <c r="DQ66" s="265">
        <f>'Class-9'!EH68</f>
        <v>0</v>
      </c>
      <c r="DR66" s="292" t="str">
        <f>'Class-9'!EI68</f>
        <v/>
      </c>
      <c r="DS66" s="264">
        <f>'Class-9'!EJ68</f>
        <v>0</v>
      </c>
      <c r="DT66" s="265">
        <f>'Class-9'!EK68</f>
        <v>0</v>
      </c>
      <c r="DU66" s="265">
        <f>'Class-9'!EL68</f>
        <v>0</v>
      </c>
      <c r="DV66" s="265">
        <f>'Class-9'!EM68</f>
        <v>0</v>
      </c>
      <c r="DW66" s="265">
        <f>'Class-9'!EN68</f>
        <v>0</v>
      </c>
      <c r="DX66" s="268" t="str">
        <f>'Class-9'!EO68</f>
        <v/>
      </c>
      <c r="DY66" s="264">
        <f>'Class-9'!EP68</f>
        <v>0</v>
      </c>
      <c r="DZ66" s="265">
        <f>'Class-9'!EQ68</f>
        <v>0</v>
      </c>
      <c r="EA66" s="290">
        <f>'Class-9'!ER68</f>
        <v>0</v>
      </c>
      <c r="EB66" s="265">
        <f>'Class-9'!ES68</f>
        <v>0</v>
      </c>
      <c r="EC66" s="265">
        <f>'Class-9'!ET68</f>
        <v>0</v>
      </c>
      <c r="ED66" s="290">
        <f>'Class-9'!EU68</f>
        <v>0</v>
      </c>
      <c r="EE66" s="265">
        <f>'Class-9'!EV68</f>
        <v>0</v>
      </c>
      <c r="EF66" s="265">
        <f>'Class-9'!EW68</f>
        <v>0</v>
      </c>
      <c r="EG66" s="290">
        <f>'Class-9'!EX68</f>
        <v>0</v>
      </c>
      <c r="EH66" s="291">
        <f>'Class-9'!EY68</f>
        <v>0</v>
      </c>
      <c r="EI66" s="307" t="str">
        <f>'Class-9'!FA68</f>
        <v/>
      </c>
      <c r="EJ66" s="264">
        <f>'Class-9'!FB68</f>
        <v>0</v>
      </c>
      <c r="EK66" s="265">
        <f>'Class-9'!FC68</f>
        <v>0</v>
      </c>
      <c r="EL66" s="269" t="str">
        <f>'Class-9'!FD68</f>
        <v/>
      </c>
      <c r="EM66" s="264">
        <f>'Class-9'!FE68</f>
        <v>0</v>
      </c>
      <c r="EN66" s="265">
        <f>'Class-9'!FF68</f>
        <v>0</v>
      </c>
      <c r="EO66" s="270">
        <f>'Class-9'!FG68</f>
        <v>0</v>
      </c>
      <c r="EP66" s="265" t="str">
        <f>'Class-9'!FH68</f>
        <v/>
      </c>
      <c r="EQ66" s="265" t="str">
        <f>'Class-9'!FI68</f>
        <v/>
      </c>
      <c r="ER66" s="265" t="str">
        <f>'Class-9'!FJ68</f>
        <v/>
      </c>
      <c r="ES66" s="267" t="str">
        <f>'Class-9'!FK68</f>
        <v/>
      </c>
      <c r="ET66" s="271" t="str">
        <f>'Class-9'!FM68</f>
        <v/>
      </c>
    </row>
    <row r="67" spans="1:150" s="272" customFormat="1" ht="17.25" customHeight="1">
      <c r="A67" s="898"/>
      <c r="B67" s="264">
        <f t="shared" si="1"/>
        <v>0</v>
      </c>
      <c r="C67" s="265">
        <f>'Class-9'!D69</f>
        <v>0</v>
      </c>
      <c r="D67" s="265">
        <f>'Class-9'!E69</f>
        <v>0</v>
      </c>
      <c r="E67" s="265">
        <f>'Class-9'!F69</f>
        <v>0</v>
      </c>
      <c r="F67" s="265">
        <f>'Class-9'!$G69</f>
        <v>0</v>
      </c>
      <c r="G67" s="265">
        <f>'Class-9'!$H69</f>
        <v>0</v>
      </c>
      <c r="H67" s="265">
        <f>'Class-9'!I69</f>
        <v>0</v>
      </c>
      <c r="I67" s="265">
        <f>'Class-9'!J69</f>
        <v>0</v>
      </c>
      <c r="J67" s="266">
        <f>'Class-9'!K69</f>
        <v>0</v>
      </c>
      <c r="K67" s="264">
        <f>'Class-9'!L69</f>
        <v>0</v>
      </c>
      <c r="L67" s="265">
        <f>'Class-9'!M69</f>
        <v>0</v>
      </c>
      <c r="M67" s="290">
        <f>'Class-9'!N69</f>
        <v>0</v>
      </c>
      <c r="N67" s="265">
        <f>'Class-9'!O69</f>
        <v>0</v>
      </c>
      <c r="O67" s="265">
        <f>'Class-9'!P69</f>
        <v>0</v>
      </c>
      <c r="P67" s="290">
        <f>'Class-9'!Q69</f>
        <v>0</v>
      </c>
      <c r="Q67" s="265">
        <f>'Class-9'!R69</f>
        <v>0</v>
      </c>
      <c r="R67" s="265">
        <f>'Class-9'!S69</f>
        <v>0</v>
      </c>
      <c r="S67" s="290">
        <f>'Class-9'!T69</f>
        <v>0</v>
      </c>
      <c r="T67" s="906">
        <f>'Class-9'!U69</f>
        <v>0</v>
      </c>
      <c r="U67" s="907"/>
      <c r="V67" s="292" t="str">
        <f>'Class-9'!Y69</f>
        <v/>
      </c>
      <c r="W67" s="264">
        <f>'Class-9'!Z69</f>
        <v>0</v>
      </c>
      <c r="X67" s="265">
        <f>'Class-9'!AA69</f>
        <v>0</v>
      </c>
      <c r="Y67" s="290">
        <f>'Class-9'!AB69</f>
        <v>0</v>
      </c>
      <c r="Z67" s="265">
        <f>'Class-9'!AC69</f>
        <v>0</v>
      </c>
      <c r="AA67" s="265">
        <f>'Class-9'!AD69</f>
        <v>0</v>
      </c>
      <c r="AB67" s="290">
        <f>'Class-9'!AE69</f>
        <v>0</v>
      </c>
      <c r="AC67" s="265">
        <f>'Class-9'!AF69</f>
        <v>0</v>
      </c>
      <c r="AD67" s="265">
        <f>'Class-9'!AG69</f>
        <v>0</v>
      </c>
      <c r="AE67" s="290">
        <f>'Class-9'!AH69</f>
        <v>0</v>
      </c>
      <c r="AF67" s="906">
        <f>'Class-9'!AI69</f>
        <v>0</v>
      </c>
      <c r="AG67" s="907">
        <f>'Class-9'!AJ69</f>
        <v>0</v>
      </c>
      <c r="AH67" s="292" t="str">
        <f>'Class-9'!AM69</f>
        <v/>
      </c>
      <c r="AI67" s="264">
        <f>'Class-9'!AN69</f>
        <v>0</v>
      </c>
      <c r="AJ67" s="265">
        <f>'Class-9'!AO69</f>
        <v>0</v>
      </c>
      <c r="AK67" s="290">
        <f>'Class-9'!AP69</f>
        <v>0</v>
      </c>
      <c r="AL67" s="265">
        <f>'Class-9'!AQ69</f>
        <v>0</v>
      </c>
      <c r="AM67" s="265">
        <f>'Class-9'!AR69</f>
        <v>0</v>
      </c>
      <c r="AN67" s="290">
        <f>'Class-9'!AS69</f>
        <v>0</v>
      </c>
      <c r="AO67" s="265">
        <f>'Class-9'!AT69</f>
        <v>0</v>
      </c>
      <c r="AP67" s="265">
        <f>'Class-9'!AU69</f>
        <v>0</v>
      </c>
      <c r="AQ67" s="290">
        <f>'Class-9'!AV69</f>
        <v>0</v>
      </c>
      <c r="AR67" s="906">
        <f>'Class-9'!AW69</f>
        <v>0</v>
      </c>
      <c r="AS67" s="907"/>
      <c r="AT67" s="292" t="str">
        <f>'Class-9'!BA69</f>
        <v/>
      </c>
      <c r="AU67" s="264">
        <f>'Class-9'!BB69</f>
        <v>0</v>
      </c>
      <c r="AV67" s="265">
        <f>'Class-9'!BC69</f>
        <v>0</v>
      </c>
      <c r="AW67" s="290">
        <f>'Class-9'!BD69</f>
        <v>0</v>
      </c>
      <c r="AX67" s="265">
        <f>'Class-9'!BE69</f>
        <v>0</v>
      </c>
      <c r="AY67" s="265">
        <f>'Class-9'!BF69</f>
        <v>0</v>
      </c>
      <c r="AZ67" s="290">
        <f>'Class-9'!BG69</f>
        <v>0</v>
      </c>
      <c r="BA67" s="265">
        <f>'Class-9'!BH69</f>
        <v>0</v>
      </c>
      <c r="BB67" s="265">
        <f>'Class-9'!BI69</f>
        <v>0</v>
      </c>
      <c r="BC67" s="290">
        <f>'Class-9'!BJ69</f>
        <v>0</v>
      </c>
      <c r="BD67" s="906">
        <f>'Class-9'!BK69</f>
        <v>0</v>
      </c>
      <c r="BE67" s="907">
        <f>'Class-9'!BL69</f>
        <v>0</v>
      </c>
      <c r="BF67" s="292" t="str">
        <f>'Class-9'!BO69</f>
        <v/>
      </c>
      <c r="BG67" s="264">
        <f>'Class-9'!BP69</f>
        <v>0</v>
      </c>
      <c r="BH67" s="265">
        <f>'Class-9'!BQ69</f>
        <v>0</v>
      </c>
      <c r="BI67" s="290">
        <f>'Class-9'!BR69</f>
        <v>0</v>
      </c>
      <c r="BJ67" s="265">
        <f>'Class-9'!BS69</f>
        <v>0</v>
      </c>
      <c r="BK67" s="265">
        <f>'Class-9'!BT69</f>
        <v>0</v>
      </c>
      <c r="BL67" s="290">
        <f>'Class-9'!BU69</f>
        <v>0</v>
      </c>
      <c r="BM67" s="265">
        <f>'Class-9'!BV69</f>
        <v>0</v>
      </c>
      <c r="BN67" s="265">
        <f>'Class-9'!BW69</f>
        <v>0</v>
      </c>
      <c r="BO67" s="290">
        <f>'Class-9'!BX69</f>
        <v>0</v>
      </c>
      <c r="BP67" s="906">
        <f>'Class-9'!BY69</f>
        <v>0</v>
      </c>
      <c r="BQ67" s="907">
        <f>'Class-9'!BZ69</f>
        <v>0</v>
      </c>
      <c r="BR67" s="292" t="str">
        <f>'Class-9'!CC69</f>
        <v/>
      </c>
      <c r="BS67" s="264">
        <f>'Class-9'!CD69</f>
        <v>0</v>
      </c>
      <c r="BT67" s="265">
        <f>'Class-9'!CE69</f>
        <v>0</v>
      </c>
      <c r="BU67" s="290">
        <f>'Class-9'!CF69</f>
        <v>0</v>
      </c>
      <c r="BV67" s="265">
        <f>'Class-9'!CG69</f>
        <v>0</v>
      </c>
      <c r="BW67" s="265">
        <f>'Class-9'!CH69</f>
        <v>0</v>
      </c>
      <c r="BX67" s="290">
        <f>'Class-9'!CI69</f>
        <v>0</v>
      </c>
      <c r="BY67" s="265">
        <f>'Class-9'!CJ69</f>
        <v>0</v>
      </c>
      <c r="BZ67" s="265">
        <f>'Class-9'!CK69</f>
        <v>0</v>
      </c>
      <c r="CA67" s="290">
        <f>'Class-9'!CL69</f>
        <v>0</v>
      </c>
      <c r="CB67" s="906">
        <f>'Class-9'!CM69</f>
        <v>0</v>
      </c>
      <c r="CC67" s="907">
        <f>'Class-9'!CN69</f>
        <v>0</v>
      </c>
      <c r="CD67" s="292" t="str">
        <f>'Class-9'!CQ69</f>
        <v/>
      </c>
      <c r="CE67" s="264">
        <f>'Class-9'!CR69</f>
        <v>0</v>
      </c>
      <c r="CF67" s="265">
        <f>'Class-9'!CS69</f>
        <v>0</v>
      </c>
      <c r="CG67" s="290">
        <f>'Class-9'!CT69</f>
        <v>0</v>
      </c>
      <c r="CH67" s="265">
        <f>'Class-9'!CU69</f>
        <v>0</v>
      </c>
      <c r="CI67" s="265">
        <f>'Class-9'!CV69</f>
        <v>0</v>
      </c>
      <c r="CJ67" s="290">
        <f>'Class-9'!CW69</f>
        <v>0</v>
      </c>
      <c r="CK67" s="265">
        <f>'Class-9'!CX69</f>
        <v>0</v>
      </c>
      <c r="CL67" s="265">
        <f>'Class-9'!CY69</f>
        <v>0</v>
      </c>
      <c r="CM67" s="290">
        <f>'Class-9'!CZ69</f>
        <v>0</v>
      </c>
      <c r="CN67" s="906">
        <f>'Class-9'!DA69</f>
        <v>0</v>
      </c>
      <c r="CO67" s="907">
        <f>'Class-9'!DB69</f>
        <v>0</v>
      </c>
      <c r="CP67" s="292" t="str">
        <f>'Class-9'!DE69</f>
        <v/>
      </c>
      <c r="CQ67" s="264">
        <f>'Class-9'!DF69</f>
        <v>0</v>
      </c>
      <c r="CR67" s="265">
        <f>'Class-9'!DG69</f>
        <v>0</v>
      </c>
      <c r="CS67" s="290">
        <f>'Class-9'!DH69</f>
        <v>0</v>
      </c>
      <c r="CT67" s="265">
        <f>'Class-9'!DI69</f>
        <v>0</v>
      </c>
      <c r="CU67" s="265">
        <f>'Class-9'!DJ69</f>
        <v>0</v>
      </c>
      <c r="CV67" s="290">
        <f>'Class-9'!DK69</f>
        <v>0</v>
      </c>
      <c r="CW67" s="265">
        <f>'Class-9'!DL69</f>
        <v>0</v>
      </c>
      <c r="CX67" s="265">
        <f>'Class-9'!DM69</f>
        <v>0</v>
      </c>
      <c r="CY67" s="290">
        <f>'Class-9'!DN69</f>
        <v>0</v>
      </c>
      <c r="CZ67" s="291">
        <f>'Class-9'!DO69</f>
        <v>0</v>
      </c>
      <c r="DA67" s="307" t="str">
        <f>'Class-9'!DQ69</f>
        <v/>
      </c>
      <c r="DB67" s="264">
        <f>'Class-9'!DR69</f>
        <v>0</v>
      </c>
      <c r="DC67" s="265">
        <f>'Class-9'!DS69</f>
        <v>0</v>
      </c>
      <c r="DD67" s="290">
        <f>'Class-9'!DT69</f>
        <v>0</v>
      </c>
      <c r="DE67" s="265">
        <f>'Class-9'!DU69</f>
        <v>0</v>
      </c>
      <c r="DF67" s="265">
        <f>'Class-9'!DV69</f>
        <v>0</v>
      </c>
      <c r="DG67" s="290">
        <f>'Class-9'!DW69</f>
        <v>0</v>
      </c>
      <c r="DH67" s="265">
        <f>'Class-9'!DX69</f>
        <v>0</v>
      </c>
      <c r="DI67" s="265">
        <f>'Class-9'!DY69</f>
        <v>0</v>
      </c>
      <c r="DJ67" s="290">
        <f>'Class-9'!DZ69</f>
        <v>0</v>
      </c>
      <c r="DK67" s="291">
        <f>'Class-9'!EA69</f>
        <v>0</v>
      </c>
      <c r="DL67" s="307" t="str">
        <f>'Class-9'!EC69</f>
        <v/>
      </c>
      <c r="DM67" s="264">
        <f>'Class-9'!ED69</f>
        <v>0</v>
      </c>
      <c r="DN67" s="265">
        <f>'Class-9'!EE69</f>
        <v>0</v>
      </c>
      <c r="DO67" s="265">
        <f>'Class-9'!EF69</f>
        <v>0</v>
      </c>
      <c r="DP67" s="265">
        <f>'Class-9'!EG69</f>
        <v>0</v>
      </c>
      <c r="DQ67" s="265">
        <f>'Class-9'!EH69</f>
        <v>0</v>
      </c>
      <c r="DR67" s="292" t="str">
        <f>'Class-9'!EI69</f>
        <v/>
      </c>
      <c r="DS67" s="264">
        <f>'Class-9'!EJ69</f>
        <v>0</v>
      </c>
      <c r="DT67" s="265">
        <f>'Class-9'!EK69</f>
        <v>0</v>
      </c>
      <c r="DU67" s="265">
        <f>'Class-9'!EL69</f>
        <v>0</v>
      </c>
      <c r="DV67" s="265">
        <f>'Class-9'!EM69</f>
        <v>0</v>
      </c>
      <c r="DW67" s="265">
        <f>'Class-9'!EN69</f>
        <v>0</v>
      </c>
      <c r="DX67" s="268" t="str">
        <f>'Class-9'!EO69</f>
        <v/>
      </c>
      <c r="DY67" s="264">
        <f>'Class-9'!EP69</f>
        <v>0</v>
      </c>
      <c r="DZ67" s="265">
        <f>'Class-9'!EQ69</f>
        <v>0</v>
      </c>
      <c r="EA67" s="290">
        <f>'Class-9'!ER69</f>
        <v>0</v>
      </c>
      <c r="EB67" s="265">
        <f>'Class-9'!ES69</f>
        <v>0</v>
      </c>
      <c r="EC67" s="265">
        <f>'Class-9'!ET69</f>
        <v>0</v>
      </c>
      <c r="ED67" s="290">
        <f>'Class-9'!EU69</f>
        <v>0</v>
      </c>
      <c r="EE67" s="265">
        <f>'Class-9'!EV69</f>
        <v>0</v>
      </c>
      <c r="EF67" s="265">
        <f>'Class-9'!EW69</f>
        <v>0</v>
      </c>
      <c r="EG67" s="290">
        <f>'Class-9'!EX69</f>
        <v>0</v>
      </c>
      <c r="EH67" s="291">
        <f>'Class-9'!EY69</f>
        <v>0</v>
      </c>
      <c r="EI67" s="307" t="str">
        <f>'Class-9'!FA69</f>
        <v/>
      </c>
      <c r="EJ67" s="264">
        <f>'Class-9'!FB69</f>
        <v>0</v>
      </c>
      <c r="EK67" s="265">
        <f>'Class-9'!FC69</f>
        <v>0</v>
      </c>
      <c r="EL67" s="269" t="str">
        <f>'Class-9'!FD69</f>
        <v/>
      </c>
      <c r="EM67" s="264">
        <f>'Class-9'!FE69</f>
        <v>0</v>
      </c>
      <c r="EN67" s="265">
        <f>'Class-9'!FF69</f>
        <v>0</v>
      </c>
      <c r="EO67" s="270">
        <f>'Class-9'!FG69</f>
        <v>0</v>
      </c>
      <c r="EP67" s="265" t="str">
        <f>'Class-9'!FH69</f>
        <v/>
      </c>
      <c r="EQ67" s="265" t="str">
        <f>'Class-9'!FI69</f>
        <v/>
      </c>
      <c r="ER67" s="265" t="str">
        <f>'Class-9'!FJ69</f>
        <v/>
      </c>
      <c r="ES67" s="267" t="str">
        <f>'Class-9'!FK69</f>
        <v/>
      </c>
      <c r="ET67" s="271" t="str">
        <f>'Class-9'!FM69</f>
        <v/>
      </c>
    </row>
    <row r="68" spans="1:150" s="272" customFormat="1" ht="17.25" customHeight="1">
      <c r="A68" s="898"/>
      <c r="B68" s="264">
        <f t="shared" si="1"/>
        <v>0</v>
      </c>
      <c r="C68" s="265">
        <f>'Class-9'!D70</f>
        <v>0</v>
      </c>
      <c r="D68" s="265">
        <f>'Class-9'!E70</f>
        <v>0</v>
      </c>
      <c r="E68" s="265">
        <f>'Class-9'!F70</f>
        <v>0</v>
      </c>
      <c r="F68" s="265">
        <f>'Class-9'!$G70</f>
        <v>0</v>
      </c>
      <c r="G68" s="265">
        <f>'Class-9'!$H70</f>
        <v>0</v>
      </c>
      <c r="H68" s="265">
        <f>'Class-9'!I70</f>
        <v>0</v>
      </c>
      <c r="I68" s="265">
        <f>'Class-9'!J70</f>
        <v>0</v>
      </c>
      <c r="J68" s="266">
        <f>'Class-9'!K70</f>
        <v>0</v>
      </c>
      <c r="K68" s="264">
        <f>'Class-9'!L70</f>
        <v>0</v>
      </c>
      <c r="L68" s="265">
        <f>'Class-9'!M70</f>
        <v>0</v>
      </c>
      <c r="M68" s="290">
        <f>'Class-9'!N70</f>
        <v>0</v>
      </c>
      <c r="N68" s="265">
        <f>'Class-9'!O70</f>
        <v>0</v>
      </c>
      <c r="O68" s="265">
        <f>'Class-9'!P70</f>
        <v>0</v>
      </c>
      <c r="P68" s="290">
        <f>'Class-9'!Q70</f>
        <v>0</v>
      </c>
      <c r="Q68" s="265">
        <f>'Class-9'!R70</f>
        <v>0</v>
      </c>
      <c r="R68" s="265">
        <f>'Class-9'!S70</f>
        <v>0</v>
      </c>
      <c r="S68" s="290">
        <f>'Class-9'!T70</f>
        <v>0</v>
      </c>
      <c r="T68" s="906">
        <f>'Class-9'!U70</f>
        <v>0</v>
      </c>
      <c r="U68" s="907"/>
      <c r="V68" s="292" t="str">
        <f>'Class-9'!Y70</f>
        <v/>
      </c>
      <c r="W68" s="264">
        <f>'Class-9'!Z70</f>
        <v>0</v>
      </c>
      <c r="X68" s="265">
        <f>'Class-9'!AA70</f>
        <v>0</v>
      </c>
      <c r="Y68" s="290">
        <f>'Class-9'!AB70</f>
        <v>0</v>
      </c>
      <c r="Z68" s="265">
        <f>'Class-9'!AC70</f>
        <v>0</v>
      </c>
      <c r="AA68" s="265">
        <f>'Class-9'!AD70</f>
        <v>0</v>
      </c>
      <c r="AB68" s="290">
        <f>'Class-9'!AE70</f>
        <v>0</v>
      </c>
      <c r="AC68" s="265">
        <f>'Class-9'!AF70</f>
        <v>0</v>
      </c>
      <c r="AD68" s="265">
        <f>'Class-9'!AG70</f>
        <v>0</v>
      </c>
      <c r="AE68" s="290">
        <f>'Class-9'!AH70</f>
        <v>0</v>
      </c>
      <c r="AF68" s="906">
        <f>'Class-9'!AI70</f>
        <v>0</v>
      </c>
      <c r="AG68" s="907">
        <f>'Class-9'!AJ70</f>
        <v>0</v>
      </c>
      <c r="AH68" s="292" t="str">
        <f>'Class-9'!AM70</f>
        <v/>
      </c>
      <c r="AI68" s="264">
        <f>'Class-9'!AN70</f>
        <v>0</v>
      </c>
      <c r="AJ68" s="265">
        <f>'Class-9'!AO70</f>
        <v>0</v>
      </c>
      <c r="AK68" s="290">
        <f>'Class-9'!AP70</f>
        <v>0</v>
      </c>
      <c r="AL68" s="265">
        <f>'Class-9'!AQ70</f>
        <v>0</v>
      </c>
      <c r="AM68" s="265">
        <f>'Class-9'!AR70</f>
        <v>0</v>
      </c>
      <c r="AN68" s="290">
        <f>'Class-9'!AS70</f>
        <v>0</v>
      </c>
      <c r="AO68" s="265">
        <f>'Class-9'!AT70</f>
        <v>0</v>
      </c>
      <c r="AP68" s="265">
        <f>'Class-9'!AU70</f>
        <v>0</v>
      </c>
      <c r="AQ68" s="290">
        <f>'Class-9'!AV70</f>
        <v>0</v>
      </c>
      <c r="AR68" s="906">
        <f>'Class-9'!AW70</f>
        <v>0</v>
      </c>
      <c r="AS68" s="907"/>
      <c r="AT68" s="292" t="str">
        <f>'Class-9'!BA70</f>
        <v/>
      </c>
      <c r="AU68" s="264">
        <f>'Class-9'!BB70</f>
        <v>0</v>
      </c>
      <c r="AV68" s="265">
        <f>'Class-9'!BC70</f>
        <v>0</v>
      </c>
      <c r="AW68" s="290">
        <f>'Class-9'!BD70</f>
        <v>0</v>
      </c>
      <c r="AX68" s="265">
        <f>'Class-9'!BE70</f>
        <v>0</v>
      </c>
      <c r="AY68" s="265">
        <f>'Class-9'!BF70</f>
        <v>0</v>
      </c>
      <c r="AZ68" s="290">
        <f>'Class-9'!BG70</f>
        <v>0</v>
      </c>
      <c r="BA68" s="265">
        <f>'Class-9'!BH70</f>
        <v>0</v>
      </c>
      <c r="BB68" s="265">
        <f>'Class-9'!BI70</f>
        <v>0</v>
      </c>
      <c r="BC68" s="290">
        <f>'Class-9'!BJ70</f>
        <v>0</v>
      </c>
      <c r="BD68" s="906">
        <f>'Class-9'!BK70</f>
        <v>0</v>
      </c>
      <c r="BE68" s="907">
        <f>'Class-9'!BL70</f>
        <v>0</v>
      </c>
      <c r="BF68" s="292" t="str">
        <f>'Class-9'!BO70</f>
        <v/>
      </c>
      <c r="BG68" s="264">
        <f>'Class-9'!BP70</f>
        <v>0</v>
      </c>
      <c r="BH68" s="265">
        <f>'Class-9'!BQ70</f>
        <v>0</v>
      </c>
      <c r="BI68" s="290">
        <f>'Class-9'!BR70</f>
        <v>0</v>
      </c>
      <c r="BJ68" s="265">
        <f>'Class-9'!BS70</f>
        <v>0</v>
      </c>
      <c r="BK68" s="265">
        <f>'Class-9'!BT70</f>
        <v>0</v>
      </c>
      <c r="BL68" s="290">
        <f>'Class-9'!BU70</f>
        <v>0</v>
      </c>
      <c r="BM68" s="265">
        <f>'Class-9'!BV70</f>
        <v>0</v>
      </c>
      <c r="BN68" s="265">
        <f>'Class-9'!BW70</f>
        <v>0</v>
      </c>
      <c r="BO68" s="290">
        <f>'Class-9'!BX70</f>
        <v>0</v>
      </c>
      <c r="BP68" s="906">
        <f>'Class-9'!BY70</f>
        <v>0</v>
      </c>
      <c r="BQ68" s="907">
        <f>'Class-9'!BZ70</f>
        <v>0</v>
      </c>
      <c r="BR68" s="292" t="str">
        <f>'Class-9'!CC70</f>
        <v/>
      </c>
      <c r="BS68" s="264">
        <f>'Class-9'!CD70</f>
        <v>0</v>
      </c>
      <c r="BT68" s="265">
        <f>'Class-9'!CE70</f>
        <v>0</v>
      </c>
      <c r="BU68" s="290">
        <f>'Class-9'!CF70</f>
        <v>0</v>
      </c>
      <c r="BV68" s="265">
        <f>'Class-9'!CG70</f>
        <v>0</v>
      </c>
      <c r="BW68" s="265">
        <f>'Class-9'!CH70</f>
        <v>0</v>
      </c>
      <c r="BX68" s="290">
        <f>'Class-9'!CI70</f>
        <v>0</v>
      </c>
      <c r="BY68" s="265">
        <f>'Class-9'!CJ70</f>
        <v>0</v>
      </c>
      <c r="BZ68" s="265">
        <f>'Class-9'!CK70</f>
        <v>0</v>
      </c>
      <c r="CA68" s="290">
        <f>'Class-9'!CL70</f>
        <v>0</v>
      </c>
      <c r="CB68" s="906">
        <f>'Class-9'!CM70</f>
        <v>0</v>
      </c>
      <c r="CC68" s="907">
        <f>'Class-9'!CN70</f>
        <v>0</v>
      </c>
      <c r="CD68" s="292" t="str">
        <f>'Class-9'!CQ70</f>
        <v/>
      </c>
      <c r="CE68" s="264">
        <f>'Class-9'!CR70</f>
        <v>0</v>
      </c>
      <c r="CF68" s="265">
        <f>'Class-9'!CS70</f>
        <v>0</v>
      </c>
      <c r="CG68" s="290">
        <f>'Class-9'!CT70</f>
        <v>0</v>
      </c>
      <c r="CH68" s="265">
        <f>'Class-9'!CU70</f>
        <v>0</v>
      </c>
      <c r="CI68" s="265">
        <f>'Class-9'!CV70</f>
        <v>0</v>
      </c>
      <c r="CJ68" s="290">
        <f>'Class-9'!CW70</f>
        <v>0</v>
      </c>
      <c r="CK68" s="265">
        <f>'Class-9'!CX70</f>
        <v>0</v>
      </c>
      <c r="CL68" s="265">
        <f>'Class-9'!CY70</f>
        <v>0</v>
      </c>
      <c r="CM68" s="290">
        <f>'Class-9'!CZ70</f>
        <v>0</v>
      </c>
      <c r="CN68" s="906">
        <f>'Class-9'!DA70</f>
        <v>0</v>
      </c>
      <c r="CO68" s="907">
        <f>'Class-9'!DB70</f>
        <v>0</v>
      </c>
      <c r="CP68" s="292" t="str">
        <f>'Class-9'!DE70</f>
        <v/>
      </c>
      <c r="CQ68" s="264">
        <f>'Class-9'!DF70</f>
        <v>0</v>
      </c>
      <c r="CR68" s="265">
        <f>'Class-9'!DG70</f>
        <v>0</v>
      </c>
      <c r="CS68" s="290">
        <f>'Class-9'!DH70</f>
        <v>0</v>
      </c>
      <c r="CT68" s="265">
        <f>'Class-9'!DI70</f>
        <v>0</v>
      </c>
      <c r="CU68" s="265">
        <f>'Class-9'!DJ70</f>
        <v>0</v>
      </c>
      <c r="CV68" s="290">
        <f>'Class-9'!DK70</f>
        <v>0</v>
      </c>
      <c r="CW68" s="265">
        <f>'Class-9'!DL70</f>
        <v>0</v>
      </c>
      <c r="CX68" s="265">
        <f>'Class-9'!DM70</f>
        <v>0</v>
      </c>
      <c r="CY68" s="290">
        <f>'Class-9'!DN70</f>
        <v>0</v>
      </c>
      <c r="CZ68" s="291">
        <f>'Class-9'!DO70</f>
        <v>0</v>
      </c>
      <c r="DA68" s="307" t="str">
        <f>'Class-9'!DQ70</f>
        <v/>
      </c>
      <c r="DB68" s="264">
        <f>'Class-9'!DR70</f>
        <v>0</v>
      </c>
      <c r="DC68" s="265">
        <f>'Class-9'!DS70</f>
        <v>0</v>
      </c>
      <c r="DD68" s="290">
        <f>'Class-9'!DT70</f>
        <v>0</v>
      </c>
      <c r="DE68" s="265">
        <f>'Class-9'!DU70</f>
        <v>0</v>
      </c>
      <c r="DF68" s="265">
        <f>'Class-9'!DV70</f>
        <v>0</v>
      </c>
      <c r="DG68" s="290">
        <f>'Class-9'!DW70</f>
        <v>0</v>
      </c>
      <c r="DH68" s="265">
        <f>'Class-9'!DX70</f>
        <v>0</v>
      </c>
      <c r="DI68" s="265">
        <f>'Class-9'!DY70</f>
        <v>0</v>
      </c>
      <c r="DJ68" s="290">
        <f>'Class-9'!DZ70</f>
        <v>0</v>
      </c>
      <c r="DK68" s="291">
        <f>'Class-9'!EA70</f>
        <v>0</v>
      </c>
      <c r="DL68" s="307" t="str">
        <f>'Class-9'!EC70</f>
        <v/>
      </c>
      <c r="DM68" s="264">
        <f>'Class-9'!ED70</f>
        <v>0</v>
      </c>
      <c r="DN68" s="265">
        <f>'Class-9'!EE70</f>
        <v>0</v>
      </c>
      <c r="DO68" s="265">
        <f>'Class-9'!EF70</f>
        <v>0</v>
      </c>
      <c r="DP68" s="265">
        <f>'Class-9'!EG70</f>
        <v>0</v>
      </c>
      <c r="DQ68" s="265">
        <f>'Class-9'!EH70</f>
        <v>0</v>
      </c>
      <c r="DR68" s="292" t="str">
        <f>'Class-9'!EI70</f>
        <v/>
      </c>
      <c r="DS68" s="264">
        <f>'Class-9'!EJ70</f>
        <v>0</v>
      </c>
      <c r="DT68" s="265">
        <f>'Class-9'!EK70</f>
        <v>0</v>
      </c>
      <c r="DU68" s="265">
        <f>'Class-9'!EL70</f>
        <v>0</v>
      </c>
      <c r="DV68" s="265">
        <f>'Class-9'!EM70</f>
        <v>0</v>
      </c>
      <c r="DW68" s="265">
        <f>'Class-9'!EN70</f>
        <v>0</v>
      </c>
      <c r="DX68" s="268" t="str">
        <f>'Class-9'!EO70</f>
        <v/>
      </c>
      <c r="DY68" s="264">
        <f>'Class-9'!EP70</f>
        <v>0</v>
      </c>
      <c r="DZ68" s="265">
        <f>'Class-9'!EQ70</f>
        <v>0</v>
      </c>
      <c r="EA68" s="290">
        <f>'Class-9'!ER70</f>
        <v>0</v>
      </c>
      <c r="EB68" s="265">
        <f>'Class-9'!ES70</f>
        <v>0</v>
      </c>
      <c r="EC68" s="265">
        <f>'Class-9'!ET70</f>
        <v>0</v>
      </c>
      <c r="ED68" s="290">
        <f>'Class-9'!EU70</f>
        <v>0</v>
      </c>
      <c r="EE68" s="265">
        <f>'Class-9'!EV70</f>
        <v>0</v>
      </c>
      <c r="EF68" s="265">
        <f>'Class-9'!EW70</f>
        <v>0</v>
      </c>
      <c r="EG68" s="290">
        <f>'Class-9'!EX70</f>
        <v>0</v>
      </c>
      <c r="EH68" s="291">
        <f>'Class-9'!EY70</f>
        <v>0</v>
      </c>
      <c r="EI68" s="307" t="str">
        <f>'Class-9'!FA70</f>
        <v/>
      </c>
      <c r="EJ68" s="264">
        <f>'Class-9'!FB70</f>
        <v>0</v>
      </c>
      <c r="EK68" s="265">
        <f>'Class-9'!FC70</f>
        <v>0</v>
      </c>
      <c r="EL68" s="269" t="str">
        <f>'Class-9'!FD70</f>
        <v/>
      </c>
      <c r="EM68" s="264">
        <f>'Class-9'!FE70</f>
        <v>0</v>
      </c>
      <c r="EN68" s="265">
        <f>'Class-9'!FF70</f>
        <v>0</v>
      </c>
      <c r="EO68" s="270">
        <f>'Class-9'!FG70</f>
        <v>0</v>
      </c>
      <c r="EP68" s="265" t="str">
        <f>'Class-9'!FH70</f>
        <v/>
      </c>
      <c r="EQ68" s="265" t="str">
        <f>'Class-9'!FI70</f>
        <v/>
      </c>
      <c r="ER68" s="265" t="str">
        <f>'Class-9'!FJ70</f>
        <v/>
      </c>
      <c r="ES68" s="267" t="str">
        <f>'Class-9'!FK70</f>
        <v/>
      </c>
      <c r="ET68" s="271" t="str">
        <f>'Class-9'!FM70</f>
        <v/>
      </c>
    </row>
    <row r="69" spans="1:150" s="272" customFormat="1" ht="17.25" customHeight="1">
      <c r="A69" s="898"/>
      <c r="B69" s="264">
        <f t="shared" si="1"/>
        <v>0</v>
      </c>
      <c r="C69" s="265">
        <f>'Class-9'!D71</f>
        <v>0</v>
      </c>
      <c r="D69" s="265">
        <f>'Class-9'!E71</f>
        <v>0</v>
      </c>
      <c r="E69" s="265">
        <f>'Class-9'!F71</f>
        <v>0</v>
      </c>
      <c r="F69" s="265">
        <f>'Class-9'!$G71</f>
        <v>0</v>
      </c>
      <c r="G69" s="265">
        <f>'Class-9'!$H71</f>
        <v>0</v>
      </c>
      <c r="H69" s="265">
        <f>'Class-9'!I71</f>
        <v>0</v>
      </c>
      <c r="I69" s="265">
        <f>'Class-9'!J71</f>
        <v>0</v>
      </c>
      <c r="J69" s="266">
        <f>'Class-9'!K71</f>
        <v>0</v>
      </c>
      <c r="K69" s="264">
        <f>'Class-9'!L71</f>
        <v>0</v>
      </c>
      <c r="L69" s="265">
        <f>'Class-9'!M71</f>
        <v>0</v>
      </c>
      <c r="M69" s="290">
        <f>'Class-9'!N71</f>
        <v>0</v>
      </c>
      <c r="N69" s="265">
        <f>'Class-9'!O71</f>
        <v>0</v>
      </c>
      <c r="O69" s="265">
        <f>'Class-9'!P71</f>
        <v>0</v>
      </c>
      <c r="P69" s="290">
        <f>'Class-9'!Q71</f>
        <v>0</v>
      </c>
      <c r="Q69" s="265">
        <f>'Class-9'!R71</f>
        <v>0</v>
      </c>
      <c r="R69" s="265">
        <f>'Class-9'!S71</f>
        <v>0</v>
      </c>
      <c r="S69" s="290">
        <f>'Class-9'!T71</f>
        <v>0</v>
      </c>
      <c r="T69" s="906">
        <f>'Class-9'!U71</f>
        <v>0</v>
      </c>
      <c r="U69" s="907"/>
      <c r="V69" s="292" t="str">
        <f>'Class-9'!Y71</f>
        <v/>
      </c>
      <c r="W69" s="264">
        <f>'Class-9'!Z71</f>
        <v>0</v>
      </c>
      <c r="X69" s="265">
        <f>'Class-9'!AA71</f>
        <v>0</v>
      </c>
      <c r="Y69" s="290">
        <f>'Class-9'!AB71</f>
        <v>0</v>
      </c>
      <c r="Z69" s="265">
        <f>'Class-9'!AC71</f>
        <v>0</v>
      </c>
      <c r="AA69" s="265">
        <f>'Class-9'!AD71</f>
        <v>0</v>
      </c>
      <c r="AB69" s="290">
        <f>'Class-9'!AE71</f>
        <v>0</v>
      </c>
      <c r="AC69" s="265">
        <f>'Class-9'!AF71</f>
        <v>0</v>
      </c>
      <c r="AD69" s="265">
        <f>'Class-9'!AG71</f>
        <v>0</v>
      </c>
      <c r="AE69" s="290">
        <f>'Class-9'!AH71</f>
        <v>0</v>
      </c>
      <c r="AF69" s="906">
        <f>'Class-9'!AI71</f>
        <v>0</v>
      </c>
      <c r="AG69" s="907">
        <f>'Class-9'!AJ71</f>
        <v>0</v>
      </c>
      <c r="AH69" s="292" t="str">
        <f>'Class-9'!AM71</f>
        <v/>
      </c>
      <c r="AI69" s="264">
        <f>'Class-9'!AN71</f>
        <v>0</v>
      </c>
      <c r="AJ69" s="265">
        <f>'Class-9'!AO71</f>
        <v>0</v>
      </c>
      <c r="AK69" s="290">
        <f>'Class-9'!AP71</f>
        <v>0</v>
      </c>
      <c r="AL69" s="265">
        <f>'Class-9'!AQ71</f>
        <v>0</v>
      </c>
      <c r="AM69" s="265">
        <f>'Class-9'!AR71</f>
        <v>0</v>
      </c>
      <c r="AN69" s="290">
        <f>'Class-9'!AS71</f>
        <v>0</v>
      </c>
      <c r="AO69" s="265">
        <f>'Class-9'!AT71</f>
        <v>0</v>
      </c>
      <c r="AP69" s="265">
        <f>'Class-9'!AU71</f>
        <v>0</v>
      </c>
      <c r="AQ69" s="290">
        <f>'Class-9'!AV71</f>
        <v>0</v>
      </c>
      <c r="AR69" s="906">
        <f>'Class-9'!AW71</f>
        <v>0</v>
      </c>
      <c r="AS69" s="907"/>
      <c r="AT69" s="292" t="str">
        <f>'Class-9'!BA71</f>
        <v/>
      </c>
      <c r="AU69" s="264">
        <f>'Class-9'!BB71</f>
        <v>0</v>
      </c>
      <c r="AV69" s="265">
        <f>'Class-9'!BC71</f>
        <v>0</v>
      </c>
      <c r="AW69" s="290">
        <f>'Class-9'!BD71</f>
        <v>0</v>
      </c>
      <c r="AX69" s="265">
        <f>'Class-9'!BE71</f>
        <v>0</v>
      </c>
      <c r="AY69" s="265">
        <f>'Class-9'!BF71</f>
        <v>0</v>
      </c>
      <c r="AZ69" s="290">
        <f>'Class-9'!BG71</f>
        <v>0</v>
      </c>
      <c r="BA69" s="265">
        <f>'Class-9'!BH71</f>
        <v>0</v>
      </c>
      <c r="BB69" s="265">
        <f>'Class-9'!BI71</f>
        <v>0</v>
      </c>
      <c r="BC69" s="290">
        <f>'Class-9'!BJ71</f>
        <v>0</v>
      </c>
      <c r="BD69" s="906">
        <f>'Class-9'!BK71</f>
        <v>0</v>
      </c>
      <c r="BE69" s="907">
        <f>'Class-9'!BL71</f>
        <v>0</v>
      </c>
      <c r="BF69" s="292" t="str">
        <f>'Class-9'!BO71</f>
        <v/>
      </c>
      <c r="BG69" s="264">
        <f>'Class-9'!BP71</f>
        <v>0</v>
      </c>
      <c r="BH69" s="265">
        <f>'Class-9'!BQ71</f>
        <v>0</v>
      </c>
      <c r="BI69" s="290">
        <f>'Class-9'!BR71</f>
        <v>0</v>
      </c>
      <c r="BJ69" s="265">
        <f>'Class-9'!BS71</f>
        <v>0</v>
      </c>
      <c r="BK69" s="265">
        <f>'Class-9'!BT71</f>
        <v>0</v>
      </c>
      <c r="BL69" s="290">
        <f>'Class-9'!BU71</f>
        <v>0</v>
      </c>
      <c r="BM69" s="265">
        <f>'Class-9'!BV71</f>
        <v>0</v>
      </c>
      <c r="BN69" s="265">
        <f>'Class-9'!BW71</f>
        <v>0</v>
      </c>
      <c r="BO69" s="290">
        <f>'Class-9'!BX71</f>
        <v>0</v>
      </c>
      <c r="BP69" s="906">
        <f>'Class-9'!BY71</f>
        <v>0</v>
      </c>
      <c r="BQ69" s="907">
        <f>'Class-9'!BZ71</f>
        <v>0</v>
      </c>
      <c r="BR69" s="292" t="str">
        <f>'Class-9'!CC71</f>
        <v/>
      </c>
      <c r="BS69" s="264">
        <f>'Class-9'!CD71</f>
        <v>0</v>
      </c>
      <c r="BT69" s="265">
        <f>'Class-9'!CE71</f>
        <v>0</v>
      </c>
      <c r="BU69" s="290">
        <f>'Class-9'!CF71</f>
        <v>0</v>
      </c>
      <c r="BV69" s="265">
        <f>'Class-9'!CG71</f>
        <v>0</v>
      </c>
      <c r="BW69" s="265">
        <f>'Class-9'!CH71</f>
        <v>0</v>
      </c>
      <c r="BX69" s="290">
        <f>'Class-9'!CI71</f>
        <v>0</v>
      </c>
      <c r="BY69" s="265">
        <f>'Class-9'!CJ71</f>
        <v>0</v>
      </c>
      <c r="BZ69" s="265">
        <f>'Class-9'!CK71</f>
        <v>0</v>
      </c>
      <c r="CA69" s="290">
        <f>'Class-9'!CL71</f>
        <v>0</v>
      </c>
      <c r="CB69" s="906">
        <f>'Class-9'!CM71</f>
        <v>0</v>
      </c>
      <c r="CC69" s="907">
        <f>'Class-9'!CN71</f>
        <v>0</v>
      </c>
      <c r="CD69" s="292" t="str">
        <f>'Class-9'!CQ71</f>
        <v/>
      </c>
      <c r="CE69" s="264">
        <f>'Class-9'!CR71</f>
        <v>0</v>
      </c>
      <c r="CF69" s="265">
        <f>'Class-9'!CS71</f>
        <v>0</v>
      </c>
      <c r="CG69" s="290">
        <f>'Class-9'!CT71</f>
        <v>0</v>
      </c>
      <c r="CH69" s="265">
        <f>'Class-9'!CU71</f>
        <v>0</v>
      </c>
      <c r="CI69" s="265">
        <f>'Class-9'!CV71</f>
        <v>0</v>
      </c>
      <c r="CJ69" s="290">
        <f>'Class-9'!CW71</f>
        <v>0</v>
      </c>
      <c r="CK69" s="265">
        <f>'Class-9'!CX71</f>
        <v>0</v>
      </c>
      <c r="CL69" s="265">
        <f>'Class-9'!CY71</f>
        <v>0</v>
      </c>
      <c r="CM69" s="290">
        <f>'Class-9'!CZ71</f>
        <v>0</v>
      </c>
      <c r="CN69" s="906">
        <f>'Class-9'!DA71</f>
        <v>0</v>
      </c>
      <c r="CO69" s="907">
        <f>'Class-9'!DB71</f>
        <v>0</v>
      </c>
      <c r="CP69" s="292" t="str">
        <f>'Class-9'!DE71</f>
        <v/>
      </c>
      <c r="CQ69" s="264">
        <f>'Class-9'!DF71</f>
        <v>0</v>
      </c>
      <c r="CR69" s="265">
        <f>'Class-9'!DG71</f>
        <v>0</v>
      </c>
      <c r="CS69" s="290">
        <f>'Class-9'!DH71</f>
        <v>0</v>
      </c>
      <c r="CT69" s="265">
        <f>'Class-9'!DI71</f>
        <v>0</v>
      </c>
      <c r="CU69" s="265">
        <f>'Class-9'!DJ71</f>
        <v>0</v>
      </c>
      <c r="CV69" s="290">
        <f>'Class-9'!DK71</f>
        <v>0</v>
      </c>
      <c r="CW69" s="265">
        <f>'Class-9'!DL71</f>
        <v>0</v>
      </c>
      <c r="CX69" s="265">
        <f>'Class-9'!DM71</f>
        <v>0</v>
      </c>
      <c r="CY69" s="290">
        <f>'Class-9'!DN71</f>
        <v>0</v>
      </c>
      <c r="CZ69" s="291">
        <f>'Class-9'!DO71</f>
        <v>0</v>
      </c>
      <c r="DA69" s="307" t="str">
        <f>'Class-9'!DQ71</f>
        <v/>
      </c>
      <c r="DB69" s="264">
        <f>'Class-9'!DR71</f>
        <v>0</v>
      </c>
      <c r="DC69" s="265">
        <f>'Class-9'!DS71</f>
        <v>0</v>
      </c>
      <c r="DD69" s="290">
        <f>'Class-9'!DT71</f>
        <v>0</v>
      </c>
      <c r="DE69" s="265">
        <f>'Class-9'!DU71</f>
        <v>0</v>
      </c>
      <c r="DF69" s="265">
        <f>'Class-9'!DV71</f>
        <v>0</v>
      </c>
      <c r="DG69" s="290">
        <f>'Class-9'!DW71</f>
        <v>0</v>
      </c>
      <c r="DH69" s="265">
        <f>'Class-9'!DX71</f>
        <v>0</v>
      </c>
      <c r="DI69" s="265">
        <f>'Class-9'!DY71</f>
        <v>0</v>
      </c>
      <c r="DJ69" s="290">
        <f>'Class-9'!DZ71</f>
        <v>0</v>
      </c>
      <c r="DK69" s="291">
        <f>'Class-9'!EA71</f>
        <v>0</v>
      </c>
      <c r="DL69" s="307" t="str">
        <f>'Class-9'!EC71</f>
        <v/>
      </c>
      <c r="DM69" s="264">
        <f>'Class-9'!ED71</f>
        <v>0</v>
      </c>
      <c r="DN69" s="265">
        <f>'Class-9'!EE71</f>
        <v>0</v>
      </c>
      <c r="DO69" s="265">
        <f>'Class-9'!EF71</f>
        <v>0</v>
      </c>
      <c r="DP69" s="265">
        <f>'Class-9'!EG71</f>
        <v>0</v>
      </c>
      <c r="DQ69" s="265">
        <f>'Class-9'!EH71</f>
        <v>0</v>
      </c>
      <c r="DR69" s="292" t="str">
        <f>'Class-9'!EI71</f>
        <v/>
      </c>
      <c r="DS69" s="264">
        <f>'Class-9'!EJ71</f>
        <v>0</v>
      </c>
      <c r="DT69" s="265">
        <f>'Class-9'!EK71</f>
        <v>0</v>
      </c>
      <c r="DU69" s="265">
        <f>'Class-9'!EL71</f>
        <v>0</v>
      </c>
      <c r="DV69" s="265">
        <f>'Class-9'!EM71</f>
        <v>0</v>
      </c>
      <c r="DW69" s="265">
        <f>'Class-9'!EN71</f>
        <v>0</v>
      </c>
      <c r="DX69" s="268" t="str">
        <f>'Class-9'!EO71</f>
        <v/>
      </c>
      <c r="DY69" s="264">
        <f>'Class-9'!EP71</f>
        <v>0</v>
      </c>
      <c r="DZ69" s="265">
        <f>'Class-9'!EQ71</f>
        <v>0</v>
      </c>
      <c r="EA69" s="290">
        <f>'Class-9'!ER71</f>
        <v>0</v>
      </c>
      <c r="EB69" s="265">
        <f>'Class-9'!ES71</f>
        <v>0</v>
      </c>
      <c r="EC69" s="265">
        <f>'Class-9'!ET71</f>
        <v>0</v>
      </c>
      <c r="ED69" s="290">
        <f>'Class-9'!EU71</f>
        <v>0</v>
      </c>
      <c r="EE69" s="265">
        <f>'Class-9'!EV71</f>
        <v>0</v>
      </c>
      <c r="EF69" s="265">
        <f>'Class-9'!EW71</f>
        <v>0</v>
      </c>
      <c r="EG69" s="290">
        <f>'Class-9'!EX71</f>
        <v>0</v>
      </c>
      <c r="EH69" s="291">
        <f>'Class-9'!EY71</f>
        <v>0</v>
      </c>
      <c r="EI69" s="307" t="str">
        <f>'Class-9'!FA71</f>
        <v/>
      </c>
      <c r="EJ69" s="264">
        <f>'Class-9'!FB71</f>
        <v>0</v>
      </c>
      <c r="EK69" s="265">
        <f>'Class-9'!FC71</f>
        <v>0</v>
      </c>
      <c r="EL69" s="269" t="str">
        <f>'Class-9'!FD71</f>
        <v/>
      </c>
      <c r="EM69" s="264">
        <f>'Class-9'!FE71</f>
        <v>0</v>
      </c>
      <c r="EN69" s="265">
        <f>'Class-9'!FF71</f>
        <v>0</v>
      </c>
      <c r="EO69" s="270">
        <f>'Class-9'!FG71</f>
        <v>0</v>
      </c>
      <c r="EP69" s="265" t="str">
        <f>'Class-9'!FH71</f>
        <v/>
      </c>
      <c r="EQ69" s="265" t="str">
        <f>'Class-9'!FI71</f>
        <v/>
      </c>
      <c r="ER69" s="265" t="str">
        <f>'Class-9'!FJ71</f>
        <v/>
      </c>
      <c r="ES69" s="267" t="str">
        <f>'Class-9'!FK71</f>
        <v/>
      </c>
      <c r="ET69" s="271" t="str">
        <f>'Class-9'!FM71</f>
        <v/>
      </c>
    </row>
    <row r="70" spans="1:150" s="272" customFormat="1" ht="17.25" customHeight="1">
      <c r="A70" s="898"/>
      <c r="B70" s="264">
        <f t="shared" si="1"/>
        <v>0</v>
      </c>
      <c r="C70" s="265">
        <f>'Class-9'!D72</f>
        <v>0</v>
      </c>
      <c r="D70" s="265">
        <f>'Class-9'!E72</f>
        <v>0</v>
      </c>
      <c r="E70" s="265">
        <f>'Class-9'!F72</f>
        <v>0</v>
      </c>
      <c r="F70" s="265">
        <f>'Class-9'!$G72</f>
        <v>0</v>
      </c>
      <c r="G70" s="265">
        <f>'Class-9'!$H72</f>
        <v>0</v>
      </c>
      <c r="H70" s="265">
        <f>'Class-9'!I72</f>
        <v>0</v>
      </c>
      <c r="I70" s="265">
        <f>'Class-9'!J72</f>
        <v>0</v>
      </c>
      <c r="J70" s="266">
        <f>'Class-9'!K72</f>
        <v>0</v>
      </c>
      <c r="K70" s="264">
        <f>'Class-9'!L72</f>
        <v>0</v>
      </c>
      <c r="L70" s="265">
        <f>'Class-9'!M72</f>
        <v>0</v>
      </c>
      <c r="M70" s="290">
        <f>'Class-9'!N72</f>
        <v>0</v>
      </c>
      <c r="N70" s="265">
        <f>'Class-9'!O72</f>
        <v>0</v>
      </c>
      <c r="O70" s="265">
        <f>'Class-9'!P72</f>
        <v>0</v>
      </c>
      <c r="P70" s="290">
        <f>'Class-9'!Q72</f>
        <v>0</v>
      </c>
      <c r="Q70" s="265">
        <f>'Class-9'!R72</f>
        <v>0</v>
      </c>
      <c r="R70" s="265">
        <f>'Class-9'!S72</f>
        <v>0</v>
      </c>
      <c r="S70" s="290">
        <f>'Class-9'!T72</f>
        <v>0</v>
      </c>
      <c r="T70" s="906">
        <f>'Class-9'!U72</f>
        <v>0</v>
      </c>
      <c r="U70" s="907"/>
      <c r="V70" s="292" t="str">
        <f>'Class-9'!Y72</f>
        <v/>
      </c>
      <c r="W70" s="264">
        <f>'Class-9'!Z72</f>
        <v>0</v>
      </c>
      <c r="X70" s="265">
        <f>'Class-9'!AA72</f>
        <v>0</v>
      </c>
      <c r="Y70" s="290">
        <f>'Class-9'!AB72</f>
        <v>0</v>
      </c>
      <c r="Z70" s="265">
        <f>'Class-9'!AC72</f>
        <v>0</v>
      </c>
      <c r="AA70" s="265">
        <f>'Class-9'!AD72</f>
        <v>0</v>
      </c>
      <c r="AB70" s="290">
        <f>'Class-9'!AE72</f>
        <v>0</v>
      </c>
      <c r="AC70" s="265">
        <f>'Class-9'!AF72</f>
        <v>0</v>
      </c>
      <c r="AD70" s="265">
        <f>'Class-9'!AG72</f>
        <v>0</v>
      </c>
      <c r="AE70" s="290">
        <f>'Class-9'!AH72</f>
        <v>0</v>
      </c>
      <c r="AF70" s="906">
        <f>'Class-9'!AI72</f>
        <v>0</v>
      </c>
      <c r="AG70" s="907">
        <f>'Class-9'!AJ72</f>
        <v>0</v>
      </c>
      <c r="AH70" s="292" t="str">
        <f>'Class-9'!AM72</f>
        <v/>
      </c>
      <c r="AI70" s="264">
        <f>'Class-9'!AN72</f>
        <v>0</v>
      </c>
      <c r="AJ70" s="265">
        <f>'Class-9'!AO72</f>
        <v>0</v>
      </c>
      <c r="AK70" s="290">
        <f>'Class-9'!AP72</f>
        <v>0</v>
      </c>
      <c r="AL70" s="265">
        <f>'Class-9'!AQ72</f>
        <v>0</v>
      </c>
      <c r="AM70" s="265">
        <f>'Class-9'!AR72</f>
        <v>0</v>
      </c>
      <c r="AN70" s="290">
        <f>'Class-9'!AS72</f>
        <v>0</v>
      </c>
      <c r="AO70" s="265">
        <f>'Class-9'!AT72</f>
        <v>0</v>
      </c>
      <c r="AP70" s="265">
        <f>'Class-9'!AU72</f>
        <v>0</v>
      </c>
      <c r="AQ70" s="290">
        <f>'Class-9'!AV72</f>
        <v>0</v>
      </c>
      <c r="AR70" s="906">
        <f>'Class-9'!AW72</f>
        <v>0</v>
      </c>
      <c r="AS70" s="907"/>
      <c r="AT70" s="292" t="str">
        <f>'Class-9'!BA72</f>
        <v/>
      </c>
      <c r="AU70" s="264">
        <f>'Class-9'!BB72</f>
        <v>0</v>
      </c>
      <c r="AV70" s="265">
        <f>'Class-9'!BC72</f>
        <v>0</v>
      </c>
      <c r="AW70" s="290">
        <f>'Class-9'!BD72</f>
        <v>0</v>
      </c>
      <c r="AX70" s="265">
        <f>'Class-9'!BE72</f>
        <v>0</v>
      </c>
      <c r="AY70" s="265">
        <f>'Class-9'!BF72</f>
        <v>0</v>
      </c>
      <c r="AZ70" s="290">
        <f>'Class-9'!BG72</f>
        <v>0</v>
      </c>
      <c r="BA70" s="265">
        <f>'Class-9'!BH72</f>
        <v>0</v>
      </c>
      <c r="BB70" s="265">
        <f>'Class-9'!BI72</f>
        <v>0</v>
      </c>
      <c r="BC70" s="290">
        <f>'Class-9'!BJ72</f>
        <v>0</v>
      </c>
      <c r="BD70" s="906">
        <f>'Class-9'!BK72</f>
        <v>0</v>
      </c>
      <c r="BE70" s="907">
        <f>'Class-9'!BL72</f>
        <v>0</v>
      </c>
      <c r="BF70" s="292" t="str">
        <f>'Class-9'!BO72</f>
        <v/>
      </c>
      <c r="BG70" s="264">
        <f>'Class-9'!BP72</f>
        <v>0</v>
      </c>
      <c r="BH70" s="265">
        <f>'Class-9'!BQ72</f>
        <v>0</v>
      </c>
      <c r="BI70" s="290">
        <f>'Class-9'!BR72</f>
        <v>0</v>
      </c>
      <c r="BJ70" s="265">
        <f>'Class-9'!BS72</f>
        <v>0</v>
      </c>
      <c r="BK70" s="265">
        <f>'Class-9'!BT72</f>
        <v>0</v>
      </c>
      <c r="BL70" s="290">
        <f>'Class-9'!BU72</f>
        <v>0</v>
      </c>
      <c r="BM70" s="265">
        <f>'Class-9'!BV72</f>
        <v>0</v>
      </c>
      <c r="BN70" s="265">
        <f>'Class-9'!BW72</f>
        <v>0</v>
      </c>
      <c r="BO70" s="290">
        <f>'Class-9'!BX72</f>
        <v>0</v>
      </c>
      <c r="BP70" s="906">
        <f>'Class-9'!BY72</f>
        <v>0</v>
      </c>
      <c r="BQ70" s="907">
        <f>'Class-9'!BZ72</f>
        <v>0</v>
      </c>
      <c r="BR70" s="292" t="str">
        <f>'Class-9'!CC72</f>
        <v/>
      </c>
      <c r="BS70" s="264">
        <f>'Class-9'!CD72</f>
        <v>0</v>
      </c>
      <c r="BT70" s="265">
        <f>'Class-9'!CE72</f>
        <v>0</v>
      </c>
      <c r="BU70" s="290">
        <f>'Class-9'!CF72</f>
        <v>0</v>
      </c>
      <c r="BV70" s="265">
        <f>'Class-9'!CG72</f>
        <v>0</v>
      </c>
      <c r="BW70" s="265">
        <f>'Class-9'!CH72</f>
        <v>0</v>
      </c>
      <c r="BX70" s="290">
        <f>'Class-9'!CI72</f>
        <v>0</v>
      </c>
      <c r="BY70" s="265">
        <f>'Class-9'!CJ72</f>
        <v>0</v>
      </c>
      <c r="BZ70" s="265">
        <f>'Class-9'!CK72</f>
        <v>0</v>
      </c>
      <c r="CA70" s="290">
        <f>'Class-9'!CL72</f>
        <v>0</v>
      </c>
      <c r="CB70" s="906">
        <f>'Class-9'!CM72</f>
        <v>0</v>
      </c>
      <c r="CC70" s="907">
        <f>'Class-9'!CN72</f>
        <v>0</v>
      </c>
      <c r="CD70" s="292" t="str">
        <f>'Class-9'!CQ72</f>
        <v/>
      </c>
      <c r="CE70" s="264">
        <f>'Class-9'!CR72</f>
        <v>0</v>
      </c>
      <c r="CF70" s="265">
        <f>'Class-9'!CS72</f>
        <v>0</v>
      </c>
      <c r="CG70" s="290">
        <f>'Class-9'!CT72</f>
        <v>0</v>
      </c>
      <c r="CH70" s="265">
        <f>'Class-9'!CU72</f>
        <v>0</v>
      </c>
      <c r="CI70" s="265">
        <f>'Class-9'!CV72</f>
        <v>0</v>
      </c>
      <c r="CJ70" s="290">
        <f>'Class-9'!CW72</f>
        <v>0</v>
      </c>
      <c r="CK70" s="265">
        <f>'Class-9'!CX72</f>
        <v>0</v>
      </c>
      <c r="CL70" s="265">
        <f>'Class-9'!CY72</f>
        <v>0</v>
      </c>
      <c r="CM70" s="290">
        <f>'Class-9'!CZ72</f>
        <v>0</v>
      </c>
      <c r="CN70" s="906">
        <f>'Class-9'!DA72</f>
        <v>0</v>
      </c>
      <c r="CO70" s="907">
        <f>'Class-9'!DB72</f>
        <v>0</v>
      </c>
      <c r="CP70" s="292" t="str">
        <f>'Class-9'!DE72</f>
        <v/>
      </c>
      <c r="CQ70" s="264">
        <f>'Class-9'!DF72</f>
        <v>0</v>
      </c>
      <c r="CR70" s="265">
        <f>'Class-9'!DG72</f>
        <v>0</v>
      </c>
      <c r="CS70" s="290">
        <f>'Class-9'!DH72</f>
        <v>0</v>
      </c>
      <c r="CT70" s="265">
        <f>'Class-9'!DI72</f>
        <v>0</v>
      </c>
      <c r="CU70" s="265">
        <f>'Class-9'!DJ72</f>
        <v>0</v>
      </c>
      <c r="CV70" s="290">
        <f>'Class-9'!DK72</f>
        <v>0</v>
      </c>
      <c r="CW70" s="265">
        <f>'Class-9'!DL72</f>
        <v>0</v>
      </c>
      <c r="CX70" s="265">
        <f>'Class-9'!DM72</f>
        <v>0</v>
      </c>
      <c r="CY70" s="290">
        <f>'Class-9'!DN72</f>
        <v>0</v>
      </c>
      <c r="CZ70" s="291">
        <f>'Class-9'!DO72</f>
        <v>0</v>
      </c>
      <c r="DA70" s="307" t="str">
        <f>'Class-9'!DQ72</f>
        <v/>
      </c>
      <c r="DB70" s="264">
        <f>'Class-9'!DR72</f>
        <v>0</v>
      </c>
      <c r="DC70" s="265">
        <f>'Class-9'!DS72</f>
        <v>0</v>
      </c>
      <c r="DD70" s="290">
        <f>'Class-9'!DT72</f>
        <v>0</v>
      </c>
      <c r="DE70" s="265">
        <f>'Class-9'!DU72</f>
        <v>0</v>
      </c>
      <c r="DF70" s="265">
        <f>'Class-9'!DV72</f>
        <v>0</v>
      </c>
      <c r="DG70" s="290">
        <f>'Class-9'!DW72</f>
        <v>0</v>
      </c>
      <c r="DH70" s="265">
        <f>'Class-9'!DX72</f>
        <v>0</v>
      </c>
      <c r="DI70" s="265">
        <f>'Class-9'!DY72</f>
        <v>0</v>
      </c>
      <c r="DJ70" s="290">
        <f>'Class-9'!DZ72</f>
        <v>0</v>
      </c>
      <c r="DK70" s="291">
        <f>'Class-9'!EA72</f>
        <v>0</v>
      </c>
      <c r="DL70" s="307" t="str">
        <f>'Class-9'!EC72</f>
        <v/>
      </c>
      <c r="DM70" s="264">
        <f>'Class-9'!ED72</f>
        <v>0</v>
      </c>
      <c r="DN70" s="265">
        <f>'Class-9'!EE72</f>
        <v>0</v>
      </c>
      <c r="DO70" s="265">
        <f>'Class-9'!EF72</f>
        <v>0</v>
      </c>
      <c r="DP70" s="265">
        <f>'Class-9'!EG72</f>
        <v>0</v>
      </c>
      <c r="DQ70" s="265">
        <f>'Class-9'!EH72</f>
        <v>0</v>
      </c>
      <c r="DR70" s="292" t="str">
        <f>'Class-9'!EI72</f>
        <v/>
      </c>
      <c r="DS70" s="264">
        <f>'Class-9'!EJ72</f>
        <v>0</v>
      </c>
      <c r="DT70" s="265">
        <f>'Class-9'!EK72</f>
        <v>0</v>
      </c>
      <c r="DU70" s="265">
        <f>'Class-9'!EL72</f>
        <v>0</v>
      </c>
      <c r="DV70" s="265">
        <f>'Class-9'!EM72</f>
        <v>0</v>
      </c>
      <c r="DW70" s="265">
        <f>'Class-9'!EN72</f>
        <v>0</v>
      </c>
      <c r="DX70" s="268" t="str">
        <f>'Class-9'!EO72</f>
        <v/>
      </c>
      <c r="DY70" s="264">
        <f>'Class-9'!EP72</f>
        <v>0</v>
      </c>
      <c r="DZ70" s="265">
        <f>'Class-9'!EQ72</f>
        <v>0</v>
      </c>
      <c r="EA70" s="290">
        <f>'Class-9'!ER72</f>
        <v>0</v>
      </c>
      <c r="EB70" s="265">
        <f>'Class-9'!ES72</f>
        <v>0</v>
      </c>
      <c r="EC70" s="265">
        <f>'Class-9'!ET72</f>
        <v>0</v>
      </c>
      <c r="ED70" s="290">
        <f>'Class-9'!EU72</f>
        <v>0</v>
      </c>
      <c r="EE70" s="265">
        <f>'Class-9'!EV72</f>
        <v>0</v>
      </c>
      <c r="EF70" s="265">
        <f>'Class-9'!EW72</f>
        <v>0</v>
      </c>
      <c r="EG70" s="290">
        <f>'Class-9'!EX72</f>
        <v>0</v>
      </c>
      <c r="EH70" s="291">
        <f>'Class-9'!EY72</f>
        <v>0</v>
      </c>
      <c r="EI70" s="307" t="str">
        <f>'Class-9'!FA72</f>
        <v/>
      </c>
      <c r="EJ70" s="264">
        <f>'Class-9'!FB72</f>
        <v>0</v>
      </c>
      <c r="EK70" s="265">
        <f>'Class-9'!FC72</f>
        <v>0</v>
      </c>
      <c r="EL70" s="269" t="str">
        <f>'Class-9'!FD72</f>
        <v/>
      </c>
      <c r="EM70" s="264">
        <f>'Class-9'!FE72</f>
        <v>0</v>
      </c>
      <c r="EN70" s="265">
        <f>'Class-9'!FF72</f>
        <v>0</v>
      </c>
      <c r="EO70" s="270">
        <f>'Class-9'!FG72</f>
        <v>0</v>
      </c>
      <c r="EP70" s="265" t="str">
        <f>'Class-9'!FH72</f>
        <v/>
      </c>
      <c r="EQ70" s="265" t="str">
        <f>'Class-9'!FI72</f>
        <v/>
      </c>
      <c r="ER70" s="265" t="str">
        <f>'Class-9'!FJ72</f>
        <v/>
      </c>
      <c r="ES70" s="267" t="str">
        <f>'Class-9'!FK72</f>
        <v/>
      </c>
      <c r="ET70" s="271" t="str">
        <f>'Class-9'!FM72</f>
        <v/>
      </c>
    </row>
    <row r="71" spans="1:150" s="272" customFormat="1" ht="17.25" customHeight="1">
      <c r="A71" s="898"/>
      <c r="B71" s="264">
        <f t="shared" si="1"/>
        <v>0</v>
      </c>
      <c r="C71" s="265">
        <f>'Class-9'!D73</f>
        <v>0</v>
      </c>
      <c r="D71" s="265">
        <f>'Class-9'!E73</f>
        <v>0</v>
      </c>
      <c r="E71" s="265">
        <f>'Class-9'!F73</f>
        <v>0</v>
      </c>
      <c r="F71" s="265">
        <f>'Class-9'!$G73</f>
        <v>0</v>
      </c>
      <c r="G71" s="265">
        <f>'Class-9'!$H73</f>
        <v>0</v>
      </c>
      <c r="H71" s="265">
        <f>'Class-9'!I73</f>
        <v>0</v>
      </c>
      <c r="I71" s="265">
        <f>'Class-9'!J73</f>
        <v>0</v>
      </c>
      <c r="J71" s="266">
        <f>'Class-9'!K73</f>
        <v>0</v>
      </c>
      <c r="K71" s="264">
        <f>'Class-9'!L73</f>
        <v>0</v>
      </c>
      <c r="L71" s="265">
        <f>'Class-9'!M73</f>
        <v>0</v>
      </c>
      <c r="M71" s="290">
        <f>'Class-9'!N73</f>
        <v>0</v>
      </c>
      <c r="N71" s="265">
        <f>'Class-9'!O73</f>
        <v>0</v>
      </c>
      <c r="O71" s="265">
        <f>'Class-9'!P73</f>
        <v>0</v>
      </c>
      <c r="P71" s="290">
        <f>'Class-9'!Q73</f>
        <v>0</v>
      </c>
      <c r="Q71" s="265">
        <f>'Class-9'!R73</f>
        <v>0</v>
      </c>
      <c r="R71" s="265">
        <f>'Class-9'!S73</f>
        <v>0</v>
      </c>
      <c r="S71" s="290">
        <f>'Class-9'!T73</f>
        <v>0</v>
      </c>
      <c r="T71" s="906">
        <f>'Class-9'!U73</f>
        <v>0</v>
      </c>
      <c r="U71" s="907"/>
      <c r="V71" s="292" t="str">
        <f>'Class-9'!Y73</f>
        <v/>
      </c>
      <c r="W71" s="264">
        <f>'Class-9'!Z73</f>
        <v>0</v>
      </c>
      <c r="X71" s="265">
        <f>'Class-9'!AA73</f>
        <v>0</v>
      </c>
      <c r="Y71" s="290">
        <f>'Class-9'!AB73</f>
        <v>0</v>
      </c>
      <c r="Z71" s="265">
        <f>'Class-9'!AC73</f>
        <v>0</v>
      </c>
      <c r="AA71" s="265">
        <f>'Class-9'!AD73</f>
        <v>0</v>
      </c>
      <c r="AB71" s="290">
        <f>'Class-9'!AE73</f>
        <v>0</v>
      </c>
      <c r="AC71" s="265">
        <f>'Class-9'!AF73</f>
        <v>0</v>
      </c>
      <c r="AD71" s="265">
        <f>'Class-9'!AG73</f>
        <v>0</v>
      </c>
      <c r="AE71" s="290">
        <f>'Class-9'!AH73</f>
        <v>0</v>
      </c>
      <c r="AF71" s="906">
        <f>'Class-9'!AI73</f>
        <v>0</v>
      </c>
      <c r="AG71" s="907">
        <f>'Class-9'!AJ73</f>
        <v>0</v>
      </c>
      <c r="AH71" s="292" t="str">
        <f>'Class-9'!AM73</f>
        <v/>
      </c>
      <c r="AI71" s="264">
        <f>'Class-9'!AN73</f>
        <v>0</v>
      </c>
      <c r="AJ71" s="265">
        <f>'Class-9'!AO73</f>
        <v>0</v>
      </c>
      <c r="AK71" s="290">
        <f>'Class-9'!AP73</f>
        <v>0</v>
      </c>
      <c r="AL71" s="265">
        <f>'Class-9'!AQ73</f>
        <v>0</v>
      </c>
      <c r="AM71" s="265">
        <f>'Class-9'!AR73</f>
        <v>0</v>
      </c>
      <c r="AN71" s="290">
        <f>'Class-9'!AS73</f>
        <v>0</v>
      </c>
      <c r="AO71" s="265">
        <f>'Class-9'!AT73</f>
        <v>0</v>
      </c>
      <c r="AP71" s="265">
        <f>'Class-9'!AU73</f>
        <v>0</v>
      </c>
      <c r="AQ71" s="290">
        <f>'Class-9'!AV73</f>
        <v>0</v>
      </c>
      <c r="AR71" s="906">
        <f>'Class-9'!AW73</f>
        <v>0</v>
      </c>
      <c r="AS71" s="907"/>
      <c r="AT71" s="292" t="str">
        <f>'Class-9'!BA73</f>
        <v/>
      </c>
      <c r="AU71" s="264">
        <f>'Class-9'!BB73</f>
        <v>0</v>
      </c>
      <c r="AV71" s="265">
        <f>'Class-9'!BC73</f>
        <v>0</v>
      </c>
      <c r="AW71" s="290">
        <f>'Class-9'!BD73</f>
        <v>0</v>
      </c>
      <c r="AX71" s="265">
        <f>'Class-9'!BE73</f>
        <v>0</v>
      </c>
      <c r="AY71" s="265">
        <f>'Class-9'!BF73</f>
        <v>0</v>
      </c>
      <c r="AZ71" s="290">
        <f>'Class-9'!BG73</f>
        <v>0</v>
      </c>
      <c r="BA71" s="265">
        <f>'Class-9'!BH73</f>
        <v>0</v>
      </c>
      <c r="BB71" s="265">
        <f>'Class-9'!BI73</f>
        <v>0</v>
      </c>
      <c r="BC71" s="290">
        <f>'Class-9'!BJ73</f>
        <v>0</v>
      </c>
      <c r="BD71" s="906">
        <f>'Class-9'!BK73</f>
        <v>0</v>
      </c>
      <c r="BE71" s="907">
        <f>'Class-9'!BL73</f>
        <v>0</v>
      </c>
      <c r="BF71" s="292" t="str">
        <f>'Class-9'!BO73</f>
        <v/>
      </c>
      <c r="BG71" s="264">
        <f>'Class-9'!BP73</f>
        <v>0</v>
      </c>
      <c r="BH71" s="265">
        <f>'Class-9'!BQ73</f>
        <v>0</v>
      </c>
      <c r="BI71" s="290">
        <f>'Class-9'!BR73</f>
        <v>0</v>
      </c>
      <c r="BJ71" s="265">
        <f>'Class-9'!BS73</f>
        <v>0</v>
      </c>
      <c r="BK71" s="265">
        <f>'Class-9'!BT73</f>
        <v>0</v>
      </c>
      <c r="BL71" s="290">
        <f>'Class-9'!BU73</f>
        <v>0</v>
      </c>
      <c r="BM71" s="265">
        <f>'Class-9'!BV73</f>
        <v>0</v>
      </c>
      <c r="BN71" s="265">
        <f>'Class-9'!BW73</f>
        <v>0</v>
      </c>
      <c r="BO71" s="290">
        <f>'Class-9'!BX73</f>
        <v>0</v>
      </c>
      <c r="BP71" s="906">
        <f>'Class-9'!BY73</f>
        <v>0</v>
      </c>
      <c r="BQ71" s="907">
        <f>'Class-9'!BZ73</f>
        <v>0</v>
      </c>
      <c r="BR71" s="292" t="str">
        <f>'Class-9'!CC73</f>
        <v/>
      </c>
      <c r="BS71" s="264">
        <f>'Class-9'!CD73</f>
        <v>0</v>
      </c>
      <c r="BT71" s="265">
        <f>'Class-9'!CE73</f>
        <v>0</v>
      </c>
      <c r="BU71" s="290">
        <f>'Class-9'!CF73</f>
        <v>0</v>
      </c>
      <c r="BV71" s="265">
        <f>'Class-9'!CG73</f>
        <v>0</v>
      </c>
      <c r="BW71" s="265">
        <f>'Class-9'!CH73</f>
        <v>0</v>
      </c>
      <c r="BX71" s="290">
        <f>'Class-9'!CI73</f>
        <v>0</v>
      </c>
      <c r="BY71" s="265">
        <f>'Class-9'!CJ73</f>
        <v>0</v>
      </c>
      <c r="BZ71" s="265">
        <f>'Class-9'!CK73</f>
        <v>0</v>
      </c>
      <c r="CA71" s="290">
        <f>'Class-9'!CL73</f>
        <v>0</v>
      </c>
      <c r="CB71" s="906">
        <f>'Class-9'!CM73</f>
        <v>0</v>
      </c>
      <c r="CC71" s="907">
        <f>'Class-9'!CN73</f>
        <v>0</v>
      </c>
      <c r="CD71" s="292" t="str">
        <f>'Class-9'!CQ73</f>
        <v/>
      </c>
      <c r="CE71" s="264">
        <f>'Class-9'!CR73</f>
        <v>0</v>
      </c>
      <c r="CF71" s="265">
        <f>'Class-9'!CS73</f>
        <v>0</v>
      </c>
      <c r="CG71" s="290">
        <f>'Class-9'!CT73</f>
        <v>0</v>
      </c>
      <c r="CH71" s="265">
        <f>'Class-9'!CU73</f>
        <v>0</v>
      </c>
      <c r="CI71" s="265">
        <f>'Class-9'!CV73</f>
        <v>0</v>
      </c>
      <c r="CJ71" s="290">
        <f>'Class-9'!CW73</f>
        <v>0</v>
      </c>
      <c r="CK71" s="265">
        <f>'Class-9'!CX73</f>
        <v>0</v>
      </c>
      <c r="CL71" s="265">
        <f>'Class-9'!CY73</f>
        <v>0</v>
      </c>
      <c r="CM71" s="290">
        <f>'Class-9'!CZ73</f>
        <v>0</v>
      </c>
      <c r="CN71" s="906">
        <f>'Class-9'!DA73</f>
        <v>0</v>
      </c>
      <c r="CO71" s="907">
        <f>'Class-9'!DB73</f>
        <v>0</v>
      </c>
      <c r="CP71" s="292" t="str">
        <f>'Class-9'!DE73</f>
        <v/>
      </c>
      <c r="CQ71" s="264">
        <f>'Class-9'!DF73</f>
        <v>0</v>
      </c>
      <c r="CR71" s="265">
        <f>'Class-9'!DG73</f>
        <v>0</v>
      </c>
      <c r="CS71" s="290">
        <f>'Class-9'!DH73</f>
        <v>0</v>
      </c>
      <c r="CT71" s="265">
        <f>'Class-9'!DI73</f>
        <v>0</v>
      </c>
      <c r="CU71" s="265">
        <f>'Class-9'!DJ73</f>
        <v>0</v>
      </c>
      <c r="CV71" s="290">
        <f>'Class-9'!DK73</f>
        <v>0</v>
      </c>
      <c r="CW71" s="265">
        <f>'Class-9'!DL73</f>
        <v>0</v>
      </c>
      <c r="CX71" s="265">
        <f>'Class-9'!DM73</f>
        <v>0</v>
      </c>
      <c r="CY71" s="290">
        <f>'Class-9'!DN73</f>
        <v>0</v>
      </c>
      <c r="CZ71" s="291">
        <f>'Class-9'!DO73</f>
        <v>0</v>
      </c>
      <c r="DA71" s="307" t="str">
        <f>'Class-9'!DQ73</f>
        <v/>
      </c>
      <c r="DB71" s="264">
        <f>'Class-9'!DR73</f>
        <v>0</v>
      </c>
      <c r="DC71" s="265">
        <f>'Class-9'!DS73</f>
        <v>0</v>
      </c>
      <c r="DD71" s="290">
        <f>'Class-9'!DT73</f>
        <v>0</v>
      </c>
      <c r="DE71" s="265">
        <f>'Class-9'!DU73</f>
        <v>0</v>
      </c>
      <c r="DF71" s="265">
        <f>'Class-9'!DV73</f>
        <v>0</v>
      </c>
      <c r="DG71" s="290">
        <f>'Class-9'!DW73</f>
        <v>0</v>
      </c>
      <c r="DH71" s="265">
        <f>'Class-9'!DX73</f>
        <v>0</v>
      </c>
      <c r="DI71" s="265">
        <f>'Class-9'!DY73</f>
        <v>0</v>
      </c>
      <c r="DJ71" s="290">
        <f>'Class-9'!DZ73</f>
        <v>0</v>
      </c>
      <c r="DK71" s="291">
        <f>'Class-9'!EA73</f>
        <v>0</v>
      </c>
      <c r="DL71" s="307" t="str">
        <f>'Class-9'!EC73</f>
        <v/>
      </c>
      <c r="DM71" s="264">
        <f>'Class-9'!ED73</f>
        <v>0</v>
      </c>
      <c r="DN71" s="265">
        <f>'Class-9'!EE73</f>
        <v>0</v>
      </c>
      <c r="DO71" s="265">
        <f>'Class-9'!EF73</f>
        <v>0</v>
      </c>
      <c r="DP71" s="265">
        <f>'Class-9'!EG73</f>
        <v>0</v>
      </c>
      <c r="DQ71" s="265">
        <f>'Class-9'!EH73</f>
        <v>0</v>
      </c>
      <c r="DR71" s="292" t="str">
        <f>'Class-9'!EI73</f>
        <v/>
      </c>
      <c r="DS71" s="264">
        <f>'Class-9'!EJ73</f>
        <v>0</v>
      </c>
      <c r="DT71" s="265">
        <f>'Class-9'!EK73</f>
        <v>0</v>
      </c>
      <c r="DU71" s="265">
        <f>'Class-9'!EL73</f>
        <v>0</v>
      </c>
      <c r="DV71" s="265">
        <f>'Class-9'!EM73</f>
        <v>0</v>
      </c>
      <c r="DW71" s="265">
        <f>'Class-9'!EN73</f>
        <v>0</v>
      </c>
      <c r="DX71" s="268" t="str">
        <f>'Class-9'!EO73</f>
        <v/>
      </c>
      <c r="DY71" s="264">
        <f>'Class-9'!EP73</f>
        <v>0</v>
      </c>
      <c r="DZ71" s="265">
        <f>'Class-9'!EQ73</f>
        <v>0</v>
      </c>
      <c r="EA71" s="290">
        <f>'Class-9'!ER73</f>
        <v>0</v>
      </c>
      <c r="EB71" s="265">
        <f>'Class-9'!ES73</f>
        <v>0</v>
      </c>
      <c r="EC71" s="265">
        <f>'Class-9'!ET73</f>
        <v>0</v>
      </c>
      <c r="ED71" s="290">
        <f>'Class-9'!EU73</f>
        <v>0</v>
      </c>
      <c r="EE71" s="265">
        <f>'Class-9'!EV73</f>
        <v>0</v>
      </c>
      <c r="EF71" s="265">
        <f>'Class-9'!EW73</f>
        <v>0</v>
      </c>
      <c r="EG71" s="290">
        <f>'Class-9'!EX73</f>
        <v>0</v>
      </c>
      <c r="EH71" s="291">
        <f>'Class-9'!EY73</f>
        <v>0</v>
      </c>
      <c r="EI71" s="307" t="str">
        <f>'Class-9'!FA73</f>
        <v/>
      </c>
      <c r="EJ71" s="264">
        <f>'Class-9'!FB73</f>
        <v>0</v>
      </c>
      <c r="EK71" s="265">
        <f>'Class-9'!FC73</f>
        <v>0</v>
      </c>
      <c r="EL71" s="269" t="str">
        <f>'Class-9'!FD73</f>
        <v/>
      </c>
      <c r="EM71" s="264">
        <f>'Class-9'!FE73</f>
        <v>0</v>
      </c>
      <c r="EN71" s="265">
        <f>'Class-9'!FF73</f>
        <v>0</v>
      </c>
      <c r="EO71" s="270">
        <f>'Class-9'!FG73</f>
        <v>0</v>
      </c>
      <c r="EP71" s="265" t="str">
        <f>'Class-9'!FH73</f>
        <v/>
      </c>
      <c r="EQ71" s="265" t="str">
        <f>'Class-9'!FI73</f>
        <v/>
      </c>
      <c r="ER71" s="265" t="str">
        <f>'Class-9'!FJ73</f>
        <v/>
      </c>
      <c r="ES71" s="267" t="str">
        <f>'Class-9'!FK73</f>
        <v/>
      </c>
      <c r="ET71" s="271" t="str">
        <f>'Class-9'!FM73</f>
        <v/>
      </c>
    </row>
    <row r="72" spans="1:150" s="272" customFormat="1" ht="17.25" customHeight="1">
      <c r="A72" s="898"/>
      <c r="B72" s="264">
        <f t="shared" si="1"/>
        <v>0</v>
      </c>
      <c r="C72" s="265">
        <f>'Class-9'!D74</f>
        <v>0</v>
      </c>
      <c r="D72" s="265">
        <f>'Class-9'!E74</f>
        <v>0</v>
      </c>
      <c r="E72" s="265">
        <f>'Class-9'!F74</f>
        <v>0</v>
      </c>
      <c r="F72" s="265">
        <f>'Class-9'!$G74</f>
        <v>0</v>
      </c>
      <c r="G72" s="265">
        <f>'Class-9'!$H74</f>
        <v>0</v>
      </c>
      <c r="H72" s="265">
        <f>'Class-9'!I74</f>
        <v>0</v>
      </c>
      <c r="I72" s="265">
        <f>'Class-9'!J74</f>
        <v>0</v>
      </c>
      <c r="J72" s="266">
        <f>'Class-9'!K74</f>
        <v>0</v>
      </c>
      <c r="K72" s="264">
        <f>'Class-9'!L74</f>
        <v>0</v>
      </c>
      <c r="L72" s="265">
        <f>'Class-9'!M74</f>
        <v>0</v>
      </c>
      <c r="M72" s="290">
        <f>'Class-9'!N74</f>
        <v>0</v>
      </c>
      <c r="N72" s="265">
        <f>'Class-9'!O74</f>
        <v>0</v>
      </c>
      <c r="O72" s="265">
        <f>'Class-9'!P74</f>
        <v>0</v>
      </c>
      <c r="P72" s="290">
        <f>'Class-9'!Q74</f>
        <v>0</v>
      </c>
      <c r="Q72" s="265">
        <f>'Class-9'!R74</f>
        <v>0</v>
      </c>
      <c r="R72" s="265">
        <f>'Class-9'!S74</f>
        <v>0</v>
      </c>
      <c r="S72" s="290">
        <f>'Class-9'!T74</f>
        <v>0</v>
      </c>
      <c r="T72" s="906">
        <f>'Class-9'!U74</f>
        <v>0</v>
      </c>
      <c r="U72" s="907"/>
      <c r="V72" s="292" t="str">
        <f>'Class-9'!Y74</f>
        <v/>
      </c>
      <c r="W72" s="264">
        <f>'Class-9'!Z74</f>
        <v>0</v>
      </c>
      <c r="X72" s="265">
        <f>'Class-9'!AA74</f>
        <v>0</v>
      </c>
      <c r="Y72" s="290">
        <f>'Class-9'!AB74</f>
        <v>0</v>
      </c>
      <c r="Z72" s="265">
        <f>'Class-9'!AC74</f>
        <v>0</v>
      </c>
      <c r="AA72" s="265">
        <f>'Class-9'!AD74</f>
        <v>0</v>
      </c>
      <c r="AB72" s="290">
        <f>'Class-9'!AE74</f>
        <v>0</v>
      </c>
      <c r="AC72" s="265">
        <f>'Class-9'!AF74</f>
        <v>0</v>
      </c>
      <c r="AD72" s="265">
        <f>'Class-9'!AG74</f>
        <v>0</v>
      </c>
      <c r="AE72" s="290">
        <f>'Class-9'!AH74</f>
        <v>0</v>
      </c>
      <c r="AF72" s="906">
        <f>'Class-9'!AI74</f>
        <v>0</v>
      </c>
      <c r="AG72" s="907">
        <f>'Class-9'!AJ74</f>
        <v>0</v>
      </c>
      <c r="AH72" s="292" t="str">
        <f>'Class-9'!AM74</f>
        <v/>
      </c>
      <c r="AI72" s="264">
        <f>'Class-9'!AN74</f>
        <v>0</v>
      </c>
      <c r="AJ72" s="265">
        <f>'Class-9'!AO74</f>
        <v>0</v>
      </c>
      <c r="AK72" s="290">
        <f>'Class-9'!AP74</f>
        <v>0</v>
      </c>
      <c r="AL72" s="265">
        <f>'Class-9'!AQ74</f>
        <v>0</v>
      </c>
      <c r="AM72" s="265">
        <f>'Class-9'!AR74</f>
        <v>0</v>
      </c>
      <c r="AN72" s="290">
        <f>'Class-9'!AS74</f>
        <v>0</v>
      </c>
      <c r="AO72" s="265">
        <f>'Class-9'!AT74</f>
        <v>0</v>
      </c>
      <c r="AP72" s="265">
        <f>'Class-9'!AU74</f>
        <v>0</v>
      </c>
      <c r="AQ72" s="290">
        <f>'Class-9'!AV74</f>
        <v>0</v>
      </c>
      <c r="AR72" s="906">
        <f>'Class-9'!AW74</f>
        <v>0</v>
      </c>
      <c r="AS72" s="907"/>
      <c r="AT72" s="292" t="str">
        <f>'Class-9'!BA74</f>
        <v/>
      </c>
      <c r="AU72" s="264">
        <f>'Class-9'!BB74</f>
        <v>0</v>
      </c>
      <c r="AV72" s="265">
        <f>'Class-9'!BC74</f>
        <v>0</v>
      </c>
      <c r="AW72" s="290">
        <f>'Class-9'!BD74</f>
        <v>0</v>
      </c>
      <c r="AX72" s="265">
        <f>'Class-9'!BE74</f>
        <v>0</v>
      </c>
      <c r="AY72" s="265">
        <f>'Class-9'!BF74</f>
        <v>0</v>
      </c>
      <c r="AZ72" s="290">
        <f>'Class-9'!BG74</f>
        <v>0</v>
      </c>
      <c r="BA72" s="265">
        <f>'Class-9'!BH74</f>
        <v>0</v>
      </c>
      <c r="BB72" s="265">
        <f>'Class-9'!BI74</f>
        <v>0</v>
      </c>
      <c r="BC72" s="290">
        <f>'Class-9'!BJ74</f>
        <v>0</v>
      </c>
      <c r="BD72" s="906">
        <f>'Class-9'!BK74</f>
        <v>0</v>
      </c>
      <c r="BE72" s="907">
        <f>'Class-9'!BL74</f>
        <v>0</v>
      </c>
      <c r="BF72" s="292" t="str">
        <f>'Class-9'!BO74</f>
        <v/>
      </c>
      <c r="BG72" s="264">
        <f>'Class-9'!BP74</f>
        <v>0</v>
      </c>
      <c r="BH72" s="265">
        <f>'Class-9'!BQ74</f>
        <v>0</v>
      </c>
      <c r="BI72" s="290">
        <f>'Class-9'!BR74</f>
        <v>0</v>
      </c>
      <c r="BJ72" s="265">
        <f>'Class-9'!BS74</f>
        <v>0</v>
      </c>
      <c r="BK72" s="265">
        <f>'Class-9'!BT74</f>
        <v>0</v>
      </c>
      <c r="BL72" s="290">
        <f>'Class-9'!BU74</f>
        <v>0</v>
      </c>
      <c r="BM72" s="265">
        <f>'Class-9'!BV74</f>
        <v>0</v>
      </c>
      <c r="BN72" s="265">
        <f>'Class-9'!BW74</f>
        <v>0</v>
      </c>
      <c r="BO72" s="290">
        <f>'Class-9'!BX74</f>
        <v>0</v>
      </c>
      <c r="BP72" s="906">
        <f>'Class-9'!BY74</f>
        <v>0</v>
      </c>
      <c r="BQ72" s="907">
        <f>'Class-9'!BZ74</f>
        <v>0</v>
      </c>
      <c r="BR72" s="292" t="str">
        <f>'Class-9'!CC74</f>
        <v/>
      </c>
      <c r="BS72" s="264">
        <f>'Class-9'!CD74</f>
        <v>0</v>
      </c>
      <c r="BT72" s="265">
        <f>'Class-9'!CE74</f>
        <v>0</v>
      </c>
      <c r="BU72" s="290">
        <f>'Class-9'!CF74</f>
        <v>0</v>
      </c>
      <c r="BV72" s="265">
        <f>'Class-9'!CG74</f>
        <v>0</v>
      </c>
      <c r="BW72" s="265">
        <f>'Class-9'!CH74</f>
        <v>0</v>
      </c>
      <c r="BX72" s="290">
        <f>'Class-9'!CI74</f>
        <v>0</v>
      </c>
      <c r="BY72" s="265">
        <f>'Class-9'!CJ74</f>
        <v>0</v>
      </c>
      <c r="BZ72" s="265">
        <f>'Class-9'!CK74</f>
        <v>0</v>
      </c>
      <c r="CA72" s="290">
        <f>'Class-9'!CL74</f>
        <v>0</v>
      </c>
      <c r="CB72" s="906">
        <f>'Class-9'!CM74</f>
        <v>0</v>
      </c>
      <c r="CC72" s="907">
        <f>'Class-9'!CN74</f>
        <v>0</v>
      </c>
      <c r="CD72" s="292" t="str">
        <f>'Class-9'!CQ74</f>
        <v/>
      </c>
      <c r="CE72" s="264">
        <f>'Class-9'!CR74</f>
        <v>0</v>
      </c>
      <c r="CF72" s="265">
        <f>'Class-9'!CS74</f>
        <v>0</v>
      </c>
      <c r="CG72" s="290">
        <f>'Class-9'!CT74</f>
        <v>0</v>
      </c>
      <c r="CH72" s="265">
        <f>'Class-9'!CU74</f>
        <v>0</v>
      </c>
      <c r="CI72" s="265">
        <f>'Class-9'!CV74</f>
        <v>0</v>
      </c>
      <c r="CJ72" s="290">
        <f>'Class-9'!CW74</f>
        <v>0</v>
      </c>
      <c r="CK72" s="265">
        <f>'Class-9'!CX74</f>
        <v>0</v>
      </c>
      <c r="CL72" s="265">
        <f>'Class-9'!CY74</f>
        <v>0</v>
      </c>
      <c r="CM72" s="290">
        <f>'Class-9'!CZ74</f>
        <v>0</v>
      </c>
      <c r="CN72" s="906">
        <f>'Class-9'!DA74</f>
        <v>0</v>
      </c>
      <c r="CO72" s="907">
        <f>'Class-9'!DB74</f>
        <v>0</v>
      </c>
      <c r="CP72" s="292" t="str">
        <f>'Class-9'!DE74</f>
        <v/>
      </c>
      <c r="CQ72" s="264">
        <f>'Class-9'!DF74</f>
        <v>0</v>
      </c>
      <c r="CR72" s="265">
        <f>'Class-9'!DG74</f>
        <v>0</v>
      </c>
      <c r="CS72" s="290">
        <f>'Class-9'!DH74</f>
        <v>0</v>
      </c>
      <c r="CT72" s="265">
        <f>'Class-9'!DI74</f>
        <v>0</v>
      </c>
      <c r="CU72" s="265">
        <f>'Class-9'!DJ74</f>
        <v>0</v>
      </c>
      <c r="CV72" s="290">
        <f>'Class-9'!DK74</f>
        <v>0</v>
      </c>
      <c r="CW72" s="265">
        <f>'Class-9'!DL74</f>
        <v>0</v>
      </c>
      <c r="CX72" s="265">
        <f>'Class-9'!DM74</f>
        <v>0</v>
      </c>
      <c r="CY72" s="290">
        <f>'Class-9'!DN74</f>
        <v>0</v>
      </c>
      <c r="CZ72" s="291">
        <f>'Class-9'!DO74</f>
        <v>0</v>
      </c>
      <c r="DA72" s="307" t="str">
        <f>'Class-9'!DQ74</f>
        <v/>
      </c>
      <c r="DB72" s="264">
        <f>'Class-9'!DR74</f>
        <v>0</v>
      </c>
      <c r="DC72" s="265">
        <f>'Class-9'!DS74</f>
        <v>0</v>
      </c>
      <c r="DD72" s="290">
        <f>'Class-9'!DT74</f>
        <v>0</v>
      </c>
      <c r="DE72" s="265">
        <f>'Class-9'!DU74</f>
        <v>0</v>
      </c>
      <c r="DF72" s="265">
        <f>'Class-9'!DV74</f>
        <v>0</v>
      </c>
      <c r="DG72" s="290">
        <f>'Class-9'!DW74</f>
        <v>0</v>
      </c>
      <c r="DH72" s="265">
        <f>'Class-9'!DX74</f>
        <v>0</v>
      </c>
      <c r="DI72" s="265">
        <f>'Class-9'!DY74</f>
        <v>0</v>
      </c>
      <c r="DJ72" s="290">
        <f>'Class-9'!DZ74</f>
        <v>0</v>
      </c>
      <c r="DK72" s="291">
        <f>'Class-9'!EA74</f>
        <v>0</v>
      </c>
      <c r="DL72" s="307" t="str">
        <f>'Class-9'!EC74</f>
        <v/>
      </c>
      <c r="DM72" s="264">
        <f>'Class-9'!ED74</f>
        <v>0</v>
      </c>
      <c r="DN72" s="265">
        <f>'Class-9'!EE74</f>
        <v>0</v>
      </c>
      <c r="DO72" s="265">
        <f>'Class-9'!EF74</f>
        <v>0</v>
      </c>
      <c r="DP72" s="265">
        <f>'Class-9'!EG74</f>
        <v>0</v>
      </c>
      <c r="DQ72" s="265">
        <f>'Class-9'!EH74</f>
        <v>0</v>
      </c>
      <c r="DR72" s="292" t="str">
        <f>'Class-9'!EI74</f>
        <v/>
      </c>
      <c r="DS72" s="264">
        <f>'Class-9'!EJ74</f>
        <v>0</v>
      </c>
      <c r="DT72" s="265">
        <f>'Class-9'!EK74</f>
        <v>0</v>
      </c>
      <c r="DU72" s="265">
        <f>'Class-9'!EL74</f>
        <v>0</v>
      </c>
      <c r="DV72" s="265">
        <f>'Class-9'!EM74</f>
        <v>0</v>
      </c>
      <c r="DW72" s="265">
        <f>'Class-9'!EN74</f>
        <v>0</v>
      </c>
      <c r="DX72" s="268" t="str">
        <f>'Class-9'!EO74</f>
        <v/>
      </c>
      <c r="DY72" s="264">
        <f>'Class-9'!EP74</f>
        <v>0</v>
      </c>
      <c r="DZ72" s="265">
        <f>'Class-9'!EQ74</f>
        <v>0</v>
      </c>
      <c r="EA72" s="290">
        <f>'Class-9'!ER74</f>
        <v>0</v>
      </c>
      <c r="EB72" s="265">
        <f>'Class-9'!ES74</f>
        <v>0</v>
      </c>
      <c r="EC72" s="265">
        <f>'Class-9'!ET74</f>
        <v>0</v>
      </c>
      <c r="ED72" s="290">
        <f>'Class-9'!EU74</f>
        <v>0</v>
      </c>
      <c r="EE72" s="265">
        <f>'Class-9'!EV74</f>
        <v>0</v>
      </c>
      <c r="EF72" s="265">
        <f>'Class-9'!EW74</f>
        <v>0</v>
      </c>
      <c r="EG72" s="290">
        <f>'Class-9'!EX74</f>
        <v>0</v>
      </c>
      <c r="EH72" s="291">
        <f>'Class-9'!EY74</f>
        <v>0</v>
      </c>
      <c r="EI72" s="307" t="str">
        <f>'Class-9'!FA74</f>
        <v/>
      </c>
      <c r="EJ72" s="264">
        <f>'Class-9'!FB74</f>
        <v>0</v>
      </c>
      <c r="EK72" s="265">
        <f>'Class-9'!FC74</f>
        <v>0</v>
      </c>
      <c r="EL72" s="269" t="str">
        <f>'Class-9'!FD74</f>
        <v/>
      </c>
      <c r="EM72" s="264">
        <f>'Class-9'!FE74</f>
        <v>0</v>
      </c>
      <c r="EN72" s="265">
        <f>'Class-9'!FF74</f>
        <v>0</v>
      </c>
      <c r="EO72" s="270">
        <f>'Class-9'!FG74</f>
        <v>0</v>
      </c>
      <c r="EP72" s="265" t="str">
        <f>'Class-9'!FH74</f>
        <v/>
      </c>
      <c r="EQ72" s="265" t="str">
        <f>'Class-9'!FI74</f>
        <v/>
      </c>
      <c r="ER72" s="265" t="str">
        <f>'Class-9'!FJ74</f>
        <v/>
      </c>
      <c r="ES72" s="267" t="str">
        <f>'Class-9'!FK74</f>
        <v/>
      </c>
      <c r="ET72" s="271" t="str">
        <f>'Class-9'!FM74</f>
        <v/>
      </c>
    </row>
    <row r="73" spans="1:150" s="272" customFormat="1" ht="17.25" customHeight="1">
      <c r="A73" s="898"/>
      <c r="B73" s="264">
        <f t="shared" ref="B73:B106" si="2">IF(F73&gt;0,B72+1,0)</f>
        <v>0</v>
      </c>
      <c r="C73" s="265">
        <f>'Class-9'!D75</f>
        <v>0</v>
      </c>
      <c r="D73" s="265">
        <f>'Class-9'!E75</f>
        <v>0</v>
      </c>
      <c r="E73" s="265">
        <f>'Class-9'!F75</f>
        <v>0</v>
      </c>
      <c r="F73" s="265">
        <f>'Class-9'!$G75</f>
        <v>0</v>
      </c>
      <c r="G73" s="265">
        <f>'Class-9'!$H75</f>
        <v>0</v>
      </c>
      <c r="H73" s="265">
        <f>'Class-9'!I75</f>
        <v>0</v>
      </c>
      <c r="I73" s="265">
        <f>'Class-9'!J75</f>
        <v>0</v>
      </c>
      <c r="J73" s="266">
        <f>'Class-9'!K75</f>
        <v>0</v>
      </c>
      <c r="K73" s="264">
        <f>'Class-9'!L75</f>
        <v>0</v>
      </c>
      <c r="L73" s="265">
        <f>'Class-9'!M75</f>
        <v>0</v>
      </c>
      <c r="M73" s="290">
        <f>'Class-9'!N75</f>
        <v>0</v>
      </c>
      <c r="N73" s="265">
        <f>'Class-9'!O75</f>
        <v>0</v>
      </c>
      <c r="O73" s="265">
        <f>'Class-9'!P75</f>
        <v>0</v>
      </c>
      <c r="P73" s="290">
        <f>'Class-9'!Q75</f>
        <v>0</v>
      </c>
      <c r="Q73" s="265">
        <f>'Class-9'!R75</f>
        <v>0</v>
      </c>
      <c r="R73" s="265">
        <f>'Class-9'!S75</f>
        <v>0</v>
      </c>
      <c r="S73" s="290">
        <f>'Class-9'!T75</f>
        <v>0</v>
      </c>
      <c r="T73" s="906">
        <f>'Class-9'!U75</f>
        <v>0</v>
      </c>
      <c r="U73" s="907"/>
      <c r="V73" s="292" t="str">
        <f>'Class-9'!Y75</f>
        <v/>
      </c>
      <c r="W73" s="264">
        <f>'Class-9'!Z75</f>
        <v>0</v>
      </c>
      <c r="X73" s="265">
        <f>'Class-9'!AA75</f>
        <v>0</v>
      </c>
      <c r="Y73" s="290">
        <f>'Class-9'!AB75</f>
        <v>0</v>
      </c>
      <c r="Z73" s="265">
        <f>'Class-9'!AC75</f>
        <v>0</v>
      </c>
      <c r="AA73" s="265">
        <f>'Class-9'!AD75</f>
        <v>0</v>
      </c>
      <c r="AB73" s="290">
        <f>'Class-9'!AE75</f>
        <v>0</v>
      </c>
      <c r="AC73" s="265">
        <f>'Class-9'!AF75</f>
        <v>0</v>
      </c>
      <c r="AD73" s="265">
        <f>'Class-9'!AG75</f>
        <v>0</v>
      </c>
      <c r="AE73" s="290">
        <f>'Class-9'!AH75</f>
        <v>0</v>
      </c>
      <c r="AF73" s="906">
        <f>'Class-9'!AI75</f>
        <v>0</v>
      </c>
      <c r="AG73" s="907">
        <f>'Class-9'!AJ75</f>
        <v>0</v>
      </c>
      <c r="AH73" s="292" t="str">
        <f>'Class-9'!AM75</f>
        <v/>
      </c>
      <c r="AI73" s="264">
        <f>'Class-9'!AN75</f>
        <v>0</v>
      </c>
      <c r="AJ73" s="265">
        <f>'Class-9'!AO75</f>
        <v>0</v>
      </c>
      <c r="AK73" s="290">
        <f>'Class-9'!AP75</f>
        <v>0</v>
      </c>
      <c r="AL73" s="265">
        <f>'Class-9'!AQ75</f>
        <v>0</v>
      </c>
      <c r="AM73" s="265">
        <f>'Class-9'!AR75</f>
        <v>0</v>
      </c>
      <c r="AN73" s="290">
        <f>'Class-9'!AS75</f>
        <v>0</v>
      </c>
      <c r="AO73" s="265">
        <f>'Class-9'!AT75</f>
        <v>0</v>
      </c>
      <c r="AP73" s="265">
        <f>'Class-9'!AU75</f>
        <v>0</v>
      </c>
      <c r="AQ73" s="290">
        <f>'Class-9'!AV75</f>
        <v>0</v>
      </c>
      <c r="AR73" s="906">
        <f>'Class-9'!AW75</f>
        <v>0</v>
      </c>
      <c r="AS73" s="907"/>
      <c r="AT73" s="292" t="str">
        <f>'Class-9'!BA75</f>
        <v/>
      </c>
      <c r="AU73" s="264">
        <f>'Class-9'!BB75</f>
        <v>0</v>
      </c>
      <c r="AV73" s="265">
        <f>'Class-9'!BC75</f>
        <v>0</v>
      </c>
      <c r="AW73" s="290">
        <f>'Class-9'!BD75</f>
        <v>0</v>
      </c>
      <c r="AX73" s="265">
        <f>'Class-9'!BE75</f>
        <v>0</v>
      </c>
      <c r="AY73" s="265">
        <f>'Class-9'!BF75</f>
        <v>0</v>
      </c>
      <c r="AZ73" s="290">
        <f>'Class-9'!BG75</f>
        <v>0</v>
      </c>
      <c r="BA73" s="265">
        <f>'Class-9'!BH75</f>
        <v>0</v>
      </c>
      <c r="BB73" s="265">
        <f>'Class-9'!BI75</f>
        <v>0</v>
      </c>
      <c r="BC73" s="290">
        <f>'Class-9'!BJ75</f>
        <v>0</v>
      </c>
      <c r="BD73" s="906">
        <f>'Class-9'!BK75</f>
        <v>0</v>
      </c>
      <c r="BE73" s="907">
        <f>'Class-9'!BL75</f>
        <v>0</v>
      </c>
      <c r="BF73" s="292" t="str">
        <f>'Class-9'!BO75</f>
        <v/>
      </c>
      <c r="BG73" s="264">
        <f>'Class-9'!BP75</f>
        <v>0</v>
      </c>
      <c r="BH73" s="265">
        <f>'Class-9'!BQ75</f>
        <v>0</v>
      </c>
      <c r="BI73" s="290">
        <f>'Class-9'!BR75</f>
        <v>0</v>
      </c>
      <c r="BJ73" s="265">
        <f>'Class-9'!BS75</f>
        <v>0</v>
      </c>
      <c r="BK73" s="265">
        <f>'Class-9'!BT75</f>
        <v>0</v>
      </c>
      <c r="BL73" s="290">
        <f>'Class-9'!BU75</f>
        <v>0</v>
      </c>
      <c r="BM73" s="265">
        <f>'Class-9'!BV75</f>
        <v>0</v>
      </c>
      <c r="BN73" s="265">
        <f>'Class-9'!BW75</f>
        <v>0</v>
      </c>
      <c r="BO73" s="290">
        <f>'Class-9'!BX75</f>
        <v>0</v>
      </c>
      <c r="BP73" s="906">
        <f>'Class-9'!BY75</f>
        <v>0</v>
      </c>
      <c r="BQ73" s="907">
        <f>'Class-9'!BZ75</f>
        <v>0</v>
      </c>
      <c r="BR73" s="292" t="str">
        <f>'Class-9'!CC75</f>
        <v/>
      </c>
      <c r="BS73" s="264">
        <f>'Class-9'!CD75</f>
        <v>0</v>
      </c>
      <c r="BT73" s="265">
        <f>'Class-9'!CE75</f>
        <v>0</v>
      </c>
      <c r="BU73" s="290">
        <f>'Class-9'!CF75</f>
        <v>0</v>
      </c>
      <c r="BV73" s="265">
        <f>'Class-9'!CG75</f>
        <v>0</v>
      </c>
      <c r="BW73" s="265">
        <f>'Class-9'!CH75</f>
        <v>0</v>
      </c>
      <c r="BX73" s="290">
        <f>'Class-9'!CI75</f>
        <v>0</v>
      </c>
      <c r="BY73" s="265">
        <f>'Class-9'!CJ75</f>
        <v>0</v>
      </c>
      <c r="BZ73" s="265">
        <f>'Class-9'!CK75</f>
        <v>0</v>
      </c>
      <c r="CA73" s="290">
        <f>'Class-9'!CL75</f>
        <v>0</v>
      </c>
      <c r="CB73" s="906">
        <f>'Class-9'!CM75</f>
        <v>0</v>
      </c>
      <c r="CC73" s="907">
        <f>'Class-9'!CN75</f>
        <v>0</v>
      </c>
      <c r="CD73" s="292" t="str">
        <f>'Class-9'!CQ75</f>
        <v/>
      </c>
      <c r="CE73" s="264">
        <f>'Class-9'!CR75</f>
        <v>0</v>
      </c>
      <c r="CF73" s="265">
        <f>'Class-9'!CS75</f>
        <v>0</v>
      </c>
      <c r="CG73" s="290">
        <f>'Class-9'!CT75</f>
        <v>0</v>
      </c>
      <c r="CH73" s="265">
        <f>'Class-9'!CU75</f>
        <v>0</v>
      </c>
      <c r="CI73" s="265">
        <f>'Class-9'!CV75</f>
        <v>0</v>
      </c>
      <c r="CJ73" s="290">
        <f>'Class-9'!CW75</f>
        <v>0</v>
      </c>
      <c r="CK73" s="265">
        <f>'Class-9'!CX75</f>
        <v>0</v>
      </c>
      <c r="CL73" s="265">
        <f>'Class-9'!CY75</f>
        <v>0</v>
      </c>
      <c r="CM73" s="290">
        <f>'Class-9'!CZ75</f>
        <v>0</v>
      </c>
      <c r="CN73" s="906">
        <f>'Class-9'!DA75</f>
        <v>0</v>
      </c>
      <c r="CO73" s="907">
        <f>'Class-9'!DB75</f>
        <v>0</v>
      </c>
      <c r="CP73" s="292" t="str">
        <f>'Class-9'!DE75</f>
        <v/>
      </c>
      <c r="CQ73" s="264">
        <f>'Class-9'!DF75</f>
        <v>0</v>
      </c>
      <c r="CR73" s="265">
        <f>'Class-9'!DG75</f>
        <v>0</v>
      </c>
      <c r="CS73" s="290">
        <f>'Class-9'!DH75</f>
        <v>0</v>
      </c>
      <c r="CT73" s="265">
        <f>'Class-9'!DI75</f>
        <v>0</v>
      </c>
      <c r="CU73" s="265">
        <f>'Class-9'!DJ75</f>
        <v>0</v>
      </c>
      <c r="CV73" s="290">
        <f>'Class-9'!DK75</f>
        <v>0</v>
      </c>
      <c r="CW73" s="265">
        <f>'Class-9'!DL75</f>
        <v>0</v>
      </c>
      <c r="CX73" s="265">
        <f>'Class-9'!DM75</f>
        <v>0</v>
      </c>
      <c r="CY73" s="290">
        <f>'Class-9'!DN75</f>
        <v>0</v>
      </c>
      <c r="CZ73" s="291">
        <f>'Class-9'!DO75</f>
        <v>0</v>
      </c>
      <c r="DA73" s="307" t="str">
        <f>'Class-9'!DQ75</f>
        <v/>
      </c>
      <c r="DB73" s="264">
        <f>'Class-9'!DR75</f>
        <v>0</v>
      </c>
      <c r="DC73" s="265">
        <f>'Class-9'!DS75</f>
        <v>0</v>
      </c>
      <c r="DD73" s="290">
        <f>'Class-9'!DT75</f>
        <v>0</v>
      </c>
      <c r="DE73" s="265">
        <f>'Class-9'!DU75</f>
        <v>0</v>
      </c>
      <c r="DF73" s="265">
        <f>'Class-9'!DV75</f>
        <v>0</v>
      </c>
      <c r="DG73" s="290">
        <f>'Class-9'!DW75</f>
        <v>0</v>
      </c>
      <c r="DH73" s="265">
        <f>'Class-9'!DX75</f>
        <v>0</v>
      </c>
      <c r="DI73" s="265">
        <f>'Class-9'!DY75</f>
        <v>0</v>
      </c>
      <c r="DJ73" s="290">
        <f>'Class-9'!DZ75</f>
        <v>0</v>
      </c>
      <c r="DK73" s="291">
        <f>'Class-9'!EA75</f>
        <v>0</v>
      </c>
      <c r="DL73" s="307" t="str">
        <f>'Class-9'!EC75</f>
        <v/>
      </c>
      <c r="DM73" s="264">
        <f>'Class-9'!ED75</f>
        <v>0</v>
      </c>
      <c r="DN73" s="265">
        <f>'Class-9'!EE75</f>
        <v>0</v>
      </c>
      <c r="DO73" s="265">
        <f>'Class-9'!EF75</f>
        <v>0</v>
      </c>
      <c r="DP73" s="265">
        <f>'Class-9'!EG75</f>
        <v>0</v>
      </c>
      <c r="DQ73" s="265">
        <f>'Class-9'!EH75</f>
        <v>0</v>
      </c>
      <c r="DR73" s="292" t="str">
        <f>'Class-9'!EI75</f>
        <v/>
      </c>
      <c r="DS73" s="264">
        <f>'Class-9'!EJ75</f>
        <v>0</v>
      </c>
      <c r="DT73" s="265">
        <f>'Class-9'!EK75</f>
        <v>0</v>
      </c>
      <c r="DU73" s="265">
        <f>'Class-9'!EL75</f>
        <v>0</v>
      </c>
      <c r="DV73" s="265">
        <f>'Class-9'!EM75</f>
        <v>0</v>
      </c>
      <c r="DW73" s="265">
        <f>'Class-9'!EN75</f>
        <v>0</v>
      </c>
      <c r="DX73" s="268" t="str">
        <f>'Class-9'!EO75</f>
        <v/>
      </c>
      <c r="DY73" s="264">
        <f>'Class-9'!EP75</f>
        <v>0</v>
      </c>
      <c r="DZ73" s="265">
        <f>'Class-9'!EQ75</f>
        <v>0</v>
      </c>
      <c r="EA73" s="290">
        <f>'Class-9'!ER75</f>
        <v>0</v>
      </c>
      <c r="EB73" s="265">
        <f>'Class-9'!ES75</f>
        <v>0</v>
      </c>
      <c r="EC73" s="265">
        <f>'Class-9'!ET75</f>
        <v>0</v>
      </c>
      <c r="ED73" s="290">
        <f>'Class-9'!EU75</f>
        <v>0</v>
      </c>
      <c r="EE73" s="265">
        <f>'Class-9'!EV75</f>
        <v>0</v>
      </c>
      <c r="EF73" s="265">
        <f>'Class-9'!EW75</f>
        <v>0</v>
      </c>
      <c r="EG73" s="290">
        <f>'Class-9'!EX75</f>
        <v>0</v>
      </c>
      <c r="EH73" s="291">
        <f>'Class-9'!EY75</f>
        <v>0</v>
      </c>
      <c r="EI73" s="307" t="str">
        <f>'Class-9'!FA75</f>
        <v/>
      </c>
      <c r="EJ73" s="264">
        <f>'Class-9'!FB75</f>
        <v>0</v>
      </c>
      <c r="EK73" s="265">
        <f>'Class-9'!FC75</f>
        <v>0</v>
      </c>
      <c r="EL73" s="269" t="str">
        <f>'Class-9'!FD75</f>
        <v/>
      </c>
      <c r="EM73" s="264">
        <f>'Class-9'!FE75</f>
        <v>0</v>
      </c>
      <c r="EN73" s="265">
        <f>'Class-9'!FF75</f>
        <v>0</v>
      </c>
      <c r="EO73" s="270">
        <f>'Class-9'!FG75</f>
        <v>0</v>
      </c>
      <c r="EP73" s="265" t="str">
        <f>'Class-9'!FH75</f>
        <v/>
      </c>
      <c r="EQ73" s="265" t="str">
        <f>'Class-9'!FI75</f>
        <v/>
      </c>
      <c r="ER73" s="265" t="str">
        <f>'Class-9'!FJ75</f>
        <v/>
      </c>
      <c r="ES73" s="267" t="str">
        <f>'Class-9'!FK75</f>
        <v/>
      </c>
      <c r="ET73" s="271" t="str">
        <f>'Class-9'!FM75</f>
        <v/>
      </c>
    </row>
    <row r="74" spans="1:150" s="272" customFormat="1" ht="17.25" customHeight="1">
      <c r="A74" s="898"/>
      <c r="B74" s="264">
        <f t="shared" si="2"/>
        <v>0</v>
      </c>
      <c r="C74" s="265">
        <f>'Class-9'!D76</f>
        <v>0</v>
      </c>
      <c r="D74" s="265">
        <f>'Class-9'!E76</f>
        <v>0</v>
      </c>
      <c r="E74" s="265">
        <f>'Class-9'!F76</f>
        <v>0</v>
      </c>
      <c r="F74" s="265">
        <f>'Class-9'!$G76</f>
        <v>0</v>
      </c>
      <c r="G74" s="265">
        <f>'Class-9'!$H76</f>
        <v>0</v>
      </c>
      <c r="H74" s="265">
        <f>'Class-9'!I76</f>
        <v>0</v>
      </c>
      <c r="I74" s="265">
        <f>'Class-9'!J76</f>
        <v>0</v>
      </c>
      <c r="J74" s="266">
        <f>'Class-9'!K76</f>
        <v>0</v>
      </c>
      <c r="K74" s="264">
        <f>'Class-9'!L76</f>
        <v>0</v>
      </c>
      <c r="L74" s="265">
        <f>'Class-9'!M76</f>
        <v>0</v>
      </c>
      <c r="M74" s="290">
        <f>'Class-9'!N76</f>
        <v>0</v>
      </c>
      <c r="N74" s="265">
        <f>'Class-9'!O76</f>
        <v>0</v>
      </c>
      <c r="O74" s="265">
        <f>'Class-9'!P76</f>
        <v>0</v>
      </c>
      <c r="P74" s="290">
        <f>'Class-9'!Q76</f>
        <v>0</v>
      </c>
      <c r="Q74" s="265">
        <f>'Class-9'!R76</f>
        <v>0</v>
      </c>
      <c r="R74" s="265">
        <f>'Class-9'!S76</f>
        <v>0</v>
      </c>
      <c r="S74" s="290">
        <f>'Class-9'!T76</f>
        <v>0</v>
      </c>
      <c r="T74" s="906">
        <f>'Class-9'!U76</f>
        <v>0</v>
      </c>
      <c r="U74" s="907"/>
      <c r="V74" s="292" t="str">
        <f>'Class-9'!Y76</f>
        <v/>
      </c>
      <c r="W74" s="264">
        <f>'Class-9'!Z76</f>
        <v>0</v>
      </c>
      <c r="X74" s="265">
        <f>'Class-9'!AA76</f>
        <v>0</v>
      </c>
      <c r="Y74" s="290">
        <f>'Class-9'!AB76</f>
        <v>0</v>
      </c>
      <c r="Z74" s="265">
        <f>'Class-9'!AC76</f>
        <v>0</v>
      </c>
      <c r="AA74" s="265">
        <f>'Class-9'!AD76</f>
        <v>0</v>
      </c>
      <c r="AB74" s="290">
        <f>'Class-9'!AE76</f>
        <v>0</v>
      </c>
      <c r="AC74" s="265">
        <f>'Class-9'!AF76</f>
        <v>0</v>
      </c>
      <c r="AD74" s="265">
        <f>'Class-9'!AG76</f>
        <v>0</v>
      </c>
      <c r="AE74" s="290">
        <f>'Class-9'!AH76</f>
        <v>0</v>
      </c>
      <c r="AF74" s="906">
        <f>'Class-9'!AI76</f>
        <v>0</v>
      </c>
      <c r="AG74" s="907">
        <f>'Class-9'!AJ76</f>
        <v>0</v>
      </c>
      <c r="AH74" s="292" t="str">
        <f>'Class-9'!AM76</f>
        <v/>
      </c>
      <c r="AI74" s="264">
        <f>'Class-9'!AN76</f>
        <v>0</v>
      </c>
      <c r="AJ74" s="265">
        <f>'Class-9'!AO76</f>
        <v>0</v>
      </c>
      <c r="AK74" s="290">
        <f>'Class-9'!AP76</f>
        <v>0</v>
      </c>
      <c r="AL74" s="265">
        <f>'Class-9'!AQ76</f>
        <v>0</v>
      </c>
      <c r="AM74" s="265">
        <f>'Class-9'!AR76</f>
        <v>0</v>
      </c>
      <c r="AN74" s="290">
        <f>'Class-9'!AS76</f>
        <v>0</v>
      </c>
      <c r="AO74" s="265">
        <f>'Class-9'!AT76</f>
        <v>0</v>
      </c>
      <c r="AP74" s="265">
        <f>'Class-9'!AU76</f>
        <v>0</v>
      </c>
      <c r="AQ74" s="290">
        <f>'Class-9'!AV76</f>
        <v>0</v>
      </c>
      <c r="AR74" s="906">
        <f>'Class-9'!AW76</f>
        <v>0</v>
      </c>
      <c r="AS74" s="907"/>
      <c r="AT74" s="292" t="str">
        <f>'Class-9'!BA76</f>
        <v/>
      </c>
      <c r="AU74" s="264">
        <f>'Class-9'!BB76</f>
        <v>0</v>
      </c>
      <c r="AV74" s="265">
        <f>'Class-9'!BC76</f>
        <v>0</v>
      </c>
      <c r="AW74" s="290">
        <f>'Class-9'!BD76</f>
        <v>0</v>
      </c>
      <c r="AX74" s="265">
        <f>'Class-9'!BE76</f>
        <v>0</v>
      </c>
      <c r="AY74" s="265">
        <f>'Class-9'!BF76</f>
        <v>0</v>
      </c>
      <c r="AZ74" s="290">
        <f>'Class-9'!BG76</f>
        <v>0</v>
      </c>
      <c r="BA74" s="265">
        <f>'Class-9'!BH76</f>
        <v>0</v>
      </c>
      <c r="BB74" s="265">
        <f>'Class-9'!BI76</f>
        <v>0</v>
      </c>
      <c r="BC74" s="290">
        <f>'Class-9'!BJ76</f>
        <v>0</v>
      </c>
      <c r="BD74" s="906">
        <f>'Class-9'!BK76</f>
        <v>0</v>
      </c>
      <c r="BE74" s="907">
        <f>'Class-9'!BL76</f>
        <v>0</v>
      </c>
      <c r="BF74" s="292" t="str">
        <f>'Class-9'!BO76</f>
        <v/>
      </c>
      <c r="BG74" s="264">
        <f>'Class-9'!BP76</f>
        <v>0</v>
      </c>
      <c r="BH74" s="265">
        <f>'Class-9'!BQ76</f>
        <v>0</v>
      </c>
      <c r="BI74" s="290">
        <f>'Class-9'!BR76</f>
        <v>0</v>
      </c>
      <c r="BJ74" s="265">
        <f>'Class-9'!BS76</f>
        <v>0</v>
      </c>
      <c r="BK74" s="265">
        <f>'Class-9'!BT76</f>
        <v>0</v>
      </c>
      <c r="BL74" s="290">
        <f>'Class-9'!BU76</f>
        <v>0</v>
      </c>
      <c r="BM74" s="265">
        <f>'Class-9'!BV76</f>
        <v>0</v>
      </c>
      <c r="BN74" s="265">
        <f>'Class-9'!BW76</f>
        <v>0</v>
      </c>
      <c r="BO74" s="290">
        <f>'Class-9'!BX76</f>
        <v>0</v>
      </c>
      <c r="BP74" s="906">
        <f>'Class-9'!BY76</f>
        <v>0</v>
      </c>
      <c r="BQ74" s="907">
        <f>'Class-9'!BZ76</f>
        <v>0</v>
      </c>
      <c r="BR74" s="292" t="str">
        <f>'Class-9'!CC76</f>
        <v/>
      </c>
      <c r="BS74" s="264">
        <f>'Class-9'!CD76</f>
        <v>0</v>
      </c>
      <c r="BT74" s="265">
        <f>'Class-9'!CE76</f>
        <v>0</v>
      </c>
      <c r="BU74" s="290">
        <f>'Class-9'!CF76</f>
        <v>0</v>
      </c>
      <c r="BV74" s="265">
        <f>'Class-9'!CG76</f>
        <v>0</v>
      </c>
      <c r="BW74" s="265">
        <f>'Class-9'!CH76</f>
        <v>0</v>
      </c>
      <c r="BX74" s="290">
        <f>'Class-9'!CI76</f>
        <v>0</v>
      </c>
      <c r="BY74" s="265">
        <f>'Class-9'!CJ76</f>
        <v>0</v>
      </c>
      <c r="BZ74" s="265">
        <f>'Class-9'!CK76</f>
        <v>0</v>
      </c>
      <c r="CA74" s="290">
        <f>'Class-9'!CL76</f>
        <v>0</v>
      </c>
      <c r="CB74" s="906">
        <f>'Class-9'!CM76</f>
        <v>0</v>
      </c>
      <c r="CC74" s="907">
        <f>'Class-9'!CN76</f>
        <v>0</v>
      </c>
      <c r="CD74" s="292" t="str">
        <f>'Class-9'!CQ76</f>
        <v/>
      </c>
      <c r="CE74" s="264">
        <f>'Class-9'!CR76</f>
        <v>0</v>
      </c>
      <c r="CF74" s="265">
        <f>'Class-9'!CS76</f>
        <v>0</v>
      </c>
      <c r="CG74" s="290">
        <f>'Class-9'!CT76</f>
        <v>0</v>
      </c>
      <c r="CH74" s="265">
        <f>'Class-9'!CU76</f>
        <v>0</v>
      </c>
      <c r="CI74" s="265">
        <f>'Class-9'!CV76</f>
        <v>0</v>
      </c>
      <c r="CJ74" s="290">
        <f>'Class-9'!CW76</f>
        <v>0</v>
      </c>
      <c r="CK74" s="265">
        <f>'Class-9'!CX76</f>
        <v>0</v>
      </c>
      <c r="CL74" s="265">
        <f>'Class-9'!CY76</f>
        <v>0</v>
      </c>
      <c r="CM74" s="290">
        <f>'Class-9'!CZ76</f>
        <v>0</v>
      </c>
      <c r="CN74" s="906">
        <f>'Class-9'!DA76</f>
        <v>0</v>
      </c>
      <c r="CO74" s="907">
        <f>'Class-9'!DB76</f>
        <v>0</v>
      </c>
      <c r="CP74" s="292" t="str">
        <f>'Class-9'!DE76</f>
        <v/>
      </c>
      <c r="CQ74" s="264">
        <f>'Class-9'!DF76</f>
        <v>0</v>
      </c>
      <c r="CR74" s="265">
        <f>'Class-9'!DG76</f>
        <v>0</v>
      </c>
      <c r="CS74" s="290">
        <f>'Class-9'!DH76</f>
        <v>0</v>
      </c>
      <c r="CT74" s="265">
        <f>'Class-9'!DI76</f>
        <v>0</v>
      </c>
      <c r="CU74" s="265">
        <f>'Class-9'!DJ76</f>
        <v>0</v>
      </c>
      <c r="CV74" s="290">
        <f>'Class-9'!DK76</f>
        <v>0</v>
      </c>
      <c r="CW74" s="265">
        <f>'Class-9'!DL76</f>
        <v>0</v>
      </c>
      <c r="CX74" s="265">
        <f>'Class-9'!DM76</f>
        <v>0</v>
      </c>
      <c r="CY74" s="290">
        <f>'Class-9'!DN76</f>
        <v>0</v>
      </c>
      <c r="CZ74" s="291">
        <f>'Class-9'!DO76</f>
        <v>0</v>
      </c>
      <c r="DA74" s="307" t="str">
        <f>'Class-9'!DQ76</f>
        <v/>
      </c>
      <c r="DB74" s="264">
        <f>'Class-9'!DR76</f>
        <v>0</v>
      </c>
      <c r="DC74" s="265">
        <f>'Class-9'!DS76</f>
        <v>0</v>
      </c>
      <c r="DD74" s="290">
        <f>'Class-9'!DT76</f>
        <v>0</v>
      </c>
      <c r="DE74" s="265">
        <f>'Class-9'!DU76</f>
        <v>0</v>
      </c>
      <c r="DF74" s="265">
        <f>'Class-9'!DV76</f>
        <v>0</v>
      </c>
      <c r="DG74" s="290">
        <f>'Class-9'!DW76</f>
        <v>0</v>
      </c>
      <c r="DH74" s="265">
        <f>'Class-9'!DX76</f>
        <v>0</v>
      </c>
      <c r="DI74" s="265">
        <f>'Class-9'!DY76</f>
        <v>0</v>
      </c>
      <c r="DJ74" s="290">
        <f>'Class-9'!DZ76</f>
        <v>0</v>
      </c>
      <c r="DK74" s="291">
        <f>'Class-9'!EA76</f>
        <v>0</v>
      </c>
      <c r="DL74" s="307" t="str">
        <f>'Class-9'!EC76</f>
        <v/>
      </c>
      <c r="DM74" s="264">
        <f>'Class-9'!ED76</f>
        <v>0</v>
      </c>
      <c r="DN74" s="265">
        <f>'Class-9'!EE76</f>
        <v>0</v>
      </c>
      <c r="DO74" s="265">
        <f>'Class-9'!EF76</f>
        <v>0</v>
      </c>
      <c r="DP74" s="265">
        <f>'Class-9'!EG76</f>
        <v>0</v>
      </c>
      <c r="DQ74" s="265">
        <f>'Class-9'!EH76</f>
        <v>0</v>
      </c>
      <c r="DR74" s="292" t="str">
        <f>'Class-9'!EI76</f>
        <v/>
      </c>
      <c r="DS74" s="264">
        <f>'Class-9'!EJ76</f>
        <v>0</v>
      </c>
      <c r="DT74" s="265">
        <f>'Class-9'!EK76</f>
        <v>0</v>
      </c>
      <c r="DU74" s="265">
        <f>'Class-9'!EL76</f>
        <v>0</v>
      </c>
      <c r="DV74" s="265">
        <f>'Class-9'!EM76</f>
        <v>0</v>
      </c>
      <c r="DW74" s="265">
        <f>'Class-9'!EN76</f>
        <v>0</v>
      </c>
      <c r="DX74" s="268" t="str">
        <f>'Class-9'!EO76</f>
        <v/>
      </c>
      <c r="DY74" s="264">
        <f>'Class-9'!EP76</f>
        <v>0</v>
      </c>
      <c r="DZ74" s="265">
        <f>'Class-9'!EQ76</f>
        <v>0</v>
      </c>
      <c r="EA74" s="290">
        <f>'Class-9'!ER76</f>
        <v>0</v>
      </c>
      <c r="EB74" s="265">
        <f>'Class-9'!ES76</f>
        <v>0</v>
      </c>
      <c r="EC74" s="265">
        <f>'Class-9'!ET76</f>
        <v>0</v>
      </c>
      <c r="ED74" s="290">
        <f>'Class-9'!EU76</f>
        <v>0</v>
      </c>
      <c r="EE74" s="265">
        <f>'Class-9'!EV76</f>
        <v>0</v>
      </c>
      <c r="EF74" s="265">
        <f>'Class-9'!EW76</f>
        <v>0</v>
      </c>
      <c r="EG74" s="290">
        <f>'Class-9'!EX76</f>
        <v>0</v>
      </c>
      <c r="EH74" s="291">
        <f>'Class-9'!EY76</f>
        <v>0</v>
      </c>
      <c r="EI74" s="307" t="str">
        <f>'Class-9'!FA76</f>
        <v/>
      </c>
      <c r="EJ74" s="264">
        <f>'Class-9'!FB76</f>
        <v>0</v>
      </c>
      <c r="EK74" s="265">
        <f>'Class-9'!FC76</f>
        <v>0</v>
      </c>
      <c r="EL74" s="269" t="str">
        <f>'Class-9'!FD76</f>
        <v/>
      </c>
      <c r="EM74" s="264">
        <f>'Class-9'!FE76</f>
        <v>0</v>
      </c>
      <c r="EN74" s="265">
        <f>'Class-9'!FF76</f>
        <v>0</v>
      </c>
      <c r="EO74" s="270">
        <f>'Class-9'!FG76</f>
        <v>0</v>
      </c>
      <c r="EP74" s="265" t="str">
        <f>'Class-9'!FH76</f>
        <v/>
      </c>
      <c r="EQ74" s="265" t="str">
        <f>'Class-9'!FI76</f>
        <v/>
      </c>
      <c r="ER74" s="265" t="str">
        <f>'Class-9'!FJ76</f>
        <v/>
      </c>
      <c r="ES74" s="267" t="str">
        <f>'Class-9'!FK76</f>
        <v/>
      </c>
      <c r="ET74" s="271" t="str">
        <f>'Class-9'!FM76</f>
        <v/>
      </c>
    </row>
    <row r="75" spans="1:150" s="272" customFormat="1" ht="17.25" customHeight="1">
      <c r="A75" s="898"/>
      <c r="B75" s="264">
        <f t="shared" si="2"/>
        <v>0</v>
      </c>
      <c r="C75" s="265">
        <f>'Class-9'!D77</f>
        <v>0</v>
      </c>
      <c r="D75" s="265">
        <f>'Class-9'!E77</f>
        <v>0</v>
      </c>
      <c r="E75" s="265">
        <f>'Class-9'!F77</f>
        <v>0</v>
      </c>
      <c r="F75" s="265">
        <f>'Class-9'!G77</f>
        <v>0</v>
      </c>
      <c r="G75" s="265">
        <f>'Class-9'!H77</f>
        <v>0</v>
      </c>
      <c r="H75" s="265">
        <f>'Class-9'!I77</f>
        <v>0</v>
      </c>
      <c r="I75" s="265">
        <f>'Class-9'!J77</f>
        <v>0</v>
      </c>
      <c r="J75" s="266">
        <f>'Class-9'!K77</f>
        <v>0</v>
      </c>
      <c r="K75" s="264">
        <f>'Class-9'!L77</f>
        <v>0</v>
      </c>
      <c r="L75" s="265">
        <f>'Class-9'!M77</f>
        <v>0</v>
      </c>
      <c r="M75" s="290">
        <f>'Class-9'!N77</f>
        <v>0</v>
      </c>
      <c r="N75" s="265">
        <f>'Class-9'!O77</f>
        <v>0</v>
      </c>
      <c r="O75" s="265">
        <f>'Class-9'!P77</f>
        <v>0</v>
      </c>
      <c r="P75" s="290">
        <f>'Class-9'!Q77</f>
        <v>0</v>
      </c>
      <c r="Q75" s="265">
        <f>'Class-9'!R77</f>
        <v>0</v>
      </c>
      <c r="R75" s="265">
        <f>'Class-9'!S77</f>
        <v>0</v>
      </c>
      <c r="S75" s="290">
        <f>'Class-9'!T77</f>
        <v>0</v>
      </c>
      <c r="T75" s="906">
        <f>'Class-9'!U77</f>
        <v>0</v>
      </c>
      <c r="U75" s="907"/>
      <c r="V75" s="292" t="str">
        <f>'Class-9'!Y77</f>
        <v/>
      </c>
      <c r="W75" s="264">
        <f>'Class-9'!Z77</f>
        <v>0</v>
      </c>
      <c r="X75" s="265">
        <f>'Class-9'!AA77</f>
        <v>0</v>
      </c>
      <c r="Y75" s="290">
        <f>'Class-9'!AB77</f>
        <v>0</v>
      </c>
      <c r="Z75" s="265">
        <f>'Class-9'!AC77</f>
        <v>0</v>
      </c>
      <c r="AA75" s="265">
        <f>'Class-9'!AD77</f>
        <v>0</v>
      </c>
      <c r="AB75" s="290">
        <f>'Class-9'!AE77</f>
        <v>0</v>
      </c>
      <c r="AC75" s="265">
        <f>'Class-9'!AF77</f>
        <v>0</v>
      </c>
      <c r="AD75" s="265">
        <f>'Class-9'!AG77</f>
        <v>0</v>
      </c>
      <c r="AE75" s="290">
        <f>'Class-9'!AH77</f>
        <v>0</v>
      </c>
      <c r="AF75" s="906">
        <f>'Class-9'!AI77</f>
        <v>0</v>
      </c>
      <c r="AG75" s="907">
        <f>'Class-9'!AJ77</f>
        <v>0</v>
      </c>
      <c r="AH75" s="292" t="str">
        <f>'Class-9'!AM77</f>
        <v/>
      </c>
      <c r="AI75" s="264">
        <f>'Class-9'!AN77</f>
        <v>0</v>
      </c>
      <c r="AJ75" s="265">
        <f>'Class-9'!AO77</f>
        <v>0</v>
      </c>
      <c r="AK75" s="290">
        <f>'Class-9'!AP77</f>
        <v>0</v>
      </c>
      <c r="AL75" s="265">
        <f>'Class-9'!AQ77</f>
        <v>0</v>
      </c>
      <c r="AM75" s="265">
        <f>'Class-9'!AR77</f>
        <v>0</v>
      </c>
      <c r="AN75" s="290">
        <f>'Class-9'!AS77</f>
        <v>0</v>
      </c>
      <c r="AO75" s="265">
        <f>'Class-9'!AT77</f>
        <v>0</v>
      </c>
      <c r="AP75" s="265">
        <f>'Class-9'!AU77</f>
        <v>0</v>
      </c>
      <c r="AQ75" s="290">
        <f>'Class-9'!AV77</f>
        <v>0</v>
      </c>
      <c r="AR75" s="906">
        <f>'Class-9'!AW77</f>
        <v>0</v>
      </c>
      <c r="AS75" s="907"/>
      <c r="AT75" s="292" t="str">
        <f>'Class-9'!BA77</f>
        <v/>
      </c>
      <c r="AU75" s="264">
        <f>'Class-9'!BB77</f>
        <v>0</v>
      </c>
      <c r="AV75" s="265">
        <f>'Class-9'!BC77</f>
        <v>0</v>
      </c>
      <c r="AW75" s="290">
        <f>'Class-9'!BD77</f>
        <v>0</v>
      </c>
      <c r="AX75" s="265">
        <f>'Class-9'!BE77</f>
        <v>0</v>
      </c>
      <c r="AY75" s="265">
        <f>'Class-9'!BF77</f>
        <v>0</v>
      </c>
      <c r="AZ75" s="290">
        <f>'Class-9'!BG77</f>
        <v>0</v>
      </c>
      <c r="BA75" s="265">
        <f>'Class-9'!BH77</f>
        <v>0</v>
      </c>
      <c r="BB75" s="265">
        <f>'Class-9'!BI77</f>
        <v>0</v>
      </c>
      <c r="BC75" s="290">
        <f>'Class-9'!BJ77</f>
        <v>0</v>
      </c>
      <c r="BD75" s="906">
        <f>'Class-9'!BK77</f>
        <v>0</v>
      </c>
      <c r="BE75" s="907">
        <f>'Class-9'!BL77</f>
        <v>0</v>
      </c>
      <c r="BF75" s="292" t="str">
        <f>'Class-9'!BO77</f>
        <v/>
      </c>
      <c r="BG75" s="264">
        <f>'Class-9'!BP77</f>
        <v>0</v>
      </c>
      <c r="BH75" s="265">
        <f>'Class-9'!BQ77</f>
        <v>0</v>
      </c>
      <c r="BI75" s="290">
        <f>'Class-9'!BR77</f>
        <v>0</v>
      </c>
      <c r="BJ75" s="265">
        <f>'Class-9'!BS77</f>
        <v>0</v>
      </c>
      <c r="BK75" s="265">
        <f>'Class-9'!BT77</f>
        <v>0</v>
      </c>
      <c r="BL75" s="290">
        <f>'Class-9'!BU77</f>
        <v>0</v>
      </c>
      <c r="BM75" s="265">
        <f>'Class-9'!BV77</f>
        <v>0</v>
      </c>
      <c r="BN75" s="265">
        <f>'Class-9'!BW77</f>
        <v>0</v>
      </c>
      <c r="BO75" s="290">
        <f>'Class-9'!BX77</f>
        <v>0</v>
      </c>
      <c r="BP75" s="906">
        <f>'Class-9'!BY77</f>
        <v>0</v>
      </c>
      <c r="BQ75" s="907">
        <f>'Class-9'!BZ77</f>
        <v>0</v>
      </c>
      <c r="BR75" s="292" t="str">
        <f>'Class-9'!CC77</f>
        <v/>
      </c>
      <c r="BS75" s="264">
        <f>'Class-9'!CD77</f>
        <v>0</v>
      </c>
      <c r="BT75" s="265">
        <f>'Class-9'!CE77</f>
        <v>0</v>
      </c>
      <c r="BU75" s="290">
        <f>'Class-9'!CF77</f>
        <v>0</v>
      </c>
      <c r="BV75" s="265">
        <f>'Class-9'!CG77</f>
        <v>0</v>
      </c>
      <c r="BW75" s="265">
        <f>'Class-9'!CH77</f>
        <v>0</v>
      </c>
      <c r="BX75" s="290">
        <f>'Class-9'!CI77</f>
        <v>0</v>
      </c>
      <c r="BY75" s="265">
        <f>'Class-9'!CJ77</f>
        <v>0</v>
      </c>
      <c r="BZ75" s="265">
        <f>'Class-9'!CK77</f>
        <v>0</v>
      </c>
      <c r="CA75" s="290">
        <f>'Class-9'!CL77</f>
        <v>0</v>
      </c>
      <c r="CB75" s="906">
        <f>'Class-9'!CM77</f>
        <v>0</v>
      </c>
      <c r="CC75" s="907">
        <f>'Class-9'!CN77</f>
        <v>0</v>
      </c>
      <c r="CD75" s="292" t="str">
        <f>'Class-9'!CQ77</f>
        <v/>
      </c>
      <c r="CE75" s="264">
        <f>'Class-9'!CR77</f>
        <v>0</v>
      </c>
      <c r="CF75" s="265">
        <f>'Class-9'!CS77</f>
        <v>0</v>
      </c>
      <c r="CG75" s="290">
        <f>'Class-9'!CT77</f>
        <v>0</v>
      </c>
      <c r="CH75" s="265">
        <f>'Class-9'!CU77</f>
        <v>0</v>
      </c>
      <c r="CI75" s="265">
        <f>'Class-9'!CV77</f>
        <v>0</v>
      </c>
      <c r="CJ75" s="290">
        <f>'Class-9'!CW77</f>
        <v>0</v>
      </c>
      <c r="CK75" s="265">
        <f>'Class-9'!CX77</f>
        <v>0</v>
      </c>
      <c r="CL75" s="265">
        <f>'Class-9'!CY77</f>
        <v>0</v>
      </c>
      <c r="CM75" s="290">
        <f>'Class-9'!CZ77</f>
        <v>0</v>
      </c>
      <c r="CN75" s="906">
        <f>'Class-9'!DA77</f>
        <v>0</v>
      </c>
      <c r="CO75" s="907">
        <f>'Class-9'!DB77</f>
        <v>0</v>
      </c>
      <c r="CP75" s="292" t="str">
        <f>'Class-9'!DE77</f>
        <v/>
      </c>
      <c r="CQ75" s="264">
        <f>'Class-9'!DF77</f>
        <v>0</v>
      </c>
      <c r="CR75" s="265">
        <f>'Class-9'!DG77</f>
        <v>0</v>
      </c>
      <c r="CS75" s="290">
        <f>'Class-9'!DH77</f>
        <v>0</v>
      </c>
      <c r="CT75" s="265">
        <f>'Class-9'!DI77</f>
        <v>0</v>
      </c>
      <c r="CU75" s="265">
        <f>'Class-9'!DJ77</f>
        <v>0</v>
      </c>
      <c r="CV75" s="290">
        <f>'Class-9'!DK77</f>
        <v>0</v>
      </c>
      <c r="CW75" s="265">
        <f>'Class-9'!DL77</f>
        <v>0</v>
      </c>
      <c r="CX75" s="265">
        <f>'Class-9'!DM77</f>
        <v>0</v>
      </c>
      <c r="CY75" s="290">
        <f>'Class-9'!DN77</f>
        <v>0</v>
      </c>
      <c r="CZ75" s="291">
        <f>'Class-9'!DO77</f>
        <v>0</v>
      </c>
      <c r="DA75" s="307" t="str">
        <f>'Class-9'!DQ77</f>
        <v/>
      </c>
      <c r="DB75" s="264">
        <f>'Class-9'!DR77</f>
        <v>0</v>
      </c>
      <c r="DC75" s="265">
        <f>'Class-9'!DS77</f>
        <v>0</v>
      </c>
      <c r="DD75" s="290">
        <f>'Class-9'!DT77</f>
        <v>0</v>
      </c>
      <c r="DE75" s="265">
        <f>'Class-9'!DU77</f>
        <v>0</v>
      </c>
      <c r="DF75" s="265">
        <f>'Class-9'!DV77</f>
        <v>0</v>
      </c>
      <c r="DG75" s="290">
        <f>'Class-9'!DW77</f>
        <v>0</v>
      </c>
      <c r="DH75" s="265">
        <f>'Class-9'!DX77</f>
        <v>0</v>
      </c>
      <c r="DI75" s="265">
        <f>'Class-9'!DY77</f>
        <v>0</v>
      </c>
      <c r="DJ75" s="290">
        <f>'Class-9'!DZ77</f>
        <v>0</v>
      </c>
      <c r="DK75" s="291">
        <f>'Class-9'!EA77</f>
        <v>0</v>
      </c>
      <c r="DL75" s="307" t="str">
        <f>'Class-9'!EC77</f>
        <v/>
      </c>
      <c r="DM75" s="264">
        <f>'Class-9'!ED77</f>
        <v>0</v>
      </c>
      <c r="DN75" s="265">
        <f>'Class-9'!EE77</f>
        <v>0</v>
      </c>
      <c r="DO75" s="265">
        <f>'Class-9'!EF77</f>
        <v>0</v>
      </c>
      <c r="DP75" s="265">
        <f>'Class-9'!EG77</f>
        <v>0</v>
      </c>
      <c r="DQ75" s="265">
        <f>'Class-9'!EH77</f>
        <v>0</v>
      </c>
      <c r="DR75" s="292" t="str">
        <f>'Class-9'!EI77</f>
        <v/>
      </c>
      <c r="DS75" s="264">
        <f>'Class-9'!EJ77</f>
        <v>0</v>
      </c>
      <c r="DT75" s="265">
        <f>'Class-9'!EK77</f>
        <v>0</v>
      </c>
      <c r="DU75" s="265">
        <f>'Class-9'!EL77</f>
        <v>0</v>
      </c>
      <c r="DV75" s="265">
        <f>'Class-9'!EM77</f>
        <v>0</v>
      </c>
      <c r="DW75" s="265">
        <f>'Class-9'!EN77</f>
        <v>0</v>
      </c>
      <c r="DX75" s="268" t="str">
        <f>'Class-9'!EO77</f>
        <v/>
      </c>
      <c r="DY75" s="264">
        <f>'Class-9'!EP77</f>
        <v>0</v>
      </c>
      <c r="DZ75" s="265">
        <f>'Class-9'!EQ77</f>
        <v>0</v>
      </c>
      <c r="EA75" s="290">
        <f>'Class-9'!ER77</f>
        <v>0</v>
      </c>
      <c r="EB75" s="265">
        <f>'Class-9'!ES77</f>
        <v>0</v>
      </c>
      <c r="EC75" s="265">
        <f>'Class-9'!ET77</f>
        <v>0</v>
      </c>
      <c r="ED75" s="290">
        <f>'Class-9'!EU77</f>
        <v>0</v>
      </c>
      <c r="EE75" s="265">
        <f>'Class-9'!EV77</f>
        <v>0</v>
      </c>
      <c r="EF75" s="265">
        <f>'Class-9'!EW77</f>
        <v>0</v>
      </c>
      <c r="EG75" s="290">
        <f>'Class-9'!EX77</f>
        <v>0</v>
      </c>
      <c r="EH75" s="291">
        <f>'Class-9'!EY77</f>
        <v>0</v>
      </c>
      <c r="EI75" s="307" t="str">
        <f>'Class-9'!FA77</f>
        <v/>
      </c>
      <c r="EJ75" s="264">
        <f>'Class-9'!FB77</f>
        <v>0</v>
      </c>
      <c r="EK75" s="265">
        <f>'Class-9'!FC77</f>
        <v>0</v>
      </c>
      <c r="EL75" s="267" t="str">
        <f>'Class-9'!FD77</f>
        <v/>
      </c>
      <c r="EM75" s="264">
        <f>'Class-9'!FE77</f>
        <v>0</v>
      </c>
      <c r="EN75" s="265">
        <f>'Class-9'!FF77</f>
        <v>0</v>
      </c>
      <c r="EO75" s="265">
        <f>'Class-9'!FG77</f>
        <v>0</v>
      </c>
      <c r="EP75" s="265" t="str">
        <f>'Class-9'!FH77</f>
        <v/>
      </c>
      <c r="EQ75" s="265" t="str">
        <f>'Class-9'!FI77</f>
        <v/>
      </c>
      <c r="ER75" s="265" t="str">
        <f>'Class-9'!FJ77</f>
        <v/>
      </c>
      <c r="ES75" s="267" t="str">
        <f>'Class-9'!FK77</f>
        <v/>
      </c>
      <c r="ET75" s="271" t="str">
        <f>'Class-9'!FM77</f>
        <v/>
      </c>
    </row>
    <row r="76" spans="1:150" s="272" customFormat="1" ht="17.25" customHeight="1">
      <c r="A76" s="898"/>
      <c r="B76" s="264">
        <f t="shared" si="2"/>
        <v>0</v>
      </c>
      <c r="C76" s="265">
        <f>'Class-9'!D78</f>
        <v>0</v>
      </c>
      <c r="D76" s="265">
        <f>'Class-9'!E78</f>
        <v>0</v>
      </c>
      <c r="E76" s="265">
        <f>'Class-9'!F78</f>
        <v>0</v>
      </c>
      <c r="F76" s="265">
        <f>'Class-9'!G78</f>
        <v>0</v>
      </c>
      <c r="G76" s="265">
        <f>'Class-9'!H78</f>
        <v>0</v>
      </c>
      <c r="H76" s="265">
        <f>'Class-9'!I78</f>
        <v>0</v>
      </c>
      <c r="I76" s="265">
        <f>'Class-9'!J78</f>
        <v>0</v>
      </c>
      <c r="J76" s="266">
        <f>'Class-9'!K78</f>
        <v>0</v>
      </c>
      <c r="K76" s="264">
        <f>'Class-9'!L78</f>
        <v>0</v>
      </c>
      <c r="L76" s="265">
        <f>'Class-9'!M78</f>
        <v>0</v>
      </c>
      <c r="M76" s="290">
        <f>'Class-9'!N78</f>
        <v>0</v>
      </c>
      <c r="N76" s="265">
        <f>'Class-9'!O78</f>
        <v>0</v>
      </c>
      <c r="O76" s="265">
        <f>'Class-9'!P78</f>
        <v>0</v>
      </c>
      <c r="P76" s="290">
        <f>'Class-9'!Q78</f>
        <v>0</v>
      </c>
      <c r="Q76" s="265">
        <f>'Class-9'!R78</f>
        <v>0</v>
      </c>
      <c r="R76" s="265">
        <f>'Class-9'!S78</f>
        <v>0</v>
      </c>
      <c r="S76" s="290">
        <f>'Class-9'!T78</f>
        <v>0</v>
      </c>
      <c r="T76" s="906">
        <f>'Class-9'!U78</f>
        <v>0</v>
      </c>
      <c r="U76" s="907"/>
      <c r="V76" s="292" t="str">
        <f>'Class-9'!Y78</f>
        <v/>
      </c>
      <c r="W76" s="264">
        <f>'Class-9'!Z78</f>
        <v>0</v>
      </c>
      <c r="X76" s="265">
        <f>'Class-9'!AA78</f>
        <v>0</v>
      </c>
      <c r="Y76" s="290">
        <f>'Class-9'!AB78</f>
        <v>0</v>
      </c>
      <c r="Z76" s="265">
        <f>'Class-9'!AC78</f>
        <v>0</v>
      </c>
      <c r="AA76" s="265">
        <f>'Class-9'!AD78</f>
        <v>0</v>
      </c>
      <c r="AB76" s="290">
        <f>'Class-9'!AE78</f>
        <v>0</v>
      </c>
      <c r="AC76" s="265">
        <f>'Class-9'!AF78</f>
        <v>0</v>
      </c>
      <c r="AD76" s="265">
        <f>'Class-9'!AG78</f>
        <v>0</v>
      </c>
      <c r="AE76" s="290">
        <f>'Class-9'!AH78</f>
        <v>0</v>
      </c>
      <c r="AF76" s="906">
        <f>'Class-9'!AI78</f>
        <v>0</v>
      </c>
      <c r="AG76" s="907">
        <f>'Class-9'!AJ78</f>
        <v>0</v>
      </c>
      <c r="AH76" s="292" t="str">
        <f>'Class-9'!AM78</f>
        <v/>
      </c>
      <c r="AI76" s="264">
        <f>'Class-9'!AN78</f>
        <v>0</v>
      </c>
      <c r="AJ76" s="265">
        <f>'Class-9'!AO78</f>
        <v>0</v>
      </c>
      <c r="AK76" s="290">
        <f>'Class-9'!AP78</f>
        <v>0</v>
      </c>
      <c r="AL76" s="265">
        <f>'Class-9'!AQ78</f>
        <v>0</v>
      </c>
      <c r="AM76" s="265">
        <f>'Class-9'!AR78</f>
        <v>0</v>
      </c>
      <c r="AN76" s="290">
        <f>'Class-9'!AS78</f>
        <v>0</v>
      </c>
      <c r="AO76" s="265">
        <f>'Class-9'!AT78</f>
        <v>0</v>
      </c>
      <c r="AP76" s="265">
        <f>'Class-9'!AU78</f>
        <v>0</v>
      </c>
      <c r="AQ76" s="290">
        <f>'Class-9'!AV78</f>
        <v>0</v>
      </c>
      <c r="AR76" s="906">
        <f>'Class-9'!AW78</f>
        <v>0</v>
      </c>
      <c r="AS76" s="907"/>
      <c r="AT76" s="292" t="str">
        <f>'Class-9'!BA78</f>
        <v/>
      </c>
      <c r="AU76" s="264">
        <f>'Class-9'!BB78</f>
        <v>0</v>
      </c>
      <c r="AV76" s="265">
        <f>'Class-9'!BC78</f>
        <v>0</v>
      </c>
      <c r="AW76" s="290">
        <f>'Class-9'!BD78</f>
        <v>0</v>
      </c>
      <c r="AX76" s="265">
        <f>'Class-9'!BE78</f>
        <v>0</v>
      </c>
      <c r="AY76" s="265">
        <f>'Class-9'!BF78</f>
        <v>0</v>
      </c>
      <c r="AZ76" s="290">
        <f>'Class-9'!BG78</f>
        <v>0</v>
      </c>
      <c r="BA76" s="265">
        <f>'Class-9'!BH78</f>
        <v>0</v>
      </c>
      <c r="BB76" s="265">
        <f>'Class-9'!BI78</f>
        <v>0</v>
      </c>
      <c r="BC76" s="290">
        <f>'Class-9'!BJ78</f>
        <v>0</v>
      </c>
      <c r="BD76" s="906">
        <f>'Class-9'!BK78</f>
        <v>0</v>
      </c>
      <c r="BE76" s="907">
        <f>'Class-9'!BL78</f>
        <v>0</v>
      </c>
      <c r="BF76" s="292" t="str">
        <f>'Class-9'!BO78</f>
        <v/>
      </c>
      <c r="BG76" s="264">
        <f>'Class-9'!BP78</f>
        <v>0</v>
      </c>
      <c r="BH76" s="265">
        <f>'Class-9'!BQ78</f>
        <v>0</v>
      </c>
      <c r="BI76" s="290">
        <f>'Class-9'!BR78</f>
        <v>0</v>
      </c>
      <c r="BJ76" s="265">
        <f>'Class-9'!BS78</f>
        <v>0</v>
      </c>
      <c r="BK76" s="265">
        <f>'Class-9'!BT78</f>
        <v>0</v>
      </c>
      <c r="BL76" s="290">
        <f>'Class-9'!BU78</f>
        <v>0</v>
      </c>
      <c r="BM76" s="265">
        <f>'Class-9'!BV78</f>
        <v>0</v>
      </c>
      <c r="BN76" s="265">
        <f>'Class-9'!BW78</f>
        <v>0</v>
      </c>
      <c r="BO76" s="290">
        <f>'Class-9'!BX78</f>
        <v>0</v>
      </c>
      <c r="BP76" s="906">
        <f>'Class-9'!BY78</f>
        <v>0</v>
      </c>
      <c r="BQ76" s="907">
        <f>'Class-9'!BZ78</f>
        <v>0</v>
      </c>
      <c r="BR76" s="292" t="str">
        <f>'Class-9'!CC78</f>
        <v/>
      </c>
      <c r="BS76" s="264">
        <f>'Class-9'!CD78</f>
        <v>0</v>
      </c>
      <c r="BT76" s="265">
        <f>'Class-9'!CE78</f>
        <v>0</v>
      </c>
      <c r="BU76" s="290">
        <f>'Class-9'!CF78</f>
        <v>0</v>
      </c>
      <c r="BV76" s="265">
        <f>'Class-9'!CG78</f>
        <v>0</v>
      </c>
      <c r="BW76" s="265">
        <f>'Class-9'!CH78</f>
        <v>0</v>
      </c>
      <c r="BX76" s="290">
        <f>'Class-9'!CI78</f>
        <v>0</v>
      </c>
      <c r="BY76" s="265">
        <f>'Class-9'!CJ78</f>
        <v>0</v>
      </c>
      <c r="BZ76" s="265">
        <f>'Class-9'!CK78</f>
        <v>0</v>
      </c>
      <c r="CA76" s="290">
        <f>'Class-9'!CL78</f>
        <v>0</v>
      </c>
      <c r="CB76" s="906">
        <f>'Class-9'!CM78</f>
        <v>0</v>
      </c>
      <c r="CC76" s="907">
        <f>'Class-9'!CN78</f>
        <v>0</v>
      </c>
      <c r="CD76" s="292" t="str">
        <f>'Class-9'!CQ78</f>
        <v/>
      </c>
      <c r="CE76" s="264">
        <f>'Class-9'!CR78</f>
        <v>0</v>
      </c>
      <c r="CF76" s="265">
        <f>'Class-9'!CS78</f>
        <v>0</v>
      </c>
      <c r="CG76" s="290">
        <f>'Class-9'!CT78</f>
        <v>0</v>
      </c>
      <c r="CH76" s="265">
        <f>'Class-9'!CU78</f>
        <v>0</v>
      </c>
      <c r="CI76" s="265">
        <f>'Class-9'!CV78</f>
        <v>0</v>
      </c>
      <c r="CJ76" s="290">
        <f>'Class-9'!CW78</f>
        <v>0</v>
      </c>
      <c r="CK76" s="265">
        <f>'Class-9'!CX78</f>
        <v>0</v>
      </c>
      <c r="CL76" s="265">
        <f>'Class-9'!CY78</f>
        <v>0</v>
      </c>
      <c r="CM76" s="290">
        <f>'Class-9'!CZ78</f>
        <v>0</v>
      </c>
      <c r="CN76" s="906">
        <f>'Class-9'!DA78</f>
        <v>0</v>
      </c>
      <c r="CO76" s="907">
        <f>'Class-9'!DB78</f>
        <v>0</v>
      </c>
      <c r="CP76" s="292" t="str">
        <f>'Class-9'!DE78</f>
        <v/>
      </c>
      <c r="CQ76" s="264">
        <f>'Class-9'!DF78</f>
        <v>0</v>
      </c>
      <c r="CR76" s="265">
        <f>'Class-9'!DG78</f>
        <v>0</v>
      </c>
      <c r="CS76" s="290">
        <f>'Class-9'!DH78</f>
        <v>0</v>
      </c>
      <c r="CT76" s="265">
        <f>'Class-9'!DI78</f>
        <v>0</v>
      </c>
      <c r="CU76" s="265">
        <f>'Class-9'!DJ78</f>
        <v>0</v>
      </c>
      <c r="CV76" s="290">
        <f>'Class-9'!DK78</f>
        <v>0</v>
      </c>
      <c r="CW76" s="265">
        <f>'Class-9'!DL78</f>
        <v>0</v>
      </c>
      <c r="CX76" s="265">
        <f>'Class-9'!DM78</f>
        <v>0</v>
      </c>
      <c r="CY76" s="290">
        <f>'Class-9'!DN78</f>
        <v>0</v>
      </c>
      <c r="CZ76" s="291">
        <f>'Class-9'!DO78</f>
        <v>0</v>
      </c>
      <c r="DA76" s="307" t="str">
        <f>'Class-9'!DQ78</f>
        <v/>
      </c>
      <c r="DB76" s="264">
        <f>'Class-9'!DR78</f>
        <v>0</v>
      </c>
      <c r="DC76" s="265">
        <f>'Class-9'!DS78</f>
        <v>0</v>
      </c>
      <c r="DD76" s="290">
        <f>'Class-9'!DT78</f>
        <v>0</v>
      </c>
      <c r="DE76" s="265">
        <f>'Class-9'!DU78</f>
        <v>0</v>
      </c>
      <c r="DF76" s="265">
        <f>'Class-9'!DV78</f>
        <v>0</v>
      </c>
      <c r="DG76" s="290">
        <f>'Class-9'!DW78</f>
        <v>0</v>
      </c>
      <c r="DH76" s="265">
        <f>'Class-9'!DX78</f>
        <v>0</v>
      </c>
      <c r="DI76" s="265">
        <f>'Class-9'!DY78</f>
        <v>0</v>
      </c>
      <c r="DJ76" s="290">
        <f>'Class-9'!DZ78</f>
        <v>0</v>
      </c>
      <c r="DK76" s="291">
        <f>'Class-9'!EA78</f>
        <v>0</v>
      </c>
      <c r="DL76" s="307" t="str">
        <f>'Class-9'!EC78</f>
        <v/>
      </c>
      <c r="DM76" s="264">
        <f>'Class-9'!ED78</f>
        <v>0</v>
      </c>
      <c r="DN76" s="265">
        <f>'Class-9'!EE78</f>
        <v>0</v>
      </c>
      <c r="DO76" s="265">
        <f>'Class-9'!EF78</f>
        <v>0</v>
      </c>
      <c r="DP76" s="265">
        <f>'Class-9'!EG78</f>
        <v>0</v>
      </c>
      <c r="DQ76" s="265">
        <f>'Class-9'!EH78</f>
        <v>0</v>
      </c>
      <c r="DR76" s="292" t="str">
        <f>'Class-9'!EI78</f>
        <v/>
      </c>
      <c r="DS76" s="264">
        <f>'Class-9'!EJ78</f>
        <v>0</v>
      </c>
      <c r="DT76" s="265">
        <f>'Class-9'!EK78</f>
        <v>0</v>
      </c>
      <c r="DU76" s="265">
        <f>'Class-9'!EL78</f>
        <v>0</v>
      </c>
      <c r="DV76" s="265">
        <f>'Class-9'!EM78</f>
        <v>0</v>
      </c>
      <c r="DW76" s="265">
        <f>'Class-9'!EN78</f>
        <v>0</v>
      </c>
      <c r="DX76" s="268" t="str">
        <f>'Class-9'!EO78</f>
        <v/>
      </c>
      <c r="DY76" s="264">
        <f>'Class-9'!EP78</f>
        <v>0</v>
      </c>
      <c r="DZ76" s="265">
        <f>'Class-9'!EQ78</f>
        <v>0</v>
      </c>
      <c r="EA76" s="290">
        <f>'Class-9'!ER78</f>
        <v>0</v>
      </c>
      <c r="EB76" s="265">
        <f>'Class-9'!ES78</f>
        <v>0</v>
      </c>
      <c r="EC76" s="265">
        <f>'Class-9'!ET78</f>
        <v>0</v>
      </c>
      <c r="ED76" s="290">
        <f>'Class-9'!EU78</f>
        <v>0</v>
      </c>
      <c r="EE76" s="265">
        <f>'Class-9'!EV78</f>
        <v>0</v>
      </c>
      <c r="EF76" s="265">
        <f>'Class-9'!EW78</f>
        <v>0</v>
      </c>
      <c r="EG76" s="290">
        <f>'Class-9'!EX78</f>
        <v>0</v>
      </c>
      <c r="EH76" s="291">
        <f>'Class-9'!EY78</f>
        <v>0</v>
      </c>
      <c r="EI76" s="307" t="str">
        <f>'Class-9'!FA78</f>
        <v/>
      </c>
      <c r="EJ76" s="264">
        <f>'Class-9'!FB78</f>
        <v>0</v>
      </c>
      <c r="EK76" s="265">
        <f>'Class-9'!FC78</f>
        <v>0</v>
      </c>
      <c r="EL76" s="267" t="str">
        <f>'Class-9'!FD78</f>
        <v/>
      </c>
      <c r="EM76" s="264">
        <f>'Class-9'!FE78</f>
        <v>0</v>
      </c>
      <c r="EN76" s="265">
        <f>'Class-9'!FF78</f>
        <v>0</v>
      </c>
      <c r="EO76" s="265">
        <f>'Class-9'!FG78</f>
        <v>0</v>
      </c>
      <c r="EP76" s="265" t="str">
        <f>'Class-9'!FH78</f>
        <v/>
      </c>
      <c r="EQ76" s="265" t="str">
        <f>'Class-9'!FI78</f>
        <v/>
      </c>
      <c r="ER76" s="265" t="str">
        <f>'Class-9'!FJ78</f>
        <v/>
      </c>
      <c r="ES76" s="267" t="str">
        <f>'Class-9'!FK78</f>
        <v/>
      </c>
      <c r="ET76" s="271" t="str">
        <f>'Class-9'!FM78</f>
        <v/>
      </c>
    </row>
    <row r="77" spans="1:150" s="272" customFormat="1" ht="17.25" customHeight="1">
      <c r="A77" s="898"/>
      <c r="B77" s="264">
        <f t="shared" si="2"/>
        <v>0</v>
      </c>
      <c r="C77" s="265">
        <f>'Class-9'!D79</f>
        <v>0</v>
      </c>
      <c r="D77" s="265">
        <f>'Class-9'!E79</f>
        <v>0</v>
      </c>
      <c r="E77" s="265">
        <f>'Class-9'!F79</f>
        <v>0</v>
      </c>
      <c r="F77" s="265">
        <f>'Class-9'!G79</f>
        <v>0</v>
      </c>
      <c r="G77" s="265">
        <f>'Class-9'!H79</f>
        <v>0</v>
      </c>
      <c r="H77" s="265">
        <f>'Class-9'!I79</f>
        <v>0</v>
      </c>
      <c r="I77" s="265">
        <f>'Class-9'!J79</f>
        <v>0</v>
      </c>
      <c r="J77" s="266">
        <f>'Class-9'!K79</f>
        <v>0</v>
      </c>
      <c r="K77" s="264">
        <f>'Class-9'!L79</f>
        <v>0</v>
      </c>
      <c r="L77" s="265">
        <f>'Class-9'!M79</f>
        <v>0</v>
      </c>
      <c r="M77" s="290">
        <f>'Class-9'!N79</f>
        <v>0</v>
      </c>
      <c r="N77" s="265">
        <f>'Class-9'!O79</f>
        <v>0</v>
      </c>
      <c r="O77" s="265">
        <f>'Class-9'!P79</f>
        <v>0</v>
      </c>
      <c r="P77" s="290">
        <f>'Class-9'!Q79</f>
        <v>0</v>
      </c>
      <c r="Q77" s="265">
        <f>'Class-9'!R79</f>
        <v>0</v>
      </c>
      <c r="R77" s="265">
        <f>'Class-9'!S79</f>
        <v>0</v>
      </c>
      <c r="S77" s="290">
        <f>'Class-9'!T79</f>
        <v>0</v>
      </c>
      <c r="T77" s="906">
        <f>'Class-9'!U79</f>
        <v>0</v>
      </c>
      <c r="U77" s="907"/>
      <c r="V77" s="292" t="str">
        <f>'Class-9'!Y79</f>
        <v/>
      </c>
      <c r="W77" s="264">
        <f>'Class-9'!Z79</f>
        <v>0</v>
      </c>
      <c r="X77" s="265">
        <f>'Class-9'!AA79</f>
        <v>0</v>
      </c>
      <c r="Y77" s="290">
        <f>'Class-9'!AB79</f>
        <v>0</v>
      </c>
      <c r="Z77" s="265">
        <f>'Class-9'!AC79</f>
        <v>0</v>
      </c>
      <c r="AA77" s="265">
        <f>'Class-9'!AD79</f>
        <v>0</v>
      </c>
      <c r="AB77" s="290">
        <f>'Class-9'!AE79</f>
        <v>0</v>
      </c>
      <c r="AC77" s="265">
        <f>'Class-9'!AF79</f>
        <v>0</v>
      </c>
      <c r="AD77" s="265">
        <f>'Class-9'!AG79</f>
        <v>0</v>
      </c>
      <c r="AE77" s="290">
        <f>'Class-9'!AH79</f>
        <v>0</v>
      </c>
      <c r="AF77" s="906">
        <f>'Class-9'!AI79</f>
        <v>0</v>
      </c>
      <c r="AG77" s="907">
        <f>'Class-9'!AJ79</f>
        <v>0</v>
      </c>
      <c r="AH77" s="292" t="str">
        <f>'Class-9'!AM79</f>
        <v/>
      </c>
      <c r="AI77" s="264">
        <f>'Class-9'!AN79</f>
        <v>0</v>
      </c>
      <c r="AJ77" s="265">
        <f>'Class-9'!AO79</f>
        <v>0</v>
      </c>
      <c r="AK77" s="290">
        <f>'Class-9'!AP79</f>
        <v>0</v>
      </c>
      <c r="AL77" s="265">
        <f>'Class-9'!AQ79</f>
        <v>0</v>
      </c>
      <c r="AM77" s="265">
        <f>'Class-9'!AR79</f>
        <v>0</v>
      </c>
      <c r="AN77" s="290">
        <f>'Class-9'!AS79</f>
        <v>0</v>
      </c>
      <c r="AO77" s="265">
        <f>'Class-9'!AT79</f>
        <v>0</v>
      </c>
      <c r="AP77" s="265">
        <f>'Class-9'!AU79</f>
        <v>0</v>
      </c>
      <c r="AQ77" s="290">
        <f>'Class-9'!AV79</f>
        <v>0</v>
      </c>
      <c r="AR77" s="906">
        <f>'Class-9'!AW79</f>
        <v>0</v>
      </c>
      <c r="AS77" s="907"/>
      <c r="AT77" s="292" t="str">
        <f>'Class-9'!BA79</f>
        <v/>
      </c>
      <c r="AU77" s="264">
        <f>'Class-9'!BB79</f>
        <v>0</v>
      </c>
      <c r="AV77" s="265">
        <f>'Class-9'!BC79</f>
        <v>0</v>
      </c>
      <c r="AW77" s="290">
        <f>'Class-9'!BD79</f>
        <v>0</v>
      </c>
      <c r="AX77" s="265">
        <f>'Class-9'!BE79</f>
        <v>0</v>
      </c>
      <c r="AY77" s="265">
        <f>'Class-9'!BF79</f>
        <v>0</v>
      </c>
      <c r="AZ77" s="290">
        <f>'Class-9'!BG79</f>
        <v>0</v>
      </c>
      <c r="BA77" s="265">
        <f>'Class-9'!BH79</f>
        <v>0</v>
      </c>
      <c r="BB77" s="265">
        <f>'Class-9'!BI79</f>
        <v>0</v>
      </c>
      <c r="BC77" s="290">
        <f>'Class-9'!BJ79</f>
        <v>0</v>
      </c>
      <c r="BD77" s="906">
        <f>'Class-9'!BK79</f>
        <v>0</v>
      </c>
      <c r="BE77" s="907">
        <f>'Class-9'!BL79</f>
        <v>0</v>
      </c>
      <c r="BF77" s="292" t="str">
        <f>'Class-9'!BO79</f>
        <v/>
      </c>
      <c r="BG77" s="264">
        <f>'Class-9'!BP79</f>
        <v>0</v>
      </c>
      <c r="BH77" s="265">
        <f>'Class-9'!BQ79</f>
        <v>0</v>
      </c>
      <c r="BI77" s="290">
        <f>'Class-9'!BR79</f>
        <v>0</v>
      </c>
      <c r="BJ77" s="265">
        <f>'Class-9'!BS79</f>
        <v>0</v>
      </c>
      <c r="BK77" s="265">
        <f>'Class-9'!BT79</f>
        <v>0</v>
      </c>
      <c r="BL77" s="290">
        <f>'Class-9'!BU79</f>
        <v>0</v>
      </c>
      <c r="BM77" s="265">
        <f>'Class-9'!BV79</f>
        <v>0</v>
      </c>
      <c r="BN77" s="265">
        <f>'Class-9'!BW79</f>
        <v>0</v>
      </c>
      <c r="BO77" s="290">
        <f>'Class-9'!BX79</f>
        <v>0</v>
      </c>
      <c r="BP77" s="906">
        <f>'Class-9'!BY79</f>
        <v>0</v>
      </c>
      <c r="BQ77" s="907">
        <f>'Class-9'!BZ79</f>
        <v>0</v>
      </c>
      <c r="BR77" s="292" t="str">
        <f>'Class-9'!CC79</f>
        <v/>
      </c>
      <c r="BS77" s="264">
        <f>'Class-9'!CD79</f>
        <v>0</v>
      </c>
      <c r="BT77" s="265">
        <f>'Class-9'!CE79</f>
        <v>0</v>
      </c>
      <c r="BU77" s="290">
        <f>'Class-9'!CF79</f>
        <v>0</v>
      </c>
      <c r="BV77" s="265">
        <f>'Class-9'!CG79</f>
        <v>0</v>
      </c>
      <c r="BW77" s="265">
        <f>'Class-9'!CH79</f>
        <v>0</v>
      </c>
      <c r="BX77" s="290">
        <f>'Class-9'!CI79</f>
        <v>0</v>
      </c>
      <c r="BY77" s="265">
        <f>'Class-9'!CJ79</f>
        <v>0</v>
      </c>
      <c r="BZ77" s="265">
        <f>'Class-9'!CK79</f>
        <v>0</v>
      </c>
      <c r="CA77" s="290">
        <f>'Class-9'!CL79</f>
        <v>0</v>
      </c>
      <c r="CB77" s="906">
        <f>'Class-9'!CM79</f>
        <v>0</v>
      </c>
      <c r="CC77" s="907">
        <f>'Class-9'!CN79</f>
        <v>0</v>
      </c>
      <c r="CD77" s="292" t="str">
        <f>'Class-9'!CQ79</f>
        <v/>
      </c>
      <c r="CE77" s="264">
        <f>'Class-9'!CR79</f>
        <v>0</v>
      </c>
      <c r="CF77" s="265">
        <f>'Class-9'!CS79</f>
        <v>0</v>
      </c>
      <c r="CG77" s="290">
        <f>'Class-9'!CT79</f>
        <v>0</v>
      </c>
      <c r="CH77" s="265">
        <f>'Class-9'!CU79</f>
        <v>0</v>
      </c>
      <c r="CI77" s="265">
        <f>'Class-9'!CV79</f>
        <v>0</v>
      </c>
      <c r="CJ77" s="290">
        <f>'Class-9'!CW79</f>
        <v>0</v>
      </c>
      <c r="CK77" s="265">
        <f>'Class-9'!CX79</f>
        <v>0</v>
      </c>
      <c r="CL77" s="265">
        <f>'Class-9'!CY79</f>
        <v>0</v>
      </c>
      <c r="CM77" s="290">
        <f>'Class-9'!CZ79</f>
        <v>0</v>
      </c>
      <c r="CN77" s="906">
        <f>'Class-9'!DA79</f>
        <v>0</v>
      </c>
      <c r="CO77" s="907">
        <f>'Class-9'!DB79</f>
        <v>0</v>
      </c>
      <c r="CP77" s="292" t="str">
        <f>'Class-9'!DE79</f>
        <v/>
      </c>
      <c r="CQ77" s="264">
        <f>'Class-9'!DF79</f>
        <v>0</v>
      </c>
      <c r="CR77" s="265">
        <f>'Class-9'!DG79</f>
        <v>0</v>
      </c>
      <c r="CS77" s="290">
        <f>'Class-9'!DH79</f>
        <v>0</v>
      </c>
      <c r="CT77" s="265">
        <f>'Class-9'!DI79</f>
        <v>0</v>
      </c>
      <c r="CU77" s="265">
        <f>'Class-9'!DJ79</f>
        <v>0</v>
      </c>
      <c r="CV77" s="290">
        <f>'Class-9'!DK79</f>
        <v>0</v>
      </c>
      <c r="CW77" s="265">
        <f>'Class-9'!DL79</f>
        <v>0</v>
      </c>
      <c r="CX77" s="265">
        <f>'Class-9'!DM79</f>
        <v>0</v>
      </c>
      <c r="CY77" s="290">
        <f>'Class-9'!DN79</f>
        <v>0</v>
      </c>
      <c r="CZ77" s="291">
        <f>'Class-9'!DO79</f>
        <v>0</v>
      </c>
      <c r="DA77" s="307" t="str">
        <f>'Class-9'!DQ79</f>
        <v/>
      </c>
      <c r="DB77" s="264">
        <f>'Class-9'!DR79</f>
        <v>0</v>
      </c>
      <c r="DC77" s="265">
        <f>'Class-9'!DS79</f>
        <v>0</v>
      </c>
      <c r="DD77" s="290">
        <f>'Class-9'!DT79</f>
        <v>0</v>
      </c>
      <c r="DE77" s="265">
        <f>'Class-9'!DU79</f>
        <v>0</v>
      </c>
      <c r="DF77" s="265">
        <f>'Class-9'!DV79</f>
        <v>0</v>
      </c>
      <c r="DG77" s="290">
        <f>'Class-9'!DW79</f>
        <v>0</v>
      </c>
      <c r="DH77" s="265">
        <f>'Class-9'!DX79</f>
        <v>0</v>
      </c>
      <c r="DI77" s="265">
        <f>'Class-9'!DY79</f>
        <v>0</v>
      </c>
      <c r="DJ77" s="290">
        <f>'Class-9'!DZ79</f>
        <v>0</v>
      </c>
      <c r="DK77" s="291">
        <f>'Class-9'!EA79</f>
        <v>0</v>
      </c>
      <c r="DL77" s="307" t="str">
        <f>'Class-9'!EC79</f>
        <v/>
      </c>
      <c r="DM77" s="264">
        <f>'Class-9'!ED79</f>
        <v>0</v>
      </c>
      <c r="DN77" s="265">
        <f>'Class-9'!EE79</f>
        <v>0</v>
      </c>
      <c r="DO77" s="265">
        <f>'Class-9'!EF79</f>
        <v>0</v>
      </c>
      <c r="DP77" s="265">
        <f>'Class-9'!EG79</f>
        <v>0</v>
      </c>
      <c r="DQ77" s="265">
        <f>'Class-9'!EH79</f>
        <v>0</v>
      </c>
      <c r="DR77" s="292" t="str">
        <f>'Class-9'!EI79</f>
        <v/>
      </c>
      <c r="DS77" s="264">
        <f>'Class-9'!EJ79</f>
        <v>0</v>
      </c>
      <c r="DT77" s="265">
        <f>'Class-9'!EK79</f>
        <v>0</v>
      </c>
      <c r="DU77" s="265">
        <f>'Class-9'!EL79</f>
        <v>0</v>
      </c>
      <c r="DV77" s="265">
        <f>'Class-9'!EM79</f>
        <v>0</v>
      </c>
      <c r="DW77" s="265">
        <f>'Class-9'!EN79</f>
        <v>0</v>
      </c>
      <c r="DX77" s="268" t="str">
        <f>'Class-9'!EO79</f>
        <v/>
      </c>
      <c r="DY77" s="264">
        <f>'Class-9'!EP79</f>
        <v>0</v>
      </c>
      <c r="DZ77" s="265">
        <f>'Class-9'!EQ79</f>
        <v>0</v>
      </c>
      <c r="EA77" s="290">
        <f>'Class-9'!ER79</f>
        <v>0</v>
      </c>
      <c r="EB77" s="265">
        <f>'Class-9'!ES79</f>
        <v>0</v>
      </c>
      <c r="EC77" s="265">
        <f>'Class-9'!ET79</f>
        <v>0</v>
      </c>
      <c r="ED77" s="290">
        <f>'Class-9'!EU79</f>
        <v>0</v>
      </c>
      <c r="EE77" s="265">
        <f>'Class-9'!EV79</f>
        <v>0</v>
      </c>
      <c r="EF77" s="265">
        <f>'Class-9'!EW79</f>
        <v>0</v>
      </c>
      <c r="EG77" s="290">
        <f>'Class-9'!EX79</f>
        <v>0</v>
      </c>
      <c r="EH77" s="291">
        <f>'Class-9'!EY79</f>
        <v>0</v>
      </c>
      <c r="EI77" s="307" t="str">
        <f>'Class-9'!FA79</f>
        <v/>
      </c>
      <c r="EJ77" s="264">
        <f>'Class-9'!FB79</f>
        <v>0</v>
      </c>
      <c r="EK77" s="265">
        <f>'Class-9'!FC79</f>
        <v>0</v>
      </c>
      <c r="EL77" s="267" t="str">
        <f>'Class-9'!FD79</f>
        <v/>
      </c>
      <c r="EM77" s="264">
        <f>'Class-9'!FE79</f>
        <v>0</v>
      </c>
      <c r="EN77" s="265">
        <f>'Class-9'!FF79</f>
        <v>0</v>
      </c>
      <c r="EO77" s="265">
        <f>'Class-9'!FG79</f>
        <v>0</v>
      </c>
      <c r="EP77" s="265" t="str">
        <f>'Class-9'!FH79</f>
        <v/>
      </c>
      <c r="EQ77" s="265" t="str">
        <f>'Class-9'!FI79</f>
        <v/>
      </c>
      <c r="ER77" s="265" t="str">
        <f>'Class-9'!FJ79</f>
        <v/>
      </c>
      <c r="ES77" s="267" t="str">
        <f>'Class-9'!FK79</f>
        <v/>
      </c>
      <c r="ET77" s="271" t="str">
        <f>'Class-9'!FM79</f>
        <v/>
      </c>
    </row>
    <row r="78" spans="1:150" s="272" customFormat="1" ht="17.25" customHeight="1">
      <c r="A78" s="898"/>
      <c r="B78" s="264">
        <f t="shared" si="2"/>
        <v>0</v>
      </c>
      <c r="C78" s="265">
        <f>'Class-9'!D80</f>
        <v>0</v>
      </c>
      <c r="D78" s="265">
        <f>'Class-9'!E80</f>
        <v>0</v>
      </c>
      <c r="E78" s="265">
        <f>'Class-9'!F80</f>
        <v>0</v>
      </c>
      <c r="F78" s="265">
        <f>'Class-9'!G80</f>
        <v>0</v>
      </c>
      <c r="G78" s="265">
        <f>'Class-9'!H80</f>
        <v>0</v>
      </c>
      <c r="H78" s="265">
        <f>'Class-9'!I80</f>
        <v>0</v>
      </c>
      <c r="I78" s="265">
        <f>'Class-9'!J80</f>
        <v>0</v>
      </c>
      <c r="J78" s="266">
        <f>'Class-9'!K80</f>
        <v>0</v>
      </c>
      <c r="K78" s="264">
        <f>'Class-9'!L80</f>
        <v>0</v>
      </c>
      <c r="L78" s="265">
        <f>'Class-9'!M80</f>
        <v>0</v>
      </c>
      <c r="M78" s="290">
        <f>'Class-9'!N80</f>
        <v>0</v>
      </c>
      <c r="N78" s="265">
        <f>'Class-9'!O80</f>
        <v>0</v>
      </c>
      <c r="O78" s="265">
        <f>'Class-9'!P80</f>
        <v>0</v>
      </c>
      <c r="P78" s="290">
        <f>'Class-9'!Q80</f>
        <v>0</v>
      </c>
      <c r="Q78" s="265">
        <f>'Class-9'!R80</f>
        <v>0</v>
      </c>
      <c r="R78" s="265">
        <f>'Class-9'!S80</f>
        <v>0</v>
      </c>
      <c r="S78" s="290">
        <f>'Class-9'!T80</f>
        <v>0</v>
      </c>
      <c r="T78" s="906">
        <f>'Class-9'!U80</f>
        <v>0</v>
      </c>
      <c r="U78" s="907"/>
      <c r="V78" s="292" t="str">
        <f>'Class-9'!Y80</f>
        <v/>
      </c>
      <c r="W78" s="264">
        <f>'Class-9'!Z80</f>
        <v>0</v>
      </c>
      <c r="X78" s="265">
        <f>'Class-9'!AA80</f>
        <v>0</v>
      </c>
      <c r="Y78" s="290">
        <f>'Class-9'!AB80</f>
        <v>0</v>
      </c>
      <c r="Z78" s="265">
        <f>'Class-9'!AC80</f>
        <v>0</v>
      </c>
      <c r="AA78" s="265">
        <f>'Class-9'!AD80</f>
        <v>0</v>
      </c>
      <c r="AB78" s="290">
        <f>'Class-9'!AE80</f>
        <v>0</v>
      </c>
      <c r="AC78" s="265">
        <f>'Class-9'!AF80</f>
        <v>0</v>
      </c>
      <c r="AD78" s="265">
        <f>'Class-9'!AG80</f>
        <v>0</v>
      </c>
      <c r="AE78" s="290">
        <f>'Class-9'!AH80</f>
        <v>0</v>
      </c>
      <c r="AF78" s="906">
        <f>'Class-9'!AI80</f>
        <v>0</v>
      </c>
      <c r="AG78" s="907">
        <f>'Class-9'!AJ80</f>
        <v>0</v>
      </c>
      <c r="AH78" s="292" t="str">
        <f>'Class-9'!AM80</f>
        <v/>
      </c>
      <c r="AI78" s="264">
        <f>'Class-9'!AN80</f>
        <v>0</v>
      </c>
      <c r="AJ78" s="265">
        <f>'Class-9'!AO80</f>
        <v>0</v>
      </c>
      <c r="AK78" s="290">
        <f>'Class-9'!AP80</f>
        <v>0</v>
      </c>
      <c r="AL78" s="265">
        <f>'Class-9'!AQ80</f>
        <v>0</v>
      </c>
      <c r="AM78" s="265">
        <f>'Class-9'!AR80</f>
        <v>0</v>
      </c>
      <c r="AN78" s="290">
        <f>'Class-9'!AS80</f>
        <v>0</v>
      </c>
      <c r="AO78" s="265">
        <f>'Class-9'!AT80</f>
        <v>0</v>
      </c>
      <c r="AP78" s="265">
        <f>'Class-9'!AU80</f>
        <v>0</v>
      </c>
      <c r="AQ78" s="290">
        <f>'Class-9'!AV80</f>
        <v>0</v>
      </c>
      <c r="AR78" s="906">
        <f>'Class-9'!AW80</f>
        <v>0</v>
      </c>
      <c r="AS78" s="907"/>
      <c r="AT78" s="292" t="str">
        <f>'Class-9'!BA80</f>
        <v/>
      </c>
      <c r="AU78" s="264">
        <f>'Class-9'!BB80</f>
        <v>0</v>
      </c>
      <c r="AV78" s="265">
        <f>'Class-9'!BC80</f>
        <v>0</v>
      </c>
      <c r="AW78" s="290">
        <f>'Class-9'!BD80</f>
        <v>0</v>
      </c>
      <c r="AX78" s="265">
        <f>'Class-9'!BE80</f>
        <v>0</v>
      </c>
      <c r="AY78" s="265">
        <f>'Class-9'!BF80</f>
        <v>0</v>
      </c>
      <c r="AZ78" s="290">
        <f>'Class-9'!BG80</f>
        <v>0</v>
      </c>
      <c r="BA78" s="265">
        <f>'Class-9'!BH80</f>
        <v>0</v>
      </c>
      <c r="BB78" s="265">
        <f>'Class-9'!BI80</f>
        <v>0</v>
      </c>
      <c r="BC78" s="290">
        <f>'Class-9'!BJ80</f>
        <v>0</v>
      </c>
      <c r="BD78" s="906">
        <f>'Class-9'!BK80</f>
        <v>0</v>
      </c>
      <c r="BE78" s="907">
        <f>'Class-9'!BL80</f>
        <v>0</v>
      </c>
      <c r="BF78" s="292" t="str">
        <f>'Class-9'!BO80</f>
        <v/>
      </c>
      <c r="BG78" s="264">
        <f>'Class-9'!BP80</f>
        <v>0</v>
      </c>
      <c r="BH78" s="265">
        <f>'Class-9'!BQ80</f>
        <v>0</v>
      </c>
      <c r="BI78" s="290">
        <f>'Class-9'!BR80</f>
        <v>0</v>
      </c>
      <c r="BJ78" s="265">
        <f>'Class-9'!BS80</f>
        <v>0</v>
      </c>
      <c r="BK78" s="265">
        <f>'Class-9'!BT80</f>
        <v>0</v>
      </c>
      <c r="BL78" s="290">
        <f>'Class-9'!BU80</f>
        <v>0</v>
      </c>
      <c r="BM78" s="265">
        <f>'Class-9'!BV80</f>
        <v>0</v>
      </c>
      <c r="BN78" s="265">
        <f>'Class-9'!BW80</f>
        <v>0</v>
      </c>
      <c r="BO78" s="290">
        <f>'Class-9'!BX80</f>
        <v>0</v>
      </c>
      <c r="BP78" s="906">
        <f>'Class-9'!BY80</f>
        <v>0</v>
      </c>
      <c r="BQ78" s="907">
        <f>'Class-9'!BZ80</f>
        <v>0</v>
      </c>
      <c r="BR78" s="292" t="str">
        <f>'Class-9'!CC80</f>
        <v/>
      </c>
      <c r="BS78" s="264">
        <f>'Class-9'!CD80</f>
        <v>0</v>
      </c>
      <c r="BT78" s="265">
        <f>'Class-9'!CE80</f>
        <v>0</v>
      </c>
      <c r="BU78" s="290">
        <f>'Class-9'!CF80</f>
        <v>0</v>
      </c>
      <c r="BV78" s="265">
        <f>'Class-9'!CG80</f>
        <v>0</v>
      </c>
      <c r="BW78" s="265">
        <f>'Class-9'!CH80</f>
        <v>0</v>
      </c>
      <c r="BX78" s="290">
        <f>'Class-9'!CI80</f>
        <v>0</v>
      </c>
      <c r="BY78" s="265">
        <f>'Class-9'!CJ80</f>
        <v>0</v>
      </c>
      <c r="BZ78" s="265">
        <f>'Class-9'!CK80</f>
        <v>0</v>
      </c>
      <c r="CA78" s="290">
        <f>'Class-9'!CL80</f>
        <v>0</v>
      </c>
      <c r="CB78" s="906">
        <f>'Class-9'!CM80</f>
        <v>0</v>
      </c>
      <c r="CC78" s="907">
        <f>'Class-9'!CN80</f>
        <v>0</v>
      </c>
      <c r="CD78" s="292" t="str">
        <f>'Class-9'!CQ80</f>
        <v/>
      </c>
      <c r="CE78" s="264">
        <f>'Class-9'!CR80</f>
        <v>0</v>
      </c>
      <c r="CF78" s="265">
        <f>'Class-9'!CS80</f>
        <v>0</v>
      </c>
      <c r="CG78" s="290">
        <f>'Class-9'!CT80</f>
        <v>0</v>
      </c>
      <c r="CH78" s="265">
        <f>'Class-9'!CU80</f>
        <v>0</v>
      </c>
      <c r="CI78" s="265">
        <f>'Class-9'!CV80</f>
        <v>0</v>
      </c>
      <c r="CJ78" s="290">
        <f>'Class-9'!CW80</f>
        <v>0</v>
      </c>
      <c r="CK78" s="265">
        <f>'Class-9'!CX80</f>
        <v>0</v>
      </c>
      <c r="CL78" s="265">
        <f>'Class-9'!CY80</f>
        <v>0</v>
      </c>
      <c r="CM78" s="290">
        <f>'Class-9'!CZ80</f>
        <v>0</v>
      </c>
      <c r="CN78" s="906">
        <f>'Class-9'!DA80</f>
        <v>0</v>
      </c>
      <c r="CO78" s="907">
        <f>'Class-9'!DB80</f>
        <v>0</v>
      </c>
      <c r="CP78" s="292" t="str">
        <f>'Class-9'!DE80</f>
        <v/>
      </c>
      <c r="CQ78" s="264">
        <f>'Class-9'!DF80</f>
        <v>0</v>
      </c>
      <c r="CR78" s="265">
        <f>'Class-9'!DG80</f>
        <v>0</v>
      </c>
      <c r="CS78" s="290">
        <f>'Class-9'!DH80</f>
        <v>0</v>
      </c>
      <c r="CT78" s="265">
        <f>'Class-9'!DI80</f>
        <v>0</v>
      </c>
      <c r="CU78" s="265">
        <f>'Class-9'!DJ80</f>
        <v>0</v>
      </c>
      <c r="CV78" s="290">
        <f>'Class-9'!DK80</f>
        <v>0</v>
      </c>
      <c r="CW78" s="265">
        <f>'Class-9'!DL80</f>
        <v>0</v>
      </c>
      <c r="CX78" s="265">
        <f>'Class-9'!DM80</f>
        <v>0</v>
      </c>
      <c r="CY78" s="290">
        <f>'Class-9'!DN80</f>
        <v>0</v>
      </c>
      <c r="CZ78" s="291">
        <f>'Class-9'!DO80</f>
        <v>0</v>
      </c>
      <c r="DA78" s="307" t="str">
        <f>'Class-9'!DQ80</f>
        <v/>
      </c>
      <c r="DB78" s="264">
        <f>'Class-9'!DR80</f>
        <v>0</v>
      </c>
      <c r="DC78" s="265">
        <f>'Class-9'!DS80</f>
        <v>0</v>
      </c>
      <c r="DD78" s="290">
        <f>'Class-9'!DT80</f>
        <v>0</v>
      </c>
      <c r="DE78" s="265">
        <f>'Class-9'!DU80</f>
        <v>0</v>
      </c>
      <c r="DF78" s="265">
        <f>'Class-9'!DV80</f>
        <v>0</v>
      </c>
      <c r="DG78" s="290">
        <f>'Class-9'!DW80</f>
        <v>0</v>
      </c>
      <c r="DH78" s="265">
        <f>'Class-9'!DX80</f>
        <v>0</v>
      </c>
      <c r="DI78" s="265">
        <f>'Class-9'!DY80</f>
        <v>0</v>
      </c>
      <c r="DJ78" s="290">
        <f>'Class-9'!DZ80</f>
        <v>0</v>
      </c>
      <c r="DK78" s="291">
        <f>'Class-9'!EA80</f>
        <v>0</v>
      </c>
      <c r="DL78" s="307" t="str">
        <f>'Class-9'!EC80</f>
        <v/>
      </c>
      <c r="DM78" s="264">
        <f>'Class-9'!ED80</f>
        <v>0</v>
      </c>
      <c r="DN78" s="265">
        <f>'Class-9'!EE80</f>
        <v>0</v>
      </c>
      <c r="DO78" s="265">
        <f>'Class-9'!EF80</f>
        <v>0</v>
      </c>
      <c r="DP78" s="265">
        <f>'Class-9'!EG80</f>
        <v>0</v>
      </c>
      <c r="DQ78" s="265">
        <f>'Class-9'!EH80</f>
        <v>0</v>
      </c>
      <c r="DR78" s="292" t="str">
        <f>'Class-9'!EI80</f>
        <v/>
      </c>
      <c r="DS78" s="264">
        <f>'Class-9'!EJ80</f>
        <v>0</v>
      </c>
      <c r="DT78" s="265">
        <f>'Class-9'!EK80</f>
        <v>0</v>
      </c>
      <c r="DU78" s="265">
        <f>'Class-9'!EL80</f>
        <v>0</v>
      </c>
      <c r="DV78" s="265">
        <f>'Class-9'!EM80</f>
        <v>0</v>
      </c>
      <c r="DW78" s="265">
        <f>'Class-9'!EN80</f>
        <v>0</v>
      </c>
      <c r="DX78" s="268" t="str">
        <f>'Class-9'!EO80</f>
        <v/>
      </c>
      <c r="DY78" s="264">
        <f>'Class-9'!EP80</f>
        <v>0</v>
      </c>
      <c r="DZ78" s="265">
        <f>'Class-9'!EQ80</f>
        <v>0</v>
      </c>
      <c r="EA78" s="290">
        <f>'Class-9'!ER80</f>
        <v>0</v>
      </c>
      <c r="EB78" s="265">
        <f>'Class-9'!ES80</f>
        <v>0</v>
      </c>
      <c r="EC78" s="265">
        <f>'Class-9'!ET80</f>
        <v>0</v>
      </c>
      <c r="ED78" s="290">
        <f>'Class-9'!EU80</f>
        <v>0</v>
      </c>
      <c r="EE78" s="265">
        <f>'Class-9'!EV80</f>
        <v>0</v>
      </c>
      <c r="EF78" s="265">
        <f>'Class-9'!EW80</f>
        <v>0</v>
      </c>
      <c r="EG78" s="290">
        <f>'Class-9'!EX80</f>
        <v>0</v>
      </c>
      <c r="EH78" s="291">
        <f>'Class-9'!EY80</f>
        <v>0</v>
      </c>
      <c r="EI78" s="307" t="str">
        <f>'Class-9'!FA80</f>
        <v/>
      </c>
      <c r="EJ78" s="264">
        <f>'Class-9'!FB80</f>
        <v>0</v>
      </c>
      <c r="EK78" s="265">
        <f>'Class-9'!FC80</f>
        <v>0</v>
      </c>
      <c r="EL78" s="267" t="str">
        <f>'Class-9'!FD80</f>
        <v/>
      </c>
      <c r="EM78" s="264">
        <f>'Class-9'!FE80</f>
        <v>0</v>
      </c>
      <c r="EN78" s="265">
        <f>'Class-9'!FF80</f>
        <v>0</v>
      </c>
      <c r="EO78" s="265">
        <f>'Class-9'!FG80</f>
        <v>0</v>
      </c>
      <c r="EP78" s="265" t="str">
        <f>'Class-9'!FH80</f>
        <v/>
      </c>
      <c r="EQ78" s="265" t="str">
        <f>'Class-9'!FI80</f>
        <v/>
      </c>
      <c r="ER78" s="265" t="str">
        <f>'Class-9'!FJ80</f>
        <v/>
      </c>
      <c r="ES78" s="267" t="str">
        <f>'Class-9'!FK80</f>
        <v/>
      </c>
      <c r="ET78" s="271" t="str">
        <f>'Class-9'!FM80</f>
        <v/>
      </c>
    </row>
    <row r="79" spans="1:150" s="272" customFormat="1" ht="17.25" customHeight="1">
      <c r="A79" s="898"/>
      <c r="B79" s="264">
        <f t="shared" si="2"/>
        <v>0</v>
      </c>
      <c r="C79" s="265">
        <f>'Class-9'!D81</f>
        <v>0</v>
      </c>
      <c r="D79" s="265">
        <f>'Class-9'!E81</f>
        <v>0</v>
      </c>
      <c r="E79" s="265">
        <f>'Class-9'!F81</f>
        <v>0</v>
      </c>
      <c r="F79" s="265">
        <f>'Class-9'!G81</f>
        <v>0</v>
      </c>
      <c r="G79" s="265">
        <f>'Class-9'!H81</f>
        <v>0</v>
      </c>
      <c r="H79" s="265">
        <f>'Class-9'!I81</f>
        <v>0</v>
      </c>
      <c r="I79" s="265">
        <f>'Class-9'!J81</f>
        <v>0</v>
      </c>
      <c r="J79" s="266">
        <f>'Class-9'!K81</f>
        <v>0</v>
      </c>
      <c r="K79" s="264">
        <f>'Class-9'!L81</f>
        <v>0</v>
      </c>
      <c r="L79" s="265">
        <f>'Class-9'!M81</f>
        <v>0</v>
      </c>
      <c r="M79" s="290">
        <f>'Class-9'!N81</f>
        <v>0</v>
      </c>
      <c r="N79" s="265">
        <f>'Class-9'!O81</f>
        <v>0</v>
      </c>
      <c r="O79" s="265">
        <f>'Class-9'!P81</f>
        <v>0</v>
      </c>
      <c r="P79" s="290">
        <f>'Class-9'!Q81</f>
        <v>0</v>
      </c>
      <c r="Q79" s="265">
        <f>'Class-9'!R81</f>
        <v>0</v>
      </c>
      <c r="R79" s="265">
        <f>'Class-9'!S81</f>
        <v>0</v>
      </c>
      <c r="S79" s="290">
        <f>'Class-9'!T81</f>
        <v>0</v>
      </c>
      <c r="T79" s="906">
        <f>'Class-9'!U81</f>
        <v>0</v>
      </c>
      <c r="U79" s="907"/>
      <c r="V79" s="292" t="str">
        <f>'Class-9'!Y81</f>
        <v/>
      </c>
      <c r="W79" s="264">
        <f>'Class-9'!Z81</f>
        <v>0</v>
      </c>
      <c r="X79" s="265">
        <f>'Class-9'!AA81</f>
        <v>0</v>
      </c>
      <c r="Y79" s="290">
        <f>'Class-9'!AB81</f>
        <v>0</v>
      </c>
      <c r="Z79" s="265">
        <f>'Class-9'!AC81</f>
        <v>0</v>
      </c>
      <c r="AA79" s="265">
        <f>'Class-9'!AD81</f>
        <v>0</v>
      </c>
      <c r="AB79" s="290">
        <f>'Class-9'!AE81</f>
        <v>0</v>
      </c>
      <c r="AC79" s="265">
        <f>'Class-9'!AF81</f>
        <v>0</v>
      </c>
      <c r="AD79" s="265">
        <f>'Class-9'!AG81</f>
        <v>0</v>
      </c>
      <c r="AE79" s="290">
        <f>'Class-9'!AH81</f>
        <v>0</v>
      </c>
      <c r="AF79" s="906">
        <f>'Class-9'!AI81</f>
        <v>0</v>
      </c>
      <c r="AG79" s="907">
        <f>'Class-9'!AJ81</f>
        <v>0</v>
      </c>
      <c r="AH79" s="292" t="str">
        <f>'Class-9'!AM81</f>
        <v/>
      </c>
      <c r="AI79" s="264">
        <f>'Class-9'!AN81</f>
        <v>0</v>
      </c>
      <c r="AJ79" s="265">
        <f>'Class-9'!AO81</f>
        <v>0</v>
      </c>
      <c r="AK79" s="290">
        <f>'Class-9'!AP81</f>
        <v>0</v>
      </c>
      <c r="AL79" s="265">
        <f>'Class-9'!AQ81</f>
        <v>0</v>
      </c>
      <c r="AM79" s="265">
        <f>'Class-9'!AR81</f>
        <v>0</v>
      </c>
      <c r="AN79" s="290">
        <f>'Class-9'!AS81</f>
        <v>0</v>
      </c>
      <c r="AO79" s="265">
        <f>'Class-9'!AT81</f>
        <v>0</v>
      </c>
      <c r="AP79" s="265">
        <f>'Class-9'!AU81</f>
        <v>0</v>
      </c>
      <c r="AQ79" s="290">
        <f>'Class-9'!AV81</f>
        <v>0</v>
      </c>
      <c r="AR79" s="906">
        <f>'Class-9'!AW81</f>
        <v>0</v>
      </c>
      <c r="AS79" s="907"/>
      <c r="AT79" s="292" t="str">
        <f>'Class-9'!BA81</f>
        <v/>
      </c>
      <c r="AU79" s="264">
        <f>'Class-9'!BB81</f>
        <v>0</v>
      </c>
      <c r="AV79" s="265">
        <f>'Class-9'!BC81</f>
        <v>0</v>
      </c>
      <c r="AW79" s="290">
        <f>'Class-9'!BD81</f>
        <v>0</v>
      </c>
      <c r="AX79" s="265">
        <f>'Class-9'!BE81</f>
        <v>0</v>
      </c>
      <c r="AY79" s="265">
        <f>'Class-9'!BF81</f>
        <v>0</v>
      </c>
      <c r="AZ79" s="290">
        <f>'Class-9'!BG81</f>
        <v>0</v>
      </c>
      <c r="BA79" s="265">
        <f>'Class-9'!BH81</f>
        <v>0</v>
      </c>
      <c r="BB79" s="265">
        <f>'Class-9'!BI81</f>
        <v>0</v>
      </c>
      <c r="BC79" s="290">
        <f>'Class-9'!BJ81</f>
        <v>0</v>
      </c>
      <c r="BD79" s="906">
        <f>'Class-9'!BK81</f>
        <v>0</v>
      </c>
      <c r="BE79" s="907">
        <f>'Class-9'!BL81</f>
        <v>0</v>
      </c>
      <c r="BF79" s="292" t="str">
        <f>'Class-9'!BO81</f>
        <v/>
      </c>
      <c r="BG79" s="264">
        <f>'Class-9'!BP81</f>
        <v>0</v>
      </c>
      <c r="BH79" s="265">
        <f>'Class-9'!BQ81</f>
        <v>0</v>
      </c>
      <c r="BI79" s="290">
        <f>'Class-9'!BR81</f>
        <v>0</v>
      </c>
      <c r="BJ79" s="265">
        <f>'Class-9'!BS81</f>
        <v>0</v>
      </c>
      <c r="BK79" s="265">
        <f>'Class-9'!BT81</f>
        <v>0</v>
      </c>
      <c r="BL79" s="290">
        <f>'Class-9'!BU81</f>
        <v>0</v>
      </c>
      <c r="BM79" s="265">
        <f>'Class-9'!BV81</f>
        <v>0</v>
      </c>
      <c r="BN79" s="265">
        <f>'Class-9'!BW81</f>
        <v>0</v>
      </c>
      <c r="BO79" s="290">
        <f>'Class-9'!BX81</f>
        <v>0</v>
      </c>
      <c r="BP79" s="906">
        <f>'Class-9'!BY81</f>
        <v>0</v>
      </c>
      <c r="BQ79" s="907">
        <f>'Class-9'!BZ81</f>
        <v>0</v>
      </c>
      <c r="BR79" s="292" t="str">
        <f>'Class-9'!CC81</f>
        <v/>
      </c>
      <c r="BS79" s="264">
        <f>'Class-9'!CD81</f>
        <v>0</v>
      </c>
      <c r="BT79" s="265">
        <f>'Class-9'!CE81</f>
        <v>0</v>
      </c>
      <c r="BU79" s="290">
        <f>'Class-9'!CF81</f>
        <v>0</v>
      </c>
      <c r="BV79" s="265">
        <f>'Class-9'!CG81</f>
        <v>0</v>
      </c>
      <c r="BW79" s="265">
        <f>'Class-9'!CH81</f>
        <v>0</v>
      </c>
      <c r="BX79" s="290">
        <f>'Class-9'!CI81</f>
        <v>0</v>
      </c>
      <c r="BY79" s="265">
        <f>'Class-9'!CJ81</f>
        <v>0</v>
      </c>
      <c r="BZ79" s="265">
        <f>'Class-9'!CK81</f>
        <v>0</v>
      </c>
      <c r="CA79" s="290">
        <f>'Class-9'!CL81</f>
        <v>0</v>
      </c>
      <c r="CB79" s="906">
        <f>'Class-9'!CM81</f>
        <v>0</v>
      </c>
      <c r="CC79" s="907">
        <f>'Class-9'!CN81</f>
        <v>0</v>
      </c>
      <c r="CD79" s="292" t="str">
        <f>'Class-9'!CQ81</f>
        <v/>
      </c>
      <c r="CE79" s="264">
        <f>'Class-9'!CR81</f>
        <v>0</v>
      </c>
      <c r="CF79" s="265">
        <f>'Class-9'!CS81</f>
        <v>0</v>
      </c>
      <c r="CG79" s="290">
        <f>'Class-9'!CT81</f>
        <v>0</v>
      </c>
      <c r="CH79" s="265">
        <f>'Class-9'!CU81</f>
        <v>0</v>
      </c>
      <c r="CI79" s="265">
        <f>'Class-9'!CV81</f>
        <v>0</v>
      </c>
      <c r="CJ79" s="290">
        <f>'Class-9'!CW81</f>
        <v>0</v>
      </c>
      <c r="CK79" s="265">
        <f>'Class-9'!CX81</f>
        <v>0</v>
      </c>
      <c r="CL79" s="265">
        <f>'Class-9'!CY81</f>
        <v>0</v>
      </c>
      <c r="CM79" s="290">
        <f>'Class-9'!CZ81</f>
        <v>0</v>
      </c>
      <c r="CN79" s="906">
        <f>'Class-9'!DA81</f>
        <v>0</v>
      </c>
      <c r="CO79" s="907">
        <f>'Class-9'!DB81</f>
        <v>0</v>
      </c>
      <c r="CP79" s="292" t="str">
        <f>'Class-9'!DE81</f>
        <v/>
      </c>
      <c r="CQ79" s="264">
        <f>'Class-9'!DF81</f>
        <v>0</v>
      </c>
      <c r="CR79" s="265">
        <f>'Class-9'!DG81</f>
        <v>0</v>
      </c>
      <c r="CS79" s="290">
        <f>'Class-9'!DH81</f>
        <v>0</v>
      </c>
      <c r="CT79" s="265">
        <f>'Class-9'!DI81</f>
        <v>0</v>
      </c>
      <c r="CU79" s="265">
        <f>'Class-9'!DJ81</f>
        <v>0</v>
      </c>
      <c r="CV79" s="290">
        <f>'Class-9'!DK81</f>
        <v>0</v>
      </c>
      <c r="CW79" s="265">
        <f>'Class-9'!DL81</f>
        <v>0</v>
      </c>
      <c r="CX79" s="265">
        <f>'Class-9'!DM81</f>
        <v>0</v>
      </c>
      <c r="CY79" s="290">
        <f>'Class-9'!DN81</f>
        <v>0</v>
      </c>
      <c r="CZ79" s="291">
        <f>'Class-9'!DO81</f>
        <v>0</v>
      </c>
      <c r="DA79" s="307" t="str">
        <f>'Class-9'!DQ81</f>
        <v/>
      </c>
      <c r="DB79" s="264">
        <f>'Class-9'!DR81</f>
        <v>0</v>
      </c>
      <c r="DC79" s="265">
        <f>'Class-9'!DS81</f>
        <v>0</v>
      </c>
      <c r="DD79" s="290">
        <f>'Class-9'!DT81</f>
        <v>0</v>
      </c>
      <c r="DE79" s="265">
        <f>'Class-9'!DU81</f>
        <v>0</v>
      </c>
      <c r="DF79" s="265">
        <f>'Class-9'!DV81</f>
        <v>0</v>
      </c>
      <c r="DG79" s="290">
        <f>'Class-9'!DW81</f>
        <v>0</v>
      </c>
      <c r="DH79" s="265">
        <f>'Class-9'!DX81</f>
        <v>0</v>
      </c>
      <c r="DI79" s="265">
        <f>'Class-9'!DY81</f>
        <v>0</v>
      </c>
      <c r="DJ79" s="290">
        <f>'Class-9'!DZ81</f>
        <v>0</v>
      </c>
      <c r="DK79" s="291">
        <f>'Class-9'!EA81</f>
        <v>0</v>
      </c>
      <c r="DL79" s="307" t="str">
        <f>'Class-9'!EC81</f>
        <v/>
      </c>
      <c r="DM79" s="264">
        <f>'Class-9'!ED81</f>
        <v>0</v>
      </c>
      <c r="DN79" s="265">
        <f>'Class-9'!EE81</f>
        <v>0</v>
      </c>
      <c r="DO79" s="265">
        <f>'Class-9'!EF81</f>
        <v>0</v>
      </c>
      <c r="DP79" s="265">
        <f>'Class-9'!EG81</f>
        <v>0</v>
      </c>
      <c r="DQ79" s="265">
        <f>'Class-9'!EH81</f>
        <v>0</v>
      </c>
      <c r="DR79" s="292" t="str">
        <f>'Class-9'!EI81</f>
        <v/>
      </c>
      <c r="DS79" s="264">
        <f>'Class-9'!EJ81</f>
        <v>0</v>
      </c>
      <c r="DT79" s="265">
        <f>'Class-9'!EK81</f>
        <v>0</v>
      </c>
      <c r="DU79" s="265">
        <f>'Class-9'!EL81</f>
        <v>0</v>
      </c>
      <c r="DV79" s="265">
        <f>'Class-9'!EM81</f>
        <v>0</v>
      </c>
      <c r="DW79" s="265">
        <f>'Class-9'!EN81</f>
        <v>0</v>
      </c>
      <c r="DX79" s="268" t="str">
        <f>'Class-9'!EO81</f>
        <v/>
      </c>
      <c r="DY79" s="264">
        <f>'Class-9'!EP81</f>
        <v>0</v>
      </c>
      <c r="DZ79" s="265">
        <f>'Class-9'!EQ81</f>
        <v>0</v>
      </c>
      <c r="EA79" s="290">
        <f>'Class-9'!ER81</f>
        <v>0</v>
      </c>
      <c r="EB79" s="265">
        <f>'Class-9'!ES81</f>
        <v>0</v>
      </c>
      <c r="EC79" s="265">
        <f>'Class-9'!ET81</f>
        <v>0</v>
      </c>
      <c r="ED79" s="290">
        <f>'Class-9'!EU81</f>
        <v>0</v>
      </c>
      <c r="EE79" s="265">
        <f>'Class-9'!EV81</f>
        <v>0</v>
      </c>
      <c r="EF79" s="265">
        <f>'Class-9'!EW81</f>
        <v>0</v>
      </c>
      <c r="EG79" s="290">
        <f>'Class-9'!EX81</f>
        <v>0</v>
      </c>
      <c r="EH79" s="291">
        <f>'Class-9'!EY81</f>
        <v>0</v>
      </c>
      <c r="EI79" s="307" t="str">
        <f>'Class-9'!FA81</f>
        <v/>
      </c>
      <c r="EJ79" s="264">
        <f>'Class-9'!FB81</f>
        <v>0</v>
      </c>
      <c r="EK79" s="265">
        <f>'Class-9'!FC81</f>
        <v>0</v>
      </c>
      <c r="EL79" s="267" t="str">
        <f>'Class-9'!FD81</f>
        <v/>
      </c>
      <c r="EM79" s="264">
        <f>'Class-9'!FE81</f>
        <v>0</v>
      </c>
      <c r="EN79" s="265">
        <f>'Class-9'!FF81</f>
        <v>0</v>
      </c>
      <c r="EO79" s="265">
        <f>'Class-9'!FG81</f>
        <v>0</v>
      </c>
      <c r="EP79" s="265" t="str">
        <f>'Class-9'!FH81</f>
        <v/>
      </c>
      <c r="EQ79" s="265" t="str">
        <f>'Class-9'!FI81</f>
        <v/>
      </c>
      <c r="ER79" s="265" t="str">
        <f>'Class-9'!FJ81</f>
        <v/>
      </c>
      <c r="ES79" s="267" t="str">
        <f>'Class-9'!FK81</f>
        <v/>
      </c>
      <c r="ET79" s="271" t="str">
        <f>'Class-9'!FM81</f>
        <v/>
      </c>
    </row>
    <row r="80" spans="1:150" s="272" customFormat="1" ht="17.25" customHeight="1">
      <c r="A80" s="898"/>
      <c r="B80" s="264">
        <f t="shared" si="2"/>
        <v>0</v>
      </c>
      <c r="C80" s="265">
        <f>'Class-9'!D82</f>
        <v>0</v>
      </c>
      <c r="D80" s="265">
        <f>'Class-9'!E82</f>
        <v>0</v>
      </c>
      <c r="E80" s="265">
        <f>'Class-9'!F82</f>
        <v>0</v>
      </c>
      <c r="F80" s="265">
        <f>'Class-9'!G82</f>
        <v>0</v>
      </c>
      <c r="G80" s="265">
        <f>'Class-9'!H82</f>
        <v>0</v>
      </c>
      <c r="H80" s="265">
        <f>'Class-9'!I82</f>
        <v>0</v>
      </c>
      <c r="I80" s="265">
        <f>'Class-9'!J82</f>
        <v>0</v>
      </c>
      <c r="J80" s="266">
        <f>'Class-9'!K82</f>
        <v>0</v>
      </c>
      <c r="K80" s="264">
        <f>'Class-9'!L82</f>
        <v>0</v>
      </c>
      <c r="L80" s="265">
        <f>'Class-9'!M82</f>
        <v>0</v>
      </c>
      <c r="M80" s="290">
        <f>'Class-9'!N82</f>
        <v>0</v>
      </c>
      <c r="N80" s="265">
        <f>'Class-9'!O82</f>
        <v>0</v>
      </c>
      <c r="O80" s="265">
        <f>'Class-9'!P82</f>
        <v>0</v>
      </c>
      <c r="P80" s="290">
        <f>'Class-9'!Q82</f>
        <v>0</v>
      </c>
      <c r="Q80" s="265">
        <f>'Class-9'!R82</f>
        <v>0</v>
      </c>
      <c r="R80" s="265">
        <f>'Class-9'!S82</f>
        <v>0</v>
      </c>
      <c r="S80" s="290">
        <f>'Class-9'!T82</f>
        <v>0</v>
      </c>
      <c r="T80" s="906">
        <f>'Class-9'!U82</f>
        <v>0</v>
      </c>
      <c r="U80" s="907"/>
      <c r="V80" s="292" t="str">
        <f>'Class-9'!Y82</f>
        <v/>
      </c>
      <c r="W80" s="264">
        <f>'Class-9'!Z82</f>
        <v>0</v>
      </c>
      <c r="X80" s="265">
        <f>'Class-9'!AA82</f>
        <v>0</v>
      </c>
      <c r="Y80" s="290">
        <f>'Class-9'!AB82</f>
        <v>0</v>
      </c>
      <c r="Z80" s="265">
        <f>'Class-9'!AC82</f>
        <v>0</v>
      </c>
      <c r="AA80" s="265">
        <f>'Class-9'!AD82</f>
        <v>0</v>
      </c>
      <c r="AB80" s="290">
        <f>'Class-9'!AE82</f>
        <v>0</v>
      </c>
      <c r="AC80" s="265">
        <f>'Class-9'!AF82</f>
        <v>0</v>
      </c>
      <c r="AD80" s="265">
        <f>'Class-9'!AG82</f>
        <v>0</v>
      </c>
      <c r="AE80" s="290">
        <f>'Class-9'!AH82</f>
        <v>0</v>
      </c>
      <c r="AF80" s="906">
        <f>'Class-9'!AI82</f>
        <v>0</v>
      </c>
      <c r="AG80" s="907">
        <f>'Class-9'!AJ82</f>
        <v>0</v>
      </c>
      <c r="AH80" s="292" t="str">
        <f>'Class-9'!AM82</f>
        <v/>
      </c>
      <c r="AI80" s="264">
        <f>'Class-9'!AN82</f>
        <v>0</v>
      </c>
      <c r="AJ80" s="265">
        <f>'Class-9'!AO82</f>
        <v>0</v>
      </c>
      <c r="AK80" s="290">
        <f>'Class-9'!AP82</f>
        <v>0</v>
      </c>
      <c r="AL80" s="265">
        <f>'Class-9'!AQ82</f>
        <v>0</v>
      </c>
      <c r="AM80" s="265">
        <f>'Class-9'!AR82</f>
        <v>0</v>
      </c>
      <c r="AN80" s="290">
        <f>'Class-9'!AS82</f>
        <v>0</v>
      </c>
      <c r="AO80" s="265">
        <f>'Class-9'!AT82</f>
        <v>0</v>
      </c>
      <c r="AP80" s="265">
        <f>'Class-9'!AU82</f>
        <v>0</v>
      </c>
      <c r="AQ80" s="290">
        <f>'Class-9'!AV82</f>
        <v>0</v>
      </c>
      <c r="AR80" s="906">
        <f>'Class-9'!AW82</f>
        <v>0</v>
      </c>
      <c r="AS80" s="907"/>
      <c r="AT80" s="292" t="str">
        <f>'Class-9'!BA82</f>
        <v/>
      </c>
      <c r="AU80" s="264">
        <f>'Class-9'!BB82</f>
        <v>0</v>
      </c>
      <c r="AV80" s="265">
        <f>'Class-9'!BC82</f>
        <v>0</v>
      </c>
      <c r="AW80" s="290">
        <f>'Class-9'!BD82</f>
        <v>0</v>
      </c>
      <c r="AX80" s="265">
        <f>'Class-9'!BE82</f>
        <v>0</v>
      </c>
      <c r="AY80" s="265">
        <f>'Class-9'!BF82</f>
        <v>0</v>
      </c>
      <c r="AZ80" s="290">
        <f>'Class-9'!BG82</f>
        <v>0</v>
      </c>
      <c r="BA80" s="265">
        <f>'Class-9'!BH82</f>
        <v>0</v>
      </c>
      <c r="BB80" s="265">
        <f>'Class-9'!BI82</f>
        <v>0</v>
      </c>
      <c r="BC80" s="290">
        <f>'Class-9'!BJ82</f>
        <v>0</v>
      </c>
      <c r="BD80" s="906">
        <f>'Class-9'!BK82</f>
        <v>0</v>
      </c>
      <c r="BE80" s="907">
        <f>'Class-9'!BL82</f>
        <v>0</v>
      </c>
      <c r="BF80" s="292" t="str">
        <f>'Class-9'!BO82</f>
        <v/>
      </c>
      <c r="BG80" s="264">
        <f>'Class-9'!BP82</f>
        <v>0</v>
      </c>
      <c r="BH80" s="265">
        <f>'Class-9'!BQ82</f>
        <v>0</v>
      </c>
      <c r="BI80" s="290">
        <f>'Class-9'!BR82</f>
        <v>0</v>
      </c>
      <c r="BJ80" s="265">
        <f>'Class-9'!BS82</f>
        <v>0</v>
      </c>
      <c r="BK80" s="265">
        <f>'Class-9'!BT82</f>
        <v>0</v>
      </c>
      <c r="BL80" s="290">
        <f>'Class-9'!BU82</f>
        <v>0</v>
      </c>
      <c r="BM80" s="265">
        <f>'Class-9'!BV82</f>
        <v>0</v>
      </c>
      <c r="BN80" s="265">
        <f>'Class-9'!BW82</f>
        <v>0</v>
      </c>
      <c r="BO80" s="290">
        <f>'Class-9'!BX82</f>
        <v>0</v>
      </c>
      <c r="BP80" s="906">
        <f>'Class-9'!BY82</f>
        <v>0</v>
      </c>
      <c r="BQ80" s="907">
        <f>'Class-9'!BZ82</f>
        <v>0</v>
      </c>
      <c r="BR80" s="292" t="str">
        <f>'Class-9'!CC82</f>
        <v/>
      </c>
      <c r="BS80" s="264">
        <f>'Class-9'!CD82</f>
        <v>0</v>
      </c>
      <c r="BT80" s="265">
        <f>'Class-9'!CE82</f>
        <v>0</v>
      </c>
      <c r="BU80" s="290">
        <f>'Class-9'!CF82</f>
        <v>0</v>
      </c>
      <c r="BV80" s="265">
        <f>'Class-9'!CG82</f>
        <v>0</v>
      </c>
      <c r="BW80" s="265">
        <f>'Class-9'!CH82</f>
        <v>0</v>
      </c>
      <c r="BX80" s="290">
        <f>'Class-9'!CI82</f>
        <v>0</v>
      </c>
      <c r="BY80" s="265">
        <f>'Class-9'!CJ82</f>
        <v>0</v>
      </c>
      <c r="BZ80" s="265">
        <f>'Class-9'!CK82</f>
        <v>0</v>
      </c>
      <c r="CA80" s="290">
        <f>'Class-9'!CL82</f>
        <v>0</v>
      </c>
      <c r="CB80" s="906">
        <f>'Class-9'!CM82</f>
        <v>0</v>
      </c>
      <c r="CC80" s="907">
        <f>'Class-9'!CN82</f>
        <v>0</v>
      </c>
      <c r="CD80" s="292" t="str">
        <f>'Class-9'!CQ82</f>
        <v/>
      </c>
      <c r="CE80" s="264">
        <f>'Class-9'!CR82</f>
        <v>0</v>
      </c>
      <c r="CF80" s="265">
        <f>'Class-9'!CS82</f>
        <v>0</v>
      </c>
      <c r="CG80" s="290">
        <f>'Class-9'!CT82</f>
        <v>0</v>
      </c>
      <c r="CH80" s="265">
        <f>'Class-9'!CU82</f>
        <v>0</v>
      </c>
      <c r="CI80" s="265">
        <f>'Class-9'!CV82</f>
        <v>0</v>
      </c>
      <c r="CJ80" s="290">
        <f>'Class-9'!CW82</f>
        <v>0</v>
      </c>
      <c r="CK80" s="265">
        <f>'Class-9'!CX82</f>
        <v>0</v>
      </c>
      <c r="CL80" s="265">
        <f>'Class-9'!CY82</f>
        <v>0</v>
      </c>
      <c r="CM80" s="290">
        <f>'Class-9'!CZ82</f>
        <v>0</v>
      </c>
      <c r="CN80" s="906">
        <f>'Class-9'!DA82</f>
        <v>0</v>
      </c>
      <c r="CO80" s="907">
        <f>'Class-9'!DB82</f>
        <v>0</v>
      </c>
      <c r="CP80" s="292" t="str">
        <f>'Class-9'!DE82</f>
        <v/>
      </c>
      <c r="CQ80" s="264">
        <f>'Class-9'!DF82</f>
        <v>0</v>
      </c>
      <c r="CR80" s="265">
        <f>'Class-9'!DG82</f>
        <v>0</v>
      </c>
      <c r="CS80" s="290">
        <f>'Class-9'!DH82</f>
        <v>0</v>
      </c>
      <c r="CT80" s="265">
        <f>'Class-9'!DI82</f>
        <v>0</v>
      </c>
      <c r="CU80" s="265">
        <f>'Class-9'!DJ82</f>
        <v>0</v>
      </c>
      <c r="CV80" s="290">
        <f>'Class-9'!DK82</f>
        <v>0</v>
      </c>
      <c r="CW80" s="265">
        <f>'Class-9'!DL82</f>
        <v>0</v>
      </c>
      <c r="CX80" s="265">
        <f>'Class-9'!DM82</f>
        <v>0</v>
      </c>
      <c r="CY80" s="290">
        <f>'Class-9'!DN82</f>
        <v>0</v>
      </c>
      <c r="CZ80" s="291">
        <f>'Class-9'!DO82</f>
        <v>0</v>
      </c>
      <c r="DA80" s="307" t="str">
        <f>'Class-9'!DQ82</f>
        <v/>
      </c>
      <c r="DB80" s="264">
        <f>'Class-9'!DR82</f>
        <v>0</v>
      </c>
      <c r="DC80" s="265">
        <f>'Class-9'!DS82</f>
        <v>0</v>
      </c>
      <c r="DD80" s="290">
        <f>'Class-9'!DT82</f>
        <v>0</v>
      </c>
      <c r="DE80" s="265">
        <f>'Class-9'!DU82</f>
        <v>0</v>
      </c>
      <c r="DF80" s="265">
        <f>'Class-9'!DV82</f>
        <v>0</v>
      </c>
      <c r="DG80" s="290">
        <f>'Class-9'!DW82</f>
        <v>0</v>
      </c>
      <c r="DH80" s="265">
        <f>'Class-9'!DX82</f>
        <v>0</v>
      </c>
      <c r="DI80" s="265">
        <f>'Class-9'!DY82</f>
        <v>0</v>
      </c>
      <c r="DJ80" s="290">
        <f>'Class-9'!DZ82</f>
        <v>0</v>
      </c>
      <c r="DK80" s="291">
        <f>'Class-9'!EA82</f>
        <v>0</v>
      </c>
      <c r="DL80" s="307" t="str">
        <f>'Class-9'!EC82</f>
        <v/>
      </c>
      <c r="DM80" s="264">
        <f>'Class-9'!ED82</f>
        <v>0</v>
      </c>
      <c r="DN80" s="265">
        <f>'Class-9'!EE82</f>
        <v>0</v>
      </c>
      <c r="DO80" s="265">
        <f>'Class-9'!EF82</f>
        <v>0</v>
      </c>
      <c r="DP80" s="265">
        <f>'Class-9'!EG82</f>
        <v>0</v>
      </c>
      <c r="DQ80" s="265">
        <f>'Class-9'!EH82</f>
        <v>0</v>
      </c>
      <c r="DR80" s="292" t="str">
        <f>'Class-9'!EI82</f>
        <v/>
      </c>
      <c r="DS80" s="264">
        <f>'Class-9'!EJ82</f>
        <v>0</v>
      </c>
      <c r="DT80" s="265">
        <f>'Class-9'!EK82</f>
        <v>0</v>
      </c>
      <c r="DU80" s="265">
        <f>'Class-9'!EL82</f>
        <v>0</v>
      </c>
      <c r="DV80" s="265">
        <f>'Class-9'!EM82</f>
        <v>0</v>
      </c>
      <c r="DW80" s="265">
        <f>'Class-9'!EN82</f>
        <v>0</v>
      </c>
      <c r="DX80" s="268" t="str">
        <f>'Class-9'!EO82</f>
        <v/>
      </c>
      <c r="DY80" s="264">
        <f>'Class-9'!EP82</f>
        <v>0</v>
      </c>
      <c r="DZ80" s="265">
        <f>'Class-9'!EQ82</f>
        <v>0</v>
      </c>
      <c r="EA80" s="290">
        <f>'Class-9'!ER82</f>
        <v>0</v>
      </c>
      <c r="EB80" s="265">
        <f>'Class-9'!ES82</f>
        <v>0</v>
      </c>
      <c r="EC80" s="265">
        <f>'Class-9'!ET82</f>
        <v>0</v>
      </c>
      <c r="ED80" s="290">
        <f>'Class-9'!EU82</f>
        <v>0</v>
      </c>
      <c r="EE80" s="265">
        <f>'Class-9'!EV82</f>
        <v>0</v>
      </c>
      <c r="EF80" s="265">
        <f>'Class-9'!EW82</f>
        <v>0</v>
      </c>
      <c r="EG80" s="290">
        <f>'Class-9'!EX82</f>
        <v>0</v>
      </c>
      <c r="EH80" s="291">
        <f>'Class-9'!EY82</f>
        <v>0</v>
      </c>
      <c r="EI80" s="307" t="str">
        <f>'Class-9'!FA82</f>
        <v/>
      </c>
      <c r="EJ80" s="264">
        <f>'Class-9'!FB82</f>
        <v>0</v>
      </c>
      <c r="EK80" s="265">
        <f>'Class-9'!FC82</f>
        <v>0</v>
      </c>
      <c r="EL80" s="267" t="str">
        <f>'Class-9'!FD82</f>
        <v/>
      </c>
      <c r="EM80" s="264">
        <f>'Class-9'!FE82</f>
        <v>0</v>
      </c>
      <c r="EN80" s="265">
        <f>'Class-9'!FF82</f>
        <v>0</v>
      </c>
      <c r="EO80" s="265">
        <f>'Class-9'!FG82</f>
        <v>0</v>
      </c>
      <c r="EP80" s="265" t="str">
        <f>'Class-9'!FH82</f>
        <v/>
      </c>
      <c r="EQ80" s="265" t="str">
        <f>'Class-9'!FI82</f>
        <v/>
      </c>
      <c r="ER80" s="265" t="str">
        <f>'Class-9'!FJ82</f>
        <v/>
      </c>
      <c r="ES80" s="267" t="str">
        <f>'Class-9'!FK82</f>
        <v/>
      </c>
      <c r="ET80" s="271" t="str">
        <f>'Class-9'!FM82</f>
        <v/>
      </c>
    </row>
    <row r="81" spans="1:150" s="272" customFormat="1" ht="17.25" customHeight="1">
      <c r="A81" s="898"/>
      <c r="B81" s="264">
        <f t="shared" si="2"/>
        <v>0</v>
      </c>
      <c r="C81" s="265">
        <f>'Class-9'!D83</f>
        <v>0</v>
      </c>
      <c r="D81" s="265">
        <f>'Class-9'!E83</f>
        <v>0</v>
      </c>
      <c r="E81" s="265">
        <f>'Class-9'!F83</f>
        <v>0</v>
      </c>
      <c r="F81" s="265">
        <f>'Class-9'!G83</f>
        <v>0</v>
      </c>
      <c r="G81" s="265">
        <f>'Class-9'!H83</f>
        <v>0</v>
      </c>
      <c r="H81" s="265">
        <f>'Class-9'!I83</f>
        <v>0</v>
      </c>
      <c r="I81" s="265">
        <f>'Class-9'!J83</f>
        <v>0</v>
      </c>
      <c r="J81" s="266">
        <f>'Class-9'!K83</f>
        <v>0</v>
      </c>
      <c r="K81" s="264">
        <f>'Class-9'!L83</f>
        <v>0</v>
      </c>
      <c r="L81" s="265">
        <f>'Class-9'!M83</f>
        <v>0</v>
      </c>
      <c r="M81" s="290">
        <f>'Class-9'!N83</f>
        <v>0</v>
      </c>
      <c r="N81" s="265">
        <f>'Class-9'!O83</f>
        <v>0</v>
      </c>
      <c r="O81" s="265">
        <f>'Class-9'!P83</f>
        <v>0</v>
      </c>
      <c r="P81" s="290">
        <f>'Class-9'!Q83</f>
        <v>0</v>
      </c>
      <c r="Q81" s="265">
        <f>'Class-9'!R83</f>
        <v>0</v>
      </c>
      <c r="R81" s="265">
        <f>'Class-9'!S83</f>
        <v>0</v>
      </c>
      <c r="S81" s="290">
        <f>'Class-9'!T83</f>
        <v>0</v>
      </c>
      <c r="T81" s="906">
        <f>'Class-9'!U83</f>
        <v>0</v>
      </c>
      <c r="U81" s="907"/>
      <c r="V81" s="292" t="str">
        <f>'Class-9'!Y83</f>
        <v/>
      </c>
      <c r="W81" s="264">
        <f>'Class-9'!Z83</f>
        <v>0</v>
      </c>
      <c r="X81" s="265">
        <f>'Class-9'!AA83</f>
        <v>0</v>
      </c>
      <c r="Y81" s="290">
        <f>'Class-9'!AB83</f>
        <v>0</v>
      </c>
      <c r="Z81" s="265">
        <f>'Class-9'!AC83</f>
        <v>0</v>
      </c>
      <c r="AA81" s="265">
        <f>'Class-9'!AD83</f>
        <v>0</v>
      </c>
      <c r="AB81" s="290">
        <f>'Class-9'!AE83</f>
        <v>0</v>
      </c>
      <c r="AC81" s="265">
        <f>'Class-9'!AF83</f>
        <v>0</v>
      </c>
      <c r="AD81" s="265">
        <f>'Class-9'!AG83</f>
        <v>0</v>
      </c>
      <c r="AE81" s="290">
        <f>'Class-9'!AH83</f>
        <v>0</v>
      </c>
      <c r="AF81" s="906">
        <f>'Class-9'!AI83</f>
        <v>0</v>
      </c>
      <c r="AG81" s="907">
        <f>'Class-9'!AJ83</f>
        <v>0</v>
      </c>
      <c r="AH81" s="292" t="str">
        <f>'Class-9'!AM83</f>
        <v/>
      </c>
      <c r="AI81" s="264">
        <f>'Class-9'!AN83</f>
        <v>0</v>
      </c>
      <c r="AJ81" s="265">
        <f>'Class-9'!AO83</f>
        <v>0</v>
      </c>
      <c r="AK81" s="290">
        <f>'Class-9'!AP83</f>
        <v>0</v>
      </c>
      <c r="AL81" s="265">
        <f>'Class-9'!AQ83</f>
        <v>0</v>
      </c>
      <c r="AM81" s="265">
        <f>'Class-9'!AR83</f>
        <v>0</v>
      </c>
      <c r="AN81" s="290">
        <f>'Class-9'!AS83</f>
        <v>0</v>
      </c>
      <c r="AO81" s="265">
        <f>'Class-9'!AT83</f>
        <v>0</v>
      </c>
      <c r="AP81" s="265">
        <f>'Class-9'!AU83</f>
        <v>0</v>
      </c>
      <c r="AQ81" s="290">
        <f>'Class-9'!AV83</f>
        <v>0</v>
      </c>
      <c r="AR81" s="906">
        <f>'Class-9'!AW83</f>
        <v>0</v>
      </c>
      <c r="AS81" s="907"/>
      <c r="AT81" s="292" t="str">
        <f>'Class-9'!BA83</f>
        <v/>
      </c>
      <c r="AU81" s="264">
        <f>'Class-9'!BB83</f>
        <v>0</v>
      </c>
      <c r="AV81" s="265">
        <f>'Class-9'!BC83</f>
        <v>0</v>
      </c>
      <c r="AW81" s="290">
        <f>'Class-9'!BD83</f>
        <v>0</v>
      </c>
      <c r="AX81" s="265">
        <f>'Class-9'!BE83</f>
        <v>0</v>
      </c>
      <c r="AY81" s="265">
        <f>'Class-9'!BF83</f>
        <v>0</v>
      </c>
      <c r="AZ81" s="290">
        <f>'Class-9'!BG83</f>
        <v>0</v>
      </c>
      <c r="BA81" s="265">
        <f>'Class-9'!BH83</f>
        <v>0</v>
      </c>
      <c r="BB81" s="265">
        <f>'Class-9'!BI83</f>
        <v>0</v>
      </c>
      <c r="BC81" s="290">
        <f>'Class-9'!BJ83</f>
        <v>0</v>
      </c>
      <c r="BD81" s="906">
        <f>'Class-9'!BK83</f>
        <v>0</v>
      </c>
      <c r="BE81" s="907">
        <f>'Class-9'!BL83</f>
        <v>0</v>
      </c>
      <c r="BF81" s="292" t="str">
        <f>'Class-9'!BO83</f>
        <v/>
      </c>
      <c r="BG81" s="264">
        <f>'Class-9'!BP83</f>
        <v>0</v>
      </c>
      <c r="BH81" s="265">
        <f>'Class-9'!BQ83</f>
        <v>0</v>
      </c>
      <c r="BI81" s="290">
        <f>'Class-9'!BR83</f>
        <v>0</v>
      </c>
      <c r="BJ81" s="265">
        <f>'Class-9'!BS83</f>
        <v>0</v>
      </c>
      <c r="BK81" s="265">
        <f>'Class-9'!BT83</f>
        <v>0</v>
      </c>
      <c r="BL81" s="290">
        <f>'Class-9'!BU83</f>
        <v>0</v>
      </c>
      <c r="BM81" s="265">
        <f>'Class-9'!BV83</f>
        <v>0</v>
      </c>
      <c r="BN81" s="265">
        <f>'Class-9'!BW83</f>
        <v>0</v>
      </c>
      <c r="BO81" s="290">
        <f>'Class-9'!BX83</f>
        <v>0</v>
      </c>
      <c r="BP81" s="906">
        <f>'Class-9'!BY83</f>
        <v>0</v>
      </c>
      <c r="BQ81" s="907">
        <f>'Class-9'!BZ83</f>
        <v>0</v>
      </c>
      <c r="BR81" s="292" t="str">
        <f>'Class-9'!CC83</f>
        <v/>
      </c>
      <c r="BS81" s="264">
        <f>'Class-9'!CD83</f>
        <v>0</v>
      </c>
      <c r="BT81" s="265">
        <f>'Class-9'!CE83</f>
        <v>0</v>
      </c>
      <c r="BU81" s="290">
        <f>'Class-9'!CF83</f>
        <v>0</v>
      </c>
      <c r="BV81" s="265">
        <f>'Class-9'!CG83</f>
        <v>0</v>
      </c>
      <c r="BW81" s="265">
        <f>'Class-9'!CH83</f>
        <v>0</v>
      </c>
      <c r="BX81" s="290">
        <f>'Class-9'!CI83</f>
        <v>0</v>
      </c>
      <c r="BY81" s="265">
        <f>'Class-9'!CJ83</f>
        <v>0</v>
      </c>
      <c r="BZ81" s="265">
        <f>'Class-9'!CK83</f>
        <v>0</v>
      </c>
      <c r="CA81" s="290">
        <f>'Class-9'!CL83</f>
        <v>0</v>
      </c>
      <c r="CB81" s="906">
        <f>'Class-9'!CM83</f>
        <v>0</v>
      </c>
      <c r="CC81" s="907">
        <f>'Class-9'!CN83</f>
        <v>0</v>
      </c>
      <c r="CD81" s="292" t="str">
        <f>'Class-9'!CQ83</f>
        <v/>
      </c>
      <c r="CE81" s="264">
        <f>'Class-9'!CR83</f>
        <v>0</v>
      </c>
      <c r="CF81" s="265">
        <f>'Class-9'!CS83</f>
        <v>0</v>
      </c>
      <c r="CG81" s="290">
        <f>'Class-9'!CT83</f>
        <v>0</v>
      </c>
      <c r="CH81" s="265">
        <f>'Class-9'!CU83</f>
        <v>0</v>
      </c>
      <c r="CI81" s="265">
        <f>'Class-9'!CV83</f>
        <v>0</v>
      </c>
      <c r="CJ81" s="290">
        <f>'Class-9'!CW83</f>
        <v>0</v>
      </c>
      <c r="CK81" s="265">
        <f>'Class-9'!CX83</f>
        <v>0</v>
      </c>
      <c r="CL81" s="265">
        <f>'Class-9'!CY83</f>
        <v>0</v>
      </c>
      <c r="CM81" s="290">
        <f>'Class-9'!CZ83</f>
        <v>0</v>
      </c>
      <c r="CN81" s="906">
        <f>'Class-9'!DA83</f>
        <v>0</v>
      </c>
      <c r="CO81" s="907">
        <f>'Class-9'!DB83</f>
        <v>0</v>
      </c>
      <c r="CP81" s="292" t="str">
        <f>'Class-9'!DE83</f>
        <v/>
      </c>
      <c r="CQ81" s="264">
        <f>'Class-9'!DF83</f>
        <v>0</v>
      </c>
      <c r="CR81" s="265">
        <f>'Class-9'!DG83</f>
        <v>0</v>
      </c>
      <c r="CS81" s="290">
        <f>'Class-9'!DH83</f>
        <v>0</v>
      </c>
      <c r="CT81" s="265">
        <f>'Class-9'!DI83</f>
        <v>0</v>
      </c>
      <c r="CU81" s="265">
        <f>'Class-9'!DJ83</f>
        <v>0</v>
      </c>
      <c r="CV81" s="290">
        <f>'Class-9'!DK83</f>
        <v>0</v>
      </c>
      <c r="CW81" s="265">
        <f>'Class-9'!DL83</f>
        <v>0</v>
      </c>
      <c r="CX81" s="265">
        <f>'Class-9'!DM83</f>
        <v>0</v>
      </c>
      <c r="CY81" s="290">
        <f>'Class-9'!DN83</f>
        <v>0</v>
      </c>
      <c r="CZ81" s="291">
        <f>'Class-9'!DO83</f>
        <v>0</v>
      </c>
      <c r="DA81" s="307" t="str">
        <f>'Class-9'!DQ83</f>
        <v/>
      </c>
      <c r="DB81" s="264">
        <f>'Class-9'!DR83</f>
        <v>0</v>
      </c>
      <c r="DC81" s="265">
        <f>'Class-9'!DS83</f>
        <v>0</v>
      </c>
      <c r="DD81" s="290">
        <f>'Class-9'!DT83</f>
        <v>0</v>
      </c>
      <c r="DE81" s="265">
        <f>'Class-9'!DU83</f>
        <v>0</v>
      </c>
      <c r="DF81" s="265">
        <f>'Class-9'!DV83</f>
        <v>0</v>
      </c>
      <c r="DG81" s="290">
        <f>'Class-9'!DW83</f>
        <v>0</v>
      </c>
      <c r="DH81" s="265">
        <f>'Class-9'!DX83</f>
        <v>0</v>
      </c>
      <c r="DI81" s="265">
        <f>'Class-9'!DY83</f>
        <v>0</v>
      </c>
      <c r="DJ81" s="290">
        <f>'Class-9'!DZ83</f>
        <v>0</v>
      </c>
      <c r="DK81" s="291">
        <f>'Class-9'!EA83</f>
        <v>0</v>
      </c>
      <c r="DL81" s="307" t="str">
        <f>'Class-9'!EC83</f>
        <v/>
      </c>
      <c r="DM81" s="264">
        <f>'Class-9'!ED83</f>
        <v>0</v>
      </c>
      <c r="DN81" s="265">
        <f>'Class-9'!EE83</f>
        <v>0</v>
      </c>
      <c r="DO81" s="265">
        <f>'Class-9'!EF83</f>
        <v>0</v>
      </c>
      <c r="DP81" s="265">
        <f>'Class-9'!EG83</f>
        <v>0</v>
      </c>
      <c r="DQ81" s="265">
        <f>'Class-9'!EH83</f>
        <v>0</v>
      </c>
      <c r="DR81" s="292" t="str">
        <f>'Class-9'!EI83</f>
        <v/>
      </c>
      <c r="DS81" s="264">
        <f>'Class-9'!EJ83</f>
        <v>0</v>
      </c>
      <c r="DT81" s="265">
        <f>'Class-9'!EK83</f>
        <v>0</v>
      </c>
      <c r="DU81" s="265">
        <f>'Class-9'!EL83</f>
        <v>0</v>
      </c>
      <c r="DV81" s="265">
        <f>'Class-9'!EM83</f>
        <v>0</v>
      </c>
      <c r="DW81" s="265">
        <f>'Class-9'!EN83</f>
        <v>0</v>
      </c>
      <c r="DX81" s="268" t="str">
        <f>'Class-9'!EO83</f>
        <v/>
      </c>
      <c r="DY81" s="264">
        <f>'Class-9'!EP83</f>
        <v>0</v>
      </c>
      <c r="DZ81" s="265">
        <f>'Class-9'!EQ83</f>
        <v>0</v>
      </c>
      <c r="EA81" s="290">
        <f>'Class-9'!ER83</f>
        <v>0</v>
      </c>
      <c r="EB81" s="265">
        <f>'Class-9'!ES83</f>
        <v>0</v>
      </c>
      <c r="EC81" s="265">
        <f>'Class-9'!ET83</f>
        <v>0</v>
      </c>
      <c r="ED81" s="290">
        <f>'Class-9'!EU83</f>
        <v>0</v>
      </c>
      <c r="EE81" s="265">
        <f>'Class-9'!EV83</f>
        <v>0</v>
      </c>
      <c r="EF81" s="265">
        <f>'Class-9'!EW83</f>
        <v>0</v>
      </c>
      <c r="EG81" s="290">
        <f>'Class-9'!EX83</f>
        <v>0</v>
      </c>
      <c r="EH81" s="291">
        <f>'Class-9'!EY83</f>
        <v>0</v>
      </c>
      <c r="EI81" s="307" t="str">
        <f>'Class-9'!FA83</f>
        <v/>
      </c>
      <c r="EJ81" s="264">
        <f>'Class-9'!FB83</f>
        <v>0</v>
      </c>
      <c r="EK81" s="265">
        <f>'Class-9'!FC83</f>
        <v>0</v>
      </c>
      <c r="EL81" s="267" t="str">
        <f>'Class-9'!FD83</f>
        <v/>
      </c>
      <c r="EM81" s="264">
        <f>'Class-9'!FE83</f>
        <v>0</v>
      </c>
      <c r="EN81" s="265">
        <f>'Class-9'!FF83</f>
        <v>0</v>
      </c>
      <c r="EO81" s="265">
        <f>'Class-9'!FG83</f>
        <v>0</v>
      </c>
      <c r="EP81" s="265" t="str">
        <f>'Class-9'!FH83</f>
        <v/>
      </c>
      <c r="EQ81" s="265" t="str">
        <f>'Class-9'!FI83</f>
        <v/>
      </c>
      <c r="ER81" s="265" t="str">
        <f>'Class-9'!FJ83</f>
        <v/>
      </c>
      <c r="ES81" s="267" t="str">
        <f>'Class-9'!FK83</f>
        <v/>
      </c>
      <c r="ET81" s="271" t="str">
        <f>'Class-9'!FM83</f>
        <v/>
      </c>
    </row>
    <row r="82" spans="1:150" s="272" customFormat="1" ht="17.25" customHeight="1">
      <c r="A82" s="898"/>
      <c r="B82" s="264">
        <f t="shared" si="2"/>
        <v>0</v>
      </c>
      <c r="C82" s="265">
        <f>'Class-9'!D84</f>
        <v>0</v>
      </c>
      <c r="D82" s="265">
        <f>'Class-9'!E84</f>
        <v>0</v>
      </c>
      <c r="E82" s="265">
        <f>'Class-9'!F84</f>
        <v>0</v>
      </c>
      <c r="F82" s="265">
        <f>'Class-9'!G84</f>
        <v>0</v>
      </c>
      <c r="G82" s="265">
        <f>'Class-9'!H84</f>
        <v>0</v>
      </c>
      <c r="H82" s="265">
        <f>'Class-9'!I84</f>
        <v>0</v>
      </c>
      <c r="I82" s="265">
        <f>'Class-9'!J84</f>
        <v>0</v>
      </c>
      <c r="J82" s="266">
        <f>'Class-9'!K84</f>
        <v>0</v>
      </c>
      <c r="K82" s="264">
        <f>'Class-9'!L84</f>
        <v>0</v>
      </c>
      <c r="L82" s="265">
        <f>'Class-9'!M84</f>
        <v>0</v>
      </c>
      <c r="M82" s="290">
        <f>'Class-9'!N84</f>
        <v>0</v>
      </c>
      <c r="N82" s="265">
        <f>'Class-9'!O84</f>
        <v>0</v>
      </c>
      <c r="O82" s="265">
        <f>'Class-9'!P84</f>
        <v>0</v>
      </c>
      <c r="P82" s="290">
        <f>'Class-9'!Q84</f>
        <v>0</v>
      </c>
      <c r="Q82" s="265">
        <f>'Class-9'!R84</f>
        <v>0</v>
      </c>
      <c r="R82" s="265">
        <f>'Class-9'!S84</f>
        <v>0</v>
      </c>
      <c r="S82" s="290">
        <f>'Class-9'!T84</f>
        <v>0</v>
      </c>
      <c r="T82" s="906">
        <f>'Class-9'!U84</f>
        <v>0</v>
      </c>
      <c r="U82" s="907"/>
      <c r="V82" s="292" t="str">
        <f>'Class-9'!Y84</f>
        <v/>
      </c>
      <c r="W82" s="264">
        <f>'Class-9'!Z84</f>
        <v>0</v>
      </c>
      <c r="X82" s="265">
        <f>'Class-9'!AA84</f>
        <v>0</v>
      </c>
      <c r="Y82" s="290">
        <f>'Class-9'!AB84</f>
        <v>0</v>
      </c>
      <c r="Z82" s="265">
        <f>'Class-9'!AC84</f>
        <v>0</v>
      </c>
      <c r="AA82" s="265">
        <f>'Class-9'!AD84</f>
        <v>0</v>
      </c>
      <c r="AB82" s="290">
        <f>'Class-9'!AE84</f>
        <v>0</v>
      </c>
      <c r="AC82" s="265">
        <f>'Class-9'!AF84</f>
        <v>0</v>
      </c>
      <c r="AD82" s="265">
        <f>'Class-9'!AG84</f>
        <v>0</v>
      </c>
      <c r="AE82" s="290">
        <f>'Class-9'!AH84</f>
        <v>0</v>
      </c>
      <c r="AF82" s="906">
        <f>'Class-9'!AI84</f>
        <v>0</v>
      </c>
      <c r="AG82" s="907">
        <f>'Class-9'!AJ84</f>
        <v>0</v>
      </c>
      <c r="AH82" s="292" t="str">
        <f>'Class-9'!AM84</f>
        <v/>
      </c>
      <c r="AI82" s="264">
        <f>'Class-9'!AN84</f>
        <v>0</v>
      </c>
      <c r="AJ82" s="265">
        <f>'Class-9'!AO84</f>
        <v>0</v>
      </c>
      <c r="AK82" s="290">
        <f>'Class-9'!AP84</f>
        <v>0</v>
      </c>
      <c r="AL82" s="265">
        <f>'Class-9'!AQ84</f>
        <v>0</v>
      </c>
      <c r="AM82" s="265">
        <f>'Class-9'!AR84</f>
        <v>0</v>
      </c>
      <c r="AN82" s="290">
        <f>'Class-9'!AS84</f>
        <v>0</v>
      </c>
      <c r="AO82" s="265">
        <f>'Class-9'!AT84</f>
        <v>0</v>
      </c>
      <c r="AP82" s="265">
        <f>'Class-9'!AU84</f>
        <v>0</v>
      </c>
      <c r="AQ82" s="290">
        <f>'Class-9'!AV84</f>
        <v>0</v>
      </c>
      <c r="AR82" s="906">
        <f>'Class-9'!AW84</f>
        <v>0</v>
      </c>
      <c r="AS82" s="907"/>
      <c r="AT82" s="292" t="str">
        <f>'Class-9'!BA84</f>
        <v/>
      </c>
      <c r="AU82" s="264">
        <f>'Class-9'!BB84</f>
        <v>0</v>
      </c>
      <c r="AV82" s="265">
        <f>'Class-9'!BC84</f>
        <v>0</v>
      </c>
      <c r="AW82" s="290">
        <f>'Class-9'!BD84</f>
        <v>0</v>
      </c>
      <c r="AX82" s="265">
        <f>'Class-9'!BE84</f>
        <v>0</v>
      </c>
      <c r="AY82" s="265">
        <f>'Class-9'!BF84</f>
        <v>0</v>
      </c>
      <c r="AZ82" s="290">
        <f>'Class-9'!BG84</f>
        <v>0</v>
      </c>
      <c r="BA82" s="265">
        <f>'Class-9'!BH84</f>
        <v>0</v>
      </c>
      <c r="BB82" s="265">
        <f>'Class-9'!BI84</f>
        <v>0</v>
      </c>
      <c r="BC82" s="290">
        <f>'Class-9'!BJ84</f>
        <v>0</v>
      </c>
      <c r="BD82" s="906">
        <f>'Class-9'!BK84</f>
        <v>0</v>
      </c>
      <c r="BE82" s="907">
        <f>'Class-9'!BL84</f>
        <v>0</v>
      </c>
      <c r="BF82" s="292" t="str">
        <f>'Class-9'!BO84</f>
        <v/>
      </c>
      <c r="BG82" s="264">
        <f>'Class-9'!BP84</f>
        <v>0</v>
      </c>
      <c r="BH82" s="265">
        <f>'Class-9'!BQ84</f>
        <v>0</v>
      </c>
      <c r="BI82" s="290">
        <f>'Class-9'!BR84</f>
        <v>0</v>
      </c>
      <c r="BJ82" s="265">
        <f>'Class-9'!BS84</f>
        <v>0</v>
      </c>
      <c r="BK82" s="265">
        <f>'Class-9'!BT84</f>
        <v>0</v>
      </c>
      <c r="BL82" s="290">
        <f>'Class-9'!BU84</f>
        <v>0</v>
      </c>
      <c r="BM82" s="265">
        <f>'Class-9'!BV84</f>
        <v>0</v>
      </c>
      <c r="BN82" s="265">
        <f>'Class-9'!BW84</f>
        <v>0</v>
      </c>
      <c r="BO82" s="290">
        <f>'Class-9'!BX84</f>
        <v>0</v>
      </c>
      <c r="BP82" s="906">
        <f>'Class-9'!BY84</f>
        <v>0</v>
      </c>
      <c r="BQ82" s="907">
        <f>'Class-9'!BZ84</f>
        <v>0</v>
      </c>
      <c r="BR82" s="292" t="str">
        <f>'Class-9'!CC84</f>
        <v/>
      </c>
      <c r="BS82" s="264">
        <f>'Class-9'!CD84</f>
        <v>0</v>
      </c>
      <c r="BT82" s="265">
        <f>'Class-9'!CE84</f>
        <v>0</v>
      </c>
      <c r="BU82" s="290">
        <f>'Class-9'!CF84</f>
        <v>0</v>
      </c>
      <c r="BV82" s="265">
        <f>'Class-9'!CG84</f>
        <v>0</v>
      </c>
      <c r="BW82" s="265">
        <f>'Class-9'!CH84</f>
        <v>0</v>
      </c>
      <c r="BX82" s="290">
        <f>'Class-9'!CI84</f>
        <v>0</v>
      </c>
      <c r="BY82" s="265">
        <f>'Class-9'!CJ84</f>
        <v>0</v>
      </c>
      <c r="BZ82" s="265">
        <f>'Class-9'!CK84</f>
        <v>0</v>
      </c>
      <c r="CA82" s="290">
        <f>'Class-9'!CL84</f>
        <v>0</v>
      </c>
      <c r="CB82" s="906">
        <f>'Class-9'!CM84</f>
        <v>0</v>
      </c>
      <c r="CC82" s="907">
        <f>'Class-9'!CN84</f>
        <v>0</v>
      </c>
      <c r="CD82" s="292" t="str">
        <f>'Class-9'!CQ84</f>
        <v/>
      </c>
      <c r="CE82" s="264">
        <f>'Class-9'!CR84</f>
        <v>0</v>
      </c>
      <c r="CF82" s="265">
        <f>'Class-9'!CS84</f>
        <v>0</v>
      </c>
      <c r="CG82" s="290">
        <f>'Class-9'!CT84</f>
        <v>0</v>
      </c>
      <c r="CH82" s="265">
        <f>'Class-9'!CU84</f>
        <v>0</v>
      </c>
      <c r="CI82" s="265">
        <f>'Class-9'!CV84</f>
        <v>0</v>
      </c>
      <c r="CJ82" s="290">
        <f>'Class-9'!CW84</f>
        <v>0</v>
      </c>
      <c r="CK82" s="265">
        <f>'Class-9'!CX84</f>
        <v>0</v>
      </c>
      <c r="CL82" s="265">
        <f>'Class-9'!CY84</f>
        <v>0</v>
      </c>
      <c r="CM82" s="290">
        <f>'Class-9'!CZ84</f>
        <v>0</v>
      </c>
      <c r="CN82" s="906">
        <f>'Class-9'!DA84</f>
        <v>0</v>
      </c>
      <c r="CO82" s="907">
        <f>'Class-9'!DB84</f>
        <v>0</v>
      </c>
      <c r="CP82" s="292" t="str">
        <f>'Class-9'!DE84</f>
        <v/>
      </c>
      <c r="CQ82" s="264">
        <f>'Class-9'!DF84</f>
        <v>0</v>
      </c>
      <c r="CR82" s="265">
        <f>'Class-9'!DG84</f>
        <v>0</v>
      </c>
      <c r="CS82" s="290">
        <f>'Class-9'!DH84</f>
        <v>0</v>
      </c>
      <c r="CT82" s="265">
        <f>'Class-9'!DI84</f>
        <v>0</v>
      </c>
      <c r="CU82" s="265">
        <f>'Class-9'!DJ84</f>
        <v>0</v>
      </c>
      <c r="CV82" s="290">
        <f>'Class-9'!DK84</f>
        <v>0</v>
      </c>
      <c r="CW82" s="265">
        <f>'Class-9'!DL84</f>
        <v>0</v>
      </c>
      <c r="CX82" s="265">
        <f>'Class-9'!DM84</f>
        <v>0</v>
      </c>
      <c r="CY82" s="290">
        <f>'Class-9'!DN84</f>
        <v>0</v>
      </c>
      <c r="CZ82" s="291">
        <f>'Class-9'!DO84</f>
        <v>0</v>
      </c>
      <c r="DA82" s="307" t="str">
        <f>'Class-9'!DQ84</f>
        <v/>
      </c>
      <c r="DB82" s="264">
        <f>'Class-9'!DR84</f>
        <v>0</v>
      </c>
      <c r="DC82" s="265">
        <f>'Class-9'!DS84</f>
        <v>0</v>
      </c>
      <c r="DD82" s="290">
        <f>'Class-9'!DT84</f>
        <v>0</v>
      </c>
      <c r="DE82" s="265">
        <f>'Class-9'!DU84</f>
        <v>0</v>
      </c>
      <c r="DF82" s="265">
        <f>'Class-9'!DV84</f>
        <v>0</v>
      </c>
      <c r="DG82" s="290">
        <f>'Class-9'!DW84</f>
        <v>0</v>
      </c>
      <c r="DH82" s="265">
        <f>'Class-9'!DX84</f>
        <v>0</v>
      </c>
      <c r="DI82" s="265">
        <f>'Class-9'!DY84</f>
        <v>0</v>
      </c>
      <c r="DJ82" s="290">
        <f>'Class-9'!DZ84</f>
        <v>0</v>
      </c>
      <c r="DK82" s="291">
        <f>'Class-9'!EA84</f>
        <v>0</v>
      </c>
      <c r="DL82" s="307" t="str">
        <f>'Class-9'!EC84</f>
        <v/>
      </c>
      <c r="DM82" s="264">
        <f>'Class-9'!ED84</f>
        <v>0</v>
      </c>
      <c r="DN82" s="265">
        <f>'Class-9'!EE84</f>
        <v>0</v>
      </c>
      <c r="DO82" s="265">
        <f>'Class-9'!EF84</f>
        <v>0</v>
      </c>
      <c r="DP82" s="265">
        <f>'Class-9'!EG84</f>
        <v>0</v>
      </c>
      <c r="DQ82" s="265">
        <f>'Class-9'!EH84</f>
        <v>0</v>
      </c>
      <c r="DR82" s="292" t="str">
        <f>'Class-9'!EI84</f>
        <v/>
      </c>
      <c r="DS82" s="264">
        <f>'Class-9'!EJ84</f>
        <v>0</v>
      </c>
      <c r="DT82" s="265">
        <f>'Class-9'!EK84</f>
        <v>0</v>
      </c>
      <c r="DU82" s="265">
        <f>'Class-9'!EL84</f>
        <v>0</v>
      </c>
      <c r="DV82" s="265">
        <f>'Class-9'!EM84</f>
        <v>0</v>
      </c>
      <c r="DW82" s="265">
        <f>'Class-9'!EN84</f>
        <v>0</v>
      </c>
      <c r="DX82" s="268" t="str">
        <f>'Class-9'!EO84</f>
        <v/>
      </c>
      <c r="DY82" s="264">
        <f>'Class-9'!EP84</f>
        <v>0</v>
      </c>
      <c r="DZ82" s="265">
        <f>'Class-9'!EQ84</f>
        <v>0</v>
      </c>
      <c r="EA82" s="290">
        <f>'Class-9'!ER84</f>
        <v>0</v>
      </c>
      <c r="EB82" s="265">
        <f>'Class-9'!ES84</f>
        <v>0</v>
      </c>
      <c r="EC82" s="265">
        <f>'Class-9'!ET84</f>
        <v>0</v>
      </c>
      <c r="ED82" s="290">
        <f>'Class-9'!EU84</f>
        <v>0</v>
      </c>
      <c r="EE82" s="265">
        <f>'Class-9'!EV84</f>
        <v>0</v>
      </c>
      <c r="EF82" s="265">
        <f>'Class-9'!EW84</f>
        <v>0</v>
      </c>
      <c r="EG82" s="290">
        <f>'Class-9'!EX84</f>
        <v>0</v>
      </c>
      <c r="EH82" s="291">
        <f>'Class-9'!EY84</f>
        <v>0</v>
      </c>
      <c r="EI82" s="307" t="str">
        <f>'Class-9'!FA84</f>
        <v/>
      </c>
      <c r="EJ82" s="264">
        <f>'Class-9'!FB84</f>
        <v>0</v>
      </c>
      <c r="EK82" s="265">
        <f>'Class-9'!FC84</f>
        <v>0</v>
      </c>
      <c r="EL82" s="267" t="str">
        <f>'Class-9'!FD84</f>
        <v/>
      </c>
      <c r="EM82" s="264">
        <f>'Class-9'!FE84</f>
        <v>0</v>
      </c>
      <c r="EN82" s="265">
        <f>'Class-9'!FF84</f>
        <v>0</v>
      </c>
      <c r="EO82" s="265">
        <f>'Class-9'!FG84</f>
        <v>0</v>
      </c>
      <c r="EP82" s="265" t="str">
        <f>'Class-9'!FH84</f>
        <v/>
      </c>
      <c r="EQ82" s="265" t="str">
        <f>'Class-9'!FI84</f>
        <v/>
      </c>
      <c r="ER82" s="265" t="str">
        <f>'Class-9'!FJ84</f>
        <v/>
      </c>
      <c r="ES82" s="267" t="str">
        <f>'Class-9'!FK84</f>
        <v/>
      </c>
      <c r="ET82" s="271" t="str">
        <f>'Class-9'!FM84</f>
        <v/>
      </c>
    </row>
    <row r="83" spans="1:150" s="272" customFormat="1" ht="17.25" customHeight="1">
      <c r="A83" s="898"/>
      <c r="B83" s="264">
        <f t="shared" si="2"/>
        <v>0</v>
      </c>
      <c r="C83" s="265">
        <f>'Class-9'!D85</f>
        <v>0</v>
      </c>
      <c r="D83" s="265">
        <f>'Class-9'!E85</f>
        <v>0</v>
      </c>
      <c r="E83" s="265">
        <f>'Class-9'!F85</f>
        <v>0</v>
      </c>
      <c r="F83" s="265">
        <f>'Class-9'!G85</f>
        <v>0</v>
      </c>
      <c r="G83" s="265">
        <f>'Class-9'!H85</f>
        <v>0</v>
      </c>
      <c r="H83" s="265">
        <f>'Class-9'!I85</f>
        <v>0</v>
      </c>
      <c r="I83" s="265">
        <f>'Class-9'!J85</f>
        <v>0</v>
      </c>
      <c r="J83" s="266">
        <f>'Class-9'!K85</f>
        <v>0</v>
      </c>
      <c r="K83" s="264">
        <f>'Class-9'!L85</f>
        <v>0</v>
      </c>
      <c r="L83" s="265">
        <f>'Class-9'!M85</f>
        <v>0</v>
      </c>
      <c r="M83" s="290">
        <f>'Class-9'!N85</f>
        <v>0</v>
      </c>
      <c r="N83" s="265">
        <f>'Class-9'!O85</f>
        <v>0</v>
      </c>
      <c r="O83" s="265">
        <f>'Class-9'!P85</f>
        <v>0</v>
      </c>
      <c r="P83" s="290">
        <f>'Class-9'!Q85</f>
        <v>0</v>
      </c>
      <c r="Q83" s="265">
        <f>'Class-9'!R85</f>
        <v>0</v>
      </c>
      <c r="R83" s="265">
        <f>'Class-9'!S85</f>
        <v>0</v>
      </c>
      <c r="S83" s="290">
        <f>'Class-9'!T85</f>
        <v>0</v>
      </c>
      <c r="T83" s="906">
        <f>'Class-9'!U85</f>
        <v>0</v>
      </c>
      <c r="U83" s="907"/>
      <c r="V83" s="292" t="str">
        <f>'Class-9'!Y85</f>
        <v/>
      </c>
      <c r="W83" s="264">
        <f>'Class-9'!Z85</f>
        <v>0</v>
      </c>
      <c r="X83" s="265">
        <f>'Class-9'!AA85</f>
        <v>0</v>
      </c>
      <c r="Y83" s="290">
        <f>'Class-9'!AB85</f>
        <v>0</v>
      </c>
      <c r="Z83" s="265">
        <f>'Class-9'!AC85</f>
        <v>0</v>
      </c>
      <c r="AA83" s="265">
        <f>'Class-9'!AD85</f>
        <v>0</v>
      </c>
      <c r="AB83" s="290">
        <f>'Class-9'!AE85</f>
        <v>0</v>
      </c>
      <c r="AC83" s="265">
        <f>'Class-9'!AF85</f>
        <v>0</v>
      </c>
      <c r="AD83" s="265">
        <f>'Class-9'!AG85</f>
        <v>0</v>
      </c>
      <c r="AE83" s="290">
        <f>'Class-9'!AH85</f>
        <v>0</v>
      </c>
      <c r="AF83" s="906">
        <f>'Class-9'!AI85</f>
        <v>0</v>
      </c>
      <c r="AG83" s="907">
        <f>'Class-9'!AJ85</f>
        <v>0</v>
      </c>
      <c r="AH83" s="292" t="str">
        <f>'Class-9'!AM85</f>
        <v/>
      </c>
      <c r="AI83" s="264">
        <f>'Class-9'!AN85</f>
        <v>0</v>
      </c>
      <c r="AJ83" s="265">
        <f>'Class-9'!AO85</f>
        <v>0</v>
      </c>
      <c r="AK83" s="290">
        <f>'Class-9'!AP85</f>
        <v>0</v>
      </c>
      <c r="AL83" s="265">
        <f>'Class-9'!AQ85</f>
        <v>0</v>
      </c>
      <c r="AM83" s="265">
        <f>'Class-9'!AR85</f>
        <v>0</v>
      </c>
      <c r="AN83" s="290">
        <f>'Class-9'!AS85</f>
        <v>0</v>
      </c>
      <c r="AO83" s="265">
        <f>'Class-9'!AT85</f>
        <v>0</v>
      </c>
      <c r="AP83" s="265">
        <f>'Class-9'!AU85</f>
        <v>0</v>
      </c>
      <c r="AQ83" s="290">
        <f>'Class-9'!AV85</f>
        <v>0</v>
      </c>
      <c r="AR83" s="906">
        <f>'Class-9'!AW85</f>
        <v>0</v>
      </c>
      <c r="AS83" s="907"/>
      <c r="AT83" s="292" t="str">
        <f>'Class-9'!BA85</f>
        <v/>
      </c>
      <c r="AU83" s="264">
        <f>'Class-9'!BB85</f>
        <v>0</v>
      </c>
      <c r="AV83" s="265">
        <f>'Class-9'!BC85</f>
        <v>0</v>
      </c>
      <c r="AW83" s="290">
        <f>'Class-9'!BD85</f>
        <v>0</v>
      </c>
      <c r="AX83" s="265">
        <f>'Class-9'!BE85</f>
        <v>0</v>
      </c>
      <c r="AY83" s="265">
        <f>'Class-9'!BF85</f>
        <v>0</v>
      </c>
      <c r="AZ83" s="290">
        <f>'Class-9'!BG85</f>
        <v>0</v>
      </c>
      <c r="BA83" s="265">
        <f>'Class-9'!BH85</f>
        <v>0</v>
      </c>
      <c r="BB83" s="265">
        <f>'Class-9'!BI85</f>
        <v>0</v>
      </c>
      <c r="BC83" s="290">
        <f>'Class-9'!BJ85</f>
        <v>0</v>
      </c>
      <c r="BD83" s="906">
        <f>'Class-9'!BK85</f>
        <v>0</v>
      </c>
      <c r="BE83" s="907">
        <f>'Class-9'!BL85</f>
        <v>0</v>
      </c>
      <c r="BF83" s="292" t="str">
        <f>'Class-9'!BO85</f>
        <v/>
      </c>
      <c r="BG83" s="264">
        <f>'Class-9'!BP85</f>
        <v>0</v>
      </c>
      <c r="BH83" s="265">
        <f>'Class-9'!BQ85</f>
        <v>0</v>
      </c>
      <c r="BI83" s="290">
        <f>'Class-9'!BR85</f>
        <v>0</v>
      </c>
      <c r="BJ83" s="265">
        <f>'Class-9'!BS85</f>
        <v>0</v>
      </c>
      <c r="BK83" s="265">
        <f>'Class-9'!BT85</f>
        <v>0</v>
      </c>
      <c r="BL83" s="290">
        <f>'Class-9'!BU85</f>
        <v>0</v>
      </c>
      <c r="BM83" s="265">
        <f>'Class-9'!BV85</f>
        <v>0</v>
      </c>
      <c r="BN83" s="265">
        <f>'Class-9'!BW85</f>
        <v>0</v>
      </c>
      <c r="BO83" s="290">
        <f>'Class-9'!BX85</f>
        <v>0</v>
      </c>
      <c r="BP83" s="906">
        <f>'Class-9'!BY85</f>
        <v>0</v>
      </c>
      <c r="BQ83" s="907">
        <f>'Class-9'!BZ85</f>
        <v>0</v>
      </c>
      <c r="BR83" s="292" t="str">
        <f>'Class-9'!CC85</f>
        <v/>
      </c>
      <c r="BS83" s="264">
        <f>'Class-9'!CD85</f>
        <v>0</v>
      </c>
      <c r="BT83" s="265">
        <f>'Class-9'!CE85</f>
        <v>0</v>
      </c>
      <c r="BU83" s="290">
        <f>'Class-9'!CF85</f>
        <v>0</v>
      </c>
      <c r="BV83" s="265">
        <f>'Class-9'!CG85</f>
        <v>0</v>
      </c>
      <c r="BW83" s="265">
        <f>'Class-9'!CH85</f>
        <v>0</v>
      </c>
      <c r="BX83" s="290">
        <f>'Class-9'!CI85</f>
        <v>0</v>
      </c>
      <c r="BY83" s="265">
        <f>'Class-9'!CJ85</f>
        <v>0</v>
      </c>
      <c r="BZ83" s="265">
        <f>'Class-9'!CK85</f>
        <v>0</v>
      </c>
      <c r="CA83" s="290">
        <f>'Class-9'!CL85</f>
        <v>0</v>
      </c>
      <c r="CB83" s="906">
        <f>'Class-9'!CM85</f>
        <v>0</v>
      </c>
      <c r="CC83" s="907">
        <f>'Class-9'!CN85</f>
        <v>0</v>
      </c>
      <c r="CD83" s="292" t="str">
        <f>'Class-9'!CQ85</f>
        <v/>
      </c>
      <c r="CE83" s="264">
        <f>'Class-9'!CR85</f>
        <v>0</v>
      </c>
      <c r="CF83" s="265">
        <f>'Class-9'!CS85</f>
        <v>0</v>
      </c>
      <c r="CG83" s="290">
        <f>'Class-9'!CT85</f>
        <v>0</v>
      </c>
      <c r="CH83" s="265">
        <f>'Class-9'!CU85</f>
        <v>0</v>
      </c>
      <c r="CI83" s="265">
        <f>'Class-9'!CV85</f>
        <v>0</v>
      </c>
      <c r="CJ83" s="290">
        <f>'Class-9'!CW85</f>
        <v>0</v>
      </c>
      <c r="CK83" s="265">
        <f>'Class-9'!CX85</f>
        <v>0</v>
      </c>
      <c r="CL83" s="265">
        <f>'Class-9'!CY85</f>
        <v>0</v>
      </c>
      <c r="CM83" s="290">
        <f>'Class-9'!CZ85</f>
        <v>0</v>
      </c>
      <c r="CN83" s="906">
        <f>'Class-9'!DA85</f>
        <v>0</v>
      </c>
      <c r="CO83" s="907">
        <f>'Class-9'!DB85</f>
        <v>0</v>
      </c>
      <c r="CP83" s="292" t="str">
        <f>'Class-9'!DE85</f>
        <v/>
      </c>
      <c r="CQ83" s="264">
        <f>'Class-9'!DF85</f>
        <v>0</v>
      </c>
      <c r="CR83" s="265">
        <f>'Class-9'!DG85</f>
        <v>0</v>
      </c>
      <c r="CS83" s="290">
        <f>'Class-9'!DH85</f>
        <v>0</v>
      </c>
      <c r="CT83" s="265">
        <f>'Class-9'!DI85</f>
        <v>0</v>
      </c>
      <c r="CU83" s="265">
        <f>'Class-9'!DJ85</f>
        <v>0</v>
      </c>
      <c r="CV83" s="290">
        <f>'Class-9'!DK85</f>
        <v>0</v>
      </c>
      <c r="CW83" s="265">
        <f>'Class-9'!DL85</f>
        <v>0</v>
      </c>
      <c r="CX83" s="265">
        <f>'Class-9'!DM85</f>
        <v>0</v>
      </c>
      <c r="CY83" s="290">
        <f>'Class-9'!DN85</f>
        <v>0</v>
      </c>
      <c r="CZ83" s="291">
        <f>'Class-9'!DO85</f>
        <v>0</v>
      </c>
      <c r="DA83" s="307" t="str">
        <f>'Class-9'!DQ85</f>
        <v/>
      </c>
      <c r="DB83" s="264">
        <f>'Class-9'!DR85</f>
        <v>0</v>
      </c>
      <c r="DC83" s="265">
        <f>'Class-9'!DS85</f>
        <v>0</v>
      </c>
      <c r="DD83" s="290">
        <f>'Class-9'!DT85</f>
        <v>0</v>
      </c>
      <c r="DE83" s="265">
        <f>'Class-9'!DU85</f>
        <v>0</v>
      </c>
      <c r="DF83" s="265">
        <f>'Class-9'!DV85</f>
        <v>0</v>
      </c>
      <c r="DG83" s="290">
        <f>'Class-9'!DW85</f>
        <v>0</v>
      </c>
      <c r="DH83" s="265">
        <f>'Class-9'!DX85</f>
        <v>0</v>
      </c>
      <c r="DI83" s="265">
        <f>'Class-9'!DY85</f>
        <v>0</v>
      </c>
      <c r="DJ83" s="290">
        <f>'Class-9'!DZ85</f>
        <v>0</v>
      </c>
      <c r="DK83" s="291">
        <f>'Class-9'!EA85</f>
        <v>0</v>
      </c>
      <c r="DL83" s="307" t="str">
        <f>'Class-9'!EC85</f>
        <v/>
      </c>
      <c r="DM83" s="264">
        <f>'Class-9'!ED85</f>
        <v>0</v>
      </c>
      <c r="DN83" s="265">
        <f>'Class-9'!EE85</f>
        <v>0</v>
      </c>
      <c r="DO83" s="265">
        <f>'Class-9'!EF85</f>
        <v>0</v>
      </c>
      <c r="DP83" s="265">
        <f>'Class-9'!EG85</f>
        <v>0</v>
      </c>
      <c r="DQ83" s="265">
        <f>'Class-9'!EH85</f>
        <v>0</v>
      </c>
      <c r="DR83" s="292" t="str">
        <f>'Class-9'!EI85</f>
        <v/>
      </c>
      <c r="DS83" s="264">
        <f>'Class-9'!EJ85</f>
        <v>0</v>
      </c>
      <c r="DT83" s="265">
        <f>'Class-9'!EK85</f>
        <v>0</v>
      </c>
      <c r="DU83" s="265">
        <f>'Class-9'!EL85</f>
        <v>0</v>
      </c>
      <c r="DV83" s="265">
        <f>'Class-9'!EM85</f>
        <v>0</v>
      </c>
      <c r="DW83" s="265">
        <f>'Class-9'!EN85</f>
        <v>0</v>
      </c>
      <c r="DX83" s="268" t="str">
        <f>'Class-9'!EO85</f>
        <v/>
      </c>
      <c r="DY83" s="264">
        <f>'Class-9'!EP85</f>
        <v>0</v>
      </c>
      <c r="DZ83" s="265">
        <f>'Class-9'!EQ85</f>
        <v>0</v>
      </c>
      <c r="EA83" s="290">
        <f>'Class-9'!ER85</f>
        <v>0</v>
      </c>
      <c r="EB83" s="265">
        <f>'Class-9'!ES85</f>
        <v>0</v>
      </c>
      <c r="EC83" s="265">
        <f>'Class-9'!ET85</f>
        <v>0</v>
      </c>
      <c r="ED83" s="290">
        <f>'Class-9'!EU85</f>
        <v>0</v>
      </c>
      <c r="EE83" s="265">
        <f>'Class-9'!EV85</f>
        <v>0</v>
      </c>
      <c r="EF83" s="265">
        <f>'Class-9'!EW85</f>
        <v>0</v>
      </c>
      <c r="EG83" s="290">
        <f>'Class-9'!EX85</f>
        <v>0</v>
      </c>
      <c r="EH83" s="291">
        <f>'Class-9'!EY85</f>
        <v>0</v>
      </c>
      <c r="EI83" s="307" t="str">
        <f>'Class-9'!FA85</f>
        <v/>
      </c>
      <c r="EJ83" s="264">
        <f>'Class-9'!FB85</f>
        <v>0</v>
      </c>
      <c r="EK83" s="265">
        <f>'Class-9'!FC85</f>
        <v>0</v>
      </c>
      <c r="EL83" s="267" t="str">
        <f>'Class-9'!FD85</f>
        <v/>
      </c>
      <c r="EM83" s="264">
        <f>'Class-9'!FE85</f>
        <v>0</v>
      </c>
      <c r="EN83" s="265">
        <f>'Class-9'!FF85</f>
        <v>0</v>
      </c>
      <c r="EO83" s="265">
        <f>'Class-9'!FG85</f>
        <v>0</v>
      </c>
      <c r="EP83" s="265" t="str">
        <f>'Class-9'!FH85</f>
        <v/>
      </c>
      <c r="EQ83" s="265" t="str">
        <f>'Class-9'!FI85</f>
        <v/>
      </c>
      <c r="ER83" s="265" t="str">
        <f>'Class-9'!FJ85</f>
        <v/>
      </c>
      <c r="ES83" s="267" t="str">
        <f>'Class-9'!FK85</f>
        <v/>
      </c>
      <c r="ET83" s="271" t="str">
        <f>'Class-9'!FM85</f>
        <v/>
      </c>
    </row>
    <row r="84" spans="1:150" s="272" customFormat="1" ht="17.25" customHeight="1">
      <c r="A84" s="898"/>
      <c r="B84" s="264">
        <f t="shared" si="2"/>
        <v>0</v>
      </c>
      <c r="C84" s="265">
        <f>'Class-9'!D86</f>
        <v>0</v>
      </c>
      <c r="D84" s="265">
        <f>'Class-9'!E86</f>
        <v>0</v>
      </c>
      <c r="E84" s="265">
        <f>'Class-9'!F86</f>
        <v>0</v>
      </c>
      <c r="F84" s="265">
        <f>'Class-9'!G86</f>
        <v>0</v>
      </c>
      <c r="G84" s="265">
        <f>'Class-9'!H86</f>
        <v>0</v>
      </c>
      <c r="H84" s="265">
        <f>'Class-9'!I86</f>
        <v>0</v>
      </c>
      <c r="I84" s="265">
        <f>'Class-9'!J86</f>
        <v>0</v>
      </c>
      <c r="J84" s="266">
        <f>'Class-9'!K86</f>
        <v>0</v>
      </c>
      <c r="K84" s="264">
        <f>'Class-9'!L86</f>
        <v>0</v>
      </c>
      <c r="L84" s="265">
        <f>'Class-9'!M86</f>
        <v>0</v>
      </c>
      <c r="M84" s="290">
        <f>'Class-9'!N86</f>
        <v>0</v>
      </c>
      <c r="N84" s="265">
        <f>'Class-9'!O86</f>
        <v>0</v>
      </c>
      <c r="O84" s="265">
        <f>'Class-9'!P86</f>
        <v>0</v>
      </c>
      <c r="P84" s="290">
        <f>'Class-9'!Q86</f>
        <v>0</v>
      </c>
      <c r="Q84" s="265">
        <f>'Class-9'!R86</f>
        <v>0</v>
      </c>
      <c r="R84" s="265">
        <f>'Class-9'!S86</f>
        <v>0</v>
      </c>
      <c r="S84" s="290">
        <f>'Class-9'!T86</f>
        <v>0</v>
      </c>
      <c r="T84" s="906">
        <f>'Class-9'!U86</f>
        <v>0</v>
      </c>
      <c r="U84" s="907"/>
      <c r="V84" s="292" t="str">
        <f>'Class-9'!Y86</f>
        <v/>
      </c>
      <c r="W84" s="264">
        <f>'Class-9'!Z86</f>
        <v>0</v>
      </c>
      <c r="X84" s="265">
        <f>'Class-9'!AA86</f>
        <v>0</v>
      </c>
      <c r="Y84" s="290">
        <f>'Class-9'!AB86</f>
        <v>0</v>
      </c>
      <c r="Z84" s="265">
        <f>'Class-9'!AC86</f>
        <v>0</v>
      </c>
      <c r="AA84" s="265">
        <f>'Class-9'!AD86</f>
        <v>0</v>
      </c>
      <c r="AB84" s="290">
        <f>'Class-9'!AE86</f>
        <v>0</v>
      </c>
      <c r="AC84" s="265">
        <f>'Class-9'!AF86</f>
        <v>0</v>
      </c>
      <c r="AD84" s="265">
        <f>'Class-9'!AG86</f>
        <v>0</v>
      </c>
      <c r="AE84" s="290">
        <f>'Class-9'!AH86</f>
        <v>0</v>
      </c>
      <c r="AF84" s="906">
        <f>'Class-9'!AI86</f>
        <v>0</v>
      </c>
      <c r="AG84" s="907">
        <f>'Class-9'!AJ86</f>
        <v>0</v>
      </c>
      <c r="AH84" s="292" t="str">
        <f>'Class-9'!AM86</f>
        <v/>
      </c>
      <c r="AI84" s="264">
        <f>'Class-9'!AN86</f>
        <v>0</v>
      </c>
      <c r="AJ84" s="265">
        <f>'Class-9'!AO86</f>
        <v>0</v>
      </c>
      <c r="AK84" s="290">
        <f>'Class-9'!AP86</f>
        <v>0</v>
      </c>
      <c r="AL84" s="265">
        <f>'Class-9'!AQ86</f>
        <v>0</v>
      </c>
      <c r="AM84" s="265">
        <f>'Class-9'!AR86</f>
        <v>0</v>
      </c>
      <c r="AN84" s="290">
        <f>'Class-9'!AS86</f>
        <v>0</v>
      </c>
      <c r="AO84" s="265">
        <f>'Class-9'!AT86</f>
        <v>0</v>
      </c>
      <c r="AP84" s="265">
        <f>'Class-9'!AU86</f>
        <v>0</v>
      </c>
      <c r="AQ84" s="290">
        <f>'Class-9'!AV86</f>
        <v>0</v>
      </c>
      <c r="AR84" s="906">
        <f>'Class-9'!AW86</f>
        <v>0</v>
      </c>
      <c r="AS84" s="907"/>
      <c r="AT84" s="292" t="str">
        <f>'Class-9'!BA86</f>
        <v/>
      </c>
      <c r="AU84" s="264">
        <f>'Class-9'!BB86</f>
        <v>0</v>
      </c>
      <c r="AV84" s="265">
        <f>'Class-9'!BC86</f>
        <v>0</v>
      </c>
      <c r="AW84" s="290">
        <f>'Class-9'!BD86</f>
        <v>0</v>
      </c>
      <c r="AX84" s="265">
        <f>'Class-9'!BE86</f>
        <v>0</v>
      </c>
      <c r="AY84" s="265">
        <f>'Class-9'!BF86</f>
        <v>0</v>
      </c>
      <c r="AZ84" s="290">
        <f>'Class-9'!BG86</f>
        <v>0</v>
      </c>
      <c r="BA84" s="265">
        <f>'Class-9'!BH86</f>
        <v>0</v>
      </c>
      <c r="BB84" s="265">
        <f>'Class-9'!BI86</f>
        <v>0</v>
      </c>
      <c r="BC84" s="290">
        <f>'Class-9'!BJ86</f>
        <v>0</v>
      </c>
      <c r="BD84" s="906">
        <f>'Class-9'!BK86</f>
        <v>0</v>
      </c>
      <c r="BE84" s="907">
        <f>'Class-9'!BL86</f>
        <v>0</v>
      </c>
      <c r="BF84" s="292" t="str">
        <f>'Class-9'!BO86</f>
        <v/>
      </c>
      <c r="BG84" s="264">
        <f>'Class-9'!BP86</f>
        <v>0</v>
      </c>
      <c r="BH84" s="265">
        <f>'Class-9'!BQ86</f>
        <v>0</v>
      </c>
      <c r="BI84" s="290">
        <f>'Class-9'!BR86</f>
        <v>0</v>
      </c>
      <c r="BJ84" s="265">
        <f>'Class-9'!BS86</f>
        <v>0</v>
      </c>
      <c r="BK84" s="265">
        <f>'Class-9'!BT86</f>
        <v>0</v>
      </c>
      <c r="BL84" s="290">
        <f>'Class-9'!BU86</f>
        <v>0</v>
      </c>
      <c r="BM84" s="265">
        <f>'Class-9'!BV86</f>
        <v>0</v>
      </c>
      <c r="BN84" s="265">
        <f>'Class-9'!BW86</f>
        <v>0</v>
      </c>
      <c r="BO84" s="290">
        <f>'Class-9'!BX86</f>
        <v>0</v>
      </c>
      <c r="BP84" s="906">
        <f>'Class-9'!BY86</f>
        <v>0</v>
      </c>
      <c r="BQ84" s="907">
        <f>'Class-9'!BZ86</f>
        <v>0</v>
      </c>
      <c r="BR84" s="292" t="str">
        <f>'Class-9'!CC86</f>
        <v/>
      </c>
      <c r="BS84" s="264">
        <f>'Class-9'!CD86</f>
        <v>0</v>
      </c>
      <c r="BT84" s="265">
        <f>'Class-9'!CE86</f>
        <v>0</v>
      </c>
      <c r="BU84" s="290">
        <f>'Class-9'!CF86</f>
        <v>0</v>
      </c>
      <c r="BV84" s="265">
        <f>'Class-9'!CG86</f>
        <v>0</v>
      </c>
      <c r="BW84" s="265">
        <f>'Class-9'!CH86</f>
        <v>0</v>
      </c>
      <c r="BX84" s="290">
        <f>'Class-9'!CI86</f>
        <v>0</v>
      </c>
      <c r="BY84" s="265">
        <f>'Class-9'!CJ86</f>
        <v>0</v>
      </c>
      <c r="BZ84" s="265">
        <f>'Class-9'!CK86</f>
        <v>0</v>
      </c>
      <c r="CA84" s="290">
        <f>'Class-9'!CL86</f>
        <v>0</v>
      </c>
      <c r="CB84" s="906">
        <f>'Class-9'!CM86</f>
        <v>0</v>
      </c>
      <c r="CC84" s="907">
        <f>'Class-9'!CN86</f>
        <v>0</v>
      </c>
      <c r="CD84" s="292" t="str">
        <f>'Class-9'!CQ86</f>
        <v/>
      </c>
      <c r="CE84" s="264">
        <f>'Class-9'!CR86</f>
        <v>0</v>
      </c>
      <c r="CF84" s="265">
        <f>'Class-9'!CS86</f>
        <v>0</v>
      </c>
      <c r="CG84" s="290">
        <f>'Class-9'!CT86</f>
        <v>0</v>
      </c>
      <c r="CH84" s="265">
        <f>'Class-9'!CU86</f>
        <v>0</v>
      </c>
      <c r="CI84" s="265">
        <f>'Class-9'!CV86</f>
        <v>0</v>
      </c>
      <c r="CJ84" s="290">
        <f>'Class-9'!CW86</f>
        <v>0</v>
      </c>
      <c r="CK84" s="265">
        <f>'Class-9'!CX86</f>
        <v>0</v>
      </c>
      <c r="CL84" s="265">
        <f>'Class-9'!CY86</f>
        <v>0</v>
      </c>
      <c r="CM84" s="290">
        <f>'Class-9'!CZ86</f>
        <v>0</v>
      </c>
      <c r="CN84" s="906">
        <f>'Class-9'!DA86</f>
        <v>0</v>
      </c>
      <c r="CO84" s="907">
        <f>'Class-9'!DB86</f>
        <v>0</v>
      </c>
      <c r="CP84" s="292" t="str">
        <f>'Class-9'!DE86</f>
        <v/>
      </c>
      <c r="CQ84" s="264">
        <f>'Class-9'!DF86</f>
        <v>0</v>
      </c>
      <c r="CR84" s="265">
        <f>'Class-9'!DG86</f>
        <v>0</v>
      </c>
      <c r="CS84" s="290">
        <f>'Class-9'!DH86</f>
        <v>0</v>
      </c>
      <c r="CT84" s="265">
        <f>'Class-9'!DI86</f>
        <v>0</v>
      </c>
      <c r="CU84" s="265">
        <f>'Class-9'!DJ86</f>
        <v>0</v>
      </c>
      <c r="CV84" s="290">
        <f>'Class-9'!DK86</f>
        <v>0</v>
      </c>
      <c r="CW84" s="265">
        <f>'Class-9'!DL86</f>
        <v>0</v>
      </c>
      <c r="CX84" s="265">
        <f>'Class-9'!DM86</f>
        <v>0</v>
      </c>
      <c r="CY84" s="290">
        <f>'Class-9'!DN86</f>
        <v>0</v>
      </c>
      <c r="CZ84" s="291">
        <f>'Class-9'!DO86</f>
        <v>0</v>
      </c>
      <c r="DA84" s="307" t="str">
        <f>'Class-9'!DQ86</f>
        <v/>
      </c>
      <c r="DB84" s="264">
        <f>'Class-9'!DR86</f>
        <v>0</v>
      </c>
      <c r="DC84" s="265">
        <f>'Class-9'!DS86</f>
        <v>0</v>
      </c>
      <c r="DD84" s="290">
        <f>'Class-9'!DT86</f>
        <v>0</v>
      </c>
      <c r="DE84" s="265">
        <f>'Class-9'!DU86</f>
        <v>0</v>
      </c>
      <c r="DF84" s="265">
        <f>'Class-9'!DV86</f>
        <v>0</v>
      </c>
      <c r="DG84" s="290">
        <f>'Class-9'!DW86</f>
        <v>0</v>
      </c>
      <c r="DH84" s="265">
        <f>'Class-9'!DX86</f>
        <v>0</v>
      </c>
      <c r="DI84" s="265">
        <f>'Class-9'!DY86</f>
        <v>0</v>
      </c>
      <c r="DJ84" s="290">
        <f>'Class-9'!DZ86</f>
        <v>0</v>
      </c>
      <c r="DK84" s="291">
        <f>'Class-9'!EA86</f>
        <v>0</v>
      </c>
      <c r="DL84" s="307" t="str">
        <f>'Class-9'!EC86</f>
        <v/>
      </c>
      <c r="DM84" s="264">
        <f>'Class-9'!ED86</f>
        <v>0</v>
      </c>
      <c r="DN84" s="265">
        <f>'Class-9'!EE86</f>
        <v>0</v>
      </c>
      <c r="DO84" s="265">
        <f>'Class-9'!EF86</f>
        <v>0</v>
      </c>
      <c r="DP84" s="265">
        <f>'Class-9'!EG86</f>
        <v>0</v>
      </c>
      <c r="DQ84" s="265">
        <f>'Class-9'!EH86</f>
        <v>0</v>
      </c>
      <c r="DR84" s="292" t="str">
        <f>'Class-9'!EI86</f>
        <v/>
      </c>
      <c r="DS84" s="264">
        <f>'Class-9'!EJ86</f>
        <v>0</v>
      </c>
      <c r="DT84" s="265">
        <f>'Class-9'!EK86</f>
        <v>0</v>
      </c>
      <c r="DU84" s="265">
        <f>'Class-9'!EL86</f>
        <v>0</v>
      </c>
      <c r="DV84" s="265">
        <f>'Class-9'!EM86</f>
        <v>0</v>
      </c>
      <c r="DW84" s="265">
        <f>'Class-9'!EN86</f>
        <v>0</v>
      </c>
      <c r="DX84" s="268" t="str">
        <f>'Class-9'!EO86</f>
        <v/>
      </c>
      <c r="DY84" s="264">
        <f>'Class-9'!EP86</f>
        <v>0</v>
      </c>
      <c r="DZ84" s="265">
        <f>'Class-9'!EQ86</f>
        <v>0</v>
      </c>
      <c r="EA84" s="290">
        <f>'Class-9'!ER86</f>
        <v>0</v>
      </c>
      <c r="EB84" s="265">
        <f>'Class-9'!ES86</f>
        <v>0</v>
      </c>
      <c r="EC84" s="265">
        <f>'Class-9'!ET86</f>
        <v>0</v>
      </c>
      <c r="ED84" s="290">
        <f>'Class-9'!EU86</f>
        <v>0</v>
      </c>
      <c r="EE84" s="265">
        <f>'Class-9'!EV86</f>
        <v>0</v>
      </c>
      <c r="EF84" s="265">
        <f>'Class-9'!EW86</f>
        <v>0</v>
      </c>
      <c r="EG84" s="290">
        <f>'Class-9'!EX86</f>
        <v>0</v>
      </c>
      <c r="EH84" s="291">
        <f>'Class-9'!EY86</f>
        <v>0</v>
      </c>
      <c r="EI84" s="307" t="str">
        <f>'Class-9'!FA86</f>
        <v/>
      </c>
      <c r="EJ84" s="264">
        <f>'Class-9'!FB86</f>
        <v>0</v>
      </c>
      <c r="EK84" s="265">
        <f>'Class-9'!FC86</f>
        <v>0</v>
      </c>
      <c r="EL84" s="267" t="str">
        <f>'Class-9'!FD86</f>
        <v/>
      </c>
      <c r="EM84" s="264">
        <f>'Class-9'!FE86</f>
        <v>0</v>
      </c>
      <c r="EN84" s="265">
        <f>'Class-9'!FF86</f>
        <v>0</v>
      </c>
      <c r="EO84" s="265">
        <f>'Class-9'!FG86</f>
        <v>0</v>
      </c>
      <c r="EP84" s="265" t="str">
        <f>'Class-9'!FH86</f>
        <v/>
      </c>
      <c r="EQ84" s="265" t="str">
        <f>'Class-9'!FI86</f>
        <v/>
      </c>
      <c r="ER84" s="265" t="str">
        <f>'Class-9'!FJ86</f>
        <v/>
      </c>
      <c r="ES84" s="267" t="str">
        <f>'Class-9'!FK86</f>
        <v/>
      </c>
      <c r="ET84" s="271" t="str">
        <f>'Class-9'!FM86</f>
        <v/>
      </c>
    </row>
    <row r="85" spans="1:150" s="272" customFormat="1" ht="17.25" customHeight="1">
      <c r="A85" s="898"/>
      <c r="B85" s="264">
        <f t="shared" si="2"/>
        <v>0</v>
      </c>
      <c r="C85" s="265">
        <f>'Class-9'!D87</f>
        <v>0</v>
      </c>
      <c r="D85" s="265">
        <f>'Class-9'!E87</f>
        <v>0</v>
      </c>
      <c r="E85" s="265">
        <f>'Class-9'!F87</f>
        <v>0</v>
      </c>
      <c r="F85" s="265">
        <f>'Class-9'!G87</f>
        <v>0</v>
      </c>
      <c r="G85" s="265">
        <f>'Class-9'!H87</f>
        <v>0</v>
      </c>
      <c r="H85" s="265">
        <f>'Class-9'!I87</f>
        <v>0</v>
      </c>
      <c r="I85" s="265">
        <f>'Class-9'!J87</f>
        <v>0</v>
      </c>
      <c r="J85" s="266">
        <f>'Class-9'!K87</f>
        <v>0</v>
      </c>
      <c r="K85" s="264">
        <f>'Class-9'!L87</f>
        <v>0</v>
      </c>
      <c r="L85" s="265">
        <f>'Class-9'!M87</f>
        <v>0</v>
      </c>
      <c r="M85" s="290">
        <f>'Class-9'!N87</f>
        <v>0</v>
      </c>
      <c r="N85" s="265">
        <f>'Class-9'!O87</f>
        <v>0</v>
      </c>
      <c r="O85" s="265">
        <f>'Class-9'!P87</f>
        <v>0</v>
      </c>
      <c r="P85" s="290">
        <f>'Class-9'!Q87</f>
        <v>0</v>
      </c>
      <c r="Q85" s="265">
        <f>'Class-9'!R87</f>
        <v>0</v>
      </c>
      <c r="R85" s="265">
        <f>'Class-9'!S87</f>
        <v>0</v>
      </c>
      <c r="S85" s="290">
        <f>'Class-9'!T87</f>
        <v>0</v>
      </c>
      <c r="T85" s="906">
        <f>'Class-9'!U87</f>
        <v>0</v>
      </c>
      <c r="U85" s="907"/>
      <c r="V85" s="292" t="str">
        <f>'Class-9'!Y87</f>
        <v/>
      </c>
      <c r="W85" s="264">
        <f>'Class-9'!Z87</f>
        <v>0</v>
      </c>
      <c r="X85" s="265">
        <f>'Class-9'!AA87</f>
        <v>0</v>
      </c>
      <c r="Y85" s="290">
        <f>'Class-9'!AB87</f>
        <v>0</v>
      </c>
      <c r="Z85" s="265">
        <f>'Class-9'!AC87</f>
        <v>0</v>
      </c>
      <c r="AA85" s="265">
        <f>'Class-9'!AD87</f>
        <v>0</v>
      </c>
      <c r="AB85" s="290">
        <f>'Class-9'!AE87</f>
        <v>0</v>
      </c>
      <c r="AC85" s="265">
        <f>'Class-9'!AF87</f>
        <v>0</v>
      </c>
      <c r="AD85" s="265">
        <f>'Class-9'!AG87</f>
        <v>0</v>
      </c>
      <c r="AE85" s="290">
        <f>'Class-9'!AH87</f>
        <v>0</v>
      </c>
      <c r="AF85" s="906">
        <f>'Class-9'!AI87</f>
        <v>0</v>
      </c>
      <c r="AG85" s="907">
        <f>'Class-9'!AJ87</f>
        <v>0</v>
      </c>
      <c r="AH85" s="292" t="str">
        <f>'Class-9'!AM87</f>
        <v/>
      </c>
      <c r="AI85" s="264">
        <f>'Class-9'!AN87</f>
        <v>0</v>
      </c>
      <c r="AJ85" s="265">
        <f>'Class-9'!AO87</f>
        <v>0</v>
      </c>
      <c r="AK85" s="290">
        <f>'Class-9'!AP87</f>
        <v>0</v>
      </c>
      <c r="AL85" s="265">
        <f>'Class-9'!AQ87</f>
        <v>0</v>
      </c>
      <c r="AM85" s="265">
        <f>'Class-9'!AR87</f>
        <v>0</v>
      </c>
      <c r="AN85" s="290">
        <f>'Class-9'!AS87</f>
        <v>0</v>
      </c>
      <c r="AO85" s="265">
        <f>'Class-9'!AT87</f>
        <v>0</v>
      </c>
      <c r="AP85" s="265">
        <f>'Class-9'!AU87</f>
        <v>0</v>
      </c>
      <c r="AQ85" s="290">
        <f>'Class-9'!AV87</f>
        <v>0</v>
      </c>
      <c r="AR85" s="906">
        <f>'Class-9'!AW87</f>
        <v>0</v>
      </c>
      <c r="AS85" s="907"/>
      <c r="AT85" s="292" t="str">
        <f>'Class-9'!BA87</f>
        <v/>
      </c>
      <c r="AU85" s="264">
        <f>'Class-9'!BB87</f>
        <v>0</v>
      </c>
      <c r="AV85" s="265">
        <f>'Class-9'!BC87</f>
        <v>0</v>
      </c>
      <c r="AW85" s="290">
        <f>'Class-9'!BD87</f>
        <v>0</v>
      </c>
      <c r="AX85" s="265">
        <f>'Class-9'!BE87</f>
        <v>0</v>
      </c>
      <c r="AY85" s="265">
        <f>'Class-9'!BF87</f>
        <v>0</v>
      </c>
      <c r="AZ85" s="290">
        <f>'Class-9'!BG87</f>
        <v>0</v>
      </c>
      <c r="BA85" s="265">
        <f>'Class-9'!BH87</f>
        <v>0</v>
      </c>
      <c r="BB85" s="265">
        <f>'Class-9'!BI87</f>
        <v>0</v>
      </c>
      <c r="BC85" s="290">
        <f>'Class-9'!BJ87</f>
        <v>0</v>
      </c>
      <c r="BD85" s="906">
        <f>'Class-9'!BK87</f>
        <v>0</v>
      </c>
      <c r="BE85" s="907">
        <f>'Class-9'!BL87</f>
        <v>0</v>
      </c>
      <c r="BF85" s="292" t="str">
        <f>'Class-9'!BO87</f>
        <v/>
      </c>
      <c r="BG85" s="264">
        <f>'Class-9'!BP87</f>
        <v>0</v>
      </c>
      <c r="BH85" s="265">
        <f>'Class-9'!BQ87</f>
        <v>0</v>
      </c>
      <c r="BI85" s="290">
        <f>'Class-9'!BR87</f>
        <v>0</v>
      </c>
      <c r="BJ85" s="265">
        <f>'Class-9'!BS87</f>
        <v>0</v>
      </c>
      <c r="BK85" s="265">
        <f>'Class-9'!BT87</f>
        <v>0</v>
      </c>
      <c r="BL85" s="290">
        <f>'Class-9'!BU87</f>
        <v>0</v>
      </c>
      <c r="BM85" s="265">
        <f>'Class-9'!BV87</f>
        <v>0</v>
      </c>
      <c r="BN85" s="265">
        <f>'Class-9'!BW87</f>
        <v>0</v>
      </c>
      <c r="BO85" s="290">
        <f>'Class-9'!BX87</f>
        <v>0</v>
      </c>
      <c r="BP85" s="906">
        <f>'Class-9'!BY87</f>
        <v>0</v>
      </c>
      <c r="BQ85" s="907">
        <f>'Class-9'!BZ87</f>
        <v>0</v>
      </c>
      <c r="BR85" s="292" t="str">
        <f>'Class-9'!CC87</f>
        <v/>
      </c>
      <c r="BS85" s="264">
        <f>'Class-9'!CD87</f>
        <v>0</v>
      </c>
      <c r="BT85" s="265">
        <f>'Class-9'!CE87</f>
        <v>0</v>
      </c>
      <c r="BU85" s="290">
        <f>'Class-9'!CF87</f>
        <v>0</v>
      </c>
      <c r="BV85" s="265">
        <f>'Class-9'!CG87</f>
        <v>0</v>
      </c>
      <c r="BW85" s="265">
        <f>'Class-9'!CH87</f>
        <v>0</v>
      </c>
      <c r="BX85" s="290">
        <f>'Class-9'!CI87</f>
        <v>0</v>
      </c>
      <c r="BY85" s="265">
        <f>'Class-9'!CJ87</f>
        <v>0</v>
      </c>
      <c r="BZ85" s="265">
        <f>'Class-9'!CK87</f>
        <v>0</v>
      </c>
      <c r="CA85" s="290">
        <f>'Class-9'!CL87</f>
        <v>0</v>
      </c>
      <c r="CB85" s="906">
        <f>'Class-9'!CM87</f>
        <v>0</v>
      </c>
      <c r="CC85" s="907">
        <f>'Class-9'!CN87</f>
        <v>0</v>
      </c>
      <c r="CD85" s="292" t="str">
        <f>'Class-9'!CQ87</f>
        <v/>
      </c>
      <c r="CE85" s="264">
        <f>'Class-9'!CR87</f>
        <v>0</v>
      </c>
      <c r="CF85" s="265">
        <f>'Class-9'!CS87</f>
        <v>0</v>
      </c>
      <c r="CG85" s="290">
        <f>'Class-9'!CT87</f>
        <v>0</v>
      </c>
      <c r="CH85" s="265">
        <f>'Class-9'!CU87</f>
        <v>0</v>
      </c>
      <c r="CI85" s="265">
        <f>'Class-9'!CV87</f>
        <v>0</v>
      </c>
      <c r="CJ85" s="290">
        <f>'Class-9'!CW87</f>
        <v>0</v>
      </c>
      <c r="CK85" s="265">
        <f>'Class-9'!CX87</f>
        <v>0</v>
      </c>
      <c r="CL85" s="265">
        <f>'Class-9'!CY87</f>
        <v>0</v>
      </c>
      <c r="CM85" s="290">
        <f>'Class-9'!CZ87</f>
        <v>0</v>
      </c>
      <c r="CN85" s="906">
        <f>'Class-9'!DA87</f>
        <v>0</v>
      </c>
      <c r="CO85" s="907">
        <f>'Class-9'!DB87</f>
        <v>0</v>
      </c>
      <c r="CP85" s="292" t="str">
        <f>'Class-9'!DE87</f>
        <v/>
      </c>
      <c r="CQ85" s="264">
        <f>'Class-9'!DF87</f>
        <v>0</v>
      </c>
      <c r="CR85" s="265">
        <f>'Class-9'!DG87</f>
        <v>0</v>
      </c>
      <c r="CS85" s="290">
        <f>'Class-9'!DH87</f>
        <v>0</v>
      </c>
      <c r="CT85" s="265">
        <f>'Class-9'!DI87</f>
        <v>0</v>
      </c>
      <c r="CU85" s="265">
        <f>'Class-9'!DJ87</f>
        <v>0</v>
      </c>
      <c r="CV85" s="290">
        <f>'Class-9'!DK87</f>
        <v>0</v>
      </c>
      <c r="CW85" s="265">
        <f>'Class-9'!DL87</f>
        <v>0</v>
      </c>
      <c r="CX85" s="265">
        <f>'Class-9'!DM87</f>
        <v>0</v>
      </c>
      <c r="CY85" s="290">
        <f>'Class-9'!DN87</f>
        <v>0</v>
      </c>
      <c r="CZ85" s="291">
        <f>'Class-9'!DO87</f>
        <v>0</v>
      </c>
      <c r="DA85" s="307" t="str">
        <f>'Class-9'!DQ87</f>
        <v/>
      </c>
      <c r="DB85" s="264">
        <f>'Class-9'!DR87</f>
        <v>0</v>
      </c>
      <c r="DC85" s="265">
        <f>'Class-9'!DS87</f>
        <v>0</v>
      </c>
      <c r="DD85" s="290">
        <f>'Class-9'!DT87</f>
        <v>0</v>
      </c>
      <c r="DE85" s="265">
        <f>'Class-9'!DU87</f>
        <v>0</v>
      </c>
      <c r="DF85" s="265">
        <f>'Class-9'!DV87</f>
        <v>0</v>
      </c>
      <c r="DG85" s="290">
        <f>'Class-9'!DW87</f>
        <v>0</v>
      </c>
      <c r="DH85" s="265">
        <f>'Class-9'!DX87</f>
        <v>0</v>
      </c>
      <c r="DI85" s="265">
        <f>'Class-9'!DY87</f>
        <v>0</v>
      </c>
      <c r="DJ85" s="290">
        <f>'Class-9'!DZ87</f>
        <v>0</v>
      </c>
      <c r="DK85" s="291">
        <f>'Class-9'!EA87</f>
        <v>0</v>
      </c>
      <c r="DL85" s="307" t="str">
        <f>'Class-9'!EC87</f>
        <v/>
      </c>
      <c r="DM85" s="264">
        <f>'Class-9'!ED87</f>
        <v>0</v>
      </c>
      <c r="DN85" s="265">
        <f>'Class-9'!EE87</f>
        <v>0</v>
      </c>
      <c r="DO85" s="265">
        <f>'Class-9'!EF87</f>
        <v>0</v>
      </c>
      <c r="DP85" s="265">
        <f>'Class-9'!EG87</f>
        <v>0</v>
      </c>
      <c r="DQ85" s="265">
        <f>'Class-9'!EH87</f>
        <v>0</v>
      </c>
      <c r="DR85" s="292" t="str">
        <f>'Class-9'!EI87</f>
        <v/>
      </c>
      <c r="DS85" s="264">
        <f>'Class-9'!EJ87</f>
        <v>0</v>
      </c>
      <c r="DT85" s="265">
        <f>'Class-9'!EK87</f>
        <v>0</v>
      </c>
      <c r="DU85" s="265">
        <f>'Class-9'!EL87</f>
        <v>0</v>
      </c>
      <c r="DV85" s="265">
        <f>'Class-9'!EM87</f>
        <v>0</v>
      </c>
      <c r="DW85" s="265">
        <f>'Class-9'!EN87</f>
        <v>0</v>
      </c>
      <c r="DX85" s="268" t="str">
        <f>'Class-9'!EO87</f>
        <v/>
      </c>
      <c r="DY85" s="264">
        <f>'Class-9'!EP87</f>
        <v>0</v>
      </c>
      <c r="DZ85" s="265">
        <f>'Class-9'!EQ87</f>
        <v>0</v>
      </c>
      <c r="EA85" s="290">
        <f>'Class-9'!ER87</f>
        <v>0</v>
      </c>
      <c r="EB85" s="265">
        <f>'Class-9'!ES87</f>
        <v>0</v>
      </c>
      <c r="EC85" s="265">
        <f>'Class-9'!ET87</f>
        <v>0</v>
      </c>
      <c r="ED85" s="290">
        <f>'Class-9'!EU87</f>
        <v>0</v>
      </c>
      <c r="EE85" s="265">
        <f>'Class-9'!EV87</f>
        <v>0</v>
      </c>
      <c r="EF85" s="265">
        <f>'Class-9'!EW87</f>
        <v>0</v>
      </c>
      <c r="EG85" s="290">
        <f>'Class-9'!EX87</f>
        <v>0</v>
      </c>
      <c r="EH85" s="291">
        <f>'Class-9'!EY87</f>
        <v>0</v>
      </c>
      <c r="EI85" s="307" t="str">
        <f>'Class-9'!FA87</f>
        <v/>
      </c>
      <c r="EJ85" s="264">
        <f>'Class-9'!FB87</f>
        <v>0</v>
      </c>
      <c r="EK85" s="265">
        <f>'Class-9'!FC87</f>
        <v>0</v>
      </c>
      <c r="EL85" s="267" t="str">
        <f>'Class-9'!FD87</f>
        <v/>
      </c>
      <c r="EM85" s="264">
        <f>'Class-9'!FE87</f>
        <v>0</v>
      </c>
      <c r="EN85" s="265">
        <f>'Class-9'!FF87</f>
        <v>0</v>
      </c>
      <c r="EO85" s="265">
        <f>'Class-9'!FG87</f>
        <v>0</v>
      </c>
      <c r="EP85" s="265" t="str">
        <f>'Class-9'!FH87</f>
        <v/>
      </c>
      <c r="EQ85" s="265" t="str">
        <f>'Class-9'!FI87</f>
        <v/>
      </c>
      <c r="ER85" s="265" t="str">
        <f>'Class-9'!FJ87</f>
        <v/>
      </c>
      <c r="ES85" s="267" t="str">
        <f>'Class-9'!FK87</f>
        <v/>
      </c>
      <c r="ET85" s="271" t="str">
        <f>'Class-9'!FM87</f>
        <v/>
      </c>
    </row>
    <row r="86" spans="1:150" s="272" customFormat="1" ht="17.25" customHeight="1">
      <c r="A86" s="898"/>
      <c r="B86" s="264">
        <f t="shared" si="2"/>
        <v>0</v>
      </c>
      <c r="C86" s="265">
        <f>'Class-9'!D88</f>
        <v>0</v>
      </c>
      <c r="D86" s="265">
        <f>'Class-9'!E88</f>
        <v>0</v>
      </c>
      <c r="E86" s="265">
        <f>'Class-9'!F88</f>
        <v>0</v>
      </c>
      <c r="F86" s="265">
        <f>'Class-9'!G88</f>
        <v>0</v>
      </c>
      <c r="G86" s="265">
        <f>'Class-9'!H88</f>
        <v>0</v>
      </c>
      <c r="H86" s="265">
        <f>'Class-9'!I88</f>
        <v>0</v>
      </c>
      <c r="I86" s="265">
        <f>'Class-9'!J88</f>
        <v>0</v>
      </c>
      <c r="J86" s="266">
        <f>'Class-9'!K88</f>
        <v>0</v>
      </c>
      <c r="K86" s="264">
        <f>'Class-9'!L88</f>
        <v>0</v>
      </c>
      <c r="L86" s="265">
        <f>'Class-9'!M88</f>
        <v>0</v>
      </c>
      <c r="M86" s="290">
        <f>'Class-9'!N88</f>
        <v>0</v>
      </c>
      <c r="N86" s="265">
        <f>'Class-9'!O88</f>
        <v>0</v>
      </c>
      <c r="O86" s="265">
        <f>'Class-9'!P88</f>
        <v>0</v>
      </c>
      <c r="P86" s="290">
        <f>'Class-9'!Q88</f>
        <v>0</v>
      </c>
      <c r="Q86" s="265">
        <f>'Class-9'!R88</f>
        <v>0</v>
      </c>
      <c r="R86" s="265">
        <f>'Class-9'!S88</f>
        <v>0</v>
      </c>
      <c r="S86" s="290">
        <f>'Class-9'!T88</f>
        <v>0</v>
      </c>
      <c r="T86" s="906">
        <f>'Class-9'!U88</f>
        <v>0</v>
      </c>
      <c r="U86" s="907"/>
      <c r="V86" s="292" t="str">
        <f>'Class-9'!Y88</f>
        <v/>
      </c>
      <c r="W86" s="264">
        <f>'Class-9'!Z88</f>
        <v>0</v>
      </c>
      <c r="X86" s="265">
        <f>'Class-9'!AA88</f>
        <v>0</v>
      </c>
      <c r="Y86" s="290">
        <f>'Class-9'!AB88</f>
        <v>0</v>
      </c>
      <c r="Z86" s="265">
        <f>'Class-9'!AC88</f>
        <v>0</v>
      </c>
      <c r="AA86" s="265">
        <f>'Class-9'!AD88</f>
        <v>0</v>
      </c>
      <c r="AB86" s="290">
        <f>'Class-9'!AE88</f>
        <v>0</v>
      </c>
      <c r="AC86" s="265">
        <f>'Class-9'!AF88</f>
        <v>0</v>
      </c>
      <c r="AD86" s="265">
        <f>'Class-9'!AG88</f>
        <v>0</v>
      </c>
      <c r="AE86" s="290">
        <f>'Class-9'!AH88</f>
        <v>0</v>
      </c>
      <c r="AF86" s="906">
        <f>'Class-9'!AI88</f>
        <v>0</v>
      </c>
      <c r="AG86" s="907">
        <f>'Class-9'!AJ88</f>
        <v>0</v>
      </c>
      <c r="AH86" s="292" t="str">
        <f>'Class-9'!AM88</f>
        <v/>
      </c>
      <c r="AI86" s="264">
        <f>'Class-9'!AN88</f>
        <v>0</v>
      </c>
      <c r="AJ86" s="265">
        <f>'Class-9'!AO88</f>
        <v>0</v>
      </c>
      <c r="AK86" s="290">
        <f>'Class-9'!AP88</f>
        <v>0</v>
      </c>
      <c r="AL86" s="265">
        <f>'Class-9'!AQ88</f>
        <v>0</v>
      </c>
      <c r="AM86" s="265">
        <f>'Class-9'!AR88</f>
        <v>0</v>
      </c>
      <c r="AN86" s="290">
        <f>'Class-9'!AS88</f>
        <v>0</v>
      </c>
      <c r="AO86" s="265">
        <f>'Class-9'!AT88</f>
        <v>0</v>
      </c>
      <c r="AP86" s="265">
        <f>'Class-9'!AU88</f>
        <v>0</v>
      </c>
      <c r="AQ86" s="290">
        <f>'Class-9'!AV88</f>
        <v>0</v>
      </c>
      <c r="AR86" s="906">
        <f>'Class-9'!AW88</f>
        <v>0</v>
      </c>
      <c r="AS86" s="907"/>
      <c r="AT86" s="292" t="str">
        <f>'Class-9'!BA88</f>
        <v/>
      </c>
      <c r="AU86" s="264">
        <f>'Class-9'!BB88</f>
        <v>0</v>
      </c>
      <c r="AV86" s="265">
        <f>'Class-9'!BC88</f>
        <v>0</v>
      </c>
      <c r="AW86" s="290">
        <f>'Class-9'!BD88</f>
        <v>0</v>
      </c>
      <c r="AX86" s="265">
        <f>'Class-9'!BE88</f>
        <v>0</v>
      </c>
      <c r="AY86" s="265">
        <f>'Class-9'!BF88</f>
        <v>0</v>
      </c>
      <c r="AZ86" s="290">
        <f>'Class-9'!BG88</f>
        <v>0</v>
      </c>
      <c r="BA86" s="265">
        <f>'Class-9'!BH88</f>
        <v>0</v>
      </c>
      <c r="BB86" s="265">
        <f>'Class-9'!BI88</f>
        <v>0</v>
      </c>
      <c r="BC86" s="290">
        <f>'Class-9'!BJ88</f>
        <v>0</v>
      </c>
      <c r="BD86" s="906">
        <f>'Class-9'!BK88</f>
        <v>0</v>
      </c>
      <c r="BE86" s="907">
        <f>'Class-9'!BL88</f>
        <v>0</v>
      </c>
      <c r="BF86" s="292" t="str">
        <f>'Class-9'!BO88</f>
        <v/>
      </c>
      <c r="BG86" s="264">
        <f>'Class-9'!BP88</f>
        <v>0</v>
      </c>
      <c r="BH86" s="265">
        <f>'Class-9'!BQ88</f>
        <v>0</v>
      </c>
      <c r="BI86" s="290">
        <f>'Class-9'!BR88</f>
        <v>0</v>
      </c>
      <c r="BJ86" s="265">
        <f>'Class-9'!BS88</f>
        <v>0</v>
      </c>
      <c r="BK86" s="265">
        <f>'Class-9'!BT88</f>
        <v>0</v>
      </c>
      <c r="BL86" s="290">
        <f>'Class-9'!BU88</f>
        <v>0</v>
      </c>
      <c r="BM86" s="265">
        <f>'Class-9'!BV88</f>
        <v>0</v>
      </c>
      <c r="BN86" s="265">
        <f>'Class-9'!BW88</f>
        <v>0</v>
      </c>
      <c r="BO86" s="290">
        <f>'Class-9'!BX88</f>
        <v>0</v>
      </c>
      <c r="BP86" s="906">
        <f>'Class-9'!BY88</f>
        <v>0</v>
      </c>
      <c r="BQ86" s="907">
        <f>'Class-9'!BZ88</f>
        <v>0</v>
      </c>
      <c r="BR86" s="292" t="str">
        <f>'Class-9'!CC88</f>
        <v/>
      </c>
      <c r="BS86" s="264">
        <f>'Class-9'!CD88</f>
        <v>0</v>
      </c>
      <c r="BT86" s="265">
        <f>'Class-9'!CE88</f>
        <v>0</v>
      </c>
      <c r="BU86" s="290">
        <f>'Class-9'!CF88</f>
        <v>0</v>
      </c>
      <c r="BV86" s="265">
        <f>'Class-9'!CG88</f>
        <v>0</v>
      </c>
      <c r="BW86" s="265">
        <f>'Class-9'!CH88</f>
        <v>0</v>
      </c>
      <c r="BX86" s="290">
        <f>'Class-9'!CI88</f>
        <v>0</v>
      </c>
      <c r="BY86" s="265">
        <f>'Class-9'!CJ88</f>
        <v>0</v>
      </c>
      <c r="BZ86" s="265">
        <f>'Class-9'!CK88</f>
        <v>0</v>
      </c>
      <c r="CA86" s="290">
        <f>'Class-9'!CL88</f>
        <v>0</v>
      </c>
      <c r="CB86" s="906">
        <f>'Class-9'!CM88</f>
        <v>0</v>
      </c>
      <c r="CC86" s="907">
        <f>'Class-9'!CN88</f>
        <v>0</v>
      </c>
      <c r="CD86" s="292" t="str">
        <f>'Class-9'!CQ88</f>
        <v/>
      </c>
      <c r="CE86" s="264">
        <f>'Class-9'!CR88</f>
        <v>0</v>
      </c>
      <c r="CF86" s="265">
        <f>'Class-9'!CS88</f>
        <v>0</v>
      </c>
      <c r="CG86" s="290">
        <f>'Class-9'!CT88</f>
        <v>0</v>
      </c>
      <c r="CH86" s="265">
        <f>'Class-9'!CU88</f>
        <v>0</v>
      </c>
      <c r="CI86" s="265">
        <f>'Class-9'!CV88</f>
        <v>0</v>
      </c>
      <c r="CJ86" s="290">
        <f>'Class-9'!CW88</f>
        <v>0</v>
      </c>
      <c r="CK86" s="265">
        <f>'Class-9'!CX88</f>
        <v>0</v>
      </c>
      <c r="CL86" s="265">
        <f>'Class-9'!CY88</f>
        <v>0</v>
      </c>
      <c r="CM86" s="290">
        <f>'Class-9'!CZ88</f>
        <v>0</v>
      </c>
      <c r="CN86" s="906">
        <f>'Class-9'!DA88</f>
        <v>0</v>
      </c>
      <c r="CO86" s="907">
        <f>'Class-9'!DB88</f>
        <v>0</v>
      </c>
      <c r="CP86" s="292" t="str">
        <f>'Class-9'!DE88</f>
        <v/>
      </c>
      <c r="CQ86" s="264">
        <f>'Class-9'!DF88</f>
        <v>0</v>
      </c>
      <c r="CR86" s="265">
        <f>'Class-9'!DG88</f>
        <v>0</v>
      </c>
      <c r="CS86" s="290">
        <f>'Class-9'!DH88</f>
        <v>0</v>
      </c>
      <c r="CT86" s="265">
        <f>'Class-9'!DI88</f>
        <v>0</v>
      </c>
      <c r="CU86" s="265">
        <f>'Class-9'!DJ88</f>
        <v>0</v>
      </c>
      <c r="CV86" s="290">
        <f>'Class-9'!DK88</f>
        <v>0</v>
      </c>
      <c r="CW86" s="265">
        <f>'Class-9'!DL88</f>
        <v>0</v>
      </c>
      <c r="CX86" s="265">
        <f>'Class-9'!DM88</f>
        <v>0</v>
      </c>
      <c r="CY86" s="290">
        <f>'Class-9'!DN88</f>
        <v>0</v>
      </c>
      <c r="CZ86" s="291">
        <f>'Class-9'!DO88</f>
        <v>0</v>
      </c>
      <c r="DA86" s="307" t="str">
        <f>'Class-9'!DQ88</f>
        <v/>
      </c>
      <c r="DB86" s="264">
        <f>'Class-9'!DR88</f>
        <v>0</v>
      </c>
      <c r="DC86" s="265">
        <f>'Class-9'!DS88</f>
        <v>0</v>
      </c>
      <c r="DD86" s="290">
        <f>'Class-9'!DT88</f>
        <v>0</v>
      </c>
      <c r="DE86" s="265">
        <f>'Class-9'!DU88</f>
        <v>0</v>
      </c>
      <c r="DF86" s="265">
        <f>'Class-9'!DV88</f>
        <v>0</v>
      </c>
      <c r="DG86" s="290">
        <f>'Class-9'!DW88</f>
        <v>0</v>
      </c>
      <c r="DH86" s="265">
        <f>'Class-9'!DX88</f>
        <v>0</v>
      </c>
      <c r="DI86" s="265">
        <f>'Class-9'!DY88</f>
        <v>0</v>
      </c>
      <c r="DJ86" s="290">
        <f>'Class-9'!DZ88</f>
        <v>0</v>
      </c>
      <c r="DK86" s="291">
        <f>'Class-9'!EA88</f>
        <v>0</v>
      </c>
      <c r="DL86" s="307" t="str">
        <f>'Class-9'!EC88</f>
        <v/>
      </c>
      <c r="DM86" s="264">
        <f>'Class-9'!ED88</f>
        <v>0</v>
      </c>
      <c r="DN86" s="265">
        <f>'Class-9'!EE88</f>
        <v>0</v>
      </c>
      <c r="DO86" s="265">
        <f>'Class-9'!EF88</f>
        <v>0</v>
      </c>
      <c r="DP86" s="265">
        <f>'Class-9'!EG88</f>
        <v>0</v>
      </c>
      <c r="DQ86" s="265">
        <f>'Class-9'!EH88</f>
        <v>0</v>
      </c>
      <c r="DR86" s="292" t="str">
        <f>'Class-9'!EI88</f>
        <v/>
      </c>
      <c r="DS86" s="264">
        <f>'Class-9'!EJ88</f>
        <v>0</v>
      </c>
      <c r="DT86" s="265">
        <f>'Class-9'!EK88</f>
        <v>0</v>
      </c>
      <c r="DU86" s="265">
        <f>'Class-9'!EL88</f>
        <v>0</v>
      </c>
      <c r="DV86" s="265">
        <f>'Class-9'!EM88</f>
        <v>0</v>
      </c>
      <c r="DW86" s="265">
        <f>'Class-9'!EN88</f>
        <v>0</v>
      </c>
      <c r="DX86" s="268" t="str">
        <f>'Class-9'!EO88</f>
        <v/>
      </c>
      <c r="DY86" s="264">
        <f>'Class-9'!EP88</f>
        <v>0</v>
      </c>
      <c r="DZ86" s="265">
        <f>'Class-9'!EQ88</f>
        <v>0</v>
      </c>
      <c r="EA86" s="290">
        <f>'Class-9'!ER88</f>
        <v>0</v>
      </c>
      <c r="EB86" s="265">
        <f>'Class-9'!ES88</f>
        <v>0</v>
      </c>
      <c r="EC86" s="265">
        <f>'Class-9'!ET88</f>
        <v>0</v>
      </c>
      <c r="ED86" s="290">
        <f>'Class-9'!EU88</f>
        <v>0</v>
      </c>
      <c r="EE86" s="265">
        <f>'Class-9'!EV88</f>
        <v>0</v>
      </c>
      <c r="EF86" s="265">
        <f>'Class-9'!EW88</f>
        <v>0</v>
      </c>
      <c r="EG86" s="290">
        <f>'Class-9'!EX88</f>
        <v>0</v>
      </c>
      <c r="EH86" s="291">
        <f>'Class-9'!EY88</f>
        <v>0</v>
      </c>
      <c r="EI86" s="307" t="str">
        <f>'Class-9'!FA88</f>
        <v/>
      </c>
      <c r="EJ86" s="264">
        <f>'Class-9'!FB88</f>
        <v>0</v>
      </c>
      <c r="EK86" s="265">
        <f>'Class-9'!FC88</f>
        <v>0</v>
      </c>
      <c r="EL86" s="267" t="str">
        <f>'Class-9'!FD88</f>
        <v/>
      </c>
      <c r="EM86" s="264">
        <f>'Class-9'!FE88</f>
        <v>0</v>
      </c>
      <c r="EN86" s="265">
        <f>'Class-9'!FF88</f>
        <v>0</v>
      </c>
      <c r="EO86" s="265">
        <f>'Class-9'!FG88</f>
        <v>0</v>
      </c>
      <c r="EP86" s="265" t="str">
        <f>'Class-9'!FH88</f>
        <v/>
      </c>
      <c r="EQ86" s="265" t="str">
        <f>'Class-9'!FI88</f>
        <v/>
      </c>
      <c r="ER86" s="265" t="str">
        <f>'Class-9'!FJ88</f>
        <v/>
      </c>
      <c r="ES86" s="267" t="str">
        <f>'Class-9'!FK88</f>
        <v/>
      </c>
      <c r="ET86" s="271" t="str">
        <f>'Class-9'!FM88</f>
        <v/>
      </c>
    </row>
    <row r="87" spans="1:150" s="272" customFormat="1" ht="17.25" customHeight="1">
      <c r="A87" s="898"/>
      <c r="B87" s="264">
        <f t="shared" si="2"/>
        <v>0</v>
      </c>
      <c r="C87" s="265">
        <f>'Class-9'!D89</f>
        <v>0</v>
      </c>
      <c r="D87" s="265">
        <f>'Class-9'!E89</f>
        <v>0</v>
      </c>
      <c r="E87" s="265">
        <f>'Class-9'!F89</f>
        <v>0</v>
      </c>
      <c r="F87" s="265">
        <f>'Class-9'!G89</f>
        <v>0</v>
      </c>
      <c r="G87" s="265">
        <f>'Class-9'!H89</f>
        <v>0</v>
      </c>
      <c r="H87" s="265">
        <f>'Class-9'!I89</f>
        <v>0</v>
      </c>
      <c r="I87" s="265">
        <f>'Class-9'!J89</f>
        <v>0</v>
      </c>
      <c r="J87" s="266">
        <f>'Class-9'!K89</f>
        <v>0</v>
      </c>
      <c r="K87" s="264">
        <f>'Class-9'!L89</f>
        <v>0</v>
      </c>
      <c r="L87" s="265">
        <f>'Class-9'!M89</f>
        <v>0</v>
      </c>
      <c r="M87" s="290">
        <f>'Class-9'!N89</f>
        <v>0</v>
      </c>
      <c r="N87" s="265">
        <f>'Class-9'!O89</f>
        <v>0</v>
      </c>
      <c r="O87" s="265">
        <f>'Class-9'!P89</f>
        <v>0</v>
      </c>
      <c r="P87" s="290">
        <f>'Class-9'!Q89</f>
        <v>0</v>
      </c>
      <c r="Q87" s="265">
        <f>'Class-9'!R89</f>
        <v>0</v>
      </c>
      <c r="R87" s="265">
        <f>'Class-9'!S89</f>
        <v>0</v>
      </c>
      <c r="S87" s="290">
        <f>'Class-9'!T89</f>
        <v>0</v>
      </c>
      <c r="T87" s="906">
        <f>'Class-9'!U89</f>
        <v>0</v>
      </c>
      <c r="U87" s="907"/>
      <c r="V87" s="292" t="str">
        <f>'Class-9'!Y89</f>
        <v/>
      </c>
      <c r="W87" s="264">
        <f>'Class-9'!Z89</f>
        <v>0</v>
      </c>
      <c r="X87" s="265">
        <f>'Class-9'!AA89</f>
        <v>0</v>
      </c>
      <c r="Y87" s="290">
        <f>'Class-9'!AB89</f>
        <v>0</v>
      </c>
      <c r="Z87" s="265">
        <f>'Class-9'!AC89</f>
        <v>0</v>
      </c>
      <c r="AA87" s="265">
        <f>'Class-9'!AD89</f>
        <v>0</v>
      </c>
      <c r="AB87" s="290">
        <f>'Class-9'!AE89</f>
        <v>0</v>
      </c>
      <c r="AC87" s="265">
        <f>'Class-9'!AF89</f>
        <v>0</v>
      </c>
      <c r="AD87" s="265">
        <f>'Class-9'!AG89</f>
        <v>0</v>
      </c>
      <c r="AE87" s="290">
        <f>'Class-9'!AH89</f>
        <v>0</v>
      </c>
      <c r="AF87" s="906">
        <f>'Class-9'!AI89</f>
        <v>0</v>
      </c>
      <c r="AG87" s="907">
        <f>'Class-9'!AJ89</f>
        <v>0</v>
      </c>
      <c r="AH87" s="292" t="str">
        <f>'Class-9'!AM89</f>
        <v/>
      </c>
      <c r="AI87" s="264">
        <f>'Class-9'!AN89</f>
        <v>0</v>
      </c>
      <c r="AJ87" s="265">
        <f>'Class-9'!AO89</f>
        <v>0</v>
      </c>
      <c r="AK87" s="290">
        <f>'Class-9'!AP89</f>
        <v>0</v>
      </c>
      <c r="AL87" s="265">
        <f>'Class-9'!AQ89</f>
        <v>0</v>
      </c>
      <c r="AM87" s="265">
        <f>'Class-9'!AR89</f>
        <v>0</v>
      </c>
      <c r="AN87" s="290">
        <f>'Class-9'!AS89</f>
        <v>0</v>
      </c>
      <c r="AO87" s="265">
        <f>'Class-9'!AT89</f>
        <v>0</v>
      </c>
      <c r="AP87" s="265">
        <f>'Class-9'!AU89</f>
        <v>0</v>
      </c>
      <c r="AQ87" s="290">
        <f>'Class-9'!AV89</f>
        <v>0</v>
      </c>
      <c r="AR87" s="906">
        <f>'Class-9'!AW89</f>
        <v>0</v>
      </c>
      <c r="AS87" s="907"/>
      <c r="AT87" s="292" t="str">
        <f>'Class-9'!BA89</f>
        <v/>
      </c>
      <c r="AU87" s="264">
        <f>'Class-9'!BB89</f>
        <v>0</v>
      </c>
      <c r="AV87" s="265">
        <f>'Class-9'!BC89</f>
        <v>0</v>
      </c>
      <c r="AW87" s="290">
        <f>'Class-9'!BD89</f>
        <v>0</v>
      </c>
      <c r="AX87" s="265">
        <f>'Class-9'!BE89</f>
        <v>0</v>
      </c>
      <c r="AY87" s="265">
        <f>'Class-9'!BF89</f>
        <v>0</v>
      </c>
      <c r="AZ87" s="290">
        <f>'Class-9'!BG89</f>
        <v>0</v>
      </c>
      <c r="BA87" s="265">
        <f>'Class-9'!BH89</f>
        <v>0</v>
      </c>
      <c r="BB87" s="265">
        <f>'Class-9'!BI89</f>
        <v>0</v>
      </c>
      <c r="BC87" s="290">
        <f>'Class-9'!BJ89</f>
        <v>0</v>
      </c>
      <c r="BD87" s="906">
        <f>'Class-9'!BK89</f>
        <v>0</v>
      </c>
      <c r="BE87" s="907">
        <f>'Class-9'!BL89</f>
        <v>0</v>
      </c>
      <c r="BF87" s="292" t="str">
        <f>'Class-9'!BO89</f>
        <v/>
      </c>
      <c r="BG87" s="264">
        <f>'Class-9'!BP89</f>
        <v>0</v>
      </c>
      <c r="BH87" s="265">
        <f>'Class-9'!BQ89</f>
        <v>0</v>
      </c>
      <c r="BI87" s="290">
        <f>'Class-9'!BR89</f>
        <v>0</v>
      </c>
      <c r="BJ87" s="265">
        <f>'Class-9'!BS89</f>
        <v>0</v>
      </c>
      <c r="BK87" s="265">
        <f>'Class-9'!BT89</f>
        <v>0</v>
      </c>
      <c r="BL87" s="290">
        <f>'Class-9'!BU89</f>
        <v>0</v>
      </c>
      <c r="BM87" s="265">
        <f>'Class-9'!BV89</f>
        <v>0</v>
      </c>
      <c r="BN87" s="265">
        <f>'Class-9'!BW89</f>
        <v>0</v>
      </c>
      <c r="BO87" s="290">
        <f>'Class-9'!BX89</f>
        <v>0</v>
      </c>
      <c r="BP87" s="906">
        <f>'Class-9'!BY89</f>
        <v>0</v>
      </c>
      <c r="BQ87" s="907">
        <f>'Class-9'!BZ89</f>
        <v>0</v>
      </c>
      <c r="BR87" s="292" t="str">
        <f>'Class-9'!CC89</f>
        <v/>
      </c>
      <c r="BS87" s="264">
        <f>'Class-9'!CD89</f>
        <v>0</v>
      </c>
      <c r="BT87" s="265">
        <f>'Class-9'!CE89</f>
        <v>0</v>
      </c>
      <c r="BU87" s="290">
        <f>'Class-9'!CF89</f>
        <v>0</v>
      </c>
      <c r="BV87" s="265">
        <f>'Class-9'!CG89</f>
        <v>0</v>
      </c>
      <c r="BW87" s="265">
        <f>'Class-9'!CH89</f>
        <v>0</v>
      </c>
      <c r="BX87" s="290">
        <f>'Class-9'!CI89</f>
        <v>0</v>
      </c>
      <c r="BY87" s="265">
        <f>'Class-9'!CJ89</f>
        <v>0</v>
      </c>
      <c r="BZ87" s="265">
        <f>'Class-9'!CK89</f>
        <v>0</v>
      </c>
      <c r="CA87" s="290">
        <f>'Class-9'!CL89</f>
        <v>0</v>
      </c>
      <c r="CB87" s="906">
        <f>'Class-9'!CM89</f>
        <v>0</v>
      </c>
      <c r="CC87" s="907">
        <f>'Class-9'!CN89</f>
        <v>0</v>
      </c>
      <c r="CD87" s="292" t="str">
        <f>'Class-9'!CQ89</f>
        <v/>
      </c>
      <c r="CE87" s="264">
        <f>'Class-9'!CR89</f>
        <v>0</v>
      </c>
      <c r="CF87" s="265">
        <f>'Class-9'!CS89</f>
        <v>0</v>
      </c>
      <c r="CG87" s="290">
        <f>'Class-9'!CT89</f>
        <v>0</v>
      </c>
      <c r="CH87" s="265">
        <f>'Class-9'!CU89</f>
        <v>0</v>
      </c>
      <c r="CI87" s="265">
        <f>'Class-9'!CV89</f>
        <v>0</v>
      </c>
      <c r="CJ87" s="290">
        <f>'Class-9'!CW89</f>
        <v>0</v>
      </c>
      <c r="CK87" s="265">
        <f>'Class-9'!CX89</f>
        <v>0</v>
      </c>
      <c r="CL87" s="265">
        <f>'Class-9'!CY89</f>
        <v>0</v>
      </c>
      <c r="CM87" s="290">
        <f>'Class-9'!CZ89</f>
        <v>0</v>
      </c>
      <c r="CN87" s="906">
        <f>'Class-9'!DA89</f>
        <v>0</v>
      </c>
      <c r="CO87" s="907">
        <f>'Class-9'!DB89</f>
        <v>0</v>
      </c>
      <c r="CP87" s="292" t="str">
        <f>'Class-9'!DE89</f>
        <v/>
      </c>
      <c r="CQ87" s="264">
        <f>'Class-9'!DF89</f>
        <v>0</v>
      </c>
      <c r="CR87" s="265">
        <f>'Class-9'!DG89</f>
        <v>0</v>
      </c>
      <c r="CS87" s="290">
        <f>'Class-9'!DH89</f>
        <v>0</v>
      </c>
      <c r="CT87" s="265">
        <f>'Class-9'!DI89</f>
        <v>0</v>
      </c>
      <c r="CU87" s="265">
        <f>'Class-9'!DJ89</f>
        <v>0</v>
      </c>
      <c r="CV87" s="290">
        <f>'Class-9'!DK89</f>
        <v>0</v>
      </c>
      <c r="CW87" s="265">
        <f>'Class-9'!DL89</f>
        <v>0</v>
      </c>
      <c r="CX87" s="265">
        <f>'Class-9'!DM89</f>
        <v>0</v>
      </c>
      <c r="CY87" s="290">
        <f>'Class-9'!DN89</f>
        <v>0</v>
      </c>
      <c r="CZ87" s="291">
        <f>'Class-9'!DO89</f>
        <v>0</v>
      </c>
      <c r="DA87" s="307" t="str">
        <f>'Class-9'!DQ89</f>
        <v/>
      </c>
      <c r="DB87" s="264">
        <f>'Class-9'!DR89</f>
        <v>0</v>
      </c>
      <c r="DC87" s="265">
        <f>'Class-9'!DS89</f>
        <v>0</v>
      </c>
      <c r="DD87" s="290">
        <f>'Class-9'!DT89</f>
        <v>0</v>
      </c>
      <c r="DE87" s="265">
        <f>'Class-9'!DU89</f>
        <v>0</v>
      </c>
      <c r="DF87" s="265">
        <f>'Class-9'!DV89</f>
        <v>0</v>
      </c>
      <c r="DG87" s="290">
        <f>'Class-9'!DW89</f>
        <v>0</v>
      </c>
      <c r="DH87" s="265">
        <f>'Class-9'!DX89</f>
        <v>0</v>
      </c>
      <c r="DI87" s="265">
        <f>'Class-9'!DY89</f>
        <v>0</v>
      </c>
      <c r="DJ87" s="290">
        <f>'Class-9'!DZ89</f>
        <v>0</v>
      </c>
      <c r="DK87" s="291">
        <f>'Class-9'!EA89</f>
        <v>0</v>
      </c>
      <c r="DL87" s="307" t="str">
        <f>'Class-9'!EC89</f>
        <v/>
      </c>
      <c r="DM87" s="264">
        <f>'Class-9'!ED89</f>
        <v>0</v>
      </c>
      <c r="DN87" s="265">
        <f>'Class-9'!EE89</f>
        <v>0</v>
      </c>
      <c r="DO87" s="265">
        <f>'Class-9'!EF89</f>
        <v>0</v>
      </c>
      <c r="DP87" s="265">
        <f>'Class-9'!EG89</f>
        <v>0</v>
      </c>
      <c r="DQ87" s="265">
        <f>'Class-9'!EH89</f>
        <v>0</v>
      </c>
      <c r="DR87" s="292" t="str">
        <f>'Class-9'!EI89</f>
        <v/>
      </c>
      <c r="DS87" s="264">
        <f>'Class-9'!EJ89</f>
        <v>0</v>
      </c>
      <c r="DT87" s="265">
        <f>'Class-9'!EK89</f>
        <v>0</v>
      </c>
      <c r="DU87" s="265">
        <f>'Class-9'!EL89</f>
        <v>0</v>
      </c>
      <c r="DV87" s="265">
        <f>'Class-9'!EM89</f>
        <v>0</v>
      </c>
      <c r="DW87" s="265">
        <f>'Class-9'!EN89</f>
        <v>0</v>
      </c>
      <c r="DX87" s="268" t="str">
        <f>'Class-9'!EO89</f>
        <v/>
      </c>
      <c r="DY87" s="264">
        <f>'Class-9'!EP89</f>
        <v>0</v>
      </c>
      <c r="DZ87" s="265">
        <f>'Class-9'!EQ89</f>
        <v>0</v>
      </c>
      <c r="EA87" s="290">
        <f>'Class-9'!ER89</f>
        <v>0</v>
      </c>
      <c r="EB87" s="265">
        <f>'Class-9'!ES89</f>
        <v>0</v>
      </c>
      <c r="EC87" s="265">
        <f>'Class-9'!ET89</f>
        <v>0</v>
      </c>
      <c r="ED87" s="290">
        <f>'Class-9'!EU89</f>
        <v>0</v>
      </c>
      <c r="EE87" s="265">
        <f>'Class-9'!EV89</f>
        <v>0</v>
      </c>
      <c r="EF87" s="265">
        <f>'Class-9'!EW89</f>
        <v>0</v>
      </c>
      <c r="EG87" s="290">
        <f>'Class-9'!EX89</f>
        <v>0</v>
      </c>
      <c r="EH87" s="291">
        <f>'Class-9'!EY89</f>
        <v>0</v>
      </c>
      <c r="EI87" s="307" t="str">
        <f>'Class-9'!FA89</f>
        <v/>
      </c>
      <c r="EJ87" s="264">
        <f>'Class-9'!FB89</f>
        <v>0</v>
      </c>
      <c r="EK87" s="265">
        <f>'Class-9'!FC89</f>
        <v>0</v>
      </c>
      <c r="EL87" s="267" t="str">
        <f>'Class-9'!FD89</f>
        <v/>
      </c>
      <c r="EM87" s="264">
        <f>'Class-9'!FE89</f>
        <v>0</v>
      </c>
      <c r="EN87" s="265">
        <f>'Class-9'!FF89</f>
        <v>0</v>
      </c>
      <c r="EO87" s="265">
        <f>'Class-9'!FG89</f>
        <v>0</v>
      </c>
      <c r="EP87" s="265" t="str">
        <f>'Class-9'!FH89</f>
        <v/>
      </c>
      <c r="EQ87" s="265" t="str">
        <f>'Class-9'!FI89</f>
        <v/>
      </c>
      <c r="ER87" s="265" t="str">
        <f>'Class-9'!FJ89</f>
        <v/>
      </c>
      <c r="ES87" s="267" t="str">
        <f>'Class-9'!FK89</f>
        <v/>
      </c>
      <c r="ET87" s="271" t="str">
        <f>'Class-9'!FM89</f>
        <v/>
      </c>
    </row>
    <row r="88" spans="1:150" s="272" customFormat="1" ht="17.25" customHeight="1">
      <c r="A88" s="898"/>
      <c r="B88" s="264">
        <f t="shared" si="2"/>
        <v>0</v>
      </c>
      <c r="C88" s="265">
        <f>'Class-9'!D90</f>
        <v>0</v>
      </c>
      <c r="D88" s="265">
        <f>'Class-9'!E90</f>
        <v>0</v>
      </c>
      <c r="E88" s="265">
        <f>'Class-9'!F90</f>
        <v>0</v>
      </c>
      <c r="F88" s="265">
        <f>'Class-9'!G90</f>
        <v>0</v>
      </c>
      <c r="G88" s="265">
        <f>'Class-9'!H90</f>
        <v>0</v>
      </c>
      <c r="H88" s="265">
        <f>'Class-9'!I90</f>
        <v>0</v>
      </c>
      <c r="I88" s="265">
        <f>'Class-9'!J90</f>
        <v>0</v>
      </c>
      <c r="J88" s="266">
        <f>'Class-9'!K90</f>
        <v>0</v>
      </c>
      <c r="K88" s="264">
        <f>'Class-9'!L90</f>
        <v>0</v>
      </c>
      <c r="L88" s="265">
        <f>'Class-9'!M90</f>
        <v>0</v>
      </c>
      <c r="M88" s="290">
        <f>'Class-9'!N90</f>
        <v>0</v>
      </c>
      <c r="N88" s="265">
        <f>'Class-9'!O90</f>
        <v>0</v>
      </c>
      <c r="O88" s="265">
        <f>'Class-9'!P90</f>
        <v>0</v>
      </c>
      <c r="P88" s="290">
        <f>'Class-9'!Q90</f>
        <v>0</v>
      </c>
      <c r="Q88" s="265">
        <f>'Class-9'!R90</f>
        <v>0</v>
      </c>
      <c r="R88" s="265">
        <f>'Class-9'!S90</f>
        <v>0</v>
      </c>
      <c r="S88" s="290">
        <f>'Class-9'!T90</f>
        <v>0</v>
      </c>
      <c r="T88" s="906">
        <f>'Class-9'!U90</f>
        <v>0</v>
      </c>
      <c r="U88" s="907"/>
      <c r="V88" s="292" t="str">
        <f>'Class-9'!Y90</f>
        <v/>
      </c>
      <c r="W88" s="264">
        <f>'Class-9'!Z90</f>
        <v>0</v>
      </c>
      <c r="X88" s="265">
        <f>'Class-9'!AA90</f>
        <v>0</v>
      </c>
      <c r="Y88" s="290">
        <f>'Class-9'!AB90</f>
        <v>0</v>
      </c>
      <c r="Z88" s="265">
        <f>'Class-9'!AC90</f>
        <v>0</v>
      </c>
      <c r="AA88" s="265">
        <f>'Class-9'!AD90</f>
        <v>0</v>
      </c>
      <c r="AB88" s="290">
        <f>'Class-9'!AE90</f>
        <v>0</v>
      </c>
      <c r="AC88" s="265">
        <f>'Class-9'!AF90</f>
        <v>0</v>
      </c>
      <c r="AD88" s="265">
        <f>'Class-9'!AG90</f>
        <v>0</v>
      </c>
      <c r="AE88" s="290">
        <f>'Class-9'!AH90</f>
        <v>0</v>
      </c>
      <c r="AF88" s="906">
        <f>'Class-9'!AI90</f>
        <v>0</v>
      </c>
      <c r="AG88" s="907">
        <f>'Class-9'!AJ90</f>
        <v>0</v>
      </c>
      <c r="AH88" s="292" t="str">
        <f>'Class-9'!AM90</f>
        <v/>
      </c>
      <c r="AI88" s="264">
        <f>'Class-9'!AN90</f>
        <v>0</v>
      </c>
      <c r="AJ88" s="265">
        <f>'Class-9'!AO90</f>
        <v>0</v>
      </c>
      <c r="AK88" s="290">
        <f>'Class-9'!AP90</f>
        <v>0</v>
      </c>
      <c r="AL88" s="265">
        <f>'Class-9'!AQ90</f>
        <v>0</v>
      </c>
      <c r="AM88" s="265">
        <f>'Class-9'!AR90</f>
        <v>0</v>
      </c>
      <c r="AN88" s="290">
        <f>'Class-9'!AS90</f>
        <v>0</v>
      </c>
      <c r="AO88" s="265">
        <f>'Class-9'!AT90</f>
        <v>0</v>
      </c>
      <c r="AP88" s="265">
        <f>'Class-9'!AU90</f>
        <v>0</v>
      </c>
      <c r="AQ88" s="290">
        <f>'Class-9'!AV90</f>
        <v>0</v>
      </c>
      <c r="AR88" s="906">
        <f>'Class-9'!AW90</f>
        <v>0</v>
      </c>
      <c r="AS88" s="907"/>
      <c r="AT88" s="292" t="str">
        <f>'Class-9'!BA90</f>
        <v/>
      </c>
      <c r="AU88" s="264">
        <f>'Class-9'!BB90</f>
        <v>0</v>
      </c>
      <c r="AV88" s="265">
        <f>'Class-9'!BC90</f>
        <v>0</v>
      </c>
      <c r="AW88" s="290">
        <f>'Class-9'!BD90</f>
        <v>0</v>
      </c>
      <c r="AX88" s="265">
        <f>'Class-9'!BE90</f>
        <v>0</v>
      </c>
      <c r="AY88" s="265">
        <f>'Class-9'!BF90</f>
        <v>0</v>
      </c>
      <c r="AZ88" s="290">
        <f>'Class-9'!BG90</f>
        <v>0</v>
      </c>
      <c r="BA88" s="265">
        <f>'Class-9'!BH90</f>
        <v>0</v>
      </c>
      <c r="BB88" s="265">
        <f>'Class-9'!BI90</f>
        <v>0</v>
      </c>
      <c r="BC88" s="290">
        <f>'Class-9'!BJ90</f>
        <v>0</v>
      </c>
      <c r="BD88" s="906">
        <f>'Class-9'!BK90</f>
        <v>0</v>
      </c>
      <c r="BE88" s="907">
        <f>'Class-9'!BL90</f>
        <v>0</v>
      </c>
      <c r="BF88" s="292" t="str">
        <f>'Class-9'!BO90</f>
        <v/>
      </c>
      <c r="BG88" s="264">
        <f>'Class-9'!BP90</f>
        <v>0</v>
      </c>
      <c r="BH88" s="265">
        <f>'Class-9'!BQ90</f>
        <v>0</v>
      </c>
      <c r="BI88" s="290">
        <f>'Class-9'!BR90</f>
        <v>0</v>
      </c>
      <c r="BJ88" s="265">
        <f>'Class-9'!BS90</f>
        <v>0</v>
      </c>
      <c r="BK88" s="265">
        <f>'Class-9'!BT90</f>
        <v>0</v>
      </c>
      <c r="BL88" s="290">
        <f>'Class-9'!BU90</f>
        <v>0</v>
      </c>
      <c r="BM88" s="265">
        <f>'Class-9'!BV90</f>
        <v>0</v>
      </c>
      <c r="BN88" s="265">
        <f>'Class-9'!BW90</f>
        <v>0</v>
      </c>
      <c r="BO88" s="290">
        <f>'Class-9'!BX90</f>
        <v>0</v>
      </c>
      <c r="BP88" s="906">
        <f>'Class-9'!BY90</f>
        <v>0</v>
      </c>
      <c r="BQ88" s="907">
        <f>'Class-9'!BZ90</f>
        <v>0</v>
      </c>
      <c r="BR88" s="292" t="str">
        <f>'Class-9'!CC90</f>
        <v/>
      </c>
      <c r="BS88" s="264">
        <f>'Class-9'!CD90</f>
        <v>0</v>
      </c>
      <c r="BT88" s="265">
        <f>'Class-9'!CE90</f>
        <v>0</v>
      </c>
      <c r="BU88" s="290">
        <f>'Class-9'!CF90</f>
        <v>0</v>
      </c>
      <c r="BV88" s="265">
        <f>'Class-9'!CG90</f>
        <v>0</v>
      </c>
      <c r="BW88" s="265">
        <f>'Class-9'!CH90</f>
        <v>0</v>
      </c>
      <c r="BX88" s="290">
        <f>'Class-9'!CI90</f>
        <v>0</v>
      </c>
      <c r="BY88" s="265">
        <f>'Class-9'!CJ90</f>
        <v>0</v>
      </c>
      <c r="BZ88" s="265">
        <f>'Class-9'!CK90</f>
        <v>0</v>
      </c>
      <c r="CA88" s="290">
        <f>'Class-9'!CL90</f>
        <v>0</v>
      </c>
      <c r="CB88" s="906">
        <f>'Class-9'!CM90</f>
        <v>0</v>
      </c>
      <c r="CC88" s="907">
        <f>'Class-9'!CN90</f>
        <v>0</v>
      </c>
      <c r="CD88" s="292" t="str">
        <f>'Class-9'!CQ90</f>
        <v/>
      </c>
      <c r="CE88" s="264">
        <f>'Class-9'!CR90</f>
        <v>0</v>
      </c>
      <c r="CF88" s="265">
        <f>'Class-9'!CS90</f>
        <v>0</v>
      </c>
      <c r="CG88" s="290">
        <f>'Class-9'!CT90</f>
        <v>0</v>
      </c>
      <c r="CH88" s="265">
        <f>'Class-9'!CU90</f>
        <v>0</v>
      </c>
      <c r="CI88" s="265">
        <f>'Class-9'!CV90</f>
        <v>0</v>
      </c>
      <c r="CJ88" s="290">
        <f>'Class-9'!CW90</f>
        <v>0</v>
      </c>
      <c r="CK88" s="265">
        <f>'Class-9'!CX90</f>
        <v>0</v>
      </c>
      <c r="CL88" s="265">
        <f>'Class-9'!CY90</f>
        <v>0</v>
      </c>
      <c r="CM88" s="290">
        <f>'Class-9'!CZ90</f>
        <v>0</v>
      </c>
      <c r="CN88" s="906">
        <f>'Class-9'!DA90</f>
        <v>0</v>
      </c>
      <c r="CO88" s="907">
        <f>'Class-9'!DB90</f>
        <v>0</v>
      </c>
      <c r="CP88" s="292" t="str">
        <f>'Class-9'!DE90</f>
        <v/>
      </c>
      <c r="CQ88" s="264">
        <f>'Class-9'!DF90</f>
        <v>0</v>
      </c>
      <c r="CR88" s="265">
        <f>'Class-9'!DG90</f>
        <v>0</v>
      </c>
      <c r="CS88" s="290">
        <f>'Class-9'!DH90</f>
        <v>0</v>
      </c>
      <c r="CT88" s="265">
        <f>'Class-9'!DI90</f>
        <v>0</v>
      </c>
      <c r="CU88" s="265">
        <f>'Class-9'!DJ90</f>
        <v>0</v>
      </c>
      <c r="CV88" s="290">
        <f>'Class-9'!DK90</f>
        <v>0</v>
      </c>
      <c r="CW88" s="265">
        <f>'Class-9'!DL90</f>
        <v>0</v>
      </c>
      <c r="CX88" s="265">
        <f>'Class-9'!DM90</f>
        <v>0</v>
      </c>
      <c r="CY88" s="290">
        <f>'Class-9'!DN90</f>
        <v>0</v>
      </c>
      <c r="CZ88" s="291">
        <f>'Class-9'!DO90</f>
        <v>0</v>
      </c>
      <c r="DA88" s="307" t="str">
        <f>'Class-9'!DQ90</f>
        <v/>
      </c>
      <c r="DB88" s="264">
        <f>'Class-9'!DR90</f>
        <v>0</v>
      </c>
      <c r="DC88" s="265">
        <f>'Class-9'!DS90</f>
        <v>0</v>
      </c>
      <c r="DD88" s="290">
        <f>'Class-9'!DT90</f>
        <v>0</v>
      </c>
      <c r="DE88" s="265">
        <f>'Class-9'!DU90</f>
        <v>0</v>
      </c>
      <c r="DF88" s="265">
        <f>'Class-9'!DV90</f>
        <v>0</v>
      </c>
      <c r="DG88" s="290">
        <f>'Class-9'!DW90</f>
        <v>0</v>
      </c>
      <c r="DH88" s="265">
        <f>'Class-9'!DX90</f>
        <v>0</v>
      </c>
      <c r="DI88" s="265">
        <f>'Class-9'!DY90</f>
        <v>0</v>
      </c>
      <c r="DJ88" s="290">
        <f>'Class-9'!DZ90</f>
        <v>0</v>
      </c>
      <c r="DK88" s="291">
        <f>'Class-9'!EA90</f>
        <v>0</v>
      </c>
      <c r="DL88" s="307" t="str">
        <f>'Class-9'!EC90</f>
        <v/>
      </c>
      <c r="DM88" s="264">
        <f>'Class-9'!ED90</f>
        <v>0</v>
      </c>
      <c r="DN88" s="265">
        <f>'Class-9'!EE90</f>
        <v>0</v>
      </c>
      <c r="DO88" s="265">
        <f>'Class-9'!EF90</f>
        <v>0</v>
      </c>
      <c r="DP88" s="265">
        <f>'Class-9'!EG90</f>
        <v>0</v>
      </c>
      <c r="DQ88" s="265">
        <f>'Class-9'!EH90</f>
        <v>0</v>
      </c>
      <c r="DR88" s="292" t="str">
        <f>'Class-9'!EI90</f>
        <v/>
      </c>
      <c r="DS88" s="264">
        <f>'Class-9'!EJ90</f>
        <v>0</v>
      </c>
      <c r="DT88" s="265">
        <f>'Class-9'!EK90</f>
        <v>0</v>
      </c>
      <c r="DU88" s="265">
        <f>'Class-9'!EL90</f>
        <v>0</v>
      </c>
      <c r="DV88" s="265">
        <f>'Class-9'!EM90</f>
        <v>0</v>
      </c>
      <c r="DW88" s="265">
        <f>'Class-9'!EN90</f>
        <v>0</v>
      </c>
      <c r="DX88" s="268" t="str">
        <f>'Class-9'!EO90</f>
        <v/>
      </c>
      <c r="DY88" s="264">
        <f>'Class-9'!EP90</f>
        <v>0</v>
      </c>
      <c r="DZ88" s="265">
        <f>'Class-9'!EQ90</f>
        <v>0</v>
      </c>
      <c r="EA88" s="290">
        <f>'Class-9'!ER90</f>
        <v>0</v>
      </c>
      <c r="EB88" s="265">
        <f>'Class-9'!ES90</f>
        <v>0</v>
      </c>
      <c r="EC88" s="265">
        <f>'Class-9'!ET90</f>
        <v>0</v>
      </c>
      <c r="ED88" s="290">
        <f>'Class-9'!EU90</f>
        <v>0</v>
      </c>
      <c r="EE88" s="265">
        <f>'Class-9'!EV90</f>
        <v>0</v>
      </c>
      <c r="EF88" s="265">
        <f>'Class-9'!EW90</f>
        <v>0</v>
      </c>
      <c r="EG88" s="290">
        <f>'Class-9'!EX90</f>
        <v>0</v>
      </c>
      <c r="EH88" s="291">
        <f>'Class-9'!EY90</f>
        <v>0</v>
      </c>
      <c r="EI88" s="307" t="str">
        <f>'Class-9'!FA90</f>
        <v/>
      </c>
      <c r="EJ88" s="264">
        <f>'Class-9'!FB90</f>
        <v>0</v>
      </c>
      <c r="EK88" s="265">
        <f>'Class-9'!FC90</f>
        <v>0</v>
      </c>
      <c r="EL88" s="267" t="str">
        <f>'Class-9'!FD90</f>
        <v/>
      </c>
      <c r="EM88" s="264">
        <f>'Class-9'!FE90</f>
        <v>0</v>
      </c>
      <c r="EN88" s="265">
        <f>'Class-9'!FF90</f>
        <v>0</v>
      </c>
      <c r="EO88" s="265">
        <f>'Class-9'!FG90</f>
        <v>0</v>
      </c>
      <c r="EP88" s="265" t="str">
        <f>'Class-9'!FH90</f>
        <v/>
      </c>
      <c r="EQ88" s="265" t="str">
        <f>'Class-9'!FI90</f>
        <v/>
      </c>
      <c r="ER88" s="265" t="str">
        <f>'Class-9'!FJ90</f>
        <v/>
      </c>
      <c r="ES88" s="267" t="str">
        <f>'Class-9'!FK90</f>
        <v/>
      </c>
      <c r="ET88" s="271" t="str">
        <f>'Class-9'!FM90</f>
        <v/>
      </c>
    </row>
    <row r="89" spans="1:150" s="272" customFormat="1" ht="17.25" customHeight="1">
      <c r="A89" s="898"/>
      <c r="B89" s="264">
        <f t="shared" si="2"/>
        <v>0</v>
      </c>
      <c r="C89" s="265">
        <f>'Class-9'!D91</f>
        <v>0</v>
      </c>
      <c r="D89" s="265">
        <f>'Class-9'!E91</f>
        <v>0</v>
      </c>
      <c r="E89" s="265">
        <f>'Class-9'!F91</f>
        <v>0</v>
      </c>
      <c r="F89" s="265">
        <f>'Class-9'!G91</f>
        <v>0</v>
      </c>
      <c r="G89" s="265">
        <f>'Class-9'!H91</f>
        <v>0</v>
      </c>
      <c r="H89" s="265">
        <f>'Class-9'!I91</f>
        <v>0</v>
      </c>
      <c r="I89" s="265">
        <f>'Class-9'!J91</f>
        <v>0</v>
      </c>
      <c r="J89" s="266">
        <f>'Class-9'!K91</f>
        <v>0</v>
      </c>
      <c r="K89" s="264">
        <f>'Class-9'!L91</f>
        <v>0</v>
      </c>
      <c r="L89" s="265">
        <f>'Class-9'!M91</f>
        <v>0</v>
      </c>
      <c r="M89" s="290">
        <f>'Class-9'!N91</f>
        <v>0</v>
      </c>
      <c r="N89" s="265">
        <f>'Class-9'!O91</f>
        <v>0</v>
      </c>
      <c r="O89" s="265">
        <f>'Class-9'!P91</f>
        <v>0</v>
      </c>
      <c r="P89" s="290">
        <f>'Class-9'!Q91</f>
        <v>0</v>
      </c>
      <c r="Q89" s="265">
        <f>'Class-9'!R91</f>
        <v>0</v>
      </c>
      <c r="R89" s="265">
        <f>'Class-9'!S91</f>
        <v>0</v>
      </c>
      <c r="S89" s="290">
        <f>'Class-9'!T91</f>
        <v>0</v>
      </c>
      <c r="T89" s="906">
        <f>'Class-9'!U91</f>
        <v>0</v>
      </c>
      <c r="U89" s="907"/>
      <c r="V89" s="292" t="str">
        <f>'Class-9'!Y91</f>
        <v/>
      </c>
      <c r="W89" s="264">
        <f>'Class-9'!Z91</f>
        <v>0</v>
      </c>
      <c r="X89" s="265">
        <f>'Class-9'!AA91</f>
        <v>0</v>
      </c>
      <c r="Y89" s="290">
        <f>'Class-9'!AB91</f>
        <v>0</v>
      </c>
      <c r="Z89" s="265">
        <f>'Class-9'!AC91</f>
        <v>0</v>
      </c>
      <c r="AA89" s="265">
        <f>'Class-9'!AD91</f>
        <v>0</v>
      </c>
      <c r="AB89" s="290">
        <f>'Class-9'!AE91</f>
        <v>0</v>
      </c>
      <c r="AC89" s="265">
        <f>'Class-9'!AF91</f>
        <v>0</v>
      </c>
      <c r="AD89" s="265">
        <f>'Class-9'!AG91</f>
        <v>0</v>
      </c>
      <c r="AE89" s="290">
        <f>'Class-9'!AH91</f>
        <v>0</v>
      </c>
      <c r="AF89" s="906">
        <f>'Class-9'!AI91</f>
        <v>0</v>
      </c>
      <c r="AG89" s="907">
        <f>'Class-9'!AJ91</f>
        <v>0</v>
      </c>
      <c r="AH89" s="292" t="str">
        <f>'Class-9'!AM91</f>
        <v/>
      </c>
      <c r="AI89" s="264">
        <f>'Class-9'!AN91</f>
        <v>0</v>
      </c>
      <c r="AJ89" s="265">
        <f>'Class-9'!AO91</f>
        <v>0</v>
      </c>
      <c r="AK89" s="290">
        <f>'Class-9'!AP91</f>
        <v>0</v>
      </c>
      <c r="AL89" s="265">
        <f>'Class-9'!AQ91</f>
        <v>0</v>
      </c>
      <c r="AM89" s="265">
        <f>'Class-9'!AR91</f>
        <v>0</v>
      </c>
      <c r="AN89" s="290">
        <f>'Class-9'!AS91</f>
        <v>0</v>
      </c>
      <c r="AO89" s="265">
        <f>'Class-9'!AT91</f>
        <v>0</v>
      </c>
      <c r="AP89" s="265">
        <f>'Class-9'!AU91</f>
        <v>0</v>
      </c>
      <c r="AQ89" s="290">
        <f>'Class-9'!AV91</f>
        <v>0</v>
      </c>
      <c r="AR89" s="906">
        <f>'Class-9'!AW91</f>
        <v>0</v>
      </c>
      <c r="AS89" s="907"/>
      <c r="AT89" s="292" t="str">
        <f>'Class-9'!BA91</f>
        <v/>
      </c>
      <c r="AU89" s="264">
        <f>'Class-9'!BB91</f>
        <v>0</v>
      </c>
      <c r="AV89" s="265">
        <f>'Class-9'!BC91</f>
        <v>0</v>
      </c>
      <c r="AW89" s="290">
        <f>'Class-9'!BD91</f>
        <v>0</v>
      </c>
      <c r="AX89" s="265">
        <f>'Class-9'!BE91</f>
        <v>0</v>
      </c>
      <c r="AY89" s="265">
        <f>'Class-9'!BF91</f>
        <v>0</v>
      </c>
      <c r="AZ89" s="290">
        <f>'Class-9'!BG91</f>
        <v>0</v>
      </c>
      <c r="BA89" s="265">
        <f>'Class-9'!BH91</f>
        <v>0</v>
      </c>
      <c r="BB89" s="265">
        <f>'Class-9'!BI91</f>
        <v>0</v>
      </c>
      <c r="BC89" s="290">
        <f>'Class-9'!BJ91</f>
        <v>0</v>
      </c>
      <c r="BD89" s="906">
        <f>'Class-9'!BK91</f>
        <v>0</v>
      </c>
      <c r="BE89" s="907">
        <f>'Class-9'!BL91</f>
        <v>0</v>
      </c>
      <c r="BF89" s="292" t="str">
        <f>'Class-9'!BO91</f>
        <v/>
      </c>
      <c r="BG89" s="264">
        <f>'Class-9'!BP91</f>
        <v>0</v>
      </c>
      <c r="BH89" s="265">
        <f>'Class-9'!BQ91</f>
        <v>0</v>
      </c>
      <c r="BI89" s="290">
        <f>'Class-9'!BR91</f>
        <v>0</v>
      </c>
      <c r="BJ89" s="265">
        <f>'Class-9'!BS91</f>
        <v>0</v>
      </c>
      <c r="BK89" s="265">
        <f>'Class-9'!BT91</f>
        <v>0</v>
      </c>
      <c r="BL89" s="290">
        <f>'Class-9'!BU91</f>
        <v>0</v>
      </c>
      <c r="BM89" s="265">
        <f>'Class-9'!BV91</f>
        <v>0</v>
      </c>
      <c r="BN89" s="265">
        <f>'Class-9'!BW91</f>
        <v>0</v>
      </c>
      <c r="BO89" s="290">
        <f>'Class-9'!BX91</f>
        <v>0</v>
      </c>
      <c r="BP89" s="906">
        <f>'Class-9'!BY91</f>
        <v>0</v>
      </c>
      <c r="BQ89" s="907">
        <f>'Class-9'!BZ91</f>
        <v>0</v>
      </c>
      <c r="BR89" s="292" t="str">
        <f>'Class-9'!CC91</f>
        <v/>
      </c>
      <c r="BS89" s="264">
        <f>'Class-9'!CD91</f>
        <v>0</v>
      </c>
      <c r="BT89" s="265">
        <f>'Class-9'!CE91</f>
        <v>0</v>
      </c>
      <c r="BU89" s="290">
        <f>'Class-9'!CF91</f>
        <v>0</v>
      </c>
      <c r="BV89" s="265">
        <f>'Class-9'!CG91</f>
        <v>0</v>
      </c>
      <c r="BW89" s="265">
        <f>'Class-9'!CH91</f>
        <v>0</v>
      </c>
      <c r="BX89" s="290">
        <f>'Class-9'!CI91</f>
        <v>0</v>
      </c>
      <c r="BY89" s="265">
        <f>'Class-9'!CJ91</f>
        <v>0</v>
      </c>
      <c r="BZ89" s="265">
        <f>'Class-9'!CK91</f>
        <v>0</v>
      </c>
      <c r="CA89" s="290">
        <f>'Class-9'!CL91</f>
        <v>0</v>
      </c>
      <c r="CB89" s="906">
        <f>'Class-9'!CM91</f>
        <v>0</v>
      </c>
      <c r="CC89" s="907">
        <f>'Class-9'!CN91</f>
        <v>0</v>
      </c>
      <c r="CD89" s="292" t="str">
        <f>'Class-9'!CQ91</f>
        <v/>
      </c>
      <c r="CE89" s="264">
        <f>'Class-9'!CR91</f>
        <v>0</v>
      </c>
      <c r="CF89" s="265">
        <f>'Class-9'!CS91</f>
        <v>0</v>
      </c>
      <c r="CG89" s="290">
        <f>'Class-9'!CT91</f>
        <v>0</v>
      </c>
      <c r="CH89" s="265">
        <f>'Class-9'!CU91</f>
        <v>0</v>
      </c>
      <c r="CI89" s="265">
        <f>'Class-9'!CV91</f>
        <v>0</v>
      </c>
      <c r="CJ89" s="290">
        <f>'Class-9'!CW91</f>
        <v>0</v>
      </c>
      <c r="CK89" s="265">
        <f>'Class-9'!CX91</f>
        <v>0</v>
      </c>
      <c r="CL89" s="265">
        <f>'Class-9'!CY91</f>
        <v>0</v>
      </c>
      <c r="CM89" s="290">
        <f>'Class-9'!CZ91</f>
        <v>0</v>
      </c>
      <c r="CN89" s="906">
        <f>'Class-9'!DA91</f>
        <v>0</v>
      </c>
      <c r="CO89" s="907">
        <f>'Class-9'!DB91</f>
        <v>0</v>
      </c>
      <c r="CP89" s="292" t="str">
        <f>'Class-9'!DE91</f>
        <v/>
      </c>
      <c r="CQ89" s="264">
        <f>'Class-9'!DF91</f>
        <v>0</v>
      </c>
      <c r="CR89" s="265">
        <f>'Class-9'!DG91</f>
        <v>0</v>
      </c>
      <c r="CS89" s="290">
        <f>'Class-9'!DH91</f>
        <v>0</v>
      </c>
      <c r="CT89" s="265">
        <f>'Class-9'!DI91</f>
        <v>0</v>
      </c>
      <c r="CU89" s="265">
        <f>'Class-9'!DJ91</f>
        <v>0</v>
      </c>
      <c r="CV89" s="290">
        <f>'Class-9'!DK91</f>
        <v>0</v>
      </c>
      <c r="CW89" s="265">
        <f>'Class-9'!DL91</f>
        <v>0</v>
      </c>
      <c r="CX89" s="265">
        <f>'Class-9'!DM91</f>
        <v>0</v>
      </c>
      <c r="CY89" s="290">
        <f>'Class-9'!DN91</f>
        <v>0</v>
      </c>
      <c r="CZ89" s="291">
        <f>'Class-9'!DO91</f>
        <v>0</v>
      </c>
      <c r="DA89" s="307" t="str">
        <f>'Class-9'!DQ91</f>
        <v/>
      </c>
      <c r="DB89" s="264">
        <f>'Class-9'!DR91</f>
        <v>0</v>
      </c>
      <c r="DC89" s="265">
        <f>'Class-9'!DS91</f>
        <v>0</v>
      </c>
      <c r="DD89" s="290">
        <f>'Class-9'!DT91</f>
        <v>0</v>
      </c>
      <c r="DE89" s="265">
        <f>'Class-9'!DU91</f>
        <v>0</v>
      </c>
      <c r="DF89" s="265">
        <f>'Class-9'!DV91</f>
        <v>0</v>
      </c>
      <c r="DG89" s="290">
        <f>'Class-9'!DW91</f>
        <v>0</v>
      </c>
      <c r="DH89" s="265">
        <f>'Class-9'!DX91</f>
        <v>0</v>
      </c>
      <c r="DI89" s="265">
        <f>'Class-9'!DY91</f>
        <v>0</v>
      </c>
      <c r="DJ89" s="290">
        <f>'Class-9'!DZ91</f>
        <v>0</v>
      </c>
      <c r="DK89" s="291">
        <f>'Class-9'!EA91</f>
        <v>0</v>
      </c>
      <c r="DL89" s="307" t="str">
        <f>'Class-9'!EC91</f>
        <v/>
      </c>
      <c r="DM89" s="264">
        <f>'Class-9'!ED91</f>
        <v>0</v>
      </c>
      <c r="DN89" s="265">
        <f>'Class-9'!EE91</f>
        <v>0</v>
      </c>
      <c r="DO89" s="265">
        <f>'Class-9'!EF91</f>
        <v>0</v>
      </c>
      <c r="DP89" s="265">
        <f>'Class-9'!EG91</f>
        <v>0</v>
      </c>
      <c r="DQ89" s="265">
        <f>'Class-9'!EH91</f>
        <v>0</v>
      </c>
      <c r="DR89" s="292" t="str">
        <f>'Class-9'!EI91</f>
        <v/>
      </c>
      <c r="DS89" s="264">
        <f>'Class-9'!EJ91</f>
        <v>0</v>
      </c>
      <c r="DT89" s="265">
        <f>'Class-9'!EK91</f>
        <v>0</v>
      </c>
      <c r="DU89" s="265">
        <f>'Class-9'!EL91</f>
        <v>0</v>
      </c>
      <c r="DV89" s="265">
        <f>'Class-9'!EM91</f>
        <v>0</v>
      </c>
      <c r="DW89" s="265">
        <f>'Class-9'!EN91</f>
        <v>0</v>
      </c>
      <c r="DX89" s="268" t="str">
        <f>'Class-9'!EO91</f>
        <v/>
      </c>
      <c r="DY89" s="264">
        <f>'Class-9'!EP91</f>
        <v>0</v>
      </c>
      <c r="DZ89" s="265">
        <f>'Class-9'!EQ91</f>
        <v>0</v>
      </c>
      <c r="EA89" s="290">
        <f>'Class-9'!ER91</f>
        <v>0</v>
      </c>
      <c r="EB89" s="265">
        <f>'Class-9'!ES91</f>
        <v>0</v>
      </c>
      <c r="EC89" s="265">
        <f>'Class-9'!ET91</f>
        <v>0</v>
      </c>
      <c r="ED89" s="290">
        <f>'Class-9'!EU91</f>
        <v>0</v>
      </c>
      <c r="EE89" s="265">
        <f>'Class-9'!EV91</f>
        <v>0</v>
      </c>
      <c r="EF89" s="265">
        <f>'Class-9'!EW91</f>
        <v>0</v>
      </c>
      <c r="EG89" s="290">
        <f>'Class-9'!EX91</f>
        <v>0</v>
      </c>
      <c r="EH89" s="291">
        <f>'Class-9'!EY91</f>
        <v>0</v>
      </c>
      <c r="EI89" s="307" t="str">
        <f>'Class-9'!FA91</f>
        <v/>
      </c>
      <c r="EJ89" s="264">
        <f>'Class-9'!FB91</f>
        <v>0</v>
      </c>
      <c r="EK89" s="265">
        <f>'Class-9'!FC91</f>
        <v>0</v>
      </c>
      <c r="EL89" s="267" t="str">
        <f>'Class-9'!FD91</f>
        <v/>
      </c>
      <c r="EM89" s="264">
        <f>'Class-9'!FE91</f>
        <v>0</v>
      </c>
      <c r="EN89" s="265">
        <f>'Class-9'!FF91</f>
        <v>0</v>
      </c>
      <c r="EO89" s="265">
        <f>'Class-9'!FG91</f>
        <v>0</v>
      </c>
      <c r="EP89" s="265" t="str">
        <f>'Class-9'!FH91</f>
        <v/>
      </c>
      <c r="EQ89" s="265" t="str">
        <f>'Class-9'!FI91</f>
        <v/>
      </c>
      <c r="ER89" s="265" t="str">
        <f>'Class-9'!FJ91</f>
        <v/>
      </c>
      <c r="ES89" s="267" t="str">
        <f>'Class-9'!FK91</f>
        <v/>
      </c>
      <c r="ET89" s="271" t="str">
        <f>'Class-9'!FM91</f>
        <v/>
      </c>
    </row>
    <row r="90" spans="1:150" s="272" customFormat="1" ht="17.25" customHeight="1">
      <c r="A90" s="898"/>
      <c r="B90" s="264">
        <f t="shared" si="2"/>
        <v>0</v>
      </c>
      <c r="C90" s="265">
        <f>'Class-9'!D92</f>
        <v>0</v>
      </c>
      <c r="D90" s="265">
        <f>'Class-9'!E92</f>
        <v>0</v>
      </c>
      <c r="E90" s="265">
        <f>'Class-9'!F92</f>
        <v>0</v>
      </c>
      <c r="F90" s="265">
        <f>'Class-9'!G92</f>
        <v>0</v>
      </c>
      <c r="G90" s="265">
        <f>'Class-9'!H92</f>
        <v>0</v>
      </c>
      <c r="H90" s="265">
        <f>'Class-9'!I92</f>
        <v>0</v>
      </c>
      <c r="I90" s="265">
        <f>'Class-9'!J92</f>
        <v>0</v>
      </c>
      <c r="J90" s="266">
        <f>'Class-9'!K92</f>
        <v>0</v>
      </c>
      <c r="K90" s="264">
        <f>'Class-9'!L92</f>
        <v>0</v>
      </c>
      <c r="L90" s="265">
        <f>'Class-9'!M92</f>
        <v>0</v>
      </c>
      <c r="M90" s="290">
        <f>'Class-9'!N92</f>
        <v>0</v>
      </c>
      <c r="N90" s="265">
        <f>'Class-9'!O92</f>
        <v>0</v>
      </c>
      <c r="O90" s="265">
        <f>'Class-9'!P92</f>
        <v>0</v>
      </c>
      <c r="P90" s="290">
        <f>'Class-9'!Q92</f>
        <v>0</v>
      </c>
      <c r="Q90" s="265">
        <f>'Class-9'!R92</f>
        <v>0</v>
      </c>
      <c r="R90" s="265">
        <f>'Class-9'!S92</f>
        <v>0</v>
      </c>
      <c r="S90" s="290">
        <f>'Class-9'!T92</f>
        <v>0</v>
      </c>
      <c r="T90" s="906">
        <f>'Class-9'!U92</f>
        <v>0</v>
      </c>
      <c r="U90" s="907"/>
      <c r="V90" s="292" t="str">
        <f>'Class-9'!Y92</f>
        <v/>
      </c>
      <c r="W90" s="264">
        <f>'Class-9'!Z92</f>
        <v>0</v>
      </c>
      <c r="X90" s="265">
        <f>'Class-9'!AA92</f>
        <v>0</v>
      </c>
      <c r="Y90" s="290">
        <f>'Class-9'!AB92</f>
        <v>0</v>
      </c>
      <c r="Z90" s="265">
        <f>'Class-9'!AC92</f>
        <v>0</v>
      </c>
      <c r="AA90" s="265">
        <f>'Class-9'!AD92</f>
        <v>0</v>
      </c>
      <c r="AB90" s="290">
        <f>'Class-9'!AE92</f>
        <v>0</v>
      </c>
      <c r="AC90" s="265">
        <f>'Class-9'!AF92</f>
        <v>0</v>
      </c>
      <c r="AD90" s="265">
        <f>'Class-9'!AG92</f>
        <v>0</v>
      </c>
      <c r="AE90" s="290">
        <f>'Class-9'!AH92</f>
        <v>0</v>
      </c>
      <c r="AF90" s="906">
        <f>'Class-9'!AI92</f>
        <v>0</v>
      </c>
      <c r="AG90" s="907">
        <f>'Class-9'!AJ92</f>
        <v>0</v>
      </c>
      <c r="AH90" s="292" t="str">
        <f>'Class-9'!AM92</f>
        <v/>
      </c>
      <c r="AI90" s="264">
        <f>'Class-9'!AN92</f>
        <v>0</v>
      </c>
      <c r="AJ90" s="265">
        <f>'Class-9'!AO92</f>
        <v>0</v>
      </c>
      <c r="AK90" s="290">
        <f>'Class-9'!AP92</f>
        <v>0</v>
      </c>
      <c r="AL90" s="265">
        <f>'Class-9'!AQ92</f>
        <v>0</v>
      </c>
      <c r="AM90" s="265">
        <f>'Class-9'!AR92</f>
        <v>0</v>
      </c>
      <c r="AN90" s="290">
        <f>'Class-9'!AS92</f>
        <v>0</v>
      </c>
      <c r="AO90" s="265">
        <f>'Class-9'!AT92</f>
        <v>0</v>
      </c>
      <c r="AP90" s="265">
        <f>'Class-9'!AU92</f>
        <v>0</v>
      </c>
      <c r="AQ90" s="290">
        <f>'Class-9'!AV92</f>
        <v>0</v>
      </c>
      <c r="AR90" s="906">
        <f>'Class-9'!AW92</f>
        <v>0</v>
      </c>
      <c r="AS90" s="907"/>
      <c r="AT90" s="292" t="str">
        <f>'Class-9'!BA92</f>
        <v/>
      </c>
      <c r="AU90" s="264">
        <f>'Class-9'!BB92</f>
        <v>0</v>
      </c>
      <c r="AV90" s="265">
        <f>'Class-9'!BC92</f>
        <v>0</v>
      </c>
      <c r="AW90" s="290">
        <f>'Class-9'!BD92</f>
        <v>0</v>
      </c>
      <c r="AX90" s="265">
        <f>'Class-9'!BE92</f>
        <v>0</v>
      </c>
      <c r="AY90" s="265">
        <f>'Class-9'!BF92</f>
        <v>0</v>
      </c>
      <c r="AZ90" s="290">
        <f>'Class-9'!BG92</f>
        <v>0</v>
      </c>
      <c r="BA90" s="265">
        <f>'Class-9'!BH92</f>
        <v>0</v>
      </c>
      <c r="BB90" s="265">
        <f>'Class-9'!BI92</f>
        <v>0</v>
      </c>
      <c r="BC90" s="290">
        <f>'Class-9'!BJ92</f>
        <v>0</v>
      </c>
      <c r="BD90" s="906">
        <f>'Class-9'!BK92</f>
        <v>0</v>
      </c>
      <c r="BE90" s="907">
        <f>'Class-9'!BL92</f>
        <v>0</v>
      </c>
      <c r="BF90" s="292" t="str">
        <f>'Class-9'!BO92</f>
        <v/>
      </c>
      <c r="BG90" s="264">
        <f>'Class-9'!BP92</f>
        <v>0</v>
      </c>
      <c r="BH90" s="265">
        <f>'Class-9'!BQ92</f>
        <v>0</v>
      </c>
      <c r="BI90" s="290">
        <f>'Class-9'!BR92</f>
        <v>0</v>
      </c>
      <c r="BJ90" s="265">
        <f>'Class-9'!BS92</f>
        <v>0</v>
      </c>
      <c r="BK90" s="265">
        <f>'Class-9'!BT92</f>
        <v>0</v>
      </c>
      <c r="BL90" s="290">
        <f>'Class-9'!BU92</f>
        <v>0</v>
      </c>
      <c r="BM90" s="265">
        <f>'Class-9'!BV92</f>
        <v>0</v>
      </c>
      <c r="BN90" s="265">
        <f>'Class-9'!BW92</f>
        <v>0</v>
      </c>
      <c r="BO90" s="290">
        <f>'Class-9'!BX92</f>
        <v>0</v>
      </c>
      <c r="BP90" s="906">
        <f>'Class-9'!BY92</f>
        <v>0</v>
      </c>
      <c r="BQ90" s="907">
        <f>'Class-9'!BZ92</f>
        <v>0</v>
      </c>
      <c r="BR90" s="292" t="str">
        <f>'Class-9'!CC92</f>
        <v/>
      </c>
      <c r="BS90" s="264">
        <f>'Class-9'!CD92</f>
        <v>0</v>
      </c>
      <c r="BT90" s="265">
        <f>'Class-9'!CE92</f>
        <v>0</v>
      </c>
      <c r="BU90" s="290">
        <f>'Class-9'!CF92</f>
        <v>0</v>
      </c>
      <c r="BV90" s="265">
        <f>'Class-9'!CG92</f>
        <v>0</v>
      </c>
      <c r="BW90" s="265">
        <f>'Class-9'!CH92</f>
        <v>0</v>
      </c>
      <c r="BX90" s="290">
        <f>'Class-9'!CI92</f>
        <v>0</v>
      </c>
      <c r="BY90" s="265">
        <f>'Class-9'!CJ92</f>
        <v>0</v>
      </c>
      <c r="BZ90" s="265">
        <f>'Class-9'!CK92</f>
        <v>0</v>
      </c>
      <c r="CA90" s="290">
        <f>'Class-9'!CL92</f>
        <v>0</v>
      </c>
      <c r="CB90" s="906">
        <f>'Class-9'!CM92</f>
        <v>0</v>
      </c>
      <c r="CC90" s="907">
        <f>'Class-9'!CN92</f>
        <v>0</v>
      </c>
      <c r="CD90" s="292" t="str">
        <f>'Class-9'!CQ92</f>
        <v/>
      </c>
      <c r="CE90" s="264">
        <f>'Class-9'!CR92</f>
        <v>0</v>
      </c>
      <c r="CF90" s="265">
        <f>'Class-9'!CS92</f>
        <v>0</v>
      </c>
      <c r="CG90" s="290">
        <f>'Class-9'!CT92</f>
        <v>0</v>
      </c>
      <c r="CH90" s="265">
        <f>'Class-9'!CU92</f>
        <v>0</v>
      </c>
      <c r="CI90" s="265">
        <f>'Class-9'!CV92</f>
        <v>0</v>
      </c>
      <c r="CJ90" s="290">
        <f>'Class-9'!CW92</f>
        <v>0</v>
      </c>
      <c r="CK90" s="265">
        <f>'Class-9'!CX92</f>
        <v>0</v>
      </c>
      <c r="CL90" s="265">
        <f>'Class-9'!CY92</f>
        <v>0</v>
      </c>
      <c r="CM90" s="290">
        <f>'Class-9'!CZ92</f>
        <v>0</v>
      </c>
      <c r="CN90" s="906">
        <f>'Class-9'!DA92</f>
        <v>0</v>
      </c>
      <c r="CO90" s="907">
        <f>'Class-9'!DB92</f>
        <v>0</v>
      </c>
      <c r="CP90" s="292" t="str">
        <f>'Class-9'!DE92</f>
        <v/>
      </c>
      <c r="CQ90" s="264">
        <f>'Class-9'!DF92</f>
        <v>0</v>
      </c>
      <c r="CR90" s="265">
        <f>'Class-9'!DG92</f>
        <v>0</v>
      </c>
      <c r="CS90" s="290">
        <f>'Class-9'!DH92</f>
        <v>0</v>
      </c>
      <c r="CT90" s="265">
        <f>'Class-9'!DI92</f>
        <v>0</v>
      </c>
      <c r="CU90" s="265">
        <f>'Class-9'!DJ92</f>
        <v>0</v>
      </c>
      <c r="CV90" s="290">
        <f>'Class-9'!DK92</f>
        <v>0</v>
      </c>
      <c r="CW90" s="265">
        <f>'Class-9'!DL92</f>
        <v>0</v>
      </c>
      <c r="CX90" s="265">
        <f>'Class-9'!DM92</f>
        <v>0</v>
      </c>
      <c r="CY90" s="290">
        <f>'Class-9'!DN92</f>
        <v>0</v>
      </c>
      <c r="CZ90" s="291">
        <f>'Class-9'!DO92</f>
        <v>0</v>
      </c>
      <c r="DA90" s="307" t="str">
        <f>'Class-9'!DQ92</f>
        <v/>
      </c>
      <c r="DB90" s="264">
        <f>'Class-9'!DR92</f>
        <v>0</v>
      </c>
      <c r="DC90" s="265">
        <f>'Class-9'!DS92</f>
        <v>0</v>
      </c>
      <c r="DD90" s="290">
        <f>'Class-9'!DT92</f>
        <v>0</v>
      </c>
      <c r="DE90" s="265">
        <f>'Class-9'!DU92</f>
        <v>0</v>
      </c>
      <c r="DF90" s="265">
        <f>'Class-9'!DV92</f>
        <v>0</v>
      </c>
      <c r="DG90" s="290">
        <f>'Class-9'!DW92</f>
        <v>0</v>
      </c>
      <c r="DH90" s="265">
        <f>'Class-9'!DX92</f>
        <v>0</v>
      </c>
      <c r="DI90" s="265">
        <f>'Class-9'!DY92</f>
        <v>0</v>
      </c>
      <c r="DJ90" s="290">
        <f>'Class-9'!DZ92</f>
        <v>0</v>
      </c>
      <c r="DK90" s="291">
        <f>'Class-9'!EA92</f>
        <v>0</v>
      </c>
      <c r="DL90" s="307" t="str">
        <f>'Class-9'!EC92</f>
        <v/>
      </c>
      <c r="DM90" s="264">
        <f>'Class-9'!ED92</f>
        <v>0</v>
      </c>
      <c r="DN90" s="265">
        <f>'Class-9'!EE92</f>
        <v>0</v>
      </c>
      <c r="DO90" s="265">
        <f>'Class-9'!EF92</f>
        <v>0</v>
      </c>
      <c r="DP90" s="265">
        <f>'Class-9'!EG92</f>
        <v>0</v>
      </c>
      <c r="DQ90" s="265">
        <f>'Class-9'!EH92</f>
        <v>0</v>
      </c>
      <c r="DR90" s="292" t="str">
        <f>'Class-9'!EI92</f>
        <v/>
      </c>
      <c r="DS90" s="264">
        <f>'Class-9'!EJ92</f>
        <v>0</v>
      </c>
      <c r="DT90" s="265">
        <f>'Class-9'!EK92</f>
        <v>0</v>
      </c>
      <c r="DU90" s="265">
        <f>'Class-9'!EL92</f>
        <v>0</v>
      </c>
      <c r="DV90" s="265">
        <f>'Class-9'!EM92</f>
        <v>0</v>
      </c>
      <c r="DW90" s="265">
        <f>'Class-9'!EN92</f>
        <v>0</v>
      </c>
      <c r="DX90" s="268" t="str">
        <f>'Class-9'!EO92</f>
        <v/>
      </c>
      <c r="DY90" s="264">
        <f>'Class-9'!EP92</f>
        <v>0</v>
      </c>
      <c r="DZ90" s="265">
        <f>'Class-9'!EQ92</f>
        <v>0</v>
      </c>
      <c r="EA90" s="290">
        <f>'Class-9'!ER92</f>
        <v>0</v>
      </c>
      <c r="EB90" s="265">
        <f>'Class-9'!ES92</f>
        <v>0</v>
      </c>
      <c r="EC90" s="265">
        <f>'Class-9'!ET92</f>
        <v>0</v>
      </c>
      <c r="ED90" s="290">
        <f>'Class-9'!EU92</f>
        <v>0</v>
      </c>
      <c r="EE90" s="265">
        <f>'Class-9'!EV92</f>
        <v>0</v>
      </c>
      <c r="EF90" s="265">
        <f>'Class-9'!EW92</f>
        <v>0</v>
      </c>
      <c r="EG90" s="290">
        <f>'Class-9'!EX92</f>
        <v>0</v>
      </c>
      <c r="EH90" s="291">
        <f>'Class-9'!EY92</f>
        <v>0</v>
      </c>
      <c r="EI90" s="307" t="str">
        <f>'Class-9'!FA92</f>
        <v/>
      </c>
      <c r="EJ90" s="264">
        <f>'Class-9'!FB92</f>
        <v>0</v>
      </c>
      <c r="EK90" s="265">
        <f>'Class-9'!FC92</f>
        <v>0</v>
      </c>
      <c r="EL90" s="267" t="str">
        <f>'Class-9'!FD92</f>
        <v/>
      </c>
      <c r="EM90" s="264">
        <f>'Class-9'!FE92</f>
        <v>0</v>
      </c>
      <c r="EN90" s="265">
        <f>'Class-9'!FF92</f>
        <v>0</v>
      </c>
      <c r="EO90" s="265">
        <f>'Class-9'!FG92</f>
        <v>0</v>
      </c>
      <c r="EP90" s="265" t="str">
        <f>'Class-9'!FH92</f>
        <v/>
      </c>
      <c r="EQ90" s="265" t="str">
        <f>'Class-9'!FI92</f>
        <v/>
      </c>
      <c r="ER90" s="265" t="str">
        <f>'Class-9'!FJ92</f>
        <v/>
      </c>
      <c r="ES90" s="267" t="str">
        <f>'Class-9'!FK92</f>
        <v/>
      </c>
      <c r="ET90" s="271" t="str">
        <f>'Class-9'!FM92</f>
        <v/>
      </c>
    </row>
    <row r="91" spans="1:150" s="272" customFormat="1" ht="17.25" customHeight="1">
      <c r="A91" s="898"/>
      <c r="B91" s="264">
        <f t="shared" si="2"/>
        <v>0</v>
      </c>
      <c r="C91" s="265">
        <f>'Class-9'!D93</f>
        <v>0</v>
      </c>
      <c r="D91" s="265">
        <f>'Class-9'!E93</f>
        <v>0</v>
      </c>
      <c r="E91" s="265">
        <f>'Class-9'!F93</f>
        <v>0</v>
      </c>
      <c r="F91" s="265">
        <f>'Class-9'!G93</f>
        <v>0</v>
      </c>
      <c r="G91" s="265">
        <f>'Class-9'!H93</f>
        <v>0</v>
      </c>
      <c r="H91" s="265">
        <f>'Class-9'!I93</f>
        <v>0</v>
      </c>
      <c r="I91" s="265">
        <f>'Class-9'!J93</f>
        <v>0</v>
      </c>
      <c r="J91" s="266">
        <f>'Class-9'!K93</f>
        <v>0</v>
      </c>
      <c r="K91" s="264">
        <f>'Class-9'!L93</f>
        <v>0</v>
      </c>
      <c r="L91" s="265">
        <f>'Class-9'!M93</f>
        <v>0</v>
      </c>
      <c r="M91" s="290">
        <f>'Class-9'!N93</f>
        <v>0</v>
      </c>
      <c r="N91" s="265">
        <f>'Class-9'!O93</f>
        <v>0</v>
      </c>
      <c r="O91" s="265">
        <f>'Class-9'!P93</f>
        <v>0</v>
      </c>
      <c r="P91" s="290">
        <f>'Class-9'!Q93</f>
        <v>0</v>
      </c>
      <c r="Q91" s="265">
        <f>'Class-9'!R93</f>
        <v>0</v>
      </c>
      <c r="R91" s="265">
        <f>'Class-9'!S93</f>
        <v>0</v>
      </c>
      <c r="S91" s="290">
        <f>'Class-9'!T93</f>
        <v>0</v>
      </c>
      <c r="T91" s="906">
        <f>'Class-9'!U93</f>
        <v>0</v>
      </c>
      <c r="U91" s="907"/>
      <c r="V91" s="292" t="str">
        <f>'Class-9'!Y93</f>
        <v/>
      </c>
      <c r="W91" s="264">
        <f>'Class-9'!Z93</f>
        <v>0</v>
      </c>
      <c r="X91" s="265">
        <f>'Class-9'!AA93</f>
        <v>0</v>
      </c>
      <c r="Y91" s="290">
        <f>'Class-9'!AB93</f>
        <v>0</v>
      </c>
      <c r="Z91" s="265">
        <f>'Class-9'!AC93</f>
        <v>0</v>
      </c>
      <c r="AA91" s="265">
        <f>'Class-9'!AD93</f>
        <v>0</v>
      </c>
      <c r="AB91" s="290">
        <f>'Class-9'!AE93</f>
        <v>0</v>
      </c>
      <c r="AC91" s="265">
        <f>'Class-9'!AF93</f>
        <v>0</v>
      </c>
      <c r="AD91" s="265">
        <f>'Class-9'!AG93</f>
        <v>0</v>
      </c>
      <c r="AE91" s="290">
        <f>'Class-9'!AH93</f>
        <v>0</v>
      </c>
      <c r="AF91" s="906">
        <f>'Class-9'!AI93</f>
        <v>0</v>
      </c>
      <c r="AG91" s="907">
        <f>'Class-9'!AJ93</f>
        <v>0</v>
      </c>
      <c r="AH91" s="292" t="str">
        <f>'Class-9'!AM93</f>
        <v/>
      </c>
      <c r="AI91" s="264">
        <f>'Class-9'!AN93</f>
        <v>0</v>
      </c>
      <c r="AJ91" s="265">
        <f>'Class-9'!AO93</f>
        <v>0</v>
      </c>
      <c r="AK91" s="290">
        <f>'Class-9'!AP93</f>
        <v>0</v>
      </c>
      <c r="AL91" s="265">
        <f>'Class-9'!AQ93</f>
        <v>0</v>
      </c>
      <c r="AM91" s="265">
        <f>'Class-9'!AR93</f>
        <v>0</v>
      </c>
      <c r="AN91" s="290">
        <f>'Class-9'!AS93</f>
        <v>0</v>
      </c>
      <c r="AO91" s="265">
        <f>'Class-9'!AT93</f>
        <v>0</v>
      </c>
      <c r="AP91" s="265">
        <f>'Class-9'!AU93</f>
        <v>0</v>
      </c>
      <c r="AQ91" s="290">
        <f>'Class-9'!AV93</f>
        <v>0</v>
      </c>
      <c r="AR91" s="906">
        <f>'Class-9'!AW93</f>
        <v>0</v>
      </c>
      <c r="AS91" s="907"/>
      <c r="AT91" s="292" t="str">
        <f>'Class-9'!BA93</f>
        <v/>
      </c>
      <c r="AU91" s="264">
        <f>'Class-9'!BB93</f>
        <v>0</v>
      </c>
      <c r="AV91" s="265">
        <f>'Class-9'!BC93</f>
        <v>0</v>
      </c>
      <c r="AW91" s="290">
        <f>'Class-9'!BD93</f>
        <v>0</v>
      </c>
      <c r="AX91" s="265">
        <f>'Class-9'!BE93</f>
        <v>0</v>
      </c>
      <c r="AY91" s="265">
        <f>'Class-9'!BF93</f>
        <v>0</v>
      </c>
      <c r="AZ91" s="290">
        <f>'Class-9'!BG93</f>
        <v>0</v>
      </c>
      <c r="BA91" s="265">
        <f>'Class-9'!BH93</f>
        <v>0</v>
      </c>
      <c r="BB91" s="265">
        <f>'Class-9'!BI93</f>
        <v>0</v>
      </c>
      <c r="BC91" s="290">
        <f>'Class-9'!BJ93</f>
        <v>0</v>
      </c>
      <c r="BD91" s="906">
        <f>'Class-9'!BK93</f>
        <v>0</v>
      </c>
      <c r="BE91" s="907">
        <f>'Class-9'!BL93</f>
        <v>0</v>
      </c>
      <c r="BF91" s="292" t="str">
        <f>'Class-9'!BO93</f>
        <v/>
      </c>
      <c r="BG91" s="264">
        <f>'Class-9'!BP93</f>
        <v>0</v>
      </c>
      <c r="BH91" s="265">
        <f>'Class-9'!BQ93</f>
        <v>0</v>
      </c>
      <c r="BI91" s="290">
        <f>'Class-9'!BR93</f>
        <v>0</v>
      </c>
      <c r="BJ91" s="265">
        <f>'Class-9'!BS93</f>
        <v>0</v>
      </c>
      <c r="BK91" s="265">
        <f>'Class-9'!BT93</f>
        <v>0</v>
      </c>
      <c r="BL91" s="290">
        <f>'Class-9'!BU93</f>
        <v>0</v>
      </c>
      <c r="BM91" s="265">
        <f>'Class-9'!BV93</f>
        <v>0</v>
      </c>
      <c r="BN91" s="265">
        <f>'Class-9'!BW93</f>
        <v>0</v>
      </c>
      <c r="BO91" s="290">
        <f>'Class-9'!BX93</f>
        <v>0</v>
      </c>
      <c r="BP91" s="906">
        <f>'Class-9'!BY93</f>
        <v>0</v>
      </c>
      <c r="BQ91" s="907">
        <f>'Class-9'!BZ93</f>
        <v>0</v>
      </c>
      <c r="BR91" s="292" t="str">
        <f>'Class-9'!CC93</f>
        <v/>
      </c>
      <c r="BS91" s="264">
        <f>'Class-9'!CD93</f>
        <v>0</v>
      </c>
      <c r="BT91" s="265">
        <f>'Class-9'!CE93</f>
        <v>0</v>
      </c>
      <c r="BU91" s="290">
        <f>'Class-9'!CF93</f>
        <v>0</v>
      </c>
      <c r="BV91" s="265">
        <f>'Class-9'!CG93</f>
        <v>0</v>
      </c>
      <c r="BW91" s="265">
        <f>'Class-9'!CH93</f>
        <v>0</v>
      </c>
      <c r="BX91" s="290">
        <f>'Class-9'!CI93</f>
        <v>0</v>
      </c>
      <c r="BY91" s="265">
        <f>'Class-9'!CJ93</f>
        <v>0</v>
      </c>
      <c r="BZ91" s="265">
        <f>'Class-9'!CK93</f>
        <v>0</v>
      </c>
      <c r="CA91" s="290">
        <f>'Class-9'!CL93</f>
        <v>0</v>
      </c>
      <c r="CB91" s="906">
        <f>'Class-9'!CM93</f>
        <v>0</v>
      </c>
      <c r="CC91" s="907">
        <f>'Class-9'!CN93</f>
        <v>0</v>
      </c>
      <c r="CD91" s="292" t="str">
        <f>'Class-9'!CQ93</f>
        <v/>
      </c>
      <c r="CE91" s="264">
        <f>'Class-9'!CR93</f>
        <v>0</v>
      </c>
      <c r="CF91" s="265">
        <f>'Class-9'!CS93</f>
        <v>0</v>
      </c>
      <c r="CG91" s="290">
        <f>'Class-9'!CT93</f>
        <v>0</v>
      </c>
      <c r="CH91" s="265">
        <f>'Class-9'!CU93</f>
        <v>0</v>
      </c>
      <c r="CI91" s="265">
        <f>'Class-9'!CV93</f>
        <v>0</v>
      </c>
      <c r="CJ91" s="290">
        <f>'Class-9'!CW93</f>
        <v>0</v>
      </c>
      <c r="CK91" s="265">
        <f>'Class-9'!CX93</f>
        <v>0</v>
      </c>
      <c r="CL91" s="265">
        <f>'Class-9'!CY93</f>
        <v>0</v>
      </c>
      <c r="CM91" s="290">
        <f>'Class-9'!CZ93</f>
        <v>0</v>
      </c>
      <c r="CN91" s="906">
        <f>'Class-9'!DA93</f>
        <v>0</v>
      </c>
      <c r="CO91" s="907">
        <f>'Class-9'!DB93</f>
        <v>0</v>
      </c>
      <c r="CP91" s="292" t="str">
        <f>'Class-9'!DE93</f>
        <v/>
      </c>
      <c r="CQ91" s="264">
        <f>'Class-9'!DF93</f>
        <v>0</v>
      </c>
      <c r="CR91" s="265">
        <f>'Class-9'!DG93</f>
        <v>0</v>
      </c>
      <c r="CS91" s="290">
        <f>'Class-9'!DH93</f>
        <v>0</v>
      </c>
      <c r="CT91" s="265">
        <f>'Class-9'!DI93</f>
        <v>0</v>
      </c>
      <c r="CU91" s="265">
        <f>'Class-9'!DJ93</f>
        <v>0</v>
      </c>
      <c r="CV91" s="290">
        <f>'Class-9'!DK93</f>
        <v>0</v>
      </c>
      <c r="CW91" s="265">
        <f>'Class-9'!DL93</f>
        <v>0</v>
      </c>
      <c r="CX91" s="265">
        <f>'Class-9'!DM93</f>
        <v>0</v>
      </c>
      <c r="CY91" s="290">
        <f>'Class-9'!DN93</f>
        <v>0</v>
      </c>
      <c r="CZ91" s="291">
        <f>'Class-9'!DO93</f>
        <v>0</v>
      </c>
      <c r="DA91" s="307" t="str">
        <f>'Class-9'!DQ93</f>
        <v/>
      </c>
      <c r="DB91" s="264">
        <f>'Class-9'!DR93</f>
        <v>0</v>
      </c>
      <c r="DC91" s="265">
        <f>'Class-9'!DS93</f>
        <v>0</v>
      </c>
      <c r="DD91" s="290">
        <f>'Class-9'!DT93</f>
        <v>0</v>
      </c>
      <c r="DE91" s="265">
        <f>'Class-9'!DU93</f>
        <v>0</v>
      </c>
      <c r="DF91" s="265">
        <f>'Class-9'!DV93</f>
        <v>0</v>
      </c>
      <c r="DG91" s="290">
        <f>'Class-9'!DW93</f>
        <v>0</v>
      </c>
      <c r="DH91" s="265">
        <f>'Class-9'!DX93</f>
        <v>0</v>
      </c>
      <c r="DI91" s="265">
        <f>'Class-9'!DY93</f>
        <v>0</v>
      </c>
      <c r="DJ91" s="290">
        <f>'Class-9'!DZ93</f>
        <v>0</v>
      </c>
      <c r="DK91" s="291">
        <f>'Class-9'!EA93</f>
        <v>0</v>
      </c>
      <c r="DL91" s="307" t="str">
        <f>'Class-9'!EC93</f>
        <v/>
      </c>
      <c r="DM91" s="264">
        <f>'Class-9'!ED93</f>
        <v>0</v>
      </c>
      <c r="DN91" s="265">
        <f>'Class-9'!EE93</f>
        <v>0</v>
      </c>
      <c r="DO91" s="265">
        <f>'Class-9'!EF93</f>
        <v>0</v>
      </c>
      <c r="DP91" s="265">
        <f>'Class-9'!EG93</f>
        <v>0</v>
      </c>
      <c r="DQ91" s="265">
        <f>'Class-9'!EH93</f>
        <v>0</v>
      </c>
      <c r="DR91" s="292" t="str">
        <f>'Class-9'!EI93</f>
        <v/>
      </c>
      <c r="DS91" s="264">
        <f>'Class-9'!EJ93</f>
        <v>0</v>
      </c>
      <c r="DT91" s="265">
        <f>'Class-9'!EK93</f>
        <v>0</v>
      </c>
      <c r="DU91" s="265">
        <f>'Class-9'!EL93</f>
        <v>0</v>
      </c>
      <c r="DV91" s="265">
        <f>'Class-9'!EM93</f>
        <v>0</v>
      </c>
      <c r="DW91" s="265">
        <f>'Class-9'!EN93</f>
        <v>0</v>
      </c>
      <c r="DX91" s="268" t="str">
        <f>'Class-9'!EO93</f>
        <v/>
      </c>
      <c r="DY91" s="264">
        <f>'Class-9'!EP93</f>
        <v>0</v>
      </c>
      <c r="DZ91" s="265">
        <f>'Class-9'!EQ93</f>
        <v>0</v>
      </c>
      <c r="EA91" s="290">
        <f>'Class-9'!ER93</f>
        <v>0</v>
      </c>
      <c r="EB91" s="265">
        <f>'Class-9'!ES93</f>
        <v>0</v>
      </c>
      <c r="EC91" s="265">
        <f>'Class-9'!ET93</f>
        <v>0</v>
      </c>
      <c r="ED91" s="290">
        <f>'Class-9'!EU93</f>
        <v>0</v>
      </c>
      <c r="EE91" s="265">
        <f>'Class-9'!EV93</f>
        <v>0</v>
      </c>
      <c r="EF91" s="265">
        <f>'Class-9'!EW93</f>
        <v>0</v>
      </c>
      <c r="EG91" s="290">
        <f>'Class-9'!EX93</f>
        <v>0</v>
      </c>
      <c r="EH91" s="291">
        <f>'Class-9'!EY93</f>
        <v>0</v>
      </c>
      <c r="EI91" s="307" t="str">
        <f>'Class-9'!FA93</f>
        <v/>
      </c>
      <c r="EJ91" s="264">
        <f>'Class-9'!FB93</f>
        <v>0</v>
      </c>
      <c r="EK91" s="265">
        <f>'Class-9'!FC93</f>
        <v>0</v>
      </c>
      <c r="EL91" s="267" t="str">
        <f>'Class-9'!FD93</f>
        <v/>
      </c>
      <c r="EM91" s="264">
        <f>'Class-9'!FE93</f>
        <v>0</v>
      </c>
      <c r="EN91" s="265">
        <f>'Class-9'!FF93</f>
        <v>0</v>
      </c>
      <c r="EO91" s="265">
        <f>'Class-9'!FG93</f>
        <v>0</v>
      </c>
      <c r="EP91" s="265" t="str">
        <f>'Class-9'!FH93</f>
        <v/>
      </c>
      <c r="EQ91" s="265" t="str">
        <f>'Class-9'!FI93</f>
        <v/>
      </c>
      <c r="ER91" s="265" t="str">
        <f>'Class-9'!FJ93</f>
        <v/>
      </c>
      <c r="ES91" s="267" t="str">
        <f>'Class-9'!FK93</f>
        <v/>
      </c>
      <c r="ET91" s="271" t="str">
        <f>'Class-9'!FM93</f>
        <v/>
      </c>
    </row>
    <row r="92" spans="1:150" s="272" customFormat="1" ht="17.25" customHeight="1">
      <c r="A92" s="898"/>
      <c r="B92" s="264">
        <f t="shared" si="2"/>
        <v>0</v>
      </c>
      <c r="C92" s="265">
        <f>'Class-9'!D94</f>
        <v>0</v>
      </c>
      <c r="D92" s="265">
        <f>'Class-9'!E94</f>
        <v>0</v>
      </c>
      <c r="E92" s="265">
        <f>'Class-9'!F94</f>
        <v>0</v>
      </c>
      <c r="F92" s="265">
        <f>'Class-9'!G94</f>
        <v>0</v>
      </c>
      <c r="G92" s="265">
        <f>'Class-9'!H94</f>
        <v>0</v>
      </c>
      <c r="H92" s="265">
        <f>'Class-9'!I94</f>
        <v>0</v>
      </c>
      <c r="I92" s="265">
        <f>'Class-9'!J94</f>
        <v>0</v>
      </c>
      <c r="J92" s="266">
        <f>'Class-9'!K94</f>
        <v>0</v>
      </c>
      <c r="K92" s="264">
        <f>'Class-9'!L94</f>
        <v>0</v>
      </c>
      <c r="L92" s="265">
        <f>'Class-9'!M94</f>
        <v>0</v>
      </c>
      <c r="M92" s="290">
        <f>'Class-9'!N94</f>
        <v>0</v>
      </c>
      <c r="N92" s="265">
        <f>'Class-9'!O94</f>
        <v>0</v>
      </c>
      <c r="O92" s="265">
        <f>'Class-9'!P94</f>
        <v>0</v>
      </c>
      <c r="P92" s="290">
        <f>'Class-9'!Q94</f>
        <v>0</v>
      </c>
      <c r="Q92" s="265">
        <f>'Class-9'!R94</f>
        <v>0</v>
      </c>
      <c r="R92" s="265">
        <f>'Class-9'!S94</f>
        <v>0</v>
      </c>
      <c r="S92" s="290">
        <f>'Class-9'!T94</f>
        <v>0</v>
      </c>
      <c r="T92" s="906">
        <f>'Class-9'!U94</f>
        <v>0</v>
      </c>
      <c r="U92" s="907"/>
      <c r="V92" s="292" t="str">
        <f>'Class-9'!Y94</f>
        <v/>
      </c>
      <c r="W92" s="264">
        <f>'Class-9'!Z94</f>
        <v>0</v>
      </c>
      <c r="X92" s="265">
        <f>'Class-9'!AA94</f>
        <v>0</v>
      </c>
      <c r="Y92" s="290">
        <f>'Class-9'!AB94</f>
        <v>0</v>
      </c>
      <c r="Z92" s="265">
        <f>'Class-9'!AC94</f>
        <v>0</v>
      </c>
      <c r="AA92" s="265">
        <f>'Class-9'!AD94</f>
        <v>0</v>
      </c>
      <c r="AB92" s="290">
        <f>'Class-9'!AE94</f>
        <v>0</v>
      </c>
      <c r="AC92" s="265">
        <f>'Class-9'!AF94</f>
        <v>0</v>
      </c>
      <c r="AD92" s="265">
        <f>'Class-9'!AG94</f>
        <v>0</v>
      </c>
      <c r="AE92" s="290">
        <f>'Class-9'!AH94</f>
        <v>0</v>
      </c>
      <c r="AF92" s="906">
        <f>'Class-9'!AI94</f>
        <v>0</v>
      </c>
      <c r="AG92" s="907">
        <f>'Class-9'!AJ94</f>
        <v>0</v>
      </c>
      <c r="AH92" s="292" t="str">
        <f>'Class-9'!AM94</f>
        <v/>
      </c>
      <c r="AI92" s="264">
        <f>'Class-9'!AN94</f>
        <v>0</v>
      </c>
      <c r="AJ92" s="265">
        <f>'Class-9'!AO94</f>
        <v>0</v>
      </c>
      <c r="AK92" s="290">
        <f>'Class-9'!AP94</f>
        <v>0</v>
      </c>
      <c r="AL92" s="265">
        <f>'Class-9'!AQ94</f>
        <v>0</v>
      </c>
      <c r="AM92" s="265">
        <f>'Class-9'!AR94</f>
        <v>0</v>
      </c>
      <c r="AN92" s="290">
        <f>'Class-9'!AS94</f>
        <v>0</v>
      </c>
      <c r="AO92" s="265">
        <f>'Class-9'!AT94</f>
        <v>0</v>
      </c>
      <c r="AP92" s="265">
        <f>'Class-9'!AU94</f>
        <v>0</v>
      </c>
      <c r="AQ92" s="290">
        <f>'Class-9'!AV94</f>
        <v>0</v>
      </c>
      <c r="AR92" s="906">
        <f>'Class-9'!AW94</f>
        <v>0</v>
      </c>
      <c r="AS92" s="907"/>
      <c r="AT92" s="292" t="str">
        <f>'Class-9'!BA94</f>
        <v/>
      </c>
      <c r="AU92" s="264">
        <f>'Class-9'!BB94</f>
        <v>0</v>
      </c>
      <c r="AV92" s="265">
        <f>'Class-9'!BC94</f>
        <v>0</v>
      </c>
      <c r="AW92" s="290">
        <f>'Class-9'!BD94</f>
        <v>0</v>
      </c>
      <c r="AX92" s="265">
        <f>'Class-9'!BE94</f>
        <v>0</v>
      </c>
      <c r="AY92" s="265">
        <f>'Class-9'!BF94</f>
        <v>0</v>
      </c>
      <c r="AZ92" s="290">
        <f>'Class-9'!BG94</f>
        <v>0</v>
      </c>
      <c r="BA92" s="265">
        <f>'Class-9'!BH94</f>
        <v>0</v>
      </c>
      <c r="BB92" s="265">
        <f>'Class-9'!BI94</f>
        <v>0</v>
      </c>
      <c r="BC92" s="290">
        <f>'Class-9'!BJ94</f>
        <v>0</v>
      </c>
      <c r="BD92" s="906">
        <f>'Class-9'!BK94</f>
        <v>0</v>
      </c>
      <c r="BE92" s="907">
        <f>'Class-9'!BL94</f>
        <v>0</v>
      </c>
      <c r="BF92" s="292" t="str">
        <f>'Class-9'!BO94</f>
        <v/>
      </c>
      <c r="BG92" s="264">
        <f>'Class-9'!BP94</f>
        <v>0</v>
      </c>
      <c r="BH92" s="265">
        <f>'Class-9'!BQ94</f>
        <v>0</v>
      </c>
      <c r="BI92" s="290">
        <f>'Class-9'!BR94</f>
        <v>0</v>
      </c>
      <c r="BJ92" s="265">
        <f>'Class-9'!BS94</f>
        <v>0</v>
      </c>
      <c r="BK92" s="265">
        <f>'Class-9'!BT94</f>
        <v>0</v>
      </c>
      <c r="BL92" s="290">
        <f>'Class-9'!BU94</f>
        <v>0</v>
      </c>
      <c r="BM92" s="265">
        <f>'Class-9'!BV94</f>
        <v>0</v>
      </c>
      <c r="BN92" s="265">
        <f>'Class-9'!BW94</f>
        <v>0</v>
      </c>
      <c r="BO92" s="290">
        <f>'Class-9'!BX94</f>
        <v>0</v>
      </c>
      <c r="BP92" s="906">
        <f>'Class-9'!BY94</f>
        <v>0</v>
      </c>
      <c r="BQ92" s="907">
        <f>'Class-9'!BZ94</f>
        <v>0</v>
      </c>
      <c r="BR92" s="292" t="str">
        <f>'Class-9'!CC94</f>
        <v/>
      </c>
      <c r="BS92" s="264">
        <f>'Class-9'!CD94</f>
        <v>0</v>
      </c>
      <c r="BT92" s="265">
        <f>'Class-9'!CE94</f>
        <v>0</v>
      </c>
      <c r="BU92" s="290">
        <f>'Class-9'!CF94</f>
        <v>0</v>
      </c>
      <c r="BV92" s="265">
        <f>'Class-9'!CG94</f>
        <v>0</v>
      </c>
      <c r="BW92" s="265">
        <f>'Class-9'!CH94</f>
        <v>0</v>
      </c>
      <c r="BX92" s="290">
        <f>'Class-9'!CI94</f>
        <v>0</v>
      </c>
      <c r="BY92" s="265">
        <f>'Class-9'!CJ94</f>
        <v>0</v>
      </c>
      <c r="BZ92" s="265">
        <f>'Class-9'!CK94</f>
        <v>0</v>
      </c>
      <c r="CA92" s="290">
        <f>'Class-9'!CL94</f>
        <v>0</v>
      </c>
      <c r="CB92" s="906">
        <f>'Class-9'!CM94</f>
        <v>0</v>
      </c>
      <c r="CC92" s="907">
        <f>'Class-9'!CN94</f>
        <v>0</v>
      </c>
      <c r="CD92" s="292" t="str">
        <f>'Class-9'!CQ94</f>
        <v/>
      </c>
      <c r="CE92" s="264">
        <f>'Class-9'!CR94</f>
        <v>0</v>
      </c>
      <c r="CF92" s="265">
        <f>'Class-9'!CS94</f>
        <v>0</v>
      </c>
      <c r="CG92" s="290">
        <f>'Class-9'!CT94</f>
        <v>0</v>
      </c>
      <c r="CH92" s="265">
        <f>'Class-9'!CU94</f>
        <v>0</v>
      </c>
      <c r="CI92" s="265">
        <f>'Class-9'!CV94</f>
        <v>0</v>
      </c>
      <c r="CJ92" s="290">
        <f>'Class-9'!CW94</f>
        <v>0</v>
      </c>
      <c r="CK92" s="265">
        <f>'Class-9'!CX94</f>
        <v>0</v>
      </c>
      <c r="CL92" s="265">
        <f>'Class-9'!CY94</f>
        <v>0</v>
      </c>
      <c r="CM92" s="290">
        <f>'Class-9'!CZ94</f>
        <v>0</v>
      </c>
      <c r="CN92" s="906">
        <f>'Class-9'!DA94</f>
        <v>0</v>
      </c>
      <c r="CO92" s="907">
        <f>'Class-9'!DB94</f>
        <v>0</v>
      </c>
      <c r="CP92" s="292" t="str">
        <f>'Class-9'!DE94</f>
        <v/>
      </c>
      <c r="CQ92" s="264">
        <f>'Class-9'!DF94</f>
        <v>0</v>
      </c>
      <c r="CR92" s="265">
        <f>'Class-9'!DG94</f>
        <v>0</v>
      </c>
      <c r="CS92" s="290">
        <f>'Class-9'!DH94</f>
        <v>0</v>
      </c>
      <c r="CT92" s="265">
        <f>'Class-9'!DI94</f>
        <v>0</v>
      </c>
      <c r="CU92" s="265">
        <f>'Class-9'!DJ94</f>
        <v>0</v>
      </c>
      <c r="CV92" s="290">
        <f>'Class-9'!DK94</f>
        <v>0</v>
      </c>
      <c r="CW92" s="265">
        <f>'Class-9'!DL94</f>
        <v>0</v>
      </c>
      <c r="CX92" s="265">
        <f>'Class-9'!DM94</f>
        <v>0</v>
      </c>
      <c r="CY92" s="290">
        <f>'Class-9'!DN94</f>
        <v>0</v>
      </c>
      <c r="CZ92" s="291">
        <f>'Class-9'!DO94</f>
        <v>0</v>
      </c>
      <c r="DA92" s="307" t="str">
        <f>'Class-9'!DQ94</f>
        <v/>
      </c>
      <c r="DB92" s="264">
        <f>'Class-9'!DR94</f>
        <v>0</v>
      </c>
      <c r="DC92" s="265">
        <f>'Class-9'!DS94</f>
        <v>0</v>
      </c>
      <c r="DD92" s="290">
        <f>'Class-9'!DT94</f>
        <v>0</v>
      </c>
      <c r="DE92" s="265">
        <f>'Class-9'!DU94</f>
        <v>0</v>
      </c>
      <c r="DF92" s="265">
        <f>'Class-9'!DV94</f>
        <v>0</v>
      </c>
      <c r="DG92" s="290">
        <f>'Class-9'!DW94</f>
        <v>0</v>
      </c>
      <c r="DH92" s="265">
        <f>'Class-9'!DX94</f>
        <v>0</v>
      </c>
      <c r="DI92" s="265">
        <f>'Class-9'!DY94</f>
        <v>0</v>
      </c>
      <c r="DJ92" s="290">
        <f>'Class-9'!DZ94</f>
        <v>0</v>
      </c>
      <c r="DK92" s="291">
        <f>'Class-9'!EA94</f>
        <v>0</v>
      </c>
      <c r="DL92" s="307" t="str">
        <f>'Class-9'!EC94</f>
        <v/>
      </c>
      <c r="DM92" s="264">
        <f>'Class-9'!ED94</f>
        <v>0</v>
      </c>
      <c r="DN92" s="265">
        <f>'Class-9'!EE94</f>
        <v>0</v>
      </c>
      <c r="DO92" s="265">
        <f>'Class-9'!EF94</f>
        <v>0</v>
      </c>
      <c r="DP92" s="265">
        <f>'Class-9'!EG94</f>
        <v>0</v>
      </c>
      <c r="DQ92" s="265">
        <f>'Class-9'!EH94</f>
        <v>0</v>
      </c>
      <c r="DR92" s="292" t="str">
        <f>'Class-9'!EI94</f>
        <v/>
      </c>
      <c r="DS92" s="264">
        <f>'Class-9'!EJ94</f>
        <v>0</v>
      </c>
      <c r="DT92" s="265">
        <f>'Class-9'!EK94</f>
        <v>0</v>
      </c>
      <c r="DU92" s="265">
        <f>'Class-9'!EL94</f>
        <v>0</v>
      </c>
      <c r="DV92" s="265">
        <f>'Class-9'!EM94</f>
        <v>0</v>
      </c>
      <c r="DW92" s="265">
        <f>'Class-9'!EN94</f>
        <v>0</v>
      </c>
      <c r="DX92" s="268" t="str">
        <f>'Class-9'!EO94</f>
        <v/>
      </c>
      <c r="DY92" s="264">
        <f>'Class-9'!EP94</f>
        <v>0</v>
      </c>
      <c r="DZ92" s="265">
        <f>'Class-9'!EQ94</f>
        <v>0</v>
      </c>
      <c r="EA92" s="290">
        <f>'Class-9'!ER94</f>
        <v>0</v>
      </c>
      <c r="EB92" s="265">
        <f>'Class-9'!ES94</f>
        <v>0</v>
      </c>
      <c r="EC92" s="265">
        <f>'Class-9'!ET94</f>
        <v>0</v>
      </c>
      <c r="ED92" s="290">
        <f>'Class-9'!EU94</f>
        <v>0</v>
      </c>
      <c r="EE92" s="265">
        <f>'Class-9'!EV94</f>
        <v>0</v>
      </c>
      <c r="EF92" s="265">
        <f>'Class-9'!EW94</f>
        <v>0</v>
      </c>
      <c r="EG92" s="290">
        <f>'Class-9'!EX94</f>
        <v>0</v>
      </c>
      <c r="EH92" s="291">
        <f>'Class-9'!EY94</f>
        <v>0</v>
      </c>
      <c r="EI92" s="307" t="str">
        <f>'Class-9'!FA94</f>
        <v/>
      </c>
      <c r="EJ92" s="264">
        <f>'Class-9'!FB94</f>
        <v>0</v>
      </c>
      <c r="EK92" s="265">
        <f>'Class-9'!FC94</f>
        <v>0</v>
      </c>
      <c r="EL92" s="267" t="str">
        <f>'Class-9'!FD94</f>
        <v/>
      </c>
      <c r="EM92" s="264">
        <f>'Class-9'!FE94</f>
        <v>0</v>
      </c>
      <c r="EN92" s="265">
        <f>'Class-9'!FF94</f>
        <v>0</v>
      </c>
      <c r="EO92" s="265">
        <f>'Class-9'!FG94</f>
        <v>0</v>
      </c>
      <c r="EP92" s="265" t="str">
        <f>'Class-9'!FH94</f>
        <v/>
      </c>
      <c r="EQ92" s="265" t="str">
        <f>'Class-9'!FI94</f>
        <v/>
      </c>
      <c r="ER92" s="265" t="str">
        <f>'Class-9'!FJ94</f>
        <v/>
      </c>
      <c r="ES92" s="267" t="str">
        <f>'Class-9'!FK94</f>
        <v/>
      </c>
      <c r="ET92" s="271" t="str">
        <f>'Class-9'!FM94</f>
        <v/>
      </c>
    </row>
    <row r="93" spans="1:150" s="272" customFormat="1" ht="17.25" customHeight="1">
      <c r="A93" s="898"/>
      <c r="B93" s="264">
        <f t="shared" si="2"/>
        <v>0</v>
      </c>
      <c r="C93" s="265">
        <f>'Class-9'!D95</f>
        <v>0</v>
      </c>
      <c r="D93" s="265">
        <f>'Class-9'!E95</f>
        <v>0</v>
      </c>
      <c r="E93" s="265">
        <f>'Class-9'!F95</f>
        <v>0</v>
      </c>
      <c r="F93" s="265">
        <f>'Class-9'!G95</f>
        <v>0</v>
      </c>
      <c r="G93" s="265">
        <f>'Class-9'!H95</f>
        <v>0</v>
      </c>
      <c r="H93" s="265">
        <f>'Class-9'!I95</f>
        <v>0</v>
      </c>
      <c r="I93" s="265">
        <f>'Class-9'!J95</f>
        <v>0</v>
      </c>
      <c r="J93" s="266">
        <f>'Class-9'!K95</f>
        <v>0</v>
      </c>
      <c r="K93" s="264">
        <f>'Class-9'!L95</f>
        <v>0</v>
      </c>
      <c r="L93" s="265">
        <f>'Class-9'!M95</f>
        <v>0</v>
      </c>
      <c r="M93" s="290">
        <f>'Class-9'!N95</f>
        <v>0</v>
      </c>
      <c r="N93" s="265">
        <f>'Class-9'!O95</f>
        <v>0</v>
      </c>
      <c r="O93" s="265">
        <f>'Class-9'!P95</f>
        <v>0</v>
      </c>
      <c r="P93" s="290">
        <f>'Class-9'!Q95</f>
        <v>0</v>
      </c>
      <c r="Q93" s="265">
        <f>'Class-9'!R95</f>
        <v>0</v>
      </c>
      <c r="R93" s="265">
        <f>'Class-9'!S95</f>
        <v>0</v>
      </c>
      <c r="S93" s="290">
        <f>'Class-9'!T95</f>
        <v>0</v>
      </c>
      <c r="T93" s="906">
        <f>'Class-9'!U95</f>
        <v>0</v>
      </c>
      <c r="U93" s="907"/>
      <c r="V93" s="292" t="str">
        <f>'Class-9'!Y95</f>
        <v/>
      </c>
      <c r="W93" s="264">
        <f>'Class-9'!Z95</f>
        <v>0</v>
      </c>
      <c r="X93" s="265">
        <f>'Class-9'!AA95</f>
        <v>0</v>
      </c>
      <c r="Y93" s="290">
        <f>'Class-9'!AB95</f>
        <v>0</v>
      </c>
      <c r="Z93" s="265">
        <f>'Class-9'!AC95</f>
        <v>0</v>
      </c>
      <c r="AA93" s="265">
        <f>'Class-9'!AD95</f>
        <v>0</v>
      </c>
      <c r="AB93" s="290">
        <f>'Class-9'!AE95</f>
        <v>0</v>
      </c>
      <c r="AC93" s="265">
        <f>'Class-9'!AF95</f>
        <v>0</v>
      </c>
      <c r="AD93" s="265">
        <f>'Class-9'!AG95</f>
        <v>0</v>
      </c>
      <c r="AE93" s="290">
        <f>'Class-9'!AH95</f>
        <v>0</v>
      </c>
      <c r="AF93" s="906">
        <f>'Class-9'!AI95</f>
        <v>0</v>
      </c>
      <c r="AG93" s="907">
        <f>'Class-9'!AJ95</f>
        <v>0</v>
      </c>
      <c r="AH93" s="292" t="str">
        <f>'Class-9'!AM95</f>
        <v/>
      </c>
      <c r="AI93" s="264">
        <f>'Class-9'!AN95</f>
        <v>0</v>
      </c>
      <c r="AJ93" s="265">
        <f>'Class-9'!AO95</f>
        <v>0</v>
      </c>
      <c r="AK93" s="290">
        <f>'Class-9'!AP95</f>
        <v>0</v>
      </c>
      <c r="AL93" s="265">
        <f>'Class-9'!AQ95</f>
        <v>0</v>
      </c>
      <c r="AM93" s="265">
        <f>'Class-9'!AR95</f>
        <v>0</v>
      </c>
      <c r="AN93" s="290">
        <f>'Class-9'!AS95</f>
        <v>0</v>
      </c>
      <c r="AO93" s="265">
        <f>'Class-9'!AT95</f>
        <v>0</v>
      </c>
      <c r="AP93" s="265">
        <f>'Class-9'!AU95</f>
        <v>0</v>
      </c>
      <c r="AQ93" s="290">
        <f>'Class-9'!AV95</f>
        <v>0</v>
      </c>
      <c r="AR93" s="906">
        <f>'Class-9'!AW95</f>
        <v>0</v>
      </c>
      <c r="AS93" s="907"/>
      <c r="AT93" s="292" t="str">
        <f>'Class-9'!BA95</f>
        <v/>
      </c>
      <c r="AU93" s="264">
        <f>'Class-9'!BB95</f>
        <v>0</v>
      </c>
      <c r="AV93" s="265">
        <f>'Class-9'!BC95</f>
        <v>0</v>
      </c>
      <c r="AW93" s="290">
        <f>'Class-9'!BD95</f>
        <v>0</v>
      </c>
      <c r="AX93" s="265">
        <f>'Class-9'!BE95</f>
        <v>0</v>
      </c>
      <c r="AY93" s="265">
        <f>'Class-9'!BF95</f>
        <v>0</v>
      </c>
      <c r="AZ93" s="290">
        <f>'Class-9'!BG95</f>
        <v>0</v>
      </c>
      <c r="BA93" s="265">
        <f>'Class-9'!BH95</f>
        <v>0</v>
      </c>
      <c r="BB93" s="265">
        <f>'Class-9'!BI95</f>
        <v>0</v>
      </c>
      <c r="BC93" s="290">
        <f>'Class-9'!BJ95</f>
        <v>0</v>
      </c>
      <c r="BD93" s="906">
        <f>'Class-9'!BK95</f>
        <v>0</v>
      </c>
      <c r="BE93" s="907">
        <f>'Class-9'!BL95</f>
        <v>0</v>
      </c>
      <c r="BF93" s="292" t="str">
        <f>'Class-9'!BO95</f>
        <v/>
      </c>
      <c r="BG93" s="264">
        <f>'Class-9'!BP95</f>
        <v>0</v>
      </c>
      <c r="BH93" s="265">
        <f>'Class-9'!BQ95</f>
        <v>0</v>
      </c>
      <c r="BI93" s="290">
        <f>'Class-9'!BR95</f>
        <v>0</v>
      </c>
      <c r="BJ93" s="265">
        <f>'Class-9'!BS95</f>
        <v>0</v>
      </c>
      <c r="BK93" s="265">
        <f>'Class-9'!BT95</f>
        <v>0</v>
      </c>
      <c r="BL93" s="290">
        <f>'Class-9'!BU95</f>
        <v>0</v>
      </c>
      <c r="BM93" s="265">
        <f>'Class-9'!BV95</f>
        <v>0</v>
      </c>
      <c r="BN93" s="265">
        <f>'Class-9'!BW95</f>
        <v>0</v>
      </c>
      <c r="BO93" s="290">
        <f>'Class-9'!BX95</f>
        <v>0</v>
      </c>
      <c r="BP93" s="906">
        <f>'Class-9'!BY95</f>
        <v>0</v>
      </c>
      <c r="BQ93" s="907">
        <f>'Class-9'!BZ95</f>
        <v>0</v>
      </c>
      <c r="BR93" s="292" t="str">
        <f>'Class-9'!CC95</f>
        <v/>
      </c>
      <c r="BS93" s="264">
        <f>'Class-9'!CD95</f>
        <v>0</v>
      </c>
      <c r="BT93" s="265">
        <f>'Class-9'!CE95</f>
        <v>0</v>
      </c>
      <c r="BU93" s="290">
        <f>'Class-9'!CF95</f>
        <v>0</v>
      </c>
      <c r="BV93" s="265">
        <f>'Class-9'!CG95</f>
        <v>0</v>
      </c>
      <c r="BW93" s="265">
        <f>'Class-9'!CH95</f>
        <v>0</v>
      </c>
      <c r="BX93" s="290">
        <f>'Class-9'!CI95</f>
        <v>0</v>
      </c>
      <c r="BY93" s="265">
        <f>'Class-9'!CJ95</f>
        <v>0</v>
      </c>
      <c r="BZ93" s="265">
        <f>'Class-9'!CK95</f>
        <v>0</v>
      </c>
      <c r="CA93" s="290">
        <f>'Class-9'!CL95</f>
        <v>0</v>
      </c>
      <c r="CB93" s="906">
        <f>'Class-9'!CM95</f>
        <v>0</v>
      </c>
      <c r="CC93" s="907">
        <f>'Class-9'!CN95</f>
        <v>0</v>
      </c>
      <c r="CD93" s="292" t="str">
        <f>'Class-9'!CQ95</f>
        <v/>
      </c>
      <c r="CE93" s="264">
        <f>'Class-9'!CR95</f>
        <v>0</v>
      </c>
      <c r="CF93" s="265">
        <f>'Class-9'!CS95</f>
        <v>0</v>
      </c>
      <c r="CG93" s="290">
        <f>'Class-9'!CT95</f>
        <v>0</v>
      </c>
      <c r="CH93" s="265">
        <f>'Class-9'!CU95</f>
        <v>0</v>
      </c>
      <c r="CI93" s="265">
        <f>'Class-9'!CV95</f>
        <v>0</v>
      </c>
      <c r="CJ93" s="290">
        <f>'Class-9'!CW95</f>
        <v>0</v>
      </c>
      <c r="CK93" s="265">
        <f>'Class-9'!CX95</f>
        <v>0</v>
      </c>
      <c r="CL93" s="265">
        <f>'Class-9'!CY95</f>
        <v>0</v>
      </c>
      <c r="CM93" s="290">
        <f>'Class-9'!CZ95</f>
        <v>0</v>
      </c>
      <c r="CN93" s="906">
        <f>'Class-9'!DA95</f>
        <v>0</v>
      </c>
      <c r="CO93" s="907">
        <f>'Class-9'!DB95</f>
        <v>0</v>
      </c>
      <c r="CP93" s="292" t="str">
        <f>'Class-9'!DE95</f>
        <v/>
      </c>
      <c r="CQ93" s="264">
        <f>'Class-9'!DF95</f>
        <v>0</v>
      </c>
      <c r="CR93" s="265">
        <f>'Class-9'!DG95</f>
        <v>0</v>
      </c>
      <c r="CS93" s="290">
        <f>'Class-9'!DH95</f>
        <v>0</v>
      </c>
      <c r="CT93" s="265">
        <f>'Class-9'!DI95</f>
        <v>0</v>
      </c>
      <c r="CU93" s="265">
        <f>'Class-9'!DJ95</f>
        <v>0</v>
      </c>
      <c r="CV93" s="290">
        <f>'Class-9'!DK95</f>
        <v>0</v>
      </c>
      <c r="CW93" s="265">
        <f>'Class-9'!DL95</f>
        <v>0</v>
      </c>
      <c r="CX93" s="265">
        <f>'Class-9'!DM95</f>
        <v>0</v>
      </c>
      <c r="CY93" s="290">
        <f>'Class-9'!DN95</f>
        <v>0</v>
      </c>
      <c r="CZ93" s="291">
        <f>'Class-9'!DO95</f>
        <v>0</v>
      </c>
      <c r="DA93" s="307" t="str">
        <f>'Class-9'!DQ95</f>
        <v/>
      </c>
      <c r="DB93" s="264">
        <f>'Class-9'!DR95</f>
        <v>0</v>
      </c>
      <c r="DC93" s="265">
        <f>'Class-9'!DS95</f>
        <v>0</v>
      </c>
      <c r="DD93" s="290">
        <f>'Class-9'!DT95</f>
        <v>0</v>
      </c>
      <c r="DE93" s="265">
        <f>'Class-9'!DU95</f>
        <v>0</v>
      </c>
      <c r="DF93" s="265">
        <f>'Class-9'!DV95</f>
        <v>0</v>
      </c>
      <c r="DG93" s="290">
        <f>'Class-9'!DW95</f>
        <v>0</v>
      </c>
      <c r="DH93" s="265">
        <f>'Class-9'!DX95</f>
        <v>0</v>
      </c>
      <c r="DI93" s="265">
        <f>'Class-9'!DY95</f>
        <v>0</v>
      </c>
      <c r="DJ93" s="290">
        <f>'Class-9'!DZ95</f>
        <v>0</v>
      </c>
      <c r="DK93" s="291">
        <f>'Class-9'!EA95</f>
        <v>0</v>
      </c>
      <c r="DL93" s="307" t="str">
        <f>'Class-9'!EC95</f>
        <v/>
      </c>
      <c r="DM93" s="264">
        <f>'Class-9'!ED95</f>
        <v>0</v>
      </c>
      <c r="DN93" s="265">
        <f>'Class-9'!EE95</f>
        <v>0</v>
      </c>
      <c r="DO93" s="265">
        <f>'Class-9'!EF95</f>
        <v>0</v>
      </c>
      <c r="DP93" s="265">
        <f>'Class-9'!EG95</f>
        <v>0</v>
      </c>
      <c r="DQ93" s="265">
        <f>'Class-9'!EH95</f>
        <v>0</v>
      </c>
      <c r="DR93" s="292" t="str">
        <f>'Class-9'!EI95</f>
        <v/>
      </c>
      <c r="DS93" s="264">
        <f>'Class-9'!EJ95</f>
        <v>0</v>
      </c>
      <c r="DT93" s="265">
        <f>'Class-9'!EK95</f>
        <v>0</v>
      </c>
      <c r="DU93" s="265">
        <f>'Class-9'!EL95</f>
        <v>0</v>
      </c>
      <c r="DV93" s="265">
        <f>'Class-9'!EM95</f>
        <v>0</v>
      </c>
      <c r="DW93" s="265">
        <f>'Class-9'!EN95</f>
        <v>0</v>
      </c>
      <c r="DX93" s="268" t="str">
        <f>'Class-9'!EO95</f>
        <v/>
      </c>
      <c r="DY93" s="264">
        <f>'Class-9'!EP95</f>
        <v>0</v>
      </c>
      <c r="DZ93" s="265">
        <f>'Class-9'!EQ95</f>
        <v>0</v>
      </c>
      <c r="EA93" s="290">
        <f>'Class-9'!ER95</f>
        <v>0</v>
      </c>
      <c r="EB93" s="265">
        <f>'Class-9'!ES95</f>
        <v>0</v>
      </c>
      <c r="EC93" s="265">
        <f>'Class-9'!ET95</f>
        <v>0</v>
      </c>
      <c r="ED93" s="290">
        <f>'Class-9'!EU95</f>
        <v>0</v>
      </c>
      <c r="EE93" s="265">
        <f>'Class-9'!EV95</f>
        <v>0</v>
      </c>
      <c r="EF93" s="265">
        <f>'Class-9'!EW95</f>
        <v>0</v>
      </c>
      <c r="EG93" s="290">
        <f>'Class-9'!EX95</f>
        <v>0</v>
      </c>
      <c r="EH93" s="291">
        <f>'Class-9'!EY95</f>
        <v>0</v>
      </c>
      <c r="EI93" s="307" t="str">
        <f>'Class-9'!FA95</f>
        <v/>
      </c>
      <c r="EJ93" s="264">
        <f>'Class-9'!FB95</f>
        <v>0</v>
      </c>
      <c r="EK93" s="265">
        <f>'Class-9'!FC95</f>
        <v>0</v>
      </c>
      <c r="EL93" s="267" t="str">
        <f>'Class-9'!FD95</f>
        <v/>
      </c>
      <c r="EM93" s="264">
        <f>'Class-9'!FE95</f>
        <v>0</v>
      </c>
      <c r="EN93" s="265">
        <f>'Class-9'!FF95</f>
        <v>0</v>
      </c>
      <c r="EO93" s="265">
        <f>'Class-9'!FG95</f>
        <v>0</v>
      </c>
      <c r="EP93" s="265" t="str">
        <f>'Class-9'!FH95</f>
        <v/>
      </c>
      <c r="EQ93" s="265" t="str">
        <f>'Class-9'!FI95</f>
        <v/>
      </c>
      <c r="ER93" s="265" t="str">
        <f>'Class-9'!FJ95</f>
        <v/>
      </c>
      <c r="ES93" s="267" t="str">
        <f>'Class-9'!FK95</f>
        <v/>
      </c>
      <c r="ET93" s="271" t="str">
        <f>'Class-9'!FM95</f>
        <v/>
      </c>
    </row>
    <row r="94" spans="1:150" s="272" customFormat="1" ht="17.25" customHeight="1">
      <c r="A94" s="898"/>
      <c r="B94" s="264">
        <f t="shared" si="2"/>
        <v>0</v>
      </c>
      <c r="C94" s="265">
        <f>'Class-9'!D96</f>
        <v>0</v>
      </c>
      <c r="D94" s="265">
        <f>'Class-9'!E96</f>
        <v>0</v>
      </c>
      <c r="E94" s="265">
        <f>'Class-9'!F96</f>
        <v>0</v>
      </c>
      <c r="F94" s="265">
        <f>'Class-9'!G96</f>
        <v>0</v>
      </c>
      <c r="G94" s="265">
        <f>'Class-9'!H96</f>
        <v>0</v>
      </c>
      <c r="H94" s="265">
        <f>'Class-9'!I96</f>
        <v>0</v>
      </c>
      <c r="I94" s="265">
        <f>'Class-9'!J96</f>
        <v>0</v>
      </c>
      <c r="J94" s="266">
        <f>'Class-9'!K96</f>
        <v>0</v>
      </c>
      <c r="K94" s="264">
        <f>'Class-9'!L96</f>
        <v>0</v>
      </c>
      <c r="L94" s="265">
        <f>'Class-9'!M96</f>
        <v>0</v>
      </c>
      <c r="M94" s="290">
        <f>'Class-9'!N96</f>
        <v>0</v>
      </c>
      <c r="N94" s="265">
        <f>'Class-9'!O96</f>
        <v>0</v>
      </c>
      <c r="O94" s="265">
        <f>'Class-9'!P96</f>
        <v>0</v>
      </c>
      <c r="P94" s="290">
        <f>'Class-9'!Q96</f>
        <v>0</v>
      </c>
      <c r="Q94" s="265">
        <f>'Class-9'!R96</f>
        <v>0</v>
      </c>
      <c r="R94" s="265">
        <f>'Class-9'!S96</f>
        <v>0</v>
      </c>
      <c r="S94" s="290">
        <f>'Class-9'!T96</f>
        <v>0</v>
      </c>
      <c r="T94" s="906">
        <f>'Class-9'!U96</f>
        <v>0</v>
      </c>
      <c r="U94" s="907"/>
      <c r="V94" s="292" t="str">
        <f>'Class-9'!Y96</f>
        <v/>
      </c>
      <c r="W94" s="264">
        <f>'Class-9'!Z96</f>
        <v>0</v>
      </c>
      <c r="X94" s="265">
        <f>'Class-9'!AA96</f>
        <v>0</v>
      </c>
      <c r="Y94" s="290">
        <f>'Class-9'!AB96</f>
        <v>0</v>
      </c>
      <c r="Z94" s="265">
        <f>'Class-9'!AC96</f>
        <v>0</v>
      </c>
      <c r="AA94" s="265">
        <f>'Class-9'!AD96</f>
        <v>0</v>
      </c>
      <c r="AB94" s="290">
        <f>'Class-9'!AE96</f>
        <v>0</v>
      </c>
      <c r="AC94" s="265">
        <f>'Class-9'!AF96</f>
        <v>0</v>
      </c>
      <c r="AD94" s="265">
        <f>'Class-9'!AG96</f>
        <v>0</v>
      </c>
      <c r="AE94" s="290">
        <f>'Class-9'!AH96</f>
        <v>0</v>
      </c>
      <c r="AF94" s="906">
        <f>'Class-9'!AI96</f>
        <v>0</v>
      </c>
      <c r="AG94" s="907">
        <f>'Class-9'!AJ96</f>
        <v>0</v>
      </c>
      <c r="AH94" s="292" t="str">
        <f>'Class-9'!AM96</f>
        <v/>
      </c>
      <c r="AI94" s="264">
        <f>'Class-9'!AN96</f>
        <v>0</v>
      </c>
      <c r="AJ94" s="265">
        <f>'Class-9'!AO96</f>
        <v>0</v>
      </c>
      <c r="AK94" s="290">
        <f>'Class-9'!AP96</f>
        <v>0</v>
      </c>
      <c r="AL94" s="265">
        <f>'Class-9'!AQ96</f>
        <v>0</v>
      </c>
      <c r="AM94" s="265">
        <f>'Class-9'!AR96</f>
        <v>0</v>
      </c>
      <c r="AN94" s="290">
        <f>'Class-9'!AS96</f>
        <v>0</v>
      </c>
      <c r="AO94" s="265">
        <f>'Class-9'!AT96</f>
        <v>0</v>
      </c>
      <c r="AP94" s="265">
        <f>'Class-9'!AU96</f>
        <v>0</v>
      </c>
      <c r="AQ94" s="290">
        <f>'Class-9'!AV96</f>
        <v>0</v>
      </c>
      <c r="AR94" s="906">
        <f>'Class-9'!AW96</f>
        <v>0</v>
      </c>
      <c r="AS94" s="907"/>
      <c r="AT94" s="292" t="str">
        <f>'Class-9'!BA96</f>
        <v/>
      </c>
      <c r="AU94" s="264">
        <f>'Class-9'!BB96</f>
        <v>0</v>
      </c>
      <c r="AV94" s="265">
        <f>'Class-9'!BC96</f>
        <v>0</v>
      </c>
      <c r="AW94" s="290">
        <f>'Class-9'!BD96</f>
        <v>0</v>
      </c>
      <c r="AX94" s="265">
        <f>'Class-9'!BE96</f>
        <v>0</v>
      </c>
      <c r="AY94" s="265">
        <f>'Class-9'!BF96</f>
        <v>0</v>
      </c>
      <c r="AZ94" s="290">
        <f>'Class-9'!BG96</f>
        <v>0</v>
      </c>
      <c r="BA94" s="265">
        <f>'Class-9'!BH96</f>
        <v>0</v>
      </c>
      <c r="BB94" s="265">
        <f>'Class-9'!BI96</f>
        <v>0</v>
      </c>
      <c r="BC94" s="290">
        <f>'Class-9'!BJ96</f>
        <v>0</v>
      </c>
      <c r="BD94" s="906">
        <f>'Class-9'!BK96</f>
        <v>0</v>
      </c>
      <c r="BE94" s="907">
        <f>'Class-9'!BL96</f>
        <v>0</v>
      </c>
      <c r="BF94" s="292" t="str">
        <f>'Class-9'!BO96</f>
        <v/>
      </c>
      <c r="BG94" s="264">
        <f>'Class-9'!BP96</f>
        <v>0</v>
      </c>
      <c r="BH94" s="265">
        <f>'Class-9'!BQ96</f>
        <v>0</v>
      </c>
      <c r="BI94" s="290">
        <f>'Class-9'!BR96</f>
        <v>0</v>
      </c>
      <c r="BJ94" s="265">
        <f>'Class-9'!BS96</f>
        <v>0</v>
      </c>
      <c r="BK94" s="265">
        <f>'Class-9'!BT96</f>
        <v>0</v>
      </c>
      <c r="BL94" s="290">
        <f>'Class-9'!BU96</f>
        <v>0</v>
      </c>
      <c r="BM94" s="265">
        <f>'Class-9'!BV96</f>
        <v>0</v>
      </c>
      <c r="BN94" s="265">
        <f>'Class-9'!BW96</f>
        <v>0</v>
      </c>
      <c r="BO94" s="290">
        <f>'Class-9'!BX96</f>
        <v>0</v>
      </c>
      <c r="BP94" s="906">
        <f>'Class-9'!BY96</f>
        <v>0</v>
      </c>
      <c r="BQ94" s="907">
        <f>'Class-9'!BZ96</f>
        <v>0</v>
      </c>
      <c r="BR94" s="292" t="str">
        <f>'Class-9'!CC96</f>
        <v/>
      </c>
      <c r="BS94" s="264">
        <f>'Class-9'!CD96</f>
        <v>0</v>
      </c>
      <c r="BT94" s="265">
        <f>'Class-9'!CE96</f>
        <v>0</v>
      </c>
      <c r="BU94" s="290">
        <f>'Class-9'!CF96</f>
        <v>0</v>
      </c>
      <c r="BV94" s="265">
        <f>'Class-9'!CG96</f>
        <v>0</v>
      </c>
      <c r="BW94" s="265">
        <f>'Class-9'!CH96</f>
        <v>0</v>
      </c>
      <c r="BX94" s="290">
        <f>'Class-9'!CI96</f>
        <v>0</v>
      </c>
      <c r="BY94" s="265">
        <f>'Class-9'!CJ96</f>
        <v>0</v>
      </c>
      <c r="BZ94" s="265">
        <f>'Class-9'!CK96</f>
        <v>0</v>
      </c>
      <c r="CA94" s="290">
        <f>'Class-9'!CL96</f>
        <v>0</v>
      </c>
      <c r="CB94" s="906">
        <f>'Class-9'!CM96</f>
        <v>0</v>
      </c>
      <c r="CC94" s="907">
        <f>'Class-9'!CN96</f>
        <v>0</v>
      </c>
      <c r="CD94" s="292" t="str">
        <f>'Class-9'!CQ96</f>
        <v/>
      </c>
      <c r="CE94" s="264">
        <f>'Class-9'!CR96</f>
        <v>0</v>
      </c>
      <c r="CF94" s="265">
        <f>'Class-9'!CS96</f>
        <v>0</v>
      </c>
      <c r="CG94" s="290">
        <f>'Class-9'!CT96</f>
        <v>0</v>
      </c>
      <c r="CH94" s="265">
        <f>'Class-9'!CU96</f>
        <v>0</v>
      </c>
      <c r="CI94" s="265">
        <f>'Class-9'!CV96</f>
        <v>0</v>
      </c>
      <c r="CJ94" s="290">
        <f>'Class-9'!CW96</f>
        <v>0</v>
      </c>
      <c r="CK94" s="265">
        <f>'Class-9'!CX96</f>
        <v>0</v>
      </c>
      <c r="CL94" s="265">
        <f>'Class-9'!CY96</f>
        <v>0</v>
      </c>
      <c r="CM94" s="290">
        <f>'Class-9'!CZ96</f>
        <v>0</v>
      </c>
      <c r="CN94" s="906">
        <f>'Class-9'!DA96</f>
        <v>0</v>
      </c>
      <c r="CO94" s="907">
        <f>'Class-9'!DB96</f>
        <v>0</v>
      </c>
      <c r="CP94" s="292" t="str">
        <f>'Class-9'!DE96</f>
        <v/>
      </c>
      <c r="CQ94" s="264">
        <f>'Class-9'!DF96</f>
        <v>0</v>
      </c>
      <c r="CR94" s="265">
        <f>'Class-9'!DG96</f>
        <v>0</v>
      </c>
      <c r="CS94" s="290">
        <f>'Class-9'!DH96</f>
        <v>0</v>
      </c>
      <c r="CT94" s="265">
        <f>'Class-9'!DI96</f>
        <v>0</v>
      </c>
      <c r="CU94" s="265">
        <f>'Class-9'!DJ96</f>
        <v>0</v>
      </c>
      <c r="CV94" s="290">
        <f>'Class-9'!DK96</f>
        <v>0</v>
      </c>
      <c r="CW94" s="265">
        <f>'Class-9'!DL96</f>
        <v>0</v>
      </c>
      <c r="CX94" s="265">
        <f>'Class-9'!DM96</f>
        <v>0</v>
      </c>
      <c r="CY94" s="290">
        <f>'Class-9'!DN96</f>
        <v>0</v>
      </c>
      <c r="CZ94" s="291">
        <f>'Class-9'!DO96</f>
        <v>0</v>
      </c>
      <c r="DA94" s="307" t="str">
        <f>'Class-9'!DQ96</f>
        <v/>
      </c>
      <c r="DB94" s="264">
        <f>'Class-9'!DR96</f>
        <v>0</v>
      </c>
      <c r="DC94" s="265">
        <f>'Class-9'!DS96</f>
        <v>0</v>
      </c>
      <c r="DD94" s="290">
        <f>'Class-9'!DT96</f>
        <v>0</v>
      </c>
      <c r="DE94" s="265">
        <f>'Class-9'!DU96</f>
        <v>0</v>
      </c>
      <c r="DF94" s="265">
        <f>'Class-9'!DV96</f>
        <v>0</v>
      </c>
      <c r="DG94" s="290">
        <f>'Class-9'!DW96</f>
        <v>0</v>
      </c>
      <c r="DH94" s="265">
        <f>'Class-9'!DX96</f>
        <v>0</v>
      </c>
      <c r="DI94" s="265">
        <f>'Class-9'!DY96</f>
        <v>0</v>
      </c>
      <c r="DJ94" s="290">
        <f>'Class-9'!DZ96</f>
        <v>0</v>
      </c>
      <c r="DK94" s="291">
        <f>'Class-9'!EA96</f>
        <v>0</v>
      </c>
      <c r="DL94" s="307" t="str">
        <f>'Class-9'!EC96</f>
        <v/>
      </c>
      <c r="DM94" s="264">
        <f>'Class-9'!ED96</f>
        <v>0</v>
      </c>
      <c r="DN94" s="265">
        <f>'Class-9'!EE96</f>
        <v>0</v>
      </c>
      <c r="DO94" s="265">
        <f>'Class-9'!EF96</f>
        <v>0</v>
      </c>
      <c r="DP94" s="265">
        <f>'Class-9'!EG96</f>
        <v>0</v>
      </c>
      <c r="DQ94" s="265">
        <f>'Class-9'!EH96</f>
        <v>0</v>
      </c>
      <c r="DR94" s="292" t="str">
        <f>'Class-9'!EI96</f>
        <v/>
      </c>
      <c r="DS94" s="264">
        <f>'Class-9'!EJ96</f>
        <v>0</v>
      </c>
      <c r="DT94" s="265">
        <f>'Class-9'!EK96</f>
        <v>0</v>
      </c>
      <c r="DU94" s="265">
        <f>'Class-9'!EL96</f>
        <v>0</v>
      </c>
      <c r="DV94" s="265">
        <f>'Class-9'!EM96</f>
        <v>0</v>
      </c>
      <c r="DW94" s="265">
        <f>'Class-9'!EN96</f>
        <v>0</v>
      </c>
      <c r="DX94" s="268" t="str">
        <f>'Class-9'!EO96</f>
        <v/>
      </c>
      <c r="DY94" s="264">
        <f>'Class-9'!EP96</f>
        <v>0</v>
      </c>
      <c r="DZ94" s="265">
        <f>'Class-9'!EQ96</f>
        <v>0</v>
      </c>
      <c r="EA94" s="290">
        <f>'Class-9'!ER96</f>
        <v>0</v>
      </c>
      <c r="EB94" s="265">
        <f>'Class-9'!ES96</f>
        <v>0</v>
      </c>
      <c r="EC94" s="265">
        <f>'Class-9'!ET96</f>
        <v>0</v>
      </c>
      <c r="ED94" s="290">
        <f>'Class-9'!EU96</f>
        <v>0</v>
      </c>
      <c r="EE94" s="265">
        <f>'Class-9'!EV96</f>
        <v>0</v>
      </c>
      <c r="EF94" s="265">
        <f>'Class-9'!EW96</f>
        <v>0</v>
      </c>
      <c r="EG94" s="290">
        <f>'Class-9'!EX96</f>
        <v>0</v>
      </c>
      <c r="EH94" s="291">
        <f>'Class-9'!EY96</f>
        <v>0</v>
      </c>
      <c r="EI94" s="307" t="str">
        <f>'Class-9'!FA96</f>
        <v/>
      </c>
      <c r="EJ94" s="264">
        <f>'Class-9'!FB96</f>
        <v>0</v>
      </c>
      <c r="EK94" s="265">
        <f>'Class-9'!FC96</f>
        <v>0</v>
      </c>
      <c r="EL94" s="267" t="str">
        <f>'Class-9'!FD96</f>
        <v/>
      </c>
      <c r="EM94" s="264">
        <f>'Class-9'!FE96</f>
        <v>0</v>
      </c>
      <c r="EN94" s="265">
        <f>'Class-9'!FF96</f>
        <v>0</v>
      </c>
      <c r="EO94" s="265">
        <f>'Class-9'!FG96</f>
        <v>0</v>
      </c>
      <c r="EP94" s="265" t="str">
        <f>'Class-9'!FH96</f>
        <v/>
      </c>
      <c r="EQ94" s="265" t="str">
        <f>'Class-9'!FI96</f>
        <v/>
      </c>
      <c r="ER94" s="265" t="str">
        <f>'Class-9'!FJ96</f>
        <v/>
      </c>
      <c r="ES94" s="267" t="str">
        <f>'Class-9'!FK96</f>
        <v/>
      </c>
      <c r="ET94" s="271" t="str">
        <f>'Class-9'!FM96</f>
        <v/>
      </c>
    </row>
    <row r="95" spans="1:150" s="272" customFormat="1" ht="17.25" customHeight="1">
      <c r="A95" s="898"/>
      <c r="B95" s="264">
        <f t="shared" si="2"/>
        <v>0</v>
      </c>
      <c r="C95" s="265">
        <f>'Class-9'!D97</f>
        <v>0</v>
      </c>
      <c r="D95" s="265">
        <f>'Class-9'!E97</f>
        <v>0</v>
      </c>
      <c r="E95" s="265">
        <f>'Class-9'!F97</f>
        <v>0</v>
      </c>
      <c r="F95" s="265">
        <f>'Class-9'!G97</f>
        <v>0</v>
      </c>
      <c r="G95" s="265">
        <f>'Class-9'!H97</f>
        <v>0</v>
      </c>
      <c r="H95" s="265">
        <f>'Class-9'!I97</f>
        <v>0</v>
      </c>
      <c r="I95" s="265">
        <f>'Class-9'!J97</f>
        <v>0</v>
      </c>
      <c r="J95" s="266">
        <f>'Class-9'!K97</f>
        <v>0</v>
      </c>
      <c r="K95" s="264">
        <f>'Class-9'!L97</f>
        <v>0</v>
      </c>
      <c r="L95" s="265">
        <f>'Class-9'!M97</f>
        <v>0</v>
      </c>
      <c r="M95" s="290">
        <f>'Class-9'!N97</f>
        <v>0</v>
      </c>
      <c r="N95" s="265">
        <f>'Class-9'!O97</f>
        <v>0</v>
      </c>
      <c r="O95" s="265">
        <f>'Class-9'!P97</f>
        <v>0</v>
      </c>
      <c r="P95" s="290">
        <f>'Class-9'!Q97</f>
        <v>0</v>
      </c>
      <c r="Q95" s="265">
        <f>'Class-9'!R97</f>
        <v>0</v>
      </c>
      <c r="R95" s="265">
        <f>'Class-9'!S97</f>
        <v>0</v>
      </c>
      <c r="S95" s="290">
        <f>'Class-9'!T97</f>
        <v>0</v>
      </c>
      <c r="T95" s="906">
        <f>'Class-9'!U97</f>
        <v>0</v>
      </c>
      <c r="U95" s="907"/>
      <c r="V95" s="292" t="str">
        <f>'Class-9'!Y97</f>
        <v/>
      </c>
      <c r="W95" s="264">
        <f>'Class-9'!Z97</f>
        <v>0</v>
      </c>
      <c r="X95" s="265">
        <f>'Class-9'!AA97</f>
        <v>0</v>
      </c>
      <c r="Y95" s="290">
        <f>'Class-9'!AB97</f>
        <v>0</v>
      </c>
      <c r="Z95" s="265">
        <f>'Class-9'!AC97</f>
        <v>0</v>
      </c>
      <c r="AA95" s="265">
        <f>'Class-9'!AD97</f>
        <v>0</v>
      </c>
      <c r="AB95" s="290">
        <f>'Class-9'!AE97</f>
        <v>0</v>
      </c>
      <c r="AC95" s="265">
        <f>'Class-9'!AF97</f>
        <v>0</v>
      </c>
      <c r="AD95" s="265">
        <f>'Class-9'!AG97</f>
        <v>0</v>
      </c>
      <c r="AE95" s="290">
        <f>'Class-9'!AH97</f>
        <v>0</v>
      </c>
      <c r="AF95" s="906">
        <f>'Class-9'!AI97</f>
        <v>0</v>
      </c>
      <c r="AG95" s="907">
        <f>'Class-9'!AJ97</f>
        <v>0</v>
      </c>
      <c r="AH95" s="292" t="str">
        <f>'Class-9'!AM97</f>
        <v/>
      </c>
      <c r="AI95" s="264">
        <f>'Class-9'!AN97</f>
        <v>0</v>
      </c>
      <c r="AJ95" s="265">
        <f>'Class-9'!AO97</f>
        <v>0</v>
      </c>
      <c r="AK95" s="290">
        <f>'Class-9'!AP97</f>
        <v>0</v>
      </c>
      <c r="AL95" s="265">
        <f>'Class-9'!AQ97</f>
        <v>0</v>
      </c>
      <c r="AM95" s="265">
        <f>'Class-9'!AR97</f>
        <v>0</v>
      </c>
      <c r="AN95" s="290">
        <f>'Class-9'!AS97</f>
        <v>0</v>
      </c>
      <c r="AO95" s="265">
        <f>'Class-9'!AT97</f>
        <v>0</v>
      </c>
      <c r="AP95" s="265">
        <f>'Class-9'!AU97</f>
        <v>0</v>
      </c>
      <c r="AQ95" s="290">
        <f>'Class-9'!AV97</f>
        <v>0</v>
      </c>
      <c r="AR95" s="906">
        <f>'Class-9'!AW97</f>
        <v>0</v>
      </c>
      <c r="AS95" s="907"/>
      <c r="AT95" s="292" t="str">
        <f>'Class-9'!BA97</f>
        <v/>
      </c>
      <c r="AU95" s="264">
        <f>'Class-9'!BB97</f>
        <v>0</v>
      </c>
      <c r="AV95" s="265">
        <f>'Class-9'!BC97</f>
        <v>0</v>
      </c>
      <c r="AW95" s="290">
        <f>'Class-9'!BD97</f>
        <v>0</v>
      </c>
      <c r="AX95" s="265">
        <f>'Class-9'!BE97</f>
        <v>0</v>
      </c>
      <c r="AY95" s="265">
        <f>'Class-9'!BF97</f>
        <v>0</v>
      </c>
      <c r="AZ95" s="290">
        <f>'Class-9'!BG97</f>
        <v>0</v>
      </c>
      <c r="BA95" s="265">
        <f>'Class-9'!BH97</f>
        <v>0</v>
      </c>
      <c r="BB95" s="265">
        <f>'Class-9'!BI97</f>
        <v>0</v>
      </c>
      <c r="BC95" s="290">
        <f>'Class-9'!BJ97</f>
        <v>0</v>
      </c>
      <c r="BD95" s="906">
        <f>'Class-9'!BK97</f>
        <v>0</v>
      </c>
      <c r="BE95" s="907">
        <f>'Class-9'!BL97</f>
        <v>0</v>
      </c>
      <c r="BF95" s="292" t="str">
        <f>'Class-9'!BO97</f>
        <v/>
      </c>
      <c r="BG95" s="264">
        <f>'Class-9'!BP97</f>
        <v>0</v>
      </c>
      <c r="BH95" s="265">
        <f>'Class-9'!BQ97</f>
        <v>0</v>
      </c>
      <c r="BI95" s="290">
        <f>'Class-9'!BR97</f>
        <v>0</v>
      </c>
      <c r="BJ95" s="265">
        <f>'Class-9'!BS97</f>
        <v>0</v>
      </c>
      <c r="BK95" s="265">
        <f>'Class-9'!BT97</f>
        <v>0</v>
      </c>
      <c r="BL95" s="290">
        <f>'Class-9'!BU97</f>
        <v>0</v>
      </c>
      <c r="BM95" s="265">
        <f>'Class-9'!BV97</f>
        <v>0</v>
      </c>
      <c r="BN95" s="265">
        <f>'Class-9'!BW97</f>
        <v>0</v>
      </c>
      <c r="BO95" s="290">
        <f>'Class-9'!BX97</f>
        <v>0</v>
      </c>
      <c r="BP95" s="906">
        <f>'Class-9'!BY97</f>
        <v>0</v>
      </c>
      <c r="BQ95" s="907">
        <f>'Class-9'!BZ97</f>
        <v>0</v>
      </c>
      <c r="BR95" s="292" t="str">
        <f>'Class-9'!CC97</f>
        <v/>
      </c>
      <c r="BS95" s="264">
        <f>'Class-9'!CD97</f>
        <v>0</v>
      </c>
      <c r="BT95" s="265">
        <f>'Class-9'!CE97</f>
        <v>0</v>
      </c>
      <c r="BU95" s="290">
        <f>'Class-9'!CF97</f>
        <v>0</v>
      </c>
      <c r="BV95" s="265">
        <f>'Class-9'!CG97</f>
        <v>0</v>
      </c>
      <c r="BW95" s="265">
        <f>'Class-9'!CH97</f>
        <v>0</v>
      </c>
      <c r="BX95" s="290">
        <f>'Class-9'!CI97</f>
        <v>0</v>
      </c>
      <c r="BY95" s="265">
        <f>'Class-9'!CJ97</f>
        <v>0</v>
      </c>
      <c r="BZ95" s="265">
        <f>'Class-9'!CK97</f>
        <v>0</v>
      </c>
      <c r="CA95" s="290">
        <f>'Class-9'!CL97</f>
        <v>0</v>
      </c>
      <c r="CB95" s="906">
        <f>'Class-9'!CM97</f>
        <v>0</v>
      </c>
      <c r="CC95" s="907">
        <f>'Class-9'!CN97</f>
        <v>0</v>
      </c>
      <c r="CD95" s="292" t="str">
        <f>'Class-9'!CQ97</f>
        <v/>
      </c>
      <c r="CE95" s="264">
        <f>'Class-9'!CR97</f>
        <v>0</v>
      </c>
      <c r="CF95" s="265">
        <f>'Class-9'!CS97</f>
        <v>0</v>
      </c>
      <c r="CG95" s="290">
        <f>'Class-9'!CT97</f>
        <v>0</v>
      </c>
      <c r="CH95" s="265">
        <f>'Class-9'!CU97</f>
        <v>0</v>
      </c>
      <c r="CI95" s="265">
        <f>'Class-9'!CV97</f>
        <v>0</v>
      </c>
      <c r="CJ95" s="290">
        <f>'Class-9'!CW97</f>
        <v>0</v>
      </c>
      <c r="CK95" s="265">
        <f>'Class-9'!CX97</f>
        <v>0</v>
      </c>
      <c r="CL95" s="265">
        <f>'Class-9'!CY97</f>
        <v>0</v>
      </c>
      <c r="CM95" s="290">
        <f>'Class-9'!CZ97</f>
        <v>0</v>
      </c>
      <c r="CN95" s="906">
        <f>'Class-9'!DA97</f>
        <v>0</v>
      </c>
      <c r="CO95" s="907">
        <f>'Class-9'!DB97</f>
        <v>0</v>
      </c>
      <c r="CP95" s="292" t="str">
        <f>'Class-9'!DE97</f>
        <v/>
      </c>
      <c r="CQ95" s="264">
        <f>'Class-9'!DF97</f>
        <v>0</v>
      </c>
      <c r="CR95" s="265">
        <f>'Class-9'!DG97</f>
        <v>0</v>
      </c>
      <c r="CS95" s="290">
        <f>'Class-9'!DH97</f>
        <v>0</v>
      </c>
      <c r="CT95" s="265">
        <f>'Class-9'!DI97</f>
        <v>0</v>
      </c>
      <c r="CU95" s="265">
        <f>'Class-9'!DJ97</f>
        <v>0</v>
      </c>
      <c r="CV95" s="290">
        <f>'Class-9'!DK97</f>
        <v>0</v>
      </c>
      <c r="CW95" s="265">
        <f>'Class-9'!DL97</f>
        <v>0</v>
      </c>
      <c r="CX95" s="265">
        <f>'Class-9'!DM97</f>
        <v>0</v>
      </c>
      <c r="CY95" s="290">
        <f>'Class-9'!DN97</f>
        <v>0</v>
      </c>
      <c r="CZ95" s="291">
        <f>'Class-9'!DO97</f>
        <v>0</v>
      </c>
      <c r="DA95" s="307" t="str">
        <f>'Class-9'!DQ97</f>
        <v/>
      </c>
      <c r="DB95" s="264">
        <f>'Class-9'!DR97</f>
        <v>0</v>
      </c>
      <c r="DC95" s="265">
        <f>'Class-9'!DS97</f>
        <v>0</v>
      </c>
      <c r="DD95" s="290">
        <f>'Class-9'!DT97</f>
        <v>0</v>
      </c>
      <c r="DE95" s="265">
        <f>'Class-9'!DU97</f>
        <v>0</v>
      </c>
      <c r="DF95" s="265">
        <f>'Class-9'!DV97</f>
        <v>0</v>
      </c>
      <c r="DG95" s="290">
        <f>'Class-9'!DW97</f>
        <v>0</v>
      </c>
      <c r="DH95" s="265">
        <f>'Class-9'!DX97</f>
        <v>0</v>
      </c>
      <c r="DI95" s="265">
        <f>'Class-9'!DY97</f>
        <v>0</v>
      </c>
      <c r="DJ95" s="290">
        <f>'Class-9'!DZ97</f>
        <v>0</v>
      </c>
      <c r="DK95" s="291">
        <f>'Class-9'!EA97</f>
        <v>0</v>
      </c>
      <c r="DL95" s="307" t="str">
        <f>'Class-9'!EC97</f>
        <v/>
      </c>
      <c r="DM95" s="264">
        <f>'Class-9'!ED97</f>
        <v>0</v>
      </c>
      <c r="DN95" s="265">
        <f>'Class-9'!EE97</f>
        <v>0</v>
      </c>
      <c r="DO95" s="265">
        <f>'Class-9'!EF97</f>
        <v>0</v>
      </c>
      <c r="DP95" s="265">
        <f>'Class-9'!EG97</f>
        <v>0</v>
      </c>
      <c r="DQ95" s="265">
        <f>'Class-9'!EH97</f>
        <v>0</v>
      </c>
      <c r="DR95" s="292" t="str">
        <f>'Class-9'!EI97</f>
        <v/>
      </c>
      <c r="DS95" s="264">
        <f>'Class-9'!EJ97</f>
        <v>0</v>
      </c>
      <c r="DT95" s="265">
        <f>'Class-9'!EK97</f>
        <v>0</v>
      </c>
      <c r="DU95" s="265">
        <f>'Class-9'!EL97</f>
        <v>0</v>
      </c>
      <c r="DV95" s="265">
        <f>'Class-9'!EM97</f>
        <v>0</v>
      </c>
      <c r="DW95" s="265">
        <f>'Class-9'!EN97</f>
        <v>0</v>
      </c>
      <c r="DX95" s="268" t="str">
        <f>'Class-9'!EO97</f>
        <v/>
      </c>
      <c r="DY95" s="264">
        <f>'Class-9'!EP97</f>
        <v>0</v>
      </c>
      <c r="DZ95" s="265">
        <f>'Class-9'!EQ97</f>
        <v>0</v>
      </c>
      <c r="EA95" s="290">
        <f>'Class-9'!ER97</f>
        <v>0</v>
      </c>
      <c r="EB95" s="265">
        <f>'Class-9'!ES97</f>
        <v>0</v>
      </c>
      <c r="EC95" s="265">
        <f>'Class-9'!ET97</f>
        <v>0</v>
      </c>
      <c r="ED95" s="290">
        <f>'Class-9'!EU97</f>
        <v>0</v>
      </c>
      <c r="EE95" s="265">
        <f>'Class-9'!EV97</f>
        <v>0</v>
      </c>
      <c r="EF95" s="265">
        <f>'Class-9'!EW97</f>
        <v>0</v>
      </c>
      <c r="EG95" s="290">
        <f>'Class-9'!EX97</f>
        <v>0</v>
      </c>
      <c r="EH95" s="291">
        <f>'Class-9'!EY97</f>
        <v>0</v>
      </c>
      <c r="EI95" s="307" t="str">
        <f>'Class-9'!FA97</f>
        <v/>
      </c>
      <c r="EJ95" s="264">
        <f>'Class-9'!FB97</f>
        <v>0</v>
      </c>
      <c r="EK95" s="265">
        <f>'Class-9'!FC97</f>
        <v>0</v>
      </c>
      <c r="EL95" s="267" t="str">
        <f>'Class-9'!FD97</f>
        <v/>
      </c>
      <c r="EM95" s="264">
        <f>'Class-9'!FE97</f>
        <v>0</v>
      </c>
      <c r="EN95" s="265">
        <f>'Class-9'!FF97</f>
        <v>0</v>
      </c>
      <c r="EO95" s="265">
        <f>'Class-9'!FG97</f>
        <v>0</v>
      </c>
      <c r="EP95" s="265" t="str">
        <f>'Class-9'!FH97</f>
        <v/>
      </c>
      <c r="EQ95" s="265" t="str">
        <f>'Class-9'!FI97</f>
        <v/>
      </c>
      <c r="ER95" s="265" t="str">
        <f>'Class-9'!FJ97</f>
        <v/>
      </c>
      <c r="ES95" s="267" t="str">
        <f>'Class-9'!FK97</f>
        <v/>
      </c>
      <c r="ET95" s="271" t="str">
        <f>'Class-9'!FM97</f>
        <v/>
      </c>
    </row>
    <row r="96" spans="1:150" s="272" customFormat="1" ht="17.25" customHeight="1">
      <c r="A96" s="898"/>
      <c r="B96" s="264">
        <f t="shared" si="2"/>
        <v>0</v>
      </c>
      <c r="C96" s="265">
        <f>'Class-9'!D98</f>
        <v>0</v>
      </c>
      <c r="D96" s="265">
        <f>'Class-9'!E98</f>
        <v>0</v>
      </c>
      <c r="E96" s="265">
        <f>'Class-9'!F98</f>
        <v>0</v>
      </c>
      <c r="F96" s="265">
        <f>'Class-9'!G98</f>
        <v>0</v>
      </c>
      <c r="G96" s="265">
        <f>'Class-9'!H98</f>
        <v>0</v>
      </c>
      <c r="H96" s="265">
        <f>'Class-9'!I98</f>
        <v>0</v>
      </c>
      <c r="I96" s="265">
        <f>'Class-9'!J98</f>
        <v>0</v>
      </c>
      <c r="J96" s="266">
        <f>'Class-9'!K98</f>
        <v>0</v>
      </c>
      <c r="K96" s="264">
        <f>'Class-9'!L98</f>
        <v>0</v>
      </c>
      <c r="L96" s="265">
        <f>'Class-9'!M98</f>
        <v>0</v>
      </c>
      <c r="M96" s="290">
        <f>'Class-9'!N98</f>
        <v>0</v>
      </c>
      <c r="N96" s="265">
        <f>'Class-9'!O98</f>
        <v>0</v>
      </c>
      <c r="O96" s="265">
        <f>'Class-9'!P98</f>
        <v>0</v>
      </c>
      <c r="P96" s="290">
        <f>'Class-9'!Q98</f>
        <v>0</v>
      </c>
      <c r="Q96" s="265">
        <f>'Class-9'!R98</f>
        <v>0</v>
      </c>
      <c r="R96" s="265">
        <f>'Class-9'!S98</f>
        <v>0</v>
      </c>
      <c r="S96" s="290">
        <f>'Class-9'!T98</f>
        <v>0</v>
      </c>
      <c r="T96" s="906">
        <f>'Class-9'!U98</f>
        <v>0</v>
      </c>
      <c r="U96" s="907"/>
      <c r="V96" s="292" t="str">
        <f>'Class-9'!Y98</f>
        <v/>
      </c>
      <c r="W96" s="264">
        <f>'Class-9'!Z98</f>
        <v>0</v>
      </c>
      <c r="X96" s="265">
        <f>'Class-9'!AA98</f>
        <v>0</v>
      </c>
      <c r="Y96" s="290">
        <f>'Class-9'!AB98</f>
        <v>0</v>
      </c>
      <c r="Z96" s="265">
        <f>'Class-9'!AC98</f>
        <v>0</v>
      </c>
      <c r="AA96" s="265">
        <f>'Class-9'!AD98</f>
        <v>0</v>
      </c>
      <c r="AB96" s="290">
        <f>'Class-9'!AE98</f>
        <v>0</v>
      </c>
      <c r="AC96" s="265">
        <f>'Class-9'!AF98</f>
        <v>0</v>
      </c>
      <c r="AD96" s="265">
        <f>'Class-9'!AG98</f>
        <v>0</v>
      </c>
      <c r="AE96" s="290">
        <f>'Class-9'!AH98</f>
        <v>0</v>
      </c>
      <c r="AF96" s="906">
        <f>'Class-9'!AI98</f>
        <v>0</v>
      </c>
      <c r="AG96" s="907">
        <f>'Class-9'!AJ98</f>
        <v>0</v>
      </c>
      <c r="AH96" s="292" t="str">
        <f>'Class-9'!AM98</f>
        <v/>
      </c>
      <c r="AI96" s="264">
        <f>'Class-9'!AN98</f>
        <v>0</v>
      </c>
      <c r="AJ96" s="265">
        <f>'Class-9'!AO98</f>
        <v>0</v>
      </c>
      <c r="AK96" s="290">
        <f>'Class-9'!AP98</f>
        <v>0</v>
      </c>
      <c r="AL96" s="265">
        <f>'Class-9'!AQ98</f>
        <v>0</v>
      </c>
      <c r="AM96" s="265">
        <f>'Class-9'!AR98</f>
        <v>0</v>
      </c>
      <c r="AN96" s="290">
        <f>'Class-9'!AS98</f>
        <v>0</v>
      </c>
      <c r="AO96" s="265">
        <f>'Class-9'!AT98</f>
        <v>0</v>
      </c>
      <c r="AP96" s="265">
        <f>'Class-9'!AU98</f>
        <v>0</v>
      </c>
      <c r="AQ96" s="290">
        <f>'Class-9'!AV98</f>
        <v>0</v>
      </c>
      <c r="AR96" s="906">
        <f>'Class-9'!AW98</f>
        <v>0</v>
      </c>
      <c r="AS96" s="907"/>
      <c r="AT96" s="292" t="str">
        <f>'Class-9'!BA98</f>
        <v/>
      </c>
      <c r="AU96" s="264">
        <f>'Class-9'!BB98</f>
        <v>0</v>
      </c>
      <c r="AV96" s="265">
        <f>'Class-9'!BC98</f>
        <v>0</v>
      </c>
      <c r="AW96" s="290">
        <f>'Class-9'!BD98</f>
        <v>0</v>
      </c>
      <c r="AX96" s="265">
        <f>'Class-9'!BE98</f>
        <v>0</v>
      </c>
      <c r="AY96" s="265">
        <f>'Class-9'!BF98</f>
        <v>0</v>
      </c>
      <c r="AZ96" s="290">
        <f>'Class-9'!BG98</f>
        <v>0</v>
      </c>
      <c r="BA96" s="265">
        <f>'Class-9'!BH98</f>
        <v>0</v>
      </c>
      <c r="BB96" s="265">
        <f>'Class-9'!BI98</f>
        <v>0</v>
      </c>
      <c r="BC96" s="290">
        <f>'Class-9'!BJ98</f>
        <v>0</v>
      </c>
      <c r="BD96" s="906">
        <f>'Class-9'!BK98</f>
        <v>0</v>
      </c>
      <c r="BE96" s="907">
        <f>'Class-9'!BL98</f>
        <v>0</v>
      </c>
      <c r="BF96" s="292" t="str">
        <f>'Class-9'!BO98</f>
        <v/>
      </c>
      <c r="BG96" s="264">
        <f>'Class-9'!BP98</f>
        <v>0</v>
      </c>
      <c r="BH96" s="265">
        <f>'Class-9'!BQ98</f>
        <v>0</v>
      </c>
      <c r="BI96" s="290">
        <f>'Class-9'!BR98</f>
        <v>0</v>
      </c>
      <c r="BJ96" s="265">
        <f>'Class-9'!BS98</f>
        <v>0</v>
      </c>
      <c r="BK96" s="265">
        <f>'Class-9'!BT98</f>
        <v>0</v>
      </c>
      <c r="BL96" s="290">
        <f>'Class-9'!BU98</f>
        <v>0</v>
      </c>
      <c r="BM96" s="265">
        <f>'Class-9'!BV98</f>
        <v>0</v>
      </c>
      <c r="BN96" s="265">
        <f>'Class-9'!BW98</f>
        <v>0</v>
      </c>
      <c r="BO96" s="290">
        <f>'Class-9'!BX98</f>
        <v>0</v>
      </c>
      <c r="BP96" s="906">
        <f>'Class-9'!BY98</f>
        <v>0</v>
      </c>
      <c r="BQ96" s="907">
        <f>'Class-9'!BZ98</f>
        <v>0</v>
      </c>
      <c r="BR96" s="292" t="str">
        <f>'Class-9'!CC98</f>
        <v/>
      </c>
      <c r="BS96" s="264">
        <f>'Class-9'!CD98</f>
        <v>0</v>
      </c>
      <c r="BT96" s="265">
        <f>'Class-9'!CE98</f>
        <v>0</v>
      </c>
      <c r="BU96" s="290">
        <f>'Class-9'!CF98</f>
        <v>0</v>
      </c>
      <c r="BV96" s="265">
        <f>'Class-9'!CG98</f>
        <v>0</v>
      </c>
      <c r="BW96" s="265">
        <f>'Class-9'!CH98</f>
        <v>0</v>
      </c>
      <c r="BX96" s="290">
        <f>'Class-9'!CI98</f>
        <v>0</v>
      </c>
      <c r="BY96" s="265">
        <f>'Class-9'!CJ98</f>
        <v>0</v>
      </c>
      <c r="BZ96" s="265">
        <f>'Class-9'!CK98</f>
        <v>0</v>
      </c>
      <c r="CA96" s="290">
        <f>'Class-9'!CL98</f>
        <v>0</v>
      </c>
      <c r="CB96" s="906">
        <f>'Class-9'!CM98</f>
        <v>0</v>
      </c>
      <c r="CC96" s="907">
        <f>'Class-9'!CN98</f>
        <v>0</v>
      </c>
      <c r="CD96" s="292" t="str">
        <f>'Class-9'!CQ98</f>
        <v/>
      </c>
      <c r="CE96" s="264">
        <f>'Class-9'!CR98</f>
        <v>0</v>
      </c>
      <c r="CF96" s="265">
        <f>'Class-9'!CS98</f>
        <v>0</v>
      </c>
      <c r="CG96" s="290">
        <f>'Class-9'!CT98</f>
        <v>0</v>
      </c>
      <c r="CH96" s="265">
        <f>'Class-9'!CU98</f>
        <v>0</v>
      </c>
      <c r="CI96" s="265">
        <f>'Class-9'!CV98</f>
        <v>0</v>
      </c>
      <c r="CJ96" s="290">
        <f>'Class-9'!CW98</f>
        <v>0</v>
      </c>
      <c r="CK96" s="265">
        <f>'Class-9'!CX98</f>
        <v>0</v>
      </c>
      <c r="CL96" s="265">
        <f>'Class-9'!CY98</f>
        <v>0</v>
      </c>
      <c r="CM96" s="290">
        <f>'Class-9'!CZ98</f>
        <v>0</v>
      </c>
      <c r="CN96" s="906">
        <f>'Class-9'!DA98</f>
        <v>0</v>
      </c>
      <c r="CO96" s="907">
        <f>'Class-9'!DB98</f>
        <v>0</v>
      </c>
      <c r="CP96" s="292" t="str">
        <f>'Class-9'!DE98</f>
        <v/>
      </c>
      <c r="CQ96" s="264">
        <f>'Class-9'!DF98</f>
        <v>0</v>
      </c>
      <c r="CR96" s="265">
        <f>'Class-9'!DG98</f>
        <v>0</v>
      </c>
      <c r="CS96" s="290">
        <f>'Class-9'!DH98</f>
        <v>0</v>
      </c>
      <c r="CT96" s="265">
        <f>'Class-9'!DI98</f>
        <v>0</v>
      </c>
      <c r="CU96" s="265">
        <f>'Class-9'!DJ98</f>
        <v>0</v>
      </c>
      <c r="CV96" s="290">
        <f>'Class-9'!DK98</f>
        <v>0</v>
      </c>
      <c r="CW96" s="265">
        <f>'Class-9'!DL98</f>
        <v>0</v>
      </c>
      <c r="CX96" s="265">
        <f>'Class-9'!DM98</f>
        <v>0</v>
      </c>
      <c r="CY96" s="290">
        <f>'Class-9'!DN98</f>
        <v>0</v>
      </c>
      <c r="CZ96" s="291">
        <f>'Class-9'!DO98</f>
        <v>0</v>
      </c>
      <c r="DA96" s="307" t="str">
        <f>'Class-9'!DQ98</f>
        <v/>
      </c>
      <c r="DB96" s="264">
        <f>'Class-9'!DR98</f>
        <v>0</v>
      </c>
      <c r="DC96" s="265">
        <f>'Class-9'!DS98</f>
        <v>0</v>
      </c>
      <c r="DD96" s="290">
        <f>'Class-9'!DT98</f>
        <v>0</v>
      </c>
      <c r="DE96" s="265">
        <f>'Class-9'!DU98</f>
        <v>0</v>
      </c>
      <c r="DF96" s="265">
        <f>'Class-9'!DV98</f>
        <v>0</v>
      </c>
      <c r="DG96" s="290">
        <f>'Class-9'!DW98</f>
        <v>0</v>
      </c>
      <c r="DH96" s="265">
        <f>'Class-9'!DX98</f>
        <v>0</v>
      </c>
      <c r="DI96" s="265">
        <f>'Class-9'!DY98</f>
        <v>0</v>
      </c>
      <c r="DJ96" s="290">
        <f>'Class-9'!DZ98</f>
        <v>0</v>
      </c>
      <c r="DK96" s="291">
        <f>'Class-9'!EA98</f>
        <v>0</v>
      </c>
      <c r="DL96" s="307" t="str">
        <f>'Class-9'!EC98</f>
        <v/>
      </c>
      <c r="DM96" s="264">
        <f>'Class-9'!ED98</f>
        <v>0</v>
      </c>
      <c r="DN96" s="265">
        <f>'Class-9'!EE98</f>
        <v>0</v>
      </c>
      <c r="DO96" s="265">
        <f>'Class-9'!EF98</f>
        <v>0</v>
      </c>
      <c r="DP96" s="265">
        <f>'Class-9'!EG98</f>
        <v>0</v>
      </c>
      <c r="DQ96" s="265">
        <f>'Class-9'!EH98</f>
        <v>0</v>
      </c>
      <c r="DR96" s="292" t="str">
        <f>'Class-9'!EI98</f>
        <v/>
      </c>
      <c r="DS96" s="264">
        <f>'Class-9'!EJ98</f>
        <v>0</v>
      </c>
      <c r="DT96" s="265">
        <f>'Class-9'!EK98</f>
        <v>0</v>
      </c>
      <c r="DU96" s="265">
        <f>'Class-9'!EL98</f>
        <v>0</v>
      </c>
      <c r="DV96" s="265">
        <f>'Class-9'!EM98</f>
        <v>0</v>
      </c>
      <c r="DW96" s="265">
        <f>'Class-9'!EN98</f>
        <v>0</v>
      </c>
      <c r="DX96" s="268" t="str">
        <f>'Class-9'!EO98</f>
        <v/>
      </c>
      <c r="DY96" s="264">
        <f>'Class-9'!EP98</f>
        <v>0</v>
      </c>
      <c r="DZ96" s="265">
        <f>'Class-9'!EQ98</f>
        <v>0</v>
      </c>
      <c r="EA96" s="290">
        <f>'Class-9'!ER98</f>
        <v>0</v>
      </c>
      <c r="EB96" s="265">
        <f>'Class-9'!ES98</f>
        <v>0</v>
      </c>
      <c r="EC96" s="265">
        <f>'Class-9'!ET98</f>
        <v>0</v>
      </c>
      <c r="ED96" s="290">
        <f>'Class-9'!EU98</f>
        <v>0</v>
      </c>
      <c r="EE96" s="265">
        <f>'Class-9'!EV98</f>
        <v>0</v>
      </c>
      <c r="EF96" s="265">
        <f>'Class-9'!EW98</f>
        <v>0</v>
      </c>
      <c r="EG96" s="290">
        <f>'Class-9'!EX98</f>
        <v>0</v>
      </c>
      <c r="EH96" s="291">
        <f>'Class-9'!EY98</f>
        <v>0</v>
      </c>
      <c r="EI96" s="307" t="str">
        <f>'Class-9'!FA98</f>
        <v/>
      </c>
      <c r="EJ96" s="264">
        <f>'Class-9'!FB98</f>
        <v>0</v>
      </c>
      <c r="EK96" s="265">
        <f>'Class-9'!FC98</f>
        <v>0</v>
      </c>
      <c r="EL96" s="267" t="str">
        <f>'Class-9'!FD98</f>
        <v/>
      </c>
      <c r="EM96" s="264">
        <f>'Class-9'!FE98</f>
        <v>0</v>
      </c>
      <c r="EN96" s="265">
        <f>'Class-9'!FF98</f>
        <v>0</v>
      </c>
      <c r="EO96" s="265">
        <f>'Class-9'!FG98</f>
        <v>0</v>
      </c>
      <c r="EP96" s="265" t="str">
        <f>'Class-9'!FH98</f>
        <v/>
      </c>
      <c r="EQ96" s="265" t="str">
        <f>'Class-9'!FI98</f>
        <v/>
      </c>
      <c r="ER96" s="265" t="str">
        <f>'Class-9'!FJ98</f>
        <v/>
      </c>
      <c r="ES96" s="267" t="str">
        <f>'Class-9'!FK98</f>
        <v/>
      </c>
      <c r="ET96" s="271" t="str">
        <f>'Class-9'!FM98</f>
        <v/>
      </c>
    </row>
    <row r="97" spans="1:150" s="272" customFormat="1" ht="17.25" customHeight="1">
      <c r="A97" s="898"/>
      <c r="B97" s="264">
        <f t="shared" si="2"/>
        <v>0</v>
      </c>
      <c r="C97" s="265">
        <f>'Class-9'!D99</f>
        <v>0</v>
      </c>
      <c r="D97" s="265">
        <f>'Class-9'!E99</f>
        <v>0</v>
      </c>
      <c r="E97" s="265">
        <f>'Class-9'!F99</f>
        <v>0</v>
      </c>
      <c r="F97" s="265">
        <f>'Class-9'!G99</f>
        <v>0</v>
      </c>
      <c r="G97" s="265">
        <f>'Class-9'!H99</f>
        <v>0</v>
      </c>
      <c r="H97" s="265">
        <f>'Class-9'!I99</f>
        <v>0</v>
      </c>
      <c r="I97" s="265">
        <f>'Class-9'!J99</f>
        <v>0</v>
      </c>
      <c r="J97" s="266">
        <f>'Class-9'!K99</f>
        <v>0</v>
      </c>
      <c r="K97" s="264">
        <f>'Class-9'!L99</f>
        <v>0</v>
      </c>
      <c r="L97" s="265">
        <f>'Class-9'!M99</f>
        <v>0</v>
      </c>
      <c r="M97" s="290">
        <f>'Class-9'!N99</f>
        <v>0</v>
      </c>
      <c r="N97" s="265">
        <f>'Class-9'!O99</f>
        <v>0</v>
      </c>
      <c r="O97" s="265">
        <f>'Class-9'!P99</f>
        <v>0</v>
      </c>
      <c r="P97" s="290">
        <f>'Class-9'!Q99</f>
        <v>0</v>
      </c>
      <c r="Q97" s="265">
        <f>'Class-9'!R99</f>
        <v>0</v>
      </c>
      <c r="R97" s="265">
        <f>'Class-9'!S99</f>
        <v>0</v>
      </c>
      <c r="S97" s="290">
        <f>'Class-9'!T99</f>
        <v>0</v>
      </c>
      <c r="T97" s="906">
        <f>'Class-9'!U99</f>
        <v>0</v>
      </c>
      <c r="U97" s="907"/>
      <c r="V97" s="292" t="str">
        <f>'Class-9'!Y99</f>
        <v/>
      </c>
      <c r="W97" s="264">
        <f>'Class-9'!Z99</f>
        <v>0</v>
      </c>
      <c r="X97" s="265">
        <f>'Class-9'!AA99</f>
        <v>0</v>
      </c>
      <c r="Y97" s="290">
        <f>'Class-9'!AB99</f>
        <v>0</v>
      </c>
      <c r="Z97" s="265">
        <f>'Class-9'!AC99</f>
        <v>0</v>
      </c>
      <c r="AA97" s="265">
        <f>'Class-9'!AD99</f>
        <v>0</v>
      </c>
      <c r="AB97" s="290">
        <f>'Class-9'!AE99</f>
        <v>0</v>
      </c>
      <c r="AC97" s="265">
        <f>'Class-9'!AF99</f>
        <v>0</v>
      </c>
      <c r="AD97" s="265">
        <f>'Class-9'!AG99</f>
        <v>0</v>
      </c>
      <c r="AE97" s="290">
        <f>'Class-9'!AH99</f>
        <v>0</v>
      </c>
      <c r="AF97" s="906">
        <f>'Class-9'!AI99</f>
        <v>0</v>
      </c>
      <c r="AG97" s="907">
        <f>'Class-9'!AJ99</f>
        <v>0</v>
      </c>
      <c r="AH97" s="292" t="str">
        <f>'Class-9'!AM99</f>
        <v/>
      </c>
      <c r="AI97" s="264">
        <f>'Class-9'!AN99</f>
        <v>0</v>
      </c>
      <c r="AJ97" s="265">
        <f>'Class-9'!AO99</f>
        <v>0</v>
      </c>
      <c r="AK97" s="290">
        <f>'Class-9'!AP99</f>
        <v>0</v>
      </c>
      <c r="AL97" s="265">
        <f>'Class-9'!AQ99</f>
        <v>0</v>
      </c>
      <c r="AM97" s="265">
        <f>'Class-9'!AR99</f>
        <v>0</v>
      </c>
      <c r="AN97" s="290">
        <f>'Class-9'!AS99</f>
        <v>0</v>
      </c>
      <c r="AO97" s="265">
        <f>'Class-9'!AT99</f>
        <v>0</v>
      </c>
      <c r="AP97" s="265">
        <f>'Class-9'!AU99</f>
        <v>0</v>
      </c>
      <c r="AQ97" s="290">
        <f>'Class-9'!AV99</f>
        <v>0</v>
      </c>
      <c r="AR97" s="906">
        <f>'Class-9'!AW99</f>
        <v>0</v>
      </c>
      <c r="AS97" s="907"/>
      <c r="AT97" s="292" t="str">
        <f>'Class-9'!BA99</f>
        <v/>
      </c>
      <c r="AU97" s="264">
        <f>'Class-9'!BB99</f>
        <v>0</v>
      </c>
      <c r="AV97" s="265">
        <f>'Class-9'!BC99</f>
        <v>0</v>
      </c>
      <c r="AW97" s="290">
        <f>'Class-9'!BD99</f>
        <v>0</v>
      </c>
      <c r="AX97" s="265">
        <f>'Class-9'!BE99</f>
        <v>0</v>
      </c>
      <c r="AY97" s="265">
        <f>'Class-9'!BF99</f>
        <v>0</v>
      </c>
      <c r="AZ97" s="290">
        <f>'Class-9'!BG99</f>
        <v>0</v>
      </c>
      <c r="BA97" s="265">
        <f>'Class-9'!BH99</f>
        <v>0</v>
      </c>
      <c r="BB97" s="265">
        <f>'Class-9'!BI99</f>
        <v>0</v>
      </c>
      <c r="BC97" s="290">
        <f>'Class-9'!BJ99</f>
        <v>0</v>
      </c>
      <c r="BD97" s="906">
        <f>'Class-9'!BK99</f>
        <v>0</v>
      </c>
      <c r="BE97" s="907">
        <f>'Class-9'!BL99</f>
        <v>0</v>
      </c>
      <c r="BF97" s="292" t="str">
        <f>'Class-9'!BO99</f>
        <v/>
      </c>
      <c r="BG97" s="264">
        <f>'Class-9'!BP99</f>
        <v>0</v>
      </c>
      <c r="BH97" s="265">
        <f>'Class-9'!BQ99</f>
        <v>0</v>
      </c>
      <c r="BI97" s="290">
        <f>'Class-9'!BR99</f>
        <v>0</v>
      </c>
      <c r="BJ97" s="265">
        <f>'Class-9'!BS99</f>
        <v>0</v>
      </c>
      <c r="BK97" s="265">
        <f>'Class-9'!BT99</f>
        <v>0</v>
      </c>
      <c r="BL97" s="290">
        <f>'Class-9'!BU99</f>
        <v>0</v>
      </c>
      <c r="BM97" s="265">
        <f>'Class-9'!BV99</f>
        <v>0</v>
      </c>
      <c r="BN97" s="265">
        <f>'Class-9'!BW99</f>
        <v>0</v>
      </c>
      <c r="BO97" s="290">
        <f>'Class-9'!BX99</f>
        <v>0</v>
      </c>
      <c r="BP97" s="906">
        <f>'Class-9'!BY99</f>
        <v>0</v>
      </c>
      <c r="BQ97" s="907">
        <f>'Class-9'!BZ99</f>
        <v>0</v>
      </c>
      <c r="BR97" s="292" t="str">
        <f>'Class-9'!CC99</f>
        <v/>
      </c>
      <c r="BS97" s="264">
        <f>'Class-9'!CD99</f>
        <v>0</v>
      </c>
      <c r="BT97" s="265">
        <f>'Class-9'!CE99</f>
        <v>0</v>
      </c>
      <c r="BU97" s="290">
        <f>'Class-9'!CF99</f>
        <v>0</v>
      </c>
      <c r="BV97" s="265">
        <f>'Class-9'!CG99</f>
        <v>0</v>
      </c>
      <c r="BW97" s="265">
        <f>'Class-9'!CH99</f>
        <v>0</v>
      </c>
      <c r="BX97" s="290">
        <f>'Class-9'!CI99</f>
        <v>0</v>
      </c>
      <c r="BY97" s="265">
        <f>'Class-9'!CJ99</f>
        <v>0</v>
      </c>
      <c r="BZ97" s="265">
        <f>'Class-9'!CK99</f>
        <v>0</v>
      </c>
      <c r="CA97" s="290">
        <f>'Class-9'!CL99</f>
        <v>0</v>
      </c>
      <c r="CB97" s="906">
        <f>'Class-9'!CM99</f>
        <v>0</v>
      </c>
      <c r="CC97" s="907">
        <f>'Class-9'!CN99</f>
        <v>0</v>
      </c>
      <c r="CD97" s="292" t="str">
        <f>'Class-9'!CQ99</f>
        <v/>
      </c>
      <c r="CE97" s="264">
        <f>'Class-9'!CR99</f>
        <v>0</v>
      </c>
      <c r="CF97" s="265">
        <f>'Class-9'!CS99</f>
        <v>0</v>
      </c>
      <c r="CG97" s="290">
        <f>'Class-9'!CT99</f>
        <v>0</v>
      </c>
      <c r="CH97" s="265">
        <f>'Class-9'!CU99</f>
        <v>0</v>
      </c>
      <c r="CI97" s="265">
        <f>'Class-9'!CV99</f>
        <v>0</v>
      </c>
      <c r="CJ97" s="290">
        <f>'Class-9'!CW99</f>
        <v>0</v>
      </c>
      <c r="CK97" s="265">
        <f>'Class-9'!CX99</f>
        <v>0</v>
      </c>
      <c r="CL97" s="265">
        <f>'Class-9'!CY99</f>
        <v>0</v>
      </c>
      <c r="CM97" s="290">
        <f>'Class-9'!CZ99</f>
        <v>0</v>
      </c>
      <c r="CN97" s="906">
        <f>'Class-9'!DA99</f>
        <v>0</v>
      </c>
      <c r="CO97" s="907">
        <f>'Class-9'!DB99</f>
        <v>0</v>
      </c>
      <c r="CP97" s="292" t="str">
        <f>'Class-9'!DE99</f>
        <v/>
      </c>
      <c r="CQ97" s="264">
        <f>'Class-9'!DF99</f>
        <v>0</v>
      </c>
      <c r="CR97" s="265">
        <f>'Class-9'!DG99</f>
        <v>0</v>
      </c>
      <c r="CS97" s="290">
        <f>'Class-9'!DH99</f>
        <v>0</v>
      </c>
      <c r="CT97" s="265">
        <f>'Class-9'!DI99</f>
        <v>0</v>
      </c>
      <c r="CU97" s="265">
        <f>'Class-9'!DJ99</f>
        <v>0</v>
      </c>
      <c r="CV97" s="290">
        <f>'Class-9'!DK99</f>
        <v>0</v>
      </c>
      <c r="CW97" s="265">
        <f>'Class-9'!DL99</f>
        <v>0</v>
      </c>
      <c r="CX97" s="265">
        <f>'Class-9'!DM99</f>
        <v>0</v>
      </c>
      <c r="CY97" s="290">
        <f>'Class-9'!DN99</f>
        <v>0</v>
      </c>
      <c r="CZ97" s="291">
        <f>'Class-9'!DO99</f>
        <v>0</v>
      </c>
      <c r="DA97" s="307" t="str">
        <f>'Class-9'!DQ99</f>
        <v/>
      </c>
      <c r="DB97" s="264">
        <f>'Class-9'!DR99</f>
        <v>0</v>
      </c>
      <c r="DC97" s="265">
        <f>'Class-9'!DS99</f>
        <v>0</v>
      </c>
      <c r="DD97" s="290">
        <f>'Class-9'!DT99</f>
        <v>0</v>
      </c>
      <c r="DE97" s="265">
        <f>'Class-9'!DU99</f>
        <v>0</v>
      </c>
      <c r="DF97" s="265">
        <f>'Class-9'!DV99</f>
        <v>0</v>
      </c>
      <c r="DG97" s="290">
        <f>'Class-9'!DW99</f>
        <v>0</v>
      </c>
      <c r="DH97" s="265">
        <f>'Class-9'!DX99</f>
        <v>0</v>
      </c>
      <c r="DI97" s="265">
        <f>'Class-9'!DY99</f>
        <v>0</v>
      </c>
      <c r="DJ97" s="290">
        <f>'Class-9'!DZ99</f>
        <v>0</v>
      </c>
      <c r="DK97" s="291">
        <f>'Class-9'!EA99</f>
        <v>0</v>
      </c>
      <c r="DL97" s="307" t="str">
        <f>'Class-9'!EC99</f>
        <v/>
      </c>
      <c r="DM97" s="264">
        <f>'Class-9'!ED99</f>
        <v>0</v>
      </c>
      <c r="DN97" s="265">
        <f>'Class-9'!EE99</f>
        <v>0</v>
      </c>
      <c r="DO97" s="265">
        <f>'Class-9'!EF99</f>
        <v>0</v>
      </c>
      <c r="DP97" s="265">
        <f>'Class-9'!EG99</f>
        <v>0</v>
      </c>
      <c r="DQ97" s="265">
        <f>'Class-9'!EH99</f>
        <v>0</v>
      </c>
      <c r="DR97" s="292" t="str">
        <f>'Class-9'!EI99</f>
        <v/>
      </c>
      <c r="DS97" s="264">
        <f>'Class-9'!EJ99</f>
        <v>0</v>
      </c>
      <c r="DT97" s="265">
        <f>'Class-9'!EK99</f>
        <v>0</v>
      </c>
      <c r="DU97" s="265">
        <f>'Class-9'!EL99</f>
        <v>0</v>
      </c>
      <c r="DV97" s="265">
        <f>'Class-9'!EM99</f>
        <v>0</v>
      </c>
      <c r="DW97" s="265">
        <f>'Class-9'!EN99</f>
        <v>0</v>
      </c>
      <c r="DX97" s="268" t="str">
        <f>'Class-9'!EO99</f>
        <v/>
      </c>
      <c r="DY97" s="264">
        <f>'Class-9'!EP99</f>
        <v>0</v>
      </c>
      <c r="DZ97" s="265">
        <f>'Class-9'!EQ99</f>
        <v>0</v>
      </c>
      <c r="EA97" s="290">
        <f>'Class-9'!ER99</f>
        <v>0</v>
      </c>
      <c r="EB97" s="265">
        <f>'Class-9'!ES99</f>
        <v>0</v>
      </c>
      <c r="EC97" s="265">
        <f>'Class-9'!ET99</f>
        <v>0</v>
      </c>
      <c r="ED97" s="290">
        <f>'Class-9'!EU99</f>
        <v>0</v>
      </c>
      <c r="EE97" s="265">
        <f>'Class-9'!EV99</f>
        <v>0</v>
      </c>
      <c r="EF97" s="265">
        <f>'Class-9'!EW99</f>
        <v>0</v>
      </c>
      <c r="EG97" s="290">
        <f>'Class-9'!EX99</f>
        <v>0</v>
      </c>
      <c r="EH97" s="291">
        <f>'Class-9'!EY99</f>
        <v>0</v>
      </c>
      <c r="EI97" s="307" t="str">
        <f>'Class-9'!FA99</f>
        <v/>
      </c>
      <c r="EJ97" s="264">
        <f>'Class-9'!FB99</f>
        <v>0</v>
      </c>
      <c r="EK97" s="265">
        <f>'Class-9'!FC99</f>
        <v>0</v>
      </c>
      <c r="EL97" s="267" t="str">
        <f>'Class-9'!FD99</f>
        <v/>
      </c>
      <c r="EM97" s="264">
        <f>'Class-9'!FE99</f>
        <v>0</v>
      </c>
      <c r="EN97" s="265">
        <f>'Class-9'!FF99</f>
        <v>0</v>
      </c>
      <c r="EO97" s="265">
        <f>'Class-9'!FG99</f>
        <v>0</v>
      </c>
      <c r="EP97" s="265" t="str">
        <f>'Class-9'!FH99</f>
        <v/>
      </c>
      <c r="EQ97" s="265" t="str">
        <f>'Class-9'!FI99</f>
        <v/>
      </c>
      <c r="ER97" s="265" t="str">
        <f>'Class-9'!FJ99</f>
        <v/>
      </c>
      <c r="ES97" s="267" t="str">
        <f>'Class-9'!FK99</f>
        <v/>
      </c>
      <c r="ET97" s="271" t="str">
        <f>'Class-9'!FM99</f>
        <v/>
      </c>
    </row>
    <row r="98" spans="1:150" s="272" customFormat="1" ht="17.25" customHeight="1">
      <c r="A98" s="898"/>
      <c r="B98" s="264">
        <f t="shared" si="2"/>
        <v>0</v>
      </c>
      <c r="C98" s="265">
        <f>'Class-9'!D100</f>
        <v>0</v>
      </c>
      <c r="D98" s="265">
        <f>'Class-9'!E100</f>
        <v>0</v>
      </c>
      <c r="E98" s="265">
        <f>'Class-9'!F100</f>
        <v>0</v>
      </c>
      <c r="F98" s="265">
        <f>'Class-9'!G100</f>
        <v>0</v>
      </c>
      <c r="G98" s="265">
        <f>'Class-9'!H100</f>
        <v>0</v>
      </c>
      <c r="H98" s="265">
        <f>'Class-9'!I100</f>
        <v>0</v>
      </c>
      <c r="I98" s="265">
        <f>'Class-9'!J100</f>
        <v>0</v>
      </c>
      <c r="J98" s="266">
        <f>'Class-9'!K100</f>
        <v>0</v>
      </c>
      <c r="K98" s="264">
        <f>'Class-9'!L100</f>
        <v>0</v>
      </c>
      <c r="L98" s="265">
        <f>'Class-9'!M100</f>
        <v>0</v>
      </c>
      <c r="M98" s="290">
        <f>'Class-9'!N100</f>
        <v>0</v>
      </c>
      <c r="N98" s="265">
        <f>'Class-9'!O100</f>
        <v>0</v>
      </c>
      <c r="O98" s="265">
        <f>'Class-9'!P100</f>
        <v>0</v>
      </c>
      <c r="P98" s="290">
        <f>'Class-9'!Q100</f>
        <v>0</v>
      </c>
      <c r="Q98" s="265">
        <f>'Class-9'!R100</f>
        <v>0</v>
      </c>
      <c r="R98" s="265">
        <f>'Class-9'!S100</f>
        <v>0</v>
      </c>
      <c r="S98" s="290">
        <f>'Class-9'!T100</f>
        <v>0</v>
      </c>
      <c r="T98" s="906">
        <f>'Class-9'!U100</f>
        <v>0</v>
      </c>
      <c r="U98" s="907"/>
      <c r="V98" s="292" t="str">
        <f>'Class-9'!Y100</f>
        <v/>
      </c>
      <c r="W98" s="264">
        <f>'Class-9'!Z100</f>
        <v>0</v>
      </c>
      <c r="X98" s="265">
        <f>'Class-9'!AA100</f>
        <v>0</v>
      </c>
      <c r="Y98" s="290">
        <f>'Class-9'!AB100</f>
        <v>0</v>
      </c>
      <c r="Z98" s="265">
        <f>'Class-9'!AC100</f>
        <v>0</v>
      </c>
      <c r="AA98" s="265">
        <f>'Class-9'!AD100</f>
        <v>0</v>
      </c>
      <c r="AB98" s="290">
        <f>'Class-9'!AE100</f>
        <v>0</v>
      </c>
      <c r="AC98" s="265">
        <f>'Class-9'!AF100</f>
        <v>0</v>
      </c>
      <c r="AD98" s="265">
        <f>'Class-9'!AG100</f>
        <v>0</v>
      </c>
      <c r="AE98" s="290">
        <f>'Class-9'!AH100</f>
        <v>0</v>
      </c>
      <c r="AF98" s="906">
        <f>'Class-9'!AI100</f>
        <v>0</v>
      </c>
      <c r="AG98" s="907">
        <f>'Class-9'!AJ100</f>
        <v>0</v>
      </c>
      <c r="AH98" s="292" t="str">
        <f>'Class-9'!AM100</f>
        <v/>
      </c>
      <c r="AI98" s="264">
        <f>'Class-9'!AN100</f>
        <v>0</v>
      </c>
      <c r="AJ98" s="265">
        <f>'Class-9'!AO100</f>
        <v>0</v>
      </c>
      <c r="AK98" s="290">
        <f>'Class-9'!AP100</f>
        <v>0</v>
      </c>
      <c r="AL98" s="265">
        <f>'Class-9'!AQ100</f>
        <v>0</v>
      </c>
      <c r="AM98" s="265">
        <f>'Class-9'!AR100</f>
        <v>0</v>
      </c>
      <c r="AN98" s="290">
        <f>'Class-9'!AS100</f>
        <v>0</v>
      </c>
      <c r="AO98" s="265">
        <f>'Class-9'!AT100</f>
        <v>0</v>
      </c>
      <c r="AP98" s="265">
        <f>'Class-9'!AU100</f>
        <v>0</v>
      </c>
      <c r="AQ98" s="290">
        <f>'Class-9'!AV100</f>
        <v>0</v>
      </c>
      <c r="AR98" s="906">
        <f>'Class-9'!AW100</f>
        <v>0</v>
      </c>
      <c r="AS98" s="907"/>
      <c r="AT98" s="292" t="str">
        <f>'Class-9'!BA100</f>
        <v/>
      </c>
      <c r="AU98" s="264">
        <f>'Class-9'!BB100</f>
        <v>0</v>
      </c>
      <c r="AV98" s="265">
        <f>'Class-9'!BC100</f>
        <v>0</v>
      </c>
      <c r="AW98" s="290">
        <f>'Class-9'!BD100</f>
        <v>0</v>
      </c>
      <c r="AX98" s="265">
        <f>'Class-9'!BE100</f>
        <v>0</v>
      </c>
      <c r="AY98" s="265">
        <f>'Class-9'!BF100</f>
        <v>0</v>
      </c>
      <c r="AZ98" s="290">
        <f>'Class-9'!BG100</f>
        <v>0</v>
      </c>
      <c r="BA98" s="265">
        <f>'Class-9'!BH100</f>
        <v>0</v>
      </c>
      <c r="BB98" s="265">
        <f>'Class-9'!BI100</f>
        <v>0</v>
      </c>
      <c r="BC98" s="290">
        <f>'Class-9'!BJ100</f>
        <v>0</v>
      </c>
      <c r="BD98" s="906">
        <f>'Class-9'!BK100</f>
        <v>0</v>
      </c>
      <c r="BE98" s="907">
        <f>'Class-9'!BL100</f>
        <v>0</v>
      </c>
      <c r="BF98" s="292" t="str">
        <f>'Class-9'!BO100</f>
        <v/>
      </c>
      <c r="BG98" s="264">
        <f>'Class-9'!BP100</f>
        <v>0</v>
      </c>
      <c r="BH98" s="265">
        <f>'Class-9'!BQ100</f>
        <v>0</v>
      </c>
      <c r="BI98" s="290">
        <f>'Class-9'!BR100</f>
        <v>0</v>
      </c>
      <c r="BJ98" s="265">
        <f>'Class-9'!BS100</f>
        <v>0</v>
      </c>
      <c r="BK98" s="265">
        <f>'Class-9'!BT100</f>
        <v>0</v>
      </c>
      <c r="BL98" s="290">
        <f>'Class-9'!BU100</f>
        <v>0</v>
      </c>
      <c r="BM98" s="265">
        <f>'Class-9'!BV100</f>
        <v>0</v>
      </c>
      <c r="BN98" s="265">
        <f>'Class-9'!BW100</f>
        <v>0</v>
      </c>
      <c r="BO98" s="290">
        <f>'Class-9'!BX100</f>
        <v>0</v>
      </c>
      <c r="BP98" s="906">
        <f>'Class-9'!BY100</f>
        <v>0</v>
      </c>
      <c r="BQ98" s="907">
        <f>'Class-9'!BZ100</f>
        <v>0</v>
      </c>
      <c r="BR98" s="292" t="str">
        <f>'Class-9'!CC100</f>
        <v/>
      </c>
      <c r="BS98" s="264">
        <f>'Class-9'!CD100</f>
        <v>0</v>
      </c>
      <c r="BT98" s="265">
        <f>'Class-9'!CE100</f>
        <v>0</v>
      </c>
      <c r="BU98" s="290">
        <f>'Class-9'!CF100</f>
        <v>0</v>
      </c>
      <c r="BV98" s="265">
        <f>'Class-9'!CG100</f>
        <v>0</v>
      </c>
      <c r="BW98" s="265">
        <f>'Class-9'!CH100</f>
        <v>0</v>
      </c>
      <c r="BX98" s="290">
        <f>'Class-9'!CI100</f>
        <v>0</v>
      </c>
      <c r="BY98" s="265">
        <f>'Class-9'!CJ100</f>
        <v>0</v>
      </c>
      <c r="BZ98" s="265">
        <f>'Class-9'!CK100</f>
        <v>0</v>
      </c>
      <c r="CA98" s="290">
        <f>'Class-9'!CL100</f>
        <v>0</v>
      </c>
      <c r="CB98" s="906">
        <f>'Class-9'!CM100</f>
        <v>0</v>
      </c>
      <c r="CC98" s="907">
        <f>'Class-9'!CN100</f>
        <v>0</v>
      </c>
      <c r="CD98" s="292" t="str">
        <f>'Class-9'!CQ100</f>
        <v/>
      </c>
      <c r="CE98" s="264">
        <f>'Class-9'!CR100</f>
        <v>0</v>
      </c>
      <c r="CF98" s="265">
        <f>'Class-9'!CS100</f>
        <v>0</v>
      </c>
      <c r="CG98" s="290">
        <f>'Class-9'!CT100</f>
        <v>0</v>
      </c>
      <c r="CH98" s="265">
        <f>'Class-9'!CU100</f>
        <v>0</v>
      </c>
      <c r="CI98" s="265">
        <f>'Class-9'!CV100</f>
        <v>0</v>
      </c>
      <c r="CJ98" s="290">
        <f>'Class-9'!CW100</f>
        <v>0</v>
      </c>
      <c r="CK98" s="265">
        <f>'Class-9'!CX100</f>
        <v>0</v>
      </c>
      <c r="CL98" s="265">
        <f>'Class-9'!CY100</f>
        <v>0</v>
      </c>
      <c r="CM98" s="290">
        <f>'Class-9'!CZ100</f>
        <v>0</v>
      </c>
      <c r="CN98" s="906">
        <f>'Class-9'!DA100</f>
        <v>0</v>
      </c>
      <c r="CO98" s="907">
        <f>'Class-9'!DB100</f>
        <v>0</v>
      </c>
      <c r="CP98" s="292" t="str">
        <f>'Class-9'!DE100</f>
        <v/>
      </c>
      <c r="CQ98" s="264">
        <f>'Class-9'!DF100</f>
        <v>0</v>
      </c>
      <c r="CR98" s="265">
        <f>'Class-9'!DG100</f>
        <v>0</v>
      </c>
      <c r="CS98" s="290">
        <f>'Class-9'!DH100</f>
        <v>0</v>
      </c>
      <c r="CT98" s="265">
        <f>'Class-9'!DI100</f>
        <v>0</v>
      </c>
      <c r="CU98" s="265">
        <f>'Class-9'!DJ100</f>
        <v>0</v>
      </c>
      <c r="CV98" s="290">
        <f>'Class-9'!DK100</f>
        <v>0</v>
      </c>
      <c r="CW98" s="265">
        <f>'Class-9'!DL100</f>
        <v>0</v>
      </c>
      <c r="CX98" s="265">
        <f>'Class-9'!DM100</f>
        <v>0</v>
      </c>
      <c r="CY98" s="290">
        <f>'Class-9'!DN100</f>
        <v>0</v>
      </c>
      <c r="CZ98" s="291">
        <f>'Class-9'!DO100</f>
        <v>0</v>
      </c>
      <c r="DA98" s="307" t="str">
        <f>'Class-9'!DQ100</f>
        <v/>
      </c>
      <c r="DB98" s="264">
        <f>'Class-9'!DR100</f>
        <v>0</v>
      </c>
      <c r="DC98" s="265">
        <f>'Class-9'!DS100</f>
        <v>0</v>
      </c>
      <c r="DD98" s="290">
        <f>'Class-9'!DT100</f>
        <v>0</v>
      </c>
      <c r="DE98" s="265">
        <f>'Class-9'!DU100</f>
        <v>0</v>
      </c>
      <c r="DF98" s="265">
        <f>'Class-9'!DV100</f>
        <v>0</v>
      </c>
      <c r="DG98" s="290">
        <f>'Class-9'!DW100</f>
        <v>0</v>
      </c>
      <c r="DH98" s="265">
        <f>'Class-9'!DX100</f>
        <v>0</v>
      </c>
      <c r="DI98" s="265">
        <f>'Class-9'!DY100</f>
        <v>0</v>
      </c>
      <c r="DJ98" s="290">
        <f>'Class-9'!DZ100</f>
        <v>0</v>
      </c>
      <c r="DK98" s="291">
        <f>'Class-9'!EA100</f>
        <v>0</v>
      </c>
      <c r="DL98" s="307" t="str">
        <f>'Class-9'!EC100</f>
        <v/>
      </c>
      <c r="DM98" s="264">
        <f>'Class-9'!ED100</f>
        <v>0</v>
      </c>
      <c r="DN98" s="265">
        <f>'Class-9'!EE100</f>
        <v>0</v>
      </c>
      <c r="DO98" s="265">
        <f>'Class-9'!EF100</f>
        <v>0</v>
      </c>
      <c r="DP98" s="265">
        <f>'Class-9'!EG100</f>
        <v>0</v>
      </c>
      <c r="DQ98" s="265">
        <f>'Class-9'!EH100</f>
        <v>0</v>
      </c>
      <c r="DR98" s="292" t="str">
        <f>'Class-9'!EI100</f>
        <v/>
      </c>
      <c r="DS98" s="264">
        <f>'Class-9'!EJ100</f>
        <v>0</v>
      </c>
      <c r="DT98" s="265">
        <f>'Class-9'!EK100</f>
        <v>0</v>
      </c>
      <c r="DU98" s="265">
        <f>'Class-9'!EL100</f>
        <v>0</v>
      </c>
      <c r="DV98" s="265">
        <f>'Class-9'!EM100</f>
        <v>0</v>
      </c>
      <c r="DW98" s="265">
        <f>'Class-9'!EN100</f>
        <v>0</v>
      </c>
      <c r="DX98" s="268" t="str">
        <f>'Class-9'!EO100</f>
        <v/>
      </c>
      <c r="DY98" s="264">
        <f>'Class-9'!EP100</f>
        <v>0</v>
      </c>
      <c r="DZ98" s="265">
        <f>'Class-9'!EQ100</f>
        <v>0</v>
      </c>
      <c r="EA98" s="290">
        <f>'Class-9'!ER100</f>
        <v>0</v>
      </c>
      <c r="EB98" s="265">
        <f>'Class-9'!ES100</f>
        <v>0</v>
      </c>
      <c r="EC98" s="265">
        <f>'Class-9'!ET100</f>
        <v>0</v>
      </c>
      <c r="ED98" s="290">
        <f>'Class-9'!EU100</f>
        <v>0</v>
      </c>
      <c r="EE98" s="265">
        <f>'Class-9'!EV100</f>
        <v>0</v>
      </c>
      <c r="EF98" s="265">
        <f>'Class-9'!EW100</f>
        <v>0</v>
      </c>
      <c r="EG98" s="290">
        <f>'Class-9'!EX100</f>
        <v>0</v>
      </c>
      <c r="EH98" s="291">
        <f>'Class-9'!EY100</f>
        <v>0</v>
      </c>
      <c r="EI98" s="307" t="str">
        <f>'Class-9'!FA100</f>
        <v/>
      </c>
      <c r="EJ98" s="264">
        <f>'Class-9'!FB100</f>
        <v>0</v>
      </c>
      <c r="EK98" s="265">
        <f>'Class-9'!FC100</f>
        <v>0</v>
      </c>
      <c r="EL98" s="267" t="str">
        <f>'Class-9'!FD100</f>
        <v/>
      </c>
      <c r="EM98" s="264">
        <f>'Class-9'!FE100</f>
        <v>0</v>
      </c>
      <c r="EN98" s="265">
        <f>'Class-9'!FF100</f>
        <v>0</v>
      </c>
      <c r="EO98" s="265">
        <f>'Class-9'!FG100</f>
        <v>0</v>
      </c>
      <c r="EP98" s="265" t="str">
        <f>'Class-9'!FH100</f>
        <v/>
      </c>
      <c r="EQ98" s="265" t="str">
        <f>'Class-9'!FI100</f>
        <v/>
      </c>
      <c r="ER98" s="265" t="str">
        <f>'Class-9'!FJ100</f>
        <v/>
      </c>
      <c r="ES98" s="267" t="str">
        <f>'Class-9'!FK100</f>
        <v/>
      </c>
      <c r="ET98" s="271" t="str">
        <f>'Class-9'!FM100</f>
        <v/>
      </c>
    </row>
    <row r="99" spans="1:150" s="272" customFormat="1" ht="17.25" customHeight="1">
      <c r="A99" s="898"/>
      <c r="B99" s="264">
        <f t="shared" si="2"/>
        <v>0</v>
      </c>
      <c r="C99" s="265">
        <f>'Class-9'!D101</f>
        <v>0</v>
      </c>
      <c r="D99" s="265">
        <f>'Class-9'!E101</f>
        <v>0</v>
      </c>
      <c r="E99" s="265">
        <f>'Class-9'!F101</f>
        <v>0</v>
      </c>
      <c r="F99" s="265">
        <f>'Class-9'!G101</f>
        <v>0</v>
      </c>
      <c r="G99" s="265">
        <f>'Class-9'!H101</f>
        <v>0</v>
      </c>
      <c r="H99" s="265">
        <f>'Class-9'!I101</f>
        <v>0</v>
      </c>
      <c r="I99" s="265">
        <f>'Class-9'!J101</f>
        <v>0</v>
      </c>
      <c r="J99" s="266">
        <f>'Class-9'!K101</f>
        <v>0</v>
      </c>
      <c r="K99" s="264">
        <f>'Class-9'!L101</f>
        <v>0</v>
      </c>
      <c r="L99" s="265">
        <f>'Class-9'!M101</f>
        <v>0</v>
      </c>
      <c r="M99" s="290">
        <f>'Class-9'!N101</f>
        <v>0</v>
      </c>
      <c r="N99" s="265">
        <f>'Class-9'!O101</f>
        <v>0</v>
      </c>
      <c r="O99" s="265">
        <f>'Class-9'!P101</f>
        <v>0</v>
      </c>
      <c r="P99" s="290">
        <f>'Class-9'!Q101</f>
        <v>0</v>
      </c>
      <c r="Q99" s="265">
        <f>'Class-9'!R101</f>
        <v>0</v>
      </c>
      <c r="R99" s="265">
        <f>'Class-9'!S101</f>
        <v>0</v>
      </c>
      <c r="S99" s="290">
        <f>'Class-9'!T101</f>
        <v>0</v>
      </c>
      <c r="T99" s="906">
        <f>'Class-9'!U101</f>
        <v>0</v>
      </c>
      <c r="U99" s="907"/>
      <c r="V99" s="292" t="str">
        <f>'Class-9'!Y101</f>
        <v/>
      </c>
      <c r="W99" s="264">
        <f>'Class-9'!Z101</f>
        <v>0</v>
      </c>
      <c r="X99" s="265">
        <f>'Class-9'!AA101</f>
        <v>0</v>
      </c>
      <c r="Y99" s="290">
        <f>'Class-9'!AB101</f>
        <v>0</v>
      </c>
      <c r="Z99" s="265">
        <f>'Class-9'!AC101</f>
        <v>0</v>
      </c>
      <c r="AA99" s="265">
        <f>'Class-9'!AD101</f>
        <v>0</v>
      </c>
      <c r="AB99" s="290">
        <f>'Class-9'!AE101</f>
        <v>0</v>
      </c>
      <c r="AC99" s="265">
        <f>'Class-9'!AF101</f>
        <v>0</v>
      </c>
      <c r="AD99" s="265">
        <f>'Class-9'!AG101</f>
        <v>0</v>
      </c>
      <c r="AE99" s="290">
        <f>'Class-9'!AH101</f>
        <v>0</v>
      </c>
      <c r="AF99" s="906">
        <f>'Class-9'!AI101</f>
        <v>0</v>
      </c>
      <c r="AG99" s="907">
        <f>'Class-9'!AJ101</f>
        <v>0</v>
      </c>
      <c r="AH99" s="292" t="str">
        <f>'Class-9'!AM101</f>
        <v/>
      </c>
      <c r="AI99" s="264">
        <f>'Class-9'!AN101</f>
        <v>0</v>
      </c>
      <c r="AJ99" s="265">
        <f>'Class-9'!AO101</f>
        <v>0</v>
      </c>
      <c r="AK99" s="290">
        <f>'Class-9'!AP101</f>
        <v>0</v>
      </c>
      <c r="AL99" s="265">
        <f>'Class-9'!AQ101</f>
        <v>0</v>
      </c>
      <c r="AM99" s="265">
        <f>'Class-9'!AR101</f>
        <v>0</v>
      </c>
      <c r="AN99" s="290">
        <f>'Class-9'!AS101</f>
        <v>0</v>
      </c>
      <c r="AO99" s="265">
        <f>'Class-9'!AT101</f>
        <v>0</v>
      </c>
      <c r="AP99" s="265">
        <f>'Class-9'!AU101</f>
        <v>0</v>
      </c>
      <c r="AQ99" s="290">
        <f>'Class-9'!AV101</f>
        <v>0</v>
      </c>
      <c r="AR99" s="906">
        <f>'Class-9'!AW101</f>
        <v>0</v>
      </c>
      <c r="AS99" s="907"/>
      <c r="AT99" s="292" t="str">
        <f>'Class-9'!BA101</f>
        <v/>
      </c>
      <c r="AU99" s="264">
        <f>'Class-9'!BB101</f>
        <v>0</v>
      </c>
      <c r="AV99" s="265">
        <f>'Class-9'!BC101</f>
        <v>0</v>
      </c>
      <c r="AW99" s="290">
        <f>'Class-9'!BD101</f>
        <v>0</v>
      </c>
      <c r="AX99" s="265">
        <f>'Class-9'!BE101</f>
        <v>0</v>
      </c>
      <c r="AY99" s="265">
        <f>'Class-9'!BF101</f>
        <v>0</v>
      </c>
      <c r="AZ99" s="290">
        <f>'Class-9'!BG101</f>
        <v>0</v>
      </c>
      <c r="BA99" s="265">
        <f>'Class-9'!BH101</f>
        <v>0</v>
      </c>
      <c r="BB99" s="265">
        <f>'Class-9'!BI101</f>
        <v>0</v>
      </c>
      <c r="BC99" s="290">
        <f>'Class-9'!BJ101</f>
        <v>0</v>
      </c>
      <c r="BD99" s="906">
        <f>'Class-9'!BK101</f>
        <v>0</v>
      </c>
      <c r="BE99" s="907">
        <f>'Class-9'!BL101</f>
        <v>0</v>
      </c>
      <c r="BF99" s="292" t="str">
        <f>'Class-9'!BO101</f>
        <v/>
      </c>
      <c r="BG99" s="264">
        <f>'Class-9'!BP101</f>
        <v>0</v>
      </c>
      <c r="BH99" s="265">
        <f>'Class-9'!BQ101</f>
        <v>0</v>
      </c>
      <c r="BI99" s="290">
        <f>'Class-9'!BR101</f>
        <v>0</v>
      </c>
      <c r="BJ99" s="265">
        <f>'Class-9'!BS101</f>
        <v>0</v>
      </c>
      <c r="BK99" s="265">
        <f>'Class-9'!BT101</f>
        <v>0</v>
      </c>
      <c r="BL99" s="290">
        <f>'Class-9'!BU101</f>
        <v>0</v>
      </c>
      <c r="BM99" s="265">
        <f>'Class-9'!BV101</f>
        <v>0</v>
      </c>
      <c r="BN99" s="265">
        <f>'Class-9'!BW101</f>
        <v>0</v>
      </c>
      <c r="BO99" s="290">
        <f>'Class-9'!BX101</f>
        <v>0</v>
      </c>
      <c r="BP99" s="906">
        <f>'Class-9'!BY101</f>
        <v>0</v>
      </c>
      <c r="BQ99" s="907">
        <f>'Class-9'!BZ101</f>
        <v>0</v>
      </c>
      <c r="BR99" s="292" t="str">
        <f>'Class-9'!CC101</f>
        <v/>
      </c>
      <c r="BS99" s="264">
        <f>'Class-9'!CD101</f>
        <v>0</v>
      </c>
      <c r="BT99" s="265">
        <f>'Class-9'!CE101</f>
        <v>0</v>
      </c>
      <c r="BU99" s="290">
        <f>'Class-9'!CF101</f>
        <v>0</v>
      </c>
      <c r="BV99" s="265">
        <f>'Class-9'!CG101</f>
        <v>0</v>
      </c>
      <c r="BW99" s="265">
        <f>'Class-9'!CH101</f>
        <v>0</v>
      </c>
      <c r="BX99" s="290">
        <f>'Class-9'!CI101</f>
        <v>0</v>
      </c>
      <c r="BY99" s="265">
        <f>'Class-9'!CJ101</f>
        <v>0</v>
      </c>
      <c r="BZ99" s="265">
        <f>'Class-9'!CK101</f>
        <v>0</v>
      </c>
      <c r="CA99" s="290">
        <f>'Class-9'!CL101</f>
        <v>0</v>
      </c>
      <c r="CB99" s="906">
        <f>'Class-9'!CM101</f>
        <v>0</v>
      </c>
      <c r="CC99" s="907">
        <f>'Class-9'!CN101</f>
        <v>0</v>
      </c>
      <c r="CD99" s="292" t="str">
        <f>'Class-9'!CQ101</f>
        <v/>
      </c>
      <c r="CE99" s="264">
        <f>'Class-9'!CR101</f>
        <v>0</v>
      </c>
      <c r="CF99" s="265">
        <f>'Class-9'!CS101</f>
        <v>0</v>
      </c>
      <c r="CG99" s="290">
        <f>'Class-9'!CT101</f>
        <v>0</v>
      </c>
      <c r="CH99" s="265">
        <f>'Class-9'!CU101</f>
        <v>0</v>
      </c>
      <c r="CI99" s="265">
        <f>'Class-9'!CV101</f>
        <v>0</v>
      </c>
      <c r="CJ99" s="290">
        <f>'Class-9'!CW101</f>
        <v>0</v>
      </c>
      <c r="CK99" s="265">
        <f>'Class-9'!CX101</f>
        <v>0</v>
      </c>
      <c r="CL99" s="265">
        <f>'Class-9'!CY101</f>
        <v>0</v>
      </c>
      <c r="CM99" s="290">
        <f>'Class-9'!CZ101</f>
        <v>0</v>
      </c>
      <c r="CN99" s="906">
        <f>'Class-9'!DA101</f>
        <v>0</v>
      </c>
      <c r="CO99" s="907">
        <f>'Class-9'!DB101</f>
        <v>0</v>
      </c>
      <c r="CP99" s="292" t="str">
        <f>'Class-9'!DE101</f>
        <v/>
      </c>
      <c r="CQ99" s="264">
        <f>'Class-9'!DF101</f>
        <v>0</v>
      </c>
      <c r="CR99" s="265">
        <f>'Class-9'!DG101</f>
        <v>0</v>
      </c>
      <c r="CS99" s="290">
        <f>'Class-9'!DH101</f>
        <v>0</v>
      </c>
      <c r="CT99" s="265">
        <f>'Class-9'!DI101</f>
        <v>0</v>
      </c>
      <c r="CU99" s="265">
        <f>'Class-9'!DJ101</f>
        <v>0</v>
      </c>
      <c r="CV99" s="290">
        <f>'Class-9'!DK101</f>
        <v>0</v>
      </c>
      <c r="CW99" s="265">
        <f>'Class-9'!DL101</f>
        <v>0</v>
      </c>
      <c r="CX99" s="265">
        <f>'Class-9'!DM101</f>
        <v>0</v>
      </c>
      <c r="CY99" s="290">
        <f>'Class-9'!DN101</f>
        <v>0</v>
      </c>
      <c r="CZ99" s="291">
        <f>'Class-9'!DO101</f>
        <v>0</v>
      </c>
      <c r="DA99" s="307" t="str">
        <f>'Class-9'!DQ101</f>
        <v/>
      </c>
      <c r="DB99" s="264">
        <f>'Class-9'!DR101</f>
        <v>0</v>
      </c>
      <c r="DC99" s="265">
        <f>'Class-9'!DS101</f>
        <v>0</v>
      </c>
      <c r="DD99" s="290">
        <f>'Class-9'!DT101</f>
        <v>0</v>
      </c>
      <c r="DE99" s="265">
        <f>'Class-9'!DU101</f>
        <v>0</v>
      </c>
      <c r="DF99" s="265">
        <f>'Class-9'!DV101</f>
        <v>0</v>
      </c>
      <c r="DG99" s="290">
        <f>'Class-9'!DW101</f>
        <v>0</v>
      </c>
      <c r="DH99" s="265">
        <f>'Class-9'!DX101</f>
        <v>0</v>
      </c>
      <c r="DI99" s="265">
        <f>'Class-9'!DY101</f>
        <v>0</v>
      </c>
      <c r="DJ99" s="290">
        <f>'Class-9'!DZ101</f>
        <v>0</v>
      </c>
      <c r="DK99" s="291">
        <f>'Class-9'!EA101</f>
        <v>0</v>
      </c>
      <c r="DL99" s="307" t="str">
        <f>'Class-9'!EC101</f>
        <v/>
      </c>
      <c r="DM99" s="264">
        <f>'Class-9'!ED101</f>
        <v>0</v>
      </c>
      <c r="DN99" s="265">
        <f>'Class-9'!EE101</f>
        <v>0</v>
      </c>
      <c r="DO99" s="265">
        <f>'Class-9'!EF101</f>
        <v>0</v>
      </c>
      <c r="DP99" s="265">
        <f>'Class-9'!EG101</f>
        <v>0</v>
      </c>
      <c r="DQ99" s="265">
        <f>'Class-9'!EH101</f>
        <v>0</v>
      </c>
      <c r="DR99" s="292" t="str">
        <f>'Class-9'!EI101</f>
        <v/>
      </c>
      <c r="DS99" s="264">
        <f>'Class-9'!EJ101</f>
        <v>0</v>
      </c>
      <c r="DT99" s="265">
        <f>'Class-9'!EK101</f>
        <v>0</v>
      </c>
      <c r="DU99" s="265">
        <f>'Class-9'!EL101</f>
        <v>0</v>
      </c>
      <c r="DV99" s="265">
        <f>'Class-9'!EM101</f>
        <v>0</v>
      </c>
      <c r="DW99" s="265">
        <f>'Class-9'!EN101</f>
        <v>0</v>
      </c>
      <c r="DX99" s="268" t="str">
        <f>'Class-9'!EO101</f>
        <v/>
      </c>
      <c r="DY99" s="264">
        <f>'Class-9'!EP101</f>
        <v>0</v>
      </c>
      <c r="DZ99" s="265">
        <f>'Class-9'!EQ101</f>
        <v>0</v>
      </c>
      <c r="EA99" s="290">
        <f>'Class-9'!ER101</f>
        <v>0</v>
      </c>
      <c r="EB99" s="265">
        <f>'Class-9'!ES101</f>
        <v>0</v>
      </c>
      <c r="EC99" s="265">
        <f>'Class-9'!ET101</f>
        <v>0</v>
      </c>
      <c r="ED99" s="290">
        <f>'Class-9'!EU101</f>
        <v>0</v>
      </c>
      <c r="EE99" s="265">
        <f>'Class-9'!EV101</f>
        <v>0</v>
      </c>
      <c r="EF99" s="265">
        <f>'Class-9'!EW101</f>
        <v>0</v>
      </c>
      <c r="EG99" s="290">
        <f>'Class-9'!EX101</f>
        <v>0</v>
      </c>
      <c r="EH99" s="291">
        <f>'Class-9'!EY101</f>
        <v>0</v>
      </c>
      <c r="EI99" s="307" t="str">
        <f>'Class-9'!FA101</f>
        <v/>
      </c>
      <c r="EJ99" s="264">
        <f>'Class-9'!FB101</f>
        <v>0</v>
      </c>
      <c r="EK99" s="265">
        <f>'Class-9'!FC101</f>
        <v>0</v>
      </c>
      <c r="EL99" s="267" t="str">
        <f>'Class-9'!FD101</f>
        <v/>
      </c>
      <c r="EM99" s="264">
        <f>'Class-9'!FE101</f>
        <v>0</v>
      </c>
      <c r="EN99" s="265">
        <f>'Class-9'!FF101</f>
        <v>0</v>
      </c>
      <c r="EO99" s="265">
        <f>'Class-9'!FG101</f>
        <v>0</v>
      </c>
      <c r="EP99" s="265" t="str">
        <f>'Class-9'!FH101</f>
        <v/>
      </c>
      <c r="EQ99" s="265" t="str">
        <f>'Class-9'!FI101</f>
        <v/>
      </c>
      <c r="ER99" s="265" t="str">
        <f>'Class-9'!FJ101</f>
        <v/>
      </c>
      <c r="ES99" s="267" t="str">
        <f>'Class-9'!FK101</f>
        <v/>
      </c>
      <c r="ET99" s="271" t="str">
        <f>'Class-9'!FM101</f>
        <v/>
      </c>
    </row>
    <row r="100" spans="1:150" s="272" customFormat="1" ht="17.25" customHeight="1">
      <c r="A100" s="898"/>
      <c r="B100" s="264">
        <f t="shared" si="2"/>
        <v>0</v>
      </c>
      <c r="C100" s="265">
        <f>'Class-9'!D102</f>
        <v>0</v>
      </c>
      <c r="D100" s="265">
        <f>'Class-9'!E102</f>
        <v>0</v>
      </c>
      <c r="E100" s="265">
        <f>'Class-9'!F102</f>
        <v>0</v>
      </c>
      <c r="F100" s="265">
        <f>'Class-9'!G102</f>
        <v>0</v>
      </c>
      <c r="G100" s="265">
        <f>'Class-9'!H102</f>
        <v>0</v>
      </c>
      <c r="H100" s="265">
        <f>'Class-9'!I102</f>
        <v>0</v>
      </c>
      <c r="I100" s="265">
        <f>'Class-9'!J102</f>
        <v>0</v>
      </c>
      <c r="J100" s="266">
        <f>'Class-9'!K102</f>
        <v>0</v>
      </c>
      <c r="K100" s="264">
        <f>'Class-9'!L102</f>
        <v>0</v>
      </c>
      <c r="L100" s="265">
        <f>'Class-9'!M102</f>
        <v>0</v>
      </c>
      <c r="M100" s="290">
        <f>'Class-9'!N102</f>
        <v>0</v>
      </c>
      <c r="N100" s="265">
        <f>'Class-9'!O102</f>
        <v>0</v>
      </c>
      <c r="O100" s="265">
        <f>'Class-9'!P102</f>
        <v>0</v>
      </c>
      <c r="P100" s="290">
        <f>'Class-9'!Q102</f>
        <v>0</v>
      </c>
      <c r="Q100" s="265">
        <f>'Class-9'!R102</f>
        <v>0</v>
      </c>
      <c r="R100" s="265">
        <f>'Class-9'!S102</f>
        <v>0</v>
      </c>
      <c r="S100" s="290">
        <f>'Class-9'!T102</f>
        <v>0</v>
      </c>
      <c r="T100" s="906">
        <f>'Class-9'!U102</f>
        <v>0</v>
      </c>
      <c r="U100" s="907"/>
      <c r="V100" s="292" t="str">
        <f>'Class-9'!Y102</f>
        <v/>
      </c>
      <c r="W100" s="264">
        <f>'Class-9'!Z102</f>
        <v>0</v>
      </c>
      <c r="X100" s="265">
        <f>'Class-9'!AA102</f>
        <v>0</v>
      </c>
      <c r="Y100" s="290">
        <f>'Class-9'!AB102</f>
        <v>0</v>
      </c>
      <c r="Z100" s="265">
        <f>'Class-9'!AC102</f>
        <v>0</v>
      </c>
      <c r="AA100" s="265">
        <f>'Class-9'!AD102</f>
        <v>0</v>
      </c>
      <c r="AB100" s="290">
        <f>'Class-9'!AE102</f>
        <v>0</v>
      </c>
      <c r="AC100" s="265">
        <f>'Class-9'!AF102</f>
        <v>0</v>
      </c>
      <c r="AD100" s="265">
        <f>'Class-9'!AG102</f>
        <v>0</v>
      </c>
      <c r="AE100" s="290">
        <f>'Class-9'!AH102</f>
        <v>0</v>
      </c>
      <c r="AF100" s="906">
        <f>'Class-9'!AI102</f>
        <v>0</v>
      </c>
      <c r="AG100" s="907">
        <f>'Class-9'!AJ102</f>
        <v>0</v>
      </c>
      <c r="AH100" s="292" t="str">
        <f>'Class-9'!AM102</f>
        <v/>
      </c>
      <c r="AI100" s="264">
        <f>'Class-9'!AN102</f>
        <v>0</v>
      </c>
      <c r="AJ100" s="265">
        <f>'Class-9'!AO102</f>
        <v>0</v>
      </c>
      <c r="AK100" s="290">
        <f>'Class-9'!AP102</f>
        <v>0</v>
      </c>
      <c r="AL100" s="265">
        <f>'Class-9'!AQ102</f>
        <v>0</v>
      </c>
      <c r="AM100" s="265">
        <f>'Class-9'!AR102</f>
        <v>0</v>
      </c>
      <c r="AN100" s="290">
        <f>'Class-9'!AS102</f>
        <v>0</v>
      </c>
      <c r="AO100" s="265">
        <f>'Class-9'!AT102</f>
        <v>0</v>
      </c>
      <c r="AP100" s="265">
        <f>'Class-9'!AU102</f>
        <v>0</v>
      </c>
      <c r="AQ100" s="290">
        <f>'Class-9'!AV102</f>
        <v>0</v>
      </c>
      <c r="AR100" s="906">
        <f>'Class-9'!AW102</f>
        <v>0</v>
      </c>
      <c r="AS100" s="907"/>
      <c r="AT100" s="292" t="str">
        <f>'Class-9'!BA102</f>
        <v/>
      </c>
      <c r="AU100" s="264">
        <f>'Class-9'!BB102</f>
        <v>0</v>
      </c>
      <c r="AV100" s="265">
        <f>'Class-9'!BC102</f>
        <v>0</v>
      </c>
      <c r="AW100" s="290">
        <f>'Class-9'!BD102</f>
        <v>0</v>
      </c>
      <c r="AX100" s="265">
        <f>'Class-9'!BE102</f>
        <v>0</v>
      </c>
      <c r="AY100" s="265">
        <f>'Class-9'!BF102</f>
        <v>0</v>
      </c>
      <c r="AZ100" s="290">
        <f>'Class-9'!BG102</f>
        <v>0</v>
      </c>
      <c r="BA100" s="265">
        <f>'Class-9'!BH102</f>
        <v>0</v>
      </c>
      <c r="BB100" s="265">
        <f>'Class-9'!BI102</f>
        <v>0</v>
      </c>
      <c r="BC100" s="290">
        <f>'Class-9'!BJ102</f>
        <v>0</v>
      </c>
      <c r="BD100" s="906">
        <f>'Class-9'!BK102</f>
        <v>0</v>
      </c>
      <c r="BE100" s="907">
        <f>'Class-9'!BL102</f>
        <v>0</v>
      </c>
      <c r="BF100" s="292" t="str">
        <f>'Class-9'!BO102</f>
        <v/>
      </c>
      <c r="BG100" s="264">
        <f>'Class-9'!BP102</f>
        <v>0</v>
      </c>
      <c r="BH100" s="265">
        <f>'Class-9'!BQ102</f>
        <v>0</v>
      </c>
      <c r="BI100" s="290">
        <f>'Class-9'!BR102</f>
        <v>0</v>
      </c>
      <c r="BJ100" s="265">
        <f>'Class-9'!BS102</f>
        <v>0</v>
      </c>
      <c r="BK100" s="265">
        <f>'Class-9'!BT102</f>
        <v>0</v>
      </c>
      <c r="BL100" s="290">
        <f>'Class-9'!BU102</f>
        <v>0</v>
      </c>
      <c r="BM100" s="265">
        <f>'Class-9'!BV102</f>
        <v>0</v>
      </c>
      <c r="BN100" s="265">
        <f>'Class-9'!BW102</f>
        <v>0</v>
      </c>
      <c r="BO100" s="290">
        <f>'Class-9'!BX102</f>
        <v>0</v>
      </c>
      <c r="BP100" s="906">
        <f>'Class-9'!BY102</f>
        <v>0</v>
      </c>
      <c r="BQ100" s="907">
        <f>'Class-9'!BZ102</f>
        <v>0</v>
      </c>
      <c r="BR100" s="292" t="str">
        <f>'Class-9'!CC102</f>
        <v/>
      </c>
      <c r="BS100" s="264">
        <f>'Class-9'!CD102</f>
        <v>0</v>
      </c>
      <c r="BT100" s="265">
        <f>'Class-9'!CE102</f>
        <v>0</v>
      </c>
      <c r="BU100" s="290">
        <f>'Class-9'!CF102</f>
        <v>0</v>
      </c>
      <c r="BV100" s="265">
        <f>'Class-9'!CG102</f>
        <v>0</v>
      </c>
      <c r="BW100" s="265">
        <f>'Class-9'!CH102</f>
        <v>0</v>
      </c>
      <c r="BX100" s="290">
        <f>'Class-9'!CI102</f>
        <v>0</v>
      </c>
      <c r="BY100" s="265">
        <f>'Class-9'!CJ102</f>
        <v>0</v>
      </c>
      <c r="BZ100" s="265">
        <f>'Class-9'!CK102</f>
        <v>0</v>
      </c>
      <c r="CA100" s="290">
        <f>'Class-9'!CL102</f>
        <v>0</v>
      </c>
      <c r="CB100" s="906">
        <f>'Class-9'!CM102</f>
        <v>0</v>
      </c>
      <c r="CC100" s="907">
        <f>'Class-9'!CN102</f>
        <v>0</v>
      </c>
      <c r="CD100" s="292" t="str">
        <f>'Class-9'!CQ102</f>
        <v/>
      </c>
      <c r="CE100" s="264">
        <f>'Class-9'!CR102</f>
        <v>0</v>
      </c>
      <c r="CF100" s="265">
        <f>'Class-9'!CS102</f>
        <v>0</v>
      </c>
      <c r="CG100" s="290">
        <f>'Class-9'!CT102</f>
        <v>0</v>
      </c>
      <c r="CH100" s="265">
        <f>'Class-9'!CU102</f>
        <v>0</v>
      </c>
      <c r="CI100" s="265">
        <f>'Class-9'!CV102</f>
        <v>0</v>
      </c>
      <c r="CJ100" s="290">
        <f>'Class-9'!CW102</f>
        <v>0</v>
      </c>
      <c r="CK100" s="265">
        <f>'Class-9'!CX102</f>
        <v>0</v>
      </c>
      <c r="CL100" s="265">
        <f>'Class-9'!CY102</f>
        <v>0</v>
      </c>
      <c r="CM100" s="290">
        <f>'Class-9'!CZ102</f>
        <v>0</v>
      </c>
      <c r="CN100" s="906">
        <f>'Class-9'!DA102</f>
        <v>0</v>
      </c>
      <c r="CO100" s="907">
        <f>'Class-9'!DB102</f>
        <v>0</v>
      </c>
      <c r="CP100" s="292" t="str">
        <f>'Class-9'!DE102</f>
        <v/>
      </c>
      <c r="CQ100" s="264">
        <f>'Class-9'!DF102</f>
        <v>0</v>
      </c>
      <c r="CR100" s="265">
        <f>'Class-9'!DG102</f>
        <v>0</v>
      </c>
      <c r="CS100" s="290">
        <f>'Class-9'!DH102</f>
        <v>0</v>
      </c>
      <c r="CT100" s="265">
        <f>'Class-9'!DI102</f>
        <v>0</v>
      </c>
      <c r="CU100" s="265">
        <f>'Class-9'!DJ102</f>
        <v>0</v>
      </c>
      <c r="CV100" s="290">
        <f>'Class-9'!DK102</f>
        <v>0</v>
      </c>
      <c r="CW100" s="265">
        <f>'Class-9'!DL102</f>
        <v>0</v>
      </c>
      <c r="CX100" s="265">
        <f>'Class-9'!DM102</f>
        <v>0</v>
      </c>
      <c r="CY100" s="290">
        <f>'Class-9'!DN102</f>
        <v>0</v>
      </c>
      <c r="CZ100" s="291">
        <f>'Class-9'!DO102</f>
        <v>0</v>
      </c>
      <c r="DA100" s="307" t="str">
        <f>'Class-9'!DQ102</f>
        <v/>
      </c>
      <c r="DB100" s="264">
        <f>'Class-9'!DR102</f>
        <v>0</v>
      </c>
      <c r="DC100" s="265">
        <f>'Class-9'!DS102</f>
        <v>0</v>
      </c>
      <c r="DD100" s="290">
        <f>'Class-9'!DT102</f>
        <v>0</v>
      </c>
      <c r="DE100" s="265">
        <f>'Class-9'!DU102</f>
        <v>0</v>
      </c>
      <c r="DF100" s="265">
        <f>'Class-9'!DV102</f>
        <v>0</v>
      </c>
      <c r="DG100" s="290">
        <f>'Class-9'!DW102</f>
        <v>0</v>
      </c>
      <c r="DH100" s="265">
        <f>'Class-9'!DX102</f>
        <v>0</v>
      </c>
      <c r="DI100" s="265">
        <f>'Class-9'!DY102</f>
        <v>0</v>
      </c>
      <c r="DJ100" s="290">
        <f>'Class-9'!DZ102</f>
        <v>0</v>
      </c>
      <c r="DK100" s="291">
        <f>'Class-9'!EA102</f>
        <v>0</v>
      </c>
      <c r="DL100" s="307" t="str">
        <f>'Class-9'!EC102</f>
        <v/>
      </c>
      <c r="DM100" s="264">
        <f>'Class-9'!ED102</f>
        <v>0</v>
      </c>
      <c r="DN100" s="265">
        <f>'Class-9'!EE102</f>
        <v>0</v>
      </c>
      <c r="DO100" s="265">
        <f>'Class-9'!EF102</f>
        <v>0</v>
      </c>
      <c r="DP100" s="265">
        <f>'Class-9'!EG102</f>
        <v>0</v>
      </c>
      <c r="DQ100" s="265">
        <f>'Class-9'!EH102</f>
        <v>0</v>
      </c>
      <c r="DR100" s="292" t="str">
        <f>'Class-9'!EI102</f>
        <v/>
      </c>
      <c r="DS100" s="264">
        <f>'Class-9'!EJ102</f>
        <v>0</v>
      </c>
      <c r="DT100" s="265">
        <f>'Class-9'!EK102</f>
        <v>0</v>
      </c>
      <c r="DU100" s="265">
        <f>'Class-9'!EL102</f>
        <v>0</v>
      </c>
      <c r="DV100" s="265">
        <f>'Class-9'!EM102</f>
        <v>0</v>
      </c>
      <c r="DW100" s="265">
        <f>'Class-9'!EN102</f>
        <v>0</v>
      </c>
      <c r="DX100" s="268" t="str">
        <f>'Class-9'!EO102</f>
        <v/>
      </c>
      <c r="DY100" s="264">
        <f>'Class-9'!EP102</f>
        <v>0</v>
      </c>
      <c r="DZ100" s="265">
        <f>'Class-9'!EQ102</f>
        <v>0</v>
      </c>
      <c r="EA100" s="290">
        <f>'Class-9'!ER102</f>
        <v>0</v>
      </c>
      <c r="EB100" s="265">
        <f>'Class-9'!ES102</f>
        <v>0</v>
      </c>
      <c r="EC100" s="265">
        <f>'Class-9'!ET102</f>
        <v>0</v>
      </c>
      <c r="ED100" s="290">
        <f>'Class-9'!EU102</f>
        <v>0</v>
      </c>
      <c r="EE100" s="265">
        <f>'Class-9'!EV102</f>
        <v>0</v>
      </c>
      <c r="EF100" s="265">
        <f>'Class-9'!EW102</f>
        <v>0</v>
      </c>
      <c r="EG100" s="290">
        <f>'Class-9'!EX102</f>
        <v>0</v>
      </c>
      <c r="EH100" s="291">
        <f>'Class-9'!EY102</f>
        <v>0</v>
      </c>
      <c r="EI100" s="307" t="str">
        <f>'Class-9'!FA102</f>
        <v/>
      </c>
      <c r="EJ100" s="264">
        <f>'Class-9'!FB102</f>
        <v>0</v>
      </c>
      <c r="EK100" s="265">
        <f>'Class-9'!FC102</f>
        <v>0</v>
      </c>
      <c r="EL100" s="267" t="str">
        <f>'Class-9'!FD102</f>
        <v/>
      </c>
      <c r="EM100" s="264">
        <f>'Class-9'!FE102</f>
        <v>0</v>
      </c>
      <c r="EN100" s="265">
        <f>'Class-9'!FF102</f>
        <v>0</v>
      </c>
      <c r="EO100" s="265">
        <f>'Class-9'!FG102</f>
        <v>0</v>
      </c>
      <c r="EP100" s="265" t="str">
        <f>'Class-9'!FH102</f>
        <v/>
      </c>
      <c r="EQ100" s="265" t="str">
        <f>'Class-9'!FI102</f>
        <v/>
      </c>
      <c r="ER100" s="265" t="str">
        <f>'Class-9'!FJ102</f>
        <v/>
      </c>
      <c r="ES100" s="267" t="str">
        <f>'Class-9'!FK102</f>
        <v/>
      </c>
      <c r="ET100" s="271" t="str">
        <f>'Class-9'!FM102</f>
        <v/>
      </c>
    </row>
    <row r="101" spans="1:150" s="272" customFormat="1" ht="17.25" customHeight="1">
      <c r="A101" s="898"/>
      <c r="B101" s="264">
        <f t="shared" si="2"/>
        <v>0</v>
      </c>
      <c r="C101" s="265">
        <f>'Class-9'!D103</f>
        <v>0</v>
      </c>
      <c r="D101" s="265">
        <f>'Class-9'!E103</f>
        <v>0</v>
      </c>
      <c r="E101" s="265">
        <f>'Class-9'!F103</f>
        <v>0</v>
      </c>
      <c r="F101" s="265">
        <f>'Class-9'!G103</f>
        <v>0</v>
      </c>
      <c r="G101" s="265">
        <f>'Class-9'!H103</f>
        <v>0</v>
      </c>
      <c r="H101" s="265">
        <f>'Class-9'!I103</f>
        <v>0</v>
      </c>
      <c r="I101" s="265">
        <f>'Class-9'!J103</f>
        <v>0</v>
      </c>
      <c r="J101" s="266">
        <f>'Class-9'!K103</f>
        <v>0</v>
      </c>
      <c r="K101" s="264">
        <f>'Class-9'!L103</f>
        <v>0</v>
      </c>
      <c r="L101" s="265">
        <f>'Class-9'!M103</f>
        <v>0</v>
      </c>
      <c r="M101" s="290">
        <f>'Class-9'!N103</f>
        <v>0</v>
      </c>
      <c r="N101" s="265">
        <f>'Class-9'!O103</f>
        <v>0</v>
      </c>
      <c r="O101" s="265">
        <f>'Class-9'!P103</f>
        <v>0</v>
      </c>
      <c r="P101" s="290">
        <f>'Class-9'!Q103</f>
        <v>0</v>
      </c>
      <c r="Q101" s="265">
        <f>'Class-9'!R103</f>
        <v>0</v>
      </c>
      <c r="R101" s="265">
        <f>'Class-9'!S103</f>
        <v>0</v>
      </c>
      <c r="S101" s="290">
        <f>'Class-9'!T103</f>
        <v>0</v>
      </c>
      <c r="T101" s="906">
        <f>'Class-9'!U103</f>
        <v>0</v>
      </c>
      <c r="U101" s="907"/>
      <c r="V101" s="292" t="str">
        <f>'Class-9'!Y103</f>
        <v/>
      </c>
      <c r="W101" s="264">
        <f>'Class-9'!Z103</f>
        <v>0</v>
      </c>
      <c r="X101" s="265">
        <f>'Class-9'!AA103</f>
        <v>0</v>
      </c>
      <c r="Y101" s="290">
        <f>'Class-9'!AB103</f>
        <v>0</v>
      </c>
      <c r="Z101" s="265">
        <f>'Class-9'!AC103</f>
        <v>0</v>
      </c>
      <c r="AA101" s="265">
        <f>'Class-9'!AD103</f>
        <v>0</v>
      </c>
      <c r="AB101" s="290">
        <f>'Class-9'!AE103</f>
        <v>0</v>
      </c>
      <c r="AC101" s="265">
        <f>'Class-9'!AF103</f>
        <v>0</v>
      </c>
      <c r="AD101" s="265">
        <f>'Class-9'!AG103</f>
        <v>0</v>
      </c>
      <c r="AE101" s="290">
        <f>'Class-9'!AH103</f>
        <v>0</v>
      </c>
      <c r="AF101" s="906">
        <f>'Class-9'!AI103</f>
        <v>0</v>
      </c>
      <c r="AG101" s="907">
        <f>'Class-9'!AJ103</f>
        <v>0</v>
      </c>
      <c r="AH101" s="292" t="str">
        <f>'Class-9'!AM103</f>
        <v/>
      </c>
      <c r="AI101" s="264">
        <f>'Class-9'!AN103</f>
        <v>0</v>
      </c>
      <c r="AJ101" s="265">
        <f>'Class-9'!AO103</f>
        <v>0</v>
      </c>
      <c r="AK101" s="290">
        <f>'Class-9'!AP103</f>
        <v>0</v>
      </c>
      <c r="AL101" s="265">
        <f>'Class-9'!AQ103</f>
        <v>0</v>
      </c>
      <c r="AM101" s="265">
        <f>'Class-9'!AR103</f>
        <v>0</v>
      </c>
      <c r="AN101" s="290">
        <f>'Class-9'!AS103</f>
        <v>0</v>
      </c>
      <c r="AO101" s="265">
        <f>'Class-9'!AT103</f>
        <v>0</v>
      </c>
      <c r="AP101" s="265">
        <f>'Class-9'!AU103</f>
        <v>0</v>
      </c>
      <c r="AQ101" s="290">
        <f>'Class-9'!AV103</f>
        <v>0</v>
      </c>
      <c r="AR101" s="906">
        <f>'Class-9'!AW103</f>
        <v>0</v>
      </c>
      <c r="AS101" s="907"/>
      <c r="AT101" s="292" t="str">
        <f>'Class-9'!BA103</f>
        <v/>
      </c>
      <c r="AU101" s="264">
        <f>'Class-9'!BB103</f>
        <v>0</v>
      </c>
      <c r="AV101" s="265">
        <f>'Class-9'!BC103</f>
        <v>0</v>
      </c>
      <c r="AW101" s="290">
        <f>'Class-9'!BD103</f>
        <v>0</v>
      </c>
      <c r="AX101" s="265">
        <f>'Class-9'!BE103</f>
        <v>0</v>
      </c>
      <c r="AY101" s="265">
        <f>'Class-9'!BF103</f>
        <v>0</v>
      </c>
      <c r="AZ101" s="290">
        <f>'Class-9'!BG103</f>
        <v>0</v>
      </c>
      <c r="BA101" s="265">
        <f>'Class-9'!BH103</f>
        <v>0</v>
      </c>
      <c r="BB101" s="265">
        <f>'Class-9'!BI103</f>
        <v>0</v>
      </c>
      <c r="BC101" s="290">
        <f>'Class-9'!BJ103</f>
        <v>0</v>
      </c>
      <c r="BD101" s="906">
        <f>'Class-9'!BK103</f>
        <v>0</v>
      </c>
      <c r="BE101" s="907">
        <f>'Class-9'!BL103</f>
        <v>0</v>
      </c>
      <c r="BF101" s="292" t="str">
        <f>'Class-9'!BO103</f>
        <v/>
      </c>
      <c r="BG101" s="264">
        <f>'Class-9'!BP103</f>
        <v>0</v>
      </c>
      <c r="BH101" s="265">
        <f>'Class-9'!BQ103</f>
        <v>0</v>
      </c>
      <c r="BI101" s="290">
        <f>'Class-9'!BR103</f>
        <v>0</v>
      </c>
      <c r="BJ101" s="265">
        <f>'Class-9'!BS103</f>
        <v>0</v>
      </c>
      <c r="BK101" s="265">
        <f>'Class-9'!BT103</f>
        <v>0</v>
      </c>
      <c r="BL101" s="290">
        <f>'Class-9'!BU103</f>
        <v>0</v>
      </c>
      <c r="BM101" s="265">
        <f>'Class-9'!BV103</f>
        <v>0</v>
      </c>
      <c r="BN101" s="265">
        <f>'Class-9'!BW103</f>
        <v>0</v>
      </c>
      <c r="BO101" s="290">
        <f>'Class-9'!BX103</f>
        <v>0</v>
      </c>
      <c r="BP101" s="906">
        <f>'Class-9'!BY103</f>
        <v>0</v>
      </c>
      <c r="BQ101" s="907">
        <f>'Class-9'!BZ103</f>
        <v>0</v>
      </c>
      <c r="BR101" s="292" t="str">
        <f>'Class-9'!CC103</f>
        <v/>
      </c>
      <c r="BS101" s="264">
        <f>'Class-9'!CD103</f>
        <v>0</v>
      </c>
      <c r="BT101" s="265">
        <f>'Class-9'!CE103</f>
        <v>0</v>
      </c>
      <c r="BU101" s="290">
        <f>'Class-9'!CF103</f>
        <v>0</v>
      </c>
      <c r="BV101" s="265">
        <f>'Class-9'!CG103</f>
        <v>0</v>
      </c>
      <c r="BW101" s="265">
        <f>'Class-9'!CH103</f>
        <v>0</v>
      </c>
      <c r="BX101" s="290">
        <f>'Class-9'!CI103</f>
        <v>0</v>
      </c>
      <c r="BY101" s="265">
        <f>'Class-9'!CJ103</f>
        <v>0</v>
      </c>
      <c r="BZ101" s="265">
        <f>'Class-9'!CK103</f>
        <v>0</v>
      </c>
      <c r="CA101" s="290">
        <f>'Class-9'!CL103</f>
        <v>0</v>
      </c>
      <c r="CB101" s="906">
        <f>'Class-9'!CM103</f>
        <v>0</v>
      </c>
      <c r="CC101" s="907">
        <f>'Class-9'!CN103</f>
        <v>0</v>
      </c>
      <c r="CD101" s="292" t="str">
        <f>'Class-9'!CQ103</f>
        <v/>
      </c>
      <c r="CE101" s="264">
        <f>'Class-9'!CR103</f>
        <v>0</v>
      </c>
      <c r="CF101" s="265">
        <f>'Class-9'!CS103</f>
        <v>0</v>
      </c>
      <c r="CG101" s="290">
        <f>'Class-9'!CT103</f>
        <v>0</v>
      </c>
      <c r="CH101" s="265">
        <f>'Class-9'!CU103</f>
        <v>0</v>
      </c>
      <c r="CI101" s="265">
        <f>'Class-9'!CV103</f>
        <v>0</v>
      </c>
      <c r="CJ101" s="290">
        <f>'Class-9'!CW103</f>
        <v>0</v>
      </c>
      <c r="CK101" s="265">
        <f>'Class-9'!CX103</f>
        <v>0</v>
      </c>
      <c r="CL101" s="265">
        <f>'Class-9'!CY103</f>
        <v>0</v>
      </c>
      <c r="CM101" s="290">
        <f>'Class-9'!CZ103</f>
        <v>0</v>
      </c>
      <c r="CN101" s="906">
        <f>'Class-9'!DA103</f>
        <v>0</v>
      </c>
      <c r="CO101" s="907">
        <f>'Class-9'!DB103</f>
        <v>0</v>
      </c>
      <c r="CP101" s="292" t="str">
        <f>'Class-9'!DE103</f>
        <v/>
      </c>
      <c r="CQ101" s="264">
        <f>'Class-9'!DF103</f>
        <v>0</v>
      </c>
      <c r="CR101" s="265">
        <f>'Class-9'!DG103</f>
        <v>0</v>
      </c>
      <c r="CS101" s="290">
        <f>'Class-9'!DH103</f>
        <v>0</v>
      </c>
      <c r="CT101" s="265">
        <f>'Class-9'!DI103</f>
        <v>0</v>
      </c>
      <c r="CU101" s="265">
        <f>'Class-9'!DJ103</f>
        <v>0</v>
      </c>
      <c r="CV101" s="290">
        <f>'Class-9'!DK103</f>
        <v>0</v>
      </c>
      <c r="CW101" s="265">
        <f>'Class-9'!DL103</f>
        <v>0</v>
      </c>
      <c r="CX101" s="265">
        <f>'Class-9'!DM103</f>
        <v>0</v>
      </c>
      <c r="CY101" s="290">
        <f>'Class-9'!DN103</f>
        <v>0</v>
      </c>
      <c r="CZ101" s="291">
        <f>'Class-9'!DO103</f>
        <v>0</v>
      </c>
      <c r="DA101" s="307" t="str">
        <f>'Class-9'!DQ103</f>
        <v/>
      </c>
      <c r="DB101" s="264">
        <f>'Class-9'!DR103</f>
        <v>0</v>
      </c>
      <c r="DC101" s="265">
        <f>'Class-9'!DS103</f>
        <v>0</v>
      </c>
      <c r="DD101" s="290">
        <f>'Class-9'!DT103</f>
        <v>0</v>
      </c>
      <c r="DE101" s="265">
        <f>'Class-9'!DU103</f>
        <v>0</v>
      </c>
      <c r="DF101" s="265">
        <f>'Class-9'!DV103</f>
        <v>0</v>
      </c>
      <c r="DG101" s="290">
        <f>'Class-9'!DW103</f>
        <v>0</v>
      </c>
      <c r="DH101" s="265">
        <f>'Class-9'!DX103</f>
        <v>0</v>
      </c>
      <c r="DI101" s="265">
        <f>'Class-9'!DY103</f>
        <v>0</v>
      </c>
      <c r="DJ101" s="290">
        <f>'Class-9'!DZ103</f>
        <v>0</v>
      </c>
      <c r="DK101" s="291">
        <f>'Class-9'!EA103</f>
        <v>0</v>
      </c>
      <c r="DL101" s="307" t="str">
        <f>'Class-9'!EC103</f>
        <v/>
      </c>
      <c r="DM101" s="264">
        <f>'Class-9'!ED103</f>
        <v>0</v>
      </c>
      <c r="DN101" s="265">
        <f>'Class-9'!EE103</f>
        <v>0</v>
      </c>
      <c r="DO101" s="265">
        <f>'Class-9'!EF103</f>
        <v>0</v>
      </c>
      <c r="DP101" s="265">
        <f>'Class-9'!EG103</f>
        <v>0</v>
      </c>
      <c r="DQ101" s="265">
        <f>'Class-9'!EH103</f>
        <v>0</v>
      </c>
      <c r="DR101" s="292" t="str">
        <f>'Class-9'!EI103</f>
        <v/>
      </c>
      <c r="DS101" s="264">
        <f>'Class-9'!EJ103</f>
        <v>0</v>
      </c>
      <c r="DT101" s="265">
        <f>'Class-9'!EK103</f>
        <v>0</v>
      </c>
      <c r="DU101" s="265">
        <f>'Class-9'!EL103</f>
        <v>0</v>
      </c>
      <c r="DV101" s="265">
        <f>'Class-9'!EM103</f>
        <v>0</v>
      </c>
      <c r="DW101" s="265">
        <f>'Class-9'!EN103</f>
        <v>0</v>
      </c>
      <c r="DX101" s="268" t="str">
        <f>'Class-9'!EO103</f>
        <v/>
      </c>
      <c r="DY101" s="264">
        <f>'Class-9'!EP103</f>
        <v>0</v>
      </c>
      <c r="DZ101" s="265">
        <f>'Class-9'!EQ103</f>
        <v>0</v>
      </c>
      <c r="EA101" s="290">
        <f>'Class-9'!ER103</f>
        <v>0</v>
      </c>
      <c r="EB101" s="265">
        <f>'Class-9'!ES103</f>
        <v>0</v>
      </c>
      <c r="EC101" s="265">
        <f>'Class-9'!ET103</f>
        <v>0</v>
      </c>
      <c r="ED101" s="290">
        <f>'Class-9'!EU103</f>
        <v>0</v>
      </c>
      <c r="EE101" s="265">
        <f>'Class-9'!EV103</f>
        <v>0</v>
      </c>
      <c r="EF101" s="265">
        <f>'Class-9'!EW103</f>
        <v>0</v>
      </c>
      <c r="EG101" s="290">
        <f>'Class-9'!EX103</f>
        <v>0</v>
      </c>
      <c r="EH101" s="291">
        <f>'Class-9'!EY103</f>
        <v>0</v>
      </c>
      <c r="EI101" s="307" t="str">
        <f>'Class-9'!FA103</f>
        <v/>
      </c>
      <c r="EJ101" s="264">
        <f>'Class-9'!FB103</f>
        <v>0</v>
      </c>
      <c r="EK101" s="265">
        <f>'Class-9'!FC103</f>
        <v>0</v>
      </c>
      <c r="EL101" s="267" t="str">
        <f>'Class-9'!FD103</f>
        <v/>
      </c>
      <c r="EM101" s="264">
        <f>'Class-9'!FE103</f>
        <v>0</v>
      </c>
      <c r="EN101" s="265">
        <f>'Class-9'!FF103</f>
        <v>0</v>
      </c>
      <c r="EO101" s="265">
        <f>'Class-9'!FG103</f>
        <v>0</v>
      </c>
      <c r="EP101" s="265" t="str">
        <f>'Class-9'!FH103</f>
        <v/>
      </c>
      <c r="EQ101" s="265" t="str">
        <f>'Class-9'!FI103</f>
        <v/>
      </c>
      <c r="ER101" s="265" t="str">
        <f>'Class-9'!FJ103</f>
        <v/>
      </c>
      <c r="ES101" s="267" t="str">
        <f>'Class-9'!FK103</f>
        <v/>
      </c>
      <c r="ET101" s="271" t="str">
        <f>'Class-9'!FM103</f>
        <v/>
      </c>
    </row>
    <row r="102" spans="1:150" s="272" customFormat="1" ht="17.25" customHeight="1">
      <c r="A102" s="898"/>
      <c r="B102" s="264">
        <f t="shared" si="2"/>
        <v>0</v>
      </c>
      <c r="C102" s="265">
        <f>'Class-9'!D104</f>
        <v>0</v>
      </c>
      <c r="D102" s="265">
        <f>'Class-9'!E104</f>
        <v>0</v>
      </c>
      <c r="E102" s="265">
        <f>'Class-9'!F104</f>
        <v>0</v>
      </c>
      <c r="F102" s="265">
        <f>'Class-9'!G104</f>
        <v>0</v>
      </c>
      <c r="G102" s="265">
        <f>'Class-9'!H104</f>
        <v>0</v>
      </c>
      <c r="H102" s="265">
        <f>'Class-9'!I104</f>
        <v>0</v>
      </c>
      <c r="I102" s="265">
        <f>'Class-9'!J104</f>
        <v>0</v>
      </c>
      <c r="J102" s="266">
        <f>'Class-9'!K104</f>
        <v>0</v>
      </c>
      <c r="K102" s="264">
        <f>'Class-9'!L104</f>
        <v>0</v>
      </c>
      <c r="L102" s="265">
        <f>'Class-9'!M104</f>
        <v>0</v>
      </c>
      <c r="M102" s="290">
        <f>'Class-9'!N104</f>
        <v>0</v>
      </c>
      <c r="N102" s="265">
        <f>'Class-9'!O104</f>
        <v>0</v>
      </c>
      <c r="O102" s="265">
        <f>'Class-9'!P104</f>
        <v>0</v>
      </c>
      <c r="P102" s="290">
        <f>'Class-9'!Q104</f>
        <v>0</v>
      </c>
      <c r="Q102" s="265">
        <f>'Class-9'!R104</f>
        <v>0</v>
      </c>
      <c r="R102" s="265">
        <f>'Class-9'!S104</f>
        <v>0</v>
      </c>
      <c r="S102" s="290">
        <f>'Class-9'!T104</f>
        <v>0</v>
      </c>
      <c r="T102" s="906">
        <f>'Class-9'!U104</f>
        <v>0</v>
      </c>
      <c r="U102" s="907"/>
      <c r="V102" s="292" t="str">
        <f>'Class-9'!Y104</f>
        <v/>
      </c>
      <c r="W102" s="264">
        <f>'Class-9'!Z104</f>
        <v>0</v>
      </c>
      <c r="X102" s="265">
        <f>'Class-9'!AA104</f>
        <v>0</v>
      </c>
      <c r="Y102" s="290">
        <f>'Class-9'!AB104</f>
        <v>0</v>
      </c>
      <c r="Z102" s="265">
        <f>'Class-9'!AC104</f>
        <v>0</v>
      </c>
      <c r="AA102" s="265">
        <f>'Class-9'!AD104</f>
        <v>0</v>
      </c>
      <c r="AB102" s="290">
        <f>'Class-9'!AE104</f>
        <v>0</v>
      </c>
      <c r="AC102" s="265">
        <f>'Class-9'!AF104</f>
        <v>0</v>
      </c>
      <c r="AD102" s="265">
        <f>'Class-9'!AG104</f>
        <v>0</v>
      </c>
      <c r="AE102" s="290">
        <f>'Class-9'!AH104</f>
        <v>0</v>
      </c>
      <c r="AF102" s="906">
        <f>'Class-9'!AI104</f>
        <v>0</v>
      </c>
      <c r="AG102" s="907">
        <f>'Class-9'!AJ104</f>
        <v>0</v>
      </c>
      <c r="AH102" s="292" t="str">
        <f>'Class-9'!AM104</f>
        <v/>
      </c>
      <c r="AI102" s="264">
        <f>'Class-9'!AN104</f>
        <v>0</v>
      </c>
      <c r="AJ102" s="265">
        <f>'Class-9'!AO104</f>
        <v>0</v>
      </c>
      <c r="AK102" s="290">
        <f>'Class-9'!AP104</f>
        <v>0</v>
      </c>
      <c r="AL102" s="265">
        <f>'Class-9'!AQ104</f>
        <v>0</v>
      </c>
      <c r="AM102" s="265">
        <f>'Class-9'!AR104</f>
        <v>0</v>
      </c>
      <c r="AN102" s="290">
        <f>'Class-9'!AS104</f>
        <v>0</v>
      </c>
      <c r="AO102" s="265">
        <f>'Class-9'!AT104</f>
        <v>0</v>
      </c>
      <c r="AP102" s="265">
        <f>'Class-9'!AU104</f>
        <v>0</v>
      </c>
      <c r="AQ102" s="290">
        <f>'Class-9'!AV104</f>
        <v>0</v>
      </c>
      <c r="AR102" s="906">
        <f>'Class-9'!AW104</f>
        <v>0</v>
      </c>
      <c r="AS102" s="907"/>
      <c r="AT102" s="292" t="str">
        <f>'Class-9'!BA104</f>
        <v/>
      </c>
      <c r="AU102" s="264">
        <f>'Class-9'!BB104</f>
        <v>0</v>
      </c>
      <c r="AV102" s="265">
        <f>'Class-9'!BC104</f>
        <v>0</v>
      </c>
      <c r="AW102" s="290">
        <f>'Class-9'!BD104</f>
        <v>0</v>
      </c>
      <c r="AX102" s="265">
        <f>'Class-9'!BE104</f>
        <v>0</v>
      </c>
      <c r="AY102" s="265">
        <f>'Class-9'!BF104</f>
        <v>0</v>
      </c>
      <c r="AZ102" s="290">
        <f>'Class-9'!BG104</f>
        <v>0</v>
      </c>
      <c r="BA102" s="265">
        <f>'Class-9'!BH104</f>
        <v>0</v>
      </c>
      <c r="BB102" s="265">
        <f>'Class-9'!BI104</f>
        <v>0</v>
      </c>
      <c r="BC102" s="290">
        <f>'Class-9'!BJ104</f>
        <v>0</v>
      </c>
      <c r="BD102" s="906">
        <f>'Class-9'!BK104</f>
        <v>0</v>
      </c>
      <c r="BE102" s="907">
        <f>'Class-9'!BL104</f>
        <v>0</v>
      </c>
      <c r="BF102" s="292" t="str">
        <f>'Class-9'!BO104</f>
        <v/>
      </c>
      <c r="BG102" s="264">
        <f>'Class-9'!BP104</f>
        <v>0</v>
      </c>
      <c r="BH102" s="265">
        <f>'Class-9'!BQ104</f>
        <v>0</v>
      </c>
      <c r="BI102" s="290">
        <f>'Class-9'!BR104</f>
        <v>0</v>
      </c>
      <c r="BJ102" s="265">
        <f>'Class-9'!BS104</f>
        <v>0</v>
      </c>
      <c r="BK102" s="265">
        <f>'Class-9'!BT104</f>
        <v>0</v>
      </c>
      <c r="BL102" s="290">
        <f>'Class-9'!BU104</f>
        <v>0</v>
      </c>
      <c r="BM102" s="265">
        <f>'Class-9'!BV104</f>
        <v>0</v>
      </c>
      <c r="BN102" s="265">
        <f>'Class-9'!BW104</f>
        <v>0</v>
      </c>
      <c r="BO102" s="290">
        <f>'Class-9'!BX104</f>
        <v>0</v>
      </c>
      <c r="BP102" s="906">
        <f>'Class-9'!BY104</f>
        <v>0</v>
      </c>
      <c r="BQ102" s="907">
        <f>'Class-9'!BZ104</f>
        <v>0</v>
      </c>
      <c r="BR102" s="292" t="str">
        <f>'Class-9'!CC104</f>
        <v/>
      </c>
      <c r="BS102" s="264">
        <f>'Class-9'!CD104</f>
        <v>0</v>
      </c>
      <c r="BT102" s="265">
        <f>'Class-9'!CE104</f>
        <v>0</v>
      </c>
      <c r="BU102" s="290">
        <f>'Class-9'!CF104</f>
        <v>0</v>
      </c>
      <c r="BV102" s="265">
        <f>'Class-9'!CG104</f>
        <v>0</v>
      </c>
      <c r="BW102" s="265">
        <f>'Class-9'!CH104</f>
        <v>0</v>
      </c>
      <c r="BX102" s="290">
        <f>'Class-9'!CI104</f>
        <v>0</v>
      </c>
      <c r="BY102" s="265">
        <f>'Class-9'!CJ104</f>
        <v>0</v>
      </c>
      <c r="BZ102" s="265">
        <f>'Class-9'!CK104</f>
        <v>0</v>
      </c>
      <c r="CA102" s="290">
        <f>'Class-9'!CL104</f>
        <v>0</v>
      </c>
      <c r="CB102" s="906">
        <f>'Class-9'!CM104</f>
        <v>0</v>
      </c>
      <c r="CC102" s="907">
        <f>'Class-9'!CN104</f>
        <v>0</v>
      </c>
      <c r="CD102" s="292" t="str">
        <f>'Class-9'!CQ104</f>
        <v/>
      </c>
      <c r="CE102" s="264">
        <f>'Class-9'!CR104</f>
        <v>0</v>
      </c>
      <c r="CF102" s="265">
        <f>'Class-9'!CS104</f>
        <v>0</v>
      </c>
      <c r="CG102" s="290">
        <f>'Class-9'!CT104</f>
        <v>0</v>
      </c>
      <c r="CH102" s="265">
        <f>'Class-9'!CU104</f>
        <v>0</v>
      </c>
      <c r="CI102" s="265">
        <f>'Class-9'!CV104</f>
        <v>0</v>
      </c>
      <c r="CJ102" s="290">
        <f>'Class-9'!CW104</f>
        <v>0</v>
      </c>
      <c r="CK102" s="265">
        <f>'Class-9'!CX104</f>
        <v>0</v>
      </c>
      <c r="CL102" s="265">
        <f>'Class-9'!CY104</f>
        <v>0</v>
      </c>
      <c r="CM102" s="290">
        <f>'Class-9'!CZ104</f>
        <v>0</v>
      </c>
      <c r="CN102" s="906">
        <f>'Class-9'!DA104</f>
        <v>0</v>
      </c>
      <c r="CO102" s="907">
        <f>'Class-9'!DB104</f>
        <v>0</v>
      </c>
      <c r="CP102" s="292" t="str">
        <f>'Class-9'!DE104</f>
        <v/>
      </c>
      <c r="CQ102" s="264">
        <f>'Class-9'!DF104</f>
        <v>0</v>
      </c>
      <c r="CR102" s="265">
        <f>'Class-9'!DG104</f>
        <v>0</v>
      </c>
      <c r="CS102" s="290">
        <f>'Class-9'!DH104</f>
        <v>0</v>
      </c>
      <c r="CT102" s="265">
        <f>'Class-9'!DI104</f>
        <v>0</v>
      </c>
      <c r="CU102" s="265">
        <f>'Class-9'!DJ104</f>
        <v>0</v>
      </c>
      <c r="CV102" s="290">
        <f>'Class-9'!DK104</f>
        <v>0</v>
      </c>
      <c r="CW102" s="265">
        <f>'Class-9'!DL104</f>
        <v>0</v>
      </c>
      <c r="CX102" s="265">
        <f>'Class-9'!DM104</f>
        <v>0</v>
      </c>
      <c r="CY102" s="290">
        <f>'Class-9'!DN104</f>
        <v>0</v>
      </c>
      <c r="CZ102" s="291">
        <f>'Class-9'!DO104</f>
        <v>0</v>
      </c>
      <c r="DA102" s="307" t="str">
        <f>'Class-9'!DQ104</f>
        <v/>
      </c>
      <c r="DB102" s="264">
        <f>'Class-9'!DR104</f>
        <v>0</v>
      </c>
      <c r="DC102" s="265">
        <f>'Class-9'!DS104</f>
        <v>0</v>
      </c>
      <c r="DD102" s="290">
        <f>'Class-9'!DT104</f>
        <v>0</v>
      </c>
      <c r="DE102" s="265">
        <f>'Class-9'!DU104</f>
        <v>0</v>
      </c>
      <c r="DF102" s="265">
        <f>'Class-9'!DV104</f>
        <v>0</v>
      </c>
      <c r="DG102" s="290">
        <f>'Class-9'!DW104</f>
        <v>0</v>
      </c>
      <c r="DH102" s="265">
        <f>'Class-9'!DX104</f>
        <v>0</v>
      </c>
      <c r="DI102" s="265">
        <f>'Class-9'!DY104</f>
        <v>0</v>
      </c>
      <c r="DJ102" s="290">
        <f>'Class-9'!DZ104</f>
        <v>0</v>
      </c>
      <c r="DK102" s="291">
        <f>'Class-9'!EA104</f>
        <v>0</v>
      </c>
      <c r="DL102" s="307" t="str">
        <f>'Class-9'!EC104</f>
        <v/>
      </c>
      <c r="DM102" s="264">
        <f>'Class-9'!ED104</f>
        <v>0</v>
      </c>
      <c r="DN102" s="265">
        <f>'Class-9'!EE104</f>
        <v>0</v>
      </c>
      <c r="DO102" s="265">
        <f>'Class-9'!EF104</f>
        <v>0</v>
      </c>
      <c r="DP102" s="265">
        <f>'Class-9'!EG104</f>
        <v>0</v>
      </c>
      <c r="DQ102" s="265">
        <f>'Class-9'!EH104</f>
        <v>0</v>
      </c>
      <c r="DR102" s="292" t="str">
        <f>'Class-9'!EI104</f>
        <v/>
      </c>
      <c r="DS102" s="264">
        <f>'Class-9'!EJ104</f>
        <v>0</v>
      </c>
      <c r="DT102" s="265">
        <f>'Class-9'!EK104</f>
        <v>0</v>
      </c>
      <c r="DU102" s="265">
        <f>'Class-9'!EL104</f>
        <v>0</v>
      </c>
      <c r="DV102" s="265">
        <f>'Class-9'!EM104</f>
        <v>0</v>
      </c>
      <c r="DW102" s="265">
        <f>'Class-9'!EN104</f>
        <v>0</v>
      </c>
      <c r="DX102" s="268" t="str">
        <f>'Class-9'!EO104</f>
        <v/>
      </c>
      <c r="DY102" s="264">
        <f>'Class-9'!EP104</f>
        <v>0</v>
      </c>
      <c r="DZ102" s="265">
        <f>'Class-9'!EQ104</f>
        <v>0</v>
      </c>
      <c r="EA102" s="290">
        <f>'Class-9'!ER104</f>
        <v>0</v>
      </c>
      <c r="EB102" s="265">
        <f>'Class-9'!ES104</f>
        <v>0</v>
      </c>
      <c r="EC102" s="265">
        <f>'Class-9'!ET104</f>
        <v>0</v>
      </c>
      <c r="ED102" s="290">
        <f>'Class-9'!EU104</f>
        <v>0</v>
      </c>
      <c r="EE102" s="265">
        <f>'Class-9'!EV104</f>
        <v>0</v>
      </c>
      <c r="EF102" s="265">
        <f>'Class-9'!EW104</f>
        <v>0</v>
      </c>
      <c r="EG102" s="290">
        <f>'Class-9'!EX104</f>
        <v>0</v>
      </c>
      <c r="EH102" s="291">
        <f>'Class-9'!EY104</f>
        <v>0</v>
      </c>
      <c r="EI102" s="307" t="str">
        <f>'Class-9'!FA104</f>
        <v/>
      </c>
      <c r="EJ102" s="264">
        <f>'Class-9'!FB104</f>
        <v>0</v>
      </c>
      <c r="EK102" s="265">
        <f>'Class-9'!FC104</f>
        <v>0</v>
      </c>
      <c r="EL102" s="267" t="str">
        <f>'Class-9'!FD104</f>
        <v/>
      </c>
      <c r="EM102" s="264">
        <f>'Class-9'!FE104</f>
        <v>0</v>
      </c>
      <c r="EN102" s="265">
        <f>'Class-9'!FF104</f>
        <v>0</v>
      </c>
      <c r="EO102" s="265">
        <f>'Class-9'!FG104</f>
        <v>0</v>
      </c>
      <c r="EP102" s="265" t="str">
        <f>'Class-9'!FH104</f>
        <v/>
      </c>
      <c r="EQ102" s="265" t="str">
        <f>'Class-9'!FI104</f>
        <v/>
      </c>
      <c r="ER102" s="265" t="str">
        <f>'Class-9'!FJ104</f>
        <v/>
      </c>
      <c r="ES102" s="267" t="str">
        <f>'Class-9'!FK104</f>
        <v/>
      </c>
      <c r="ET102" s="271" t="str">
        <f>'Class-9'!FM104</f>
        <v/>
      </c>
    </row>
    <row r="103" spans="1:150" s="272" customFormat="1" ht="17.25" customHeight="1">
      <c r="A103" s="898"/>
      <c r="B103" s="264">
        <f t="shared" si="2"/>
        <v>0</v>
      </c>
      <c r="C103" s="265">
        <f>'Class-9'!D105</f>
        <v>0</v>
      </c>
      <c r="D103" s="265">
        <f>'Class-9'!E105</f>
        <v>0</v>
      </c>
      <c r="E103" s="265">
        <f>'Class-9'!F105</f>
        <v>0</v>
      </c>
      <c r="F103" s="265">
        <f>'Class-9'!G105</f>
        <v>0</v>
      </c>
      <c r="G103" s="265">
        <f>'Class-9'!H105</f>
        <v>0</v>
      </c>
      <c r="H103" s="265">
        <f>'Class-9'!I105</f>
        <v>0</v>
      </c>
      <c r="I103" s="265">
        <f>'Class-9'!J105</f>
        <v>0</v>
      </c>
      <c r="J103" s="266">
        <f>'Class-9'!K105</f>
        <v>0</v>
      </c>
      <c r="K103" s="264">
        <f>'Class-9'!L105</f>
        <v>0</v>
      </c>
      <c r="L103" s="265">
        <f>'Class-9'!M105</f>
        <v>0</v>
      </c>
      <c r="M103" s="290">
        <f>'Class-9'!N105</f>
        <v>0</v>
      </c>
      <c r="N103" s="265">
        <f>'Class-9'!O105</f>
        <v>0</v>
      </c>
      <c r="O103" s="265">
        <f>'Class-9'!P105</f>
        <v>0</v>
      </c>
      <c r="P103" s="290">
        <f>'Class-9'!Q105</f>
        <v>0</v>
      </c>
      <c r="Q103" s="265">
        <f>'Class-9'!R105</f>
        <v>0</v>
      </c>
      <c r="R103" s="265">
        <f>'Class-9'!S105</f>
        <v>0</v>
      </c>
      <c r="S103" s="290">
        <f>'Class-9'!T105</f>
        <v>0</v>
      </c>
      <c r="T103" s="906">
        <f>'Class-9'!U105</f>
        <v>0</v>
      </c>
      <c r="U103" s="907"/>
      <c r="V103" s="292" t="str">
        <f>'Class-9'!Y105</f>
        <v/>
      </c>
      <c r="W103" s="264">
        <f>'Class-9'!Z105</f>
        <v>0</v>
      </c>
      <c r="X103" s="265">
        <f>'Class-9'!AA105</f>
        <v>0</v>
      </c>
      <c r="Y103" s="290">
        <f>'Class-9'!AB105</f>
        <v>0</v>
      </c>
      <c r="Z103" s="265">
        <f>'Class-9'!AC105</f>
        <v>0</v>
      </c>
      <c r="AA103" s="265">
        <f>'Class-9'!AD105</f>
        <v>0</v>
      </c>
      <c r="AB103" s="290">
        <f>'Class-9'!AE105</f>
        <v>0</v>
      </c>
      <c r="AC103" s="265">
        <f>'Class-9'!AF105</f>
        <v>0</v>
      </c>
      <c r="AD103" s="265">
        <f>'Class-9'!AG105</f>
        <v>0</v>
      </c>
      <c r="AE103" s="290">
        <f>'Class-9'!AH105</f>
        <v>0</v>
      </c>
      <c r="AF103" s="906">
        <f>'Class-9'!AI105</f>
        <v>0</v>
      </c>
      <c r="AG103" s="907">
        <f>'Class-9'!AJ105</f>
        <v>0</v>
      </c>
      <c r="AH103" s="292" t="str">
        <f>'Class-9'!AM105</f>
        <v/>
      </c>
      <c r="AI103" s="264">
        <f>'Class-9'!AN105</f>
        <v>0</v>
      </c>
      <c r="AJ103" s="265">
        <f>'Class-9'!AO105</f>
        <v>0</v>
      </c>
      <c r="AK103" s="290">
        <f>'Class-9'!AP105</f>
        <v>0</v>
      </c>
      <c r="AL103" s="265">
        <f>'Class-9'!AQ105</f>
        <v>0</v>
      </c>
      <c r="AM103" s="265">
        <f>'Class-9'!AR105</f>
        <v>0</v>
      </c>
      <c r="AN103" s="290">
        <f>'Class-9'!AS105</f>
        <v>0</v>
      </c>
      <c r="AO103" s="265">
        <f>'Class-9'!AT105</f>
        <v>0</v>
      </c>
      <c r="AP103" s="265">
        <f>'Class-9'!AU105</f>
        <v>0</v>
      </c>
      <c r="AQ103" s="290">
        <f>'Class-9'!AV105</f>
        <v>0</v>
      </c>
      <c r="AR103" s="906">
        <f>'Class-9'!AW105</f>
        <v>0</v>
      </c>
      <c r="AS103" s="907"/>
      <c r="AT103" s="292" t="str">
        <f>'Class-9'!BA105</f>
        <v/>
      </c>
      <c r="AU103" s="264">
        <f>'Class-9'!BB105</f>
        <v>0</v>
      </c>
      <c r="AV103" s="265">
        <f>'Class-9'!BC105</f>
        <v>0</v>
      </c>
      <c r="AW103" s="290">
        <f>'Class-9'!BD105</f>
        <v>0</v>
      </c>
      <c r="AX103" s="265">
        <f>'Class-9'!BE105</f>
        <v>0</v>
      </c>
      <c r="AY103" s="265">
        <f>'Class-9'!BF105</f>
        <v>0</v>
      </c>
      <c r="AZ103" s="290">
        <f>'Class-9'!BG105</f>
        <v>0</v>
      </c>
      <c r="BA103" s="265">
        <f>'Class-9'!BH105</f>
        <v>0</v>
      </c>
      <c r="BB103" s="265">
        <f>'Class-9'!BI105</f>
        <v>0</v>
      </c>
      <c r="BC103" s="290">
        <f>'Class-9'!BJ105</f>
        <v>0</v>
      </c>
      <c r="BD103" s="906">
        <f>'Class-9'!BK105</f>
        <v>0</v>
      </c>
      <c r="BE103" s="907">
        <f>'Class-9'!BL105</f>
        <v>0</v>
      </c>
      <c r="BF103" s="292" t="str">
        <f>'Class-9'!BO105</f>
        <v/>
      </c>
      <c r="BG103" s="264">
        <f>'Class-9'!BP105</f>
        <v>0</v>
      </c>
      <c r="BH103" s="265">
        <f>'Class-9'!BQ105</f>
        <v>0</v>
      </c>
      <c r="BI103" s="290">
        <f>'Class-9'!BR105</f>
        <v>0</v>
      </c>
      <c r="BJ103" s="265">
        <f>'Class-9'!BS105</f>
        <v>0</v>
      </c>
      <c r="BK103" s="265">
        <f>'Class-9'!BT105</f>
        <v>0</v>
      </c>
      <c r="BL103" s="290">
        <f>'Class-9'!BU105</f>
        <v>0</v>
      </c>
      <c r="BM103" s="265">
        <f>'Class-9'!BV105</f>
        <v>0</v>
      </c>
      <c r="BN103" s="265">
        <f>'Class-9'!BW105</f>
        <v>0</v>
      </c>
      <c r="BO103" s="290">
        <f>'Class-9'!BX105</f>
        <v>0</v>
      </c>
      <c r="BP103" s="906">
        <f>'Class-9'!BY105</f>
        <v>0</v>
      </c>
      <c r="BQ103" s="907">
        <f>'Class-9'!BZ105</f>
        <v>0</v>
      </c>
      <c r="BR103" s="292" t="str">
        <f>'Class-9'!CC105</f>
        <v/>
      </c>
      <c r="BS103" s="264">
        <f>'Class-9'!CD105</f>
        <v>0</v>
      </c>
      <c r="BT103" s="265">
        <f>'Class-9'!CE105</f>
        <v>0</v>
      </c>
      <c r="BU103" s="290">
        <f>'Class-9'!CF105</f>
        <v>0</v>
      </c>
      <c r="BV103" s="265">
        <f>'Class-9'!CG105</f>
        <v>0</v>
      </c>
      <c r="BW103" s="265">
        <f>'Class-9'!CH105</f>
        <v>0</v>
      </c>
      <c r="BX103" s="290">
        <f>'Class-9'!CI105</f>
        <v>0</v>
      </c>
      <c r="BY103" s="265">
        <f>'Class-9'!CJ105</f>
        <v>0</v>
      </c>
      <c r="BZ103" s="265">
        <f>'Class-9'!CK105</f>
        <v>0</v>
      </c>
      <c r="CA103" s="290">
        <f>'Class-9'!CL105</f>
        <v>0</v>
      </c>
      <c r="CB103" s="906">
        <f>'Class-9'!CM105</f>
        <v>0</v>
      </c>
      <c r="CC103" s="907">
        <f>'Class-9'!CN105</f>
        <v>0</v>
      </c>
      <c r="CD103" s="292" t="str">
        <f>'Class-9'!CQ105</f>
        <v/>
      </c>
      <c r="CE103" s="264">
        <f>'Class-9'!CR105</f>
        <v>0</v>
      </c>
      <c r="CF103" s="265">
        <f>'Class-9'!CS105</f>
        <v>0</v>
      </c>
      <c r="CG103" s="290">
        <f>'Class-9'!CT105</f>
        <v>0</v>
      </c>
      <c r="CH103" s="265">
        <f>'Class-9'!CU105</f>
        <v>0</v>
      </c>
      <c r="CI103" s="265">
        <f>'Class-9'!CV105</f>
        <v>0</v>
      </c>
      <c r="CJ103" s="290">
        <f>'Class-9'!CW105</f>
        <v>0</v>
      </c>
      <c r="CK103" s="265">
        <f>'Class-9'!CX105</f>
        <v>0</v>
      </c>
      <c r="CL103" s="265">
        <f>'Class-9'!CY105</f>
        <v>0</v>
      </c>
      <c r="CM103" s="290">
        <f>'Class-9'!CZ105</f>
        <v>0</v>
      </c>
      <c r="CN103" s="906">
        <f>'Class-9'!DA105</f>
        <v>0</v>
      </c>
      <c r="CO103" s="907">
        <f>'Class-9'!DB105</f>
        <v>0</v>
      </c>
      <c r="CP103" s="292" t="str">
        <f>'Class-9'!DE105</f>
        <v/>
      </c>
      <c r="CQ103" s="264">
        <f>'Class-9'!DF105</f>
        <v>0</v>
      </c>
      <c r="CR103" s="265">
        <f>'Class-9'!DG105</f>
        <v>0</v>
      </c>
      <c r="CS103" s="290">
        <f>'Class-9'!DH105</f>
        <v>0</v>
      </c>
      <c r="CT103" s="265">
        <f>'Class-9'!DI105</f>
        <v>0</v>
      </c>
      <c r="CU103" s="265">
        <f>'Class-9'!DJ105</f>
        <v>0</v>
      </c>
      <c r="CV103" s="290">
        <f>'Class-9'!DK105</f>
        <v>0</v>
      </c>
      <c r="CW103" s="265">
        <f>'Class-9'!DL105</f>
        <v>0</v>
      </c>
      <c r="CX103" s="265">
        <f>'Class-9'!DM105</f>
        <v>0</v>
      </c>
      <c r="CY103" s="290">
        <f>'Class-9'!DN105</f>
        <v>0</v>
      </c>
      <c r="CZ103" s="291">
        <f>'Class-9'!DO105</f>
        <v>0</v>
      </c>
      <c r="DA103" s="307" t="str">
        <f>'Class-9'!DQ105</f>
        <v/>
      </c>
      <c r="DB103" s="264">
        <f>'Class-9'!DR105</f>
        <v>0</v>
      </c>
      <c r="DC103" s="265">
        <f>'Class-9'!DS105</f>
        <v>0</v>
      </c>
      <c r="DD103" s="290">
        <f>'Class-9'!DT105</f>
        <v>0</v>
      </c>
      <c r="DE103" s="265">
        <f>'Class-9'!DU105</f>
        <v>0</v>
      </c>
      <c r="DF103" s="265">
        <f>'Class-9'!DV105</f>
        <v>0</v>
      </c>
      <c r="DG103" s="290">
        <f>'Class-9'!DW105</f>
        <v>0</v>
      </c>
      <c r="DH103" s="265">
        <f>'Class-9'!DX105</f>
        <v>0</v>
      </c>
      <c r="DI103" s="265">
        <f>'Class-9'!DY105</f>
        <v>0</v>
      </c>
      <c r="DJ103" s="290">
        <f>'Class-9'!DZ105</f>
        <v>0</v>
      </c>
      <c r="DK103" s="291">
        <f>'Class-9'!EA105</f>
        <v>0</v>
      </c>
      <c r="DL103" s="307" t="str">
        <f>'Class-9'!EC105</f>
        <v/>
      </c>
      <c r="DM103" s="264">
        <f>'Class-9'!ED105</f>
        <v>0</v>
      </c>
      <c r="DN103" s="265">
        <f>'Class-9'!EE105</f>
        <v>0</v>
      </c>
      <c r="DO103" s="265">
        <f>'Class-9'!EF105</f>
        <v>0</v>
      </c>
      <c r="DP103" s="265">
        <f>'Class-9'!EG105</f>
        <v>0</v>
      </c>
      <c r="DQ103" s="265">
        <f>'Class-9'!EH105</f>
        <v>0</v>
      </c>
      <c r="DR103" s="292" t="str">
        <f>'Class-9'!EI105</f>
        <v/>
      </c>
      <c r="DS103" s="264">
        <f>'Class-9'!EJ105</f>
        <v>0</v>
      </c>
      <c r="DT103" s="265">
        <f>'Class-9'!EK105</f>
        <v>0</v>
      </c>
      <c r="DU103" s="265">
        <f>'Class-9'!EL105</f>
        <v>0</v>
      </c>
      <c r="DV103" s="265">
        <f>'Class-9'!EM105</f>
        <v>0</v>
      </c>
      <c r="DW103" s="265">
        <f>'Class-9'!EN105</f>
        <v>0</v>
      </c>
      <c r="DX103" s="268" t="str">
        <f>'Class-9'!EO105</f>
        <v/>
      </c>
      <c r="DY103" s="264">
        <f>'Class-9'!EP105</f>
        <v>0</v>
      </c>
      <c r="DZ103" s="265">
        <f>'Class-9'!EQ105</f>
        <v>0</v>
      </c>
      <c r="EA103" s="290">
        <f>'Class-9'!ER105</f>
        <v>0</v>
      </c>
      <c r="EB103" s="265">
        <f>'Class-9'!ES105</f>
        <v>0</v>
      </c>
      <c r="EC103" s="265">
        <f>'Class-9'!ET105</f>
        <v>0</v>
      </c>
      <c r="ED103" s="290">
        <f>'Class-9'!EU105</f>
        <v>0</v>
      </c>
      <c r="EE103" s="265">
        <f>'Class-9'!EV105</f>
        <v>0</v>
      </c>
      <c r="EF103" s="265">
        <f>'Class-9'!EW105</f>
        <v>0</v>
      </c>
      <c r="EG103" s="290">
        <f>'Class-9'!EX105</f>
        <v>0</v>
      </c>
      <c r="EH103" s="291">
        <f>'Class-9'!EY105</f>
        <v>0</v>
      </c>
      <c r="EI103" s="307" t="str">
        <f>'Class-9'!FA105</f>
        <v/>
      </c>
      <c r="EJ103" s="264">
        <f>'Class-9'!FB105</f>
        <v>0</v>
      </c>
      <c r="EK103" s="265">
        <f>'Class-9'!FC105</f>
        <v>0</v>
      </c>
      <c r="EL103" s="267" t="str">
        <f>'Class-9'!FD105</f>
        <v/>
      </c>
      <c r="EM103" s="264">
        <f>'Class-9'!FE105</f>
        <v>0</v>
      </c>
      <c r="EN103" s="265">
        <f>'Class-9'!FF105</f>
        <v>0</v>
      </c>
      <c r="EO103" s="265">
        <f>'Class-9'!FG105</f>
        <v>0</v>
      </c>
      <c r="EP103" s="265" t="str">
        <f>'Class-9'!FH105</f>
        <v/>
      </c>
      <c r="EQ103" s="265" t="str">
        <f>'Class-9'!FI105</f>
        <v/>
      </c>
      <c r="ER103" s="265" t="str">
        <f>'Class-9'!FJ105</f>
        <v/>
      </c>
      <c r="ES103" s="267" t="str">
        <f>'Class-9'!FK105</f>
        <v/>
      </c>
      <c r="ET103" s="271" t="str">
        <f>'Class-9'!FM105</f>
        <v/>
      </c>
    </row>
    <row r="104" spans="1:150" s="272" customFormat="1" ht="17.25" customHeight="1">
      <c r="A104" s="898"/>
      <c r="B104" s="264">
        <f t="shared" si="2"/>
        <v>0</v>
      </c>
      <c r="C104" s="265">
        <f>'Class-9'!D106</f>
        <v>0</v>
      </c>
      <c r="D104" s="265">
        <f>'Class-9'!E106</f>
        <v>0</v>
      </c>
      <c r="E104" s="265">
        <f>'Class-9'!F106</f>
        <v>0</v>
      </c>
      <c r="F104" s="265">
        <f>'Class-9'!G106</f>
        <v>0</v>
      </c>
      <c r="G104" s="265">
        <f>'Class-9'!H106</f>
        <v>0</v>
      </c>
      <c r="H104" s="265">
        <f>'Class-9'!I106</f>
        <v>0</v>
      </c>
      <c r="I104" s="265">
        <f>'Class-9'!J106</f>
        <v>0</v>
      </c>
      <c r="J104" s="266">
        <f>'Class-9'!K106</f>
        <v>0</v>
      </c>
      <c r="K104" s="264">
        <f>'Class-9'!L106</f>
        <v>0</v>
      </c>
      <c r="L104" s="265">
        <f>'Class-9'!M106</f>
        <v>0</v>
      </c>
      <c r="M104" s="290">
        <f>'Class-9'!N106</f>
        <v>0</v>
      </c>
      <c r="N104" s="265">
        <f>'Class-9'!O106</f>
        <v>0</v>
      </c>
      <c r="O104" s="265">
        <f>'Class-9'!P106</f>
        <v>0</v>
      </c>
      <c r="P104" s="290">
        <f>'Class-9'!Q106</f>
        <v>0</v>
      </c>
      <c r="Q104" s="265">
        <f>'Class-9'!R106</f>
        <v>0</v>
      </c>
      <c r="R104" s="265">
        <f>'Class-9'!S106</f>
        <v>0</v>
      </c>
      <c r="S104" s="290">
        <f>'Class-9'!T106</f>
        <v>0</v>
      </c>
      <c r="T104" s="906">
        <f>'Class-9'!U106</f>
        <v>0</v>
      </c>
      <c r="U104" s="907"/>
      <c r="V104" s="292" t="str">
        <f>'Class-9'!Y106</f>
        <v/>
      </c>
      <c r="W104" s="264">
        <f>'Class-9'!Z106</f>
        <v>0</v>
      </c>
      <c r="X104" s="265">
        <f>'Class-9'!AA106</f>
        <v>0</v>
      </c>
      <c r="Y104" s="290">
        <f>'Class-9'!AB106</f>
        <v>0</v>
      </c>
      <c r="Z104" s="265">
        <f>'Class-9'!AC106</f>
        <v>0</v>
      </c>
      <c r="AA104" s="265">
        <f>'Class-9'!AD106</f>
        <v>0</v>
      </c>
      <c r="AB104" s="290">
        <f>'Class-9'!AE106</f>
        <v>0</v>
      </c>
      <c r="AC104" s="265">
        <f>'Class-9'!AF106</f>
        <v>0</v>
      </c>
      <c r="AD104" s="265">
        <f>'Class-9'!AG106</f>
        <v>0</v>
      </c>
      <c r="AE104" s="290">
        <f>'Class-9'!AH106</f>
        <v>0</v>
      </c>
      <c r="AF104" s="906">
        <f>'Class-9'!AI106</f>
        <v>0</v>
      </c>
      <c r="AG104" s="907">
        <f>'Class-9'!AJ106</f>
        <v>0</v>
      </c>
      <c r="AH104" s="292" t="str">
        <f>'Class-9'!AM106</f>
        <v/>
      </c>
      <c r="AI104" s="264">
        <f>'Class-9'!AN106</f>
        <v>0</v>
      </c>
      <c r="AJ104" s="265">
        <f>'Class-9'!AO106</f>
        <v>0</v>
      </c>
      <c r="AK104" s="290">
        <f>'Class-9'!AP106</f>
        <v>0</v>
      </c>
      <c r="AL104" s="265">
        <f>'Class-9'!AQ106</f>
        <v>0</v>
      </c>
      <c r="AM104" s="265">
        <f>'Class-9'!AR106</f>
        <v>0</v>
      </c>
      <c r="AN104" s="290">
        <f>'Class-9'!AS106</f>
        <v>0</v>
      </c>
      <c r="AO104" s="265">
        <f>'Class-9'!AT106</f>
        <v>0</v>
      </c>
      <c r="AP104" s="265">
        <f>'Class-9'!AU106</f>
        <v>0</v>
      </c>
      <c r="AQ104" s="290">
        <f>'Class-9'!AV106</f>
        <v>0</v>
      </c>
      <c r="AR104" s="906">
        <f>'Class-9'!AW106</f>
        <v>0</v>
      </c>
      <c r="AS104" s="907"/>
      <c r="AT104" s="292" t="str">
        <f>'Class-9'!BA106</f>
        <v/>
      </c>
      <c r="AU104" s="264">
        <f>'Class-9'!BB106</f>
        <v>0</v>
      </c>
      <c r="AV104" s="265">
        <f>'Class-9'!BC106</f>
        <v>0</v>
      </c>
      <c r="AW104" s="290">
        <f>'Class-9'!BD106</f>
        <v>0</v>
      </c>
      <c r="AX104" s="265">
        <f>'Class-9'!BE106</f>
        <v>0</v>
      </c>
      <c r="AY104" s="265">
        <f>'Class-9'!BF106</f>
        <v>0</v>
      </c>
      <c r="AZ104" s="290">
        <f>'Class-9'!BG106</f>
        <v>0</v>
      </c>
      <c r="BA104" s="265">
        <f>'Class-9'!BH106</f>
        <v>0</v>
      </c>
      <c r="BB104" s="265">
        <f>'Class-9'!BI106</f>
        <v>0</v>
      </c>
      <c r="BC104" s="290">
        <f>'Class-9'!BJ106</f>
        <v>0</v>
      </c>
      <c r="BD104" s="906">
        <f>'Class-9'!BK106</f>
        <v>0</v>
      </c>
      <c r="BE104" s="907">
        <f>'Class-9'!BL106</f>
        <v>0</v>
      </c>
      <c r="BF104" s="292" t="str">
        <f>'Class-9'!BO106</f>
        <v/>
      </c>
      <c r="BG104" s="264">
        <f>'Class-9'!BP106</f>
        <v>0</v>
      </c>
      <c r="BH104" s="265">
        <f>'Class-9'!BQ106</f>
        <v>0</v>
      </c>
      <c r="BI104" s="290">
        <f>'Class-9'!BR106</f>
        <v>0</v>
      </c>
      <c r="BJ104" s="265">
        <f>'Class-9'!BS106</f>
        <v>0</v>
      </c>
      <c r="BK104" s="265">
        <f>'Class-9'!BT106</f>
        <v>0</v>
      </c>
      <c r="BL104" s="290">
        <f>'Class-9'!BU106</f>
        <v>0</v>
      </c>
      <c r="BM104" s="265">
        <f>'Class-9'!BV106</f>
        <v>0</v>
      </c>
      <c r="BN104" s="265">
        <f>'Class-9'!BW106</f>
        <v>0</v>
      </c>
      <c r="BO104" s="290">
        <f>'Class-9'!BX106</f>
        <v>0</v>
      </c>
      <c r="BP104" s="906">
        <f>'Class-9'!BY106</f>
        <v>0</v>
      </c>
      <c r="BQ104" s="907">
        <f>'Class-9'!BZ106</f>
        <v>0</v>
      </c>
      <c r="BR104" s="292" t="str">
        <f>'Class-9'!CC106</f>
        <v/>
      </c>
      <c r="BS104" s="264">
        <f>'Class-9'!CD106</f>
        <v>0</v>
      </c>
      <c r="BT104" s="265">
        <f>'Class-9'!CE106</f>
        <v>0</v>
      </c>
      <c r="BU104" s="290">
        <f>'Class-9'!CF106</f>
        <v>0</v>
      </c>
      <c r="BV104" s="265">
        <f>'Class-9'!CG106</f>
        <v>0</v>
      </c>
      <c r="BW104" s="265">
        <f>'Class-9'!CH106</f>
        <v>0</v>
      </c>
      <c r="BX104" s="290">
        <f>'Class-9'!CI106</f>
        <v>0</v>
      </c>
      <c r="BY104" s="265">
        <f>'Class-9'!CJ106</f>
        <v>0</v>
      </c>
      <c r="BZ104" s="265">
        <f>'Class-9'!CK106</f>
        <v>0</v>
      </c>
      <c r="CA104" s="290">
        <f>'Class-9'!CL106</f>
        <v>0</v>
      </c>
      <c r="CB104" s="906">
        <f>'Class-9'!CM106</f>
        <v>0</v>
      </c>
      <c r="CC104" s="907">
        <f>'Class-9'!CN106</f>
        <v>0</v>
      </c>
      <c r="CD104" s="292" t="str">
        <f>'Class-9'!CQ106</f>
        <v/>
      </c>
      <c r="CE104" s="264">
        <f>'Class-9'!CR106</f>
        <v>0</v>
      </c>
      <c r="CF104" s="265">
        <f>'Class-9'!CS106</f>
        <v>0</v>
      </c>
      <c r="CG104" s="290">
        <f>'Class-9'!CT106</f>
        <v>0</v>
      </c>
      <c r="CH104" s="265">
        <f>'Class-9'!CU106</f>
        <v>0</v>
      </c>
      <c r="CI104" s="265">
        <f>'Class-9'!CV106</f>
        <v>0</v>
      </c>
      <c r="CJ104" s="290">
        <f>'Class-9'!CW106</f>
        <v>0</v>
      </c>
      <c r="CK104" s="265">
        <f>'Class-9'!CX106</f>
        <v>0</v>
      </c>
      <c r="CL104" s="265">
        <f>'Class-9'!CY106</f>
        <v>0</v>
      </c>
      <c r="CM104" s="290">
        <f>'Class-9'!CZ106</f>
        <v>0</v>
      </c>
      <c r="CN104" s="906">
        <f>'Class-9'!DA106</f>
        <v>0</v>
      </c>
      <c r="CO104" s="907">
        <f>'Class-9'!DB106</f>
        <v>0</v>
      </c>
      <c r="CP104" s="292" t="str">
        <f>'Class-9'!DE106</f>
        <v/>
      </c>
      <c r="CQ104" s="264">
        <f>'Class-9'!DF106</f>
        <v>0</v>
      </c>
      <c r="CR104" s="265">
        <f>'Class-9'!DG106</f>
        <v>0</v>
      </c>
      <c r="CS104" s="290">
        <f>'Class-9'!DH106</f>
        <v>0</v>
      </c>
      <c r="CT104" s="265">
        <f>'Class-9'!DI106</f>
        <v>0</v>
      </c>
      <c r="CU104" s="265">
        <f>'Class-9'!DJ106</f>
        <v>0</v>
      </c>
      <c r="CV104" s="290">
        <f>'Class-9'!DK106</f>
        <v>0</v>
      </c>
      <c r="CW104" s="265">
        <f>'Class-9'!DL106</f>
        <v>0</v>
      </c>
      <c r="CX104" s="265">
        <f>'Class-9'!DM106</f>
        <v>0</v>
      </c>
      <c r="CY104" s="290">
        <f>'Class-9'!DN106</f>
        <v>0</v>
      </c>
      <c r="CZ104" s="291">
        <f>'Class-9'!DO106</f>
        <v>0</v>
      </c>
      <c r="DA104" s="307" t="str">
        <f>'Class-9'!DQ106</f>
        <v/>
      </c>
      <c r="DB104" s="264">
        <f>'Class-9'!DR106</f>
        <v>0</v>
      </c>
      <c r="DC104" s="265">
        <f>'Class-9'!DS106</f>
        <v>0</v>
      </c>
      <c r="DD104" s="290">
        <f>'Class-9'!DT106</f>
        <v>0</v>
      </c>
      <c r="DE104" s="265">
        <f>'Class-9'!DU106</f>
        <v>0</v>
      </c>
      <c r="DF104" s="265">
        <f>'Class-9'!DV106</f>
        <v>0</v>
      </c>
      <c r="DG104" s="290">
        <f>'Class-9'!DW106</f>
        <v>0</v>
      </c>
      <c r="DH104" s="265">
        <f>'Class-9'!DX106</f>
        <v>0</v>
      </c>
      <c r="DI104" s="265">
        <f>'Class-9'!DY106</f>
        <v>0</v>
      </c>
      <c r="DJ104" s="290">
        <f>'Class-9'!DZ106</f>
        <v>0</v>
      </c>
      <c r="DK104" s="291">
        <f>'Class-9'!EA106</f>
        <v>0</v>
      </c>
      <c r="DL104" s="307" t="str">
        <f>'Class-9'!EC106</f>
        <v/>
      </c>
      <c r="DM104" s="264">
        <f>'Class-9'!ED106</f>
        <v>0</v>
      </c>
      <c r="DN104" s="265">
        <f>'Class-9'!EE106</f>
        <v>0</v>
      </c>
      <c r="DO104" s="265">
        <f>'Class-9'!EF106</f>
        <v>0</v>
      </c>
      <c r="DP104" s="265">
        <f>'Class-9'!EG106</f>
        <v>0</v>
      </c>
      <c r="DQ104" s="265">
        <f>'Class-9'!EH106</f>
        <v>0</v>
      </c>
      <c r="DR104" s="292" t="str">
        <f>'Class-9'!EI106</f>
        <v/>
      </c>
      <c r="DS104" s="264">
        <f>'Class-9'!EJ106</f>
        <v>0</v>
      </c>
      <c r="DT104" s="265">
        <f>'Class-9'!EK106</f>
        <v>0</v>
      </c>
      <c r="DU104" s="265">
        <f>'Class-9'!EL106</f>
        <v>0</v>
      </c>
      <c r="DV104" s="265">
        <f>'Class-9'!EM106</f>
        <v>0</v>
      </c>
      <c r="DW104" s="265">
        <f>'Class-9'!EN106</f>
        <v>0</v>
      </c>
      <c r="DX104" s="268" t="str">
        <f>'Class-9'!EO106</f>
        <v/>
      </c>
      <c r="DY104" s="264">
        <f>'Class-9'!EP106</f>
        <v>0</v>
      </c>
      <c r="DZ104" s="265">
        <f>'Class-9'!EQ106</f>
        <v>0</v>
      </c>
      <c r="EA104" s="290">
        <f>'Class-9'!ER106</f>
        <v>0</v>
      </c>
      <c r="EB104" s="265">
        <f>'Class-9'!ES106</f>
        <v>0</v>
      </c>
      <c r="EC104" s="265">
        <f>'Class-9'!ET106</f>
        <v>0</v>
      </c>
      <c r="ED104" s="290">
        <f>'Class-9'!EU106</f>
        <v>0</v>
      </c>
      <c r="EE104" s="265">
        <f>'Class-9'!EV106</f>
        <v>0</v>
      </c>
      <c r="EF104" s="265">
        <f>'Class-9'!EW106</f>
        <v>0</v>
      </c>
      <c r="EG104" s="290">
        <f>'Class-9'!EX106</f>
        <v>0</v>
      </c>
      <c r="EH104" s="291">
        <f>'Class-9'!EY106</f>
        <v>0</v>
      </c>
      <c r="EI104" s="307" t="str">
        <f>'Class-9'!FA106</f>
        <v/>
      </c>
      <c r="EJ104" s="264">
        <f>'Class-9'!FB106</f>
        <v>0</v>
      </c>
      <c r="EK104" s="265">
        <f>'Class-9'!FC106</f>
        <v>0</v>
      </c>
      <c r="EL104" s="267" t="str">
        <f>'Class-9'!FD106</f>
        <v/>
      </c>
      <c r="EM104" s="264">
        <f>'Class-9'!FE106</f>
        <v>0</v>
      </c>
      <c r="EN104" s="265">
        <f>'Class-9'!FF106</f>
        <v>0</v>
      </c>
      <c r="EO104" s="265">
        <f>'Class-9'!FG106</f>
        <v>0</v>
      </c>
      <c r="EP104" s="265" t="str">
        <f>'Class-9'!FH106</f>
        <v/>
      </c>
      <c r="EQ104" s="265" t="str">
        <f>'Class-9'!FI106</f>
        <v/>
      </c>
      <c r="ER104" s="265" t="str">
        <f>'Class-9'!FJ106</f>
        <v/>
      </c>
      <c r="ES104" s="267" t="str">
        <f>'Class-9'!FK106</f>
        <v/>
      </c>
      <c r="ET104" s="271" t="str">
        <f>'Class-9'!FM106</f>
        <v/>
      </c>
    </row>
    <row r="105" spans="1:150" s="272" customFormat="1" ht="17.25" customHeight="1">
      <c r="A105" s="898"/>
      <c r="B105" s="264">
        <f t="shared" si="2"/>
        <v>0</v>
      </c>
      <c r="C105" s="265">
        <f>'Class-9'!D107</f>
        <v>0</v>
      </c>
      <c r="D105" s="265">
        <f>'Class-9'!E107</f>
        <v>0</v>
      </c>
      <c r="E105" s="265">
        <f>'Class-9'!F107</f>
        <v>0</v>
      </c>
      <c r="F105" s="265">
        <f>'Class-9'!G107</f>
        <v>0</v>
      </c>
      <c r="G105" s="265">
        <f>'Class-9'!H107</f>
        <v>0</v>
      </c>
      <c r="H105" s="265">
        <f>'Class-9'!I107</f>
        <v>0</v>
      </c>
      <c r="I105" s="265">
        <f>'Class-9'!J107</f>
        <v>0</v>
      </c>
      <c r="J105" s="266">
        <f>'Class-9'!K107</f>
        <v>0</v>
      </c>
      <c r="K105" s="264">
        <f>'Class-9'!L107</f>
        <v>0</v>
      </c>
      <c r="L105" s="265">
        <f>'Class-9'!M107</f>
        <v>0</v>
      </c>
      <c r="M105" s="290">
        <f>'Class-9'!N107</f>
        <v>0</v>
      </c>
      <c r="N105" s="265">
        <f>'Class-9'!O107</f>
        <v>0</v>
      </c>
      <c r="O105" s="265">
        <f>'Class-9'!P107</f>
        <v>0</v>
      </c>
      <c r="P105" s="290">
        <f>'Class-9'!Q107</f>
        <v>0</v>
      </c>
      <c r="Q105" s="265">
        <f>'Class-9'!R107</f>
        <v>0</v>
      </c>
      <c r="R105" s="265">
        <f>'Class-9'!S107</f>
        <v>0</v>
      </c>
      <c r="S105" s="290">
        <f>'Class-9'!T107</f>
        <v>0</v>
      </c>
      <c r="T105" s="906">
        <f>'Class-9'!U107</f>
        <v>0</v>
      </c>
      <c r="U105" s="907"/>
      <c r="V105" s="292" t="str">
        <f>'Class-9'!Y107</f>
        <v/>
      </c>
      <c r="W105" s="264">
        <f>'Class-9'!Z107</f>
        <v>0</v>
      </c>
      <c r="X105" s="265">
        <f>'Class-9'!AA107</f>
        <v>0</v>
      </c>
      <c r="Y105" s="290">
        <f>'Class-9'!AB107</f>
        <v>0</v>
      </c>
      <c r="Z105" s="265">
        <f>'Class-9'!AC107</f>
        <v>0</v>
      </c>
      <c r="AA105" s="265">
        <f>'Class-9'!AD107</f>
        <v>0</v>
      </c>
      <c r="AB105" s="290">
        <f>'Class-9'!AE107</f>
        <v>0</v>
      </c>
      <c r="AC105" s="265">
        <f>'Class-9'!AF107</f>
        <v>0</v>
      </c>
      <c r="AD105" s="265">
        <f>'Class-9'!AG107</f>
        <v>0</v>
      </c>
      <c r="AE105" s="290">
        <f>'Class-9'!AH107</f>
        <v>0</v>
      </c>
      <c r="AF105" s="906">
        <f>'Class-9'!AI107</f>
        <v>0</v>
      </c>
      <c r="AG105" s="907">
        <f>'Class-9'!AJ107</f>
        <v>0</v>
      </c>
      <c r="AH105" s="292" t="str">
        <f>'Class-9'!AM107</f>
        <v/>
      </c>
      <c r="AI105" s="264">
        <f>'Class-9'!AN107</f>
        <v>0</v>
      </c>
      <c r="AJ105" s="265">
        <f>'Class-9'!AO107</f>
        <v>0</v>
      </c>
      <c r="AK105" s="290">
        <f>'Class-9'!AP107</f>
        <v>0</v>
      </c>
      <c r="AL105" s="265">
        <f>'Class-9'!AQ107</f>
        <v>0</v>
      </c>
      <c r="AM105" s="265">
        <f>'Class-9'!AR107</f>
        <v>0</v>
      </c>
      <c r="AN105" s="290">
        <f>'Class-9'!AS107</f>
        <v>0</v>
      </c>
      <c r="AO105" s="265">
        <f>'Class-9'!AT107</f>
        <v>0</v>
      </c>
      <c r="AP105" s="265">
        <f>'Class-9'!AU107</f>
        <v>0</v>
      </c>
      <c r="AQ105" s="290">
        <f>'Class-9'!AV107</f>
        <v>0</v>
      </c>
      <c r="AR105" s="906">
        <f>'Class-9'!AW107</f>
        <v>0</v>
      </c>
      <c r="AS105" s="907"/>
      <c r="AT105" s="292" t="str">
        <f>'Class-9'!BA107</f>
        <v/>
      </c>
      <c r="AU105" s="264">
        <f>'Class-9'!BB107</f>
        <v>0</v>
      </c>
      <c r="AV105" s="265">
        <f>'Class-9'!BC107</f>
        <v>0</v>
      </c>
      <c r="AW105" s="290">
        <f>'Class-9'!BD107</f>
        <v>0</v>
      </c>
      <c r="AX105" s="265">
        <f>'Class-9'!BE107</f>
        <v>0</v>
      </c>
      <c r="AY105" s="265">
        <f>'Class-9'!BF107</f>
        <v>0</v>
      </c>
      <c r="AZ105" s="290">
        <f>'Class-9'!BG107</f>
        <v>0</v>
      </c>
      <c r="BA105" s="265">
        <f>'Class-9'!BH107</f>
        <v>0</v>
      </c>
      <c r="BB105" s="265">
        <f>'Class-9'!BI107</f>
        <v>0</v>
      </c>
      <c r="BC105" s="290">
        <f>'Class-9'!BJ107</f>
        <v>0</v>
      </c>
      <c r="BD105" s="906">
        <f>'Class-9'!BK107</f>
        <v>0</v>
      </c>
      <c r="BE105" s="907">
        <f>'Class-9'!BL107</f>
        <v>0</v>
      </c>
      <c r="BF105" s="292" t="str">
        <f>'Class-9'!BO107</f>
        <v/>
      </c>
      <c r="BG105" s="264">
        <f>'Class-9'!BP107</f>
        <v>0</v>
      </c>
      <c r="BH105" s="265">
        <f>'Class-9'!BQ107</f>
        <v>0</v>
      </c>
      <c r="BI105" s="290">
        <f>'Class-9'!BR107</f>
        <v>0</v>
      </c>
      <c r="BJ105" s="265">
        <f>'Class-9'!BS107</f>
        <v>0</v>
      </c>
      <c r="BK105" s="265">
        <f>'Class-9'!BT107</f>
        <v>0</v>
      </c>
      <c r="BL105" s="290">
        <f>'Class-9'!BU107</f>
        <v>0</v>
      </c>
      <c r="BM105" s="265">
        <f>'Class-9'!BV107</f>
        <v>0</v>
      </c>
      <c r="BN105" s="265">
        <f>'Class-9'!BW107</f>
        <v>0</v>
      </c>
      <c r="BO105" s="290">
        <f>'Class-9'!BX107</f>
        <v>0</v>
      </c>
      <c r="BP105" s="906">
        <f>'Class-9'!BY107</f>
        <v>0</v>
      </c>
      <c r="BQ105" s="907">
        <f>'Class-9'!BZ107</f>
        <v>0</v>
      </c>
      <c r="BR105" s="292" t="str">
        <f>'Class-9'!CC107</f>
        <v/>
      </c>
      <c r="BS105" s="264">
        <f>'Class-9'!CD107</f>
        <v>0</v>
      </c>
      <c r="BT105" s="265">
        <f>'Class-9'!CE107</f>
        <v>0</v>
      </c>
      <c r="BU105" s="290">
        <f>'Class-9'!CF107</f>
        <v>0</v>
      </c>
      <c r="BV105" s="265">
        <f>'Class-9'!CG107</f>
        <v>0</v>
      </c>
      <c r="BW105" s="265">
        <f>'Class-9'!CH107</f>
        <v>0</v>
      </c>
      <c r="BX105" s="290">
        <f>'Class-9'!CI107</f>
        <v>0</v>
      </c>
      <c r="BY105" s="265">
        <f>'Class-9'!CJ107</f>
        <v>0</v>
      </c>
      <c r="BZ105" s="265">
        <f>'Class-9'!CK107</f>
        <v>0</v>
      </c>
      <c r="CA105" s="290">
        <f>'Class-9'!CL107</f>
        <v>0</v>
      </c>
      <c r="CB105" s="906">
        <f>'Class-9'!CM107</f>
        <v>0</v>
      </c>
      <c r="CC105" s="907">
        <f>'Class-9'!CN107</f>
        <v>0</v>
      </c>
      <c r="CD105" s="292" t="str">
        <f>'Class-9'!CQ107</f>
        <v/>
      </c>
      <c r="CE105" s="264">
        <f>'Class-9'!CR107</f>
        <v>0</v>
      </c>
      <c r="CF105" s="265">
        <f>'Class-9'!CS107</f>
        <v>0</v>
      </c>
      <c r="CG105" s="290">
        <f>'Class-9'!CT107</f>
        <v>0</v>
      </c>
      <c r="CH105" s="265">
        <f>'Class-9'!CU107</f>
        <v>0</v>
      </c>
      <c r="CI105" s="265">
        <f>'Class-9'!CV107</f>
        <v>0</v>
      </c>
      <c r="CJ105" s="290">
        <f>'Class-9'!CW107</f>
        <v>0</v>
      </c>
      <c r="CK105" s="265">
        <f>'Class-9'!CX107</f>
        <v>0</v>
      </c>
      <c r="CL105" s="265">
        <f>'Class-9'!CY107</f>
        <v>0</v>
      </c>
      <c r="CM105" s="290">
        <f>'Class-9'!CZ107</f>
        <v>0</v>
      </c>
      <c r="CN105" s="906">
        <f>'Class-9'!DA107</f>
        <v>0</v>
      </c>
      <c r="CO105" s="907">
        <f>'Class-9'!DB107</f>
        <v>0</v>
      </c>
      <c r="CP105" s="292" t="str">
        <f>'Class-9'!DE107</f>
        <v/>
      </c>
      <c r="CQ105" s="264">
        <f>'Class-9'!DF107</f>
        <v>0</v>
      </c>
      <c r="CR105" s="265">
        <f>'Class-9'!DG107</f>
        <v>0</v>
      </c>
      <c r="CS105" s="290">
        <f>'Class-9'!DH107</f>
        <v>0</v>
      </c>
      <c r="CT105" s="265">
        <f>'Class-9'!DI107</f>
        <v>0</v>
      </c>
      <c r="CU105" s="265">
        <f>'Class-9'!DJ107</f>
        <v>0</v>
      </c>
      <c r="CV105" s="290">
        <f>'Class-9'!DK107</f>
        <v>0</v>
      </c>
      <c r="CW105" s="265">
        <f>'Class-9'!DL107</f>
        <v>0</v>
      </c>
      <c r="CX105" s="265">
        <f>'Class-9'!DM107</f>
        <v>0</v>
      </c>
      <c r="CY105" s="290">
        <f>'Class-9'!DN107</f>
        <v>0</v>
      </c>
      <c r="CZ105" s="291">
        <f>'Class-9'!DO107</f>
        <v>0</v>
      </c>
      <c r="DA105" s="307" t="str">
        <f>'Class-9'!DQ107</f>
        <v/>
      </c>
      <c r="DB105" s="264">
        <f>'Class-9'!DR107</f>
        <v>0</v>
      </c>
      <c r="DC105" s="265">
        <f>'Class-9'!DS107</f>
        <v>0</v>
      </c>
      <c r="DD105" s="290">
        <f>'Class-9'!DT107</f>
        <v>0</v>
      </c>
      <c r="DE105" s="265">
        <f>'Class-9'!DU107</f>
        <v>0</v>
      </c>
      <c r="DF105" s="265">
        <f>'Class-9'!DV107</f>
        <v>0</v>
      </c>
      <c r="DG105" s="290">
        <f>'Class-9'!DW107</f>
        <v>0</v>
      </c>
      <c r="DH105" s="265">
        <f>'Class-9'!DX107</f>
        <v>0</v>
      </c>
      <c r="DI105" s="265">
        <f>'Class-9'!DY107</f>
        <v>0</v>
      </c>
      <c r="DJ105" s="290">
        <f>'Class-9'!DZ107</f>
        <v>0</v>
      </c>
      <c r="DK105" s="291">
        <f>'Class-9'!EA107</f>
        <v>0</v>
      </c>
      <c r="DL105" s="307" t="str">
        <f>'Class-9'!EC107</f>
        <v/>
      </c>
      <c r="DM105" s="264">
        <f>'Class-9'!ED107</f>
        <v>0</v>
      </c>
      <c r="DN105" s="265">
        <f>'Class-9'!EE107</f>
        <v>0</v>
      </c>
      <c r="DO105" s="265">
        <f>'Class-9'!EF107</f>
        <v>0</v>
      </c>
      <c r="DP105" s="265">
        <f>'Class-9'!EG107</f>
        <v>0</v>
      </c>
      <c r="DQ105" s="265">
        <f>'Class-9'!EH107</f>
        <v>0</v>
      </c>
      <c r="DR105" s="292" t="str">
        <f>'Class-9'!EI107</f>
        <v/>
      </c>
      <c r="DS105" s="264">
        <f>'Class-9'!EJ107</f>
        <v>0</v>
      </c>
      <c r="DT105" s="265">
        <f>'Class-9'!EK107</f>
        <v>0</v>
      </c>
      <c r="DU105" s="265">
        <f>'Class-9'!EL107</f>
        <v>0</v>
      </c>
      <c r="DV105" s="265">
        <f>'Class-9'!EM107</f>
        <v>0</v>
      </c>
      <c r="DW105" s="265">
        <f>'Class-9'!EN107</f>
        <v>0</v>
      </c>
      <c r="DX105" s="268" t="str">
        <f>'Class-9'!EO107</f>
        <v/>
      </c>
      <c r="DY105" s="264">
        <f>'Class-9'!EP107</f>
        <v>0</v>
      </c>
      <c r="DZ105" s="265">
        <f>'Class-9'!EQ107</f>
        <v>0</v>
      </c>
      <c r="EA105" s="290">
        <f>'Class-9'!ER107</f>
        <v>0</v>
      </c>
      <c r="EB105" s="265">
        <f>'Class-9'!ES107</f>
        <v>0</v>
      </c>
      <c r="EC105" s="265">
        <f>'Class-9'!ET107</f>
        <v>0</v>
      </c>
      <c r="ED105" s="290">
        <f>'Class-9'!EU107</f>
        <v>0</v>
      </c>
      <c r="EE105" s="265">
        <f>'Class-9'!EV107</f>
        <v>0</v>
      </c>
      <c r="EF105" s="265">
        <f>'Class-9'!EW107</f>
        <v>0</v>
      </c>
      <c r="EG105" s="290">
        <f>'Class-9'!EX107</f>
        <v>0</v>
      </c>
      <c r="EH105" s="291">
        <f>'Class-9'!EY107</f>
        <v>0</v>
      </c>
      <c r="EI105" s="307" t="str">
        <f>'Class-9'!FA107</f>
        <v/>
      </c>
      <c r="EJ105" s="264">
        <f>'Class-9'!FB107</f>
        <v>0</v>
      </c>
      <c r="EK105" s="265">
        <f>'Class-9'!FC107</f>
        <v>0</v>
      </c>
      <c r="EL105" s="267" t="str">
        <f>'Class-9'!FD107</f>
        <v/>
      </c>
      <c r="EM105" s="264">
        <f>'Class-9'!FE107</f>
        <v>0</v>
      </c>
      <c r="EN105" s="265">
        <f>'Class-9'!FF107</f>
        <v>0</v>
      </c>
      <c r="EO105" s="265">
        <f>'Class-9'!FG107</f>
        <v>0</v>
      </c>
      <c r="EP105" s="265" t="str">
        <f>'Class-9'!FH107</f>
        <v/>
      </c>
      <c r="EQ105" s="265" t="str">
        <f>'Class-9'!FI107</f>
        <v/>
      </c>
      <c r="ER105" s="265" t="str">
        <f>'Class-9'!FJ107</f>
        <v/>
      </c>
      <c r="ES105" s="267" t="str">
        <f>'Class-9'!FK107</f>
        <v/>
      </c>
      <c r="ET105" s="271" t="str">
        <f>'Class-9'!FM107</f>
        <v/>
      </c>
    </row>
    <row r="106" spans="1:150" s="272" customFormat="1" ht="17.25" customHeight="1" thickBot="1">
      <c r="A106" s="898"/>
      <c r="B106" s="273">
        <f t="shared" si="2"/>
        <v>0</v>
      </c>
      <c r="C106" s="274">
        <f>'Class-9'!D108</f>
        <v>0</v>
      </c>
      <c r="D106" s="274">
        <f>'Class-9'!E108</f>
        <v>0</v>
      </c>
      <c r="E106" s="274">
        <f>'Class-9'!F108</f>
        <v>0</v>
      </c>
      <c r="F106" s="274">
        <f>'Class-9'!G108</f>
        <v>0</v>
      </c>
      <c r="G106" s="274">
        <f>'Class-9'!H108</f>
        <v>0</v>
      </c>
      <c r="H106" s="274">
        <f>'Class-9'!I108</f>
        <v>0</v>
      </c>
      <c r="I106" s="274">
        <f>'Class-9'!J108</f>
        <v>0</v>
      </c>
      <c r="J106" s="275">
        <f>'Class-9'!K108</f>
        <v>0</v>
      </c>
      <c r="K106" s="264">
        <f>'Class-9'!L108</f>
        <v>0</v>
      </c>
      <c r="L106" s="265">
        <f>'Class-9'!M108</f>
        <v>0</v>
      </c>
      <c r="M106" s="290">
        <f>'Class-9'!N108</f>
        <v>0</v>
      </c>
      <c r="N106" s="265">
        <f>'Class-9'!O108</f>
        <v>0</v>
      </c>
      <c r="O106" s="265">
        <f>'Class-9'!P108</f>
        <v>0</v>
      </c>
      <c r="P106" s="290">
        <f>'Class-9'!Q108</f>
        <v>0</v>
      </c>
      <c r="Q106" s="265">
        <f>'Class-9'!R108</f>
        <v>0</v>
      </c>
      <c r="R106" s="265">
        <f>'Class-9'!S108</f>
        <v>0</v>
      </c>
      <c r="S106" s="290">
        <f>'Class-9'!T108</f>
        <v>0</v>
      </c>
      <c r="T106" s="906">
        <f>'Class-9'!U108</f>
        <v>0</v>
      </c>
      <c r="U106" s="907"/>
      <c r="V106" s="292" t="str">
        <f>'Class-9'!Y108</f>
        <v/>
      </c>
      <c r="W106" s="264">
        <f>'Class-9'!Z108</f>
        <v>0</v>
      </c>
      <c r="X106" s="265">
        <f>'Class-9'!AA108</f>
        <v>0</v>
      </c>
      <c r="Y106" s="290">
        <f>'Class-9'!AB108</f>
        <v>0</v>
      </c>
      <c r="Z106" s="265">
        <f>'Class-9'!AC108</f>
        <v>0</v>
      </c>
      <c r="AA106" s="265">
        <f>'Class-9'!AD108</f>
        <v>0</v>
      </c>
      <c r="AB106" s="290">
        <f>'Class-9'!AE108</f>
        <v>0</v>
      </c>
      <c r="AC106" s="265">
        <f>'Class-9'!AF108</f>
        <v>0</v>
      </c>
      <c r="AD106" s="265">
        <f>'Class-9'!AG108</f>
        <v>0</v>
      </c>
      <c r="AE106" s="290">
        <f>'Class-9'!AH108</f>
        <v>0</v>
      </c>
      <c r="AF106" s="906">
        <f>'Class-9'!AI108</f>
        <v>0</v>
      </c>
      <c r="AG106" s="907">
        <f>'Class-9'!AJ108</f>
        <v>0</v>
      </c>
      <c r="AH106" s="292" t="str">
        <f>'Class-9'!AM108</f>
        <v/>
      </c>
      <c r="AI106" s="264">
        <f>'Class-9'!AN108</f>
        <v>0</v>
      </c>
      <c r="AJ106" s="265">
        <f>'Class-9'!AO108</f>
        <v>0</v>
      </c>
      <c r="AK106" s="290">
        <f>'Class-9'!AP108</f>
        <v>0</v>
      </c>
      <c r="AL106" s="265">
        <f>'Class-9'!AQ108</f>
        <v>0</v>
      </c>
      <c r="AM106" s="265">
        <f>'Class-9'!AR108</f>
        <v>0</v>
      </c>
      <c r="AN106" s="290">
        <f>'Class-9'!AS108</f>
        <v>0</v>
      </c>
      <c r="AO106" s="265">
        <f>'Class-9'!AT108</f>
        <v>0</v>
      </c>
      <c r="AP106" s="265">
        <f>'Class-9'!AU108</f>
        <v>0</v>
      </c>
      <c r="AQ106" s="290">
        <f>'Class-9'!AV108</f>
        <v>0</v>
      </c>
      <c r="AR106" s="906">
        <f>'Class-9'!AW108</f>
        <v>0</v>
      </c>
      <c r="AS106" s="907"/>
      <c r="AT106" s="292" t="str">
        <f>'Class-9'!BA108</f>
        <v/>
      </c>
      <c r="AU106" s="264">
        <f>'Class-9'!BB108</f>
        <v>0</v>
      </c>
      <c r="AV106" s="265">
        <f>'Class-9'!BC108</f>
        <v>0</v>
      </c>
      <c r="AW106" s="290">
        <f>'Class-9'!BD108</f>
        <v>0</v>
      </c>
      <c r="AX106" s="265">
        <f>'Class-9'!BE108</f>
        <v>0</v>
      </c>
      <c r="AY106" s="265">
        <f>'Class-9'!BF108</f>
        <v>0</v>
      </c>
      <c r="AZ106" s="290">
        <f>'Class-9'!BG108</f>
        <v>0</v>
      </c>
      <c r="BA106" s="265">
        <f>'Class-9'!BH108</f>
        <v>0</v>
      </c>
      <c r="BB106" s="265">
        <f>'Class-9'!BI108</f>
        <v>0</v>
      </c>
      <c r="BC106" s="290">
        <f>'Class-9'!BJ108</f>
        <v>0</v>
      </c>
      <c r="BD106" s="906">
        <f>'Class-9'!BK108</f>
        <v>0</v>
      </c>
      <c r="BE106" s="907">
        <f>'Class-9'!BL108</f>
        <v>0</v>
      </c>
      <c r="BF106" s="292" t="str">
        <f>'Class-9'!BO108</f>
        <v/>
      </c>
      <c r="BG106" s="264">
        <f>'Class-9'!BP108</f>
        <v>0</v>
      </c>
      <c r="BH106" s="265">
        <f>'Class-9'!BQ108</f>
        <v>0</v>
      </c>
      <c r="BI106" s="290">
        <f>'Class-9'!BR108</f>
        <v>0</v>
      </c>
      <c r="BJ106" s="265">
        <f>'Class-9'!BS108</f>
        <v>0</v>
      </c>
      <c r="BK106" s="265">
        <f>'Class-9'!BT108</f>
        <v>0</v>
      </c>
      <c r="BL106" s="290">
        <f>'Class-9'!BU108</f>
        <v>0</v>
      </c>
      <c r="BM106" s="265">
        <f>'Class-9'!BV108</f>
        <v>0</v>
      </c>
      <c r="BN106" s="265">
        <f>'Class-9'!BW108</f>
        <v>0</v>
      </c>
      <c r="BO106" s="290">
        <f>'Class-9'!BX108</f>
        <v>0</v>
      </c>
      <c r="BP106" s="906">
        <f>'Class-9'!BY108</f>
        <v>0</v>
      </c>
      <c r="BQ106" s="907">
        <f>'Class-9'!BZ108</f>
        <v>0</v>
      </c>
      <c r="BR106" s="292" t="str">
        <f>'Class-9'!CC108</f>
        <v/>
      </c>
      <c r="BS106" s="264">
        <f>'Class-9'!CD108</f>
        <v>0</v>
      </c>
      <c r="BT106" s="265">
        <f>'Class-9'!CE108</f>
        <v>0</v>
      </c>
      <c r="BU106" s="290">
        <f>'Class-9'!CF108</f>
        <v>0</v>
      </c>
      <c r="BV106" s="265">
        <f>'Class-9'!CG108</f>
        <v>0</v>
      </c>
      <c r="BW106" s="265">
        <f>'Class-9'!CH108</f>
        <v>0</v>
      </c>
      <c r="BX106" s="290">
        <f>'Class-9'!CI108</f>
        <v>0</v>
      </c>
      <c r="BY106" s="265">
        <f>'Class-9'!CJ108</f>
        <v>0</v>
      </c>
      <c r="BZ106" s="265">
        <f>'Class-9'!CK108</f>
        <v>0</v>
      </c>
      <c r="CA106" s="290">
        <f>'Class-9'!CL108</f>
        <v>0</v>
      </c>
      <c r="CB106" s="906">
        <f>'Class-9'!CM108</f>
        <v>0</v>
      </c>
      <c r="CC106" s="907">
        <f>'Class-9'!CN108</f>
        <v>0</v>
      </c>
      <c r="CD106" s="292" t="str">
        <f>'Class-9'!CQ108</f>
        <v/>
      </c>
      <c r="CE106" s="264">
        <f>'Class-9'!CR108</f>
        <v>0</v>
      </c>
      <c r="CF106" s="265">
        <f>'Class-9'!CS108</f>
        <v>0</v>
      </c>
      <c r="CG106" s="290">
        <f>'Class-9'!CT108</f>
        <v>0</v>
      </c>
      <c r="CH106" s="265">
        <f>'Class-9'!CU108</f>
        <v>0</v>
      </c>
      <c r="CI106" s="265">
        <f>'Class-9'!CV108</f>
        <v>0</v>
      </c>
      <c r="CJ106" s="290">
        <f>'Class-9'!CW108</f>
        <v>0</v>
      </c>
      <c r="CK106" s="265">
        <f>'Class-9'!CX108</f>
        <v>0</v>
      </c>
      <c r="CL106" s="265">
        <f>'Class-9'!CY108</f>
        <v>0</v>
      </c>
      <c r="CM106" s="290">
        <f>'Class-9'!CZ108</f>
        <v>0</v>
      </c>
      <c r="CN106" s="906">
        <f>'Class-9'!DA108</f>
        <v>0</v>
      </c>
      <c r="CO106" s="907">
        <f>'Class-9'!DB108</f>
        <v>0</v>
      </c>
      <c r="CP106" s="292" t="str">
        <f>'Class-9'!DE108</f>
        <v/>
      </c>
      <c r="CQ106" s="264">
        <f>'Class-9'!DF108</f>
        <v>0</v>
      </c>
      <c r="CR106" s="265">
        <f>'Class-9'!DG108</f>
        <v>0</v>
      </c>
      <c r="CS106" s="290">
        <f>'Class-9'!DH108</f>
        <v>0</v>
      </c>
      <c r="CT106" s="265">
        <f>'Class-9'!DI108</f>
        <v>0</v>
      </c>
      <c r="CU106" s="265">
        <f>'Class-9'!DJ108</f>
        <v>0</v>
      </c>
      <c r="CV106" s="290">
        <f>'Class-9'!DK108</f>
        <v>0</v>
      </c>
      <c r="CW106" s="265">
        <f>'Class-9'!DL108</f>
        <v>0</v>
      </c>
      <c r="CX106" s="265">
        <f>'Class-9'!DM108</f>
        <v>0</v>
      </c>
      <c r="CY106" s="290">
        <f>'Class-9'!DN108</f>
        <v>0</v>
      </c>
      <c r="CZ106" s="291">
        <f>'Class-9'!DO108</f>
        <v>0</v>
      </c>
      <c r="DA106" s="307" t="str">
        <f>'Class-9'!DQ108</f>
        <v/>
      </c>
      <c r="DB106" s="264">
        <f>'Class-9'!DR108</f>
        <v>0</v>
      </c>
      <c r="DC106" s="265">
        <f>'Class-9'!DS108</f>
        <v>0</v>
      </c>
      <c r="DD106" s="290">
        <f>'Class-9'!DT108</f>
        <v>0</v>
      </c>
      <c r="DE106" s="265">
        <f>'Class-9'!DU108</f>
        <v>0</v>
      </c>
      <c r="DF106" s="265">
        <f>'Class-9'!DV108</f>
        <v>0</v>
      </c>
      <c r="DG106" s="290">
        <f>'Class-9'!DW108</f>
        <v>0</v>
      </c>
      <c r="DH106" s="265">
        <f>'Class-9'!DX108</f>
        <v>0</v>
      </c>
      <c r="DI106" s="265">
        <f>'Class-9'!DY108</f>
        <v>0</v>
      </c>
      <c r="DJ106" s="290">
        <f>'Class-9'!DZ108</f>
        <v>0</v>
      </c>
      <c r="DK106" s="291">
        <f>'Class-9'!EA108</f>
        <v>0</v>
      </c>
      <c r="DL106" s="307" t="str">
        <f>'Class-9'!EC108</f>
        <v/>
      </c>
      <c r="DM106" s="273">
        <f>'Class-9'!ED108</f>
        <v>0</v>
      </c>
      <c r="DN106" s="274">
        <f>'Class-9'!EE108</f>
        <v>0</v>
      </c>
      <c r="DO106" s="274">
        <f>'Class-9'!EF108</f>
        <v>0</v>
      </c>
      <c r="DP106" s="274">
        <f>'Class-9'!EG108</f>
        <v>0</v>
      </c>
      <c r="DQ106" s="274">
        <f>'Class-9'!EH108</f>
        <v>0</v>
      </c>
      <c r="DR106" s="310" t="str">
        <f>'Class-9'!EI108</f>
        <v/>
      </c>
      <c r="DS106" s="273">
        <f>'Class-9'!EJ108</f>
        <v>0</v>
      </c>
      <c r="DT106" s="274">
        <f>'Class-9'!EK108</f>
        <v>0</v>
      </c>
      <c r="DU106" s="274">
        <f>'Class-9'!EL108</f>
        <v>0</v>
      </c>
      <c r="DV106" s="274">
        <f>'Class-9'!EM108</f>
        <v>0</v>
      </c>
      <c r="DW106" s="274">
        <f>'Class-9'!EN108</f>
        <v>0</v>
      </c>
      <c r="DX106" s="277" t="str">
        <f>'Class-9'!EO108</f>
        <v/>
      </c>
      <c r="DY106" s="264">
        <f>'Class-9'!EP108</f>
        <v>0</v>
      </c>
      <c r="DZ106" s="265">
        <f>'Class-9'!EQ108</f>
        <v>0</v>
      </c>
      <c r="EA106" s="290">
        <f>'Class-9'!ER108</f>
        <v>0</v>
      </c>
      <c r="EB106" s="265">
        <f>'Class-9'!ES108</f>
        <v>0</v>
      </c>
      <c r="EC106" s="265">
        <f>'Class-9'!ET108</f>
        <v>0</v>
      </c>
      <c r="ED106" s="290">
        <f>'Class-9'!EU108</f>
        <v>0</v>
      </c>
      <c r="EE106" s="265">
        <f>'Class-9'!EV108</f>
        <v>0</v>
      </c>
      <c r="EF106" s="265">
        <f>'Class-9'!EW108</f>
        <v>0</v>
      </c>
      <c r="EG106" s="290">
        <f>'Class-9'!EX108</f>
        <v>0</v>
      </c>
      <c r="EH106" s="291">
        <f>'Class-9'!EY108</f>
        <v>0</v>
      </c>
      <c r="EI106" s="307" t="str">
        <f>'Class-9'!FA108</f>
        <v/>
      </c>
      <c r="EJ106" s="273">
        <f>'Class-9'!FB108</f>
        <v>0</v>
      </c>
      <c r="EK106" s="274">
        <f>'Class-9'!FC108</f>
        <v>0</v>
      </c>
      <c r="EL106" s="276" t="str">
        <f>'Class-9'!FD108</f>
        <v/>
      </c>
      <c r="EM106" s="273">
        <f>'Class-9'!FE108</f>
        <v>0</v>
      </c>
      <c r="EN106" s="274">
        <f>'Class-9'!FF108</f>
        <v>0</v>
      </c>
      <c r="EO106" s="274">
        <f>'Class-9'!FG108</f>
        <v>0</v>
      </c>
      <c r="EP106" s="274" t="str">
        <f>'Class-9'!FH108</f>
        <v/>
      </c>
      <c r="EQ106" s="274" t="str">
        <f>'Class-9'!FI108</f>
        <v/>
      </c>
      <c r="ER106" s="274" t="str">
        <f>'Class-9'!FJ108</f>
        <v/>
      </c>
      <c r="ES106" s="276" t="str">
        <f>'Class-9'!FK108</f>
        <v/>
      </c>
      <c r="ET106" s="278" t="str">
        <f>'Class-9'!FM108</f>
        <v/>
      </c>
    </row>
    <row r="107" spans="1:150" ht="24.75" customHeight="1">
      <c r="A107" s="898"/>
      <c r="B107" s="827" t="s">
        <v>162</v>
      </c>
      <c r="C107" s="828"/>
      <c r="D107" s="828"/>
      <c r="E107" s="828"/>
      <c r="F107" s="828"/>
      <c r="G107" s="828"/>
      <c r="H107" s="828"/>
      <c r="I107" s="828"/>
      <c r="J107" s="829"/>
      <c r="K107" s="807" t="str">
        <f>K2</f>
        <v>HINDI</v>
      </c>
      <c r="L107" s="808"/>
      <c r="M107" s="808"/>
      <c r="N107" s="808"/>
      <c r="O107" s="808"/>
      <c r="P107" s="808"/>
      <c r="Q107" s="808"/>
      <c r="R107" s="808"/>
      <c r="S107" s="808"/>
      <c r="T107" s="808"/>
      <c r="U107" s="808"/>
      <c r="V107" s="822"/>
      <c r="W107" s="807" t="str">
        <f>W2</f>
        <v>ENGLISH</v>
      </c>
      <c r="X107" s="808"/>
      <c r="Y107" s="808"/>
      <c r="Z107" s="808"/>
      <c r="AA107" s="808"/>
      <c r="AB107" s="808"/>
      <c r="AC107" s="808"/>
      <c r="AD107" s="808"/>
      <c r="AE107" s="808"/>
      <c r="AF107" s="808"/>
      <c r="AG107" s="808"/>
      <c r="AH107" s="822"/>
      <c r="AI107" s="807" t="str">
        <f>AI2</f>
        <v>SANSKRIT-I</v>
      </c>
      <c r="AJ107" s="808"/>
      <c r="AK107" s="808"/>
      <c r="AL107" s="808"/>
      <c r="AM107" s="808"/>
      <c r="AN107" s="808"/>
      <c r="AO107" s="808"/>
      <c r="AP107" s="808"/>
      <c r="AQ107" s="808"/>
      <c r="AR107" s="808"/>
      <c r="AS107" s="808"/>
      <c r="AT107" s="822"/>
      <c r="AU107" s="807" t="str">
        <f>AU2</f>
        <v>SANSKRIT-II</v>
      </c>
      <c r="AV107" s="808"/>
      <c r="AW107" s="808"/>
      <c r="AX107" s="808"/>
      <c r="AY107" s="808"/>
      <c r="AZ107" s="808"/>
      <c r="BA107" s="808"/>
      <c r="BB107" s="808"/>
      <c r="BC107" s="808"/>
      <c r="BD107" s="808"/>
      <c r="BE107" s="808"/>
      <c r="BF107" s="822"/>
      <c r="BG107" s="807" t="str">
        <f>BG2</f>
        <v>MATHEMATICS</v>
      </c>
      <c r="BH107" s="808"/>
      <c r="BI107" s="808"/>
      <c r="BJ107" s="808"/>
      <c r="BK107" s="808"/>
      <c r="BL107" s="808"/>
      <c r="BM107" s="808"/>
      <c r="BN107" s="808"/>
      <c r="BO107" s="808"/>
      <c r="BP107" s="808"/>
      <c r="BQ107" s="808"/>
      <c r="BR107" s="822"/>
      <c r="BS107" s="807" t="str">
        <f>BS2</f>
        <v>SCIENCE</v>
      </c>
      <c r="BT107" s="808"/>
      <c r="BU107" s="808"/>
      <c r="BV107" s="808"/>
      <c r="BW107" s="808"/>
      <c r="BX107" s="808"/>
      <c r="BY107" s="808"/>
      <c r="BZ107" s="808"/>
      <c r="CA107" s="808"/>
      <c r="CB107" s="808"/>
      <c r="CC107" s="808"/>
      <c r="CD107" s="822"/>
      <c r="CE107" s="807" t="str">
        <f>CE2</f>
        <v>SOCIAL SCIENCE</v>
      </c>
      <c r="CF107" s="808"/>
      <c r="CG107" s="808"/>
      <c r="CH107" s="808"/>
      <c r="CI107" s="808"/>
      <c r="CJ107" s="808"/>
      <c r="CK107" s="808"/>
      <c r="CL107" s="808"/>
      <c r="CM107" s="808"/>
      <c r="CN107" s="808"/>
      <c r="CO107" s="808"/>
      <c r="CP107" s="822"/>
      <c r="CQ107" s="807" t="str">
        <f>CQ2</f>
        <v>Foundation Of Information Tech.</v>
      </c>
      <c r="CR107" s="808"/>
      <c r="CS107" s="808"/>
      <c r="CT107" s="808"/>
      <c r="CU107" s="808"/>
      <c r="CV107" s="808"/>
      <c r="CW107" s="808"/>
      <c r="CX107" s="808"/>
      <c r="CY107" s="808"/>
      <c r="CZ107" s="808"/>
      <c r="DA107" s="808"/>
      <c r="DB107" s="807" t="str">
        <f>DB2</f>
        <v>Health &amp; Phy. Edu.</v>
      </c>
      <c r="DC107" s="808"/>
      <c r="DD107" s="808"/>
      <c r="DE107" s="808"/>
      <c r="DF107" s="808"/>
      <c r="DG107" s="808"/>
      <c r="DH107" s="808"/>
      <c r="DI107" s="808"/>
      <c r="DJ107" s="808"/>
      <c r="DK107" s="808"/>
      <c r="DL107" s="808"/>
      <c r="DM107" s="813" t="str">
        <f>DM2</f>
        <v>S.U.P.W.</v>
      </c>
      <c r="DN107" s="814"/>
      <c r="DO107" s="814"/>
      <c r="DP107" s="814"/>
      <c r="DQ107" s="814"/>
      <c r="DR107" s="815"/>
      <c r="DS107" s="813" t="str">
        <f>DS2</f>
        <v>ART EDUCATION</v>
      </c>
      <c r="DT107" s="814"/>
      <c r="DU107" s="814"/>
      <c r="DV107" s="814"/>
      <c r="DW107" s="814"/>
      <c r="DX107" s="815"/>
      <c r="DY107" s="807" t="str">
        <f>DY2</f>
        <v>H &amp; C RAJ</v>
      </c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792" t="s">
        <v>172</v>
      </c>
      <c r="EK107" s="793"/>
      <c r="EL107" s="793"/>
      <c r="EM107" s="793"/>
      <c r="EN107" s="793"/>
      <c r="EO107" s="793"/>
      <c r="EP107" s="793"/>
      <c r="EQ107" s="793"/>
      <c r="ER107" s="793"/>
      <c r="ES107" s="794"/>
    </row>
    <row r="108" spans="1:150" ht="34.5" customHeight="1">
      <c r="A108" s="898"/>
      <c r="B108" s="830" t="s">
        <v>163</v>
      </c>
      <c r="C108" s="831"/>
      <c r="D108" s="831"/>
      <c r="E108" s="831"/>
      <c r="F108" s="831"/>
      <c r="G108" s="831"/>
      <c r="H108" s="831"/>
      <c r="I108" s="831"/>
      <c r="J108" s="832"/>
      <c r="K108" s="809">
        <f>K3</f>
        <v>0</v>
      </c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23"/>
      <c r="W108" s="809">
        <f>W3</f>
        <v>0</v>
      </c>
      <c r="X108" s="810"/>
      <c r="Y108" s="810"/>
      <c r="Z108" s="810"/>
      <c r="AA108" s="810"/>
      <c r="AB108" s="810"/>
      <c r="AC108" s="810"/>
      <c r="AD108" s="810"/>
      <c r="AE108" s="810"/>
      <c r="AF108" s="810"/>
      <c r="AG108" s="810"/>
      <c r="AH108" s="823"/>
      <c r="AI108" s="809">
        <f>AI3</f>
        <v>0</v>
      </c>
      <c r="AJ108" s="810"/>
      <c r="AK108" s="810"/>
      <c r="AL108" s="810"/>
      <c r="AM108" s="810"/>
      <c r="AN108" s="810"/>
      <c r="AO108" s="810"/>
      <c r="AP108" s="810"/>
      <c r="AQ108" s="810"/>
      <c r="AR108" s="810"/>
      <c r="AS108" s="810"/>
      <c r="AT108" s="823"/>
      <c r="AU108" s="809">
        <f>AU3</f>
        <v>0</v>
      </c>
      <c r="AV108" s="810"/>
      <c r="AW108" s="810"/>
      <c r="AX108" s="810"/>
      <c r="AY108" s="810"/>
      <c r="AZ108" s="810"/>
      <c r="BA108" s="810"/>
      <c r="BB108" s="810"/>
      <c r="BC108" s="810"/>
      <c r="BD108" s="810"/>
      <c r="BE108" s="810"/>
      <c r="BF108" s="823"/>
      <c r="BG108" s="809">
        <f>BG3</f>
        <v>0</v>
      </c>
      <c r="BH108" s="810"/>
      <c r="BI108" s="810"/>
      <c r="BJ108" s="810"/>
      <c r="BK108" s="810"/>
      <c r="BL108" s="810"/>
      <c r="BM108" s="810"/>
      <c r="BN108" s="810"/>
      <c r="BO108" s="810"/>
      <c r="BP108" s="810"/>
      <c r="BQ108" s="810"/>
      <c r="BR108" s="823"/>
      <c r="BS108" s="809">
        <f>BS3</f>
        <v>0</v>
      </c>
      <c r="BT108" s="810"/>
      <c r="BU108" s="810"/>
      <c r="BV108" s="810"/>
      <c r="BW108" s="810"/>
      <c r="BX108" s="810"/>
      <c r="BY108" s="810"/>
      <c r="BZ108" s="810"/>
      <c r="CA108" s="810"/>
      <c r="CB108" s="810"/>
      <c r="CC108" s="810"/>
      <c r="CD108" s="823"/>
      <c r="CE108" s="809">
        <f>CE3</f>
        <v>0</v>
      </c>
      <c r="CF108" s="810"/>
      <c r="CG108" s="810"/>
      <c r="CH108" s="810"/>
      <c r="CI108" s="810"/>
      <c r="CJ108" s="810"/>
      <c r="CK108" s="810"/>
      <c r="CL108" s="810"/>
      <c r="CM108" s="810"/>
      <c r="CN108" s="810"/>
      <c r="CO108" s="810"/>
      <c r="CP108" s="823"/>
      <c r="CQ108" s="809" t="str">
        <f>CQ3</f>
        <v>B</v>
      </c>
      <c r="CR108" s="810"/>
      <c r="CS108" s="810"/>
      <c r="CT108" s="810"/>
      <c r="CU108" s="810"/>
      <c r="CV108" s="810"/>
      <c r="CW108" s="810"/>
      <c r="CX108" s="810"/>
      <c r="CY108" s="810"/>
      <c r="CZ108" s="810"/>
      <c r="DA108" s="810"/>
      <c r="DB108" s="809" t="str">
        <f>DB3</f>
        <v>D</v>
      </c>
      <c r="DC108" s="810"/>
      <c r="DD108" s="810"/>
      <c r="DE108" s="810"/>
      <c r="DF108" s="810"/>
      <c r="DG108" s="810"/>
      <c r="DH108" s="810"/>
      <c r="DI108" s="810"/>
      <c r="DJ108" s="810"/>
      <c r="DK108" s="810"/>
      <c r="DL108" s="810"/>
      <c r="DM108" s="816">
        <f>DM3</f>
        <v>0</v>
      </c>
      <c r="DN108" s="817"/>
      <c r="DO108" s="817"/>
      <c r="DP108" s="817"/>
      <c r="DQ108" s="817"/>
      <c r="DR108" s="818"/>
      <c r="DS108" s="816">
        <f>DS3</f>
        <v>0</v>
      </c>
      <c r="DT108" s="817"/>
      <c r="DU108" s="817"/>
      <c r="DV108" s="817"/>
      <c r="DW108" s="817"/>
      <c r="DX108" s="818"/>
      <c r="DY108" s="809" t="str">
        <f>DY3</f>
        <v>D</v>
      </c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123" t="s">
        <v>166</v>
      </c>
      <c r="EK108" s="121" t="s">
        <v>141</v>
      </c>
      <c r="EL108" s="119" t="s">
        <v>173</v>
      </c>
      <c r="EM108" s="119" t="s">
        <v>174</v>
      </c>
      <c r="EN108" s="119" t="s">
        <v>175</v>
      </c>
      <c r="EO108" s="119" t="s">
        <v>176</v>
      </c>
      <c r="EP108" s="120" t="s">
        <v>177</v>
      </c>
      <c r="EQ108" s="120" t="s">
        <v>126</v>
      </c>
      <c r="ER108" s="121"/>
      <c r="ES108" s="124" t="s">
        <v>32</v>
      </c>
    </row>
    <row r="109" spans="1:150" ht="36" customHeight="1">
      <c r="A109" s="898"/>
      <c r="B109" s="833" t="s">
        <v>164</v>
      </c>
      <c r="C109" s="834"/>
      <c r="D109" s="834"/>
      <c r="E109" s="834"/>
      <c r="F109" s="834"/>
      <c r="G109" s="834"/>
      <c r="H109" s="834"/>
      <c r="I109" s="834"/>
      <c r="J109" s="835"/>
      <c r="K109" s="784" t="s">
        <v>166</v>
      </c>
      <c r="L109" s="785"/>
      <c r="M109" s="293" t="s">
        <v>141</v>
      </c>
      <c r="N109" s="294" t="s">
        <v>167</v>
      </c>
      <c r="O109" s="250" t="s">
        <v>70</v>
      </c>
      <c r="P109" s="250" t="s">
        <v>147</v>
      </c>
      <c r="Q109" s="250" t="s">
        <v>168</v>
      </c>
      <c r="R109" s="250" t="s">
        <v>169</v>
      </c>
      <c r="S109" s="250" t="s">
        <v>122</v>
      </c>
      <c r="T109" s="250" t="s">
        <v>123</v>
      </c>
      <c r="U109" s="280" t="s">
        <v>124</v>
      </c>
      <c r="V109" s="296" t="s">
        <v>170</v>
      </c>
      <c r="W109" s="784" t="s">
        <v>166</v>
      </c>
      <c r="X109" s="785"/>
      <c r="Y109" s="293" t="s">
        <v>141</v>
      </c>
      <c r="Z109" s="294" t="s">
        <v>167</v>
      </c>
      <c r="AA109" s="250" t="s">
        <v>70</v>
      </c>
      <c r="AB109" s="250" t="s">
        <v>147</v>
      </c>
      <c r="AC109" s="250" t="s">
        <v>168</v>
      </c>
      <c r="AD109" s="250" t="s">
        <v>169</v>
      </c>
      <c r="AE109" s="250" t="s">
        <v>122</v>
      </c>
      <c r="AF109" s="250" t="s">
        <v>123</v>
      </c>
      <c r="AG109" s="280" t="s">
        <v>124</v>
      </c>
      <c r="AH109" s="296" t="s">
        <v>170</v>
      </c>
      <c r="AI109" s="784" t="s">
        <v>166</v>
      </c>
      <c r="AJ109" s="785"/>
      <c r="AK109" s="293" t="s">
        <v>141</v>
      </c>
      <c r="AL109" s="294" t="s">
        <v>167</v>
      </c>
      <c r="AM109" s="250" t="s">
        <v>70</v>
      </c>
      <c r="AN109" s="250" t="s">
        <v>147</v>
      </c>
      <c r="AO109" s="250" t="s">
        <v>168</v>
      </c>
      <c r="AP109" s="250" t="s">
        <v>169</v>
      </c>
      <c r="AQ109" s="250" t="s">
        <v>122</v>
      </c>
      <c r="AR109" s="250" t="s">
        <v>123</v>
      </c>
      <c r="AS109" s="280" t="s">
        <v>124</v>
      </c>
      <c r="AT109" s="296" t="s">
        <v>170</v>
      </c>
      <c r="AU109" s="784" t="s">
        <v>166</v>
      </c>
      <c r="AV109" s="785"/>
      <c r="AW109" s="293" t="s">
        <v>141</v>
      </c>
      <c r="AX109" s="294" t="s">
        <v>167</v>
      </c>
      <c r="AY109" s="250" t="s">
        <v>70</v>
      </c>
      <c r="AZ109" s="250" t="s">
        <v>147</v>
      </c>
      <c r="BA109" s="250" t="s">
        <v>168</v>
      </c>
      <c r="BB109" s="250" t="s">
        <v>169</v>
      </c>
      <c r="BC109" s="250" t="s">
        <v>122</v>
      </c>
      <c r="BD109" s="250" t="s">
        <v>123</v>
      </c>
      <c r="BE109" s="280" t="s">
        <v>124</v>
      </c>
      <c r="BF109" s="296" t="s">
        <v>170</v>
      </c>
      <c r="BG109" s="784" t="s">
        <v>166</v>
      </c>
      <c r="BH109" s="785"/>
      <c r="BI109" s="293" t="s">
        <v>141</v>
      </c>
      <c r="BJ109" s="294" t="s">
        <v>167</v>
      </c>
      <c r="BK109" s="250" t="s">
        <v>70</v>
      </c>
      <c r="BL109" s="250" t="s">
        <v>147</v>
      </c>
      <c r="BM109" s="250" t="s">
        <v>168</v>
      </c>
      <c r="BN109" s="250" t="s">
        <v>169</v>
      </c>
      <c r="BO109" s="250" t="s">
        <v>122</v>
      </c>
      <c r="BP109" s="250" t="s">
        <v>123</v>
      </c>
      <c r="BQ109" s="280" t="s">
        <v>124</v>
      </c>
      <c r="BR109" s="296" t="s">
        <v>170</v>
      </c>
      <c r="BS109" s="784" t="s">
        <v>166</v>
      </c>
      <c r="BT109" s="785"/>
      <c r="BU109" s="293" t="s">
        <v>141</v>
      </c>
      <c r="BV109" s="294" t="s">
        <v>167</v>
      </c>
      <c r="BW109" s="250" t="s">
        <v>70</v>
      </c>
      <c r="BX109" s="250" t="s">
        <v>147</v>
      </c>
      <c r="BY109" s="250" t="s">
        <v>168</v>
      </c>
      <c r="BZ109" s="250" t="s">
        <v>169</v>
      </c>
      <c r="CA109" s="250" t="s">
        <v>122</v>
      </c>
      <c r="CB109" s="250" t="s">
        <v>123</v>
      </c>
      <c r="CC109" s="280" t="s">
        <v>124</v>
      </c>
      <c r="CD109" s="296" t="s">
        <v>170</v>
      </c>
      <c r="CE109" s="784" t="s">
        <v>166</v>
      </c>
      <c r="CF109" s="785"/>
      <c r="CG109" s="293" t="s">
        <v>141</v>
      </c>
      <c r="CH109" s="294" t="s">
        <v>167</v>
      </c>
      <c r="CI109" s="377" t="s">
        <v>70</v>
      </c>
      <c r="CJ109" s="377" t="s">
        <v>147</v>
      </c>
      <c r="CK109" s="377" t="s">
        <v>168</v>
      </c>
      <c r="CL109" s="377" t="s">
        <v>169</v>
      </c>
      <c r="CM109" s="377" t="s">
        <v>122</v>
      </c>
      <c r="CN109" s="377" t="s">
        <v>123</v>
      </c>
      <c r="CO109" s="280" t="s">
        <v>124</v>
      </c>
      <c r="CP109" s="296" t="s">
        <v>170</v>
      </c>
      <c r="CQ109" s="784" t="s">
        <v>166</v>
      </c>
      <c r="CR109" s="785"/>
      <c r="CS109" s="786" t="s">
        <v>141</v>
      </c>
      <c r="CT109" s="787"/>
      <c r="CU109" s="312" t="s">
        <v>167</v>
      </c>
      <c r="CV109" s="227" t="s">
        <v>203</v>
      </c>
      <c r="CW109" s="314" t="s">
        <v>68</v>
      </c>
      <c r="CX109" s="382" t="s">
        <v>69</v>
      </c>
      <c r="CY109" s="314" t="s">
        <v>71</v>
      </c>
      <c r="CZ109" s="382" t="s">
        <v>70</v>
      </c>
      <c r="DA109" s="296" t="s">
        <v>170</v>
      </c>
      <c r="DB109" s="784" t="s">
        <v>166</v>
      </c>
      <c r="DC109" s="785"/>
      <c r="DD109" s="786" t="s">
        <v>141</v>
      </c>
      <c r="DE109" s="787"/>
      <c r="DF109" s="312" t="s">
        <v>167</v>
      </c>
      <c r="DG109" s="227" t="s">
        <v>203</v>
      </c>
      <c r="DH109" s="314" t="s">
        <v>68</v>
      </c>
      <c r="DI109" s="382" t="s">
        <v>69</v>
      </c>
      <c r="DJ109" s="314" t="s">
        <v>71</v>
      </c>
      <c r="DK109" s="382" t="s">
        <v>70</v>
      </c>
      <c r="DL109" s="296" t="s">
        <v>170</v>
      </c>
      <c r="DM109" s="122" t="s">
        <v>203</v>
      </c>
      <c r="DN109" s="386" t="s">
        <v>68</v>
      </c>
      <c r="DO109" s="386" t="s">
        <v>69</v>
      </c>
      <c r="DP109" s="386" t="s">
        <v>71</v>
      </c>
      <c r="DQ109" s="431" t="s">
        <v>70</v>
      </c>
      <c r="DR109" s="432" t="s">
        <v>170</v>
      </c>
      <c r="DS109" s="122" t="s">
        <v>203</v>
      </c>
      <c r="DT109" s="386" t="s">
        <v>68</v>
      </c>
      <c r="DU109" s="386" t="s">
        <v>69</v>
      </c>
      <c r="DV109" s="386" t="s">
        <v>71</v>
      </c>
      <c r="DW109" s="431" t="s">
        <v>70</v>
      </c>
      <c r="DX109" s="432" t="s">
        <v>170</v>
      </c>
      <c r="DY109" s="784" t="s">
        <v>166</v>
      </c>
      <c r="DZ109" s="785"/>
      <c r="EA109" s="786" t="s">
        <v>141</v>
      </c>
      <c r="EB109" s="787"/>
      <c r="EC109" s="312" t="s">
        <v>167</v>
      </c>
      <c r="ED109" s="227" t="s">
        <v>203</v>
      </c>
      <c r="EE109" s="314" t="s">
        <v>68</v>
      </c>
      <c r="EF109" s="382" t="s">
        <v>69</v>
      </c>
      <c r="EG109" s="314" t="s">
        <v>71</v>
      </c>
      <c r="EH109" s="382" t="s">
        <v>70</v>
      </c>
      <c r="EI109" s="296" t="s">
        <v>170</v>
      </c>
      <c r="EJ109" s="127">
        <f>MAX($B$7:$B$106)</f>
        <v>2</v>
      </c>
      <c r="EK109" s="125">
        <f>COUNTIF($F$7:$F$106,"NSO")</f>
        <v>0</v>
      </c>
      <c r="EL109" s="125">
        <f>EJ109-EK109</f>
        <v>2</v>
      </c>
      <c r="EM109" s="125">
        <f>COUNTIF($EP$7:$EP$106,"First")</f>
        <v>2</v>
      </c>
      <c r="EN109" s="125">
        <f>COUNTIF($EP$7:$EP$106,"Second")</f>
        <v>0</v>
      </c>
      <c r="EO109" s="125">
        <f>EL109-EQ109-EP109-EM109-EN109</f>
        <v>0</v>
      </c>
      <c r="EP109" s="125">
        <f>COUNTIF($EQ$7:$EQ$106,"Supp.")</f>
        <v>0</v>
      </c>
      <c r="EQ109" s="125">
        <f>COUNTIF($EQ$7:$EQ$106,"fail")</f>
        <v>0</v>
      </c>
      <c r="ER109" s="125"/>
      <c r="ES109" s="126">
        <f>SUM(EM109:EQ109)</f>
        <v>2</v>
      </c>
    </row>
    <row r="110" spans="1:150" ht="24.75" customHeight="1">
      <c r="A110" s="898"/>
      <c r="B110" s="833"/>
      <c r="C110" s="834"/>
      <c r="D110" s="834"/>
      <c r="E110" s="834"/>
      <c r="F110" s="834"/>
      <c r="G110" s="834"/>
      <c r="H110" s="834"/>
      <c r="I110" s="834"/>
      <c r="J110" s="835"/>
      <c r="K110" s="788">
        <f>MAX($B$7:$B$107)</f>
        <v>2</v>
      </c>
      <c r="L110" s="789"/>
      <c r="M110" s="249">
        <f>COUNTIF($F$7:$F$107,"NSO")</f>
        <v>0</v>
      </c>
      <c r="N110" s="228">
        <f>K110-M110</f>
        <v>2</v>
      </c>
      <c r="O110" s="295">
        <f>COUNTIF(V7:V106,"D")</f>
        <v>1</v>
      </c>
      <c r="P110" s="295">
        <f>COUNTIF(V7:V106,"I")</f>
        <v>1</v>
      </c>
      <c r="Q110" s="295">
        <f>COUNTIF(V7:V106,"II")</f>
        <v>0</v>
      </c>
      <c r="R110" s="295">
        <f>COUNTIF(V7:V106,"III")</f>
        <v>0</v>
      </c>
      <c r="S110" s="295">
        <f>K114+L114</f>
        <v>0</v>
      </c>
      <c r="T110" s="295">
        <f>COUNTIF(V7:V107,"S")</f>
        <v>0</v>
      </c>
      <c r="U110" s="295">
        <f>COUNTIF(V7:V107,"F")</f>
        <v>0</v>
      </c>
      <c r="V110" s="297">
        <f>SUM(Q110:U110)</f>
        <v>0</v>
      </c>
      <c r="W110" s="788">
        <f>MAX($B$7:$B$107)</f>
        <v>2</v>
      </c>
      <c r="X110" s="789"/>
      <c r="Y110" s="249">
        <f>COUNTIF($F$7:$F$107,"NSO")</f>
        <v>0</v>
      </c>
      <c r="Z110" s="228">
        <f>K110-M110</f>
        <v>2</v>
      </c>
      <c r="AA110" s="295">
        <f>COUNTIF(AH7:AH106,"D")</f>
        <v>2</v>
      </c>
      <c r="AB110" s="295">
        <f>COUNTIF(AH7:AH106,"I")</f>
        <v>0</v>
      </c>
      <c r="AC110" s="295">
        <f>COUNTIF(AH7:AH106,"II")</f>
        <v>0</v>
      </c>
      <c r="AD110" s="295">
        <f>COUNTIF(AH7:AH106,"III")</f>
        <v>0</v>
      </c>
      <c r="AE110" s="295">
        <f>W114+X114</f>
        <v>0</v>
      </c>
      <c r="AF110" s="295">
        <f>COUNTIF(AH7:AH107,"S")</f>
        <v>0</v>
      </c>
      <c r="AG110" s="295">
        <f>COUNTIF(AH7:AH107,"F")</f>
        <v>0</v>
      </c>
      <c r="AH110" s="297">
        <f>SUM(AC110:AG110)</f>
        <v>0</v>
      </c>
      <c r="AI110" s="788">
        <f>MAX($B$7:$B$107)</f>
        <v>2</v>
      </c>
      <c r="AJ110" s="789"/>
      <c r="AK110" s="249">
        <f>COUNTIF($F$7:$F$107,"NSO")</f>
        <v>0</v>
      </c>
      <c r="AL110" s="228">
        <f>K110-M110</f>
        <v>2</v>
      </c>
      <c r="AM110" s="295">
        <f>COUNTIF(AT7:AT106,"D")</f>
        <v>1</v>
      </c>
      <c r="AN110" s="295">
        <f>COUNTIF(AT7:AT106,"I")</f>
        <v>0</v>
      </c>
      <c r="AO110" s="295">
        <f>COUNTIF(AT7:AT106,"II")</f>
        <v>1</v>
      </c>
      <c r="AP110" s="295">
        <f>COUNTIF(AT7:AT106,"III")</f>
        <v>0</v>
      </c>
      <c r="AQ110" s="295">
        <f>AI114+AJ114</f>
        <v>0</v>
      </c>
      <c r="AR110" s="295">
        <f>COUNTIF(AT7:AT107,"S")</f>
        <v>0</v>
      </c>
      <c r="AS110" s="295">
        <f>COUNTIF(AT7:AT107,"F")</f>
        <v>0</v>
      </c>
      <c r="AT110" s="297">
        <f>SUM(AO110:AS110)</f>
        <v>1</v>
      </c>
      <c r="AU110" s="788">
        <f>MAX($B$7:$B$107)</f>
        <v>2</v>
      </c>
      <c r="AV110" s="789"/>
      <c r="AW110" s="249">
        <f>COUNTIF($F$7:$F$107,"NSO")</f>
        <v>0</v>
      </c>
      <c r="AX110" s="228">
        <f>K110-M110</f>
        <v>2</v>
      </c>
      <c r="AY110" s="295">
        <f>COUNTIF(BF7:BF106,"D")</f>
        <v>1</v>
      </c>
      <c r="AZ110" s="295">
        <f>COUNTIF(BF7:BF106,"I")</f>
        <v>1</v>
      </c>
      <c r="BA110" s="295">
        <f>COUNTIF(BF7:BF106,"II")</f>
        <v>0</v>
      </c>
      <c r="BB110" s="295">
        <f>COUNTIF(BF7:BF106,"III")</f>
        <v>0</v>
      </c>
      <c r="BC110" s="295">
        <f>AU114+AV114</f>
        <v>0</v>
      </c>
      <c r="BD110" s="295">
        <f>COUNTIF(BF7:BF107,"S")</f>
        <v>0</v>
      </c>
      <c r="BE110" s="295">
        <f>COUNTIF(BF7:BF107,"F")</f>
        <v>0</v>
      </c>
      <c r="BF110" s="297">
        <f>SUM(BA110:BE110)</f>
        <v>0</v>
      </c>
      <c r="BG110" s="788">
        <f>MAX($B$7:$B$107)</f>
        <v>2</v>
      </c>
      <c r="BH110" s="789"/>
      <c r="BI110" s="249">
        <f>COUNTIF($F$7:$F$107,"NSO")</f>
        <v>0</v>
      </c>
      <c r="BJ110" s="228">
        <f>K110-M110</f>
        <v>2</v>
      </c>
      <c r="BK110" s="295">
        <f>COUNTIF(BR7:BR106,"D")</f>
        <v>1</v>
      </c>
      <c r="BL110" s="295">
        <f>COUNTIF(BR7:BR106,"I")</f>
        <v>1</v>
      </c>
      <c r="BM110" s="295">
        <f>COUNTIF(BR7:BR106,"II")</f>
        <v>0</v>
      </c>
      <c r="BN110" s="295">
        <f>COUNTIF(BR7:BR106,"III")</f>
        <v>0</v>
      </c>
      <c r="BO110" s="295">
        <f>BG114+BH114</f>
        <v>0</v>
      </c>
      <c r="BP110" s="295">
        <f>COUNTIF(BR7:BR107,"S")</f>
        <v>0</v>
      </c>
      <c r="BQ110" s="295">
        <f>COUNTIF(BR7:BR107,"F")</f>
        <v>0</v>
      </c>
      <c r="BR110" s="297">
        <f>SUM(BM110:BQ110)</f>
        <v>0</v>
      </c>
      <c r="BS110" s="788">
        <f>MAX($B$7:$B$107)</f>
        <v>2</v>
      </c>
      <c r="BT110" s="789"/>
      <c r="BU110" s="249">
        <f>COUNTIF($F$7:$F$107,"NSO")</f>
        <v>0</v>
      </c>
      <c r="BV110" s="228">
        <f>K110-M110</f>
        <v>2</v>
      </c>
      <c r="BW110" s="295">
        <f>COUNTIF(CD7:CD106,"D")</f>
        <v>1</v>
      </c>
      <c r="BX110" s="295">
        <f>COUNTIF(CD7:CD106,"I")</f>
        <v>1</v>
      </c>
      <c r="BY110" s="295">
        <f>COUNTIF(CD7:CD106,"II")</f>
        <v>0</v>
      </c>
      <c r="BZ110" s="295">
        <f>COUNTIF(CD7:CD106,"III")</f>
        <v>0</v>
      </c>
      <c r="CA110" s="295">
        <f>BS114+BT114</f>
        <v>0</v>
      </c>
      <c r="CB110" s="295">
        <f>COUNTIF(CD7:CD107,"S")</f>
        <v>0</v>
      </c>
      <c r="CC110" s="295">
        <f>COUNTIF(CD7:CD107,"F")</f>
        <v>0</v>
      </c>
      <c r="CD110" s="297">
        <f>SUM(BY110:CC110)</f>
        <v>0</v>
      </c>
      <c r="CE110" s="788">
        <f>MAX($B$7:$B$107)</f>
        <v>2</v>
      </c>
      <c r="CF110" s="789"/>
      <c r="CG110" s="376">
        <f>COUNTIF($F$7:$F$107,"NSO")</f>
        <v>0</v>
      </c>
      <c r="CH110" s="228">
        <f>BG110-BI110</f>
        <v>2</v>
      </c>
      <c r="CI110" s="295">
        <f>COUNTIF(CP7:CP106,"D")</f>
        <v>1</v>
      </c>
      <c r="CJ110" s="295">
        <f>COUNTIF(CP7:CP106,"I")</f>
        <v>1</v>
      </c>
      <c r="CK110" s="295">
        <f>COUNTIF(CP7:CP106,"II")</f>
        <v>0</v>
      </c>
      <c r="CL110" s="295">
        <f>COUNTIF(CP7:CP106,"III")</f>
        <v>0</v>
      </c>
      <c r="CM110" s="295">
        <f>CE114+CF114</f>
        <v>0</v>
      </c>
      <c r="CN110" s="295">
        <f>COUNTIF(CP7:CP107,"S")</f>
        <v>0</v>
      </c>
      <c r="CO110" s="295">
        <f>COUNTIF(CP7:CP107,"F")</f>
        <v>0</v>
      </c>
      <c r="CP110" s="297">
        <f>SUM(CK110:CO110)</f>
        <v>0</v>
      </c>
      <c r="CQ110" s="788">
        <f>MAX($B$7:$B$106)</f>
        <v>2</v>
      </c>
      <c r="CR110" s="789"/>
      <c r="CS110" s="790">
        <f>COUNTIF($F$7:$F$106,"NSO")</f>
        <v>0</v>
      </c>
      <c r="CT110" s="791"/>
      <c r="CU110" s="313">
        <f>CQ110-CS110</f>
        <v>2</v>
      </c>
      <c r="CV110" s="315">
        <f>COUNTIF(DA7:DA106,"A+")</f>
        <v>0</v>
      </c>
      <c r="CW110" s="315">
        <f>COUNTIF(DA7:DA106,"A")</f>
        <v>0</v>
      </c>
      <c r="CX110" s="315">
        <f>COUNTIF(DA7:DA106,"b")</f>
        <v>1</v>
      </c>
      <c r="CY110" s="315">
        <f>COUNTIF(DA7:DA106,"c")</f>
        <v>0</v>
      </c>
      <c r="CZ110" s="315">
        <f>COUNTIF(DA7:DA106,"d")</f>
        <v>1</v>
      </c>
      <c r="DA110" s="297">
        <f>SUM(CV110:CZ110)</f>
        <v>2</v>
      </c>
      <c r="DB110" s="788">
        <f>MAX($B$7:$B$106)</f>
        <v>2</v>
      </c>
      <c r="DC110" s="789"/>
      <c r="DD110" s="790">
        <f>COUNTIF($F$7:$F$106,"NSO")</f>
        <v>0</v>
      </c>
      <c r="DE110" s="791"/>
      <c r="DF110" s="313">
        <f>CQ110-CS110</f>
        <v>2</v>
      </c>
      <c r="DG110" s="315">
        <f>COUNTIF(DL7:DL106,"A+")</f>
        <v>0</v>
      </c>
      <c r="DH110" s="315">
        <f>COUNTIF(DL7:DL106,"A")</f>
        <v>0</v>
      </c>
      <c r="DI110" s="315">
        <f>COUNTIF(DL7:DL106,"b")</f>
        <v>1</v>
      </c>
      <c r="DJ110" s="315">
        <f>COUNTIF(DL7:DL106,"c")</f>
        <v>1</v>
      </c>
      <c r="DK110" s="315">
        <f>COUNTIF(DL7:DL106,"d")</f>
        <v>0</v>
      </c>
      <c r="DL110" s="297">
        <f>SUM(DG110:DK110)</f>
        <v>2</v>
      </c>
      <c r="DM110" s="247">
        <f>COUNTIF($DR$7:$DR$74,"a+")</f>
        <v>0</v>
      </c>
      <c r="DN110" s="248">
        <f>COUNTIF($DR$7:$DR$74,"A")</f>
        <v>0</v>
      </c>
      <c r="DO110" s="248">
        <f>COUNTIF($DR$7:$DR$74,"B")</f>
        <v>0</v>
      </c>
      <c r="DP110" s="248">
        <f>COUNTIF($DR$7:$DR$74,"C")</f>
        <v>2</v>
      </c>
      <c r="DQ110" s="383">
        <f>COUNTIF($DR$7:$DR$74,"D")</f>
        <v>0</v>
      </c>
      <c r="DR110" s="433">
        <f>SUM(DM110:DQ110)</f>
        <v>2</v>
      </c>
      <c r="DS110" s="384">
        <f>COUNTIF($DX$7:$DX$74,"a+")</f>
        <v>0</v>
      </c>
      <c r="DT110" s="385">
        <f>COUNTIF($DX$7:$DX$74,"A")</f>
        <v>0</v>
      </c>
      <c r="DU110" s="385">
        <f>COUNTIF($DX$7:$DX$74,"B")</f>
        <v>2</v>
      </c>
      <c r="DV110" s="385">
        <f>COUNTIF($DX$7:$DX$74,"C")</f>
        <v>0</v>
      </c>
      <c r="DW110" s="383">
        <f>COUNTIF($DX$7:$DX$74,"D")</f>
        <v>0</v>
      </c>
      <c r="DX110" s="433">
        <f>SUM(DS110:DW110)</f>
        <v>2</v>
      </c>
      <c r="DY110" s="788">
        <f>MAX($B$7:$B$106)</f>
        <v>2</v>
      </c>
      <c r="DZ110" s="789"/>
      <c r="EA110" s="790">
        <f>COUNTIF($F$7:$F$106,"NSO")</f>
        <v>0</v>
      </c>
      <c r="EB110" s="791"/>
      <c r="EC110" s="313">
        <f>DN110-DP110</f>
        <v>-2</v>
      </c>
      <c r="ED110" s="315">
        <f>COUNTIF(EI7:EI106,"A+")</f>
        <v>0</v>
      </c>
      <c r="EE110" s="315">
        <f>COUNTIF(EI7:EI106,"A")</f>
        <v>0</v>
      </c>
      <c r="EF110" s="315">
        <f>COUNTIF(EI7:EI106,"b")</f>
        <v>0</v>
      </c>
      <c r="EG110" s="315">
        <f>COUNTIF(EI7:EI106,"c")</f>
        <v>1</v>
      </c>
      <c r="EH110" s="315">
        <f>COUNTIF(EI7:EI106,"d")</f>
        <v>1</v>
      </c>
      <c r="EI110" s="297">
        <f>SUM(ED110:EH110)</f>
        <v>2</v>
      </c>
      <c r="EJ110" s="795" t="s">
        <v>179</v>
      </c>
      <c r="EK110" s="796"/>
      <c r="EL110" s="796"/>
      <c r="EM110" s="797"/>
      <c r="EN110" s="801"/>
      <c r="EO110" s="802"/>
      <c r="EP110" s="802"/>
      <c r="EQ110" s="802"/>
      <c r="ER110" s="802"/>
      <c r="ES110" s="803"/>
    </row>
    <row r="111" spans="1:150" ht="24.75" customHeight="1" thickBot="1">
      <c r="A111" s="898"/>
      <c r="B111" s="836" t="s">
        <v>165</v>
      </c>
      <c r="C111" s="837"/>
      <c r="D111" s="837"/>
      <c r="E111" s="837"/>
      <c r="F111" s="837"/>
      <c r="G111" s="837"/>
      <c r="H111" s="837"/>
      <c r="I111" s="837"/>
      <c r="J111" s="838"/>
      <c r="K111" s="824"/>
      <c r="L111" s="825"/>
      <c r="M111" s="825"/>
      <c r="N111" s="825"/>
      <c r="O111" s="825"/>
      <c r="P111" s="825"/>
      <c r="Q111" s="825"/>
      <c r="R111" s="825"/>
      <c r="S111" s="825"/>
      <c r="T111" s="825"/>
      <c r="U111" s="825"/>
      <c r="V111" s="826"/>
      <c r="W111" s="824"/>
      <c r="X111" s="825"/>
      <c r="Y111" s="825"/>
      <c r="Z111" s="825"/>
      <c r="AA111" s="825"/>
      <c r="AB111" s="825"/>
      <c r="AC111" s="825"/>
      <c r="AD111" s="825"/>
      <c r="AE111" s="825"/>
      <c r="AF111" s="825"/>
      <c r="AG111" s="825"/>
      <c r="AH111" s="826"/>
      <c r="AI111" s="824"/>
      <c r="AJ111" s="825"/>
      <c r="AK111" s="825"/>
      <c r="AL111" s="825"/>
      <c r="AM111" s="825"/>
      <c r="AN111" s="825"/>
      <c r="AO111" s="825"/>
      <c r="AP111" s="825"/>
      <c r="AQ111" s="825"/>
      <c r="AR111" s="825"/>
      <c r="AS111" s="825"/>
      <c r="AT111" s="826"/>
      <c r="AU111" s="824"/>
      <c r="AV111" s="825"/>
      <c r="AW111" s="825"/>
      <c r="AX111" s="825"/>
      <c r="AY111" s="825"/>
      <c r="AZ111" s="825"/>
      <c r="BA111" s="825"/>
      <c r="BB111" s="825"/>
      <c r="BC111" s="825"/>
      <c r="BD111" s="825"/>
      <c r="BE111" s="825"/>
      <c r="BF111" s="826"/>
      <c r="BG111" s="824"/>
      <c r="BH111" s="825"/>
      <c r="BI111" s="825"/>
      <c r="BJ111" s="825"/>
      <c r="BK111" s="825"/>
      <c r="BL111" s="825"/>
      <c r="BM111" s="825"/>
      <c r="BN111" s="825"/>
      <c r="BO111" s="825"/>
      <c r="BP111" s="825"/>
      <c r="BQ111" s="825"/>
      <c r="BR111" s="826"/>
      <c r="BS111" s="824"/>
      <c r="BT111" s="825"/>
      <c r="BU111" s="825"/>
      <c r="BV111" s="825"/>
      <c r="BW111" s="825"/>
      <c r="BX111" s="825"/>
      <c r="BY111" s="825"/>
      <c r="BZ111" s="825"/>
      <c r="CA111" s="825"/>
      <c r="CB111" s="825"/>
      <c r="CC111" s="825"/>
      <c r="CD111" s="826"/>
      <c r="CE111" s="824"/>
      <c r="CF111" s="825"/>
      <c r="CG111" s="825"/>
      <c r="CH111" s="825"/>
      <c r="CI111" s="825"/>
      <c r="CJ111" s="825"/>
      <c r="CK111" s="825"/>
      <c r="CL111" s="825"/>
      <c r="CM111" s="825"/>
      <c r="CN111" s="825"/>
      <c r="CO111" s="825"/>
      <c r="CP111" s="826"/>
      <c r="CQ111" s="811"/>
      <c r="CR111" s="812"/>
      <c r="CS111" s="812"/>
      <c r="CT111" s="812"/>
      <c r="CU111" s="812"/>
      <c r="CV111" s="812"/>
      <c r="CW111" s="812"/>
      <c r="CX111" s="812"/>
      <c r="CY111" s="812"/>
      <c r="CZ111" s="812"/>
      <c r="DA111" s="812"/>
      <c r="DB111" s="811"/>
      <c r="DC111" s="812"/>
      <c r="DD111" s="812"/>
      <c r="DE111" s="812"/>
      <c r="DF111" s="812"/>
      <c r="DG111" s="812"/>
      <c r="DH111" s="812"/>
      <c r="DI111" s="812"/>
      <c r="DJ111" s="812"/>
      <c r="DK111" s="812"/>
      <c r="DL111" s="812"/>
      <c r="DM111" s="819"/>
      <c r="DN111" s="820"/>
      <c r="DO111" s="820"/>
      <c r="DP111" s="820"/>
      <c r="DQ111" s="820"/>
      <c r="DR111" s="821"/>
      <c r="DS111" s="819"/>
      <c r="DT111" s="820"/>
      <c r="DU111" s="820"/>
      <c r="DV111" s="820"/>
      <c r="DW111" s="820"/>
      <c r="DX111" s="821"/>
      <c r="DY111" s="811"/>
      <c r="DZ111" s="812"/>
      <c r="EA111" s="812"/>
      <c r="EB111" s="812"/>
      <c r="EC111" s="812"/>
      <c r="ED111" s="812"/>
      <c r="EE111" s="812"/>
      <c r="EF111" s="812"/>
      <c r="EG111" s="812"/>
      <c r="EH111" s="812"/>
      <c r="EI111" s="812"/>
      <c r="EJ111" s="798" t="s">
        <v>178</v>
      </c>
      <c r="EK111" s="799"/>
      <c r="EL111" s="799"/>
      <c r="EM111" s="800"/>
      <c r="EN111" s="804"/>
      <c r="EO111" s="805"/>
      <c r="EP111" s="805"/>
      <c r="EQ111" s="805"/>
      <c r="ER111" s="805"/>
      <c r="ES111" s="806"/>
    </row>
    <row r="112" spans="1:150" ht="6" hidden="1" customHeight="1"/>
    <row r="113" spans="11:84" hidden="1"/>
    <row r="114" spans="11:84" hidden="1">
      <c r="K114" s="116">
        <f>COUNTIF(V7:V107,"G1")</f>
        <v>0</v>
      </c>
      <c r="L114" s="116">
        <f>COUNTIF(V7:V107,"G2")</f>
        <v>0</v>
      </c>
      <c r="W114" s="116">
        <f>COUNTIF(AH7:AH107,"G1")</f>
        <v>0</v>
      </c>
      <c r="X114" s="116">
        <f>COUNTIF(AH7:AH107,"G2")</f>
        <v>0</v>
      </c>
      <c r="AI114" s="116">
        <f>COUNTIF(AT7:AT107,"G1")</f>
        <v>0</v>
      </c>
      <c r="AJ114" s="116">
        <f>COUNTIF(AT7:AT107,"G2")</f>
        <v>0</v>
      </c>
      <c r="AU114" s="116">
        <f>COUNTIF(BF7:BF107,"G1")</f>
        <v>0</v>
      </c>
      <c r="AV114" s="116">
        <f>COUNTIF(BF7:BF107,"G2")</f>
        <v>0</v>
      </c>
      <c r="BG114" s="116">
        <f>COUNTIF(BR7:BR107,"G1")</f>
        <v>0</v>
      </c>
      <c r="BH114" s="116">
        <f>COUNTIF(BR7:BR107,"G2")</f>
        <v>0</v>
      </c>
      <c r="BS114" s="116">
        <f>COUNTIF(CD7:CD107,"G1")</f>
        <v>0</v>
      </c>
      <c r="BT114" s="116">
        <f>COUNTIF(CD7:CD107,"G2")</f>
        <v>0</v>
      </c>
      <c r="CE114" s="116">
        <f>COUNTIF(CP7:CP107,"G1")</f>
        <v>0</v>
      </c>
      <c r="CF114" s="116">
        <f>COUNTIF(CP7:CP107,"G2")</f>
        <v>0</v>
      </c>
    </row>
    <row r="115" spans="11:84" hidden="1"/>
    <row r="116" spans="11:84" hidden="1"/>
    <row r="117" spans="11:84" hidden="1"/>
    <row r="118" spans="11:84" hidden="1"/>
    <row r="119" spans="11:84" hidden="1"/>
  </sheetData>
  <sheetProtection password="C875" sheet="1" objects="1" scenarios="1" formatCells="0" formatColumns="0" formatRows="0" insertColumns="0" insertRows="0" deleteColumns="0" deleteRows="0"/>
  <mergeCells count="901">
    <mergeCell ref="CN98:CO98"/>
    <mergeCell ref="CN99:CO99"/>
    <mergeCell ref="CN100:CO100"/>
    <mergeCell ref="CN101:CO101"/>
    <mergeCell ref="CN102:CO102"/>
    <mergeCell ref="CN103:CO103"/>
    <mergeCell ref="CN104:CO104"/>
    <mergeCell ref="CN105:CO105"/>
    <mergeCell ref="CN106:CO106"/>
    <mergeCell ref="CN89:CO89"/>
    <mergeCell ref="CN90:CO90"/>
    <mergeCell ref="CN91:CO91"/>
    <mergeCell ref="CN92:CO92"/>
    <mergeCell ref="CN93:CO93"/>
    <mergeCell ref="CN94:CO94"/>
    <mergeCell ref="CN95:CO95"/>
    <mergeCell ref="CN96:CO96"/>
    <mergeCell ref="CN97:CO97"/>
    <mergeCell ref="CN80:CO80"/>
    <mergeCell ref="CN81:CO81"/>
    <mergeCell ref="CN82:CO82"/>
    <mergeCell ref="CN83:CO83"/>
    <mergeCell ref="CN84:CO84"/>
    <mergeCell ref="CN85:CO85"/>
    <mergeCell ref="CN86:CO86"/>
    <mergeCell ref="CN87:CO87"/>
    <mergeCell ref="CN88:CO88"/>
    <mergeCell ref="CN71:CO71"/>
    <mergeCell ref="CN72:CO72"/>
    <mergeCell ref="CN73:CO73"/>
    <mergeCell ref="CN74:CO74"/>
    <mergeCell ref="CN75:CO75"/>
    <mergeCell ref="CN76:CO76"/>
    <mergeCell ref="CN77:CO77"/>
    <mergeCell ref="CN78:CO78"/>
    <mergeCell ref="CN79:CO79"/>
    <mergeCell ref="CN62:CO62"/>
    <mergeCell ref="CN63:CO63"/>
    <mergeCell ref="CN64:CO64"/>
    <mergeCell ref="CN65:CO65"/>
    <mergeCell ref="CN66:CO66"/>
    <mergeCell ref="CN67:CO67"/>
    <mergeCell ref="CN68:CO68"/>
    <mergeCell ref="CN69:CO69"/>
    <mergeCell ref="CN70:CO70"/>
    <mergeCell ref="CN53:CO53"/>
    <mergeCell ref="CN54:CO54"/>
    <mergeCell ref="CN55:CO55"/>
    <mergeCell ref="CN56:CO56"/>
    <mergeCell ref="CN57:CO57"/>
    <mergeCell ref="CN58:CO58"/>
    <mergeCell ref="CN59:CO59"/>
    <mergeCell ref="CN60:CO60"/>
    <mergeCell ref="CN61:CO61"/>
    <mergeCell ref="CN44:CO44"/>
    <mergeCell ref="CN45:CO45"/>
    <mergeCell ref="CN46:CO46"/>
    <mergeCell ref="CN47:CO47"/>
    <mergeCell ref="CN48:CO48"/>
    <mergeCell ref="CN49:CO49"/>
    <mergeCell ref="CN50:CO50"/>
    <mergeCell ref="CN51:CO51"/>
    <mergeCell ref="CN52:CO52"/>
    <mergeCell ref="CN35:CO35"/>
    <mergeCell ref="CN36:CO36"/>
    <mergeCell ref="CN37:CO37"/>
    <mergeCell ref="CN38:CO38"/>
    <mergeCell ref="CN39:CO39"/>
    <mergeCell ref="CN40:CO40"/>
    <mergeCell ref="CN41:CO41"/>
    <mergeCell ref="CN42:CO42"/>
    <mergeCell ref="CN43:CO43"/>
    <mergeCell ref="CN26:CO26"/>
    <mergeCell ref="CN27:CO27"/>
    <mergeCell ref="CN28:CO28"/>
    <mergeCell ref="CN29:CO29"/>
    <mergeCell ref="CN30:CO30"/>
    <mergeCell ref="CN31:CO31"/>
    <mergeCell ref="CN32:CO32"/>
    <mergeCell ref="CN33:CO33"/>
    <mergeCell ref="CN34:CO34"/>
    <mergeCell ref="CN17:CO17"/>
    <mergeCell ref="CN18:CO18"/>
    <mergeCell ref="CN19:CO19"/>
    <mergeCell ref="CN20:CO20"/>
    <mergeCell ref="CN21:CO21"/>
    <mergeCell ref="CN22:CO22"/>
    <mergeCell ref="CN23:CO23"/>
    <mergeCell ref="CN24:CO24"/>
    <mergeCell ref="CN25:CO25"/>
    <mergeCell ref="CN8:CO8"/>
    <mergeCell ref="CN9:CO9"/>
    <mergeCell ref="CN10:CO10"/>
    <mergeCell ref="CN11:CO11"/>
    <mergeCell ref="CN12:CO12"/>
    <mergeCell ref="CN13:CO13"/>
    <mergeCell ref="CN14:CO14"/>
    <mergeCell ref="CN15:CO15"/>
    <mergeCell ref="CN16:CO16"/>
    <mergeCell ref="CE2:CP2"/>
    <mergeCell ref="CE3:CP3"/>
    <mergeCell ref="CE4:CF4"/>
    <mergeCell ref="CG4:CG5"/>
    <mergeCell ref="CH4:CJ4"/>
    <mergeCell ref="CK4:CM4"/>
    <mergeCell ref="CN4:CO5"/>
    <mergeCell ref="CN6:CO6"/>
    <mergeCell ref="CN7:CO7"/>
    <mergeCell ref="CP5:CP6"/>
    <mergeCell ref="DY2:EI2"/>
    <mergeCell ref="DY3:EI3"/>
    <mergeCell ref="DY4:DZ4"/>
    <mergeCell ref="EA4:EA5"/>
    <mergeCell ref="EB4:ED4"/>
    <mergeCell ref="EE4:EG4"/>
    <mergeCell ref="EH4:EH5"/>
    <mergeCell ref="EI5:EI6"/>
    <mergeCell ref="DY107:EI107"/>
    <mergeCell ref="CT4:CV4"/>
    <mergeCell ref="CW4:CY4"/>
    <mergeCell ref="BD98:BE98"/>
    <mergeCell ref="BD80:BE80"/>
    <mergeCell ref="BD81:BE81"/>
    <mergeCell ref="BD82:BE82"/>
    <mergeCell ref="BD83:BE83"/>
    <mergeCell ref="BD84:BE84"/>
    <mergeCell ref="BD85:BE85"/>
    <mergeCell ref="BD86:BE86"/>
    <mergeCell ref="BD87:BE87"/>
    <mergeCell ref="BD88:BE88"/>
    <mergeCell ref="BD71:BE71"/>
    <mergeCell ref="BD72:BE72"/>
    <mergeCell ref="BD73:BE73"/>
    <mergeCell ref="BD74:BE74"/>
    <mergeCell ref="BD75:BE75"/>
    <mergeCell ref="BD76:BE76"/>
    <mergeCell ref="BD77:BE77"/>
    <mergeCell ref="BD78:BE78"/>
    <mergeCell ref="BD79:BE79"/>
    <mergeCell ref="BD62:BE62"/>
    <mergeCell ref="BD63:BE63"/>
    <mergeCell ref="BD64:BE64"/>
    <mergeCell ref="BD99:BE99"/>
    <mergeCell ref="BD100:BE100"/>
    <mergeCell ref="BD101:BE101"/>
    <mergeCell ref="BD102:BE102"/>
    <mergeCell ref="BD103:BE103"/>
    <mergeCell ref="BD104:BE104"/>
    <mergeCell ref="BD105:BE105"/>
    <mergeCell ref="BD106:BE106"/>
    <mergeCell ref="BD89:BE89"/>
    <mergeCell ref="BD90:BE90"/>
    <mergeCell ref="BD91:BE91"/>
    <mergeCell ref="BD92:BE92"/>
    <mergeCell ref="BD93:BE93"/>
    <mergeCell ref="BD94:BE94"/>
    <mergeCell ref="BD95:BE95"/>
    <mergeCell ref="BD96:BE96"/>
    <mergeCell ref="BD97:BE97"/>
    <mergeCell ref="BD65:BE65"/>
    <mergeCell ref="BD66:BE66"/>
    <mergeCell ref="BD67:BE67"/>
    <mergeCell ref="BD68:BE68"/>
    <mergeCell ref="BD69:BE69"/>
    <mergeCell ref="BD70:BE70"/>
    <mergeCell ref="BD53:BE53"/>
    <mergeCell ref="BD54:BE54"/>
    <mergeCell ref="BD55:BE55"/>
    <mergeCell ref="BD56:BE56"/>
    <mergeCell ref="BD57:BE57"/>
    <mergeCell ref="BD58:BE58"/>
    <mergeCell ref="BD59:BE59"/>
    <mergeCell ref="BD60:BE60"/>
    <mergeCell ref="BD61:BE61"/>
    <mergeCell ref="BD44:BE44"/>
    <mergeCell ref="BD45:BE45"/>
    <mergeCell ref="BD46:BE46"/>
    <mergeCell ref="BD47:BE47"/>
    <mergeCell ref="BD48:BE48"/>
    <mergeCell ref="BD49:BE49"/>
    <mergeCell ref="BD50:BE50"/>
    <mergeCell ref="BD51:BE51"/>
    <mergeCell ref="BD52:BE52"/>
    <mergeCell ref="BD35:BE35"/>
    <mergeCell ref="BD36:BE36"/>
    <mergeCell ref="BD37:BE37"/>
    <mergeCell ref="BD38:BE38"/>
    <mergeCell ref="BD39:BE39"/>
    <mergeCell ref="BD40:BE40"/>
    <mergeCell ref="BD41:BE41"/>
    <mergeCell ref="BD42:BE42"/>
    <mergeCell ref="BD43:BE43"/>
    <mergeCell ref="BD26:BE26"/>
    <mergeCell ref="BD27:BE27"/>
    <mergeCell ref="BD28:BE28"/>
    <mergeCell ref="BD29:BE29"/>
    <mergeCell ref="BD30:BE30"/>
    <mergeCell ref="BD31:BE31"/>
    <mergeCell ref="BD32:BE32"/>
    <mergeCell ref="BD33:BE33"/>
    <mergeCell ref="BD34:BE34"/>
    <mergeCell ref="BD17:BE17"/>
    <mergeCell ref="BD18:BE18"/>
    <mergeCell ref="BD19:BE19"/>
    <mergeCell ref="BD20:BE20"/>
    <mergeCell ref="BD21:BE21"/>
    <mergeCell ref="BD22:BE22"/>
    <mergeCell ref="BD23:BE23"/>
    <mergeCell ref="BD24:BE24"/>
    <mergeCell ref="BD25:BE25"/>
    <mergeCell ref="BP104:BQ104"/>
    <mergeCell ref="CB104:CC104"/>
    <mergeCell ref="BP105:BQ105"/>
    <mergeCell ref="CB105:CC105"/>
    <mergeCell ref="BP106:BQ106"/>
    <mergeCell ref="CB106:CC106"/>
    <mergeCell ref="AU2:BF2"/>
    <mergeCell ref="AU3:BF3"/>
    <mergeCell ref="AU4:AV4"/>
    <mergeCell ref="AW4:AW5"/>
    <mergeCell ref="AX4:AZ4"/>
    <mergeCell ref="BA4:BC4"/>
    <mergeCell ref="BD4:BE5"/>
    <mergeCell ref="BD6:BE6"/>
    <mergeCell ref="BD7:BE7"/>
    <mergeCell ref="BD8:BE8"/>
    <mergeCell ref="BD9:BE9"/>
    <mergeCell ref="BD10:BE10"/>
    <mergeCell ref="BD11:BE11"/>
    <mergeCell ref="BD12:BE12"/>
    <mergeCell ref="BD13:BE13"/>
    <mergeCell ref="BD14:BE14"/>
    <mergeCell ref="BD15:BE15"/>
    <mergeCell ref="BD16:BE16"/>
    <mergeCell ref="BP99:BQ99"/>
    <mergeCell ref="CB99:CC99"/>
    <mergeCell ref="BP100:BQ100"/>
    <mergeCell ref="CB100:CC100"/>
    <mergeCell ref="BP101:BQ101"/>
    <mergeCell ref="CB101:CC101"/>
    <mergeCell ref="BP102:BQ102"/>
    <mergeCell ref="CB102:CC102"/>
    <mergeCell ref="BP103:BQ103"/>
    <mergeCell ref="CB103:CC103"/>
    <mergeCell ref="BP94:BQ94"/>
    <mergeCell ref="CB94:CC94"/>
    <mergeCell ref="BP95:BQ95"/>
    <mergeCell ref="CB95:CC95"/>
    <mergeCell ref="BP96:BQ96"/>
    <mergeCell ref="CB96:CC96"/>
    <mergeCell ref="BP97:BQ97"/>
    <mergeCell ref="CB97:CC97"/>
    <mergeCell ref="BP98:BQ98"/>
    <mergeCell ref="CB98:CC98"/>
    <mergeCell ref="BP89:BQ89"/>
    <mergeCell ref="CB89:CC89"/>
    <mergeCell ref="BP90:BQ90"/>
    <mergeCell ref="CB90:CC90"/>
    <mergeCell ref="BP91:BQ91"/>
    <mergeCell ref="CB91:CC91"/>
    <mergeCell ref="BP92:BQ92"/>
    <mergeCell ref="CB92:CC92"/>
    <mergeCell ref="BP93:BQ93"/>
    <mergeCell ref="CB93:CC93"/>
    <mergeCell ref="BP84:BQ84"/>
    <mergeCell ref="CB84:CC84"/>
    <mergeCell ref="BP85:BQ85"/>
    <mergeCell ref="CB85:CC85"/>
    <mergeCell ref="BP86:BQ86"/>
    <mergeCell ref="CB86:CC86"/>
    <mergeCell ref="BP87:BQ87"/>
    <mergeCell ref="CB87:CC87"/>
    <mergeCell ref="BP88:BQ88"/>
    <mergeCell ref="CB88:CC88"/>
    <mergeCell ref="BP79:BQ79"/>
    <mergeCell ref="CB79:CC79"/>
    <mergeCell ref="BP80:BQ80"/>
    <mergeCell ref="CB80:CC80"/>
    <mergeCell ref="BP81:BQ81"/>
    <mergeCell ref="CB81:CC81"/>
    <mergeCell ref="BP82:BQ82"/>
    <mergeCell ref="CB82:CC82"/>
    <mergeCell ref="BP83:BQ83"/>
    <mergeCell ref="CB83:CC83"/>
    <mergeCell ref="BP74:BQ74"/>
    <mergeCell ref="CB74:CC74"/>
    <mergeCell ref="BP75:BQ75"/>
    <mergeCell ref="CB75:CC75"/>
    <mergeCell ref="BP76:BQ76"/>
    <mergeCell ref="CB76:CC76"/>
    <mergeCell ref="BP77:BQ77"/>
    <mergeCell ref="CB77:CC77"/>
    <mergeCell ref="BP78:BQ78"/>
    <mergeCell ref="CB78:CC78"/>
    <mergeCell ref="BP69:BQ69"/>
    <mergeCell ref="CB69:CC69"/>
    <mergeCell ref="BP70:BQ70"/>
    <mergeCell ref="CB70:CC70"/>
    <mergeCell ref="BP71:BQ71"/>
    <mergeCell ref="CB71:CC71"/>
    <mergeCell ref="BP72:BQ72"/>
    <mergeCell ref="CB72:CC72"/>
    <mergeCell ref="BP73:BQ73"/>
    <mergeCell ref="CB73:CC73"/>
    <mergeCell ref="BP64:BQ64"/>
    <mergeCell ref="CB64:CC64"/>
    <mergeCell ref="BP65:BQ65"/>
    <mergeCell ref="CB65:CC65"/>
    <mergeCell ref="BP66:BQ66"/>
    <mergeCell ref="CB66:CC66"/>
    <mergeCell ref="BP67:BQ67"/>
    <mergeCell ref="CB67:CC67"/>
    <mergeCell ref="BP68:BQ68"/>
    <mergeCell ref="CB68:CC68"/>
    <mergeCell ref="BP59:BQ59"/>
    <mergeCell ref="CB59:CC59"/>
    <mergeCell ref="BP60:BQ60"/>
    <mergeCell ref="CB60:CC60"/>
    <mergeCell ref="BP61:BQ61"/>
    <mergeCell ref="CB61:CC61"/>
    <mergeCell ref="BP62:BQ62"/>
    <mergeCell ref="CB62:CC62"/>
    <mergeCell ref="BP63:BQ63"/>
    <mergeCell ref="CB63:CC63"/>
    <mergeCell ref="BP54:BQ54"/>
    <mergeCell ref="CB54:CC54"/>
    <mergeCell ref="BP55:BQ55"/>
    <mergeCell ref="CB55:CC55"/>
    <mergeCell ref="BP56:BQ56"/>
    <mergeCell ref="CB56:CC56"/>
    <mergeCell ref="BP57:BQ57"/>
    <mergeCell ref="CB57:CC57"/>
    <mergeCell ref="BP58:BQ58"/>
    <mergeCell ref="CB58:CC58"/>
    <mergeCell ref="BP49:BQ49"/>
    <mergeCell ref="CB49:CC49"/>
    <mergeCell ref="BP50:BQ50"/>
    <mergeCell ref="CB50:CC50"/>
    <mergeCell ref="BP51:BQ51"/>
    <mergeCell ref="CB51:CC51"/>
    <mergeCell ref="BP52:BQ52"/>
    <mergeCell ref="CB52:CC52"/>
    <mergeCell ref="BP53:BQ53"/>
    <mergeCell ref="CB53:CC53"/>
    <mergeCell ref="BP44:BQ44"/>
    <mergeCell ref="CB44:CC44"/>
    <mergeCell ref="BP45:BQ45"/>
    <mergeCell ref="CB45:CC45"/>
    <mergeCell ref="BP46:BQ46"/>
    <mergeCell ref="CB46:CC46"/>
    <mergeCell ref="BP47:BQ47"/>
    <mergeCell ref="CB47:CC47"/>
    <mergeCell ref="BP48:BQ48"/>
    <mergeCell ref="CB48:CC48"/>
    <mergeCell ref="BP39:BQ39"/>
    <mergeCell ref="CB39:CC39"/>
    <mergeCell ref="BP40:BQ40"/>
    <mergeCell ref="CB40:CC40"/>
    <mergeCell ref="BP41:BQ41"/>
    <mergeCell ref="CB41:CC41"/>
    <mergeCell ref="BP42:BQ42"/>
    <mergeCell ref="CB42:CC42"/>
    <mergeCell ref="BP43:BQ43"/>
    <mergeCell ref="CB43:CC43"/>
    <mergeCell ref="BP34:BQ34"/>
    <mergeCell ref="CB34:CC34"/>
    <mergeCell ref="BP35:BQ35"/>
    <mergeCell ref="CB35:CC35"/>
    <mergeCell ref="BP36:BQ36"/>
    <mergeCell ref="CB36:CC36"/>
    <mergeCell ref="BP37:BQ37"/>
    <mergeCell ref="CB37:CC37"/>
    <mergeCell ref="BP38:BQ38"/>
    <mergeCell ref="CB38:CC38"/>
    <mergeCell ref="BP29:BQ29"/>
    <mergeCell ref="CB29:CC29"/>
    <mergeCell ref="BP30:BQ30"/>
    <mergeCell ref="CB30:CC30"/>
    <mergeCell ref="BP31:BQ31"/>
    <mergeCell ref="CB31:CC31"/>
    <mergeCell ref="BP32:BQ32"/>
    <mergeCell ref="CB32:CC32"/>
    <mergeCell ref="BP33:BQ33"/>
    <mergeCell ref="CB33:CC33"/>
    <mergeCell ref="BP24:BQ24"/>
    <mergeCell ref="CB24:CC24"/>
    <mergeCell ref="BP25:BQ25"/>
    <mergeCell ref="CB25:CC25"/>
    <mergeCell ref="BP26:BQ26"/>
    <mergeCell ref="CB26:CC26"/>
    <mergeCell ref="BP27:BQ27"/>
    <mergeCell ref="CB27:CC27"/>
    <mergeCell ref="BP28:BQ28"/>
    <mergeCell ref="CB28:CC28"/>
    <mergeCell ref="BP19:BQ19"/>
    <mergeCell ref="CB19:CC19"/>
    <mergeCell ref="BP20:BQ20"/>
    <mergeCell ref="CB20:CC20"/>
    <mergeCell ref="BP21:BQ21"/>
    <mergeCell ref="CB21:CC21"/>
    <mergeCell ref="BP22:BQ22"/>
    <mergeCell ref="CB22:CC22"/>
    <mergeCell ref="BP23:BQ23"/>
    <mergeCell ref="CB23:CC23"/>
    <mergeCell ref="BP14:BQ14"/>
    <mergeCell ref="CB14:CC14"/>
    <mergeCell ref="BP15:BQ15"/>
    <mergeCell ref="CB15:CC15"/>
    <mergeCell ref="BP16:BQ16"/>
    <mergeCell ref="CB16:CC16"/>
    <mergeCell ref="BP17:BQ17"/>
    <mergeCell ref="CB17:CC17"/>
    <mergeCell ref="BP18:BQ18"/>
    <mergeCell ref="CB18:CC18"/>
    <mergeCell ref="AR100:AS100"/>
    <mergeCell ref="AR101:AS101"/>
    <mergeCell ref="AR102:AS102"/>
    <mergeCell ref="AR103:AS103"/>
    <mergeCell ref="AR104:AS104"/>
    <mergeCell ref="AR105:AS105"/>
    <mergeCell ref="AR106:AS106"/>
    <mergeCell ref="BG2:BR2"/>
    <mergeCell ref="BS2:CD2"/>
    <mergeCell ref="BG3:BR3"/>
    <mergeCell ref="BS3:CD3"/>
    <mergeCell ref="BG4:BH4"/>
    <mergeCell ref="BJ4:BL4"/>
    <mergeCell ref="BM4:BO4"/>
    <mergeCell ref="BP4:BQ5"/>
    <mergeCell ref="BS4:BT4"/>
    <mergeCell ref="BV4:BX4"/>
    <mergeCell ref="BY4:CA4"/>
    <mergeCell ref="CB4:CC5"/>
    <mergeCell ref="BP7:BQ7"/>
    <mergeCell ref="CB7:CC7"/>
    <mergeCell ref="BP8:BQ8"/>
    <mergeCell ref="CB8:CC8"/>
    <mergeCell ref="BP9:BQ9"/>
    <mergeCell ref="AR91:AS91"/>
    <mergeCell ref="AR92:AS92"/>
    <mergeCell ref="AR93:AS93"/>
    <mergeCell ref="AR94:AS94"/>
    <mergeCell ref="AR95:AS95"/>
    <mergeCell ref="AR96:AS96"/>
    <mergeCell ref="AR97:AS97"/>
    <mergeCell ref="AR98:AS98"/>
    <mergeCell ref="AR99:AS99"/>
    <mergeCell ref="AR82:AS82"/>
    <mergeCell ref="AR83:AS83"/>
    <mergeCell ref="AR84:AS84"/>
    <mergeCell ref="AR85:AS85"/>
    <mergeCell ref="AR86:AS86"/>
    <mergeCell ref="AR87:AS87"/>
    <mergeCell ref="AR88:AS88"/>
    <mergeCell ref="AR89:AS89"/>
    <mergeCell ref="AR90:AS90"/>
    <mergeCell ref="AR73:AS73"/>
    <mergeCell ref="AR74:AS74"/>
    <mergeCell ref="AR75:AS75"/>
    <mergeCell ref="AR76:AS76"/>
    <mergeCell ref="AR77:AS77"/>
    <mergeCell ref="AR78:AS78"/>
    <mergeCell ref="AR79:AS79"/>
    <mergeCell ref="AR80:AS80"/>
    <mergeCell ref="AR81:AS81"/>
    <mergeCell ref="AR64:AS64"/>
    <mergeCell ref="AR65:AS65"/>
    <mergeCell ref="AR66:AS66"/>
    <mergeCell ref="AR67:AS67"/>
    <mergeCell ref="AR68:AS68"/>
    <mergeCell ref="AR69:AS69"/>
    <mergeCell ref="AR70:AS70"/>
    <mergeCell ref="AR71:AS71"/>
    <mergeCell ref="AR72:AS72"/>
    <mergeCell ref="AR55:AS55"/>
    <mergeCell ref="AR56:AS56"/>
    <mergeCell ref="AR57:AS57"/>
    <mergeCell ref="AR58:AS58"/>
    <mergeCell ref="AR59:AS59"/>
    <mergeCell ref="AR60:AS60"/>
    <mergeCell ref="AR61:AS61"/>
    <mergeCell ref="AR62:AS62"/>
    <mergeCell ref="AR63:AS63"/>
    <mergeCell ref="AR46:AS46"/>
    <mergeCell ref="AR47:AS47"/>
    <mergeCell ref="AR48:AS48"/>
    <mergeCell ref="AR49:AS49"/>
    <mergeCell ref="AR50:AS50"/>
    <mergeCell ref="AR51:AS51"/>
    <mergeCell ref="AR52:AS52"/>
    <mergeCell ref="AR53:AS53"/>
    <mergeCell ref="AR54:AS54"/>
    <mergeCell ref="AR37:AS37"/>
    <mergeCell ref="AR38:AS38"/>
    <mergeCell ref="AR39:AS39"/>
    <mergeCell ref="AR40:AS40"/>
    <mergeCell ref="AR41:AS41"/>
    <mergeCell ref="AR42:AS42"/>
    <mergeCell ref="AR43:AS43"/>
    <mergeCell ref="AR44:AS44"/>
    <mergeCell ref="AR45:AS45"/>
    <mergeCell ref="AR28:AS28"/>
    <mergeCell ref="AR29:AS29"/>
    <mergeCell ref="AR30:AS30"/>
    <mergeCell ref="AR31:AS31"/>
    <mergeCell ref="AR32:AS32"/>
    <mergeCell ref="AR33:AS33"/>
    <mergeCell ref="AR34:AS34"/>
    <mergeCell ref="AR35:AS35"/>
    <mergeCell ref="AR36:AS36"/>
    <mergeCell ref="AR19:AS19"/>
    <mergeCell ref="AR20:AS20"/>
    <mergeCell ref="AR21:AS21"/>
    <mergeCell ref="AR22:AS22"/>
    <mergeCell ref="AR23:AS23"/>
    <mergeCell ref="AR24:AS24"/>
    <mergeCell ref="AR25:AS25"/>
    <mergeCell ref="AR26:AS26"/>
    <mergeCell ref="AR27:AS27"/>
    <mergeCell ref="AF106:AG106"/>
    <mergeCell ref="W107:AH107"/>
    <mergeCell ref="W108:AH108"/>
    <mergeCell ref="W111:AH111"/>
    <mergeCell ref="AI2:AT2"/>
    <mergeCell ref="AI3:AT3"/>
    <mergeCell ref="AI4:AJ4"/>
    <mergeCell ref="AK4:AK5"/>
    <mergeCell ref="AL4:AN4"/>
    <mergeCell ref="AO4:AQ4"/>
    <mergeCell ref="AR4:AS5"/>
    <mergeCell ref="AR6:AS6"/>
    <mergeCell ref="AR7:AS7"/>
    <mergeCell ref="AR8:AS8"/>
    <mergeCell ref="AR9:AS9"/>
    <mergeCell ref="AR10:AS10"/>
    <mergeCell ref="AR11:AS11"/>
    <mergeCell ref="AR12:AS12"/>
    <mergeCell ref="AR13:AS13"/>
    <mergeCell ref="AR14:AS14"/>
    <mergeCell ref="AR15:AS15"/>
    <mergeCell ref="AR16:AS16"/>
    <mergeCell ref="AR17:AS17"/>
    <mergeCell ref="AR18:AS18"/>
    <mergeCell ref="AF97:AG97"/>
    <mergeCell ref="AF98:AG98"/>
    <mergeCell ref="AF99:AG99"/>
    <mergeCell ref="AF100:AG100"/>
    <mergeCell ref="AF101:AG101"/>
    <mergeCell ref="AF102:AG102"/>
    <mergeCell ref="AF103:AG103"/>
    <mergeCell ref="AF104:AG104"/>
    <mergeCell ref="AF105:AG105"/>
    <mergeCell ref="AF88:AG88"/>
    <mergeCell ref="AF89:AG89"/>
    <mergeCell ref="AF90:AG90"/>
    <mergeCell ref="AF91:AG91"/>
    <mergeCell ref="AF92:AG92"/>
    <mergeCell ref="AF93:AG93"/>
    <mergeCell ref="AF94:AG94"/>
    <mergeCell ref="AF95:AG95"/>
    <mergeCell ref="AF96:AG96"/>
    <mergeCell ref="AF79:AG79"/>
    <mergeCell ref="AF80:AG80"/>
    <mergeCell ref="AF81:AG81"/>
    <mergeCell ref="AF82:AG82"/>
    <mergeCell ref="AF83:AG83"/>
    <mergeCell ref="AF84:AG84"/>
    <mergeCell ref="AF85:AG85"/>
    <mergeCell ref="AF86:AG86"/>
    <mergeCell ref="AF87:AG87"/>
    <mergeCell ref="AF70:AG70"/>
    <mergeCell ref="AF71:AG71"/>
    <mergeCell ref="AF72:AG72"/>
    <mergeCell ref="AF73:AG73"/>
    <mergeCell ref="AF74:AG74"/>
    <mergeCell ref="AF75:AG75"/>
    <mergeCell ref="AF76:AG76"/>
    <mergeCell ref="AF77:AG77"/>
    <mergeCell ref="AF78:AG78"/>
    <mergeCell ref="AF61:AG61"/>
    <mergeCell ref="AF62:AG62"/>
    <mergeCell ref="AF63:AG63"/>
    <mergeCell ref="AF64:AG64"/>
    <mergeCell ref="AF65:AG65"/>
    <mergeCell ref="AF66:AG66"/>
    <mergeCell ref="AF67:AG67"/>
    <mergeCell ref="AF68:AG68"/>
    <mergeCell ref="AF69:AG69"/>
    <mergeCell ref="AF52:AG52"/>
    <mergeCell ref="AF53:AG53"/>
    <mergeCell ref="AF54:AG54"/>
    <mergeCell ref="AF55:AG55"/>
    <mergeCell ref="AF56:AG56"/>
    <mergeCell ref="AF57:AG57"/>
    <mergeCell ref="AF58:AG58"/>
    <mergeCell ref="AF59:AG59"/>
    <mergeCell ref="AF60:AG60"/>
    <mergeCell ref="AF43:AG43"/>
    <mergeCell ref="AF44:AG44"/>
    <mergeCell ref="AF45:AG45"/>
    <mergeCell ref="AF46:AG46"/>
    <mergeCell ref="AF47:AG47"/>
    <mergeCell ref="AF48:AG48"/>
    <mergeCell ref="AF49:AG49"/>
    <mergeCell ref="AF50:AG50"/>
    <mergeCell ref="AF51:AG51"/>
    <mergeCell ref="AF34:AG34"/>
    <mergeCell ref="AF35:AG35"/>
    <mergeCell ref="AF36:AG36"/>
    <mergeCell ref="AF37:AG37"/>
    <mergeCell ref="AF38:AG38"/>
    <mergeCell ref="AF39:AG39"/>
    <mergeCell ref="AF40:AG40"/>
    <mergeCell ref="AF41:AG41"/>
    <mergeCell ref="AF42:AG42"/>
    <mergeCell ref="AF25:AG25"/>
    <mergeCell ref="AF26:AG26"/>
    <mergeCell ref="AF27:AG27"/>
    <mergeCell ref="AF28:AG28"/>
    <mergeCell ref="AF29:AG29"/>
    <mergeCell ref="AF30:AG30"/>
    <mergeCell ref="AF31:AG31"/>
    <mergeCell ref="AF32:AG32"/>
    <mergeCell ref="AF33:AG33"/>
    <mergeCell ref="AF16:AG16"/>
    <mergeCell ref="AF17:AG17"/>
    <mergeCell ref="AF18:AG18"/>
    <mergeCell ref="AF19:AG19"/>
    <mergeCell ref="AF20:AG20"/>
    <mergeCell ref="AF21:AG21"/>
    <mergeCell ref="AF22:AG22"/>
    <mergeCell ref="AF23:AG23"/>
    <mergeCell ref="AF24:AG24"/>
    <mergeCell ref="T99:U99"/>
    <mergeCell ref="T100:U100"/>
    <mergeCell ref="T101:U101"/>
    <mergeCell ref="T102:U102"/>
    <mergeCell ref="T103:U103"/>
    <mergeCell ref="T104:U104"/>
    <mergeCell ref="T105:U105"/>
    <mergeCell ref="T106:U106"/>
    <mergeCell ref="W2:AH2"/>
    <mergeCell ref="W3:AH3"/>
    <mergeCell ref="W4:X4"/>
    <mergeCell ref="Z4:AB4"/>
    <mergeCell ref="AC4:AE4"/>
    <mergeCell ref="AF4:AG5"/>
    <mergeCell ref="AF6:AG6"/>
    <mergeCell ref="AF7:AG7"/>
    <mergeCell ref="AF8:AG8"/>
    <mergeCell ref="AF9:AG9"/>
    <mergeCell ref="AF10:AG10"/>
    <mergeCell ref="AF11:AG11"/>
    <mergeCell ref="AF12:AG12"/>
    <mergeCell ref="AF13:AG13"/>
    <mergeCell ref="AF14:AG14"/>
    <mergeCell ref="AF15:AG15"/>
    <mergeCell ref="T90:U90"/>
    <mergeCell ref="T91:U91"/>
    <mergeCell ref="T92:U92"/>
    <mergeCell ref="T93:U93"/>
    <mergeCell ref="T94:U94"/>
    <mergeCell ref="T95:U95"/>
    <mergeCell ref="T96:U96"/>
    <mergeCell ref="T97:U97"/>
    <mergeCell ref="T98:U98"/>
    <mergeCell ref="T81:U81"/>
    <mergeCell ref="T82:U82"/>
    <mergeCell ref="T83:U83"/>
    <mergeCell ref="T84:U84"/>
    <mergeCell ref="T85:U85"/>
    <mergeCell ref="T86:U86"/>
    <mergeCell ref="T87:U87"/>
    <mergeCell ref="T88:U88"/>
    <mergeCell ref="T89:U89"/>
    <mergeCell ref="T72:U72"/>
    <mergeCell ref="T73:U73"/>
    <mergeCell ref="T74:U74"/>
    <mergeCell ref="T75:U75"/>
    <mergeCell ref="T76:U76"/>
    <mergeCell ref="T77:U77"/>
    <mergeCell ref="T78:U78"/>
    <mergeCell ref="T79:U79"/>
    <mergeCell ref="T80:U80"/>
    <mergeCell ref="T63:U63"/>
    <mergeCell ref="T64:U64"/>
    <mergeCell ref="T65:U65"/>
    <mergeCell ref="T66:U66"/>
    <mergeCell ref="T67:U67"/>
    <mergeCell ref="T68:U68"/>
    <mergeCell ref="T69:U69"/>
    <mergeCell ref="T70:U70"/>
    <mergeCell ref="T71:U71"/>
    <mergeCell ref="T54:U54"/>
    <mergeCell ref="T55:U55"/>
    <mergeCell ref="T56:U56"/>
    <mergeCell ref="T57:U57"/>
    <mergeCell ref="T58:U58"/>
    <mergeCell ref="T59:U59"/>
    <mergeCell ref="T60:U60"/>
    <mergeCell ref="T61:U61"/>
    <mergeCell ref="T62:U62"/>
    <mergeCell ref="T45:U45"/>
    <mergeCell ref="T46:U46"/>
    <mergeCell ref="T47:U47"/>
    <mergeCell ref="T48:U48"/>
    <mergeCell ref="T49:U49"/>
    <mergeCell ref="T50:U50"/>
    <mergeCell ref="T51:U51"/>
    <mergeCell ref="T52:U52"/>
    <mergeCell ref="T53:U53"/>
    <mergeCell ref="T36:U36"/>
    <mergeCell ref="T37:U37"/>
    <mergeCell ref="T38:U38"/>
    <mergeCell ref="T39:U39"/>
    <mergeCell ref="T40:U40"/>
    <mergeCell ref="T41:U41"/>
    <mergeCell ref="T42:U42"/>
    <mergeCell ref="T43:U43"/>
    <mergeCell ref="T44:U44"/>
    <mergeCell ref="T27:U27"/>
    <mergeCell ref="T28:U28"/>
    <mergeCell ref="T29:U29"/>
    <mergeCell ref="T30:U30"/>
    <mergeCell ref="T31:U31"/>
    <mergeCell ref="T32:U32"/>
    <mergeCell ref="T33:U33"/>
    <mergeCell ref="T34:U34"/>
    <mergeCell ref="T35:U35"/>
    <mergeCell ref="DH4:DJ4"/>
    <mergeCell ref="DL5:DL6"/>
    <mergeCell ref="T7:U7"/>
    <mergeCell ref="T8:U8"/>
    <mergeCell ref="T9:U9"/>
    <mergeCell ref="T10:U10"/>
    <mergeCell ref="T11:U11"/>
    <mergeCell ref="T12:U12"/>
    <mergeCell ref="T13:U13"/>
    <mergeCell ref="CB9:CC9"/>
    <mergeCell ref="BP10:BQ10"/>
    <mergeCell ref="CB10:CC10"/>
    <mergeCell ref="BP11:BQ11"/>
    <mergeCell ref="CB11:CC11"/>
    <mergeCell ref="BP12:BQ12"/>
    <mergeCell ref="CB12:CC12"/>
    <mergeCell ref="BP13:BQ13"/>
    <mergeCell ref="CB13:CC13"/>
    <mergeCell ref="V5:V6"/>
    <mergeCell ref="BF5:BF6"/>
    <mergeCell ref="BR5:BR6"/>
    <mergeCell ref="CD5:CD6"/>
    <mergeCell ref="CQ4:CR4"/>
    <mergeCell ref="CS4:CS5"/>
    <mergeCell ref="EN3:EN6"/>
    <mergeCell ref="EO3:EO6"/>
    <mergeCell ref="EP3:EP6"/>
    <mergeCell ref="CQ3:DA3"/>
    <mergeCell ref="K4:L4"/>
    <mergeCell ref="M4:M5"/>
    <mergeCell ref="N4:P4"/>
    <mergeCell ref="Q4:S4"/>
    <mergeCell ref="T4:U5"/>
    <mergeCell ref="T6:U6"/>
    <mergeCell ref="DR5:DR6"/>
    <mergeCell ref="DX5:DX6"/>
    <mergeCell ref="DS4:DS5"/>
    <mergeCell ref="DT4:DT5"/>
    <mergeCell ref="DU4:DU5"/>
    <mergeCell ref="DV4:DV5"/>
    <mergeCell ref="DW4:DW6"/>
    <mergeCell ref="DM4:DM5"/>
    <mergeCell ref="DD4:DD5"/>
    <mergeCell ref="DB4:DC4"/>
    <mergeCell ref="BP6:BQ6"/>
    <mergeCell ref="CB6:CC6"/>
    <mergeCell ref="AH5:AH6"/>
    <mergeCell ref="DE4:DG4"/>
    <mergeCell ref="B2:J2"/>
    <mergeCell ref="H4:J4"/>
    <mergeCell ref="F5:F6"/>
    <mergeCell ref="G5:G6"/>
    <mergeCell ref="A11:A111"/>
    <mergeCell ref="DA5:DA6"/>
    <mergeCell ref="BI4:BI5"/>
    <mergeCell ref="BU4:BU5"/>
    <mergeCell ref="Y4:Y5"/>
    <mergeCell ref="A2:A10"/>
    <mergeCell ref="B4:D4"/>
    <mergeCell ref="T14:U14"/>
    <mergeCell ref="T15:U15"/>
    <mergeCell ref="T16:U16"/>
    <mergeCell ref="T17:U17"/>
    <mergeCell ref="T18:U18"/>
    <mergeCell ref="T19:U19"/>
    <mergeCell ref="T20:U20"/>
    <mergeCell ref="T21:U21"/>
    <mergeCell ref="T22:U22"/>
    <mergeCell ref="T23:U23"/>
    <mergeCell ref="T24:U24"/>
    <mergeCell ref="T25:U25"/>
    <mergeCell ref="T26:U26"/>
    <mergeCell ref="H5:H6"/>
    <mergeCell ref="I5:I6"/>
    <mergeCell ref="J5:J6"/>
    <mergeCell ref="B5:B6"/>
    <mergeCell ref="C5:C6"/>
    <mergeCell ref="D5:D6"/>
    <mergeCell ref="E5:E6"/>
    <mergeCell ref="B3:E3"/>
    <mergeCell ref="F3:J3"/>
    <mergeCell ref="EM2:ES2"/>
    <mergeCell ref="ET2:ET6"/>
    <mergeCell ref="K3:V3"/>
    <mergeCell ref="DB3:DL3"/>
    <mergeCell ref="DM3:DR3"/>
    <mergeCell ref="DS3:DX3"/>
    <mergeCell ref="EJ3:EJ6"/>
    <mergeCell ref="DM2:DR2"/>
    <mergeCell ref="DS2:DX2"/>
    <mergeCell ref="EJ2:EL2"/>
    <mergeCell ref="DO4:DO5"/>
    <mergeCell ref="DP4:DP5"/>
    <mergeCell ref="DQ4:DQ6"/>
    <mergeCell ref="EQ3:EQ6"/>
    <mergeCell ref="DN4:DN5"/>
    <mergeCell ref="DK4:DK5"/>
    <mergeCell ref="CZ4:CZ5"/>
    <mergeCell ref="DB2:DL2"/>
    <mergeCell ref="K2:V2"/>
    <mergeCell ref="CQ2:DA2"/>
    <mergeCell ref="ES3:ES6"/>
    <mergeCell ref="EK3:EK6"/>
    <mergeCell ref="EL3:EL6"/>
    <mergeCell ref="EM3:EM6"/>
    <mergeCell ref="B107:J107"/>
    <mergeCell ref="B108:J108"/>
    <mergeCell ref="K107:V107"/>
    <mergeCell ref="K108:V108"/>
    <mergeCell ref="K109:L109"/>
    <mergeCell ref="B109:J110"/>
    <mergeCell ref="B111:J111"/>
    <mergeCell ref="K111:V111"/>
    <mergeCell ref="K110:L110"/>
    <mergeCell ref="W109:X109"/>
    <mergeCell ref="W110:X110"/>
    <mergeCell ref="AI107:AT107"/>
    <mergeCell ref="AI108:AT108"/>
    <mergeCell ref="AI109:AJ109"/>
    <mergeCell ref="AI110:AJ110"/>
    <mergeCell ref="AI111:AT111"/>
    <mergeCell ref="BG107:BR107"/>
    <mergeCell ref="BG108:BR108"/>
    <mergeCell ref="BG109:BH109"/>
    <mergeCell ref="BG110:BH110"/>
    <mergeCell ref="BG111:BR111"/>
    <mergeCell ref="AU107:BF107"/>
    <mergeCell ref="AU108:BF108"/>
    <mergeCell ref="AU109:AV109"/>
    <mergeCell ref="AU110:AV110"/>
    <mergeCell ref="AU111:BF111"/>
    <mergeCell ref="BS109:BT109"/>
    <mergeCell ref="BS110:BT110"/>
    <mergeCell ref="BS107:CD107"/>
    <mergeCell ref="BS108:CD108"/>
    <mergeCell ref="BS111:CD111"/>
    <mergeCell ref="CQ109:CR109"/>
    <mergeCell ref="CS109:CT109"/>
    <mergeCell ref="CQ110:CR110"/>
    <mergeCell ref="CS110:CT110"/>
    <mergeCell ref="CQ107:DA107"/>
    <mergeCell ref="CQ108:DA108"/>
    <mergeCell ref="CQ111:DA111"/>
    <mergeCell ref="CE107:CP107"/>
    <mergeCell ref="CE108:CP108"/>
    <mergeCell ref="CE109:CF109"/>
    <mergeCell ref="CE110:CF110"/>
    <mergeCell ref="CE111:CP111"/>
    <mergeCell ref="DB109:DC109"/>
    <mergeCell ref="DD109:DE109"/>
    <mergeCell ref="DB110:DC110"/>
    <mergeCell ref="DD110:DE110"/>
    <mergeCell ref="EJ107:ES107"/>
    <mergeCell ref="EJ110:EM110"/>
    <mergeCell ref="EJ111:EM111"/>
    <mergeCell ref="EN110:ES110"/>
    <mergeCell ref="EN111:ES111"/>
    <mergeCell ref="DB107:DL107"/>
    <mergeCell ref="DB108:DL108"/>
    <mergeCell ref="DB111:DL111"/>
    <mergeCell ref="DM107:DR107"/>
    <mergeCell ref="DM108:DR108"/>
    <mergeCell ref="DM111:DR111"/>
    <mergeCell ref="DS107:DX107"/>
    <mergeCell ref="DS108:DX108"/>
    <mergeCell ref="DS111:DX111"/>
    <mergeCell ref="DY108:EI108"/>
    <mergeCell ref="DY109:DZ109"/>
    <mergeCell ref="EA109:EB109"/>
    <mergeCell ref="DY110:DZ110"/>
    <mergeCell ref="EA110:EB110"/>
    <mergeCell ref="DY111:EI111"/>
  </mergeCells>
  <conditionalFormatting sqref="EQ7:EQ106">
    <cfRule type="cellIs" dxfId="921" priority="7" operator="equal">
      <formula>"PASSED"</formula>
    </cfRule>
    <cfRule type="cellIs" dxfId="920" priority="8" operator="equal">
      <formula>"FAILED"</formula>
    </cfRule>
  </conditionalFormatting>
  <conditionalFormatting sqref="ES7:ES106">
    <cfRule type="cellIs" dxfId="919" priority="4" operator="equal">
      <formula>3</formula>
    </cfRule>
    <cfRule type="cellIs" dxfId="918" priority="5" operator="equal">
      <formula>2</formula>
    </cfRule>
    <cfRule type="cellIs" dxfId="917" priority="6" operator="equal">
      <formula>1</formula>
    </cfRule>
  </conditionalFormatting>
  <conditionalFormatting sqref="EP7:EP106">
    <cfRule type="cellIs" dxfId="916" priority="2" operator="equal">
      <formula>"SECOND"</formula>
    </cfRule>
    <cfRule type="cellIs" dxfId="915" priority="3" operator="equal">
      <formula>"FIRST"</formula>
    </cfRule>
  </conditionalFormatting>
  <conditionalFormatting sqref="B7:XFD106">
    <cfRule type="expression" dxfId="914" priority="1">
      <formula>$B7=0</formula>
    </cfRule>
  </conditionalFormatting>
  <pageMargins left="0.15748031496062992" right="0.15748031496062992" top="0.19685039370078741" bottom="0.19685039370078741" header="0.15748031496062992" footer="0.15748031496062992"/>
  <pageSetup paperSize="9" scale="4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AT19"/>
  <sheetViews>
    <sheetView showGridLines="0" workbookViewId="0">
      <selection activeCell="R10" sqref="R10:AS12"/>
    </sheetView>
  </sheetViews>
  <sheetFormatPr defaultColWidth="0" defaultRowHeight="15" zeroHeight="1"/>
  <cols>
    <col min="1" max="1" width="1.85546875" style="104" customWidth="1"/>
    <col min="2" max="2" width="3.5703125" style="104" customWidth="1"/>
    <col min="3" max="3" width="4.42578125" style="104" customWidth="1"/>
    <col min="4" max="4" width="5.42578125" style="112" customWidth="1"/>
    <col min="5" max="6" width="4.42578125" style="112" hidden="1" customWidth="1"/>
    <col min="7" max="9" width="4.42578125" style="112" customWidth="1"/>
    <col min="10" max="11" width="4.42578125" style="112" hidden="1" customWidth="1"/>
    <col min="12" max="16" width="4.42578125" style="112" customWidth="1"/>
    <col min="17" max="17" width="6.5703125" style="112" customWidth="1"/>
    <col min="18" max="18" width="5.28515625" style="112" customWidth="1"/>
    <col min="19" max="19" width="4.7109375" style="112" hidden="1" customWidth="1"/>
    <col min="20" max="20" width="4.5703125" style="112" hidden="1" customWidth="1"/>
    <col min="21" max="23" width="4.42578125" style="112" customWidth="1"/>
    <col min="24" max="25" width="4.42578125" style="112" hidden="1" customWidth="1"/>
    <col min="26" max="30" width="4.42578125" style="112" customWidth="1"/>
    <col min="31" max="31" width="6.5703125" style="112" bestFit="1" customWidth="1"/>
    <col min="32" max="32" width="5.7109375" style="112" customWidth="1"/>
    <col min="33" max="33" width="5" style="112" hidden="1" customWidth="1"/>
    <col min="34" max="34" width="5.140625" style="112" hidden="1" customWidth="1"/>
    <col min="35" max="37" width="4.42578125" style="112" customWidth="1"/>
    <col min="38" max="39" width="4.42578125" style="112" hidden="1" customWidth="1"/>
    <col min="40" max="44" width="4.42578125" style="112" customWidth="1"/>
    <col min="45" max="45" width="3.140625" style="112" customWidth="1"/>
    <col min="46" max="46" width="3.140625" style="104" customWidth="1"/>
    <col min="47" max="16384" width="3.140625" style="104" hidden="1"/>
  </cols>
  <sheetData>
    <row r="1" spans="2:45" ht="27" customHeight="1">
      <c r="B1" s="1012" t="str">
        <f>CONCATENATE(Master!B8,Master!D8,Master!E8,Master!E11)</f>
        <v>SCHOOL'S FULL NAME:-Govt. Sr. Secondary School RaimalwadaP.S.-Bapini (Jodhpur)</v>
      </c>
      <c r="C1" s="1013"/>
      <c r="D1" s="1013"/>
      <c r="E1" s="1013"/>
      <c r="F1" s="1013"/>
      <c r="G1" s="1013"/>
      <c r="H1" s="1013"/>
      <c r="I1" s="1013"/>
      <c r="J1" s="1013"/>
      <c r="K1" s="1013"/>
      <c r="L1" s="1013"/>
      <c r="M1" s="1013"/>
      <c r="N1" s="1013"/>
      <c r="O1" s="1013"/>
      <c r="P1" s="1013"/>
      <c r="Q1" s="1013"/>
      <c r="R1" s="1013"/>
      <c r="S1" s="1013"/>
      <c r="T1" s="1013"/>
      <c r="U1" s="1013"/>
      <c r="V1" s="1013"/>
      <c r="W1" s="1013"/>
      <c r="X1" s="1013"/>
      <c r="Y1" s="1013"/>
      <c r="Z1" s="1013"/>
      <c r="AA1" s="1013"/>
      <c r="AB1" s="1013"/>
      <c r="AC1" s="1013"/>
      <c r="AD1" s="1013"/>
      <c r="AE1" s="1013"/>
      <c r="AF1" s="1013"/>
      <c r="AG1" s="1013"/>
      <c r="AH1" s="1013"/>
      <c r="AI1" s="1013"/>
      <c r="AJ1" s="1013"/>
      <c r="AK1" s="1013"/>
      <c r="AL1" s="1013"/>
      <c r="AM1" s="1013"/>
      <c r="AN1" s="1013"/>
      <c r="AO1" s="1013"/>
      <c r="AP1" s="1013"/>
      <c r="AQ1" s="1013"/>
      <c r="AR1" s="1013"/>
      <c r="AS1" s="1014"/>
    </row>
    <row r="2" spans="2:45" ht="22.5">
      <c r="B2" s="1015" t="str">
        <f>CONCATENATE(,Master!B14,Master!D14,Master!E14)</f>
        <v>U-DISE CODE:-08151106901</v>
      </c>
      <c r="C2" s="1016"/>
      <c r="D2" s="1016"/>
      <c r="E2" s="1016"/>
      <c r="F2" s="1016"/>
      <c r="G2" s="1016"/>
      <c r="H2" s="1016"/>
      <c r="I2" s="1016"/>
      <c r="J2" s="1016"/>
      <c r="K2" s="1016"/>
      <c r="L2" s="1016"/>
      <c r="M2" s="1016"/>
      <c r="N2" s="1016"/>
      <c r="O2" s="1016"/>
      <c r="P2" s="1016"/>
      <c r="Q2" s="1016"/>
      <c r="R2" s="1016"/>
      <c r="S2" s="1016"/>
      <c r="T2" s="1016"/>
      <c r="U2" s="1016"/>
      <c r="V2" s="1016"/>
      <c r="W2" s="1016"/>
      <c r="X2" s="1016"/>
      <c r="Y2" s="1016"/>
      <c r="Z2" s="1016"/>
      <c r="AA2" s="1016"/>
      <c r="AB2" s="1016"/>
      <c r="AC2" s="1016"/>
      <c r="AD2" s="1016"/>
      <c r="AE2" s="1016"/>
      <c r="AF2" s="1016"/>
      <c r="AG2" s="1016"/>
      <c r="AH2" s="1016"/>
      <c r="AI2" s="1016"/>
      <c r="AJ2" s="1016"/>
      <c r="AK2" s="1016"/>
      <c r="AL2" s="1016"/>
      <c r="AM2" s="1016"/>
      <c r="AN2" s="1016"/>
      <c r="AO2" s="1016"/>
      <c r="AP2" s="1016"/>
      <c r="AQ2" s="1016"/>
      <c r="AR2" s="1016"/>
      <c r="AS2" s="1017"/>
    </row>
    <row r="3" spans="2:45" ht="25.5" customHeight="1" thickBot="1">
      <c r="B3" s="1018" t="s">
        <v>148</v>
      </c>
      <c r="C3" s="1019"/>
      <c r="D3" s="1019"/>
      <c r="E3" s="1019"/>
      <c r="F3" s="1019"/>
      <c r="G3" s="1019"/>
      <c r="H3" s="1019"/>
      <c r="I3" s="1019"/>
      <c r="J3" s="1019"/>
      <c r="K3" s="1019"/>
      <c r="L3" s="1019"/>
      <c r="M3" s="1019"/>
      <c r="N3" s="1019"/>
      <c r="O3" s="1019"/>
      <c r="P3" s="1019"/>
      <c r="Q3" s="1019"/>
      <c r="R3" s="1019"/>
      <c r="S3" s="1019"/>
      <c r="T3" s="1019"/>
      <c r="U3" s="1019"/>
      <c r="V3" s="1019"/>
      <c r="W3" s="1019"/>
      <c r="X3" s="1019"/>
      <c r="Y3" s="1019"/>
      <c r="Z3" s="1019"/>
      <c r="AA3" s="1019"/>
      <c r="AB3" s="1019"/>
      <c r="AC3" s="1019"/>
      <c r="AD3" s="1019"/>
      <c r="AE3" s="1019"/>
      <c r="AF3" s="1020" t="str">
        <f>CONCATENATE(Master!B6,Master!D6,Master!E6)</f>
        <v>SESSION:-2021-22</v>
      </c>
      <c r="AG3" s="1020"/>
      <c r="AH3" s="1020"/>
      <c r="AI3" s="1020"/>
      <c r="AJ3" s="1020"/>
      <c r="AK3" s="1020"/>
      <c r="AL3" s="1020"/>
      <c r="AM3" s="1020"/>
      <c r="AN3" s="1020"/>
      <c r="AO3" s="1020"/>
      <c r="AP3" s="1020"/>
      <c r="AQ3" s="1020"/>
      <c r="AR3" s="1020"/>
      <c r="AS3" s="1021"/>
    </row>
    <row r="4" spans="2:45" ht="21.75" customHeight="1">
      <c r="B4" s="960" t="s">
        <v>28</v>
      </c>
      <c r="C4" s="961"/>
      <c r="D4" s="956" t="str">
        <f>'Result Sheet 9'!K107</f>
        <v>HINDI</v>
      </c>
      <c r="E4" s="957"/>
      <c r="F4" s="957"/>
      <c r="G4" s="958"/>
      <c r="H4" s="958"/>
      <c r="I4" s="958"/>
      <c r="J4" s="958"/>
      <c r="K4" s="958"/>
      <c r="L4" s="958"/>
      <c r="M4" s="958"/>
      <c r="N4" s="958"/>
      <c r="O4" s="958"/>
      <c r="P4" s="958"/>
      <c r="Q4" s="959"/>
      <c r="R4" s="956" t="str">
        <f>'Result Sheet 9'!W107</f>
        <v>ENGLISH</v>
      </c>
      <c r="S4" s="957"/>
      <c r="T4" s="957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59"/>
      <c r="AF4" s="956" t="str">
        <f>'Result Sheet 9'!AI107</f>
        <v>SANSKRIT-I</v>
      </c>
      <c r="AG4" s="957"/>
      <c r="AH4" s="957"/>
      <c r="AI4" s="958"/>
      <c r="AJ4" s="958"/>
      <c r="AK4" s="958"/>
      <c r="AL4" s="958"/>
      <c r="AM4" s="958"/>
      <c r="AN4" s="958"/>
      <c r="AO4" s="958"/>
      <c r="AP4" s="958"/>
      <c r="AQ4" s="1000"/>
      <c r="AR4" s="1000"/>
      <c r="AS4" s="1001"/>
    </row>
    <row r="5" spans="2:45" ht="62.25" customHeight="1">
      <c r="B5" s="962"/>
      <c r="C5" s="963"/>
      <c r="D5" s="105" t="s">
        <v>144</v>
      </c>
      <c r="E5" s="106" t="s">
        <v>70</v>
      </c>
      <c r="F5" s="106" t="s">
        <v>147</v>
      </c>
      <c r="G5" s="106" t="s">
        <v>137</v>
      </c>
      <c r="H5" s="106" t="s">
        <v>138</v>
      </c>
      <c r="I5" s="106" t="s">
        <v>139</v>
      </c>
      <c r="J5" s="106" t="s">
        <v>145</v>
      </c>
      <c r="K5" s="106" t="s">
        <v>146</v>
      </c>
      <c r="L5" s="106" t="s">
        <v>125</v>
      </c>
      <c r="M5" s="106" t="s">
        <v>140</v>
      </c>
      <c r="N5" s="106" t="s">
        <v>126</v>
      </c>
      <c r="O5" s="106" t="s">
        <v>141</v>
      </c>
      <c r="P5" s="106" t="s">
        <v>142</v>
      </c>
      <c r="Q5" s="107" t="s">
        <v>32</v>
      </c>
      <c r="R5" s="105" t="s">
        <v>144</v>
      </c>
      <c r="S5" s="106" t="s">
        <v>70</v>
      </c>
      <c r="T5" s="106" t="s">
        <v>147</v>
      </c>
      <c r="U5" s="106" t="s">
        <v>137</v>
      </c>
      <c r="V5" s="106" t="s">
        <v>138</v>
      </c>
      <c r="W5" s="106" t="s">
        <v>139</v>
      </c>
      <c r="X5" s="106" t="s">
        <v>145</v>
      </c>
      <c r="Y5" s="106" t="s">
        <v>146</v>
      </c>
      <c r="Z5" s="106" t="s">
        <v>125</v>
      </c>
      <c r="AA5" s="106" t="s">
        <v>140</v>
      </c>
      <c r="AB5" s="106" t="s">
        <v>126</v>
      </c>
      <c r="AC5" s="106" t="s">
        <v>141</v>
      </c>
      <c r="AD5" s="106" t="s">
        <v>142</v>
      </c>
      <c r="AE5" s="107" t="s">
        <v>32</v>
      </c>
      <c r="AF5" s="105" t="s">
        <v>144</v>
      </c>
      <c r="AG5" s="106" t="s">
        <v>70</v>
      </c>
      <c r="AH5" s="106" t="s">
        <v>147</v>
      </c>
      <c r="AI5" s="106" t="s">
        <v>137</v>
      </c>
      <c r="AJ5" s="106" t="s">
        <v>138</v>
      </c>
      <c r="AK5" s="106" t="s">
        <v>139</v>
      </c>
      <c r="AL5" s="106" t="s">
        <v>145</v>
      </c>
      <c r="AM5" s="106" t="s">
        <v>146</v>
      </c>
      <c r="AN5" s="106" t="s">
        <v>125</v>
      </c>
      <c r="AO5" s="106" t="s">
        <v>140</v>
      </c>
      <c r="AP5" s="106" t="s">
        <v>126</v>
      </c>
      <c r="AQ5" s="106" t="s">
        <v>141</v>
      </c>
      <c r="AR5" s="106" t="s">
        <v>142</v>
      </c>
      <c r="AS5" s="317" t="s">
        <v>32</v>
      </c>
    </row>
    <row r="6" spans="2:45" ht="33.75" customHeight="1" thickBot="1">
      <c r="B6" s="964" t="s">
        <v>135</v>
      </c>
      <c r="C6" s="965"/>
      <c r="D6" s="379">
        <f>'Result Sheet 9'!K110</f>
        <v>2</v>
      </c>
      <c r="E6" s="378">
        <f>COUNTIF('Class-9'!$Y$9:$Y$108,"D")</f>
        <v>1</v>
      </c>
      <c r="F6" s="378">
        <f>COUNTIF('Class-9'!$Y$9:$Y$108,"I")</f>
        <v>1</v>
      </c>
      <c r="G6" s="378">
        <f>SUM('Result Sheet 9'!O110,'Result Sheet 9'!P110)</f>
        <v>2</v>
      </c>
      <c r="H6" s="378">
        <f>'Result Sheet 9'!Q110</f>
        <v>0</v>
      </c>
      <c r="I6" s="378">
        <f>'Result Sheet 9'!R110</f>
        <v>0</v>
      </c>
      <c r="J6" s="378">
        <f>COUNTIF('Class-9'!$Y$9:$Y$108,"G1")</f>
        <v>0</v>
      </c>
      <c r="K6" s="378">
        <f>COUNTIF('Class-9'!$Y$9:$Y$108,"G2")</f>
        <v>0</v>
      </c>
      <c r="L6" s="378">
        <f>'Result Sheet 9'!S110</f>
        <v>0</v>
      </c>
      <c r="M6" s="378">
        <f>'Result Sheet 9'!T110</f>
        <v>0</v>
      </c>
      <c r="N6" s="378">
        <f>'Result Sheet 9'!U110</f>
        <v>0</v>
      </c>
      <c r="O6" s="378">
        <f>'Result Sheet 9'!M110</f>
        <v>0</v>
      </c>
      <c r="P6" s="378">
        <f>COUNTIF('Class-9'!$Y$9:$Y$108,"AB")</f>
        <v>0</v>
      </c>
      <c r="Q6" s="380">
        <f>SUM(G6:I6,L6:P6)</f>
        <v>2</v>
      </c>
      <c r="R6" s="379">
        <f>'Result Sheet 9'!W110</f>
        <v>2</v>
      </c>
      <c r="S6" s="378">
        <f>COUNTIF('Class-9'!$AM$9:$AM$108,"D")</f>
        <v>2</v>
      </c>
      <c r="T6" s="378">
        <f>COUNTIF('Class-9'!$AM$9:$AM$108,"I")</f>
        <v>0</v>
      </c>
      <c r="U6" s="378">
        <f>'Result Sheet 9'!AA110+'Result Sheet 9'!AB110</f>
        <v>2</v>
      </c>
      <c r="V6" s="378">
        <f>'Result Sheet 9'!AC110</f>
        <v>0</v>
      </c>
      <c r="W6" s="378">
        <f>'Result Sheet 9'!AD110</f>
        <v>0</v>
      </c>
      <c r="X6" s="378">
        <f>COUNTIF('Class-9'!$AM$9:$AM$108,"G1")</f>
        <v>0</v>
      </c>
      <c r="Y6" s="378">
        <f>COUNTIF('Class-9'!$AM$9:$AM$108,"G2")</f>
        <v>0</v>
      </c>
      <c r="Z6" s="378">
        <f>'Result Sheet 9'!AE110</f>
        <v>0</v>
      </c>
      <c r="AA6" s="378">
        <f>'Result Sheet 9'!AF110</f>
        <v>0</v>
      </c>
      <c r="AB6" s="378">
        <f>'Result Sheet 9'!AG110</f>
        <v>0</v>
      </c>
      <c r="AC6" s="378">
        <f>'Result Sheet 9'!Y110</f>
        <v>0</v>
      </c>
      <c r="AD6" s="378">
        <f>COUNTIF('Class-9'!$AM$9:$AM$108,"AB")</f>
        <v>0</v>
      </c>
      <c r="AE6" s="380">
        <f>SUM(U6:W6,Z6:AD6)</f>
        <v>2</v>
      </c>
      <c r="AF6" s="379">
        <f>'Result Sheet 9'!AI110</f>
        <v>2</v>
      </c>
      <c r="AG6" s="378">
        <f>COUNTIF('Class-9'!$BA$9:$BA$108,"D")</f>
        <v>1</v>
      </c>
      <c r="AH6" s="378">
        <f>COUNTIF('Class-9'!$BA$9:$BA$108,"I")</f>
        <v>0</v>
      </c>
      <c r="AI6" s="378">
        <f>'Result Sheet 9'!AM110+'Result Sheet 9'!AN110</f>
        <v>1</v>
      </c>
      <c r="AJ6" s="378">
        <f>'Result Sheet 9'!AO110</f>
        <v>1</v>
      </c>
      <c r="AK6" s="378">
        <f>'Result Sheet 9'!AP110</f>
        <v>0</v>
      </c>
      <c r="AL6" s="378">
        <f>COUNTIF('Class-9'!$BA$9:$BA$108,"G1")</f>
        <v>0</v>
      </c>
      <c r="AM6" s="378">
        <f>COUNTIF('Class-9'!$BA$9:$BA$108,"G2")</f>
        <v>0</v>
      </c>
      <c r="AN6" s="378">
        <f>'Result Sheet 9'!AQ110</f>
        <v>0</v>
      </c>
      <c r="AO6" s="378">
        <f>'Result Sheet 9'!AR110</f>
        <v>0</v>
      </c>
      <c r="AP6" s="378">
        <f>'Result Sheet 9'!AS110</f>
        <v>0</v>
      </c>
      <c r="AQ6" s="378">
        <f>'Result Sheet 9'!AK110</f>
        <v>0</v>
      </c>
      <c r="AR6" s="378">
        <f>COUNTIF('Class-9'!$BA$9:$BA$108,"AB")</f>
        <v>0</v>
      </c>
      <c r="AS6" s="381">
        <f>SUM(AI6:AK6,AN6:AR6)</f>
        <v>2</v>
      </c>
    </row>
    <row r="7" spans="2:45" ht="21.75" customHeight="1">
      <c r="B7" s="966"/>
      <c r="C7" s="967"/>
      <c r="D7" s="956" t="str">
        <f>'Result Sheet 9'!AU107</f>
        <v>SANSKRIT-II</v>
      </c>
      <c r="E7" s="957"/>
      <c r="F7" s="957"/>
      <c r="G7" s="958"/>
      <c r="H7" s="958"/>
      <c r="I7" s="958"/>
      <c r="J7" s="958"/>
      <c r="K7" s="958"/>
      <c r="L7" s="958"/>
      <c r="M7" s="958"/>
      <c r="N7" s="958"/>
      <c r="O7" s="958"/>
      <c r="P7" s="958"/>
      <c r="Q7" s="959"/>
      <c r="R7" s="956" t="str">
        <f>'Result Sheet 9'!BG107</f>
        <v>MATHEMATICS</v>
      </c>
      <c r="S7" s="957"/>
      <c r="T7" s="957"/>
      <c r="U7" s="958"/>
      <c r="V7" s="958"/>
      <c r="W7" s="958"/>
      <c r="X7" s="958"/>
      <c r="Y7" s="958"/>
      <c r="Z7" s="958"/>
      <c r="AA7" s="958"/>
      <c r="AB7" s="958"/>
      <c r="AC7" s="958"/>
      <c r="AD7" s="958"/>
      <c r="AE7" s="959"/>
      <c r="AF7" s="956" t="str">
        <f>'Result Sheet 9'!BS107</f>
        <v>SCIENCE</v>
      </c>
      <c r="AG7" s="957"/>
      <c r="AH7" s="957"/>
      <c r="AI7" s="958"/>
      <c r="AJ7" s="958"/>
      <c r="AK7" s="958"/>
      <c r="AL7" s="958"/>
      <c r="AM7" s="958"/>
      <c r="AN7" s="958"/>
      <c r="AO7" s="958"/>
      <c r="AP7" s="958"/>
      <c r="AQ7" s="1000"/>
      <c r="AR7" s="1000"/>
      <c r="AS7" s="1001"/>
    </row>
    <row r="8" spans="2:45" ht="62.25" customHeight="1">
      <c r="B8" s="966"/>
      <c r="C8" s="967"/>
      <c r="D8" s="105" t="s">
        <v>144</v>
      </c>
      <c r="E8" s="106" t="s">
        <v>70</v>
      </c>
      <c r="F8" s="106" t="s">
        <v>147</v>
      </c>
      <c r="G8" s="106" t="s">
        <v>137</v>
      </c>
      <c r="H8" s="106" t="s">
        <v>138</v>
      </c>
      <c r="I8" s="106" t="s">
        <v>139</v>
      </c>
      <c r="J8" s="106" t="s">
        <v>145</v>
      </c>
      <c r="K8" s="106" t="s">
        <v>146</v>
      </c>
      <c r="L8" s="106" t="s">
        <v>125</v>
      </c>
      <c r="M8" s="106" t="s">
        <v>140</v>
      </c>
      <c r="N8" s="106" t="s">
        <v>126</v>
      </c>
      <c r="O8" s="106" t="s">
        <v>141</v>
      </c>
      <c r="P8" s="106" t="s">
        <v>142</v>
      </c>
      <c r="Q8" s="107" t="s">
        <v>32</v>
      </c>
      <c r="R8" s="105" t="s">
        <v>144</v>
      </c>
      <c r="S8" s="106" t="s">
        <v>70</v>
      </c>
      <c r="T8" s="106" t="s">
        <v>147</v>
      </c>
      <c r="U8" s="106" t="s">
        <v>137</v>
      </c>
      <c r="V8" s="106" t="s">
        <v>138</v>
      </c>
      <c r="W8" s="106" t="s">
        <v>139</v>
      </c>
      <c r="X8" s="106" t="s">
        <v>145</v>
      </c>
      <c r="Y8" s="106" t="s">
        <v>146</v>
      </c>
      <c r="Z8" s="106" t="s">
        <v>125</v>
      </c>
      <c r="AA8" s="106" t="s">
        <v>140</v>
      </c>
      <c r="AB8" s="106" t="s">
        <v>126</v>
      </c>
      <c r="AC8" s="106" t="s">
        <v>141</v>
      </c>
      <c r="AD8" s="106" t="s">
        <v>142</v>
      </c>
      <c r="AE8" s="107" t="s">
        <v>32</v>
      </c>
      <c r="AF8" s="105" t="s">
        <v>144</v>
      </c>
      <c r="AG8" s="106" t="s">
        <v>70</v>
      </c>
      <c r="AH8" s="106" t="s">
        <v>147</v>
      </c>
      <c r="AI8" s="106" t="s">
        <v>137</v>
      </c>
      <c r="AJ8" s="106" t="s">
        <v>138</v>
      </c>
      <c r="AK8" s="106" t="s">
        <v>139</v>
      </c>
      <c r="AL8" s="106" t="s">
        <v>145</v>
      </c>
      <c r="AM8" s="106" t="s">
        <v>146</v>
      </c>
      <c r="AN8" s="106" t="s">
        <v>125</v>
      </c>
      <c r="AO8" s="106" t="s">
        <v>140</v>
      </c>
      <c r="AP8" s="106" t="s">
        <v>126</v>
      </c>
      <c r="AQ8" s="106" t="s">
        <v>141</v>
      </c>
      <c r="AR8" s="106" t="s">
        <v>142</v>
      </c>
      <c r="AS8" s="317" t="s">
        <v>32</v>
      </c>
    </row>
    <row r="9" spans="2:45" ht="55.5" customHeight="1" thickBot="1">
      <c r="B9" s="966"/>
      <c r="C9" s="967"/>
      <c r="D9" s="108">
        <f>'Result Sheet 9'!AU110</f>
        <v>2</v>
      </c>
      <c r="E9" s="109">
        <f>COUNTIF('Class-9'!$BO$9:$BO$108,"D")</f>
        <v>1</v>
      </c>
      <c r="F9" s="109">
        <f>COUNTIF('Class-9'!$BO$9:$BO$108,"I")</f>
        <v>1</v>
      </c>
      <c r="G9" s="109">
        <f>'Result Sheet 9'!AY110+'Result Sheet 9'!AZ110</f>
        <v>2</v>
      </c>
      <c r="H9" s="109">
        <f>'Result Sheet 9'!BA110</f>
        <v>0</v>
      </c>
      <c r="I9" s="109">
        <f>'Result Sheet 9'!BB110</f>
        <v>0</v>
      </c>
      <c r="J9" s="109">
        <f>COUNTIF('Class-9'!$BO$9:$BO$108,"G1")</f>
        <v>0</v>
      </c>
      <c r="K9" s="109">
        <f>COUNTIF('Class-9'!$BO$9:$BO$108,"G2")</f>
        <v>0</v>
      </c>
      <c r="L9" s="109">
        <f>'Result Sheet 9'!BC110</f>
        <v>0</v>
      </c>
      <c r="M9" s="109">
        <f>'Result Sheet 9'!BD110</f>
        <v>0</v>
      </c>
      <c r="N9" s="109">
        <f>'Result Sheet 9'!BE110</f>
        <v>0</v>
      </c>
      <c r="O9" s="109">
        <f>'Result Sheet 9'!AW110</f>
        <v>0</v>
      </c>
      <c r="P9" s="109">
        <f>COUNTIF('Class-9'!$BO$9:$BO$108,"AB")</f>
        <v>0</v>
      </c>
      <c r="Q9" s="110">
        <f>SUM(G9:I9,L9:P9)</f>
        <v>2</v>
      </c>
      <c r="R9" s="252">
        <f>'Result Sheet 9'!BG110</f>
        <v>2</v>
      </c>
      <c r="S9" s="109">
        <f>COUNTIF('Class-9'!$CC$9:$CC$108,"D")</f>
        <v>1</v>
      </c>
      <c r="T9" s="109">
        <f>COUNTIF('Class-9'!$CC$9:$CC$108,"I")</f>
        <v>1</v>
      </c>
      <c r="U9" s="109">
        <f>'Result Sheet 9'!BK110+'Result Sheet 9'!BL110</f>
        <v>2</v>
      </c>
      <c r="V9" s="109">
        <f>'Result Sheet 9'!BM110</f>
        <v>0</v>
      </c>
      <c r="W9" s="109">
        <f>'Result Sheet 9'!BN110</f>
        <v>0</v>
      </c>
      <c r="X9" s="109">
        <f>'Result Sheet 9'!BO110</f>
        <v>0</v>
      </c>
      <c r="Y9" s="109">
        <f>'Result Sheet 9'!BP110</f>
        <v>0</v>
      </c>
      <c r="Z9" s="109">
        <f>'Result Sheet 9'!BO110</f>
        <v>0</v>
      </c>
      <c r="AA9" s="109">
        <f>'Result Sheet 9'!BP110</f>
        <v>0</v>
      </c>
      <c r="AB9" s="109">
        <f>'Result Sheet 9'!BQ110</f>
        <v>0</v>
      </c>
      <c r="AC9" s="109">
        <f>'Result Sheet 9'!BI110</f>
        <v>0</v>
      </c>
      <c r="AD9" s="109">
        <f>COUNTIF('Class-9'!$CC$9:$CC$108,"AB")</f>
        <v>0</v>
      </c>
      <c r="AE9" s="110">
        <f>SUM(U9:W9,Z9:AD9)</f>
        <v>2</v>
      </c>
      <c r="AF9" s="252">
        <f>'Result Sheet 9'!BS110</f>
        <v>2</v>
      </c>
      <c r="AG9" s="109">
        <f>COUNTIF('Class-9'!$CQ$9:$CQ$108,"D")</f>
        <v>1</v>
      </c>
      <c r="AH9" s="109">
        <f>COUNTIF('Class-9'!$CQ$9:$CQ$108,"I")</f>
        <v>1</v>
      </c>
      <c r="AI9" s="109">
        <f>'Result Sheet 9'!BW110+'Result Sheet 9'!BX110</f>
        <v>2</v>
      </c>
      <c r="AJ9" s="109">
        <f>'Result Sheet 9'!BY110</f>
        <v>0</v>
      </c>
      <c r="AK9" s="109">
        <f>'Result Sheet 9'!BZ110</f>
        <v>0</v>
      </c>
      <c r="AL9" s="109">
        <f>'Result Sheet 9'!CA110</f>
        <v>0</v>
      </c>
      <c r="AM9" s="109">
        <f>'Result Sheet 9'!CB110</f>
        <v>0</v>
      </c>
      <c r="AN9" s="109">
        <f>'Result Sheet 9'!CA110</f>
        <v>0</v>
      </c>
      <c r="AO9" s="109">
        <f>'Result Sheet 9'!CB110</f>
        <v>0</v>
      </c>
      <c r="AP9" s="109">
        <f>'Result Sheet 9'!CC110</f>
        <v>0</v>
      </c>
      <c r="AQ9" s="109">
        <f>'Result Sheet 9'!BU110</f>
        <v>0</v>
      </c>
      <c r="AR9" s="109">
        <f>COUNTIF('Class-9'!$CQ$9:$CQ$108,"AB")</f>
        <v>0</v>
      </c>
      <c r="AS9" s="318">
        <f>SUM(AI9:AK9,AN9:AR9)</f>
        <v>2</v>
      </c>
    </row>
    <row r="10" spans="2:45" ht="21.75" customHeight="1">
      <c r="B10" s="966"/>
      <c r="C10" s="967"/>
      <c r="D10" s="956" t="str">
        <f>'Result Sheet 9'!CE107</f>
        <v>SOCIAL SCIENCE</v>
      </c>
      <c r="E10" s="957"/>
      <c r="F10" s="957"/>
      <c r="G10" s="958"/>
      <c r="H10" s="958"/>
      <c r="I10" s="958"/>
      <c r="J10" s="958"/>
      <c r="K10" s="958"/>
      <c r="L10" s="958"/>
      <c r="M10" s="958"/>
      <c r="N10" s="958"/>
      <c r="O10" s="958"/>
      <c r="P10" s="958"/>
      <c r="Q10" s="959"/>
      <c r="R10" s="970"/>
      <c r="S10" s="971"/>
      <c r="T10" s="971"/>
      <c r="U10" s="971"/>
      <c r="V10" s="971"/>
      <c r="W10" s="971"/>
      <c r="X10" s="971"/>
      <c r="Y10" s="971"/>
      <c r="Z10" s="971"/>
      <c r="AA10" s="971"/>
      <c r="AB10" s="971"/>
      <c r="AC10" s="971"/>
      <c r="AD10" s="971"/>
      <c r="AE10" s="971"/>
      <c r="AF10" s="971"/>
      <c r="AG10" s="971"/>
      <c r="AH10" s="971"/>
      <c r="AI10" s="971"/>
      <c r="AJ10" s="971"/>
      <c r="AK10" s="971"/>
      <c r="AL10" s="971"/>
      <c r="AM10" s="971"/>
      <c r="AN10" s="971"/>
      <c r="AO10" s="971"/>
      <c r="AP10" s="971"/>
      <c r="AQ10" s="971"/>
      <c r="AR10" s="971"/>
      <c r="AS10" s="972"/>
    </row>
    <row r="11" spans="2:45" ht="62.25" customHeight="1">
      <c r="B11" s="966"/>
      <c r="C11" s="967"/>
      <c r="D11" s="105" t="s">
        <v>144</v>
      </c>
      <c r="E11" s="106" t="s">
        <v>70</v>
      </c>
      <c r="F11" s="106" t="s">
        <v>147</v>
      </c>
      <c r="G11" s="106" t="s">
        <v>137</v>
      </c>
      <c r="H11" s="106" t="s">
        <v>138</v>
      </c>
      <c r="I11" s="106" t="s">
        <v>139</v>
      </c>
      <c r="J11" s="106" t="s">
        <v>145</v>
      </c>
      <c r="K11" s="106" t="s">
        <v>146</v>
      </c>
      <c r="L11" s="106" t="s">
        <v>125</v>
      </c>
      <c r="M11" s="106" t="s">
        <v>140</v>
      </c>
      <c r="N11" s="106" t="s">
        <v>126</v>
      </c>
      <c r="O11" s="106" t="s">
        <v>141</v>
      </c>
      <c r="P11" s="106" t="s">
        <v>142</v>
      </c>
      <c r="Q11" s="107" t="s">
        <v>32</v>
      </c>
      <c r="R11" s="973"/>
      <c r="S11" s="974"/>
      <c r="T11" s="974"/>
      <c r="U11" s="974"/>
      <c r="V11" s="974"/>
      <c r="W11" s="974"/>
      <c r="X11" s="974"/>
      <c r="Y11" s="974"/>
      <c r="Z11" s="974"/>
      <c r="AA11" s="974"/>
      <c r="AB11" s="974"/>
      <c r="AC11" s="974"/>
      <c r="AD11" s="974"/>
      <c r="AE11" s="974"/>
      <c r="AF11" s="974"/>
      <c r="AG11" s="974"/>
      <c r="AH11" s="974"/>
      <c r="AI11" s="974"/>
      <c r="AJ11" s="974"/>
      <c r="AK11" s="974"/>
      <c r="AL11" s="974"/>
      <c r="AM11" s="974"/>
      <c r="AN11" s="974"/>
      <c r="AO11" s="974"/>
      <c r="AP11" s="974"/>
      <c r="AQ11" s="974"/>
      <c r="AR11" s="974"/>
      <c r="AS11" s="975"/>
    </row>
    <row r="12" spans="2:45" ht="55.5" customHeight="1" thickBot="1">
      <c r="B12" s="968"/>
      <c r="C12" s="969"/>
      <c r="D12" s="108">
        <f>'Result Sheet 9'!CE110</f>
        <v>2</v>
      </c>
      <c r="E12" s="109">
        <f>COUNTIF('Class-9'!$BO$9:$BO$108,"D")</f>
        <v>1</v>
      </c>
      <c r="F12" s="109">
        <f>COUNTIF('Class-9'!$BO$9:$BO$108,"I")</f>
        <v>1</v>
      </c>
      <c r="G12" s="109">
        <f>'Result Sheet 9'!CI110+'Result Sheet 9'!CJ110</f>
        <v>2</v>
      </c>
      <c r="H12" s="109">
        <f>'Result Sheet 9'!CK110</f>
        <v>0</v>
      </c>
      <c r="I12" s="109">
        <f>'Result Sheet 9'!CL110</f>
        <v>0</v>
      </c>
      <c r="J12" s="109">
        <f>COUNTIF('Class-9'!$BO$9:$BO$108,"G1")</f>
        <v>0</v>
      </c>
      <c r="K12" s="109">
        <f>COUNTIF('Class-9'!$BO$9:$BO$108,"G2")</f>
        <v>0</v>
      </c>
      <c r="L12" s="109">
        <f>'Result Sheet 9'!CM110</f>
        <v>0</v>
      </c>
      <c r="M12" s="109">
        <f>'Result Sheet 9'!CN110</f>
        <v>0</v>
      </c>
      <c r="N12" s="109">
        <f>'Result Sheet 9'!CO110</f>
        <v>0</v>
      </c>
      <c r="O12" s="109">
        <f>'Result Sheet 9'!CG110</f>
        <v>0</v>
      </c>
      <c r="P12" s="109">
        <f>COUNTIF('Class-9'!$DE$9:$DE$108,"AB")</f>
        <v>0</v>
      </c>
      <c r="Q12" s="110">
        <f>SUM(G12:I12,L12:P12)</f>
        <v>2</v>
      </c>
      <c r="R12" s="976"/>
      <c r="S12" s="977"/>
      <c r="T12" s="977"/>
      <c r="U12" s="977"/>
      <c r="V12" s="977"/>
      <c r="W12" s="977"/>
      <c r="X12" s="977"/>
      <c r="Y12" s="977"/>
      <c r="Z12" s="977"/>
      <c r="AA12" s="977"/>
      <c r="AB12" s="977"/>
      <c r="AC12" s="977"/>
      <c r="AD12" s="977"/>
      <c r="AE12" s="977"/>
      <c r="AF12" s="977"/>
      <c r="AG12" s="977"/>
      <c r="AH12" s="977"/>
      <c r="AI12" s="977"/>
      <c r="AJ12" s="977"/>
      <c r="AK12" s="977"/>
      <c r="AL12" s="977"/>
      <c r="AM12" s="977"/>
      <c r="AN12" s="977"/>
      <c r="AO12" s="977"/>
      <c r="AP12" s="977"/>
      <c r="AQ12" s="977"/>
      <c r="AR12" s="977"/>
      <c r="AS12" s="978"/>
    </row>
    <row r="13" spans="2:45" ht="15.75" thickBot="1">
      <c r="B13" s="992"/>
      <c r="C13" s="993"/>
      <c r="D13" s="993"/>
      <c r="E13" s="993"/>
      <c r="F13" s="993"/>
      <c r="G13" s="993"/>
      <c r="H13" s="993"/>
      <c r="I13" s="993"/>
      <c r="J13" s="993"/>
      <c r="K13" s="993"/>
      <c r="L13" s="993"/>
      <c r="M13" s="993"/>
      <c r="N13" s="993"/>
      <c r="O13" s="993"/>
      <c r="P13" s="993"/>
      <c r="Q13" s="993"/>
      <c r="R13" s="993"/>
      <c r="S13" s="993"/>
      <c r="T13" s="993"/>
      <c r="U13" s="993"/>
      <c r="V13" s="993"/>
      <c r="W13" s="993"/>
      <c r="X13" s="993"/>
      <c r="Y13" s="993"/>
      <c r="Z13" s="993"/>
      <c r="AA13" s="993"/>
      <c r="AB13" s="993"/>
      <c r="AC13" s="993"/>
      <c r="AD13" s="993"/>
      <c r="AE13" s="993"/>
      <c r="AF13" s="993"/>
      <c r="AG13" s="993"/>
      <c r="AH13" s="993"/>
      <c r="AI13" s="993"/>
      <c r="AJ13" s="993"/>
      <c r="AK13" s="993"/>
      <c r="AL13" s="993"/>
      <c r="AM13" s="993"/>
      <c r="AN13" s="993"/>
      <c r="AO13" s="993"/>
      <c r="AP13" s="993"/>
      <c r="AQ13" s="993"/>
      <c r="AR13" s="993"/>
      <c r="AS13" s="994"/>
    </row>
    <row r="14" spans="2:45" ht="26.25" thickBot="1">
      <c r="B14" s="995" t="s">
        <v>134</v>
      </c>
      <c r="C14" s="996"/>
      <c r="D14" s="996"/>
      <c r="E14" s="996"/>
      <c r="F14" s="996"/>
      <c r="G14" s="996"/>
      <c r="H14" s="996"/>
      <c r="I14" s="996"/>
      <c r="J14" s="996"/>
      <c r="K14" s="996"/>
      <c r="L14" s="996"/>
      <c r="M14" s="996"/>
      <c r="N14" s="996"/>
      <c r="O14" s="996"/>
      <c r="P14" s="996"/>
      <c r="Q14" s="996"/>
      <c r="R14" s="996"/>
      <c r="S14" s="996"/>
      <c r="T14" s="996"/>
      <c r="U14" s="996"/>
      <c r="V14" s="996"/>
      <c r="W14" s="996"/>
      <c r="X14" s="111"/>
      <c r="Y14" s="111"/>
      <c r="Z14" s="997" t="str">
        <f>CONCATENATE(Master!B6,Master!D6,Master!E6)</f>
        <v>SESSION:-2021-22</v>
      </c>
      <c r="AA14" s="997"/>
      <c r="AB14" s="997"/>
      <c r="AC14" s="997"/>
      <c r="AD14" s="997"/>
      <c r="AE14" s="997"/>
      <c r="AF14" s="997"/>
      <c r="AG14" s="997"/>
      <c r="AH14" s="997"/>
      <c r="AI14" s="997"/>
      <c r="AJ14" s="997"/>
      <c r="AK14" s="997"/>
      <c r="AL14" s="997"/>
      <c r="AM14" s="997"/>
      <c r="AN14" s="997"/>
      <c r="AO14" s="997"/>
      <c r="AP14" s="997"/>
      <c r="AQ14" s="997"/>
      <c r="AR14" s="997"/>
      <c r="AS14" s="998"/>
    </row>
    <row r="15" spans="2:45" ht="45.75" customHeight="1">
      <c r="B15" s="999" t="s">
        <v>35</v>
      </c>
      <c r="C15" s="981"/>
      <c r="D15" s="1004" t="s">
        <v>28</v>
      </c>
      <c r="E15" s="1005"/>
      <c r="F15" s="1005"/>
      <c r="G15" s="1006"/>
      <c r="H15" s="981" t="s">
        <v>136</v>
      </c>
      <c r="I15" s="981"/>
      <c r="J15" s="981"/>
      <c r="K15" s="981"/>
      <c r="L15" s="981"/>
      <c r="M15" s="981" t="s">
        <v>149</v>
      </c>
      <c r="N15" s="981"/>
      <c r="O15" s="981"/>
      <c r="P15" s="981" t="s">
        <v>150</v>
      </c>
      <c r="Q15" s="981"/>
      <c r="R15" s="981"/>
      <c r="S15" s="251"/>
      <c r="T15" s="251"/>
      <c r="U15" s="989" t="s">
        <v>153</v>
      </c>
      <c r="V15" s="990"/>
      <c r="W15" s="990"/>
      <c r="X15" s="990"/>
      <c r="Y15" s="991"/>
      <c r="Z15" s="981" t="s">
        <v>140</v>
      </c>
      <c r="AA15" s="981"/>
      <c r="AB15" s="981"/>
      <c r="AC15" s="981" t="s">
        <v>126</v>
      </c>
      <c r="AD15" s="981"/>
      <c r="AE15" s="981"/>
      <c r="AF15" s="981" t="s">
        <v>141</v>
      </c>
      <c r="AG15" s="981"/>
      <c r="AH15" s="981"/>
      <c r="AI15" s="981"/>
      <c r="AJ15" s="981"/>
      <c r="AK15" s="981" t="s">
        <v>142</v>
      </c>
      <c r="AL15" s="981"/>
      <c r="AM15" s="981"/>
      <c r="AN15" s="981"/>
      <c r="AO15" s="985" t="s">
        <v>152</v>
      </c>
      <c r="AP15" s="985"/>
      <c r="AQ15" s="990" t="s">
        <v>151</v>
      </c>
      <c r="AR15" s="990"/>
      <c r="AS15" s="1002"/>
    </row>
    <row r="16" spans="2:45" ht="15.75" customHeight="1">
      <c r="B16" s="1010">
        <v>1</v>
      </c>
      <c r="C16" s="1011"/>
      <c r="D16" s="982">
        <v>2</v>
      </c>
      <c r="E16" s="982"/>
      <c r="F16" s="982"/>
      <c r="G16" s="982"/>
      <c r="H16" s="982">
        <v>3</v>
      </c>
      <c r="I16" s="982"/>
      <c r="J16" s="982"/>
      <c r="K16" s="982"/>
      <c r="L16" s="982"/>
      <c r="M16" s="982">
        <v>4</v>
      </c>
      <c r="N16" s="982"/>
      <c r="O16" s="982"/>
      <c r="P16" s="982">
        <v>5</v>
      </c>
      <c r="Q16" s="982"/>
      <c r="R16" s="982"/>
      <c r="S16" s="250"/>
      <c r="T16" s="250"/>
      <c r="U16" s="982">
        <v>6</v>
      </c>
      <c r="V16" s="982"/>
      <c r="W16" s="982"/>
      <c r="X16" s="250"/>
      <c r="Y16" s="250"/>
      <c r="Z16" s="982">
        <v>7</v>
      </c>
      <c r="AA16" s="982"/>
      <c r="AB16" s="982"/>
      <c r="AC16" s="982">
        <v>8</v>
      </c>
      <c r="AD16" s="982"/>
      <c r="AE16" s="982"/>
      <c r="AF16" s="982">
        <v>9</v>
      </c>
      <c r="AG16" s="982"/>
      <c r="AH16" s="982"/>
      <c r="AI16" s="982"/>
      <c r="AJ16" s="982"/>
      <c r="AK16" s="982">
        <v>10</v>
      </c>
      <c r="AL16" s="982"/>
      <c r="AM16" s="982"/>
      <c r="AN16" s="982"/>
      <c r="AO16" s="982">
        <v>11</v>
      </c>
      <c r="AP16" s="982"/>
      <c r="AQ16" s="986">
        <v>12</v>
      </c>
      <c r="AR16" s="986"/>
      <c r="AS16" s="987"/>
    </row>
    <row r="17" spans="2:45" ht="45.75" customHeight="1" thickBot="1">
      <c r="B17" s="1003">
        <v>1</v>
      </c>
      <c r="C17" s="983"/>
      <c r="D17" s="1007" t="s">
        <v>135</v>
      </c>
      <c r="E17" s="1008"/>
      <c r="F17" s="1008"/>
      <c r="G17" s="1009"/>
      <c r="H17" s="983">
        <f>COUNTIF('Class-9'!$FH$9:$FH$108,"First")</f>
        <v>2</v>
      </c>
      <c r="I17" s="983"/>
      <c r="J17" s="983"/>
      <c r="K17" s="983"/>
      <c r="L17" s="983"/>
      <c r="M17" s="983">
        <f>COUNTIF('Class-9'!$FH$9:$FH$108,"Second")</f>
        <v>0</v>
      </c>
      <c r="N17" s="983"/>
      <c r="O17" s="983"/>
      <c r="P17" s="983">
        <f>COUNTIF('Class-9'!$FH$9:$FH$108,"Third")</f>
        <v>0</v>
      </c>
      <c r="Q17" s="983"/>
      <c r="R17" s="983"/>
      <c r="S17" s="319"/>
      <c r="T17" s="319"/>
      <c r="U17" s="988">
        <f>SUM(H17:R17)</f>
        <v>2</v>
      </c>
      <c r="V17" s="988"/>
      <c r="W17" s="988"/>
      <c r="X17" s="988"/>
      <c r="Y17" s="988"/>
      <c r="Z17" s="983">
        <f>COUNTIF('Class-9'!$FH$9:$FH$108,"Supp.")</f>
        <v>0</v>
      </c>
      <c r="AA17" s="983"/>
      <c r="AB17" s="983"/>
      <c r="AC17" s="983">
        <f>COUNTIF('Class-9'!$FH$9:$FH$108,"Fail")</f>
        <v>0</v>
      </c>
      <c r="AD17" s="983"/>
      <c r="AE17" s="983"/>
      <c r="AF17" s="983">
        <f>COUNTIF('Class-9'!$FH$9:$FH$108,"NSO")</f>
        <v>0</v>
      </c>
      <c r="AG17" s="983"/>
      <c r="AH17" s="983"/>
      <c r="AI17" s="983"/>
      <c r="AJ17" s="983"/>
      <c r="AK17" s="983">
        <f>COUNTIF('Class-9'!$FH$9:$FH$108,"AB")</f>
        <v>0</v>
      </c>
      <c r="AL17" s="983"/>
      <c r="AM17" s="983"/>
      <c r="AN17" s="983"/>
      <c r="AO17" s="984">
        <f>SUM(Z17:AN17)</f>
        <v>0</v>
      </c>
      <c r="AP17" s="984"/>
      <c r="AQ17" s="979">
        <f>SUM(U17,AO17)</f>
        <v>2</v>
      </c>
      <c r="AR17" s="979"/>
      <c r="AS17" s="980"/>
    </row>
    <row r="18" spans="2:45">
      <c r="B18" s="768"/>
      <c r="C18" s="768"/>
      <c r="D18" s="768"/>
      <c r="E18" s="768"/>
      <c r="F18" s="768"/>
      <c r="G18" s="768"/>
      <c r="H18" s="768"/>
      <c r="I18" s="768"/>
      <c r="J18" s="768"/>
      <c r="K18" s="768"/>
      <c r="L18" s="768"/>
      <c r="M18" s="768"/>
      <c r="N18" s="768"/>
      <c r="O18" s="768"/>
      <c r="P18" s="768"/>
      <c r="Q18" s="768"/>
      <c r="R18" s="768"/>
      <c r="S18" s="768"/>
      <c r="T18" s="768"/>
      <c r="U18" s="768"/>
      <c r="V18" s="768"/>
      <c r="W18" s="768"/>
      <c r="X18" s="768"/>
      <c r="Y18" s="768"/>
      <c r="Z18" s="768"/>
      <c r="AA18" s="768"/>
      <c r="AB18" s="768"/>
      <c r="AC18" s="768"/>
      <c r="AD18" s="768"/>
      <c r="AE18" s="768"/>
      <c r="AF18" s="768"/>
      <c r="AG18" s="768"/>
      <c r="AH18" s="768"/>
      <c r="AI18" s="768"/>
      <c r="AJ18" s="768"/>
      <c r="AK18" s="768"/>
      <c r="AL18" s="768"/>
      <c r="AM18" s="768"/>
      <c r="AN18" s="768"/>
      <c r="AO18" s="768"/>
      <c r="AP18" s="768"/>
      <c r="AQ18" s="768"/>
      <c r="AR18" s="768"/>
      <c r="AS18" s="768"/>
    </row>
    <row r="19" spans="2:45"/>
  </sheetData>
  <sheetProtection password="C875" sheet="1" objects="1" scenarios="1" formatCells="0" formatColumns="0" formatRows="0" insertColumns="0" insertRows="0" deleteColumns="0" deleteRows="0" selectLockedCells="1"/>
  <mergeCells count="54">
    <mergeCell ref="B1:AS1"/>
    <mergeCell ref="B2:AS2"/>
    <mergeCell ref="B3:AE3"/>
    <mergeCell ref="AF3:AS3"/>
    <mergeCell ref="AF4:AS4"/>
    <mergeCell ref="D4:Q4"/>
    <mergeCell ref="R4:AE4"/>
    <mergeCell ref="B17:C17"/>
    <mergeCell ref="D15:G15"/>
    <mergeCell ref="D17:G17"/>
    <mergeCell ref="B16:C16"/>
    <mergeCell ref="D16:G16"/>
    <mergeCell ref="D7:Q7"/>
    <mergeCell ref="AC16:AE16"/>
    <mergeCell ref="Z16:AB16"/>
    <mergeCell ref="B13:AS13"/>
    <mergeCell ref="B14:W14"/>
    <mergeCell ref="Z14:AS14"/>
    <mergeCell ref="B15:C15"/>
    <mergeCell ref="R7:AE7"/>
    <mergeCell ref="AF7:AS7"/>
    <mergeCell ref="AQ15:AS15"/>
    <mergeCell ref="Z15:AB15"/>
    <mergeCell ref="AC15:AE15"/>
    <mergeCell ref="AF15:AJ15"/>
    <mergeCell ref="H15:L15"/>
    <mergeCell ref="M15:O15"/>
    <mergeCell ref="P15:R15"/>
    <mergeCell ref="U15:Y15"/>
    <mergeCell ref="U16:W16"/>
    <mergeCell ref="P16:R16"/>
    <mergeCell ref="M16:O16"/>
    <mergeCell ref="AF16:AJ16"/>
    <mergeCell ref="H17:L17"/>
    <mergeCell ref="M17:O17"/>
    <mergeCell ref="P17:R17"/>
    <mergeCell ref="U17:Y17"/>
    <mergeCell ref="Z17:AB17"/>
    <mergeCell ref="D10:Q10"/>
    <mergeCell ref="B4:C5"/>
    <mergeCell ref="B6:C12"/>
    <mergeCell ref="R10:AS12"/>
    <mergeCell ref="B18:AS18"/>
    <mergeCell ref="AQ17:AS17"/>
    <mergeCell ref="AK15:AN15"/>
    <mergeCell ref="AK16:AN16"/>
    <mergeCell ref="AK17:AN17"/>
    <mergeCell ref="AO17:AP17"/>
    <mergeCell ref="AO15:AP15"/>
    <mergeCell ref="AO16:AP16"/>
    <mergeCell ref="AQ16:AS16"/>
    <mergeCell ref="AC17:AE17"/>
    <mergeCell ref="AF17:AJ17"/>
    <mergeCell ref="H16:L16"/>
  </mergeCells>
  <pageMargins left="0.24" right="0.19" top="0.23" bottom="0.21" header="0.21" footer="0.19"/>
  <pageSetup paperSize="9" scale="9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P19068"/>
  <sheetViews>
    <sheetView showGridLines="0" zoomScale="70" zoomScaleNormal="70" workbookViewId="0">
      <selection activeCell="F3945" activeCellId="18" sqref="F3234:G3237 F3273:G3276 F3313:G3316 F3352:G3355 F3392:G3395 F3431:G3434 F3471:G3474 F3510:G3513 F3550:G3553 F3589:G3592 F3629:G3632 F3668:G3671 F3708:G3711 F3747:G3750 F3787:G3790 F3826:G3829 F3866:G3869 F3905:G3908 F3945:G3948"/>
    </sheetView>
  </sheetViews>
  <sheetFormatPr defaultColWidth="0" defaultRowHeight="15" zeroHeight="1"/>
  <cols>
    <col min="1" max="1" width="4.28515625" style="358" customWidth="1"/>
    <col min="2" max="2" width="5.5703125" style="359" customWidth="1"/>
    <col min="3" max="4" width="11.42578125" style="34" customWidth="1"/>
    <col min="5" max="12" width="13.42578125" style="34" customWidth="1"/>
    <col min="13" max="13" width="11.5703125" style="34" customWidth="1"/>
    <col min="14" max="15" width="13.42578125" style="34" customWidth="1"/>
    <col min="16" max="16" width="2.7109375" style="104" customWidth="1"/>
    <col min="17" max="16384" width="9.140625" style="104" hidden="1"/>
  </cols>
  <sheetData>
    <row r="1" spans="1:16" ht="24.75" customHeight="1" thickBot="1">
      <c r="A1" s="263">
        <v>1</v>
      </c>
      <c r="B1" s="1137" t="s">
        <v>56</v>
      </c>
      <c r="C1" s="1137"/>
      <c r="D1" s="1137"/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</row>
    <row r="2" spans="1:16" s="430" customFormat="1" ht="30.75" customHeight="1" thickTop="1">
      <c r="A2" s="1138"/>
      <c r="B2" s="1139"/>
      <c r="C2" s="1140"/>
      <c r="D2" s="1143" t="str">
        <f>Master!$E$8</f>
        <v>Govt. Sr. Secondary School Raimalwada</v>
      </c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5"/>
    </row>
    <row r="3" spans="1:16" ht="26.25" customHeight="1" thickBot="1">
      <c r="A3" s="1138"/>
      <c r="B3" s="1141"/>
      <c r="C3" s="1142"/>
      <c r="D3" s="1146" t="str">
        <f>Master!$E$11</f>
        <v>P.S.-Bapini (Jodhpur)</v>
      </c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8"/>
    </row>
    <row r="4" spans="1:16" ht="22.5" customHeight="1">
      <c r="A4" s="1138"/>
      <c r="B4" s="262"/>
      <c r="C4" s="1149" t="s">
        <v>183</v>
      </c>
      <c r="D4" s="1150"/>
      <c r="E4" s="1150"/>
      <c r="F4" s="1150"/>
      <c r="G4" s="1151"/>
      <c r="H4" s="1158" t="s">
        <v>156</v>
      </c>
      <c r="I4" s="1158"/>
      <c r="J4" s="1161">
        <f>VLOOKUP($A1,'Class-9'!$B$9:$K$108,6)</f>
        <v>901</v>
      </c>
      <c r="K4" s="1162"/>
      <c r="L4" s="1167" t="s">
        <v>76</v>
      </c>
      <c r="M4" s="1168"/>
      <c r="N4" s="1169" t="str">
        <f>Master!$E$14</f>
        <v>08151106901</v>
      </c>
      <c r="O4" s="1170"/>
    </row>
    <row r="5" spans="1:16" ht="18.75" customHeight="1">
      <c r="A5" s="1138"/>
      <c r="B5" s="37"/>
      <c r="C5" s="1152"/>
      <c r="D5" s="1153"/>
      <c r="E5" s="1153"/>
      <c r="F5" s="1153"/>
      <c r="G5" s="1154"/>
      <c r="H5" s="1159"/>
      <c r="I5" s="1159"/>
      <c r="J5" s="1163"/>
      <c r="K5" s="1164"/>
      <c r="L5" s="1171" t="s">
        <v>72</v>
      </c>
      <c r="M5" s="1172"/>
      <c r="N5" s="1172"/>
      <c r="O5" s="1173"/>
      <c r="P5" s="104" t="s">
        <v>191</v>
      </c>
    </row>
    <row r="6" spans="1:16" ht="23.25" customHeight="1" thickBot="1">
      <c r="A6" s="1138"/>
      <c r="B6" s="37"/>
      <c r="C6" s="1155"/>
      <c r="D6" s="1156"/>
      <c r="E6" s="1156"/>
      <c r="F6" s="1156"/>
      <c r="G6" s="1157"/>
      <c r="H6" s="1160"/>
      <c r="I6" s="1160"/>
      <c r="J6" s="1165"/>
      <c r="K6" s="1166"/>
      <c r="L6" s="1174" t="s">
        <v>57</v>
      </c>
      <c r="M6" s="1175"/>
      <c r="N6" s="1176" t="str">
        <f>Master!$E$6</f>
        <v>2021-22</v>
      </c>
      <c r="O6" s="1177"/>
    </row>
    <row r="7" spans="1:16" ht="20.25" customHeight="1">
      <c r="A7" s="1138"/>
      <c r="B7" s="417" t="s">
        <v>200</v>
      </c>
      <c r="C7" s="1178" t="s">
        <v>22</v>
      </c>
      <c r="D7" s="1179"/>
      <c r="E7" s="1179"/>
      <c r="F7" s="1180"/>
      <c r="G7" s="23" t="s">
        <v>181</v>
      </c>
      <c r="H7" s="1181">
        <f>VLOOKUP($A1,'Class-9'!$B$9:$FL$108,4,0)</f>
        <v>793</v>
      </c>
      <c r="I7" s="1181"/>
      <c r="J7" s="1181"/>
      <c r="K7" s="1181"/>
      <c r="L7" s="1181"/>
      <c r="M7" s="1181"/>
      <c r="N7" s="1181"/>
      <c r="O7" s="1182"/>
    </row>
    <row r="8" spans="1:16" ht="20.25" customHeight="1">
      <c r="A8" s="1138"/>
      <c r="B8" s="417" t="s">
        <v>200</v>
      </c>
      <c r="C8" s="1183" t="s">
        <v>24</v>
      </c>
      <c r="D8" s="1184"/>
      <c r="E8" s="1184"/>
      <c r="F8" s="1185"/>
      <c r="G8" s="31" t="s">
        <v>181</v>
      </c>
      <c r="H8" s="1186" t="str">
        <f>VLOOKUP($A1,'Class-9'!$B$9:$FL$108,7,0)</f>
        <v>ABHISHEK</v>
      </c>
      <c r="I8" s="1186"/>
      <c r="J8" s="1186"/>
      <c r="K8" s="1186"/>
      <c r="L8" s="1186"/>
      <c r="M8" s="1186"/>
      <c r="N8" s="1186"/>
      <c r="O8" s="1187"/>
    </row>
    <row r="9" spans="1:16" ht="20.25" customHeight="1">
      <c r="A9" s="1138"/>
      <c r="B9" s="417" t="s">
        <v>200</v>
      </c>
      <c r="C9" s="1183" t="s">
        <v>25</v>
      </c>
      <c r="D9" s="1184"/>
      <c r="E9" s="1184"/>
      <c r="F9" s="1185"/>
      <c r="G9" s="31" t="s">
        <v>181</v>
      </c>
      <c r="H9" s="1186" t="str">
        <f>VLOOKUP($A1,'Class-9'!$B$9:$FL$108,8,0)</f>
        <v>RAMU KHAN</v>
      </c>
      <c r="I9" s="1186"/>
      <c r="J9" s="1186"/>
      <c r="K9" s="1186"/>
      <c r="L9" s="1186"/>
      <c r="M9" s="1186"/>
      <c r="N9" s="1186"/>
      <c r="O9" s="1187"/>
    </row>
    <row r="10" spans="1:16" ht="20.25" customHeight="1">
      <c r="A10" s="1138"/>
      <c r="B10" s="417" t="s">
        <v>200</v>
      </c>
      <c r="C10" s="1183" t="s">
        <v>58</v>
      </c>
      <c r="D10" s="1184"/>
      <c r="E10" s="1184"/>
      <c r="F10" s="1185"/>
      <c r="G10" s="31" t="s">
        <v>181</v>
      </c>
      <c r="H10" s="1186" t="str">
        <f>VLOOKUP($A1,'Class-9'!$B$9:$FL$108,9,0)</f>
        <v>SEEPA DEVI</v>
      </c>
      <c r="I10" s="1186"/>
      <c r="J10" s="1186"/>
      <c r="K10" s="1186"/>
      <c r="L10" s="1186"/>
      <c r="M10" s="1186"/>
      <c r="N10" s="1186"/>
      <c r="O10" s="1187"/>
    </row>
    <row r="11" spans="1:16" ht="20.25" customHeight="1">
      <c r="A11" s="1138"/>
      <c r="B11" s="417" t="s">
        <v>200</v>
      </c>
      <c r="C11" s="1183" t="s">
        <v>59</v>
      </c>
      <c r="D11" s="1184"/>
      <c r="E11" s="1184"/>
      <c r="F11" s="1185"/>
      <c r="G11" s="31" t="s">
        <v>181</v>
      </c>
      <c r="H11" s="1188" t="str">
        <f>CONCATENATE('Class-9'!$G$4,'Class-9'!$J$4)</f>
        <v>9(A)</v>
      </c>
      <c r="I11" s="1186"/>
      <c r="J11" s="1186"/>
      <c r="K11" s="1186"/>
      <c r="L11" s="1186"/>
      <c r="M11" s="1186"/>
      <c r="N11" s="1186"/>
      <c r="O11" s="1187"/>
    </row>
    <row r="12" spans="1:16" ht="20.25" customHeight="1" thickBot="1">
      <c r="A12" s="1138"/>
      <c r="B12" s="417" t="s">
        <v>200</v>
      </c>
      <c r="C12" s="1189" t="s">
        <v>27</v>
      </c>
      <c r="D12" s="1190"/>
      <c r="E12" s="1190"/>
      <c r="F12" s="1191"/>
      <c r="G12" s="80" t="s">
        <v>181</v>
      </c>
      <c r="H12" s="1192">
        <f>VLOOKUP($A1,'Class-9'!$B$9:$FL$108,10,0)</f>
        <v>38555</v>
      </c>
      <c r="I12" s="1192"/>
      <c r="J12" s="1192"/>
      <c r="K12" s="1192"/>
      <c r="L12" s="1192"/>
      <c r="M12" s="1192"/>
      <c r="N12" s="1192"/>
      <c r="O12" s="1193"/>
    </row>
    <row r="13" spans="1:16" ht="16.5" customHeight="1">
      <c r="A13" s="1138"/>
      <c r="B13" s="417" t="s">
        <v>200</v>
      </c>
      <c r="C13" s="1194" t="s">
        <v>60</v>
      </c>
      <c r="D13" s="1195"/>
      <c r="E13" s="1198" t="s">
        <v>81</v>
      </c>
      <c r="F13" s="1198" t="s">
        <v>82</v>
      </c>
      <c r="G13" s="1200" t="s">
        <v>32</v>
      </c>
      <c r="H13" s="1202" t="s">
        <v>61</v>
      </c>
      <c r="I13" s="1202"/>
      <c r="J13" s="1203"/>
      <c r="K13" s="1204" t="s">
        <v>97</v>
      </c>
      <c r="L13" s="1205"/>
      <c r="M13" s="1206"/>
      <c r="N13" s="1097" t="s">
        <v>88</v>
      </c>
      <c r="O13" s="1099" t="s">
        <v>118</v>
      </c>
    </row>
    <row r="14" spans="1:16" ht="16.5" customHeight="1">
      <c r="A14" s="1138"/>
      <c r="B14" s="417" t="s">
        <v>200</v>
      </c>
      <c r="C14" s="1196"/>
      <c r="D14" s="1197"/>
      <c r="E14" s="1199"/>
      <c r="F14" s="1199"/>
      <c r="G14" s="1201"/>
      <c r="H14" s="428" t="s">
        <v>31</v>
      </c>
      <c r="I14" s="254" t="s">
        <v>194</v>
      </c>
      <c r="J14" s="429" t="s">
        <v>32</v>
      </c>
      <c r="K14" s="428" t="s">
        <v>31</v>
      </c>
      <c r="L14" s="254" t="s">
        <v>194</v>
      </c>
      <c r="M14" s="429" t="s">
        <v>32</v>
      </c>
      <c r="N14" s="1098"/>
      <c r="O14" s="1100"/>
    </row>
    <row r="15" spans="1:16" ht="16.5" customHeight="1" thickBot="1">
      <c r="A15" s="1138"/>
      <c r="B15" s="417" t="s">
        <v>200</v>
      </c>
      <c r="C15" s="1102" t="s">
        <v>62</v>
      </c>
      <c r="D15" s="1103"/>
      <c r="E15" s="253">
        <f>'Class-9'!$L$7</f>
        <v>10</v>
      </c>
      <c r="F15" s="253">
        <f>'Class-9'!$M$7</f>
        <v>10</v>
      </c>
      <c r="G15" s="255">
        <f>SUM(E15:F15)</f>
        <v>20</v>
      </c>
      <c r="H15" s="253">
        <f>'Class-9'!$O$7</f>
        <v>24</v>
      </c>
      <c r="I15" s="253">
        <f>'Class-9'!$P$7</f>
        <v>6</v>
      </c>
      <c r="J15" s="255">
        <f>SUM(H15:I15)</f>
        <v>30</v>
      </c>
      <c r="K15" s="253">
        <f>'Class-9'!$R$7</f>
        <v>40</v>
      </c>
      <c r="L15" s="253">
        <f>'Class-9'!$S$7</f>
        <v>10</v>
      </c>
      <c r="M15" s="255">
        <f>SUM(K15:L15)</f>
        <v>50</v>
      </c>
      <c r="N15" s="129">
        <f>SUM(G15,J15,M15)</f>
        <v>100</v>
      </c>
      <c r="O15" s="1101"/>
    </row>
    <row r="16" spans="1:16" ht="16.5" customHeight="1">
      <c r="A16" s="1138"/>
      <c r="B16" s="417" t="s">
        <v>200</v>
      </c>
      <c r="C16" s="1104" t="str">
        <f>'Class-9'!$L$3</f>
        <v>HINDI</v>
      </c>
      <c r="D16" s="1105"/>
      <c r="E16" s="81">
        <f>IF($J4="TC",0,IF($J4="Nso",0,VLOOKUP($A1,'Class-9'!$B$9:$FL$108,11,0)))</f>
        <v>2</v>
      </c>
      <c r="F16" s="81">
        <f>IF($J4="TC",0,IF($J4="Nso",0,VLOOKUP($A1,'Class-9'!$B$9:$FL$108,12,0)))</f>
        <v>10</v>
      </c>
      <c r="G16" s="256">
        <f>E16+F16</f>
        <v>12</v>
      </c>
      <c r="H16" s="81">
        <f>IF($J4="TC",0,IF($J4="Nso",0,VLOOKUP($A1,'Class-9'!$B$9:$FL$108,14,0)))</f>
        <v>3</v>
      </c>
      <c r="I16" s="81">
        <f>IF($J4="TC",0,IF($J4="Nso",0,VLOOKUP($A1,'Class-9'!$B$9:$FL$108,15,0)))</f>
        <v>10</v>
      </c>
      <c r="J16" s="256">
        <f>H16+I16</f>
        <v>13</v>
      </c>
      <c r="K16" s="81">
        <f>IF($J4="TC",0,IF($J4="Nso",0,VLOOKUP($A1,'Class-9'!$B$9:$FL$108,17,0)))</f>
        <v>38</v>
      </c>
      <c r="L16" s="81">
        <f>IF($J4="Nso",0,VLOOKUP($A1,'Class-9'!$B$9:$FL$108,18,0))</f>
        <v>10</v>
      </c>
      <c r="M16" s="256">
        <f>K16+L16</f>
        <v>48</v>
      </c>
      <c r="N16" s="81">
        <f>G16+J16+M16</f>
        <v>73</v>
      </c>
      <c r="O16" s="82" t="str">
        <f>IF($J4="TC",0,IF($J4="Nso",0,VLOOKUP($A1,'Class-9'!$B$9:$FL$108,24,0)))</f>
        <v>I</v>
      </c>
    </row>
    <row r="17" spans="1:15" ht="16.5" customHeight="1" thickBot="1">
      <c r="A17" s="1138"/>
      <c r="B17" s="417" t="s">
        <v>200</v>
      </c>
      <c r="C17" s="1106" t="str">
        <f>'Class-9'!$Z$3</f>
        <v>ENGLISH</v>
      </c>
      <c r="D17" s="1107"/>
      <c r="E17" s="419">
        <f>IF($J4="TC",0,IF($J4="Nso",0,VLOOKUP($A1,'Class-9'!$B$9:$FL$108,25,0)))</f>
        <v>5</v>
      </c>
      <c r="F17" s="419">
        <f>IF($J4="TC",0,IF($J4="Nso",0,VLOOKUP($A1,'Class-9'!$B$9:$FL$108,26,0)))</f>
        <v>8</v>
      </c>
      <c r="G17" s="420">
        <f t="shared" ref="G17:G22" si="0">E17+F17</f>
        <v>13</v>
      </c>
      <c r="H17" s="421">
        <f>IF($J4="TC",0,IF($J4="Nso",0,VLOOKUP($A1,'Class-9'!$B$9:$FL$108,28,0)))</f>
        <v>22</v>
      </c>
      <c r="I17" s="419">
        <f>IF($J4="TC",0,IF($J4="Nso",0,VLOOKUP($A1,'Class-9'!$B$9:$FL$108,29,0)))</f>
        <v>5</v>
      </c>
      <c r="J17" s="420">
        <f t="shared" ref="J17:J22" si="1">H17+I17</f>
        <v>27</v>
      </c>
      <c r="K17" s="419">
        <f>IF($J4="TC",0,IF($J4="Nso",0,VLOOKUP($A1,'Class-9'!$B$9:$FL$108,31,0)))</f>
        <v>30</v>
      </c>
      <c r="L17" s="419">
        <f>IF($J4="Nso",0,VLOOKUP($A1,'Class-9'!$B$9:$FL$108,32,0))</f>
        <v>10</v>
      </c>
      <c r="M17" s="420">
        <f t="shared" ref="M17:M22" si="2">K17+L17</f>
        <v>40</v>
      </c>
      <c r="N17" s="419">
        <f t="shared" ref="N17:N22" si="3">G17+J17+M17</f>
        <v>80</v>
      </c>
      <c r="O17" s="422" t="str">
        <f>IF($J4="TC",0,IF($J4="Nso",0,VLOOKUP($A1,'Class-9'!$B$9:$FL$108,38,0)))</f>
        <v>D</v>
      </c>
    </row>
    <row r="18" spans="1:15" ht="16.5" customHeight="1" thickBot="1">
      <c r="A18" s="1138"/>
      <c r="B18" s="417" t="s">
        <v>200</v>
      </c>
      <c r="C18" s="1108" t="s">
        <v>62</v>
      </c>
      <c r="D18" s="1109"/>
      <c r="E18" s="424">
        <f>'Class-9'!$AN$7</f>
        <v>20</v>
      </c>
      <c r="F18" s="424">
        <f>'Class-9'!$AO$7</f>
        <v>20</v>
      </c>
      <c r="G18" s="425">
        <f>SUM(E18:F18)</f>
        <v>40</v>
      </c>
      <c r="H18" s="424">
        <f>'Class-9'!$AQ$7</f>
        <v>48</v>
      </c>
      <c r="I18" s="424">
        <f>'Class-9'!$AR$7</f>
        <v>12</v>
      </c>
      <c r="J18" s="425">
        <f>SUM(H18:I18)</f>
        <v>60</v>
      </c>
      <c r="K18" s="424">
        <f>'Class-9'!$AT$7</f>
        <v>80</v>
      </c>
      <c r="L18" s="424">
        <f>'Class-9'!$AU$7</f>
        <v>20</v>
      </c>
      <c r="M18" s="425">
        <f>SUM(K18:L18)</f>
        <v>100</v>
      </c>
      <c r="N18" s="426">
        <f>SUM(G18,J18,M18)</f>
        <v>200</v>
      </c>
      <c r="O18" s="427" t="s">
        <v>201</v>
      </c>
    </row>
    <row r="19" spans="1:15" ht="16.5" customHeight="1">
      <c r="A19" s="1138"/>
      <c r="B19" s="417" t="s">
        <v>200</v>
      </c>
      <c r="C19" s="1110" t="str">
        <f>'Class-9'!$AN$3</f>
        <v>SANSKRIT-I</v>
      </c>
      <c r="D19" s="1111"/>
      <c r="E19" s="81">
        <f>IF($J4="TC",0,IF($J4="Nso",0,VLOOKUP($A1,'Class-9'!$B$9:$FL$108,39,0)))</f>
        <v>10</v>
      </c>
      <c r="F19" s="81">
        <f>IF($J4="TC",0,IF($J4="TC",0,IF($J4="Nso",0,VLOOKUP($A1,'Class-9'!$B$9:$FL$108,40,0))))</f>
        <v>10</v>
      </c>
      <c r="G19" s="423">
        <f t="shared" si="0"/>
        <v>20</v>
      </c>
      <c r="H19" s="410">
        <f>IF($J4="TC",0,IF($J4="Nso",0,VLOOKUP($A1,'Class-9'!$B$9:$FL$108,42,0)))</f>
        <v>20</v>
      </c>
      <c r="I19" s="81">
        <f>IF($J4="TC",0,IF($J4="Nso",0,VLOOKUP($A1,'Class-9'!$B$9:$FL$108,43,0)))</f>
        <v>10</v>
      </c>
      <c r="J19" s="423">
        <f t="shared" si="1"/>
        <v>30</v>
      </c>
      <c r="K19" s="81">
        <f>IF($J4="TC",0,IF($J4="Nso",0,VLOOKUP($A1,'Class-9'!$B$9:$FL$108,45,0)))</f>
        <v>40</v>
      </c>
      <c r="L19" s="81">
        <f>IF($J4="Nso",0,VLOOKUP($A1,'Class-9'!$B$9:$FL$108,46,0))</f>
        <v>20</v>
      </c>
      <c r="M19" s="423">
        <f t="shared" si="2"/>
        <v>60</v>
      </c>
      <c r="N19" s="81">
        <f t="shared" si="3"/>
        <v>110</v>
      </c>
      <c r="O19" s="82" t="str">
        <f>IF($J4="TC",0,IF($J4="Nso",0,VLOOKUP($A1,'Class-9'!$B$9:$FL$108,52,0)))</f>
        <v>II</v>
      </c>
    </row>
    <row r="20" spans="1:15" ht="16.5" customHeight="1">
      <c r="A20" s="1138"/>
      <c r="B20" s="417" t="s">
        <v>200</v>
      </c>
      <c r="C20" s="1112" t="str">
        <f>'Class-9'!$BB$3</f>
        <v>SANSKRIT-II</v>
      </c>
      <c r="D20" s="1113"/>
      <c r="E20" s="81">
        <f>IF($J4="TC",0,IF($J4="Nso",0,VLOOKUP($A1,'Class-9'!$B$9:$FL$108,53,0)))</f>
        <v>15</v>
      </c>
      <c r="F20" s="81">
        <f>IF($J4="TC",0,IF($J4="Nso",0,VLOOKUP($A1,'Class-9'!$B$9:$FL$108,54,0)))</f>
        <v>15</v>
      </c>
      <c r="G20" s="257">
        <f t="shared" si="0"/>
        <v>30</v>
      </c>
      <c r="H20" s="258">
        <f>IF($J4="TC",0,IF($J4="Nso",0,VLOOKUP($A1,'Class-9'!$B$9:$FL$108,56,0)))</f>
        <v>50</v>
      </c>
      <c r="I20" s="81">
        <f>IF($J4="TC",0,IF($J4="Nso",0,VLOOKUP($A1,'Class-9'!$B$9:$FL$108,57,0)))</f>
        <v>10</v>
      </c>
      <c r="J20" s="257">
        <f t="shared" si="1"/>
        <v>60</v>
      </c>
      <c r="K20" s="81">
        <f>IF($J4="TC",0,IF($J4="Nso",0,VLOOKUP($A1,'Class-9'!$B$9:$FL$108,59,0)))</f>
        <v>60</v>
      </c>
      <c r="L20" s="81">
        <f>IF($J4="Nso",0,VLOOKUP($A1,'Class-9'!$B$9:$FL$108,60,0))</f>
        <v>20</v>
      </c>
      <c r="M20" s="257">
        <f t="shared" si="2"/>
        <v>80</v>
      </c>
      <c r="N20" s="81">
        <f t="shared" si="3"/>
        <v>170</v>
      </c>
      <c r="O20" s="82" t="str">
        <f>IF($J4="TC",0,IF($J4="Nso",0,VLOOKUP($A1,'Class-9'!$B$9:$FL$108,66,0)))</f>
        <v>D</v>
      </c>
    </row>
    <row r="21" spans="1:15" ht="16.5" customHeight="1">
      <c r="A21" s="1138"/>
      <c r="B21" s="417" t="s">
        <v>200</v>
      </c>
      <c r="C21" s="1112" t="str">
        <f>'Class-9'!$BP$3</f>
        <v>MATHEMATICS</v>
      </c>
      <c r="D21" s="1113"/>
      <c r="E21" s="81">
        <f>IF($J4="TC",0,IF($J4="Nso",0,VLOOKUP($A1,'Class-9'!$B$9:$FL$108,67,0)))</f>
        <v>20</v>
      </c>
      <c r="F21" s="81">
        <f>IF($J4="TC",0,IF($J4="Nso",0,VLOOKUP($A1,'Class-9'!$B$9:$FL$108,68,0)))</f>
        <v>10</v>
      </c>
      <c r="G21" s="257">
        <f t="shared" si="0"/>
        <v>30</v>
      </c>
      <c r="H21" s="258">
        <f>IF($J4="TC",0,IF($J4="Nso",0,VLOOKUP($A1,'Class-9'!$B$9:$FL$108,70,0)))</f>
        <v>40</v>
      </c>
      <c r="I21" s="81">
        <f>IF($J4="TC",0,IF($J4="Nso",0,VLOOKUP($A1,'Class-9'!$B$9:$FL$108,71,0)))</f>
        <v>10</v>
      </c>
      <c r="J21" s="257">
        <f t="shared" si="1"/>
        <v>50</v>
      </c>
      <c r="K21" s="81">
        <f>IF($J4="TC",0,IF($J4="Nso",0,VLOOKUP($A1,'Class-9'!$B$9:$FL$108,73,0)))</f>
        <v>70</v>
      </c>
      <c r="L21" s="81">
        <f>IF($J4="Nso",0,VLOOKUP($A1,'Class-9'!$B$9:$FL$108,74,0))</f>
        <v>10</v>
      </c>
      <c r="M21" s="257">
        <f t="shared" si="2"/>
        <v>80</v>
      </c>
      <c r="N21" s="81">
        <f t="shared" si="3"/>
        <v>160</v>
      </c>
      <c r="O21" s="82" t="str">
        <f>IF($J4="TC",0,IF($J4="Nso",0,VLOOKUP($A1,'Class-9'!$B$9:$FL$108,80,0)))</f>
        <v>D</v>
      </c>
    </row>
    <row r="22" spans="1:15" ht="16.5" customHeight="1">
      <c r="A22" s="1138"/>
      <c r="B22" s="417" t="s">
        <v>200</v>
      </c>
      <c r="C22" s="1114" t="str">
        <f>'Class-9'!$CD$3</f>
        <v>SCIENCE</v>
      </c>
      <c r="D22" s="1115"/>
      <c r="E22" s="411">
        <f>IF($J4="TC",0,IF($J4="Nso",0,VLOOKUP($A1,'Class-9'!$B$9:$FL$108,81,0)))</f>
        <v>10</v>
      </c>
      <c r="F22" s="411">
        <f>IF($J4="TC",0,IF($J4="Nso",0,VLOOKUP($A1,'Class-9'!$B$9:$FL$108,82,0)))</f>
        <v>10</v>
      </c>
      <c r="G22" s="412">
        <f t="shared" si="0"/>
        <v>20</v>
      </c>
      <c r="H22" s="413">
        <f>IF($J4="TC",0,IF($J4="Nso",0,VLOOKUP($A1,'Class-9'!$B$9:$FL$108,84,0)))</f>
        <v>40</v>
      </c>
      <c r="I22" s="411">
        <f>IF($J4="TC",0,IF($J4="Nso",0,VLOOKUP($A1,'Class-9'!$B$9:$FL$108,85,0)))</f>
        <v>10</v>
      </c>
      <c r="J22" s="412">
        <f t="shared" si="1"/>
        <v>50</v>
      </c>
      <c r="K22" s="411">
        <f>IF($J4="TC",0,IF($J4="Nso",0,VLOOKUP($A1,'Class-9'!$B$9:$FL$108,87,0)))</f>
        <v>80</v>
      </c>
      <c r="L22" s="411">
        <f>IF($J4="Nso",0,VLOOKUP($A1,'Class-9'!$B$9:$FL$108,88,0))</f>
        <v>10</v>
      </c>
      <c r="M22" s="412">
        <f t="shared" si="2"/>
        <v>90</v>
      </c>
      <c r="N22" s="411">
        <f t="shared" si="3"/>
        <v>160</v>
      </c>
      <c r="O22" s="414" t="str">
        <f>IF($J4="TC",0,IF($J4="Nso",0,VLOOKUP($A1,'Class-9'!$B$9:$FL$108,94,0)))</f>
        <v>D</v>
      </c>
    </row>
    <row r="23" spans="1:15" ht="16.5" customHeight="1" thickBot="1">
      <c r="A23" s="1138"/>
      <c r="B23" s="417" t="s">
        <v>200</v>
      </c>
      <c r="C23" s="1114" t="str">
        <f>'Class-9'!$CR$3</f>
        <v>SOCIAL SCIENCE</v>
      </c>
      <c r="D23" s="1115"/>
      <c r="E23" s="411">
        <f>IF($J5="TC",0,IF($J4="Nso",0,VLOOKUP($A1,'Class-9'!$B$9:$FL$108,95,0)))</f>
        <v>15</v>
      </c>
      <c r="F23" s="411">
        <f>IF($J5="TC",0,IF($J4="Nso",0,VLOOKUP($A1,'Class-9'!$B$9:$FL$108,96,0)))</f>
        <v>15</v>
      </c>
      <c r="G23" s="412">
        <f t="shared" ref="G23" si="4">E23+F23</f>
        <v>30</v>
      </c>
      <c r="H23" s="413">
        <f>IF($J5="TC",0,IF($J4="Nso",0,VLOOKUP($A1,'Class-9'!$B$9:$FL$108,98,0)))</f>
        <v>40</v>
      </c>
      <c r="I23" s="411">
        <f>IF($J5="TC",0,IF($J4="Nso",0,VLOOKUP($A1,'Class-9'!$B$9:$FL$108,99,0)))</f>
        <v>10</v>
      </c>
      <c r="J23" s="412">
        <f t="shared" ref="J23" si="5">H23+I23</f>
        <v>50</v>
      </c>
      <c r="K23" s="411">
        <f>IF($J5="TC",0,IF($J4="Nso",0,VLOOKUP($A1,'Class-9'!$B$9:$FL$108,101,0)))</f>
        <v>50</v>
      </c>
      <c r="L23" s="411">
        <f>IF($J5="Nso",0,VLOOKUP($A1,'Class-9'!$B$9:$FL$108,102,0))</f>
        <v>10</v>
      </c>
      <c r="M23" s="412">
        <f t="shared" ref="M23" si="6">K23+L23</f>
        <v>60</v>
      </c>
      <c r="N23" s="411">
        <f t="shared" ref="N23" si="7">G23+J23+M23</f>
        <v>140</v>
      </c>
      <c r="O23" s="414" t="str">
        <f>IF($J5="TC",0,IF($J4="Nso",0,VLOOKUP($A1,'Class-9'!$B$9:$FL$108,108,0)))</f>
        <v>I</v>
      </c>
    </row>
    <row r="24" spans="1:15" ht="23.25" customHeight="1">
      <c r="A24" s="1138"/>
      <c r="B24" s="417" t="s">
        <v>200</v>
      </c>
      <c r="C24" s="1116" t="s">
        <v>89</v>
      </c>
      <c r="D24" s="1117"/>
      <c r="E24" s="1118"/>
      <c r="F24" s="1122" t="s">
        <v>90</v>
      </c>
      <c r="G24" s="1123"/>
      <c r="H24" s="1124" t="s">
        <v>91</v>
      </c>
      <c r="I24" s="1125"/>
      <c r="J24" s="1126" t="s">
        <v>47</v>
      </c>
      <c r="K24" s="1127"/>
      <c r="L24" s="415" t="s">
        <v>111</v>
      </c>
      <c r="M24" s="1128" t="s">
        <v>45</v>
      </c>
      <c r="N24" s="1129"/>
      <c r="O24" s="416" t="s">
        <v>49</v>
      </c>
    </row>
    <row r="25" spans="1:15" ht="20.25" customHeight="1" thickBot="1">
      <c r="A25" s="1138"/>
      <c r="B25" s="417" t="s">
        <v>200</v>
      </c>
      <c r="C25" s="1119"/>
      <c r="D25" s="1120"/>
      <c r="E25" s="1121"/>
      <c r="F25" s="1130">
        <f>IF($J4="TC",0,IF($J4="Nso",0,VLOOKUP($A1,'Class-9'!$B$9:$FL$108,160,0)))</f>
        <v>1200</v>
      </c>
      <c r="G25" s="1131"/>
      <c r="H25" s="1130">
        <f>IF($J4="TC",0,IF($J4="Nso",0,VLOOKUP($A1,'Class-9'!$B$9:$FL$108,161,0)))</f>
        <v>893</v>
      </c>
      <c r="I25" s="1131"/>
      <c r="J25" s="1132">
        <f>IF($J4="TC",0,IF($J4="Nso",0,VLOOKUP($A1,'Class-9'!$B$9:$FL$108,162,0)))</f>
        <v>74.416666666666657</v>
      </c>
      <c r="K25" s="1133"/>
      <c r="L25" s="259" t="str">
        <f>IF($J4="TC",0,IF($J4="Nso",0,VLOOKUP($A1,'Class-9'!$B$9:$FL$108,163,0)))</f>
        <v>First</v>
      </c>
      <c r="M25" s="1134" t="str">
        <f>IF($J4="TC","TC",IF($J4="Nso","NSO",VLOOKUP($A1,'Class-9'!$B$9:$FL$108,164,0)))</f>
        <v>Passed</v>
      </c>
      <c r="N25" s="1135"/>
      <c r="O25" s="79">
        <f>IF($J4="Nso",0,VLOOKUP($A1,'Class-9'!$B$9:$FL$108,166,0))</f>
        <v>1.9999999999999902</v>
      </c>
    </row>
    <row r="26" spans="1:15" ht="20.25" customHeight="1">
      <c r="A26" s="1138"/>
      <c r="B26" s="417" t="s">
        <v>200</v>
      </c>
      <c r="C26" s="1061" t="s">
        <v>64</v>
      </c>
      <c r="D26" s="1062"/>
      <c r="E26" s="1062"/>
      <c r="F26" s="1062"/>
      <c r="G26" s="1062"/>
      <c r="H26" s="1063"/>
      <c r="I26" s="1064" t="s">
        <v>65</v>
      </c>
      <c r="J26" s="1065"/>
      <c r="K26" s="1065"/>
      <c r="L26" s="83">
        <f>VLOOKUP($A1,'Class-9'!$B$9:$FL$108,157,0)</f>
        <v>362</v>
      </c>
      <c r="M26" s="1066" t="s">
        <v>121</v>
      </c>
      <c r="N26" s="1067"/>
      <c r="O26" s="1068"/>
    </row>
    <row r="27" spans="1:15" ht="20.25" customHeight="1" thickBot="1">
      <c r="A27" s="1138"/>
      <c r="B27" s="417" t="s">
        <v>200</v>
      </c>
      <c r="C27" s="1069" t="s">
        <v>60</v>
      </c>
      <c r="D27" s="1070"/>
      <c r="E27" s="1070"/>
      <c r="F27" s="1071" t="s">
        <v>192</v>
      </c>
      <c r="G27" s="1071"/>
      <c r="H27" s="260" t="s">
        <v>53</v>
      </c>
      <c r="I27" s="1072" t="s">
        <v>66</v>
      </c>
      <c r="J27" s="1073"/>
      <c r="K27" s="1073"/>
      <c r="L27" s="113">
        <f>VLOOKUP($A1,'Class-9'!$B$9:$FL$108,158,0)</f>
        <v>274</v>
      </c>
      <c r="M27" s="1074">
        <f>IF($J4="TC",0,IF($J4="Nso",0,VLOOKUP($A1,'Class-9'!$B$9:$FL$108,159,0)))</f>
        <v>75.690607734806619</v>
      </c>
      <c r="N27" s="1075"/>
      <c r="O27" s="1076"/>
    </row>
    <row r="28" spans="1:15" ht="17.25" customHeight="1">
      <c r="A28" s="1138"/>
      <c r="B28" s="417" t="s">
        <v>200</v>
      </c>
      <c r="C28" s="1069"/>
      <c r="D28" s="1070"/>
      <c r="E28" s="1070"/>
      <c r="F28" s="1071"/>
      <c r="G28" s="1071"/>
      <c r="H28" s="261" t="s">
        <v>119</v>
      </c>
      <c r="I28" s="1077" t="s">
        <v>67</v>
      </c>
      <c r="J28" s="1078"/>
      <c r="K28" s="1078"/>
      <c r="L28" s="1079" t="str">
        <f>IF($J4="TC","Transferred",IF($J4="Nso","NameSeparated",VLOOKUP($A1,'Class-9'!$B$9:$FL$108,167,0)))</f>
        <v>Very Good</v>
      </c>
      <c r="M28" s="1079"/>
      <c r="N28" s="1079"/>
      <c r="O28" s="1080"/>
    </row>
    <row r="29" spans="1:15" ht="17.25" customHeight="1">
      <c r="A29" s="1138"/>
      <c r="B29" s="417" t="s">
        <v>200</v>
      </c>
      <c r="C29" s="1081" t="str">
        <f>'Class-9'!$DF$3</f>
        <v>Foundation Of Information Tech.</v>
      </c>
      <c r="D29" s="1082"/>
      <c r="E29" s="1083"/>
      <c r="F29" s="1084" t="str">
        <f>IF($J4="TC",0,IF($J4="Nso",0,VLOOKUP($A1,'Class-9'!$B$9:$GP$108,185,0)))</f>
        <v>73/200</v>
      </c>
      <c r="G29" s="1084"/>
      <c r="H29" s="78" t="str">
        <f>IF($J4="TC",0,IF($J4="Nso",0,VLOOKUP($A1,'Class-9'!$B$9:$GP$108,120,0)))</f>
        <v>D</v>
      </c>
      <c r="I29" s="1085" t="s">
        <v>79</v>
      </c>
      <c r="J29" s="1086"/>
      <c r="K29" s="1086"/>
      <c r="L29" s="1087">
        <f>'Class-9'!$T$2</f>
        <v>44676</v>
      </c>
      <c r="M29" s="1088"/>
      <c r="N29" s="1088"/>
      <c r="O29" s="1089"/>
    </row>
    <row r="30" spans="1:15" ht="21" customHeight="1">
      <c r="A30" s="1138"/>
      <c r="B30" s="417" t="s">
        <v>200</v>
      </c>
      <c r="C30" s="1090" t="str">
        <f>'Class-9'!$DR$3</f>
        <v>Health &amp; Phy. Edu.</v>
      </c>
      <c r="D30" s="1084"/>
      <c r="E30" s="1084"/>
      <c r="F30" s="1030" t="str">
        <f>IF($J4="TC",0,IF($J4="Nso",0,VLOOKUP($A1,'Class-9'!$B$9:$GP$108,189,0)))</f>
        <v>100/200</v>
      </c>
      <c r="G30" s="1031"/>
      <c r="H30" s="78" t="str">
        <f>IF($J4="TC",0,IF($J4="Nso",0,VLOOKUP($A1,'Class-9'!$B$9:$GP$108,132,0)))</f>
        <v>C</v>
      </c>
      <c r="I30" s="1091"/>
      <c r="J30" s="1092"/>
      <c r="K30" s="1092"/>
      <c r="L30" s="1092"/>
      <c r="M30" s="1092"/>
      <c r="N30" s="1092"/>
      <c r="O30" s="1093"/>
    </row>
    <row r="31" spans="1:15" ht="21" customHeight="1">
      <c r="A31" s="1138"/>
      <c r="B31" s="417" t="s">
        <v>200</v>
      </c>
      <c r="C31" s="1028" t="str">
        <f>'Class-9'!$ED$3</f>
        <v>S.U.P.W.</v>
      </c>
      <c r="D31" s="1029"/>
      <c r="E31" s="1029"/>
      <c r="F31" s="1030" t="str">
        <f>IF($J4="TC",0,IF($J4="Nso",0,VLOOKUP($A1,'Class-9'!$B$9:$GP$108,193,0)))</f>
        <v>52/100</v>
      </c>
      <c r="G31" s="1031"/>
      <c r="H31" s="78" t="str">
        <f>IF($J4="TC",0,IF($J4="Nso",0,VLOOKUP($A1,'Class-9'!$B$9:$GP$108,138,0)))</f>
        <v>C</v>
      </c>
      <c r="I31" s="1094"/>
      <c r="J31" s="1095"/>
      <c r="K31" s="1095"/>
      <c r="L31" s="1095"/>
      <c r="M31" s="1095"/>
      <c r="N31" s="1095"/>
      <c r="O31" s="1096"/>
    </row>
    <row r="32" spans="1:15" ht="14.25" customHeight="1">
      <c r="A32" s="1138"/>
      <c r="B32" s="417" t="s">
        <v>200</v>
      </c>
      <c r="C32" s="1028" t="str">
        <f>'Class-9'!$EJ$3</f>
        <v>ART EDUCATION</v>
      </c>
      <c r="D32" s="1029"/>
      <c r="E32" s="1029"/>
      <c r="F32" s="1030" t="str">
        <f>IF($J3="TC",0,IF($J3="Nso",0,VLOOKUP($A1,'Class-9'!$B$9:$GP$108,197,0)))</f>
        <v>66/100</v>
      </c>
      <c r="G32" s="1031"/>
      <c r="H32" s="78" t="str">
        <f>IF($J3="TC",0,IF($J3="Nso",0,VLOOKUP($A1,'Class-9'!$B$9:$GP$108,144,0)))</f>
        <v>B</v>
      </c>
      <c r="I32" s="1032" t="s">
        <v>92</v>
      </c>
      <c r="J32" s="1033"/>
      <c r="K32" s="1033"/>
      <c r="L32" s="1033"/>
      <c r="M32" s="1033"/>
      <c r="N32" s="1033"/>
      <c r="O32" s="1034"/>
    </row>
    <row r="33" spans="1:16" ht="14.25" customHeight="1" thickBot="1">
      <c r="A33" s="1138"/>
      <c r="B33" s="417" t="s">
        <v>200</v>
      </c>
      <c r="C33" s="1035" t="str">
        <f>'Class-9'!$EP$3</f>
        <v>H &amp; C RAJ</v>
      </c>
      <c r="D33" s="1036"/>
      <c r="E33" s="1036"/>
      <c r="F33" s="1037" t="str">
        <f>IF($J4="TC",0,IF($J4="Nso",0,VLOOKUP($A1,'Class-9'!$B$9:$GU$108,201,0)))</f>
        <v>63/200</v>
      </c>
      <c r="G33" s="1038"/>
      <c r="H33" s="374" t="str">
        <f>IF($J4="TC",0,IF($J4="Nso",0,VLOOKUP($A1,'Class-9'!$B$9:$GU$108,156,0)))</f>
        <v>D</v>
      </c>
      <c r="I33" s="1032" t="s">
        <v>73</v>
      </c>
      <c r="J33" s="1033"/>
      <c r="K33" s="1033"/>
      <c r="L33" s="1033"/>
      <c r="M33" s="1033"/>
      <c r="N33" s="1033"/>
      <c r="O33" s="1034"/>
    </row>
    <row r="34" spans="1:16" ht="20.25" customHeight="1">
      <c r="A34" s="1138"/>
      <c r="B34" s="417" t="s">
        <v>200</v>
      </c>
      <c r="C34" s="1046" t="s">
        <v>204</v>
      </c>
      <c r="D34" s="1047"/>
      <c r="E34" s="1048"/>
      <c r="F34" s="1055" t="s">
        <v>205</v>
      </c>
      <c r="G34" s="1056"/>
      <c r="H34" s="472" t="s">
        <v>34</v>
      </c>
      <c r="I34" s="1039" t="s">
        <v>74</v>
      </c>
      <c r="J34" s="1033"/>
      <c r="K34" s="1033"/>
      <c r="L34" s="1033"/>
      <c r="M34" s="1033"/>
      <c r="N34" s="1033"/>
      <c r="O34" s="1034"/>
    </row>
    <row r="35" spans="1:16" ht="20.25" customHeight="1">
      <c r="A35" s="1138"/>
      <c r="B35" s="417" t="s">
        <v>200</v>
      </c>
      <c r="C35" s="1049"/>
      <c r="D35" s="1050"/>
      <c r="E35" s="1051"/>
      <c r="F35" s="1057" t="s">
        <v>206</v>
      </c>
      <c r="G35" s="1058"/>
      <c r="H35" s="435" t="s">
        <v>203</v>
      </c>
      <c r="I35" s="1040" t="s">
        <v>75</v>
      </c>
      <c r="J35" s="1041"/>
      <c r="K35" s="1041"/>
      <c r="L35" s="1041"/>
      <c r="M35" s="1041"/>
      <c r="N35" s="1041"/>
      <c r="O35" s="1042"/>
    </row>
    <row r="36" spans="1:16" ht="16.5" customHeight="1">
      <c r="A36" s="1138"/>
      <c r="B36" s="417" t="s">
        <v>200</v>
      </c>
      <c r="C36" s="1049"/>
      <c r="D36" s="1050"/>
      <c r="E36" s="1051"/>
      <c r="F36" s="1057" t="s">
        <v>210</v>
      </c>
      <c r="G36" s="1058"/>
      <c r="H36" s="435" t="s">
        <v>68</v>
      </c>
      <c r="I36" s="1043"/>
      <c r="J36" s="1044"/>
      <c r="K36" s="1044"/>
      <c r="L36" s="1044"/>
      <c r="M36" s="1044"/>
      <c r="N36" s="1044"/>
      <c r="O36" s="1045"/>
    </row>
    <row r="37" spans="1:16" ht="16.5" customHeight="1">
      <c r="A37" s="1138"/>
      <c r="B37" s="417" t="s">
        <v>200</v>
      </c>
      <c r="C37" s="1049"/>
      <c r="D37" s="1050"/>
      <c r="E37" s="1051"/>
      <c r="F37" s="1057" t="s">
        <v>211</v>
      </c>
      <c r="G37" s="1058"/>
      <c r="H37" s="435" t="s">
        <v>69</v>
      </c>
      <c r="I37" s="1043"/>
      <c r="J37" s="1044"/>
      <c r="K37" s="1044"/>
      <c r="L37" s="1044"/>
      <c r="M37" s="1044"/>
      <c r="N37" s="1044"/>
      <c r="O37" s="1045"/>
    </row>
    <row r="38" spans="1:16" ht="16.5" customHeight="1">
      <c r="A38" s="1138"/>
      <c r="B38" s="417" t="s">
        <v>200</v>
      </c>
      <c r="C38" s="1049"/>
      <c r="D38" s="1050"/>
      <c r="E38" s="1051"/>
      <c r="F38" s="1057" t="s">
        <v>120</v>
      </c>
      <c r="G38" s="1058"/>
      <c r="H38" s="435" t="s">
        <v>71</v>
      </c>
      <c r="I38" s="1022" t="s">
        <v>93</v>
      </c>
      <c r="J38" s="1023"/>
      <c r="K38" s="1023"/>
      <c r="L38" s="1023"/>
      <c r="M38" s="1023"/>
      <c r="N38" s="1023"/>
      <c r="O38" s="1024"/>
    </row>
    <row r="39" spans="1:16" ht="16.5" customHeight="1" thickBot="1">
      <c r="A39" s="1138"/>
      <c r="B39" s="418" t="s">
        <v>200</v>
      </c>
      <c r="C39" s="1052"/>
      <c r="D39" s="1053"/>
      <c r="E39" s="1054"/>
      <c r="F39" s="1059" t="s">
        <v>208</v>
      </c>
      <c r="G39" s="1060"/>
      <c r="H39" s="436" t="s">
        <v>70</v>
      </c>
      <c r="I39" s="1025"/>
      <c r="J39" s="1026"/>
      <c r="K39" s="1026"/>
      <c r="L39" s="1026"/>
      <c r="M39" s="1026"/>
      <c r="N39" s="1026"/>
      <c r="O39" s="1027"/>
    </row>
    <row r="40" spans="1:16" ht="15.75" thickTop="1">
      <c r="A40" s="1136"/>
      <c r="B40" s="1136"/>
      <c r="C40" s="1136"/>
      <c r="D40" s="1136"/>
      <c r="E40" s="1136"/>
      <c r="F40" s="1136"/>
      <c r="G40" s="1136"/>
      <c r="H40" s="1136"/>
      <c r="I40" s="1136"/>
      <c r="J40" s="1136"/>
      <c r="K40" s="1136"/>
      <c r="L40" s="1136"/>
      <c r="M40" s="1136"/>
      <c r="N40" s="1136"/>
      <c r="O40" s="1136"/>
    </row>
    <row r="41" spans="1:16" ht="24.75" customHeight="1" thickBot="1">
      <c r="A41" s="263">
        <f>A1+1</f>
        <v>2</v>
      </c>
      <c r="B41" s="1137" t="s">
        <v>56</v>
      </c>
      <c r="C41" s="1137"/>
      <c r="D41" s="1137"/>
      <c r="E41" s="1137"/>
      <c r="F41" s="1137"/>
      <c r="G41" s="1137"/>
      <c r="H41" s="1137"/>
      <c r="I41" s="1137"/>
      <c r="J41" s="1137"/>
      <c r="K41" s="1137"/>
      <c r="L41" s="1137"/>
      <c r="M41" s="1137"/>
      <c r="N41" s="1137"/>
      <c r="O41" s="1137"/>
    </row>
    <row r="42" spans="1:16" s="430" customFormat="1" ht="30.75" customHeight="1" thickTop="1">
      <c r="A42" s="1138"/>
      <c r="B42" s="1139"/>
      <c r="C42" s="1140"/>
      <c r="D42" s="1143" t="str">
        <f>Master!$E$8</f>
        <v>Govt. Sr. Secondary School Raimalwada</v>
      </c>
      <c r="E42" s="1144"/>
      <c r="F42" s="1144"/>
      <c r="G42" s="1144"/>
      <c r="H42" s="1144"/>
      <c r="I42" s="1144"/>
      <c r="J42" s="1144"/>
      <c r="K42" s="1144"/>
      <c r="L42" s="1144"/>
      <c r="M42" s="1144"/>
      <c r="N42" s="1144"/>
      <c r="O42" s="1145"/>
    </row>
    <row r="43" spans="1:16" ht="26.25" customHeight="1" thickBot="1">
      <c r="A43" s="1138"/>
      <c r="B43" s="1141"/>
      <c r="C43" s="1142"/>
      <c r="D43" s="1146" t="str">
        <f>Master!$E$11</f>
        <v>P.S.-Bapini (Jodhpur)</v>
      </c>
      <c r="E43" s="1147"/>
      <c r="F43" s="1147"/>
      <c r="G43" s="1147"/>
      <c r="H43" s="1147"/>
      <c r="I43" s="1147"/>
      <c r="J43" s="1147"/>
      <c r="K43" s="1147"/>
      <c r="L43" s="1147"/>
      <c r="M43" s="1147"/>
      <c r="N43" s="1147"/>
      <c r="O43" s="1148"/>
    </row>
    <row r="44" spans="1:16" ht="22.5" customHeight="1">
      <c r="A44" s="1138"/>
      <c r="B44" s="262"/>
      <c r="C44" s="1149" t="s">
        <v>183</v>
      </c>
      <c r="D44" s="1150"/>
      <c r="E44" s="1150"/>
      <c r="F44" s="1150"/>
      <c r="G44" s="1151"/>
      <c r="H44" s="1158" t="s">
        <v>156</v>
      </c>
      <c r="I44" s="1158"/>
      <c r="J44" s="1161">
        <f>VLOOKUP($A41,'Class-9'!$B$9:$K$108,6)</f>
        <v>902</v>
      </c>
      <c r="K44" s="1162"/>
      <c r="L44" s="1167" t="s">
        <v>76</v>
      </c>
      <c r="M44" s="1168"/>
      <c r="N44" s="1169" t="str">
        <f>Master!$E$14</f>
        <v>08151106901</v>
      </c>
      <c r="O44" s="1170"/>
    </row>
    <row r="45" spans="1:16" ht="18.75" customHeight="1">
      <c r="A45" s="1138"/>
      <c r="B45" s="37"/>
      <c r="C45" s="1152"/>
      <c r="D45" s="1153"/>
      <c r="E45" s="1153"/>
      <c r="F45" s="1153"/>
      <c r="G45" s="1154"/>
      <c r="H45" s="1159"/>
      <c r="I45" s="1159"/>
      <c r="J45" s="1163"/>
      <c r="K45" s="1164"/>
      <c r="L45" s="1171" t="s">
        <v>72</v>
      </c>
      <c r="M45" s="1172"/>
      <c r="N45" s="1172"/>
      <c r="O45" s="1173"/>
      <c r="P45" s="104" t="s">
        <v>191</v>
      </c>
    </row>
    <row r="46" spans="1:16" ht="23.25" customHeight="1" thickBot="1">
      <c r="A46" s="1138"/>
      <c r="B46" s="37"/>
      <c r="C46" s="1155"/>
      <c r="D46" s="1156"/>
      <c r="E46" s="1156"/>
      <c r="F46" s="1156"/>
      <c r="G46" s="1157"/>
      <c r="H46" s="1160"/>
      <c r="I46" s="1160"/>
      <c r="J46" s="1165"/>
      <c r="K46" s="1166"/>
      <c r="L46" s="1174" t="s">
        <v>57</v>
      </c>
      <c r="M46" s="1175"/>
      <c r="N46" s="1176" t="str">
        <f>Master!$E$6</f>
        <v>2021-22</v>
      </c>
      <c r="O46" s="1177"/>
    </row>
    <row r="47" spans="1:16" ht="20.25" customHeight="1">
      <c r="A47" s="1138"/>
      <c r="B47" s="417" t="s">
        <v>200</v>
      </c>
      <c r="C47" s="1178" t="s">
        <v>22</v>
      </c>
      <c r="D47" s="1179"/>
      <c r="E47" s="1179"/>
      <c r="F47" s="1180"/>
      <c r="G47" s="23" t="s">
        <v>181</v>
      </c>
      <c r="H47" s="1181">
        <f>VLOOKUP($A41,'Class-9'!$B$9:$FL$108,4,0)</f>
        <v>123</v>
      </c>
      <c r="I47" s="1181"/>
      <c r="J47" s="1181"/>
      <c r="K47" s="1181"/>
      <c r="L47" s="1181"/>
      <c r="M47" s="1181"/>
      <c r="N47" s="1181"/>
      <c r="O47" s="1182"/>
    </row>
    <row r="48" spans="1:16" ht="20.25" customHeight="1">
      <c r="A48" s="1138"/>
      <c r="B48" s="417" t="s">
        <v>200</v>
      </c>
      <c r="C48" s="1183" t="s">
        <v>24</v>
      </c>
      <c r="D48" s="1184"/>
      <c r="E48" s="1184"/>
      <c r="F48" s="1185"/>
      <c r="G48" s="31" t="s">
        <v>181</v>
      </c>
      <c r="H48" s="1186" t="str">
        <f>VLOOKUP($A41,'Class-9'!$B$9:$FL$108,7,0)</f>
        <v>KJJHJ</v>
      </c>
      <c r="I48" s="1186"/>
      <c r="J48" s="1186"/>
      <c r="K48" s="1186"/>
      <c r="L48" s="1186"/>
      <c r="M48" s="1186"/>
      <c r="N48" s="1186"/>
      <c r="O48" s="1187"/>
    </row>
    <row r="49" spans="1:15" ht="20.25" customHeight="1">
      <c r="A49" s="1138"/>
      <c r="B49" s="417" t="s">
        <v>200</v>
      </c>
      <c r="C49" s="1183" t="s">
        <v>25</v>
      </c>
      <c r="D49" s="1184"/>
      <c r="E49" s="1184"/>
      <c r="F49" s="1185"/>
      <c r="G49" s="31" t="s">
        <v>181</v>
      </c>
      <c r="H49" s="1186" t="str">
        <f>VLOOKUP($A41,'Class-9'!$B$9:$FL$108,8,0)</f>
        <v>HHHH</v>
      </c>
      <c r="I49" s="1186"/>
      <c r="J49" s="1186"/>
      <c r="K49" s="1186"/>
      <c r="L49" s="1186"/>
      <c r="M49" s="1186"/>
      <c r="N49" s="1186"/>
      <c r="O49" s="1187"/>
    </row>
    <row r="50" spans="1:15" ht="20.25" customHeight="1">
      <c r="A50" s="1138"/>
      <c r="B50" s="417" t="s">
        <v>200</v>
      </c>
      <c r="C50" s="1183" t="s">
        <v>58</v>
      </c>
      <c r="D50" s="1184"/>
      <c r="E50" s="1184"/>
      <c r="F50" s="1185"/>
      <c r="G50" s="31" t="s">
        <v>181</v>
      </c>
      <c r="H50" s="1186" t="str">
        <f>VLOOKUP($A41,'Class-9'!$B$9:$FL$108,9,0)</f>
        <v>HHHH</v>
      </c>
      <c r="I50" s="1186"/>
      <c r="J50" s="1186"/>
      <c r="K50" s="1186"/>
      <c r="L50" s="1186"/>
      <c r="M50" s="1186"/>
      <c r="N50" s="1186"/>
      <c r="O50" s="1187"/>
    </row>
    <row r="51" spans="1:15" ht="20.25" customHeight="1">
      <c r="A51" s="1138"/>
      <c r="B51" s="417" t="s">
        <v>200</v>
      </c>
      <c r="C51" s="1183" t="s">
        <v>59</v>
      </c>
      <c r="D51" s="1184"/>
      <c r="E51" s="1184"/>
      <c r="F51" s="1185"/>
      <c r="G51" s="31" t="s">
        <v>181</v>
      </c>
      <c r="H51" s="1188" t="str">
        <f>CONCATENATE('Class-9'!$G$4,'Class-9'!$J$4)</f>
        <v>9(A)</v>
      </c>
      <c r="I51" s="1186"/>
      <c r="J51" s="1186"/>
      <c r="K51" s="1186"/>
      <c r="L51" s="1186"/>
      <c r="M51" s="1186"/>
      <c r="N51" s="1186"/>
      <c r="O51" s="1187"/>
    </row>
    <row r="52" spans="1:15" ht="20.25" customHeight="1" thickBot="1">
      <c r="A52" s="1138"/>
      <c r="B52" s="417" t="s">
        <v>200</v>
      </c>
      <c r="C52" s="1189" t="s">
        <v>27</v>
      </c>
      <c r="D52" s="1190"/>
      <c r="E52" s="1190"/>
      <c r="F52" s="1191"/>
      <c r="G52" s="80" t="s">
        <v>181</v>
      </c>
      <c r="H52" s="1192">
        <f>VLOOKUP($A41,'Class-9'!$B$9:$FL$108,10,0)</f>
        <v>38464</v>
      </c>
      <c r="I52" s="1192"/>
      <c r="J52" s="1192"/>
      <c r="K52" s="1192"/>
      <c r="L52" s="1192"/>
      <c r="M52" s="1192"/>
      <c r="N52" s="1192"/>
      <c r="O52" s="1193"/>
    </row>
    <row r="53" spans="1:15" ht="16.5" customHeight="1">
      <c r="A53" s="1138"/>
      <c r="B53" s="417" t="s">
        <v>200</v>
      </c>
      <c r="C53" s="1194" t="s">
        <v>60</v>
      </c>
      <c r="D53" s="1195"/>
      <c r="E53" s="1198" t="s">
        <v>81</v>
      </c>
      <c r="F53" s="1198" t="s">
        <v>82</v>
      </c>
      <c r="G53" s="1200" t="s">
        <v>32</v>
      </c>
      <c r="H53" s="1202" t="s">
        <v>61</v>
      </c>
      <c r="I53" s="1202"/>
      <c r="J53" s="1203"/>
      <c r="K53" s="1204" t="s">
        <v>97</v>
      </c>
      <c r="L53" s="1205"/>
      <c r="M53" s="1206"/>
      <c r="N53" s="1097" t="s">
        <v>88</v>
      </c>
      <c r="O53" s="1099" t="s">
        <v>118</v>
      </c>
    </row>
    <row r="54" spans="1:15" ht="16.5" customHeight="1">
      <c r="A54" s="1138"/>
      <c r="B54" s="417" t="s">
        <v>200</v>
      </c>
      <c r="C54" s="1196"/>
      <c r="D54" s="1197"/>
      <c r="E54" s="1199"/>
      <c r="F54" s="1199"/>
      <c r="G54" s="1201"/>
      <c r="H54" s="428" t="s">
        <v>31</v>
      </c>
      <c r="I54" s="254" t="s">
        <v>194</v>
      </c>
      <c r="J54" s="429" t="s">
        <v>32</v>
      </c>
      <c r="K54" s="428" t="s">
        <v>31</v>
      </c>
      <c r="L54" s="254" t="s">
        <v>194</v>
      </c>
      <c r="M54" s="429" t="s">
        <v>32</v>
      </c>
      <c r="N54" s="1098"/>
      <c r="O54" s="1100"/>
    </row>
    <row r="55" spans="1:15" ht="16.5" customHeight="1" thickBot="1">
      <c r="A55" s="1138"/>
      <c r="B55" s="417" t="s">
        <v>200</v>
      </c>
      <c r="C55" s="1102" t="s">
        <v>62</v>
      </c>
      <c r="D55" s="1103"/>
      <c r="E55" s="253">
        <f>'Class-9'!$L$7</f>
        <v>10</v>
      </c>
      <c r="F55" s="253">
        <f>'Class-9'!$M$7</f>
        <v>10</v>
      </c>
      <c r="G55" s="255">
        <f>SUM(E55:F55)</f>
        <v>20</v>
      </c>
      <c r="H55" s="253">
        <f>'Class-9'!$O$7</f>
        <v>24</v>
      </c>
      <c r="I55" s="253">
        <f>'Class-9'!$P$7</f>
        <v>6</v>
      </c>
      <c r="J55" s="255">
        <f>SUM(H55:I55)</f>
        <v>30</v>
      </c>
      <c r="K55" s="253">
        <f>'Class-9'!$R$7</f>
        <v>40</v>
      </c>
      <c r="L55" s="253">
        <f>'Class-9'!$S$7</f>
        <v>10</v>
      </c>
      <c r="M55" s="255">
        <f>SUM(K55:L55)</f>
        <v>50</v>
      </c>
      <c r="N55" s="129">
        <f>SUM(G55,J55,M55)</f>
        <v>100</v>
      </c>
      <c r="O55" s="1101"/>
    </row>
    <row r="56" spans="1:15" ht="16.5" customHeight="1">
      <c r="A56" s="1138"/>
      <c r="B56" s="417" t="s">
        <v>200</v>
      </c>
      <c r="C56" s="1104" t="str">
        <f>'Class-9'!$L$3</f>
        <v>HINDI</v>
      </c>
      <c r="D56" s="1105"/>
      <c r="E56" s="81">
        <f>IF($J44="TC",0,IF($J44="Nso",0,VLOOKUP($A41,'Class-9'!$B$9:$FL$108,11,0)))</f>
        <v>10</v>
      </c>
      <c r="F56" s="81">
        <f>IF($J44="TC",0,IF($J44="Nso",0,VLOOKUP($A41,'Class-9'!$B$9:$FL$108,12,0)))</f>
        <v>10</v>
      </c>
      <c r="G56" s="256">
        <f>E56+F56</f>
        <v>20</v>
      </c>
      <c r="H56" s="81">
        <f>IF($J44="TC",0,IF($J44="Nso",0,VLOOKUP($A41,'Class-9'!$B$9:$FL$108,14,0)))</f>
        <v>25</v>
      </c>
      <c r="I56" s="81">
        <f>IF($J44="TC",0,IF($J44="Nso",0,VLOOKUP($A41,'Class-9'!$B$9:$FL$108,15,0)))</f>
        <v>10</v>
      </c>
      <c r="J56" s="256">
        <f>H56+I56</f>
        <v>35</v>
      </c>
      <c r="K56" s="81">
        <f>IF($J44="TC",0,IF($J44="Nso",0,VLOOKUP($A41,'Class-9'!$B$9:$FL$108,17,0)))</f>
        <v>28</v>
      </c>
      <c r="L56" s="81">
        <f>IF($J44="Nso",0,VLOOKUP($A41,'Class-9'!$B$9:$FL$108,18,0))</f>
        <v>10</v>
      </c>
      <c r="M56" s="256">
        <f>K56+L56</f>
        <v>38</v>
      </c>
      <c r="N56" s="81">
        <f>G56+J56+M56</f>
        <v>93</v>
      </c>
      <c r="O56" s="82" t="str">
        <f>IF($J44="TC",0,IF($J44="Nso",0,VLOOKUP($A41,'Class-9'!$B$9:$FL$108,24,0)))</f>
        <v>D</v>
      </c>
    </row>
    <row r="57" spans="1:15" ht="16.5" customHeight="1" thickBot="1">
      <c r="A57" s="1138"/>
      <c r="B57" s="417" t="s">
        <v>200</v>
      </c>
      <c r="C57" s="1106" t="str">
        <f>'Class-9'!$Z$3</f>
        <v>ENGLISH</v>
      </c>
      <c r="D57" s="1107"/>
      <c r="E57" s="419">
        <f>IF($J44="TC",0,IF($J44="Nso",0,VLOOKUP($A41,'Class-9'!$B$9:$FL$108,25,0)))</f>
        <v>10</v>
      </c>
      <c r="F57" s="419">
        <f>IF($J44="TC",0,IF($J44="Nso",0,VLOOKUP($A41,'Class-9'!$B$9:$FL$108,26,0)))</f>
        <v>8</v>
      </c>
      <c r="G57" s="420">
        <f t="shared" ref="G57" si="8">E57+F57</f>
        <v>18</v>
      </c>
      <c r="H57" s="421">
        <f>IF($J44="TC",0,IF($J44="Nso",0,VLOOKUP($A41,'Class-9'!$B$9:$FL$108,28,0)))</f>
        <v>20</v>
      </c>
      <c r="I57" s="419">
        <f>IF($J44="TC",0,IF($J44="Nso",0,VLOOKUP($A41,'Class-9'!$B$9:$FL$108,29,0)))</f>
        <v>10</v>
      </c>
      <c r="J57" s="420">
        <f t="shared" ref="J57" si="9">H57+I57</f>
        <v>30</v>
      </c>
      <c r="K57" s="419">
        <f>IF($J44="TC",0,IF($J44="Nso",0,VLOOKUP($A41,'Class-9'!$B$9:$FL$108,31,0)))</f>
        <v>35</v>
      </c>
      <c r="L57" s="419">
        <f>IF($J44="Nso",0,VLOOKUP($A41,'Class-9'!$B$9:$FL$108,32,0))</f>
        <v>10</v>
      </c>
      <c r="M57" s="420">
        <f t="shared" ref="M57" si="10">K57+L57</f>
        <v>45</v>
      </c>
      <c r="N57" s="419">
        <f t="shared" ref="N57" si="11">G57+J57+M57</f>
        <v>93</v>
      </c>
      <c r="O57" s="422" t="str">
        <f>IF($J44="TC",0,IF($J44="Nso",0,VLOOKUP($A41,'Class-9'!$B$9:$FL$108,38,0)))</f>
        <v>D</v>
      </c>
    </row>
    <row r="58" spans="1:15" ht="16.5" customHeight="1" thickBot="1">
      <c r="A58" s="1138"/>
      <c r="B58" s="417" t="s">
        <v>200</v>
      </c>
      <c r="C58" s="1108" t="s">
        <v>62</v>
      </c>
      <c r="D58" s="1109"/>
      <c r="E58" s="424">
        <f>'Class-9'!$AN$7</f>
        <v>20</v>
      </c>
      <c r="F58" s="424">
        <f>'Class-9'!$AO$7</f>
        <v>20</v>
      </c>
      <c r="G58" s="425">
        <f>SUM(E58:F58)</f>
        <v>40</v>
      </c>
      <c r="H58" s="424">
        <f>'Class-9'!$AQ$7</f>
        <v>48</v>
      </c>
      <c r="I58" s="424">
        <f>'Class-9'!$AR$7</f>
        <v>12</v>
      </c>
      <c r="J58" s="425">
        <f>SUM(H58:I58)</f>
        <v>60</v>
      </c>
      <c r="K58" s="424">
        <f>'Class-9'!$AT$7</f>
        <v>80</v>
      </c>
      <c r="L58" s="424">
        <f>'Class-9'!$AU$7</f>
        <v>20</v>
      </c>
      <c r="M58" s="425">
        <f>SUM(K58:L58)</f>
        <v>100</v>
      </c>
      <c r="N58" s="426">
        <f>SUM(G58,J58,M58)</f>
        <v>200</v>
      </c>
      <c r="O58" s="427" t="s">
        <v>201</v>
      </c>
    </row>
    <row r="59" spans="1:15" ht="16.5" customHeight="1">
      <c r="A59" s="1138"/>
      <c r="B59" s="417" t="s">
        <v>200</v>
      </c>
      <c r="C59" s="1110" t="str">
        <f>'Class-9'!$AN$3</f>
        <v>SANSKRIT-I</v>
      </c>
      <c r="D59" s="1111"/>
      <c r="E59" s="81">
        <f>IF($J44="TC",0,IF($J44="Nso",0,VLOOKUP($A41,'Class-9'!$B$9:$FL$108,39,0)))</f>
        <v>20</v>
      </c>
      <c r="F59" s="81">
        <f>IF($J44="TC",0,IF($J44="TC",0,IF($J44="Nso",0,VLOOKUP($A41,'Class-9'!$B$9:$FL$108,40,0))))</f>
        <v>20</v>
      </c>
      <c r="G59" s="423">
        <f t="shared" ref="G59:G63" si="12">E59+F59</f>
        <v>40</v>
      </c>
      <c r="H59" s="410">
        <f>IF($J44="TC",0,IF($J44="Nso",0,VLOOKUP($A41,'Class-9'!$B$9:$FL$108,42,0)))</f>
        <v>35</v>
      </c>
      <c r="I59" s="81">
        <f>IF($J44="TC",0,IF($J44="Nso",0,VLOOKUP($A41,'Class-9'!$B$9:$FL$108,43,0)))</f>
        <v>10</v>
      </c>
      <c r="J59" s="423">
        <f t="shared" ref="J59:J63" si="13">H59+I59</f>
        <v>45</v>
      </c>
      <c r="K59" s="81">
        <f>IF($J44="TC",0,IF($J44="Nso",0,VLOOKUP($A41,'Class-9'!$B$9:$FL$108,45,0)))</f>
        <v>50</v>
      </c>
      <c r="L59" s="81">
        <f>IF($J44="Nso",0,VLOOKUP($A41,'Class-9'!$B$9:$FL$108,46,0))</f>
        <v>15</v>
      </c>
      <c r="M59" s="423">
        <f t="shared" ref="M59:M63" si="14">K59+L59</f>
        <v>65</v>
      </c>
      <c r="N59" s="81">
        <f t="shared" ref="N59:N63" si="15">G59+J59+M59</f>
        <v>150</v>
      </c>
      <c r="O59" s="82" t="str">
        <f>IF($J44="TC",0,IF($J44="Nso",0,VLOOKUP($A41,'Class-9'!$B$9:$FL$108,52,0)))</f>
        <v>D</v>
      </c>
    </row>
    <row r="60" spans="1:15" ht="16.5" customHeight="1">
      <c r="A60" s="1138"/>
      <c r="B60" s="417" t="s">
        <v>200</v>
      </c>
      <c r="C60" s="1112" t="str">
        <f>'Class-9'!$BB$3</f>
        <v>SANSKRIT-II</v>
      </c>
      <c r="D60" s="1113"/>
      <c r="E60" s="81">
        <f>IF($J44="TC",0,IF($J44="Nso",0,VLOOKUP($A41,'Class-9'!$B$9:$FL$108,53,0)))</f>
        <v>10</v>
      </c>
      <c r="F60" s="81">
        <f>IF($J44="TC",0,IF($J44="Nso",0,VLOOKUP($A41,'Class-9'!$B$9:$FL$108,54,0)))</f>
        <v>10</v>
      </c>
      <c r="G60" s="257">
        <f t="shared" si="12"/>
        <v>20</v>
      </c>
      <c r="H60" s="258">
        <f>IF($J44="TC",0,IF($J44="Nso",0,VLOOKUP($A41,'Class-9'!$B$9:$FL$108,56,0)))</f>
        <v>40</v>
      </c>
      <c r="I60" s="81">
        <f>IF($J44="TC",0,IF($J44="Nso",0,VLOOKUP($A41,'Class-9'!$B$9:$FL$108,57,0)))</f>
        <v>10</v>
      </c>
      <c r="J60" s="257">
        <f t="shared" si="13"/>
        <v>50</v>
      </c>
      <c r="K60" s="81">
        <f>IF($J44="TC",0,IF($J44="Nso",0,VLOOKUP($A41,'Class-9'!$B$9:$FL$108,59,0)))</f>
        <v>55</v>
      </c>
      <c r="L60" s="81">
        <f>IF($J44="Nso",0,VLOOKUP($A41,'Class-9'!$B$9:$FL$108,60,0))</f>
        <v>10</v>
      </c>
      <c r="M60" s="257">
        <f t="shared" si="14"/>
        <v>65</v>
      </c>
      <c r="N60" s="81">
        <f t="shared" si="15"/>
        <v>135</v>
      </c>
      <c r="O60" s="82" t="str">
        <f>IF($J44="TC",0,IF($J44="Nso",0,VLOOKUP($A41,'Class-9'!$B$9:$FL$108,66,0)))</f>
        <v>I</v>
      </c>
    </row>
    <row r="61" spans="1:15" ht="16.5" customHeight="1">
      <c r="A61" s="1138"/>
      <c r="B61" s="417" t="s">
        <v>200</v>
      </c>
      <c r="C61" s="1112" t="str">
        <f>'Class-9'!$BP$3</f>
        <v>MATHEMATICS</v>
      </c>
      <c r="D61" s="1113"/>
      <c r="E61" s="81">
        <f>IF($J44="TC",0,IF($J44="Nso",0,VLOOKUP($A41,'Class-9'!$B$9:$FL$108,67,0)))</f>
        <v>10</v>
      </c>
      <c r="F61" s="81">
        <f>IF($J44="TC",0,IF($J44="Nso",0,VLOOKUP($A41,'Class-9'!$B$9:$FL$108,68,0)))</f>
        <v>10</v>
      </c>
      <c r="G61" s="257">
        <f t="shared" si="12"/>
        <v>20</v>
      </c>
      <c r="H61" s="258">
        <f>IF($J44="TC",0,IF($J44="Nso",0,VLOOKUP($A41,'Class-9'!$B$9:$FL$108,70,0)))</f>
        <v>40</v>
      </c>
      <c r="I61" s="81">
        <f>IF($J44="TC",0,IF($J44="Nso",0,VLOOKUP($A41,'Class-9'!$B$9:$FL$108,71,0)))</f>
        <v>10</v>
      </c>
      <c r="J61" s="257">
        <f t="shared" si="13"/>
        <v>50</v>
      </c>
      <c r="K61" s="81">
        <f>IF($J44="TC",0,IF($J44="Nso",0,VLOOKUP($A41,'Class-9'!$B$9:$FL$108,73,0)))</f>
        <v>55</v>
      </c>
      <c r="L61" s="81">
        <f>IF($J44="Nso",0,VLOOKUP($A41,'Class-9'!$B$9:$FL$108,74,0))</f>
        <v>10</v>
      </c>
      <c r="M61" s="257">
        <f t="shared" si="14"/>
        <v>65</v>
      </c>
      <c r="N61" s="81">
        <f t="shared" si="15"/>
        <v>135</v>
      </c>
      <c r="O61" s="82" t="str">
        <f>IF($J44="TC",0,IF($J44="Nso",0,VLOOKUP($A41,'Class-9'!$B$9:$FL$108,80,0)))</f>
        <v>I</v>
      </c>
    </row>
    <row r="62" spans="1:15" ht="16.5" customHeight="1">
      <c r="A62" s="1138"/>
      <c r="B62" s="417" t="s">
        <v>200</v>
      </c>
      <c r="C62" s="1114" t="str">
        <f>'Class-9'!$CD$3</f>
        <v>SCIENCE</v>
      </c>
      <c r="D62" s="1115"/>
      <c r="E62" s="411">
        <f>IF($J44="TC",0,IF($J44="Nso",0,VLOOKUP($A41,'Class-9'!$B$9:$FL$108,81,0)))</f>
        <v>10</v>
      </c>
      <c r="F62" s="411">
        <f>IF($J44="TC",0,IF($J44="Nso",0,VLOOKUP($A41,'Class-9'!$B$9:$FL$108,82,0)))</f>
        <v>10</v>
      </c>
      <c r="G62" s="412">
        <f t="shared" si="12"/>
        <v>20</v>
      </c>
      <c r="H62" s="413">
        <f>IF($J44="TC",0,IF($J44="Nso",0,VLOOKUP($A41,'Class-9'!$B$9:$FL$108,84,0)))</f>
        <v>40</v>
      </c>
      <c r="I62" s="411">
        <f>IF($J44="TC",0,IF($J44="Nso",0,VLOOKUP($A41,'Class-9'!$B$9:$FL$108,85,0)))</f>
        <v>10</v>
      </c>
      <c r="J62" s="412">
        <f t="shared" si="13"/>
        <v>50</v>
      </c>
      <c r="K62" s="411">
        <f>IF($J44="TC",0,IF($J44="Nso",0,VLOOKUP($A41,'Class-9'!$B$9:$FL$108,87,0)))</f>
        <v>60</v>
      </c>
      <c r="L62" s="411">
        <f>IF($J44="Nso",0,VLOOKUP($A41,'Class-9'!$B$9:$FL$108,88,0))</f>
        <v>10</v>
      </c>
      <c r="M62" s="412">
        <f t="shared" si="14"/>
        <v>70</v>
      </c>
      <c r="N62" s="411">
        <f t="shared" si="15"/>
        <v>140</v>
      </c>
      <c r="O62" s="414" t="str">
        <f>IF($J44="TC",0,IF($J44="Nso",0,VLOOKUP($A41,'Class-9'!$B$9:$FL$108,94,0)))</f>
        <v>I</v>
      </c>
    </row>
    <row r="63" spans="1:15" ht="16.5" customHeight="1" thickBot="1">
      <c r="A63" s="1138"/>
      <c r="B63" s="417" t="s">
        <v>200</v>
      </c>
      <c r="C63" s="1114" t="str">
        <f>'Class-9'!$CR$3</f>
        <v>SOCIAL SCIENCE</v>
      </c>
      <c r="D63" s="1115"/>
      <c r="E63" s="411">
        <f>IF($J45="TC",0,IF($J44="Nso",0,VLOOKUP($A41,'Class-9'!$B$9:$FL$108,95,0)))</f>
        <v>15</v>
      </c>
      <c r="F63" s="411">
        <f>IF($J45="TC",0,IF($J44="Nso",0,VLOOKUP($A41,'Class-9'!$B$9:$FL$108,96,0)))</f>
        <v>20</v>
      </c>
      <c r="G63" s="412">
        <f t="shared" si="12"/>
        <v>35</v>
      </c>
      <c r="H63" s="413">
        <f>IF($J45="TC",0,IF($J44="Nso",0,VLOOKUP($A41,'Class-9'!$B$9:$FL$108,98,0)))</f>
        <v>40</v>
      </c>
      <c r="I63" s="411">
        <f>IF($J45="TC",0,IF($J44="Nso",0,VLOOKUP($A41,'Class-9'!$B$9:$FL$108,99,0)))</f>
        <v>10</v>
      </c>
      <c r="J63" s="412">
        <f t="shared" si="13"/>
        <v>50</v>
      </c>
      <c r="K63" s="411">
        <f>IF($J45="TC",0,IF($J44="Nso",0,VLOOKUP($A41,'Class-9'!$B$9:$FL$108,101,0)))</f>
        <v>55</v>
      </c>
      <c r="L63" s="411">
        <f>IF($J45="Nso",0,VLOOKUP($A41,'Class-9'!$B$9:$FL$108,102,0))</f>
        <v>10</v>
      </c>
      <c r="M63" s="412">
        <f t="shared" si="14"/>
        <v>65</v>
      </c>
      <c r="N63" s="411">
        <f t="shared" si="15"/>
        <v>150</v>
      </c>
      <c r="O63" s="414" t="str">
        <f>IF($J45="TC",0,IF($J44="Nso",0,VLOOKUP($A41,'Class-9'!$B$9:$FL$108,108,0)))</f>
        <v>D</v>
      </c>
    </row>
    <row r="64" spans="1:15" ht="23.25" customHeight="1">
      <c r="A64" s="1138"/>
      <c r="B64" s="417" t="s">
        <v>200</v>
      </c>
      <c r="C64" s="1116" t="s">
        <v>89</v>
      </c>
      <c r="D64" s="1117"/>
      <c r="E64" s="1118"/>
      <c r="F64" s="1122" t="s">
        <v>90</v>
      </c>
      <c r="G64" s="1123"/>
      <c r="H64" s="1124" t="s">
        <v>91</v>
      </c>
      <c r="I64" s="1125"/>
      <c r="J64" s="1126" t="s">
        <v>47</v>
      </c>
      <c r="K64" s="1127"/>
      <c r="L64" s="415" t="s">
        <v>111</v>
      </c>
      <c r="M64" s="1128" t="s">
        <v>45</v>
      </c>
      <c r="N64" s="1129"/>
      <c r="O64" s="416" t="s">
        <v>49</v>
      </c>
    </row>
    <row r="65" spans="1:15" ht="20.25" customHeight="1" thickBot="1">
      <c r="A65" s="1138"/>
      <c r="B65" s="417" t="s">
        <v>200</v>
      </c>
      <c r="C65" s="1119"/>
      <c r="D65" s="1120"/>
      <c r="E65" s="1121"/>
      <c r="F65" s="1130">
        <f>IF($J44="TC",0,IF($J44="Nso",0,VLOOKUP($A41,'Class-9'!$B$9:$FL$108,160,0)))</f>
        <v>1200</v>
      </c>
      <c r="G65" s="1131"/>
      <c r="H65" s="1130">
        <f>IF($J44="TC",0,IF($J44="Nso",0,VLOOKUP($A41,'Class-9'!$B$9:$FL$108,161,0)))</f>
        <v>896</v>
      </c>
      <c r="I65" s="1131"/>
      <c r="J65" s="1132">
        <f>IF($J44="TC",0,IF($J44="Nso",0,VLOOKUP($A41,'Class-9'!$B$9:$FL$108,162,0)))</f>
        <v>74.666666666666671</v>
      </c>
      <c r="K65" s="1133"/>
      <c r="L65" s="259" t="str">
        <f>IF($J44="TC",0,IF($J44="Nso",0,VLOOKUP($A41,'Class-9'!$B$9:$FL$108,163,0)))</f>
        <v>First</v>
      </c>
      <c r="M65" s="1134" t="str">
        <f>IF($J44="TC","TC",IF($J44="Nso","NSO",VLOOKUP($A41,'Class-9'!$B$9:$FL$108,164,0)))</f>
        <v>Passed</v>
      </c>
      <c r="N65" s="1135"/>
      <c r="O65" s="79">
        <f>IF($J44="Nso",0,VLOOKUP($A41,'Class-9'!$B$9:$FL$108,166,0))</f>
        <v>1.0000000000000009</v>
      </c>
    </row>
    <row r="66" spans="1:15" ht="20.25" customHeight="1">
      <c r="A66" s="1138"/>
      <c r="B66" s="417" t="s">
        <v>200</v>
      </c>
      <c r="C66" s="1061" t="s">
        <v>64</v>
      </c>
      <c r="D66" s="1062"/>
      <c r="E66" s="1062"/>
      <c r="F66" s="1062"/>
      <c r="G66" s="1062"/>
      <c r="H66" s="1063"/>
      <c r="I66" s="1064" t="s">
        <v>65</v>
      </c>
      <c r="J66" s="1065"/>
      <c r="K66" s="1065"/>
      <c r="L66" s="83">
        <f>VLOOKUP($A41,'Class-9'!$B$9:$FL$108,157,0)</f>
        <v>362</v>
      </c>
      <c r="M66" s="1066" t="s">
        <v>121</v>
      </c>
      <c r="N66" s="1067"/>
      <c r="O66" s="1068"/>
    </row>
    <row r="67" spans="1:15" ht="20.25" customHeight="1" thickBot="1">
      <c r="A67" s="1138"/>
      <c r="B67" s="417" t="s">
        <v>200</v>
      </c>
      <c r="C67" s="1069" t="s">
        <v>60</v>
      </c>
      <c r="D67" s="1070"/>
      <c r="E67" s="1070"/>
      <c r="F67" s="1071" t="s">
        <v>192</v>
      </c>
      <c r="G67" s="1071"/>
      <c r="H67" s="260" t="s">
        <v>53</v>
      </c>
      <c r="I67" s="1072" t="s">
        <v>66</v>
      </c>
      <c r="J67" s="1073"/>
      <c r="K67" s="1073"/>
      <c r="L67" s="113">
        <f>VLOOKUP($A41,'Class-9'!$B$9:$FL$108,158,0)</f>
        <v>210</v>
      </c>
      <c r="M67" s="1074">
        <f>IF($J44="TC",0,IF($J44="Nso",0,VLOOKUP($A41,'Class-9'!$B$9:$FL$108,159,0)))</f>
        <v>58.011049723756905</v>
      </c>
      <c r="N67" s="1075"/>
      <c r="O67" s="1076"/>
    </row>
    <row r="68" spans="1:15" ht="17.25" customHeight="1">
      <c r="A68" s="1138"/>
      <c r="B68" s="417" t="s">
        <v>200</v>
      </c>
      <c r="C68" s="1069"/>
      <c r="D68" s="1070"/>
      <c r="E68" s="1070"/>
      <c r="F68" s="1071"/>
      <c r="G68" s="1071"/>
      <c r="H68" s="261" t="s">
        <v>119</v>
      </c>
      <c r="I68" s="1077" t="s">
        <v>67</v>
      </c>
      <c r="J68" s="1078"/>
      <c r="K68" s="1078"/>
      <c r="L68" s="1079" t="str">
        <f>IF($J44="TC","Transferred",IF($J44="Nso","NameSeparated",VLOOKUP($A41,'Class-9'!$B$9:$FL$108,167,0)))</f>
        <v>Very Good</v>
      </c>
      <c r="M68" s="1079"/>
      <c r="N68" s="1079"/>
      <c r="O68" s="1080"/>
    </row>
    <row r="69" spans="1:15" ht="17.25" customHeight="1">
      <c r="A69" s="1138"/>
      <c r="B69" s="417" t="s">
        <v>200</v>
      </c>
      <c r="C69" s="1081" t="str">
        <f>'Class-9'!$DF$3</f>
        <v>Foundation Of Information Tech.</v>
      </c>
      <c r="D69" s="1082"/>
      <c r="E69" s="1083"/>
      <c r="F69" s="1084" t="str">
        <f>IF($J44="TC",0,IF($J44="Nso",0,VLOOKUP($A41,'Class-9'!$B$9:$GP$108,185,0)))</f>
        <v>140/200</v>
      </c>
      <c r="G69" s="1084"/>
      <c r="H69" s="78" t="str">
        <f>IF($J44="TC",0,IF($J44="Nso",0,VLOOKUP($A41,'Class-9'!$B$9:$GP$108,120,0)))</f>
        <v>B</v>
      </c>
      <c r="I69" s="1085" t="s">
        <v>79</v>
      </c>
      <c r="J69" s="1086"/>
      <c r="K69" s="1086"/>
      <c r="L69" s="1087">
        <f>'Class-9'!$T$2</f>
        <v>44676</v>
      </c>
      <c r="M69" s="1088"/>
      <c r="N69" s="1088"/>
      <c r="O69" s="1089"/>
    </row>
    <row r="70" spans="1:15" ht="21" customHeight="1">
      <c r="A70" s="1138"/>
      <c r="B70" s="417" t="s">
        <v>200</v>
      </c>
      <c r="C70" s="1090" t="str">
        <f>'Class-9'!$DR$3</f>
        <v>Health &amp; Phy. Edu.</v>
      </c>
      <c r="D70" s="1084"/>
      <c r="E70" s="1084"/>
      <c r="F70" s="1030" t="str">
        <f>IF($J44="TC",0,IF($J44="Nso",0,VLOOKUP($A41,'Class-9'!$B$9:$GP$108,189,0)))</f>
        <v>142/200</v>
      </c>
      <c r="G70" s="1031"/>
      <c r="H70" s="78" t="str">
        <f>IF($J44="TC",0,IF($J44="Nso",0,VLOOKUP($A41,'Class-9'!$B$9:$GP$108,132,0)))</f>
        <v>B</v>
      </c>
      <c r="I70" s="1091"/>
      <c r="J70" s="1092"/>
      <c r="K70" s="1092"/>
      <c r="L70" s="1092"/>
      <c r="M70" s="1092"/>
      <c r="N70" s="1092"/>
      <c r="O70" s="1093"/>
    </row>
    <row r="71" spans="1:15" ht="21" customHeight="1">
      <c r="A71" s="1138"/>
      <c r="B71" s="417" t="s">
        <v>200</v>
      </c>
      <c r="C71" s="1028" t="str">
        <f>'Class-9'!$ED$3</f>
        <v>S.U.P.W.</v>
      </c>
      <c r="D71" s="1029"/>
      <c r="E71" s="1029"/>
      <c r="F71" s="1030" t="str">
        <f>IF($J44="TC",0,IF($J44="Nso",0,VLOOKUP($A41,'Class-9'!$B$9:$GP$108,193,0)))</f>
        <v>48/100</v>
      </c>
      <c r="G71" s="1031"/>
      <c r="H71" s="78" t="str">
        <f>IF($J44="TC",0,IF($J44="Nso",0,VLOOKUP($A41,'Class-9'!$B$9:$GP$108,138,0)))</f>
        <v>C</v>
      </c>
      <c r="I71" s="1094"/>
      <c r="J71" s="1095"/>
      <c r="K71" s="1095"/>
      <c r="L71" s="1095"/>
      <c r="M71" s="1095"/>
      <c r="N71" s="1095"/>
      <c r="O71" s="1096"/>
    </row>
    <row r="72" spans="1:15" ht="14.25" customHeight="1">
      <c r="A72" s="1138"/>
      <c r="B72" s="417" t="s">
        <v>200</v>
      </c>
      <c r="C72" s="1028" t="str">
        <f>'Class-9'!$EJ$3</f>
        <v>ART EDUCATION</v>
      </c>
      <c r="D72" s="1029"/>
      <c r="E72" s="1029"/>
      <c r="F72" s="1030" t="str">
        <f>IF($J43="TC",0,IF($J43="Nso",0,VLOOKUP($A41,'Class-9'!$B$9:$GP$108,197,0)))</f>
        <v>65/100</v>
      </c>
      <c r="G72" s="1031"/>
      <c r="H72" s="78" t="str">
        <f>IF($J43="TC",0,IF($J43="Nso",0,VLOOKUP($A41,'Class-9'!$B$9:$GP$108,144,0)))</f>
        <v>B</v>
      </c>
      <c r="I72" s="1032" t="s">
        <v>92</v>
      </c>
      <c r="J72" s="1033"/>
      <c r="K72" s="1033"/>
      <c r="L72" s="1033"/>
      <c r="M72" s="1033"/>
      <c r="N72" s="1033"/>
      <c r="O72" s="1034"/>
    </row>
    <row r="73" spans="1:15" ht="14.25" customHeight="1" thickBot="1">
      <c r="A73" s="1138"/>
      <c r="B73" s="417" t="s">
        <v>200</v>
      </c>
      <c r="C73" s="1035" t="str">
        <f>'Class-9'!$EP$3</f>
        <v>H &amp; C RAJ</v>
      </c>
      <c r="D73" s="1036"/>
      <c r="E73" s="1036"/>
      <c r="F73" s="1037" t="str">
        <f>IF($J44="TC",0,IF($J44="Nso",0,VLOOKUP($A41,'Class-9'!$B$9:$GU$108,201,0)))</f>
        <v>82/200</v>
      </c>
      <c r="G73" s="1038"/>
      <c r="H73" s="374" t="str">
        <f>IF($J44="TC",0,IF($J44="Nso",0,VLOOKUP($A41,'Class-9'!$B$9:$GU$108,156,0)))</f>
        <v>C</v>
      </c>
      <c r="I73" s="1032" t="s">
        <v>73</v>
      </c>
      <c r="J73" s="1033"/>
      <c r="K73" s="1033"/>
      <c r="L73" s="1033"/>
      <c r="M73" s="1033"/>
      <c r="N73" s="1033"/>
      <c r="O73" s="1034"/>
    </row>
    <row r="74" spans="1:15" ht="20.25" customHeight="1">
      <c r="A74" s="1138"/>
      <c r="B74" s="417" t="s">
        <v>200</v>
      </c>
      <c r="C74" s="1046" t="s">
        <v>204</v>
      </c>
      <c r="D74" s="1047"/>
      <c r="E74" s="1048"/>
      <c r="F74" s="1055" t="s">
        <v>205</v>
      </c>
      <c r="G74" s="1056"/>
      <c r="H74" s="472" t="s">
        <v>34</v>
      </c>
      <c r="I74" s="1039" t="s">
        <v>74</v>
      </c>
      <c r="J74" s="1033"/>
      <c r="K74" s="1033"/>
      <c r="L74" s="1033"/>
      <c r="M74" s="1033"/>
      <c r="N74" s="1033"/>
      <c r="O74" s="1034"/>
    </row>
    <row r="75" spans="1:15" ht="20.25" customHeight="1">
      <c r="A75" s="1138"/>
      <c r="B75" s="417" t="s">
        <v>200</v>
      </c>
      <c r="C75" s="1049"/>
      <c r="D75" s="1050"/>
      <c r="E75" s="1051"/>
      <c r="F75" s="1057" t="s">
        <v>206</v>
      </c>
      <c r="G75" s="1058"/>
      <c r="H75" s="435" t="s">
        <v>203</v>
      </c>
      <c r="I75" s="1040" t="s">
        <v>75</v>
      </c>
      <c r="J75" s="1041"/>
      <c r="K75" s="1041"/>
      <c r="L75" s="1041"/>
      <c r="M75" s="1041"/>
      <c r="N75" s="1041"/>
      <c r="O75" s="1042"/>
    </row>
    <row r="76" spans="1:15" ht="16.5" customHeight="1">
      <c r="A76" s="1138"/>
      <c r="B76" s="417" t="s">
        <v>200</v>
      </c>
      <c r="C76" s="1049"/>
      <c r="D76" s="1050"/>
      <c r="E76" s="1051"/>
      <c r="F76" s="1057" t="s">
        <v>210</v>
      </c>
      <c r="G76" s="1058"/>
      <c r="H76" s="435" t="s">
        <v>68</v>
      </c>
      <c r="I76" s="1043"/>
      <c r="J76" s="1044"/>
      <c r="K76" s="1044"/>
      <c r="L76" s="1044"/>
      <c r="M76" s="1044"/>
      <c r="N76" s="1044"/>
      <c r="O76" s="1045"/>
    </row>
    <row r="77" spans="1:15" ht="16.5" customHeight="1">
      <c r="A77" s="1138"/>
      <c r="B77" s="417" t="s">
        <v>200</v>
      </c>
      <c r="C77" s="1049"/>
      <c r="D77" s="1050"/>
      <c r="E77" s="1051"/>
      <c r="F77" s="1057" t="s">
        <v>211</v>
      </c>
      <c r="G77" s="1058"/>
      <c r="H77" s="435" t="s">
        <v>69</v>
      </c>
      <c r="I77" s="1043"/>
      <c r="J77" s="1044"/>
      <c r="K77" s="1044"/>
      <c r="L77" s="1044"/>
      <c r="M77" s="1044"/>
      <c r="N77" s="1044"/>
      <c r="O77" s="1045"/>
    </row>
    <row r="78" spans="1:15" ht="16.5" customHeight="1">
      <c r="A78" s="1138"/>
      <c r="B78" s="417" t="s">
        <v>200</v>
      </c>
      <c r="C78" s="1049"/>
      <c r="D78" s="1050"/>
      <c r="E78" s="1051"/>
      <c r="F78" s="1057" t="s">
        <v>120</v>
      </c>
      <c r="G78" s="1058"/>
      <c r="H78" s="435" t="s">
        <v>71</v>
      </c>
      <c r="I78" s="1022" t="s">
        <v>93</v>
      </c>
      <c r="J78" s="1023"/>
      <c r="K78" s="1023"/>
      <c r="L78" s="1023"/>
      <c r="M78" s="1023"/>
      <c r="N78" s="1023"/>
      <c r="O78" s="1024"/>
    </row>
    <row r="79" spans="1:15" ht="16.5" customHeight="1" thickBot="1">
      <c r="A79" s="1138"/>
      <c r="B79" s="418" t="s">
        <v>200</v>
      </c>
      <c r="C79" s="1052"/>
      <c r="D79" s="1053"/>
      <c r="E79" s="1054"/>
      <c r="F79" s="1059" t="s">
        <v>208</v>
      </c>
      <c r="G79" s="1060"/>
      <c r="H79" s="436" t="s">
        <v>70</v>
      </c>
      <c r="I79" s="1025"/>
      <c r="J79" s="1026"/>
      <c r="K79" s="1026"/>
      <c r="L79" s="1026"/>
      <c r="M79" s="1026"/>
      <c r="N79" s="1026"/>
      <c r="O79" s="1027"/>
    </row>
    <row r="80" spans="1:15" ht="24.75" customHeight="1" thickTop="1" thickBot="1">
      <c r="A80" s="263">
        <f>A41+1</f>
        <v>3</v>
      </c>
      <c r="B80" s="1137" t="s">
        <v>56</v>
      </c>
      <c r="C80" s="1137"/>
      <c r="D80" s="1137"/>
      <c r="E80" s="1137"/>
      <c r="F80" s="1137"/>
      <c r="G80" s="1137"/>
      <c r="H80" s="1137"/>
      <c r="I80" s="1137"/>
      <c r="J80" s="1137"/>
      <c r="K80" s="1137"/>
      <c r="L80" s="1137"/>
      <c r="M80" s="1137"/>
      <c r="N80" s="1137"/>
      <c r="O80" s="1137"/>
    </row>
    <row r="81" spans="1:16" s="430" customFormat="1" ht="30.75" customHeight="1" thickTop="1">
      <c r="A81" s="1138"/>
      <c r="B81" s="1139"/>
      <c r="C81" s="1140"/>
      <c r="D81" s="1143" t="str">
        <f>Master!$E$8</f>
        <v>Govt. Sr. Secondary School Raimalwada</v>
      </c>
      <c r="E81" s="1144"/>
      <c r="F81" s="1144"/>
      <c r="G81" s="1144"/>
      <c r="H81" s="1144"/>
      <c r="I81" s="1144"/>
      <c r="J81" s="1144"/>
      <c r="K81" s="1144"/>
      <c r="L81" s="1144"/>
      <c r="M81" s="1144"/>
      <c r="N81" s="1144"/>
      <c r="O81" s="1145"/>
    </row>
    <row r="82" spans="1:16" ht="26.25" customHeight="1" thickBot="1">
      <c r="A82" s="1138"/>
      <c r="B82" s="1141"/>
      <c r="C82" s="1142"/>
      <c r="D82" s="1146" t="str">
        <f>Master!$E$11</f>
        <v>P.S.-Bapini (Jodhpur)</v>
      </c>
      <c r="E82" s="1147"/>
      <c r="F82" s="1147"/>
      <c r="G82" s="1147"/>
      <c r="H82" s="1147"/>
      <c r="I82" s="1147"/>
      <c r="J82" s="1147"/>
      <c r="K82" s="1147"/>
      <c r="L82" s="1147"/>
      <c r="M82" s="1147"/>
      <c r="N82" s="1147"/>
      <c r="O82" s="1148"/>
    </row>
    <row r="83" spans="1:16" ht="22.5" customHeight="1">
      <c r="A83" s="1138"/>
      <c r="B83" s="262"/>
      <c r="C83" s="1149" t="s">
        <v>183</v>
      </c>
      <c r="D83" s="1150"/>
      <c r="E83" s="1150"/>
      <c r="F83" s="1150"/>
      <c r="G83" s="1151"/>
      <c r="H83" s="1158" t="s">
        <v>156</v>
      </c>
      <c r="I83" s="1158"/>
      <c r="J83" s="1161">
        <f>VLOOKUP($A80,'Class-9'!$B$9:$K$108,6)</f>
        <v>0</v>
      </c>
      <c r="K83" s="1162"/>
      <c r="L83" s="1167" t="s">
        <v>76</v>
      </c>
      <c r="M83" s="1168"/>
      <c r="N83" s="1169" t="str">
        <f>Master!$E$14</f>
        <v>08151106901</v>
      </c>
      <c r="O83" s="1170"/>
    </row>
    <row r="84" spans="1:16" ht="18.75" customHeight="1">
      <c r="A84" s="1138"/>
      <c r="B84" s="37"/>
      <c r="C84" s="1152"/>
      <c r="D84" s="1153"/>
      <c r="E84" s="1153"/>
      <c r="F84" s="1153"/>
      <c r="G84" s="1154"/>
      <c r="H84" s="1159"/>
      <c r="I84" s="1159"/>
      <c r="J84" s="1163"/>
      <c r="K84" s="1164"/>
      <c r="L84" s="1171" t="s">
        <v>72</v>
      </c>
      <c r="M84" s="1172"/>
      <c r="N84" s="1172"/>
      <c r="O84" s="1173"/>
      <c r="P84" s="104" t="s">
        <v>191</v>
      </c>
    </row>
    <row r="85" spans="1:16" ht="23.25" customHeight="1" thickBot="1">
      <c r="A85" s="1138"/>
      <c r="B85" s="37"/>
      <c r="C85" s="1155"/>
      <c r="D85" s="1156"/>
      <c r="E85" s="1156"/>
      <c r="F85" s="1156"/>
      <c r="G85" s="1157"/>
      <c r="H85" s="1160"/>
      <c r="I85" s="1160"/>
      <c r="J85" s="1165"/>
      <c r="K85" s="1166"/>
      <c r="L85" s="1174" t="s">
        <v>57</v>
      </c>
      <c r="M85" s="1175"/>
      <c r="N85" s="1176" t="str">
        <f>Master!$E$6</f>
        <v>2021-22</v>
      </c>
      <c r="O85" s="1177"/>
    </row>
    <row r="86" spans="1:16" ht="20.25" customHeight="1">
      <c r="A86" s="1138"/>
      <c r="B86" s="417" t="s">
        <v>200</v>
      </c>
      <c r="C86" s="1178" t="s">
        <v>22</v>
      </c>
      <c r="D86" s="1179"/>
      <c r="E86" s="1179"/>
      <c r="F86" s="1180"/>
      <c r="G86" s="23" t="s">
        <v>181</v>
      </c>
      <c r="H86" s="1181">
        <f>VLOOKUP($A80,'Class-9'!$B$9:$FL$108,4,0)</f>
        <v>0</v>
      </c>
      <c r="I86" s="1181"/>
      <c r="J86" s="1181"/>
      <c r="K86" s="1181"/>
      <c r="L86" s="1181"/>
      <c r="M86" s="1181"/>
      <c r="N86" s="1181"/>
      <c r="O86" s="1182"/>
    </row>
    <row r="87" spans="1:16" ht="20.25" customHeight="1">
      <c r="A87" s="1138"/>
      <c r="B87" s="417" t="s">
        <v>200</v>
      </c>
      <c r="C87" s="1183" t="s">
        <v>24</v>
      </c>
      <c r="D87" s="1184"/>
      <c r="E87" s="1184"/>
      <c r="F87" s="1185"/>
      <c r="G87" s="31" t="s">
        <v>181</v>
      </c>
      <c r="H87" s="1186">
        <f>VLOOKUP($A80,'Class-9'!$B$9:$FL$108,7,0)</f>
        <v>0</v>
      </c>
      <c r="I87" s="1186"/>
      <c r="J87" s="1186"/>
      <c r="K87" s="1186"/>
      <c r="L87" s="1186"/>
      <c r="M87" s="1186"/>
      <c r="N87" s="1186"/>
      <c r="O87" s="1187"/>
    </row>
    <row r="88" spans="1:16" ht="20.25" customHeight="1">
      <c r="A88" s="1138"/>
      <c r="B88" s="417" t="s">
        <v>200</v>
      </c>
      <c r="C88" s="1183" t="s">
        <v>25</v>
      </c>
      <c r="D88" s="1184"/>
      <c r="E88" s="1184"/>
      <c r="F88" s="1185"/>
      <c r="G88" s="31" t="s">
        <v>181</v>
      </c>
      <c r="H88" s="1186">
        <f>VLOOKUP($A80,'Class-9'!$B$9:$FL$108,8,0)</f>
        <v>0</v>
      </c>
      <c r="I88" s="1186"/>
      <c r="J88" s="1186"/>
      <c r="K88" s="1186"/>
      <c r="L88" s="1186"/>
      <c r="M88" s="1186"/>
      <c r="N88" s="1186"/>
      <c r="O88" s="1187"/>
    </row>
    <row r="89" spans="1:16" ht="20.25" customHeight="1">
      <c r="A89" s="1138"/>
      <c r="B89" s="417" t="s">
        <v>200</v>
      </c>
      <c r="C89" s="1183" t="s">
        <v>58</v>
      </c>
      <c r="D89" s="1184"/>
      <c r="E89" s="1184"/>
      <c r="F89" s="1185"/>
      <c r="G89" s="31" t="s">
        <v>181</v>
      </c>
      <c r="H89" s="1186">
        <f>VLOOKUP($A80,'Class-9'!$B$9:$FL$108,9,0)</f>
        <v>0</v>
      </c>
      <c r="I89" s="1186"/>
      <c r="J89" s="1186"/>
      <c r="K89" s="1186"/>
      <c r="L89" s="1186"/>
      <c r="M89" s="1186"/>
      <c r="N89" s="1186"/>
      <c r="O89" s="1187"/>
    </row>
    <row r="90" spans="1:16" ht="20.25" customHeight="1">
      <c r="A90" s="1138"/>
      <c r="B90" s="417" t="s">
        <v>200</v>
      </c>
      <c r="C90" s="1183" t="s">
        <v>59</v>
      </c>
      <c r="D90" s="1184"/>
      <c r="E90" s="1184"/>
      <c r="F90" s="1185"/>
      <c r="G90" s="31" t="s">
        <v>181</v>
      </c>
      <c r="H90" s="1188" t="str">
        <f>CONCATENATE('Class-9'!$G$4,'Class-9'!$J$4)</f>
        <v>9(A)</v>
      </c>
      <c r="I90" s="1186"/>
      <c r="J90" s="1186"/>
      <c r="K90" s="1186"/>
      <c r="L90" s="1186"/>
      <c r="M90" s="1186"/>
      <c r="N90" s="1186"/>
      <c r="O90" s="1187"/>
    </row>
    <row r="91" spans="1:16" ht="20.25" customHeight="1" thickBot="1">
      <c r="A91" s="1138"/>
      <c r="B91" s="417" t="s">
        <v>200</v>
      </c>
      <c r="C91" s="1189" t="s">
        <v>27</v>
      </c>
      <c r="D91" s="1190"/>
      <c r="E91" s="1190"/>
      <c r="F91" s="1191"/>
      <c r="G91" s="80" t="s">
        <v>181</v>
      </c>
      <c r="H91" s="1192">
        <f>VLOOKUP($A80,'Class-9'!$B$9:$FL$108,10,0)</f>
        <v>0</v>
      </c>
      <c r="I91" s="1192"/>
      <c r="J91" s="1192"/>
      <c r="K91" s="1192"/>
      <c r="L91" s="1192"/>
      <c r="M91" s="1192"/>
      <c r="N91" s="1192"/>
      <c r="O91" s="1193"/>
    </row>
    <row r="92" spans="1:16" ht="16.5" customHeight="1">
      <c r="A92" s="1138"/>
      <c r="B92" s="417" t="s">
        <v>200</v>
      </c>
      <c r="C92" s="1194" t="s">
        <v>60</v>
      </c>
      <c r="D92" s="1195"/>
      <c r="E92" s="1198" t="s">
        <v>81</v>
      </c>
      <c r="F92" s="1198" t="s">
        <v>82</v>
      </c>
      <c r="G92" s="1200" t="s">
        <v>32</v>
      </c>
      <c r="H92" s="1202" t="s">
        <v>61</v>
      </c>
      <c r="I92" s="1202"/>
      <c r="J92" s="1203"/>
      <c r="K92" s="1204" t="s">
        <v>97</v>
      </c>
      <c r="L92" s="1205"/>
      <c r="M92" s="1206"/>
      <c r="N92" s="1097" t="s">
        <v>88</v>
      </c>
      <c r="O92" s="1099" t="s">
        <v>118</v>
      </c>
    </row>
    <row r="93" spans="1:16" ht="16.5" customHeight="1">
      <c r="A93" s="1138"/>
      <c r="B93" s="417" t="s">
        <v>200</v>
      </c>
      <c r="C93" s="1196"/>
      <c r="D93" s="1197"/>
      <c r="E93" s="1199"/>
      <c r="F93" s="1199"/>
      <c r="G93" s="1201"/>
      <c r="H93" s="428" t="s">
        <v>31</v>
      </c>
      <c r="I93" s="254" t="s">
        <v>194</v>
      </c>
      <c r="J93" s="429" t="s">
        <v>32</v>
      </c>
      <c r="K93" s="428" t="s">
        <v>31</v>
      </c>
      <c r="L93" s="254" t="s">
        <v>194</v>
      </c>
      <c r="M93" s="429" t="s">
        <v>32</v>
      </c>
      <c r="N93" s="1098"/>
      <c r="O93" s="1100"/>
    </row>
    <row r="94" spans="1:16" ht="16.5" customHeight="1" thickBot="1">
      <c r="A94" s="1138"/>
      <c r="B94" s="417" t="s">
        <v>200</v>
      </c>
      <c r="C94" s="1102" t="s">
        <v>62</v>
      </c>
      <c r="D94" s="1103"/>
      <c r="E94" s="253">
        <f>'Class-9'!$L$7</f>
        <v>10</v>
      </c>
      <c r="F94" s="253">
        <f>'Class-9'!$M$7</f>
        <v>10</v>
      </c>
      <c r="G94" s="255">
        <f>SUM(E94:F94)</f>
        <v>20</v>
      </c>
      <c r="H94" s="253">
        <f>'Class-9'!$O$7</f>
        <v>24</v>
      </c>
      <c r="I94" s="253">
        <f>'Class-9'!$P$7</f>
        <v>6</v>
      </c>
      <c r="J94" s="255">
        <f>SUM(H94:I94)</f>
        <v>30</v>
      </c>
      <c r="K94" s="253">
        <f>'Class-9'!$R$7</f>
        <v>40</v>
      </c>
      <c r="L94" s="253">
        <f>'Class-9'!$S$7</f>
        <v>10</v>
      </c>
      <c r="M94" s="255">
        <f>SUM(K94:L94)</f>
        <v>50</v>
      </c>
      <c r="N94" s="129">
        <f>SUM(G94,J94,M94)</f>
        <v>100</v>
      </c>
      <c r="O94" s="1101"/>
    </row>
    <row r="95" spans="1:16" ht="16.5" customHeight="1">
      <c r="A95" s="1138"/>
      <c r="B95" s="417" t="s">
        <v>200</v>
      </c>
      <c r="C95" s="1104" t="str">
        <f>'Class-9'!$L$3</f>
        <v>HINDI</v>
      </c>
      <c r="D95" s="1105"/>
      <c r="E95" s="81">
        <f>IF($J83="TC",0,IF($J83="Nso",0,VLOOKUP($A80,'Class-9'!$B$9:$FL$108,11,0)))</f>
        <v>0</v>
      </c>
      <c r="F95" s="81">
        <f>IF($J83="TC",0,IF($J83="Nso",0,VLOOKUP($A80,'Class-9'!$B$9:$FL$108,12,0)))</f>
        <v>0</v>
      </c>
      <c r="G95" s="256">
        <f>E95+F95</f>
        <v>0</v>
      </c>
      <c r="H95" s="81">
        <f>IF($J83="TC",0,IF($J83="Nso",0,VLOOKUP($A80,'Class-9'!$B$9:$FL$108,14,0)))</f>
        <v>0</v>
      </c>
      <c r="I95" s="81">
        <f>IF($J83="TC",0,IF($J83="Nso",0,VLOOKUP($A80,'Class-9'!$B$9:$FL$108,15,0)))</f>
        <v>0</v>
      </c>
      <c r="J95" s="256">
        <f>H95+I95</f>
        <v>0</v>
      </c>
      <c r="K95" s="81">
        <f>IF($J83="TC",0,IF($J83="Nso",0,VLOOKUP($A80,'Class-9'!$B$9:$FL$108,17,0)))</f>
        <v>0</v>
      </c>
      <c r="L95" s="81">
        <f>IF($J83="Nso",0,VLOOKUP($A80,'Class-9'!$B$9:$FL$108,18,0))</f>
        <v>0</v>
      </c>
      <c r="M95" s="256">
        <f>K95+L95</f>
        <v>0</v>
      </c>
      <c r="N95" s="81">
        <f>G95+J95+M95</f>
        <v>0</v>
      </c>
      <c r="O95" s="82" t="str">
        <f>IF($J83="TC",0,IF($J83="Nso",0,VLOOKUP($A80,'Class-9'!$B$9:$FL$108,24,0)))</f>
        <v/>
      </c>
    </row>
    <row r="96" spans="1:16" ht="16.5" customHeight="1" thickBot="1">
      <c r="A96" s="1138"/>
      <c r="B96" s="417" t="s">
        <v>200</v>
      </c>
      <c r="C96" s="1106" t="str">
        <f>'Class-9'!$Z$3</f>
        <v>ENGLISH</v>
      </c>
      <c r="D96" s="1107"/>
      <c r="E96" s="419">
        <f>IF($J83="TC",0,IF($J83="Nso",0,VLOOKUP($A80,'Class-9'!$B$9:$FL$108,25,0)))</f>
        <v>0</v>
      </c>
      <c r="F96" s="419">
        <f>IF($J83="TC",0,IF($J83="Nso",0,VLOOKUP($A80,'Class-9'!$B$9:$FL$108,26,0)))</f>
        <v>0</v>
      </c>
      <c r="G96" s="420">
        <f t="shared" ref="G96" si="16">E96+F96</f>
        <v>0</v>
      </c>
      <c r="H96" s="421">
        <f>IF($J83="TC",0,IF($J83="Nso",0,VLOOKUP($A80,'Class-9'!$B$9:$FL$108,28,0)))</f>
        <v>0</v>
      </c>
      <c r="I96" s="419">
        <f>IF($J83="TC",0,IF($J83="Nso",0,VLOOKUP($A80,'Class-9'!$B$9:$FL$108,29,0)))</f>
        <v>0</v>
      </c>
      <c r="J96" s="420">
        <f t="shared" ref="J96" si="17">H96+I96</f>
        <v>0</v>
      </c>
      <c r="K96" s="419">
        <f>IF($J83="TC",0,IF($J83="Nso",0,VLOOKUP($A80,'Class-9'!$B$9:$FL$108,31,0)))</f>
        <v>0</v>
      </c>
      <c r="L96" s="419">
        <f>IF($J83="Nso",0,VLOOKUP($A80,'Class-9'!$B$9:$FL$108,32,0))</f>
        <v>0</v>
      </c>
      <c r="M96" s="420">
        <f t="shared" ref="M96" si="18">K96+L96</f>
        <v>0</v>
      </c>
      <c r="N96" s="419">
        <f t="shared" ref="N96" si="19">G96+J96+M96</f>
        <v>0</v>
      </c>
      <c r="O96" s="422" t="str">
        <f>IF($J83="TC",0,IF($J83="Nso",0,VLOOKUP($A80,'Class-9'!$B$9:$FL$108,38,0)))</f>
        <v/>
      </c>
    </row>
    <row r="97" spans="1:15" ht="16.5" customHeight="1" thickBot="1">
      <c r="A97" s="1138"/>
      <c r="B97" s="417" t="s">
        <v>200</v>
      </c>
      <c r="C97" s="1108" t="s">
        <v>62</v>
      </c>
      <c r="D97" s="1109"/>
      <c r="E97" s="424">
        <f>'Class-9'!$AN$7</f>
        <v>20</v>
      </c>
      <c r="F97" s="424">
        <f>'Class-9'!$AO$7</f>
        <v>20</v>
      </c>
      <c r="G97" s="425">
        <f>SUM(E97:F97)</f>
        <v>40</v>
      </c>
      <c r="H97" s="424">
        <f>'Class-9'!$AQ$7</f>
        <v>48</v>
      </c>
      <c r="I97" s="424">
        <f>'Class-9'!$AR$7</f>
        <v>12</v>
      </c>
      <c r="J97" s="425">
        <f>SUM(H97:I97)</f>
        <v>60</v>
      </c>
      <c r="K97" s="424">
        <f>'Class-9'!$AT$7</f>
        <v>80</v>
      </c>
      <c r="L97" s="424">
        <f>'Class-9'!$AU$7</f>
        <v>20</v>
      </c>
      <c r="M97" s="425">
        <f>SUM(K97:L97)</f>
        <v>100</v>
      </c>
      <c r="N97" s="426">
        <f>SUM(G97,J97,M97)</f>
        <v>200</v>
      </c>
      <c r="O97" s="427" t="s">
        <v>201</v>
      </c>
    </row>
    <row r="98" spans="1:15" ht="16.5" customHeight="1">
      <c r="A98" s="1138"/>
      <c r="B98" s="417" t="s">
        <v>200</v>
      </c>
      <c r="C98" s="1110" t="str">
        <f>'Class-9'!$AN$3</f>
        <v>SANSKRIT-I</v>
      </c>
      <c r="D98" s="1111"/>
      <c r="E98" s="81">
        <f>IF($J83="TC",0,IF($J83="Nso",0,VLOOKUP($A80,'Class-9'!$B$9:$FL$108,39,0)))</f>
        <v>0</v>
      </c>
      <c r="F98" s="81">
        <f>IF($J83="TC",0,IF($J83="TC",0,IF($J83="Nso",0,VLOOKUP($A80,'Class-9'!$B$9:$FL$108,40,0))))</f>
        <v>0</v>
      </c>
      <c r="G98" s="423">
        <f t="shared" ref="G98:G102" si="20">E98+F98</f>
        <v>0</v>
      </c>
      <c r="H98" s="410">
        <f>IF($J83="TC",0,IF($J83="Nso",0,VLOOKUP($A80,'Class-9'!$B$9:$FL$108,42,0)))</f>
        <v>0</v>
      </c>
      <c r="I98" s="81">
        <f>IF($J83="TC",0,IF($J83="Nso",0,VLOOKUP($A80,'Class-9'!$B$9:$FL$108,43,0)))</f>
        <v>0</v>
      </c>
      <c r="J98" s="423">
        <f t="shared" ref="J98:J102" si="21">H98+I98</f>
        <v>0</v>
      </c>
      <c r="K98" s="81">
        <f>IF($J83="TC",0,IF($J83="Nso",0,VLOOKUP($A80,'Class-9'!$B$9:$FL$108,45,0)))</f>
        <v>0</v>
      </c>
      <c r="L98" s="81">
        <f>IF($J83="Nso",0,VLOOKUP($A80,'Class-9'!$B$9:$FL$108,46,0))</f>
        <v>0</v>
      </c>
      <c r="M98" s="423">
        <f t="shared" ref="M98:M102" si="22">K98+L98</f>
        <v>0</v>
      </c>
      <c r="N98" s="81">
        <f t="shared" ref="N98:N102" si="23">G98+J98+M98</f>
        <v>0</v>
      </c>
      <c r="O98" s="82" t="str">
        <f>IF($J83="TC",0,IF($J83="Nso",0,VLOOKUP($A80,'Class-9'!$B$9:$FL$108,52,0)))</f>
        <v/>
      </c>
    </row>
    <row r="99" spans="1:15" ht="16.5" customHeight="1">
      <c r="A99" s="1138"/>
      <c r="B99" s="417" t="s">
        <v>200</v>
      </c>
      <c r="C99" s="1112" t="str">
        <f>'Class-9'!$BB$3</f>
        <v>SANSKRIT-II</v>
      </c>
      <c r="D99" s="1113"/>
      <c r="E99" s="81">
        <f>IF($J83="TC",0,IF($J83="Nso",0,VLOOKUP($A80,'Class-9'!$B$9:$FL$108,53,0)))</f>
        <v>0</v>
      </c>
      <c r="F99" s="81">
        <f>IF($J83="TC",0,IF($J83="Nso",0,VLOOKUP($A80,'Class-9'!$B$9:$FL$108,54,0)))</f>
        <v>0</v>
      </c>
      <c r="G99" s="257">
        <f t="shared" si="20"/>
        <v>0</v>
      </c>
      <c r="H99" s="258">
        <f>IF($J83="TC",0,IF($J83="Nso",0,VLOOKUP($A80,'Class-9'!$B$9:$FL$108,56,0)))</f>
        <v>0</v>
      </c>
      <c r="I99" s="81">
        <f>IF($J83="TC",0,IF($J83="Nso",0,VLOOKUP($A80,'Class-9'!$B$9:$FL$108,57,0)))</f>
        <v>0</v>
      </c>
      <c r="J99" s="257">
        <f t="shared" si="21"/>
        <v>0</v>
      </c>
      <c r="K99" s="81">
        <f>IF($J83="TC",0,IF($J83="Nso",0,VLOOKUP($A80,'Class-9'!$B$9:$FL$108,59,0)))</f>
        <v>0</v>
      </c>
      <c r="L99" s="81">
        <f>IF($J83="Nso",0,VLOOKUP($A80,'Class-9'!$B$9:$FL$108,60,0))</f>
        <v>0</v>
      </c>
      <c r="M99" s="257">
        <f t="shared" si="22"/>
        <v>0</v>
      </c>
      <c r="N99" s="81">
        <f t="shared" si="23"/>
        <v>0</v>
      </c>
      <c r="O99" s="82" t="str">
        <f>IF($J83="TC",0,IF($J83="Nso",0,VLOOKUP($A80,'Class-9'!$B$9:$FL$108,66,0)))</f>
        <v/>
      </c>
    </row>
    <row r="100" spans="1:15" ht="16.5" customHeight="1">
      <c r="A100" s="1138"/>
      <c r="B100" s="417" t="s">
        <v>200</v>
      </c>
      <c r="C100" s="1112" t="str">
        <f>'Class-9'!$BP$3</f>
        <v>MATHEMATICS</v>
      </c>
      <c r="D100" s="1113"/>
      <c r="E100" s="81">
        <f>IF($J83="TC",0,IF($J83="Nso",0,VLOOKUP($A80,'Class-9'!$B$9:$FL$108,67,0)))</f>
        <v>0</v>
      </c>
      <c r="F100" s="81">
        <f>IF($J83="TC",0,IF($J83="Nso",0,VLOOKUP($A80,'Class-9'!$B$9:$FL$108,68,0)))</f>
        <v>0</v>
      </c>
      <c r="G100" s="257">
        <f t="shared" si="20"/>
        <v>0</v>
      </c>
      <c r="H100" s="258">
        <f>IF($J83="TC",0,IF($J83="Nso",0,VLOOKUP($A80,'Class-9'!$B$9:$FL$108,70,0)))</f>
        <v>0</v>
      </c>
      <c r="I100" s="81">
        <f>IF($J83="TC",0,IF($J83="Nso",0,VLOOKUP($A80,'Class-9'!$B$9:$FL$108,71,0)))</f>
        <v>0</v>
      </c>
      <c r="J100" s="257">
        <f t="shared" si="21"/>
        <v>0</v>
      </c>
      <c r="K100" s="81">
        <f>IF($J83="TC",0,IF($J83="Nso",0,VLOOKUP($A80,'Class-9'!$B$9:$FL$108,73,0)))</f>
        <v>0</v>
      </c>
      <c r="L100" s="81">
        <f>IF($J83="Nso",0,VLOOKUP($A80,'Class-9'!$B$9:$FL$108,74,0))</f>
        <v>0</v>
      </c>
      <c r="M100" s="257">
        <f t="shared" si="22"/>
        <v>0</v>
      </c>
      <c r="N100" s="81">
        <f t="shared" si="23"/>
        <v>0</v>
      </c>
      <c r="O100" s="82" t="str">
        <f>IF($J83="TC",0,IF($J83="Nso",0,VLOOKUP($A80,'Class-9'!$B$9:$FL$108,80,0)))</f>
        <v/>
      </c>
    </row>
    <row r="101" spans="1:15" ht="16.5" customHeight="1">
      <c r="A101" s="1138"/>
      <c r="B101" s="417" t="s">
        <v>200</v>
      </c>
      <c r="C101" s="1114" t="str">
        <f>'Class-9'!$CD$3</f>
        <v>SCIENCE</v>
      </c>
      <c r="D101" s="1115"/>
      <c r="E101" s="411">
        <f>IF($J83="TC",0,IF($J83="Nso",0,VLOOKUP($A80,'Class-9'!$B$9:$FL$108,81,0)))</f>
        <v>0</v>
      </c>
      <c r="F101" s="411">
        <f>IF($J83="TC",0,IF($J83="Nso",0,VLOOKUP($A80,'Class-9'!$B$9:$FL$108,82,0)))</f>
        <v>0</v>
      </c>
      <c r="G101" s="412">
        <f t="shared" si="20"/>
        <v>0</v>
      </c>
      <c r="H101" s="413">
        <f>IF($J83="TC",0,IF($J83="Nso",0,VLOOKUP($A80,'Class-9'!$B$9:$FL$108,84,0)))</f>
        <v>0</v>
      </c>
      <c r="I101" s="411">
        <f>IF($J83="TC",0,IF($J83="Nso",0,VLOOKUP($A80,'Class-9'!$B$9:$FL$108,85,0)))</f>
        <v>0</v>
      </c>
      <c r="J101" s="412">
        <f t="shared" si="21"/>
        <v>0</v>
      </c>
      <c r="K101" s="411">
        <f>IF($J83="TC",0,IF($J83="Nso",0,VLOOKUP($A80,'Class-9'!$B$9:$FL$108,87,0)))</f>
        <v>0</v>
      </c>
      <c r="L101" s="411">
        <f>IF($J83="Nso",0,VLOOKUP($A80,'Class-9'!$B$9:$FL$108,88,0))</f>
        <v>0</v>
      </c>
      <c r="M101" s="412">
        <f t="shared" si="22"/>
        <v>0</v>
      </c>
      <c r="N101" s="411">
        <f t="shared" si="23"/>
        <v>0</v>
      </c>
      <c r="O101" s="414" t="str">
        <f>IF($J83="TC",0,IF($J83="Nso",0,VLOOKUP($A80,'Class-9'!$B$9:$FL$108,94,0)))</f>
        <v/>
      </c>
    </row>
    <row r="102" spans="1:15" ht="16.5" customHeight="1" thickBot="1">
      <c r="A102" s="1138"/>
      <c r="B102" s="417" t="s">
        <v>200</v>
      </c>
      <c r="C102" s="1114" t="str">
        <f>'Class-9'!$CR$3</f>
        <v>SOCIAL SCIENCE</v>
      </c>
      <c r="D102" s="1115"/>
      <c r="E102" s="411">
        <f>IF($J84="TC",0,IF($J83="Nso",0,VLOOKUP($A80,'Class-9'!$B$9:$FL$108,95,0)))</f>
        <v>0</v>
      </c>
      <c r="F102" s="411">
        <f>IF($J84="TC",0,IF($J83="Nso",0,VLOOKUP($A80,'Class-9'!$B$9:$FL$108,96,0)))</f>
        <v>0</v>
      </c>
      <c r="G102" s="412">
        <f t="shared" si="20"/>
        <v>0</v>
      </c>
      <c r="H102" s="413">
        <f>IF($J84="TC",0,IF($J83="Nso",0,VLOOKUP($A80,'Class-9'!$B$9:$FL$108,98,0)))</f>
        <v>0</v>
      </c>
      <c r="I102" s="411">
        <f>IF($J84="TC",0,IF($J83="Nso",0,VLOOKUP($A80,'Class-9'!$B$9:$FL$108,99,0)))</f>
        <v>0</v>
      </c>
      <c r="J102" s="412">
        <f t="shared" si="21"/>
        <v>0</v>
      </c>
      <c r="K102" s="411">
        <f>IF($J84="TC",0,IF($J83="Nso",0,VLOOKUP($A80,'Class-9'!$B$9:$FL$108,101,0)))</f>
        <v>0</v>
      </c>
      <c r="L102" s="411">
        <f>IF($J84="Nso",0,VLOOKUP($A80,'Class-9'!$B$9:$FL$108,102,0))</f>
        <v>0</v>
      </c>
      <c r="M102" s="412">
        <f t="shared" si="22"/>
        <v>0</v>
      </c>
      <c r="N102" s="411">
        <f t="shared" si="23"/>
        <v>0</v>
      </c>
      <c r="O102" s="414" t="str">
        <f>IF($J84="TC",0,IF($J83="Nso",0,VLOOKUP($A80,'Class-9'!$B$9:$FL$108,108,0)))</f>
        <v/>
      </c>
    </row>
    <row r="103" spans="1:15" ht="23.25" customHeight="1">
      <c r="A103" s="1138"/>
      <c r="B103" s="417" t="s">
        <v>200</v>
      </c>
      <c r="C103" s="1116" t="s">
        <v>89</v>
      </c>
      <c r="D103" s="1117"/>
      <c r="E103" s="1118"/>
      <c r="F103" s="1122" t="s">
        <v>90</v>
      </c>
      <c r="G103" s="1123"/>
      <c r="H103" s="1124" t="s">
        <v>91</v>
      </c>
      <c r="I103" s="1125"/>
      <c r="J103" s="1126" t="s">
        <v>47</v>
      </c>
      <c r="K103" s="1127"/>
      <c r="L103" s="415" t="s">
        <v>111</v>
      </c>
      <c r="M103" s="1128" t="s">
        <v>45</v>
      </c>
      <c r="N103" s="1129"/>
      <c r="O103" s="416" t="s">
        <v>49</v>
      </c>
    </row>
    <row r="104" spans="1:15" ht="20.25" customHeight="1" thickBot="1">
      <c r="A104" s="1138"/>
      <c r="B104" s="417" t="s">
        <v>200</v>
      </c>
      <c r="C104" s="1119"/>
      <c r="D104" s="1120"/>
      <c r="E104" s="1121"/>
      <c r="F104" s="1130">
        <f>IF($J83="TC",0,IF($J83="Nso",0,VLOOKUP($A80,'Class-9'!$B$9:$FL$108,160,0)))</f>
        <v>0</v>
      </c>
      <c r="G104" s="1131"/>
      <c r="H104" s="1130">
        <f>IF($J83="TC",0,IF($J83="Nso",0,VLOOKUP($A80,'Class-9'!$B$9:$FL$108,161,0)))</f>
        <v>0</v>
      </c>
      <c r="I104" s="1131"/>
      <c r="J104" s="1132">
        <f>IF($J83="TC",0,IF($J83="Nso",0,VLOOKUP($A80,'Class-9'!$B$9:$FL$108,162,0)))</f>
        <v>0</v>
      </c>
      <c r="K104" s="1133"/>
      <c r="L104" s="259" t="str">
        <f>IF($J83="TC",0,IF($J83="Nso",0,VLOOKUP($A80,'Class-9'!$B$9:$FL$108,163,0)))</f>
        <v/>
      </c>
      <c r="M104" s="1134" t="str">
        <f>IF($J83="TC","TC",IF($J83="Nso","NSO",VLOOKUP($A80,'Class-9'!$B$9:$FL$108,164,0)))</f>
        <v/>
      </c>
      <c r="N104" s="1135"/>
      <c r="O104" s="79" t="str">
        <f>IF($J83="Nso",0,VLOOKUP($A80,'Class-9'!$B$9:$FL$108,166,0))</f>
        <v/>
      </c>
    </row>
    <row r="105" spans="1:15" ht="20.25" customHeight="1">
      <c r="A105" s="1138"/>
      <c r="B105" s="417" t="s">
        <v>200</v>
      </c>
      <c r="C105" s="1061" t="s">
        <v>64</v>
      </c>
      <c r="D105" s="1062"/>
      <c r="E105" s="1062"/>
      <c r="F105" s="1062"/>
      <c r="G105" s="1062"/>
      <c r="H105" s="1063"/>
      <c r="I105" s="1064" t="s">
        <v>65</v>
      </c>
      <c r="J105" s="1065"/>
      <c r="K105" s="1065"/>
      <c r="L105" s="83">
        <f>VLOOKUP($A80,'Class-9'!$B$9:$FL$108,157,0)</f>
        <v>0</v>
      </c>
      <c r="M105" s="1066" t="s">
        <v>121</v>
      </c>
      <c r="N105" s="1067"/>
      <c r="O105" s="1068"/>
    </row>
    <row r="106" spans="1:15" ht="20.25" customHeight="1" thickBot="1">
      <c r="A106" s="1138"/>
      <c r="B106" s="417" t="s">
        <v>200</v>
      </c>
      <c r="C106" s="1069" t="s">
        <v>60</v>
      </c>
      <c r="D106" s="1070"/>
      <c r="E106" s="1070"/>
      <c r="F106" s="1071" t="s">
        <v>192</v>
      </c>
      <c r="G106" s="1071"/>
      <c r="H106" s="260" t="s">
        <v>53</v>
      </c>
      <c r="I106" s="1072" t="s">
        <v>66</v>
      </c>
      <c r="J106" s="1073"/>
      <c r="K106" s="1073"/>
      <c r="L106" s="113">
        <f>VLOOKUP($A80,'Class-9'!$B$9:$FL$108,158,0)</f>
        <v>0</v>
      </c>
      <c r="M106" s="1074" t="str">
        <f>IF($J83="TC",0,IF($J83="Nso",0,VLOOKUP($A80,'Class-9'!$B$9:$FL$108,159,0)))</f>
        <v/>
      </c>
      <c r="N106" s="1075"/>
      <c r="O106" s="1076"/>
    </row>
    <row r="107" spans="1:15" ht="17.25" customHeight="1">
      <c r="A107" s="1138"/>
      <c r="B107" s="417" t="s">
        <v>200</v>
      </c>
      <c r="C107" s="1069"/>
      <c r="D107" s="1070"/>
      <c r="E107" s="1070"/>
      <c r="F107" s="1071"/>
      <c r="G107" s="1071"/>
      <c r="H107" s="261" t="s">
        <v>119</v>
      </c>
      <c r="I107" s="1077" t="s">
        <v>67</v>
      </c>
      <c r="J107" s="1078"/>
      <c r="K107" s="1078"/>
      <c r="L107" s="1079">
        <f>IF($J83="TC","Transferred",IF($J83="Nso","NameSeparated",VLOOKUP($A80,'Class-9'!$B$9:$FL$108,167,0)))</f>
        <v>0</v>
      </c>
      <c r="M107" s="1079"/>
      <c r="N107" s="1079"/>
      <c r="O107" s="1080"/>
    </row>
    <row r="108" spans="1:15" ht="17.25" customHeight="1">
      <c r="A108" s="1138"/>
      <c r="B108" s="417" t="s">
        <v>200</v>
      </c>
      <c r="C108" s="1081" t="str">
        <f>'Class-9'!$DF$3</f>
        <v>Foundation Of Information Tech.</v>
      </c>
      <c r="D108" s="1082"/>
      <c r="E108" s="1083"/>
      <c r="F108" s="1084" t="str">
        <f>IF($J83="TC",0,IF($J83="Nso",0,VLOOKUP($A80,'Class-9'!$B$9:$GP$108,185,0)))</f>
        <v>0/200</v>
      </c>
      <c r="G108" s="1084"/>
      <c r="H108" s="78" t="str">
        <f>IF($J83="TC",0,IF($J83="Nso",0,VLOOKUP($A80,'Class-9'!$B$9:$GP$108,120,0)))</f>
        <v/>
      </c>
      <c r="I108" s="1085" t="s">
        <v>79</v>
      </c>
      <c r="J108" s="1086"/>
      <c r="K108" s="1086"/>
      <c r="L108" s="1087">
        <f>'Class-9'!$T$2</f>
        <v>44676</v>
      </c>
      <c r="M108" s="1088"/>
      <c r="N108" s="1088"/>
      <c r="O108" s="1089"/>
    </row>
    <row r="109" spans="1:15" ht="21" customHeight="1">
      <c r="A109" s="1138"/>
      <c r="B109" s="417" t="s">
        <v>200</v>
      </c>
      <c r="C109" s="1090" t="str">
        <f>'Class-9'!$DR$3</f>
        <v>Health &amp; Phy. Edu.</v>
      </c>
      <c r="D109" s="1084"/>
      <c r="E109" s="1084"/>
      <c r="F109" s="1030" t="str">
        <f>IF($J83="TC",0,IF($J83="Nso",0,VLOOKUP($A80,'Class-9'!$B$9:$GP$108,189,0)))</f>
        <v>0/200</v>
      </c>
      <c r="G109" s="1031"/>
      <c r="H109" s="78" t="str">
        <f>IF($J83="TC",0,IF($J83="Nso",0,VLOOKUP($A80,'Class-9'!$B$9:$GP$108,132,0)))</f>
        <v/>
      </c>
      <c r="I109" s="1091"/>
      <c r="J109" s="1092"/>
      <c r="K109" s="1092"/>
      <c r="L109" s="1092"/>
      <c r="M109" s="1092"/>
      <c r="N109" s="1092"/>
      <c r="O109" s="1093"/>
    </row>
    <row r="110" spans="1:15" ht="21" customHeight="1">
      <c r="A110" s="1138"/>
      <c r="B110" s="417" t="s">
        <v>200</v>
      </c>
      <c r="C110" s="1028" t="str">
        <f>'Class-9'!$ED$3</f>
        <v>S.U.P.W.</v>
      </c>
      <c r="D110" s="1029"/>
      <c r="E110" s="1029"/>
      <c r="F110" s="1030" t="str">
        <f>IF($J83="TC",0,IF($J83="Nso",0,VLOOKUP($A80,'Class-9'!$B$9:$GP$108,193,0)))</f>
        <v>0/100</v>
      </c>
      <c r="G110" s="1031"/>
      <c r="H110" s="78" t="str">
        <f>IF($J83="TC",0,IF($J83="Nso",0,VLOOKUP($A80,'Class-9'!$B$9:$GP$108,138,0)))</f>
        <v/>
      </c>
      <c r="I110" s="1094"/>
      <c r="J110" s="1095"/>
      <c r="K110" s="1095"/>
      <c r="L110" s="1095"/>
      <c r="M110" s="1095"/>
      <c r="N110" s="1095"/>
      <c r="O110" s="1096"/>
    </row>
    <row r="111" spans="1:15" ht="14.25" customHeight="1">
      <c r="A111" s="1138"/>
      <c r="B111" s="417" t="s">
        <v>200</v>
      </c>
      <c r="C111" s="1028" t="str">
        <f>'Class-9'!$EJ$3</f>
        <v>ART EDUCATION</v>
      </c>
      <c r="D111" s="1029"/>
      <c r="E111" s="1029"/>
      <c r="F111" s="1030" t="str">
        <f>IF($J82="TC",0,IF($J82="Nso",0,VLOOKUP($A80,'Class-9'!$B$9:$GP$108,197,0)))</f>
        <v>0/100</v>
      </c>
      <c r="G111" s="1031"/>
      <c r="H111" s="78" t="str">
        <f>IF($J82="TC",0,IF($J82="Nso",0,VLOOKUP($A80,'Class-9'!$B$9:$GP$108,144,0)))</f>
        <v/>
      </c>
      <c r="I111" s="1032" t="s">
        <v>92</v>
      </c>
      <c r="J111" s="1033"/>
      <c r="K111" s="1033"/>
      <c r="L111" s="1033"/>
      <c r="M111" s="1033"/>
      <c r="N111" s="1033"/>
      <c r="O111" s="1034"/>
    </row>
    <row r="112" spans="1:15" ht="14.25" customHeight="1" thickBot="1">
      <c r="A112" s="1138"/>
      <c r="B112" s="417" t="s">
        <v>200</v>
      </c>
      <c r="C112" s="1035" t="str">
        <f>'Class-9'!$EP$3</f>
        <v>H &amp; C RAJ</v>
      </c>
      <c r="D112" s="1036"/>
      <c r="E112" s="1036"/>
      <c r="F112" s="1037" t="str">
        <f>IF($J83="TC",0,IF($J83="Nso",0,VLOOKUP($A80,'Class-9'!$B$9:$GU$108,201,0)))</f>
        <v>0/200</v>
      </c>
      <c r="G112" s="1038"/>
      <c r="H112" s="374" t="str">
        <f>IF($J83="TC",0,IF($J83="Nso",0,VLOOKUP($A80,'Class-9'!$B$9:$GU$108,156,0)))</f>
        <v/>
      </c>
      <c r="I112" s="1032" t="s">
        <v>73</v>
      </c>
      <c r="J112" s="1033"/>
      <c r="K112" s="1033"/>
      <c r="L112" s="1033"/>
      <c r="M112" s="1033"/>
      <c r="N112" s="1033"/>
      <c r="O112" s="1034"/>
    </row>
    <row r="113" spans="1:16" ht="20.25" customHeight="1">
      <c r="A113" s="1138"/>
      <c r="B113" s="417" t="s">
        <v>200</v>
      </c>
      <c r="C113" s="1046" t="s">
        <v>204</v>
      </c>
      <c r="D113" s="1047"/>
      <c r="E113" s="1048"/>
      <c r="F113" s="1055" t="s">
        <v>205</v>
      </c>
      <c r="G113" s="1056"/>
      <c r="H113" s="472" t="s">
        <v>34</v>
      </c>
      <c r="I113" s="1039" t="s">
        <v>74</v>
      </c>
      <c r="J113" s="1033"/>
      <c r="K113" s="1033"/>
      <c r="L113" s="1033"/>
      <c r="M113" s="1033"/>
      <c r="N113" s="1033"/>
      <c r="O113" s="1034"/>
    </row>
    <row r="114" spans="1:16" ht="20.25" customHeight="1">
      <c r="A114" s="1138"/>
      <c r="B114" s="417" t="s">
        <v>200</v>
      </c>
      <c r="C114" s="1049"/>
      <c r="D114" s="1050"/>
      <c r="E114" s="1051"/>
      <c r="F114" s="1057" t="s">
        <v>206</v>
      </c>
      <c r="G114" s="1058"/>
      <c r="H114" s="435" t="s">
        <v>203</v>
      </c>
      <c r="I114" s="1040" t="s">
        <v>75</v>
      </c>
      <c r="J114" s="1041"/>
      <c r="K114" s="1041"/>
      <c r="L114" s="1041"/>
      <c r="M114" s="1041"/>
      <c r="N114" s="1041"/>
      <c r="O114" s="1042"/>
    </row>
    <row r="115" spans="1:16" ht="16.5" customHeight="1">
      <c r="A115" s="1138"/>
      <c r="B115" s="417" t="s">
        <v>200</v>
      </c>
      <c r="C115" s="1049"/>
      <c r="D115" s="1050"/>
      <c r="E115" s="1051"/>
      <c r="F115" s="1057" t="s">
        <v>210</v>
      </c>
      <c r="G115" s="1058"/>
      <c r="H115" s="435" t="s">
        <v>68</v>
      </c>
      <c r="I115" s="1043"/>
      <c r="J115" s="1044"/>
      <c r="K115" s="1044"/>
      <c r="L115" s="1044"/>
      <c r="M115" s="1044"/>
      <c r="N115" s="1044"/>
      <c r="O115" s="1045"/>
    </row>
    <row r="116" spans="1:16" ht="16.5" customHeight="1">
      <c r="A116" s="1138"/>
      <c r="B116" s="417" t="s">
        <v>200</v>
      </c>
      <c r="C116" s="1049"/>
      <c r="D116" s="1050"/>
      <c r="E116" s="1051"/>
      <c r="F116" s="1057" t="s">
        <v>211</v>
      </c>
      <c r="G116" s="1058"/>
      <c r="H116" s="435" t="s">
        <v>69</v>
      </c>
      <c r="I116" s="1043"/>
      <c r="J116" s="1044"/>
      <c r="K116" s="1044"/>
      <c r="L116" s="1044"/>
      <c r="M116" s="1044"/>
      <c r="N116" s="1044"/>
      <c r="O116" s="1045"/>
    </row>
    <row r="117" spans="1:16" ht="16.5" customHeight="1">
      <c r="A117" s="1138"/>
      <c r="B117" s="417" t="s">
        <v>200</v>
      </c>
      <c r="C117" s="1049"/>
      <c r="D117" s="1050"/>
      <c r="E117" s="1051"/>
      <c r="F117" s="1057" t="s">
        <v>120</v>
      </c>
      <c r="G117" s="1058"/>
      <c r="H117" s="435" t="s">
        <v>71</v>
      </c>
      <c r="I117" s="1022" t="s">
        <v>93</v>
      </c>
      <c r="J117" s="1023"/>
      <c r="K117" s="1023"/>
      <c r="L117" s="1023"/>
      <c r="M117" s="1023"/>
      <c r="N117" s="1023"/>
      <c r="O117" s="1024"/>
    </row>
    <row r="118" spans="1:16" ht="16.5" customHeight="1" thickBot="1">
      <c r="A118" s="1138"/>
      <c r="B118" s="418" t="s">
        <v>200</v>
      </c>
      <c r="C118" s="1052"/>
      <c r="D118" s="1053"/>
      <c r="E118" s="1054"/>
      <c r="F118" s="1059" t="s">
        <v>208</v>
      </c>
      <c r="G118" s="1060"/>
      <c r="H118" s="436" t="s">
        <v>70</v>
      </c>
      <c r="I118" s="1025"/>
      <c r="J118" s="1026"/>
      <c r="K118" s="1026"/>
      <c r="L118" s="1026"/>
      <c r="M118" s="1026"/>
      <c r="N118" s="1026"/>
      <c r="O118" s="1027"/>
    </row>
    <row r="119" spans="1:16" ht="15.75" thickTop="1">
      <c r="A119" s="1136"/>
      <c r="B119" s="1136"/>
      <c r="C119" s="1136"/>
      <c r="D119" s="1136"/>
      <c r="E119" s="1136"/>
      <c r="F119" s="1136"/>
      <c r="G119" s="1136"/>
      <c r="H119" s="1136"/>
      <c r="I119" s="1136"/>
      <c r="J119" s="1136"/>
      <c r="K119" s="1136"/>
      <c r="L119" s="1136"/>
      <c r="M119" s="1136"/>
      <c r="N119" s="1136"/>
      <c r="O119" s="1136"/>
    </row>
    <row r="120" spans="1:16" ht="24.75" customHeight="1" thickBot="1">
      <c r="A120" s="263">
        <f>A80+1</f>
        <v>4</v>
      </c>
      <c r="B120" s="1137" t="s">
        <v>56</v>
      </c>
      <c r="C120" s="1137"/>
      <c r="D120" s="1137"/>
      <c r="E120" s="1137"/>
      <c r="F120" s="1137"/>
      <c r="G120" s="1137"/>
      <c r="H120" s="1137"/>
      <c r="I120" s="1137"/>
      <c r="J120" s="1137"/>
      <c r="K120" s="1137"/>
      <c r="L120" s="1137"/>
      <c r="M120" s="1137"/>
      <c r="N120" s="1137"/>
      <c r="O120" s="1137"/>
    </row>
    <row r="121" spans="1:16" s="430" customFormat="1" ht="30.75" customHeight="1" thickTop="1">
      <c r="A121" s="1138"/>
      <c r="B121" s="1139"/>
      <c r="C121" s="1140"/>
      <c r="D121" s="1143" t="str">
        <f>Master!$E$8</f>
        <v>Govt. Sr. Secondary School Raimalwada</v>
      </c>
      <c r="E121" s="1144"/>
      <c r="F121" s="1144"/>
      <c r="G121" s="1144"/>
      <c r="H121" s="1144"/>
      <c r="I121" s="1144"/>
      <c r="J121" s="1144"/>
      <c r="K121" s="1144"/>
      <c r="L121" s="1144"/>
      <c r="M121" s="1144"/>
      <c r="N121" s="1144"/>
      <c r="O121" s="1145"/>
    </row>
    <row r="122" spans="1:16" ht="26.25" customHeight="1" thickBot="1">
      <c r="A122" s="1138"/>
      <c r="B122" s="1141"/>
      <c r="C122" s="1142"/>
      <c r="D122" s="1146" t="str">
        <f>Master!$E$11</f>
        <v>P.S.-Bapini (Jodhpur)</v>
      </c>
      <c r="E122" s="1147"/>
      <c r="F122" s="1147"/>
      <c r="G122" s="1147"/>
      <c r="H122" s="1147"/>
      <c r="I122" s="1147"/>
      <c r="J122" s="1147"/>
      <c r="K122" s="1147"/>
      <c r="L122" s="1147"/>
      <c r="M122" s="1147"/>
      <c r="N122" s="1147"/>
      <c r="O122" s="1148"/>
    </row>
    <row r="123" spans="1:16" ht="22.5" customHeight="1">
      <c r="A123" s="1138"/>
      <c r="B123" s="262"/>
      <c r="C123" s="1149" t="s">
        <v>183</v>
      </c>
      <c r="D123" s="1150"/>
      <c r="E123" s="1150"/>
      <c r="F123" s="1150"/>
      <c r="G123" s="1151"/>
      <c r="H123" s="1158" t="s">
        <v>156</v>
      </c>
      <c r="I123" s="1158"/>
      <c r="J123" s="1161">
        <f>VLOOKUP($A120,'Class-9'!$B$9:$K$108,6)</f>
        <v>0</v>
      </c>
      <c r="K123" s="1162"/>
      <c r="L123" s="1167" t="s">
        <v>76</v>
      </c>
      <c r="M123" s="1168"/>
      <c r="N123" s="1169" t="str">
        <f>Master!$E$14</f>
        <v>08151106901</v>
      </c>
      <c r="O123" s="1170"/>
    </row>
    <row r="124" spans="1:16" ht="18.75" customHeight="1">
      <c r="A124" s="1138"/>
      <c r="B124" s="37"/>
      <c r="C124" s="1152"/>
      <c r="D124" s="1153"/>
      <c r="E124" s="1153"/>
      <c r="F124" s="1153"/>
      <c r="G124" s="1154"/>
      <c r="H124" s="1159"/>
      <c r="I124" s="1159"/>
      <c r="J124" s="1163"/>
      <c r="K124" s="1164"/>
      <c r="L124" s="1171" t="s">
        <v>72</v>
      </c>
      <c r="M124" s="1172"/>
      <c r="N124" s="1172"/>
      <c r="O124" s="1173"/>
      <c r="P124" s="104" t="s">
        <v>191</v>
      </c>
    </row>
    <row r="125" spans="1:16" ht="23.25" customHeight="1" thickBot="1">
      <c r="A125" s="1138"/>
      <c r="B125" s="37"/>
      <c r="C125" s="1155"/>
      <c r="D125" s="1156"/>
      <c r="E125" s="1156"/>
      <c r="F125" s="1156"/>
      <c r="G125" s="1157"/>
      <c r="H125" s="1160"/>
      <c r="I125" s="1160"/>
      <c r="J125" s="1165"/>
      <c r="K125" s="1166"/>
      <c r="L125" s="1174" t="s">
        <v>57</v>
      </c>
      <c r="M125" s="1175"/>
      <c r="N125" s="1176" t="str">
        <f>Master!$E$6</f>
        <v>2021-22</v>
      </c>
      <c r="O125" s="1177"/>
    </row>
    <row r="126" spans="1:16" ht="20.25" customHeight="1">
      <c r="A126" s="1138"/>
      <c r="B126" s="417" t="s">
        <v>200</v>
      </c>
      <c r="C126" s="1178" t="s">
        <v>22</v>
      </c>
      <c r="D126" s="1179"/>
      <c r="E126" s="1179"/>
      <c r="F126" s="1180"/>
      <c r="G126" s="23" t="s">
        <v>181</v>
      </c>
      <c r="H126" s="1181">
        <f>VLOOKUP($A120,'Class-9'!$B$9:$FL$108,4,0)</f>
        <v>0</v>
      </c>
      <c r="I126" s="1181"/>
      <c r="J126" s="1181"/>
      <c r="K126" s="1181"/>
      <c r="L126" s="1181"/>
      <c r="M126" s="1181"/>
      <c r="N126" s="1181"/>
      <c r="O126" s="1182"/>
    </row>
    <row r="127" spans="1:16" ht="20.25" customHeight="1">
      <c r="A127" s="1138"/>
      <c r="B127" s="417" t="s">
        <v>200</v>
      </c>
      <c r="C127" s="1183" t="s">
        <v>24</v>
      </c>
      <c r="D127" s="1184"/>
      <c r="E127" s="1184"/>
      <c r="F127" s="1185"/>
      <c r="G127" s="31" t="s">
        <v>181</v>
      </c>
      <c r="H127" s="1186">
        <f>VLOOKUP($A120,'Class-9'!$B$9:$FL$108,7,0)</f>
        <v>0</v>
      </c>
      <c r="I127" s="1186"/>
      <c r="J127" s="1186"/>
      <c r="K127" s="1186"/>
      <c r="L127" s="1186"/>
      <c r="M127" s="1186"/>
      <c r="N127" s="1186"/>
      <c r="O127" s="1187"/>
    </row>
    <row r="128" spans="1:16" ht="20.25" customHeight="1">
      <c r="A128" s="1138"/>
      <c r="B128" s="417" t="s">
        <v>200</v>
      </c>
      <c r="C128" s="1183" t="s">
        <v>25</v>
      </c>
      <c r="D128" s="1184"/>
      <c r="E128" s="1184"/>
      <c r="F128" s="1185"/>
      <c r="G128" s="31" t="s">
        <v>181</v>
      </c>
      <c r="H128" s="1186">
        <f>VLOOKUP($A120,'Class-9'!$B$9:$FL$108,8,0)</f>
        <v>0</v>
      </c>
      <c r="I128" s="1186"/>
      <c r="J128" s="1186"/>
      <c r="K128" s="1186"/>
      <c r="L128" s="1186"/>
      <c r="M128" s="1186"/>
      <c r="N128" s="1186"/>
      <c r="O128" s="1187"/>
    </row>
    <row r="129" spans="1:15" ht="20.25" customHeight="1">
      <c r="A129" s="1138"/>
      <c r="B129" s="417" t="s">
        <v>200</v>
      </c>
      <c r="C129" s="1183" t="s">
        <v>58</v>
      </c>
      <c r="D129" s="1184"/>
      <c r="E129" s="1184"/>
      <c r="F129" s="1185"/>
      <c r="G129" s="31" t="s">
        <v>181</v>
      </c>
      <c r="H129" s="1186">
        <f>VLOOKUP($A120,'Class-9'!$B$9:$FL$108,9,0)</f>
        <v>0</v>
      </c>
      <c r="I129" s="1186"/>
      <c r="J129" s="1186"/>
      <c r="K129" s="1186"/>
      <c r="L129" s="1186"/>
      <c r="M129" s="1186"/>
      <c r="N129" s="1186"/>
      <c r="O129" s="1187"/>
    </row>
    <row r="130" spans="1:15" ht="20.25" customHeight="1">
      <c r="A130" s="1138"/>
      <c r="B130" s="417" t="s">
        <v>200</v>
      </c>
      <c r="C130" s="1183" t="s">
        <v>59</v>
      </c>
      <c r="D130" s="1184"/>
      <c r="E130" s="1184"/>
      <c r="F130" s="1185"/>
      <c r="G130" s="31" t="s">
        <v>181</v>
      </c>
      <c r="H130" s="1188" t="str">
        <f>CONCATENATE('Class-9'!$G$4,'Class-9'!$J$4)</f>
        <v>9(A)</v>
      </c>
      <c r="I130" s="1186"/>
      <c r="J130" s="1186"/>
      <c r="K130" s="1186"/>
      <c r="L130" s="1186"/>
      <c r="M130" s="1186"/>
      <c r="N130" s="1186"/>
      <c r="O130" s="1187"/>
    </row>
    <row r="131" spans="1:15" ht="20.25" customHeight="1" thickBot="1">
      <c r="A131" s="1138"/>
      <c r="B131" s="417" t="s">
        <v>200</v>
      </c>
      <c r="C131" s="1189" t="s">
        <v>27</v>
      </c>
      <c r="D131" s="1190"/>
      <c r="E131" s="1190"/>
      <c r="F131" s="1191"/>
      <c r="G131" s="80" t="s">
        <v>181</v>
      </c>
      <c r="H131" s="1192">
        <f>VLOOKUP($A120,'Class-9'!$B$9:$FL$108,10,0)</f>
        <v>0</v>
      </c>
      <c r="I131" s="1192"/>
      <c r="J131" s="1192"/>
      <c r="K131" s="1192"/>
      <c r="L131" s="1192"/>
      <c r="M131" s="1192"/>
      <c r="N131" s="1192"/>
      <c r="O131" s="1193"/>
    </row>
    <row r="132" spans="1:15" ht="16.5" customHeight="1">
      <c r="A132" s="1138"/>
      <c r="B132" s="417" t="s">
        <v>200</v>
      </c>
      <c r="C132" s="1194" t="s">
        <v>60</v>
      </c>
      <c r="D132" s="1195"/>
      <c r="E132" s="1198" t="s">
        <v>81</v>
      </c>
      <c r="F132" s="1198" t="s">
        <v>82</v>
      </c>
      <c r="G132" s="1200" t="s">
        <v>32</v>
      </c>
      <c r="H132" s="1202" t="s">
        <v>61</v>
      </c>
      <c r="I132" s="1202"/>
      <c r="J132" s="1203"/>
      <c r="K132" s="1204" t="s">
        <v>97</v>
      </c>
      <c r="L132" s="1205"/>
      <c r="M132" s="1206"/>
      <c r="N132" s="1097" t="s">
        <v>88</v>
      </c>
      <c r="O132" s="1099" t="s">
        <v>118</v>
      </c>
    </row>
    <row r="133" spans="1:15" ht="16.5" customHeight="1">
      <c r="A133" s="1138"/>
      <c r="B133" s="417" t="s">
        <v>200</v>
      </c>
      <c r="C133" s="1196"/>
      <c r="D133" s="1197"/>
      <c r="E133" s="1199"/>
      <c r="F133" s="1199"/>
      <c r="G133" s="1201"/>
      <c r="H133" s="428" t="s">
        <v>31</v>
      </c>
      <c r="I133" s="254" t="s">
        <v>194</v>
      </c>
      <c r="J133" s="429" t="s">
        <v>32</v>
      </c>
      <c r="K133" s="428" t="s">
        <v>31</v>
      </c>
      <c r="L133" s="254" t="s">
        <v>194</v>
      </c>
      <c r="M133" s="429" t="s">
        <v>32</v>
      </c>
      <c r="N133" s="1098"/>
      <c r="O133" s="1100"/>
    </row>
    <row r="134" spans="1:15" ht="16.5" customHeight="1" thickBot="1">
      <c r="A134" s="1138"/>
      <c r="B134" s="417" t="s">
        <v>200</v>
      </c>
      <c r="C134" s="1102" t="s">
        <v>62</v>
      </c>
      <c r="D134" s="1103"/>
      <c r="E134" s="253">
        <f>'Class-9'!$L$7</f>
        <v>10</v>
      </c>
      <c r="F134" s="253">
        <f>'Class-9'!$M$7</f>
        <v>10</v>
      </c>
      <c r="G134" s="255">
        <f>SUM(E134:F134)</f>
        <v>20</v>
      </c>
      <c r="H134" s="253">
        <f>'Class-9'!$O$7</f>
        <v>24</v>
      </c>
      <c r="I134" s="253">
        <f>'Class-9'!$P$7</f>
        <v>6</v>
      </c>
      <c r="J134" s="255">
        <f>SUM(H134:I134)</f>
        <v>30</v>
      </c>
      <c r="K134" s="253">
        <f>'Class-9'!$R$7</f>
        <v>40</v>
      </c>
      <c r="L134" s="253">
        <f>'Class-9'!$S$7</f>
        <v>10</v>
      </c>
      <c r="M134" s="255">
        <f>SUM(K134:L134)</f>
        <v>50</v>
      </c>
      <c r="N134" s="129">
        <f>SUM(G134,J134,M134)</f>
        <v>100</v>
      </c>
      <c r="O134" s="1101"/>
    </row>
    <row r="135" spans="1:15" ht="16.5" customHeight="1">
      <c r="A135" s="1138"/>
      <c r="B135" s="417" t="s">
        <v>200</v>
      </c>
      <c r="C135" s="1104" t="str">
        <f>'Class-9'!$L$3</f>
        <v>HINDI</v>
      </c>
      <c r="D135" s="1105"/>
      <c r="E135" s="81">
        <f>IF($J123="TC",0,IF($J123="Nso",0,VLOOKUP($A120,'Class-9'!$B$9:$FL$108,11,0)))</f>
        <v>0</v>
      </c>
      <c r="F135" s="81">
        <f>IF($J123="TC",0,IF($J123="Nso",0,VLOOKUP($A120,'Class-9'!$B$9:$FL$108,12,0)))</f>
        <v>0</v>
      </c>
      <c r="G135" s="256">
        <f>E135+F135</f>
        <v>0</v>
      </c>
      <c r="H135" s="81">
        <f>IF($J123="TC",0,IF($J123="Nso",0,VLOOKUP($A120,'Class-9'!$B$9:$FL$108,14,0)))</f>
        <v>0</v>
      </c>
      <c r="I135" s="81">
        <f>IF($J123="TC",0,IF($J123="Nso",0,VLOOKUP($A120,'Class-9'!$B$9:$FL$108,15,0)))</f>
        <v>0</v>
      </c>
      <c r="J135" s="256">
        <f>H135+I135</f>
        <v>0</v>
      </c>
      <c r="K135" s="81">
        <f>IF($J123="TC",0,IF($J123="Nso",0,VLOOKUP($A120,'Class-9'!$B$9:$FL$108,17,0)))</f>
        <v>0</v>
      </c>
      <c r="L135" s="81">
        <f>IF($J123="Nso",0,VLOOKUP($A120,'Class-9'!$B$9:$FL$108,18,0))</f>
        <v>0</v>
      </c>
      <c r="M135" s="256">
        <f>K135+L135</f>
        <v>0</v>
      </c>
      <c r="N135" s="81">
        <f>G135+J135+M135</f>
        <v>0</v>
      </c>
      <c r="O135" s="82" t="str">
        <f>IF($J123="TC",0,IF($J123="Nso",0,VLOOKUP($A120,'Class-9'!$B$9:$FL$108,24,0)))</f>
        <v/>
      </c>
    </row>
    <row r="136" spans="1:15" ht="16.5" customHeight="1" thickBot="1">
      <c r="A136" s="1138"/>
      <c r="B136" s="417" t="s">
        <v>200</v>
      </c>
      <c r="C136" s="1106" t="str">
        <f>'Class-9'!$Z$3</f>
        <v>ENGLISH</v>
      </c>
      <c r="D136" s="1107"/>
      <c r="E136" s="419">
        <f>IF($J123="TC",0,IF($J123="Nso",0,VLOOKUP($A120,'Class-9'!$B$9:$FL$108,25,0)))</f>
        <v>0</v>
      </c>
      <c r="F136" s="419">
        <f>IF($J123="TC",0,IF($J123="Nso",0,VLOOKUP($A120,'Class-9'!$B$9:$FL$108,26,0)))</f>
        <v>0</v>
      </c>
      <c r="G136" s="420">
        <f t="shared" ref="G136" si="24">E136+F136</f>
        <v>0</v>
      </c>
      <c r="H136" s="421">
        <f>IF($J123="TC",0,IF($J123="Nso",0,VLOOKUP($A120,'Class-9'!$B$9:$FL$108,28,0)))</f>
        <v>0</v>
      </c>
      <c r="I136" s="419">
        <f>IF($J123="TC",0,IF($J123="Nso",0,VLOOKUP($A120,'Class-9'!$B$9:$FL$108,29,0)))</f>
        <v>0</v>
      </c>
      <c r="J136" s="420">
        <f t="shared" ref="J136" si="25">H136+I136</f>
        <v>0</v>
      </c>
      <c r="K136" s="419">
        <f>IF($J123="TC",0,IF($J123="Nso",0,VLOOKUP($A120,'Class-9'!$B$9:$FL$108,31,0)))</f>
        <v>0</v>
      </c>
      <c r="L136" s="419">
        <f>IF($J123="Nso",0,VLOOKUP($A120,'Class-9'!$B$9:$FL$108,32,0))</f>
        <v>0</v>
      </c>
      <c r="M136" s="420">
        <f t="shared" ref="M136" si="26">K136+L136</f>
        <v>0</v>
      </c>
      <c r="N136" s="419">
        <f t="shared" ref="N136" si="27">G136+J136+M136</f>
        <v>0</v>
      </c>
      <c r="O136" s="422" t="str">
        <f>IF($J123="TC",0,IF($J123="Nso",0,VLOOKUP($A120,'Class-9'!$B$9:$FL$108,38,0)))</f>
        <v/>
      </c>
    </row>
    <row r="137" spans="1:15" ht="16.5" customHeight="1" thickBot="1">
      <c r="A137" s="1138"/>
      <c r="B137" s="417" t="s">
        <v>200</v>
      </c>
      <c r="C137" s="1108" t="s">
        <v>62</v>
      </c>
      <c r="D137" s="1109"/>
      <c r="E137" s="424">
        <f>'Class-9'!$AN$7</f>
        <v>20</v>
      </c>
      <c r="F137" s="424">
        <f>'Class-9'!$AO$7</f>
        <v>20</v>
      </c>
      <c r="G137" s="425">
        <f>SUM(E137:F137)</f>
        <v>40</v>
      </c>
      <c r="H137" s="424">
        <f>'Class-9'!$AQ$7</f>
        <v>48</v>
      </c>
      <c r="I137" s="424">
        <f>'Class-9'!$AR$7</f>
        <v>12</v>
      </c>
      <c r="J137" s="425">
        <f>SUM(H137:I137)</f>
        <v>60</v>
      </c>
      <c r="K137" s="424">
        <f>'Class-9'!$AT$7</f>
        <v>80</v>
      </c>
      <c r="L137" s="424">
        <f>'Class-9'!$AU$7</f>
        <v>20</v>
      </c>
      <c r="M137" s="425">
        <f>SUM(K137:L137)</f>
        <v>100</v>
      </c>
      <c r="N137" s="426">
        <f>SUM(G137,J137,M137)</f>
        <v>200</v>
      </c>
      <c r="O137" s="427" t="s">
        <v>201</v>
      </c>
    </row>
    <row r="138" spans="1:15" ht="16.5" customHeight="1">
      <c r="A138" s="1138"/>
      <c r="B138" s="417" t="s">
        <v>200</v>
      </c>
      <c r="C138" s="1110" t="str">
        <f>'Class-9'!$AN$3</f>
        <v>SANSKRIT-I</v>
      </c>
      <c r="D138" s="1111"/>
      <c r="E138" s="81">
        <f>IF($J123="TC",0,IF($J123="Nso",0,VLOOKUP($A120,'Class-9'!$B$9:$FL$108,39,0)))</f>
        <v>0</v>
      </c>
      <c r="F138" s="81">
        <f>IF($J123="TC",0,IF($J123="TC",0,IF($J123="Nso",0,VLOOKUP($A120,'Class-9'!$B$9:$FL$108,40,0))))</f>
        <v>0</v>
      </c>
      <c r="G138" s="423">
        <f t="shared" ref="G138:G142" si="28">E138+F138</f>
        <v>0</v>
      </c>
      <c r="H138" s="410">
        <f>IF($J123="TC",0,IF($J123="Nso",0,VLOOKUP($A120,'Class-9'!$B$9:$FL$108,42,0)))</f>
        <v>0</v>
      </c>
      <c r="I138" s="81">
        <f>IF($J123="TC",0,IF($J123="Nso",0,VLOOKUP($A120,'Class-9'!$B$9:$FL$108,43,0)))</f>
        <v>0</v>
      </c>
      <c r="J138" s="423">
        <f t="shared" ref="J138:J142" si="29">H138+I138</f>
        <v>0</v>
      </c>
      <c r="K138" s="81">
        <f>IF($J123="TC",0,IF($J123="Nso",0,VLOOKUP($A120,'Class-9'!$B$9:$FL$108,45,0)))</f>
        <v>0</v>
      </c>
      <c r="L138" s="81">
        <f>IF($J123="Nso",0,VLOOKUP($A120,'Class-9'!$B$9:$FL$108,46,0))</f>
        <v>0</v>
      </c>
      <c r="M138" s="423">
        <f t="shared" ref="M138:M142" si="30">K138+L138</f>
        <v>0</v>
      </c>
      <c r="N138" s="81">
        <f t="shared" ref="N138:N142" si="31">G138+J138+M138</f>
        <v>0</v>
      </c>
      <c r="O138" s="82" t="str">
        <f>IF($J123="TC",0,IF($J123="Nso",0,VLOOKUP($A120,'Class-9'!$B$9:$FL$108,52,0)))</f>
        <v/>
      </c>
    </row>
    <row r="139" spans="1:15" ht="16.5" customHeight="1">
      <c r="A139" s="1138"/>
      <c r="B139" s="417" t="s">
        <v>200</v>
      </c>
      <c r="C139" s="1112" t="str">
        <f>'Class-9'!$BB$3</f>
        <v>SANSKRIT-II</v>
      </c>
      <c r="D139" s="1113"/>
      <c r="E139" s="81">
        <f>IF($J123="TC",0,IF($J123="Nso",0,VLOOKUP($A120,'Class-9'!$B$9:$FL$108,53,0)))</f>
        <v>0</v>
      </c>
      <c r="F139" s="81">
        <f>IF($J123="TC",0,IF($J123="Nso",0,VLOOKUP($A120,'Class-9'!$B$9:$FL$108,54,0)))</f>
        <v>0</v>
      </c>
      <c r="G139" s="257">
        <f t="shared" si="28"/>
        <v>0</v>
      </c>
      <c r="H139" s="258">
        <f>IF($J123="TC",0,IF($J123="Nso",0,VLOOKUP($A120,'Class-9'!$B$9:$FL$108,56,0)))</f>
        <v>0</v>
      </c>
      <c r="I139" s="81">
        <f>IF($J123="TC",0,IF($J123="Nso",0,VLOOKUP($A120,'Class-9'!$B$9:$FL$108,57,0)))</f>
        <v>0</v>
      </c>
      <c r="J139" s="257">
        <f t="shared" si="29"/>
        <v>0</v>
      </c>
      <c r="K139" s="81">
        <f>IF($J123="TC",0,IF($J123="Nso",0,VLOOKUP($A120,'Class-9'!$B$9:$FL$108,59,0)))</f>
        <v>0</v>
      </c>
      <c r="L139" s="81">
        <f>IF($J123="Nso",0,VLOOKUP($A120,'Class-9'!$B$9:$FL$108,60,0))</f>
        <v>0</v>
      </c>
      <c r="M139" s="257">
        <f t="shared" si="30"/>
        <v>0</v>
      </c>
      <c r="N139" s="81">
        <f t="shared" si="31"/>
        <v>0</v>
      </c>
      <c r="O139" s="82" t="str">
        <f>IF($J123="TC",0,IF($J123="Nso",0,VLOOKUP($A120,'Class-9'!$B$9:$FL$108,66,0)))</f>
        <v/>
      </c>
    </row>
    <row r="140" spans="1:15" ht="16.5" customHeight="1">
      <c r="A140" s="1138"/>
      <c r="B140" s="417" t="s">
        <v>200</v>
      </c>
      <c r="C140" s="1112" t="str">
        <f>'Class-9'!$BP$3</f>
        <v>MATHEMATICS</v>
      </c>
      <c r="D140" s="1113"/>
      <c r="E140" s="81">
        <f>IF($J123="TC",0,IF($J123="Nso",0,VLOOKUP($A120,'Class-9'!$B$9:$FL$108,67,0)))</f>
        <v>0</v>
      </c>
      <c r="F140" s="81">
        <f>IF($J123="TC",0,IF($J123="Nso",0,VLOOKUP($A120,'Class-9'!$B$9:$FL$108,68,0)))</f>
        <v>0</v>
      </c>
      <c r="G140" s="257">
        <f t="shared" si="28"/>
        <v>0</v>
      </c>
      <c r="H140" s="258">
        <f>IF($J123="TC",0,IF($J123="Nso",0,VLOOKUP($A120,'Class-9'!$B$9:$FL$108,70,0)))</f>
        <v>0</v>
      </c>
      <c r="I140" s="81">
        <f>IF($J123="TC",0,IF($J123="Nso",0,VLOOKUP($A120,'Class-9'!$B$9:$FL$108,71,0)))</f>
        <v>0</v>
      </c>
      <c r="J140" s="257">
        <f t="shared" si="29"/>
        <v>0</v>
      </c>
      <c r="K140" s="81">
        <f>IF($J123="TC",0,IF($J123="Nso",0,VLOOKUP($A120,'Class-9'!$B$9:$FL$108,73,0)))</f>
        <v>0</v>
      </c>
      <c r="L140" s="81">
        <f>IF($J123="Nso",0,VLOOKUP($A120,'Class-9'!$B$9:$FL$108,74,0))</f>
        <v>0</v>
      </c>
      <c r="M140" s="257">
        <f t="shared" si="30"/>
        <v>0</v>
      </c>
      <c r="N140" s="81">
        <f t="shared" si="31"/>
        <v>0</v>
      </c>
      <c r="O140" s="82" t="str">
        <f>IF($J123="TC",0,IF($J123="Nso",0,VLOOKUP($A120,'Class-9'!$B$9:$FL$108,80,0)))</f>
        <v/>
      </c>
    </row>
    <row r="141" spans="1:15" ht="16.5" customHeight="1">
      <c r="A141" s="1138"/>
      <c r="B141" s="417" t="s">
        <v>200</v>
      </c>
      <c r="C141" s="1114" t="str">
        <f>'Class-9'!$CD$3</f>
        <v>SCIENCE</v>
      </c>
      <c r="D141" s="1115"/>
      <c r="E141" s="411">
        <f>IF($J123="TC",0,IF($J123="Nso",0,VLOOKUP($A120,'Class-9'!$B$9:$FL$108,81,0)))</f>
        <v>0</v>
      </c>
      <c r="F141" s="411">
        <f>IF($J123="TC",0,IF($J123="Nso",0,VLOOKUP($A120,'Class-9'!$B$9:$FL$108,82,0)))</f>
        <v>0</v>
      </c>
      <c r="G141" s="412">
        <f t="shared" si="28"/>
        <v>0</v>
      </c>
      <c r="H141" s="413">
        <f>IF($J123="TC",0,IF($J123="Nso",0,VLOOKUP($A120,'Class-9'!$B$9:$FL$108,84,0)))</f>
        <v>0</v>
      </c>
      <c r="I141" s="411">
        <f>IF($J123="TC",0,IF($J123="Nso",0,VLOOKUP($A120,'Class-9'!$B$9:$FL$108,85,0)))</f>
        <v>0</v>
      </c>
      <c r="J141" s="412">
        <f t="shared" si="29"/>
        <v>0</v>
      </c>
      <c r="K141" s="411">
        <f>IF($J123="TC",0,IF($J123="Nso",0,VLOOKUP($A120,'Class-9'!$B$9:$FL$108,87,0)))</f>
        <v>0</v>
      </c>
      <c r="L141" s="411">
        <f>IF($J123="Nso",0,VLOOKUP($A120,'Class-9'!$B$9:$FL$108,88,0))</f>
        <v>0</v>
      </c>
      <c r="M141" s="412">
        <f t="shared" si="30"/>
        <v>0</v>
      </c>
      <c r="N141" s="411">
        <f t="shared" si="31"/>
        <v>0</v>
      </c>
      <c r="O141" s="414" t="str">
        <f>IF($J123="TC",0,IF($J123="Nso",0,VLOOKUP($A120,'Class-9'!$B$9:$FL$108,94,0)))</f>
        <v/>
      </c>
    </row>
    <row r="142" spans="1:15" ht="16.5" customHeight="1" thickBot="1">
      <c r="A142" s="1138"/>
      <c r="B142" s="417" t="s">
        <v>200</v>
      </c>
      <c r="C142" s="1114" t="str">
        <f>'Class-9'!$CR$3</f>
        <v>SOCIAL SCIENCE</v>
      </c>
      <c r="D142" s="1115"/>
      <c r="E142" s="411">
        <f>IF($J124="TC",0,IF($J123="Nso",0,VLOOKUP($A120,'Class-9'!$B$9:$FL$108,95,0)))</f>
        <v>0</v>
      </c>
      <c r="F142" s="411">
        <f>IF($J124="TC",0,IF($J123="Nso",0,VLOOKUP($A120,'Class-9'!$B$9:$FL$108,96,0)))</f>
        <v>0</v>
      </c>
      <c r="G142" s="412">
        <f t="shared" si="28"/>
        <v>0</v>
      </c>
      <c r="H142" s="413">
        <f>IF($J124="TC",0,IF($J123="Nso",0,VLOOKUP($A120,'Class-9'!$B$9:$FL$108,98,0)))</f>
        <v>0</v>
      </c>
      <c r="I142" s="411">
        <f>IF($J124="TC",0,IF($J123="Nso",0,VLOOKUP($A120,'Class-9'!$B$9:$FL$108,99,0)))</f>
        <v>0</v>
      </c>
      <c r="J142" s="412">
        <f t="shared" si="29"/>
        <v>0</v>
      </c>
      <c r="K142" s="411">
        <f>IF($J124="TC",0,IF($J123="Nso",0,VLOOKUP($A120,'Class-9'!$B$9:$FL$108,101,0)))</f>
        <v>0</v>
      </c>
      <c r="L142" s="411">
        <f>IF($J124="Nso",0,VLOOKUP($A120,'Class-9'!$B$9:$FL$108,102,0))</f>
        <v>0</v>
      </c>
      <c r="M142" s="412">
        <f t="shared" si="30"/>
        <v>0</v>
      </c>
      <c r="N142" s="411">
        <f t="shared" si="31"/>
        <v>0</v>
      </c>
      <c r="O142" s="414" t="str">
        <f>IF($J124="TC",0,IF($J123="Nso",0,VLOOKUP($A120,'Class-9'!$B$9:$FL$108,108,0)))</f>
        <v/>
      </c>
    </row>
    <row r="143" spans="1:15" ht="23.25" customHeight="1">
      <c r="A143" s="1138"/>
      <c r="B143" s="417" t="s">
        <v>200</v>
      </c>
      <c r="C143" s="1116" t="s">
        <v>89</v>
      </c>
      <c r="D143" s="1117"/>
      <c r="E143" s="1118"/>
      <c r="F143" s="1122" t="s">
        <v>90</v>
      </c>
      <c r="G143" s="1123"/>
      <c r="H143" s="1124" t="s">
        <v>91</v>
      </c>
      <c r="I143" s="1125"/>
      <c r="J143" s="1126" t="s">
        <v>47</v>
      </c>
      <c r="K143" s="1127"/>
      <c r="L143" s="415" t="s">
        <v>111</v>
      </c>
      <c r="M143" s="1128" t="s">
        <v>45</v>
      </c>
      <c r="N143" s="1129"/>
      <c r="O143" s="416" t="s">
        <v>49</v>
      </c>
    </row>
    <row r="144" spans="1:15" ht="20.25" customHeight="1" thickBot="1">
      <c r="A144" s="1138"/>
      <c r="B144" s="417" t="s">
        <v>200</v>
      </c>
      <c r="C144" s="1119"/>
      <c r="D144" s="1120"/>
      <c r="E144" s="1121"/>
      <c r="F144" s="1130">
        <f>IF($J123="TC",0,IF($J123="Nso",0,VLOOKUP($A120,'Class-9'!$B$9:$FL$108,160,0)))</f>
        <v>0</v>
      </c>
      <c r="G144" s="1131"/>
      <c r="H144" s="1130">
        <f>IF($J123="TC",0,IF($J123="Nso",0,VLOOKUP($A120,'Class-9'!$B$9:$FL$108,161,0)))</f>
        <v>0</v>
      </c>
      <c r="I144" s="1131"/>
      <c r="J144" s="1132">
        <f>IF($J123="TC",0,IF($J123="Nso",0,VLOOKUP($A120,'Class-9'!$B$9:$FL$108,162,0)))</f>
        <v>0</v>
      </c>
      <c r="K144" s="1133"/>
      <c r="L144" s="259" t="str">
        <f>IF($J123="TC",0,IF($J123="Nso",0,VLOOKUP($A120,'Class-9'!$B$9:$FL$108,163,0)))</f>
        <v/>
      </c>
      <c r="M144" s="1134" t="str">
        <f>IF($J123="TC","TC",IF($J123="Nso","NSO",VLOOKUP($A120,'Class-9'!$B$9:$FL$108,164,0)))</f>
        <v/>
      </c>
      <c r="N144" s="1135"/>
      <c r="O144" s="79" t="str">
        <f>IF($J123="Nso",0,VLOOKUP($A120,'Class-9'!$B$9:$FL$108,166,0))</f>
        <v/>
      </c>
    </row>
    <row r="145" spans="1:15" ht="20.25" customHeight="1">
      <c r="A145" s="1138"/>
      <c r="B145" s="417" t="s">
        <v>200</v>
      </c>
      <c r="C145" s="1061" t="s">
        <v>64</v>
      </c>
      <c r="D145" s="1062"/>
      <c r="E145" s="1062"/>
      <c r="F145" s="1062"/>
      <c r="G145" s="1062"/>
      <c r="H145" s="1063"/>
      <c r="I145" s="1064" t="s">
        <v>65</v>
      </c>
      <c r="J145" s="1065"/>
      <c r="K145" s="1065"/>
      <c r="L145" s="83">
        <f>VLOOKUP($A120,'Class-9'!$B$9:$FL$108,157,0)</f>
        <v>0</v>
      </c>
      <c r="M145" s="1066" t="s">
        <v>121</v>
      </c>
      <c r="N145" s="1067"/>
      <c r="O145" s="1068"/>
    </row>
    <row r="146" spans="1:15" ht="20.25" customHeight="1" thickBot="1">
      <c r="A146" s="1138"/>
      <c r="B146" s="417" t="s">
        <v>200</v>
      </c>
      <c r="C146" s="1069" t="s">
        <v>60</v>
      </c>
      <c r="D146" s="1070"/>
      <c r="E146" s="1070"/>
      <c r="F146" s="1071" t="s">
        <v>192</v>
      </c>
      <c r="G146" s="1071"/>
      <c r="H146" s="260" t="s">
        <v>53</v>
      </c>
      <c r="I146" s="1072" t="s">
        <v>66</v>
      </c>
      <c r="J146" s="1073"/>
      <c r="K146" s="1073"/>
      <c r="L146" s="113">
        <f>VLOOKUP($A120,'Class-9'!$B$9:$FL$108,158,0)</f>
        <v>0</v>
      </c>
      <c r="M146" s="1074" t="str">
        <f>IF($J123="TC",0,IF($J123="Nso",0,VLOOKUP($A120,'Class-9'!$B$9:$FL$108,159,0)))</f>
        <v/>
      </c>
      <c r="N146" s="1075"/>
      <c r="O146" s="1076"/>
    </row>
    <row r="147" spans="1:15" ht="17.25" customHeight="1">
      <c r="A147" s="1138"/>
      <c r="B147" s="417" t="s">
        <v>200</v>
      </c>
      <c r="C147" s="1069"/>
      <c r="D147" s="1070"/>
      <c r="E147" s="1070"/>
      <c r="F147" s="1071"/>
      <c r="G147" s="1071"/>
      <c r="H147" s="261" t="s">
        <v>119</v>
      </c>
      <c r="I147" s="1077" t="s">
        <v>67</v>
      </c>
      <c r="J147" s="1078"/>
      <c r="K147" s="1078"/>
      <c r="L147" s="1079">
        <f>IF($J123="TC","Transferred",IF($J123="Nso","NameSeparated",VLOOKUP($A120,'Class-9'!$B$9:$FL$108,167,0)))</f>
        <v>0</v>
      </c>
      <c r="M147" s="1079"/>
      <c r="N147" s="1079"/>
      <c r="O147" s="1080"/>
    </row>
    <row r="148" spans="1:15" ht="17.25" customHeight="1">
      <c r="A148" s="1138"/>
      <c r="B148" s="417" t="s">
        <v>200</v>
      </c>
      <c r="C148" s="1081" t="str">
        <f>'Class-9'!$DF$3</f>
        <v>Foundation Of Information Tech.</v>
      </c>
      <c r="D148" s="1082"/>
      <c r="E148" s="1083"/>
      <c r="F148" s="1084" t="str">
        <f>IF($J123="TC",0,IF($J123="Nso",0,VLOOKUP($A120,'Class-9'!$B$9:$GP$108,185,0)))</f>
        <v>0/200</v>
      </c>
      <c r="G148" s="1084"/>
      <c r="H148" s="78" t="str">
        <f>IF($J123="TC",0,IF($J123="Nso",0,VLOOKUP($A120,'Class-9'!$B$9:$GP$108,120,0)))</f>
        <v/>
      </c>
      <c r="I148" s="1085" t="s">
        <v>79</v>
      </c>
      <c r="J148" s="1086"/>
      <c r="K148" s="1086"/>
      <c r="L148" s="1087">
        <f>'Class-9'!$T$2</f>
        <v>44676</v>
      </c>
      <c r="M148" s="1088"/>
      <c r="N148" s="1088"/>
      <c r="O148" s="1089"/>
    </row>
    <row r="149" spans="1:15" ht="21" customHeight="1">
      <c r="A149" s="1138"/>
      <c r="B149" s="417" t="s">
        <v>200</v>
      </c>
      <c r="C149" s="1090" t="str">
        <f>'Class-9'!$DR$3</f>
        <v>Health &amp; Phy. Edu.</v>
      </c>
      <c r="D149" s="1084"/>
      <c r="E149" s="1084"/>
      <c r="F149" s="1030" t="str">
        <f>IF($J123="TC",0,IF($J123="Nso",0,VLOOKUP($A120,'Class-9'!$B$9:$GP$108,189,0)))</f>
        <v>0/200</v>
      </c>
      <c r="G149" s="1031"/>
      <c r="H149" s="78" t="str">
        <f>IF($J123="TC",0,IF($J123="Nso",0,VLOOKUP($A120,'Class-9'!$B$9:$GP$108,132,0)))</f>
        <v/>
      </c>
      <c r="I149" s="1091"/>
      <c r="J149" s="1092"/>
      <c r="K149" s="1092"/>
      <c r="L149" s="1092"/>
      <c r="M149" s="1092"/>
      <c r="N149" s="1092"/>
      <c r="O149" s="1093"/>
    </row>
    <row r="150" spans="1:15" ht="21" customHeight="1">
      <c r="A150" s="1138"/>
      <c r="B150" s="417" t="s">
        <v>200</v>
      </c>
      <c r="C150" s="1028" t="str">
        <f>'Class-9'!$ED$3</f>
        <v>S.U.P.W.</v>
      </c>
      <c r="D150" s="1029"/>
      <c r="E150" s="1029"/>
      <c r="F150" s="1030" t="str">
        <f>IF($J123="TC",0,IF($J123="Nso",0,VLOOKUP($A120,'Class-9'!$B$9:$GP$108,193,0)))</f>
        <v>0/100</v>
      </c>
      <c r="G150" s="1031"/>
      <c r="H150" s="78" t="str">
        <f>IF($J123="TC",0,IF($J123="Nso",0,VLOOKUP($A120,'Class-9'!$B$9:$GP$108,138,0)))</f>
        <v/>
      </c>
      <c r="I150" s="1094"/>
      <c r="J150" s="1095"/>
      <c r="K150" s="1095"/>
      <c r="L150" s="1095"/>
      <c r="M150" s="1095"/>
      <c r="N150" s="1095"/>
      <c r="O150" s="1096"/>
    </row>
    <row r="151" spans="1:15" ht="14.25" customHeight="1">
      <c r="A151" s="1138"/>
      <c r="B151" s="417" t="s">
        <v>200</v>
      </c>
      <c r="C151" s="1028" t="str">
        <f>'Class-9'!$EJ$3</f>
        <v>ART EDUCATION</v>
      </c>
      <c r="D151" s="1029"/>
      <c r="E151" s="1029"/>
      <c r="F151" s="1030" t="str">
        <f>IF($J122="TC",0,IF($J122="Nso",0,VLOOKUP($A120,'Class-9'!$B$9:$GP$108,197,0)))</f>
        <v>0/100</v>
      </c>
      <c r="G151" s="1031"/>
      <c r="H151" s="78" t="str">
        <f>IF($J122="TC",0,IF($J122="Nso",0,VLOOKUP($A120,'Class-9'!$B$9:$GP$108,144,0)))</f>
        <v/>
      </c>
      <c r="I151" s="1032" t="s">
        <v>92</v>
      </c>
      <c r="J151" s="1033"/>
      <c r="K151" s="1033"/>
      <c r="L151" s="1033"/>
      <c r="M151" s="1033"/>
      <c r="N151" s="1033"/>
      <c r="O151" s="1034"/>
    </row>
    <row r="152" spans="1:15" ht="14.25" customHeight="1" thickBot="1">
      <c r="A152" s="1138"/>
      <c r="B152" s="417" t="s">
        <v>200</v>
      </c>
      <c r="C152" s="1035" t="str">
        <f>'Class-9'!$EP$3</f>
        <v>H &amp; C RAJ</v>
      </c>
      <c r="D152" s="1036"/>
      <c r="E152" s="1036"/>
      <c r="F152" s="1037" t="str">
        <f>IF($J123="TC",0,IF($J123="Nso",0,VLOOKUP($A120,'Class-9'!$B$9:$GU$108,201,0)))</f>
        <v>0/200</v>
      </c>
      <c r="G152" s="1038"/>
      <c r="H152" s="374" t="str">
        <f>IF($J123="TC",0,IF($J123="Nso",0,VLOOKUP($A120,'Class-9'!$B$9:$GU$108,156,0)))</f>
        <v/>
      </c>
      <c r="I152" s="1032" t="s">
        <v>73</v>
      </c>
      <c r="J152" s="1033"/>
      <c r="K152" s="1033"/>
      <c r="L152" s="1033"/>
      <c r="M152" s="1033"/>
      <c r="N152" s="1033"/>
      <c r="O152" s="1034"/>
    </row>
    <row r="153" spans="1:15" ht="20.25" customHeight="1">
      <c r="A153" s="1138"/>
      <c r="B153" s="417" t="s">
        <v>200</v>
      </c>
      <c r="C153" s="1046" t="s">
        <v>204</v>
      </c>
      <c r="D153" s="1047"/>
      <c r="E153" s="1048"/>
      <c r="F153" s="1055" t="s">
        <v>205</v>
      </c>
      <c r="G153" s="1056"/>
      <c r="H153" s="434" t="s">
        <v>34</v>
      </c>
      <c r="I153" s="1039" t="s">
        <v>74</v>
      </c>
      <c r="J153" s="1033"/>
      <c r="K153" s="1033"/>
      <c r="L153" s="1033"/>
      <c r="M153" s="1033"/>
      <c r="N153" s="1033"/>
      <c r="O153" s="1034"/>
    </row>
    <row r="154" spans="1:15" ht="20.25" customHeight="1">
      <c r="A154" s="1138"/>
      <c r="B154" s="417" t="s">
        <v>200</v>
      </c>
      <c r="C154" s="1049"/>
      <c r="D154" s="1050"/>
      <c r="E154" s="1051"/>
      <c r="F154" s="1057" t="s">
        <v>206</v>
      </c>
      <c r="G154" s="1058"/>
      <c r="H154" s="435" t="s">
        <v>203</v>
      </c>
      <c r="I154" s="1040" t="s">
        <v>75</v>
      </c>
      <c r="J154" s="1041"/>
      <c r="K154" s="1041"/>
      <c r="L154" s="1041"/>
      <c r="M154" s="1041"/>
      <c r="N154" s="1041"/>
      <c r="O154" s="1042"/>
    </row>
    <row r="155" spans="1:15" ht="16.5" customHeight="1">
      <c r="A155" s="1138"/>
      <c r="B155" s="417" t="s">
        <v>200</v>
      </c>
      <c r="C155" s="1049"/>
      <c r="D155" s="1050"/>
      <c r="E155" s="1051"/>
      <c r="F155" s="1057" t="s">
        <v>210</v>
      </c>
      <c r="G155" s="1058"/>
      <c r="H155" s="435" t="s">
        <v>68</v>
      </c>
      <c r="I155" s="1043"/>
      <c r="J155" s="1044"/>
      <c r="K155" s="1044"/>
      <c r="L155" s="1044"/>
      <c r="M155" s="1044"/>
      <c r="N155" s="1044"/>
      <c r="O155" s="1045"/>
    </row>
    <row r="156" spans="1:15" ht="16.5" customHeight="1">
      <c r="A156" s="1138"/>
      <c r="B156" s="417" t="s">
        <v>200</v>
      </c>
      <c r="C156" s="1049"/>
      <c r="D156" s="1050"/>
      <c r="E156" s="1051"/>
      <c r="F156" s="1057" t="s">
        <v>211</v>
      </c>
      <c r="G156" s="1058"/>
      <c r="H156" s="435" t="s">
        <v>69</v>
      </c>
      <c r="I156" s="1043"/>
      <c r="J156" s="1044"/>
      <c r="K156" s="1044"/>
      <c r="L156" s="1044"/>
      <c r="M156" s="1044"/>
      <c r="N156" s="1044"/>
      <c r="O156" s="1045"/>
    </row>
    <row r="157" spans="1:15" ht="16.5" customHeight="1">
      <c r="A157" s="1138"/>
      <c r="B157" s="417" t="s">
        <v>200</v>
      </c>
      <c r="C157" s="1049"/>
      <c r="D157" s="1050"/>
      <c r="E157" s="1051"/>
      <c r="F157" s="1057" t="s">
        <v>120</v>
      </c>
      <c r="G157" s="1058"/>
      <c r="H157" s="435" t="s">
        <v>71</v>
      </c>
      <c r="I157" s="1022" t="s">
        <v>93</v>
      </c>
      <c r="J157" s="1023"/>
      <c r="K157" s="1023"/>
      <c r="L157" s="1023"/>
      <c r="M157" s="1023"/>
      <c r="N157" s="1023"/>
      <c r="O157" s="1024"/>
    </row>
    <row r="158" spans="1:15" ht="16.5" customHeight="1" thickBot="1">
      <c r="A158" s="1138"/>
      <c r="B158" s="418" t="s">
        <v>200</v>
      </c>
      <c r="C158" s="1052"/>
      <c r="D158" s="1053"/>
      <c r="E158" s="1054"/>
      <c r="F158" s="1059" t="s">
        <v>208</v>
      </c>
      <c r="G158" s="1060"/>
      <c r="H158" s="436" t="s">
        <v>70</v>
      </c>
      <c r="I158" s="1025"/>
      <c r="J158" s="1026"/>
      <c r="K158" s="1026"/>
      <c r="L158" s="1026"/>
      <c r="M158" s="1026"/>
      <c r="N158" s="1026"/>
      <c r="O158" s="1027"/>
    </row>
    <row r="159" spans="1:15" ht="24.75" customHeight="1" thickTop="1" thickBot="1">
      <c r="A159" s="263">
        <f>A120+1</f>
        <v>5</v>
      </c>
      <c r="B159" s="1137" t="s">
        <v>56</v>
      </c>
      <c r="C159" s="1137"/>
      <c r="D159" s="1137"/>
      <c r="E159" s="1137"/>
      <c r="F159" s="1137"/>
      <c r="G159" s="1137"/>
      <c r="H159" s="1137"/>
      <c r="I159" s="1137"/>
      <c r="J159" s="1137"/>
      <c r="K159" s="1137"/>
      <c r="L159" s="1137"/>
      <c r="M159" s="1137"/>
      <c r="N159" s="1137"/>
      <c r="O159" s="1137"/>
    </row>
    <row r="160" spans="1:15" s="430" customFormat="1" ht="30.75" customHeight="1" thickTop="1">
      <c r="A160" s="1138"/>
      <c r="B160" s="1139"/>
      <c r="C160" s="1140"/>
      <c r="D160" s="1143" t="str">
        <f>Master!$E$8</f>
        <v>Govt. Sr. Secondary School Raimalwada</v>
      </c>
      <c r="E160" s="1144"/>
      <c r="F160" s="1144"/>
      <c r="G160" s="1144"/>
      <c r="H160" s="1144"/>
      <c r="I160" s="1144"/>
      <c r="J160" s="1144"/>
      <c r="K160" s="1144"/>
      <c r="L160" s="1144"/>
      <c r="M160" s="1144"/>
      <c r="N160" s="1144"/>
      <c r="O160" s="1145"/>
    </row>
    <row r="161" spans="1:16" ht="26.25" customHeight="1" thickBot="1">
      <c r="A161" s="1138"/>
      <c r="B161" s="1141"/>
      <c r="C161" s="1142"/>
      <c r="D161" s="1146" t="str">
        <f>Master!$E$11</f>
        <v>P.S.-Bapini (Jodhpur)</v>
      </c>
      <c r="E161" s="1147"/>
      <c r="F161" s="1147"/>
      <c r="G161" s="1147"/>
      <c r="H161" s="1147"/>
      <c r="I161" s="1147"/>
      <c r="J161" s="1147"/>
      <c r="K161" s="1147"/>
      <c r="L161" s="1147"/>
      <c r="M161" s="1147"/>
      <c r="N161" s="1147"/>
      <c r="O161" s="1148"/>
    </row>
    <row r="162" spans="1:16" ht="22.5" customHeight="1">
      <c r="A162" s="1138"/>
      <c r="B162" s="262"/>
      <c r="C162" s="1149" t="s">
        <v>183</v>
      </c>
      <c r="D162" s="1150"/>
      <c r="E162" s="1150"/>
      <c r="F162" s="1150"/>
      <c r="G162" s="1151"/>
      <c r="H162" s="1158" t="s">
        <v>156</v>
      </c>
      <c r="I162" s="1158"/>
      <c r="J162" s="1161">
        <f>VLOOKUP($A159,'Class-9'!$B$9:$K$108,6)</f>
        <v>0</v>
      </c>
      <c r="K162" s="1162"/>
      <c r="L162" s="1167" t="s">
        <v>76</v>
      </c>
      <c r="M162" s="1168"/>
      <c r="N162" s="1169" t="str">
        <f>Master!$E$14</f>
        <v>08151106901</v>
      </c>
      <c r="O162" s="1170"/>
    </row>
    <row r="163" spans="1:16" ht="18.75" customHeight="1">
      <c r="A163" s="1138"/>
      <c r="B163" s="37"/>
      <c r="C163" s="1152"/>
      <c r="D163" s="1153"/>
      <c r="E163" s="1153"/>
      <c r="F163" s="1153"/>
      <c r="G163" s="1154"/>
      <c r="H163" s="1159"/>
      <c r="I163" s="1159"/>
      <c r="J163" s="1163"/>
      <c r="K163" s="1164"/>
      <c r="L163" s="1171" t="s">
        <v>72</v>
      </c>
      <c r="M163" s="1172"/>
      <c r="N163" s="1172"/>
      <c r="O163" s="1173"/>
      <c r="P163" s="104" t="s">
        <v>191</v>
      </c>
    </row>
    <row r="164" spans="1:16" ht="23.25" customHeight="1" thickBot="1">
      <c r="A164" s="1138"/>
      <c r="B164" s="37"/>
      <c r="C164" s="1155"/>
      <c r="D164" s="1156"/>
      <c r="E164" s="1156"/>
      <c r="F164" s="1156"/>
      <c r="G164" s="1157"/>
      <c r="H164" s="1160"/>
      <c r="I164" s="1160"/>
      <c r="J164" s="1165"/>
      <c r="K164" s="1166"/>
      <c r="L164" s="1174" t="s">
        <v>57</v>
      </c>
      <c r="M164" s="1175"/>
      <c r="N164" s="1176" t="str">
        <f>Master!$E$6</f>
        <v>2021-22</v>
      </c>
      <c r="O164" s="1177"/>
    </row>
    <row r="165" spans="1:16" ht="20.25" customHeight="1">
      <c r="A165" s="1138"/>
      <c r="B165" s="417" t="s">
        <v>200</v>
      </c>
      <c r="C165" s="1178" t="s">
        <v>22</v>
      </c>
      <c r="D165" s="1179"/>
      <c r="E165" s="1179"/>
      <c r="F165" s="1180"/>
      <c r="G165" s="23" t="s">
        <v>181</v>
      </c>
      <c r="H165" s="1181">
        <f>VLOOKUP($A159,'Class-9'!$B$9:$FL$108,4,0)</f>
        <v>0</v>
      </c>
      <c r="I165" s="1181"/>
      <c r="J165" s="1181"/>
      <c r="K165" s="1181"/>
      <c r="L165" s="1181"/>
      <c r="M165" s="1181"/>
      <c r="N165" s="1181"/>
      <c r="O165" s="1182"/>
    </row>
    <row r="166" spans="1:16" ht="20.25" customHeight="1">
      <c r="A166" s="1138"/>
      <c r="B166" s="417" t="s">
        <v>200</v>
      </c>
      <c r="C166" s="1183" t="s">
        <v>24</v>
      </c>
      <c r="D166" s="1184"/>
      <c r="E166" s="1184"/>
      <c r="F166" s="1185"/>
      <c r="G166" s="31" t="s">
        <v>181</v>
      </c>
      <c r="H166" s="1186">
        <f>VLOOKUP($A159,'Class-9'!$B$9:$FL$108,7,0)</f>
        <v>0</v>
      </c>
      <c r="I166" s="1186"/>
      <c r="J166" s="1186"/>
      <c r="K166" s="1186"/>
      <c r="L166" s="1186"/>
      <c r="M166" s="1186"/>
      <c r="N166" s="1186"/>
      <c r="O166" s="1187"/>
    </row>
    <row r="167" spans="1:16" ht="20.25" customHeight="1">
      <c r="A167" s="1138"/>
      <c r="B167" s="417" t="s">
        <v>200</v>
      </c>
      <c r="C167" s="1183" t="s">
        <v>25</v>
      </c>
      <c r="D167" s="1184"/>
      <c r="E167" s="1184"/>
      <c r="F167" s="1185"/>
      <c r="G167" s="31" t="s">
        <v>181</v>
      </c>
      <c r="H167" s="1186">
        <f>VLOOKUP($A159,'Class-9'!$B$9:$FL$108,8,0)</f>
        <v>0</v>
      </c>
      <c r="I167" s="1186"/>
      <c r="J167" s="1186"/>
      <c r="K167" s="1186"/>
      <c r="L167" s="1186"/>
      <c r="M167" s="1186"/>
      <c r="N167" s="1186"/>
      <c r="O167" s="1187"/>
    </row>
    <row r="168" spans="1:16" ht="20.25" customHeight="1">
      <c r="A168" s="1138"/>
      <c r="B168" s="417" t="s">
        <v>200</v>
      </c>
      <c r="C168" s="1183" t="s">
        <v>58</v>
      </c>
      <c r="D168" s="1184"/>
      <c r="E168" s="1184"/>
      <c r="F168" s="1185"/>
      <c r="G168" s="31" t="s">
        <v>181</v>
      </c>
      <c r="H168" s="1186">
        <f>VLOOKUP($A159,'Class-9'!$B$9:$FL$108,9,0)</f>
        <v>0</v>
      </c>
      <c r="I168" s="1186"/>
      <c r="J168" s="1186"/>
      <c r="K168" s="1186"/>
      <c r="L168" s="1186"/>
      <c r="M168" s="1186"/>
      <c r="N168" s="1186"/>
      <c r="O168" s="1187"/>
    </row>
    <row r="169" spans="1:16" ht="20.25" customHeight="1">
      <c r="A169" s="1138"/>
      <c r="B169" s="417" t="s">
        <v>200</v>
      </c>
      <c r="C169" s="1183" t="s">
        <v>59</v>
      </c>
      <c r="D169" s="1184"/>
      <c r="E169" s="1184"/>
      <c r="F169" s="1185"/>
      <c r="G169" s="31" t="s">
        <v>181</v>
      </c>
      <c r="H169" s="1188" t="str">
        <f>CONCATENATE('Class-9'!$G$4,'Class-9'!$J$4)</f>
        <v>9(A)</v>
      </c>
      <c r="I169" s="1186"/>
      <c r="J169" s="1186"/>
      <c r="K169" s="1186"/>
      <c r="L169" s="1186"/>
      <c r="M169" s="1186"/>
      <c r="N169" s="1186"/>
      <c r="O169" s="1187"/>
    </row>
    <row r="170" spans="1:16" ht="20.25" customHeight="1" thickBot="1">
      <c r="A170" s="1138"/>
      <c r="B170" s="417" t="s">
        <v>200</v>
      </c>
      <c r="C170" s="1189" t="s">
        <v>27</v>
      </c>
      <c r="D170" s="1190"/>
      <c r="E170" s="1190"/>
      <c r="F170" s="1191"/>
      <c r="G170" s="80" t="s">
        <v>181</v>
      </c>
      <c r="H170" s="1192">
        <f>VLOOKUP($A159,'Class-9'!$B$9:$FL$108,10,0)</f>
        <v>0</v>
      </c>
      <c r="I170" s="1192"/>
      <c r="J170" s="1192"/>
      <c r="K170" s="1192"/>
      <c r="L170" s="1192"/>
      <c r="M170" s="1192"/>
      <c r="N170" s="1192"/>
      <c r="O170" s="1193"/>
    </row>
    <row r="171" spans="1:16" ht="16.5" customHeight="1">
      <c r="A171" s="1138"/>
      <c r="B171" s="417" t="s">
        <v>200</v>
      </c>
      <c r="C171" s="1194" t="s">
        <v>60</v>
      </c>
      <c r="D171" s="1195"/>
      <c r="E171" s="1198" t="s">
        <v>81</v>
      </c>
      <c r="F171" s="1198" t="s">
        <v>82</v>
      </c>
      <c r="G171" s="1200" t="s">
        <v>32</v>
      </c>
      <c r="H171" s="1202" t="s">
        <v>61</v>
      </c>
      <c r="I171" s="1202"/>
      <c r="J171" s="1203"/>
      <c r="K171" s="1204" t="s">
        <v>97</v>
      </c>
      <c r="L171" s="1205"/>
      <c r="M171" s="1206"/>
      <c r="N171" s="1097" t="s">
        <v>88</v>
      </c>
      <c r="O171" s="1099" t="s">
        <v>118</v>
      </c>
    </row>
    <row r="172" spans="1:16" ht="16.5" customHeight="1">
      <c r="A172" s="1138"/>
      <c r="B172" s="417" t="s">
        <v>200</v>
      </c>
      <c r="C172" s="1196"/>
      <c r="D172" s="1197"/>
      <c r="E172" s="1199"/>
      <c r="F172" s="1199"/>
      <c r="G172" s="1201"/>
      <c r="H172" s="428" t="s">
        <v>31</v>
      </c>
      <c r="I172" s="254" t="s">
        <v>194</v>
      </c>
      <c r="J172" s="429" t="s">
        <v>32</v>
      </c>
      <c r="K172" s="428" t="s">
        <v>31</v>
      </c>
      <c r="L172" s="254" t="s">
        <v>194</v>
      </c>
      <c r="M172" s="429" t="s">
        <v>32</v>
      </c>
      <c r="N172" s="1098"/>
      <c r="O172" s="1100"/>
    </row>
    <row r="173" spans="1:16" ht="16.5" customHeight="1" thickBot="1">
      <c r="A173" s="1138"/>
      <c r="B173" s="417" t="s">
        <v>200</v>
      </c>
      <c r="C173" s="1102" t="s">
        <v>62</v>
      </c>
      <c r="D173" s="1103"/>
      <c r="E173" s="253">
        <f>'Class-9'!$L$7</f>
        <v>10</v>
      </c>
      <c r="F173" s="253">
        <f>'Class-9'!$M$7</f>
        <v>10</v>
      </c>
      <c r="G173" s="255">
        <f>SUM(E173:F173)</f>
        <v>20</v>
      </c>
      <c r="H173" s="253">
        <f>'Class-9'!$O$7</f>
        <v>24</v>
      </c>
      <c r="I173" s="253">
        <f>'Class-9'!$P$7</f>
        <v>6</v>
      </c>
      <c r="J173" s="255">
        <f>SUM(H173:I173)</f>
        <v>30</v>
      </c>
      <c r="K173" s="253">
        <f>'Class-9'!$R$7</f>
        <v>40</v>
      </c>
      <c r="L173" s="253">
        <f>'Class-9'!$S$7</f>
        <v>10</v>
      </c>
      <c r="M173" s="255">
        <f>SUM(K173:L173)</f>
        <v>50</v>
      </c>
      <c r="N173" s="129">
        <f>SUM(G173,J173,M173)</f>
        <v>100</v>
      </c>
      <c r="O173" s="1101"/>
    </row>
    <row r="174" spans="1:16" ht="16.5" customHeight="1">
      <c r="A174" s="1138"/>
      <c r="B174" s="417" t="s">
        <v>200</v>
      </c>
      <c r="C174" s="1104" t="str">
        <f>'Class-9'!$L$3</f>
        <v>HINDI</v>
      </c>
      <c r="D174" s="1105"/>
      <c r="E174" s="81">
        <f>IF($J162="TC",0,IF($J162="Nso",0,VLOOKUP($A159,'Class-9'!$B$9:$FL$108,11,0)))</f>
        <v>0</v>
      </c>
      <c r="F174" s="81">
        <f>IF($J162="TC",0,IF($J162="Nso",0,VLOOKUP($A159,'Class-9'!$B$9:$FL$108,12,0)))</f>
        <v>0</v>
      </c>
      <c r="G174" s="256">
        <f>E174+F174</f>
        <v>0</v>
      </c>
      <c r="H174" s="81">
        <f>IF($J162="TC",0,IF($J162="Nso",0,VLOOKUP($A159,'Class-9'!$B$9:$FL$108,14,0)))</f>
        <v>0</v>
      </c>
      <c r="I174" s="81">
        <f>IF($J162="TC",0,IF($J162="Nso",0,VLOOKUP($A159,'Class-9'!$B$9:$FL$108,15,0)))</f>
        <v>0</v>
      </c>
      <c r="J174" s="256">
        <f>H174+I174</f>
        <v>0</v>
      </c>
      <c r="K174" s="81">
        <f>IF($J162="TC",0,IF($J162="Nso",0,VLOOKUP($A159,'Class-9'!$B$9:$FL$108,17,0)))</f>
        <v>0</v>
      </c>
      <c r="L174" s="81">
        <f>IF($J162="Nso",0,VLOOKUP($A159,'Class-9'!$B$9:$FL$108,18,0))</f>
        <v>0</v>
      </c>
      <c r="M174" s="256">
        <f>K174+L174</f>
        <v>0</v>
      </c>
      <c r="N174" s="81">
        <f>G174+J174+M174</f>
        <v>0</v>
      </c>
      <c r="O174" s="82" t="str">
        <f>IF($J162="TC",0,IF($J162="Nso",0,VLOOKUP($A159,'Class-9'!$B$9:$FL$108,24,0)))</f>
        <v/>
      </c>
    </row>
    <row r="175" spans="1:16" ht="16.5" customHeight="1" thickBot="1">
      <c r="A175" s="1138"/>
      <c r="B175" s="417" t="s">
        <v>200</v>
      </c>
      <c r="C175" s="1106" t="str">
        <f>'Class-9'!$Z$3</f>
        <v>ENGLISH</v>
      </c>
      <c r="D175" s="1107"/>
      <c r="E175" s="419">
        <f>IF($J162="TC",0,IF($J162="Nso",0,VLOOKUP($A159,'Class-9'!$B$9:$FL$108,25,0)))</f>
        <v>0</v>
      </c>
      <c r="F175" s="419">
        <f>IF($J162="TC",0,IF($J162="Nso",0,VLOOKUP($A159,'Class-9'!$B$9:$FL$108,26,0)))</f>
        <v>0</v>
      </c>
      <c r="G175" s="420">
        <f t="shared" ref="G175" si="32">E175+F175</f>
        <v>0</v>
      </c>
      <c r="H175" s="421">
        <f>IF($J162="TC",0,IF($J162="Nso",0,VLOOKUP($A159,'Class-9'!$B$9:$FL$108,28,0)))</f>
        <v>0</v>
      </c>
      <c r="I175" s="419">
        <f>IF($J162="TC",0,IF($J162="Nso",0,VLOOKUP($A159,'Class-9'!$B$9:$FL$108,29,0)))</f>
        <v>0</v>
      </c>
      <c r="J175" s="420">
        <f t="shared" ref="J175" si="33">H175+I175</f>
        <v>0</v>
      </c>
      <c r="K175" s="419">
        <f>IF($J162="TC",0,IF($J162="Nso",0,VLOOKUP($A159,'Class-9'!$B$9:$FL$108,31,0)))</f>
        <v>0</v>
      </c>
      <c r="L175" s="419">
        <f>IF($J162="Nso",0,VLOOKUP($A159,'Class-9'!$B$9:$FL$108,32,0))</f>
        <v>0</v>
      </c>
      <c r="M175" s="420">
        <f t="shared" ref="M175" si="34">K175+L175</f>
        <v>0</v>
      </c>
      <c r="N175" s="419">
        <f t="shared" ref="N175" si="35">G175+J175+M175</f>
        <v>0</v>
      </c>
      <c r="O175" s="422" t="str">
        <f>IF($J162="TC",0,IF($J162="Nso",0,VLOOKUP($A159,'Class-9'!$B$9:$FL$108,38,0)))</f>
        <v/>
      </c>
    </row>
    <row r="176" spans="1:16" ht="16.5" customHeight="1" thickBot="1">
      <c r="A176" s="1138"/>
      <c r="B176" s="417" t="s">
        <v>200</v>
      </c>
      <c r="C176" s="1108" t="s">
        <v>62</v>
      </c>
      <c r="D176" s="1109"/>
      <c r="E176" s="424">
        <f>'Class-9'!$AN$7</f>
        <v>20</v>
      </c>
      <c r="F176" s="424">
        <f>'Class-9'!$AO$7</f>
        <v>20</v>
      </c>
      <c r="G176" s="425">
        <f>SUM(E176:F176)</f>
        <v>40</v>
      </c>
      <c r="H176" s="424">
        <f>'Class-9'!$AQ$7</f>
        <v>48</v>
      </c>
      <c r="I176" s="424">
        <f>'Class-9'!$AR$7</f>
        <v>12</v>
      </c>
      <c r="J176" s="425">
        <f>SUM(H176:I176)</f>
        <v>60</v>
      </c>
      <c r="K176" s="424">
        <f>'Class-9'!$AT$7</f>
        <v>80</v>
      </c>
      <c r="L176" s="424">
        <f>'Class-9'!$AU$7</f>
        <v>20</v>
      </c>
      <c r="M176" s="425">
        <f>SUM(K176:L176)</f>
        <v>100</v>
      </c>
      <c r="N176" s="426">
        <f>SUM(G176,J176,M176)</f>
        <v>200</v>
      </c>
      <c r="O176" s="427" t="s">
        <v>201</v>
      </c>
    </row>
    <row r="177" spans="1:15" ht="16.5" customHeight="1">
      <c r="A177" s="1138"/>
      <c r="B177" s="417" t="s">
        <v>200</v>
      </c>
      <c r="C177" s="1110" t="str">
        <f>'Class-9'!$AN$3</f>
        <v>SANSKRIT-I</v>
      </c>
      <c r="D177" s="1111"/>
      <c r="E177" s="81">
        <f>IF($J162="TC",0,IF($J162="Nso",0,VLOOKUP($A159,'Class-9'!$B$9:$FL$108,39,0)))</f>
        <v>0</v>
      </c>
      <c r="F177" s="81">
        <f>IF($J162="TC",0,IF($J162="TC",0,IF($J162="Nso",0,VLOOKUP($A159,'Class-9'!$B$9:$FL$108,40,0))))</f>
        <v>0</v>
      </c>
      <c r="G177" s="423">
        <f t="shared" ref="G177:G181" si="36">E177+F177</f>
        <v>0</v>
      </c>
      <c r="H177" s="410">
        <f>IF($J162="TC",0,IF($J162="Nso",0,VLOOKUP($A159,'Class-9'!$B$9:$FL$108,42,0)))</f>
        <v>0</v>
      </c>
      <c r="I177" s="81">
        <f>IF($J162="TC",0,IF($J162="Nso",0,VLOOKUP($A159,'Class-9'!$B$9:$FL$108,43,0)))</f>
        <v>0</v>
      </c>
      <c r="J177" s="423">
        <f t="shared" ref="J177:J181" si="37">H177+I177</f>
        <v>0</v>
      </c>
      <c r="K177" s="81">
        <f>IF($J162="TC",0,IF($J162="Nso",0,VLOOKUP($A159,'Class-9'!$B$9:$FL$108,45,0)))</f>
        <v>0</v>
      </c>
      <c r="L177" s="81">
        <f>IF($J162="Nso",0,VLOOKUP($A159,'Class-9'!$B$9:$FL$108,46,0))</f>
        <v>0</v>
      </c>
      <c r="M177" s="423">
        <f t="shared" ref="M177:M181" si="38">K177+L177</f>
        <v>0</v>
      </c>
      <c r="N177" s="81">
        <f t="shared" ref="N177:N181" si="39">G177+J177+M177</f>
        <v>0</v>
      </c>
      <c r="O177" s="82" t="str">
        <f>IF($J162="TC",0,IF($J162="Nso",0,VLOOKUP($A159,'Class-9'!$B$9:$FL$108,52,0)))</f>
        <v/>
      </c>
    </row>
    <row r="178" spans="1:15" ht="16.5" customHeight="1">
      <c r="A178" s="1138"/>
      <c r="B178" s="417" t="s">
        <v>200</v>
      </c>
      <c r="C178" s="1112" t="str">
        <f>'Class-9'!$BB$3</f>
        <v>SANSKRIT-II</v>
      </c>
      <c r="D178" s="1113"/>
      <c r="E178" s="81">
        <f>IF($J162="TC",0,IF($J162="Nso",0,VLOOKUP($A159,'Class-9'!$B$9:$FL$108,53,0)))</f>
        <v>0</v>
      </c>
      <c r="F178" s="81">
        <f>IF($J162="TC",0,IF($J162="Nso",0,VLOOKUP($A159,'Class-9'!$B$9:$FL$108,54,0)))</f>
        <v>0</v>
      </c>
      <c r="G178" s="257">
        <f t="shared" si="36"/>
        <v>0</v>
      </c>
      <c r="H178" s="258">
        <f>IF($J162="TC",0,IF($J162="Nso",0,VLOOKUP($A159,'Class-9'!$B$9:$FL$108,56,0)))</f>
        <v>0</v>
      </c>
      <c r="I178" s="81">
        <f>IF($J162="TC",0,IF($J162="Nso",0,VLOOKUP($A159,'Class-9'!$B$9:$FL$108,57,0)))</f>
        <v>0</v>
      </c>
      <c r="J178" s="257">
        <f t="shared" si="37"/>
        <v>0</v>
      </c>
      <c r="K178" s="81">
        <f>IF($J162="TC",0,IF($J162="Nso",0,VLOOKUP($A159,'Class-9'!$B$9:$FL$108,59,0)))</f>
        <v>0</v>
      </c>
      <c r="L178" s="81">
        <f>IF($J162="Nso",0,VLOOKUP($A159,'Class-9'!$B$9:$FL$108,60,0))</f>
        <v>0</v>
      </c>
      <c r="M178" s="257">
        <f t="shared" si="38"/>
        <v>0</v>
      </c>
      <c r="N178" s="81">
        <f t="shared" si="39"/>
        <v>0</v>
      </c>
      <c r="O178" s="82" t="str">
        <f>IF($J162="TC",0,IF($J162="Nso",0,VLOOKUP($A159,'Class-9'!$B$9:$FL$108,66,0)))</f>
        <v/>
      </c>
    </row>
    <row r="179" spans="1:15" ht="16.5" customHeight="1">
      <c r="A179" s="1138"/>
      <c r="B179" s="417" t="s">
        <v>200</v>
      </c>
      <c r="C179" s="1112" t="str">
        <f>'Class-9'!$BP$3</f>
        <v>MATHEMATICS</v>
      </c>
      <c r="D179" s="1113"/>
      <c r="E179" s="81">
        <f>IF($J162="TC",0,IF($J162="Nso",0,VLOOKUP($A159,'Class-9'!$B$9:$FL$108,67,0)))</f>
        <v>0</v>
      </c>
      <c r="F179" s="81">
        <f>IF($J162="TC",0,IF($J162="Nso",0,VLOOKUP($A159,'Class-9'!$B$9:$FL$108,68,0)))</f>
        <v>0</v>
      </c>
      <c r="G179" s="257">
        <f t="shared" si="36"/>
        <v>0</v>
      </c>
      <c r="H179" s="258">
        <f>IF($J162="TC",0,IF($J162="Nso",0,VLOOKUP($A159,'Class-9'!$B$9:$FL$108,70,0)))</f>
        <v>0</v>
      </c>
      <c r="I179" s="81">
        <f>IF($J162="TC",0,IF($J162="Nso",0,VLOOKUP($A159,'Class-9'!$B$9:$FL$108,71,0)))</f>
        <v>0</v>
      </c>
      <c r="J179" s="257">
        <f t="shared" si="37"/>
        <v>0</v>
      </c>
      <c r="K179" s="81">
        <f>IF($J162="TC",0,IF($J162="Nso",0,VLOOKUP($A159,'Class-9'!$B$9:$FL$108,73,0)))</f>
        <v>0</v>
      </c>
      <c r="L179" s="81">
        <f>IF($J162="Nso",0,VLOOKUP($A159,'Class-9'!$B$9:$FL$108,74,0))</f>
        <v>0</v>
      </c>
      <c r="M179" s="257">
        <f t="shared" si="38"/>
        <v>0</v>
      </c>
      <c r="N179" s="81">
        <f t="shared" si="39"/>
        <v>0</v>
      </c>
      <c r="O179" s="82" t="str">
        <f>IF($J162="TC",0,IF($J162="Nso",0,VLOOKUP($A159,'Class-9'!$B$9:$FL$108,80,0)))</f>
        <v/>
      </c>
    </row>
    <row r="180" spans="1:15" ht="16.5" customHeight="1">
      <c r="A180" s="1138"/>
      <c r="B180" s="417" t="s">
        <v>200</v>
      </c>
      <c r="C180" s="1114" t="str">
        <f>'Class-9'!$CD$3</f>
        <v>SCIENCE</v>
      </c>
      <c r="D180" s="1115"/>
      <c r="E180" s="411">
        <f>IF($J162="TC",0,IF($J162="Nso",0,VLOOKUP($A159,'Class-9'!$B$9:$FL$108,81,0)))</f>
        <v>0</v>
      </c>
      <c r="F180" s="411">
        <f>IF($J162="TC",0,IF($J162="Nso",0,VLOOKUP($A159,'Class-9'!$B$9:$FL$108,82,0)))</f>
        <v>0</v>
      </c>
      <c r="G180" s="412">
        <f t="shared" si="36"/>
        <v>0</v>
      </c>
      <c r="H180" s="413">
        <f>IF($J162="TC",0,IF($J162="Nso",0,VLOOKUP($A159,'Class-9'!$B$9:$FL$108,84,0)))</f>
        <v>0</v>
      </c>
      <c r="I180" s="411">
        <f>IF($J162="TC",0,IF($J162="Nso",0,VLOOKUP($A159,'Class-9'!$B$9:$FL$108,85,0)))</f>
        <v>0</v>
      </c>
      <c r="J180" s="412">
        <f t="shared" si="37"/>
        <v>0</v>
      </c>
      <c r="K180" s="411">
        <f>IF($J162="TC",0,IF($J162="Nso",0,VLOOKUP($A159,'Class-9'!$B$9:$FL$108,87,0)))</f>
        <v>0</v>
      </c>
      <c r="L180" s="411">
        <f>IF($J162="Nso",0,VLOOKUP($A159,'Class-9'!$B$9:$FL$108,88,0))</f>
        <v>0</v>
      </c>
      <c r="M180" s="412">
        <f t="shared" si="38"/>
        <v>0</v>
      </c>
      <c r="N180" s="411">
        <f t="shared" si="39"/>
        <v>0</v>
      </c>
      <c r="O180" s="414" t="str">
        <f>IF($J162="TC",0,IF($J162="Nso",0,VLOOKUP($A159,'Class-9'!$B$9:$FL$108,94,0)))</f>
        <v/>
      </c>
    </row>
    <row r="181" spans="1:15" ht="16.5" customHeight="1" thickBot="1">
      <c r="A181" s="1138"/>
      <c r="B181" s="417" t="s">
        <v>200</v>
      </c>
      <c r="C181" s="1114" t="str">
        <f>'Class-9'!$CR$3</f>
        <v>SOCIAL SCIENCE</v>
      </c>
      <c r="D181" s="1115"/>
      <c r="E181" s="411">
        <f>IF($J163="TC",0,IF($J162="Nso",0,VLOOKUP($A159,'Class-9'!$B$9:$FL$108,95,0)))</f>
        <v>0</v>
      </c>
      <c r="F181" s="411">
        <f>IF($J163="TC",0,IF($J162="Nso",0,VLOOKUP($A159,'Class-9'!$B$9:$FL$108,96,0)))</f>
        <v>0</v>
      </c>
      <c r="G181" s="412">
        <f t="shared" si="36"/>
        <v>0</v>
      </c>
      <c r="H181" s="413">
        <f>IF($J163="TC",0,IF($J162="Nso",0,VLOOKUP($A159,'Class-9'!$B$9:$FL$108,98,0)))</f>
        <v>0</v>
      </c>
      <c r="I181" s="411">
        <f>IF($J163="TC",0,IF($J162="Nso",0,VLOOKUP($A159,'Class-9'!$B$9:$FL$108,99,0)))</f>
        <v>0</v>
      </c>
      <c r="J181" s="412">
        <f t="shared" si="37"/>
        <v>0</v>
      </c>
      <c r="K181" s="411">
        <f>IF($J163="TC",0,IF($J162="Nso",0,VLOOKUP($A159,'Class-9'!$B$9:$FL$108,101,0)))</f>
        <v>0</v>
      </c>
      <c r="L181" s="411">
        <f>IF($J163="Nso",0,VLOOKUP($A159,'Class-9'!$B$9:$FL$108,102,0))</f>
        <v>0</v>
      </c>
      <c r="M181" s="412">
        <f t="shared" si="38"/>
        <v>0</v>
      </c>
      <c r="N181" s="411">
        <f t="shared" si="39"/>
        <v>0</v>
      </c>
      <c r="O181" s="414" t="str">
        <f>IF($J163="TC",0,IF($J162="Nso",0,VLOOKUP($A159,'Class-9'!$B$9:$FL$108,108,0)))</f>
        <v/>
      </c>
    </row>
    <row r="182" spans="1:15" ht="23.25" customHeight="1">
      <c r="A182" s="1138"/>
      <c r="B182" s="417" t="s">
        <v>200</v>
      </c>
      <c r="C182" s="1116" t="s">
        <v>89</v>
      </c>
      <c r="D182" s="1117"/>
      <c r="E182" s="1118"/>
      <c r="F182" s="1122" t="s">
        <v>90</v>
      </c>
      <c r="G182" s="1123"/>
      <c r="H182" s="1124" t="s">
        <v>91</v>
      </c>
      <c r="I182" s="1125"/>
      <c r="J182" s="1126" t="s">
        <v>47</v>
      </c>
      <c r="K182" s="1127"/>
      <c r="L182" s="415" t="s">
        <v>111</v>
      </c>
      <c r="M182" s="1128" t="s">
        <v>45</v>
      </c>
      <c r="N182" s="1129"/>
      <c r="O182" s="416" t="s">
        <v>49</v>
      </c>
    </row>
    <row r="183" spans="1:15" ht="20.25" customHeight="1" thickBot="1">
      <c r="A183" s="1138"/>
      <c r="B183" s="417" t="s">
        <v>200</v>
      </c>
      <c r="C183" s="1119"/>
      <c r="D183" s="1120"/>
      <c r="E183" s="1121"/>
      <c r="F183" s="1130">
        <f>IF($J162="TC",0,IF($J162="Nso",0,VLOOKUP($A159,'Class-9'!$B$9:$FL$108,160,0)))</f>
        <v>0</v>
      </c>
      <c r="G183" s="1131"/>
      <c r="H183" s="1130">
        <f>IF($J162="TC",0,IF($J162="Nso",0,VLOOKUP($A159,'Class-9'!$B$9:$FL$108,161,0)))</f>
        <v>0</v>
      </c>
      <c r="I183" s="1131"/>
      <c r="J183" s="1132">
        <f>IF($J162="TC",0,IF($J162="Nso",0,VLOOKUP($A159,'Class-9'!$B$9:$FL$108,162,0)))</f>
        <v>0</v>
      </c>
      <c r="K183" s="1133"/>
      <c r="L183" s="259" t="str">
        <f>IF($J162="TC",0,IF($J162="Nso",0,VLOOKUP($A159,'Class-9'!$B$9:$FL$108,163,0)))</f>
        <v/>
      </c>
      <c r="M183" s="1134" t="str">
        <f>IF($J162="TC","TC",IF($J162="Nso","NSO",VLOOKUP($A159,'Class-9'!$B$9:$FL$108,164,0)))</f>
        <v/>
      </c>
      <c r="N183" s="1135"/>
      <c r="O183" s="79" t="str">
        <f>IF($J162="Nso",0,VLOOKUP($A159,'Class-9'!$B$9:$FL$108,166,0))</f>
        <v/>
      </c>
    </row>
    <row r="184" spans="1:15" ht="20.25" customHeight="1">
      <c r="A184" s="1138"/>
      <c r="B184" s="417" t="s">
        <v>200</v>
      </c>
      <c r="C184" s="1061" t="s">
        <v>64</v>
      </c>
      <c r="D184" s="1062"/>
      <c r="E184" s="1062"/>
      <c r="F184" s="1062"/>
      <c r="G184" s="1062"/>
      <c r="H184" s="1063"/>
      <c r="I184" s="1064" t="s">
        <v>65</v>
      </c>
      <c r="J184" s="1065"/>
      <c r="K184" s="1065"/>
      <c r="L184" s="83">
        <f>VLOOKUP($A159,'Class-9'!$B$9:$FL$108,157,0)</f>
        <v>0</v>
      </c>
      <c r="M184" s="1066" t="s">
        <v>121</v>
      </c>
      <c r="N184" s="1067"/>
      <c r="O184" s="1068"/>
    </row>
    <row r="185" spans="1:15" ht="20.25" customHeight="1" thickBot="1">
      <c r="A185" s="1138"/>
      <c r="B185" s="417" t="s">
        <v>200</v>
      </c>
      <c r="C185" s="1069" t="s">
        <v>60</v>
      </c>
      <c r="D185" s="1070"/>
      <c r="E185" s="1070"/>
      <c r="F185" s="1071" t="s">
        <v>192</v>
      </c>
      <c r="G185" s="1071"/>
      <c r="H185" s="260" t="s">
        <v>53</v>
      </c>
      <c r="I185" s="1072" t="s">
        <v>66</v>
      </c>
      <c r="J185" s="1073"/>
      <c r="K185" s="1073"/>
      <c r="L185" s="113">
        <f>VLOOKUP($A159,'Class-9'!$B$9:$FL$108,158,0)</f>
        <v>0</v>
      </c>
      <c r="M185" s="1074" t="str">
        <f>IF($J162="TC",0,IF($J162="Nso",0,VLOOKUP($A159,'Class-9'!$B$9:$FL$108,159,0)))</f>
        <v/>
      </c>
      <c r="N185" s="1075"/>
      <c r="O185" s="1076"/>
    </row>
    <row r="186" spans="1:15" ht="17.25" customHeight="1">
      <c r="A186" s="1138"/>
      <c r="B186" s="417" t="s">
        <v>200</v>
      </c>
      <c r="C186" s="1069"/>
      <c r="D186" s="1070"/>
      <c r="E186" s="1070"/>
      <c r="F186" s="1071"/>
      <c r="G186" s="1071"/>
      <c r="H186" s="261" t="s">
        <v>119</v>
      </c>
      <c r="I186" s="1077" t="s">
        <v>67</v>
      </c>
      <c r="J186" s="1078"/>
      <c r="K186" s="1078"/>
      <c r="L186" s="1079">
        <f>IF($J162="TC","Transferred",IF($J162="Nso","NameSeparated",VLOOKUP($A159,'Class-9'!$B$9:$FL$108,167,0)))</f>
        <v>0</v>
      </c>
      <c r="M186" s="1079"/>
      <c r="N186" s="1079"/>
      <c r="O186" s="1080"/>
    </row>
    <row r="187" spans="1:15" ht="17.25" customHeight="1">
      <c r="A187" s="1138"/>
      <c r="B187" s="417" t="s">
        <v>200</v>
      </c>
      <c r="C187" s="1081" t="str">
        <f>'Class-9'!$DF$3</f>
        <v>Foundation Of Information Tech.</v>
      </c>
      <c r="D187" s="1082"/>
      <c r="E187" s="1083"/>
      <c r="F187" s="1084" t="str">
        <f>IF($J162="TC",0,IF($J162="Nso",0,VLOOKUP($A159,'Class-9'!$B$9:$GP$108,185,0)))</f>
        <v>0/200</v>
      </c>
      <c r="G187" s="1084"/>
      <c r="H187" s="78" t="str">
        <f>IF($J162="TC",0,IF($J162="Nso",0,VLOOKUP($A159,'Class-9'!$B$9:$GP$108,120,0)))</f>
        <v/>
      </c>
      <c r="I187" s="1085" t="s">
        <v>79</v>
      </c>
      <c r="J187" s="1086"/>
      <c r="K187" s="1086"/>
      <c r="L187" s="1087">
        <f>'Class-9'!$T$2</f>
        <v>44676</v>
      </c>
      <c r="M187" s="1088"/>
      <c r="N187" s="1088"/>
      <c r="O187" s="1089"/>
    </row>
    <row r="188" spans="1:15" ht="21" customHeight="1">
      <c r="A188" s="1138"/>
      <c r="B188" s="417" t="s">
        <v>200</v>
      </c>
      <c r="C188" s="1090" t="str">
        <f>'Class-9'!$DR$3</f>
        <v>Health &amp; Phy. Edu.</v>
      </c>
      <c r="D188" s="1084"/>
      <c r="E188" s="1084"/>
      <c r="F188" s="1030" t="str">
        <f>IF($J162="TC",0,IF($J162="Nso",0,VLOOKUP($A159,'Class-9'!$B$9:$GP$108,189,0)))</f>
        <v>0/200</v>
      </c>
      <c r="G188" s="1031"/>
      <c r="H188" s="78" t="str">
        <f>IF($J162="TC",0,IF($J162="Nso",0,VLOOKUP($A159,'Class-9'!$B$9:$GP$108,132,0)))</f>
        <v/>
      </c>
      <c r="I188" s="1091"/>
      <c r="J188" s="1092"/>
      <c r="K188" s="1092"/>
      <c r="L188" s="1092"/>
      <c r="M188" s="1092"/>
      <c r="N188" s="1092"/>
      <c r="O188" s="1093"/>
    </row>
    <row r="189" spans="1:15" ht="21" customHeight="1">
      <c r="A189" s="1138"/>
      <c r="B189" s="417" t="s">
        <v>200</v>
      </c>
      <c r="C189" s="1028" t="str">
        <f>'Class-9'!$ED$3</f>
        <v>S.U.P.W.</v>
      </c>
      <c r="D189" s="1029"/>
      <c r="E189" s="1029"/>
      <c r="F189" s="1030" t="str">
        <f>IF($J162="TC",0,IF($J162="Nso",0,VLOOKUP($A159,'Class-9'!$B$9:$GP$108,193,0)))</f>
        <v>0/100</v>
      </c>
      <c r="G189" s="1031"/>
      <c r="H189" s="78" t="str">
        <f>IF($J162="TC",0,IF($J162="Nso",0,VLOOKUP($A159,'Class-9'!$B$9:$GP$108,138,0)))</f>
        <v/>
      </c>
      <c r="I189" s="1094"/>
      <c r="J189" s="1095"/>
      <c r="K189" s="1095"/>
      <c r="L189" s="1095"/>
      <c r="M189" s="1095"/>
      <c r="N189" s="1095"/>
      <c r="O189" s="1096"/>
    </row>
    <row r="190" spans="1:15" ht="14.25" customHeight="1">
      <c r="A190" s="1138"/>
      <c r="B190" s="417" t="s">
        <v>200</v>
      </c>
      <c r="C190" s="1028" t="str">
        <f>'Class-9'!$EJ$3</f>
        <v>ART EDUCATION</v>
      </c>
      <c r="D190" s="1029"/>
      <c r="E190" s="1029"/>
      <c r="F190" s="1030" t="str">
        <f>IF($J161="TC",0,IF($J161="Nso",0,VLOOKUP($A159,'Class-9'!$B$9:$GP$108,197,0)))</f>
        <v>0/100</v>
      </c>
      <c r="G190" s="1031"/>
      <c r="H190" s="78" t="str">
        <f>IF($J161="TC",0,IF($J161="Nso",0,VLOOKUP($A159,'Class-9'!$B$9:$GP$108,144,0)))</f>
        <v/>
      </c>
      <c r="I190" s="1032" t="s">
        <v>92</v>
      </c>
      <c r="J190" s="1033"/>
      <c r="K190" s="1033"/>
      <c r="L190" s="1033"/>
      <c r="M190" s="1033"/>
      <c r="N190" s="1033"/>
      <c r="O190" s="1034"/>
    </row>
    <row r="191" spans="1:15" ht="14.25" customHeight="1" thickBot="1">
      <c r="A191" s="1138"/>
      <c r="B191" s="417" t="s">
        <v>200</v>
      </c>
      <c r="C191" s="1035" t="str">
        <f>'Class-9'!$EP$3</f>
        <v>H &amp; C RAJ</v>
      </c>
      <c r="D191" s="1036"/>
      <c r="E191" s="1036"/>
      <c r="F191" s="1037" t="str">
        <f>IF($J162="TC",0,IF($J162="Nso",0,VLOOKUP($A159,'Class-9'!$B$9:$GU$108,201,0)))</f>
        <v>0/200</v>
      </c>
      <c r="G191" s="1038"/>
      <c r="H191" s="374" t="str">
        <f>IF($J162="TC",0,IF($J162="Nso",0,VLOOKUP($A159,'Class-9'!$B$9:$GU$108,156,0)))</f>
        <v/>
      </c>
      <c r="I191" s="1032" t="s">
        <v>73</v>
      </c>
      <c r="J191" s="1033"/>
      <c r="K191" s="1033"/>
      <c r="L191" s="1033"/>
      <c r="M191" s="1033"/>
      <c r="N191" s="1033"/>
      <c r="O191" s="1034"/>
    </row>
    <row r="192" spans="1:15" ht="20.25" customHeight="1">
      <c r="A192" s="1138"/>
      <c r="B192" s="417" t="s">
        <v>200</v>
      </c>
      <c r="C192" s="1046" t="s">
        <v>204</v>
      </c>
      <c r="D192" s="1047"/>
      <c r="E192" s="1048"/>
      <c r="F192" s="1055" t="s">
        <v>205</v>
      </c>
      <c r="G192" s="1056"/>
      <c r="H192" s="434" t="s">
        <v>34</v>
      </c>
      <c r="I192" s="1039" t="s">
        <v>74</v>
      </c>
      <c r="J192" s="1033"/>
      <c r="K192" s="1033"/>
      <c r="L192" s="1033"/>
      <c r="M192" s="1033"/>
      <c r="N192" s="1033"/>
      <c r="O192" s="1034"/>
    </row>
    <row r="193" spans="1:16" ht="20.25" customHeight="1">
      <c r="A193" s="1138"/>
      <c r="B193" s="417" t="s">
        <v>200</v>
      </c>
      <c r="C193" s="1049"/>
      <c r="D193" s="1050"/>
      <c r="E193" s="1051"/>
      <c r="F193" s="1057" t="s">
        <v>206</v>
      </c>
      <c r="G193" s="1058"/>
      <c r="H193" s="435" t="s">
        <v>203</v>
      </c>
      <c r="I193" s="1040" t="s">
        <v>75</v>
      </c>
      <c r="J193" s="1041"/>
      <c r="K193" s="1041"/>
      <c r="L193" s="1041"/>
      <c r="M193" s="1041"/>
      <c r="N193" s="1041"/>
      <c r="O193" s="1042"/>
    </row>
    <row r="194" spans="1:16" ht="16.5" customHeight="1">
      <c r="A194" s="1138"/>
      <c r="B194" s="417" t="s">
        <v>200</v>
      </c>
      <c r="C194" s="1049"/>
      <c r="D194" s="1050"/>
      <c r="E194" s="1051"/>
      <c r="F194" s="1057" t="s">
        <v>210</v>
      </c>
      <c r="G194" s="1058"/>
      <c r="H194" s="435" t="s">
        <v>68</v>
      </c>
      <c r="I194" s="1043"/>
      <c r="J194" s="1044"/>
      <c r="K194" s="1044"/>
      <c r="L194" s="1044"/>
      <c r="M194" s="1044"/>
      <c r="N194" s="1044"/>
      <c r="O194" s="1045"/>
    </row>
    <row r="195" spans="1:16" ht="16.5" customHeight="1">
      <c r="A195" s="1138"/>
      <c r="B195" s="417" t="s">
        <v>200</v>
      </c>
      <c r="C195" s="1049"/>
      <c r="D195" s="1050"/>
      <c r="E195" s="1051"/>
      <c r="F195" s="1057" t="s">
        <v>211</v>
      </c>
      <c r="G195" s="1058"/>
      <c r="H195" s="435" t="s">
        <v>69</v>
      </c>
      <c r="I195" s="1043"/>
      <c r="J195" s="1044"/>
      <c r="K195" s="1044"/>
      <c r="L195" s="1044"/>
      <c r="M195" s="1044"/>
      <c r="N195" s="1044"/>
      <c r="O195" s="1045"/>
    </row>
    <row r="196" spans="1:16" ht="16.5" customHeight="1">
      <c r="A196" s="1138"/>
      <c r="B196" s="417" t="s">
        <v>200</v>
      </c>
      <c r="C196" s="1049"/>
      <c r="D196" s="1050"/>
      <c r="E196" s="1051"/>
      <c r="F196" s="1057" t="s">
        <v>120</v>
      </c>
      <c r="G196" s="1058"/>
      <c r="H196" s="435" t="s">
        <v>71</v>
      </c>
      <c r="I196" s="1022" t="s">
        <v>93</v>
      </c>
      <c r="J196" s="1023"/>
      <c r="K196" s="1023"/>
      <c r="L196" s="1023"/>
      <c r="M196" s="1023"/>
      <c r="N196" s="1023"/>
      <c r="O196" s="1024"/>
    </row>
    <row r="197" spans="1:16" ht="16.5" customHeight="1" thickBot="1">
      <c r="A197" s="1138"/>
      <c r="B197" s="418" t="s">
        <v>200</v>
      </c>
      <c r="C197" s="1052"/>
      <c r="D197" s="1053"/>
      <c r="E197" s="1054"/>
      <c r="F197" s="1059" t="s">
        <v>208</v>
      </c>
      <c r="G197" s="1060"/>
      <c r="H197" s="436" t="s">
        <v>70</v>
      </c>
      <c r="I197" s="1025"/>
      <c r="J197" s="1026"/>
      <c r="K197" s="1026"/>
      <c r="L197" s="1026"/>
      <c r="M197" s="1026"/>
      <c r="N197" s="1026"/>
      <c r="O197" s="1027"/>
    </row>
    <row r="198" spans="1:16" ht="15.75" thickTop="1">
      <c r="A198" s="1136"/>
      <c r="B198" s="1136"/>
      <c r="C198" s="1136"/>
      <c r="D198" s="1136"/>
      <c r="E198" s="1136"/>
      <c r="F198" s="1136"/>
      <c r="G198" s="1136"/>
      <c r="H198" s="1136"/>
      <c r="I198" s="1136"/>
      <c r="J198" s="1136"/>
      <c r="K198" s="1136"/>
      <c r="L198" s="1136"/>
      <c r="M198" s="1136"/>
      <c r="N198" s="1136"/>
      <c r="O198" s="1136"/>
    </row>
    <row r="199" spans="1:16" ht="24.75" customHeight="1" thickBot="1">
      <c r="A199" s="263">
        <f>A159+1</f>
        <v>6</v>
      </c>
      <c r="B199" s="1137" t="s">
        <v>56</v>
      </c>
      <c r="C199" s="1137"/>
      <c r="D199" s="1137"/>
      <c r="E199" s="1137"/>
      <c r="F199" s="1137"/>
      <c r="G199" s="1137"/>
      <c r="H199" s="1137"/>
      <c r="I199" s="1137"/>
      <c r="J199" s="1137"/>
      <c r="K199" s="1137"/>
      <c r="L199" s="1137"/>
      <c r="M199" s="1137"/>
      <c r="N199" s="1137"/>
      <c r="O199" s="1137"/>
    </row>
    <row r="200" spans="1:16" s="430" customFormat="1" ht="30.75" customHeight="1" thickTop="1">
      <c r="A200" s="1138"/>
      <c r="B200" s="1139"/>
      <c r="C200" s="1140"/>
      <c r="D200" s="1143" t="str">
        <f>Master!$E$8</f>
        <v>Govt. Sr. Secondary School Raimalwada</v>
      </c>
      <c r="E200" s="1144"/>
      <c r="F200" s="1144"/>
      <c r="G200" s="1144"/>
      <c r="H200" s="1144"/>
      <c r="I200" s="1144"/>
      <c r="J200" s="1144"/>
      <c r="K200" s="1144"/>
      <c r="L200" s="1144"/>
      <c r="M200" s="1144"/>
      <c r="N200" s="1144"/>
      <c r="O200" s="1145"/>
    </row>
    <row r="201" spans="1:16" ht="26.25" customHeight="1" thickBot="1">
      <c r="A201" s="1138"/>
      <c r="B201" s="1141"/>
      <c r="C201" s="1142"/>
      <c r="D201" s="1146" t="str">
        <f>Master!$E$11</f>
        <v>P.S.-Bapini (Jodhpur)</v>
      </c>
      <c r="E201" s="1147"/>
      <c r="F201" s="1147"/>
      <c r="G201" s="1147"/>
      <c r="H201" s="1147"/>
      <c r="I201" s="1147"/>
      <c r="J201" s="1147"/>
      <c r="K201" s="1147"/>
      <c r="L201" s="1147"/>
      <c r="M201" s="1147"/>
      <c r="N201" s="1147"/>
      <c r="O201" s="1148"/>
    </row>
    <row r="202" spans="1:16" ht="22.5" customHeight="1">
      <c r="A202" s="1138"/>
      <c r="B202" s="262"/>
      <c r="C202" s="1149" t="s">
        <v>183</v>
      </c>
      <c r="D202" s="1150"/>
      <c r="E202" s="1150"/>
      <c r="F202" s="1150"/>
      <c r="G202" s="1151"/>
      <c r="H202" s="1158" t="s">
        <v>156</v>
      </c>
      <c r="I202" s="1158"/>
      <c r="J202" s="1161">
        <f>VLOOKUP($A199,'Class-9'!$B$9:$K$108,6)</f>
        <v>0</v>
      </c>
      <c r="K202" s="1162"/>
      <c r="L202" s="1167" t="s">
        <v>76</v>
      </c>
      <c r="M202" s="1168"/>
      <c r="N202" s="1169" t="str">
        <f>Master!$E$14</f>
        <v>08151106901</v>
      </c>
      <c r="O202" s="1170"/>
    </row>
    <row r="203" spans="1:16" ht="18.75" customHeight="1">
      <c r="A203" s="1138"/>
      <c r="B203" s="37"/>
      <c r="C203" s="1152"/>
      <c r="D203" s="1153"/>
      <c r="E203" s="1153"/>
      <c r="F203" s="1153"/>
      <c r="G203" s="1154"/>
      <c r="H203" s="1159"/>
      <c r="I203" s="1159"/>
      <c r="J203" s="1163"/>
      <c r="K203" s="1164"/>
      <c r="L203" s="1171" t="s">
        <v>72</v>
      </c>
      <c r="M203" s="1172"/>
      <c r="N203" s="1172"/>
      <c r="O203" s="1173"/>
      <c r="P203" s="104" t="s">
        <v>191</v>
      </c>
    </row>
    <row r="204" spans="1:16" ht="23.25" customHeight="1" thickBot="1">
      <c r="A204" s="1138"/>
      <c r="B204" s="37"/>
      <c r="C204" s="1155"/>
      <c r="D204" s="1156"/>
      <c r="E204" s="1156"/>
      <c r="F204" s="1156"/>
      <c r="G204" s="1157"/>
      <c r="H204" s="1160"/>
      <c r="I204" s="1160"/>
      <c r="J204" s="1165"/>
      <c r="K204" s="1166"/>
      <c r="L204" s="1174" t="s">
        <v>57</v>
      </c>
      <c r="M204" s="1175"/>
      <c r="N204" s="1176" t="str">
        <f>Master!$E$6</f>
        <v>2021-22</v>
      </c>
      <c r="O204" s="1177"/>
    </row>
    <row r="205" spans="1:16" ht="20.25" customHeight="1">
      <c r="A205" s="1138"/>
      <c r="B205" s="417" t="s">
        <v>200</v>
      </c>
      <c r="C205" s="1178" t="s">
        <v>22</v>
      </c>
      <c r="D205" s="1179"/>
      <c r="E205" s="1179"/>
      <c r="F205" s="1180"/>
      <c r="G205" s="23" t="s">
        <v>181</v>
      </c>
      <c r="H205" s="1181">
        <f>VLOOKUP($A199,'Class-9'!$B$9:$FL$108,4,0)</f>
        <v>0</v>
      </c>
      <c r="I205" s="1181"/>
      <c r="J205" s="1181"/>
      <c r="K205" s="1181"/>
      <c r="L205" s="1181"/>
      <c r="M205" s="1181"/>
      <c r="N205" s="1181"/>
      <c r="O205" s="1182"/>
    </row>
    <row r="206" spans="1:16" ht="20.25" customHeight="1">
      <c r="A206" s="1138"/>
      <c r="B206" s="417" t="s">
        <v>200</v>
      </c>
      <c r="C206" s="1183" t="s">
        <v>24</v>
      </c>
      <c r="D206" s="1184"/>
      <c r="E206" s="1184"/>
      <c r="F206" s="1185"/>
      <c r="G206" s="31" t="s">
        <v>181</v>
      </c>
      <c r="H206" s="1186">
        <f>VLOOKUP($A199,'Class-9'!$B$9:$FL$108,7,0)</f>
        <v>0</v>
      </c>
      <c r="I206" s="1186"/>
      <c r="J206" s="1186"/>
      <c r="K206" s="1186"/>
      <c r="L206" s="1186"/>
      <c r="M206" s="1186"/>
      <c r="N206" s="1186"/>
      <c r="O206" s="1187"/>
    </row>
    <row r="207" spans="1:16" ht="20.25" customHeight="1">
      <c r="A207" s="1138"/>
      <c r="B207" s="417" t="s">
        <v>200</v>
      </c>
      <c r="C207" s="1183" t="s">
        <v>25</v>
      </c>
      <c r="D207" s="1184"/>
      <c r="E207" s="1184"/>
      <c r="F207" s="1185"/>
      <c r="G207" s="31" t="s">
        <v>181</v>
      </c>
      <c r="H207" s="1186">
        <f>VLOOKUP($A199,'Class-9'!$B$9:$FL$108,8,0)</f>
        <v>0</v>
      </c>
      <c r="I207" s="1186"/>
      <c r="J207" s="1186"/>
      <c r="K207" s="1186"/>
      <c r="L207" s="1186"/>
      <c r="M207" s="1186"/>
      <c r="N207" s="1186"/>
      <c r="O207" s="1187"/>
    </row>
    <row r="208" spans="1:16" ht="20.25" customHeight="1">
      <c r="A208" s="1138"/>
      <c r="B208" s="417" t="s">
        <v>200</v>
      </c>
      <c r="C208" s="1183" t="s">
        <v>58</v>
      </c>
      <c r="D208" s="1184"/>
      <c r="E208" s="1184"/>
      <c r="F208" s="1185"/>
      <c r="G208" s="31" t="s">
        <v>181</v>
      </c>
      <c r="H208" s="1186">
        <f>VLOOKUP($A199,'Class-9'!$B$9:$FL$108,9,0)</f>
        <v>0</v>
      </c>
      <c r="I208" s="1186"/>
      <c r="J208" s="1186"/>
      <c r="K208" s="1186"/>
      <c r="L208" s="1186"/>
      <c r="M208" s="1186"/>
      <c r="N208" s="1186"/>
      <c r="O208" s="1187"/>
    </row>
    <row r="209" spans="1:15" ht="20.25" customHeight="1">
      <c r="A209" s="1138"/>
      <c r="B209" s="417" t="s">
        <v>200</v>
      </c>
      <c r="C209" s="1183" t="s">
        <v>59</v>
      </c>
      <c r="D209" s="1184"/>
      <c r="E209" s="1184"/>
      <c r="F209" s="1185"/>
      <c r="G209" s="31" t="s">
        <v>181</v>
      </c>
      <c r="H209" s="1188" t="str">
        <f>CONCATENATE('Class-9'!$G$4,'Class-9'!$J$4)</f>
        <v>9(A)</v>
      </c>
      <c r="I209" s="1186"/>
      <c r="J209" s="1186"/>
      <c r="K209" s="1186"/>
      <c r="L209" s="1186"/>
      <c r="M209" s="1186"/>
      <c r="N209" s="1186"/>
      <c r="O209" s="1187"/>
    </row>
    <row r="210" spans="1:15" ht="20.25" customHeight="1" thickBot="1">
      <c r="A210" s="1138"/>
      <c r="B210" s="417" t="s">
        <v>200</v>
      </c>
      <c r="C210" s="1189" t="s">
        <v>27</v>
      </c>
      <c r="D210" s="1190"/>
      <c r="E210" s="1190"/>
      <c r="F210" s="1191"/>
      <c r="G210" s="80" t="s">
        <v>181</v>
      </c>
      <c r="H210" s="1192">
        <f>VLOOKUP($A199,'Class-9'!$B$9:$FL$108,10,0)</f>
        <v>0</v>
      </c>
      <c r="I210" s="1192"/>
      <c r="J210" s="1192"/>
      <c r="K210" s="1192"/>
      <c r="L210" s="1192"/>
      <c r="M210" s="1192"/>
      <c r="N210" s="1192"/>
      <c r="O210" s="1193"/>
    </row>
    <row r="211" spans="1:15" ht="16.5" customHeight="1">
      <c r="A211" s="1138"/>
      <c r="B211" s="417" t="s">
        <v>200</v>
      </c>
      <c r="C211" s="1194" t="s">
        <v>60</v>
      </c>
      <c r="D211" s="1195"/>
      <c r="E211" s="1198" t="s">
        <v>81</v>
      </c>
      <c r="F211" s="1198" t="s">
        <v>82</v>
      </c>
      <c r="G211" s="1200" t="s">
        <v>32</v>
      </c>
      <c r="H211" s="1202" t="s">
        <v>61</v>
      </c>
      <c r="I211" s="1202"/>
      <c r="J211" s="1203"/>
      <c r="K211" s="1204" t="s">
        <v>97</v>
      </c>
      <c r="L211" s="1205"/>
      <c r="M211" s="1206"/>
      <c r="N211" s="1097" t="s">
        <v>88</v>
      </c>
      <c r="O211" s="1099" t="s">
        <v>118</v>
      </c>
    </row>
    <row r="212" spans="1:15" ht="16.5" customHeight="1">
      <c r="A212" s="1138"/>
      <c r="B212" s="417" t="s">
        <v>200</v>
      </c>
      <c r="C212" s="1196"/>
      <c r="D212" s="1197"/>
      <c r="E212" s="1199"/>
      <c r="F212" s="1199"/>
      <c r="G212" s="1201"/>
      <c r="H212" s="428" t="s">
        <v>31</v>
      </c>
      <c r="I212" s="254" t="s">
        <v>194</v>
      </c>
      <c r="J212" s="429" t="s">
        <v>32</v>
      </c>
      <c r="K212" s="428" t="s">
        <v>31</v>
      </c>
      <c r="L212" s="254" t="s">
        <v>194</v>
      </c>
      <c r="M212" s="429" t="s">
        <v>32</v>
      </c>
      <c r="N212" s="1098"/>
      <c r="O212" s="1100"/>
    </row>
    <row r="213" spans="1:15" ht="16.5" customHeight="1" thickBot="1">
      <c r="A213" s="1138"/>
      <c r="B213" s="417" t="s">
        <v>200</v>
      </c>
      <c r="C213" s="1102" t="s">
        <v>62</v>
      </c>
      <c r="D213" s="1103"/>
      <c r="E213" s="253">
        <f>'Class-9'!$L$7</f>
        <v>10</v>
      </c>
      <c r="F213" s="253">
        <f>'Class-9'!$M$7</f>
        <v>10</v>
      </c>
      <c r="G213" s="255">
        <f>SUM(E213:F213)</f>
        <v>20</v>
      </c>
      <c r="H213" s="253">
        <f>'Class-9'!$O$7</f>
        <v>24</v>
      </c>
      <c r="I213" s="253">
        <f>'Class-9'!$P$7</f>
        <v>6</v>
      </c>
      <c r="J213" s="255">
        <f>SUM(H213:I213)</f>
        <v>30</v>
      </c>
      <c r="K213" s="253">
        <f>'Class-9'!$R$7</f>
        <v>40</v>
      </c>
      <c r="L213" s="253">
        <f>'Class-9'!$S$7</f>
        <v>10</v>
      </c>
      <c r="M213" s="255">
        <f>SUM(K213:L213)</f>
        <v>50</v>
      </c>
      <c r="N213" s="129">
        <f>SUM(G213,J213,M213)</f>
        <v>100</v>
      </c>
      <c r="O213" s="1101"/>
    </row>
    <row r="214" spans="1:15" ht="16.5" customHeight="1">
      <c r="A214" s="1138"/>
      <c r="B214" s="417" t="s">
        <v>200</v>
      </c>
      <c r="C214" s="1104" t="str">
        <f>'Class-9'!$L$3</f>
        <v>HINDI</v>
      </c>
      <c r="D214" s="1105"/>
      <c r="E214" s="81">
        <f>IF($J202="TC",0,IF($J202="Nso",0,VLOOKUP($A199,'Class-9'!$B$9:$FL$108,11,0)))</f>
        <v>0</v>
      </c>
      <c r="F214" s="81">
        <f>IF($J202="TC",0,IF($J202="Nso",0,VLOOKUP($A199,'Class-9'!$B$9:$FL$108,12,0)))</f>
        <v>0</v>
      </c>
      <c r="G214" s="256">
        <f>E214+F214</f>
        <v>0</v>
      </c>
      <c r="H214" s="81">
        <f>IF($J202="TC",0,IF($J202="Nso",0,VLOOKUP($A199,'Class-9'!$B$9:$FL$108,14,0)))</f>
        <v>0</v>
      </c>
      <c r="I214" s="81">
        <f>IF($J202="TC",0,IF($J202="Nso",0,VLOOKUP($A199,'Class-9'!$B$9:$FL$108,15,0)))</f>
        <v>0</v>
      </c>
      <c r="J214" s="256">
        <f>H214+I214</f>
        <v>0</v>
      </c>
      <c r="K214" s="81">
        <f>IF($J202="TC",0,IF($J202="Nso",0,VLOOKUP($A199,'Class-9'!$B$9:$FL$108,17,0)))</f>
        <v>0</v>
      </c>
      <c r="L214" s="81">
        <f>IF($J202="Nso",0,VLOOKUP($A199,'Class-9'!$B$9:$FL$108,18,0))</f>
        <v>0</v>
      </c>
      <c r="M214" s="256">
        <f>K214+L214</f>
        <v>0</v>
      </c>
      <c r="N214" s="81">
        <f>G214+J214+M214</f>
        <v>0</v>
      </c>
      <c r="O214" s="82" t="str">
        <f>IF($J202="TC",0,IF($J202="Nso",0,VLOOKUP($A199,'Class-9'!$B$9:$FL$108,24,0)))</f>
        <v/>
      </c>
    </row>
    <row r="215" spans="1:15" ht="16.5" customHeight="1" thickBot="1">
      <c r="A215" s="1138"/>
      <c r="B215" s="417" t="s">
        <v>200</v>
      </c>
      <c r="C215" s="1106" t="str">
        <f>'Class-9'!$Z$3</f>
        <v>ENGLISH</v>
      </c>
      <c r="D215" s="1107"/>
      <c r="E215" s="419">
        <f>IF($J202="TC",0,IF($J202="Nso",0,VLOOKUP($A199,'Class-9'!$B$9:$FL$108,25,0)))</f>
        <v>0</v>
      </c>
      <c r="F215" s="419">
        <f>IF($J202="TC",0,IF($J202="Nso",0,VLOOKUP($A199,'Class-9'!$B$9:$FL$108,26,0)))</f>
        <v>0</v>
      </c>
      <c r="G215" s="420">
        <f t="shared" ref="G215" si="40">E215+F215</f>
        <v>0</v>
      </c>
      <c r="H215" s="421">
        <f>IF($J202="TC",0,IF($J202="Nso",0,VLOOKUP($A199,'Class-9'!$B$9:$FL$108,28,0)))</f>
        <v>0</v>
      </c>
      <c r="I215" s="419">
        <f>IF($J202="TC",0,IF($J202="Nso",0,VLOOKUP($A199,'Class-9'!$B$9:$FL$108,29,0)))</f>
        <v>0</v>
      </c>
      <c r="J215" s="420">
        <f t="shared" ref="J215" si="41">H215+I215</f>
        <v>0</v>
      </c>
      <c r="K215" s="419">
        <f>IF($J202="TC",0,IF($J202="Nso",0,VLOOKUP($A199,'Class-9'!$B$9:$FL$108,31,0)))</f>
        <v>0</v>
      </c>
      <c r="L215" s="419">
        <f>IF($J202="Nso",0,VLOOKUP($A199,'Class-9'!$B$9:$FL$108,32,0))</f>
        <v>0</v>
      </c>
      <c r="M215" s="420">
        <f t="shared" ref="M215" si="42">K215+L215</f>
        <v>0</v>
      </c>
      <c r="N215" s="419">
        <f t="shared" ref="N215" si="43">G215+J215+M215</f>
        <v>0</v>
      </c>
      <c r="O215" s="422" t="str">
        <f>IF($J202="TC",0,IF($J202="Nso",0,VLOOKUP($A199,'Class-9'!$B$9:$FL$108,38,0)))</f>
        <v/>
      </c>
    </row>
    <row r="216" spans="1:15" ht="16.5" customHeight="1" thickBot="1">
      <c r="A216" s="1138"/>
      <c r="B216" s="417" t="s">
        <v>200</v>
      </c>
      <c r="C216" s="1108" t="s">
        <v>62</v>
      </c>
      <c r="D216" s="1109"/>
      <c r="E216" s="424">
        <f>'Class-9'!$AN$7</f>
        <v>20</v>
      </c>
      <c r="F216" s="424">
        <f>'Class-9'!$AO$7</f>
        <v>20</v>
      </c>
      <c r="G216" s="425">
        <f>SUM(E216:F216)</f>
        <v>40</v>
      </c>
      <c r="H216" s="424">
        <f>'Class-9'!$AQ$7</f>
        <v>48</v>
      </c>
      <c r="I216" s="424">
        <f>'Class-9'!$AR$7</f>
        <v>12</v>
      </c>
      <c r="J216" s="425">
        <f>SUM(H216:I216)</f>
        <v>60</v>
      </c>
      <c r="K216" s="424">
        <f>'Class-9'!$AT$7</f>
        <v>80</v>
      </c>
      <c r="L216" s="424">
        <f>'Class-9'!$AU$7</f>
        <v>20</v>
      </c>
      <c r="M216" s="425">
        <f>SUM(K216:L216)</f>
        <v>100</v>
      </c>
      <c r="N216" s="426">
        <f>SUM(G216,J216,M216)</f>
        <v>200</v>
      </c>
      <c r="O216" s="427" t="s">
        <v>201</v>
      </c>
    </row>
    <row r="217" spans="1:15" ht="16.5" customHeight="1">
      <c r="A217" s="1138"/>
      <c r="B217" s="417" t="s">
        <v>200</v>
      </c>
      <c r="C217" s="1110" t="str">
        <f>'Class-9'!$AN$3</f>
        <v>SANSKRIT-I</v>
      </c>
      <c r="D217" s="1111"/>
      <c r="E217" s="81">
        <f>IF($J202="TC",0,IF($J202="Nso",0,VLOOKUP($A199,'Class-9'!$B$9:$FL$108,39,0)))</f>
        <v>0</v>
      </c>
      <c r="F217" s="81">
        <f>IF($J202="TC",0,IF($J202="TC",0,IF($J202="Nso",0,VLOOKUP($A199,'Class-9'!$B$9:$FL$108,40,0))))</f>
        <v>0</v>
      </c>
      <c r="G217" s="423">
        <f t="shared" ref="G217:G221" si="44">E217+F217</f>
        <v>0</v>
      </c>
      <c r="H217" s="410">
        <f>IF($J202="TC",0,IF($J202="Nso",0,VLOOKUP($A199,'Class-9'!$B$9:$FL$108,42,0)))</f>
        <v>0</v>
      </c>
      <c r="I217" s="81">
        <f>IF($J202="TC",0,IF($J202="Nso",0,VLOOKUP($A199,'Class-9'!$B$9:$FL$108,43,0)))</f>
        <v>0</v>
      </c>
      <c r="J217" s="423">
        <f t="shared" ref="J217:J221" si="45">H217+I217</f>
        <v>0</v>
      </c>
      <c r="K217" s="81">
        <f>IF($J202="TC",0,IF($J202="Nso",0,VLOOKUP($A199,'Class-9'!$B$9:$FL$108,45,0)))</f>
        <v>0</v>
      </c>
      <c r="L217" s="81">
        <f>IF($J202="Nso",0,VLOOKUP($A199,'Class-9'!$B$9:$FL$108,46,0))</f>
        <v>0</v>
      </c>
      <c r="M217" s="423">
        <f t="shared" ref="M217:M221" si="46">K217+L217</f>
        <v>0</v>
      </c>
      <c r="N217" s="81">
        <f t="shared" ref="N217:N221" si="47">G217+J217+M217</f>
        <v>0</v>
      </c>
      <c r="O217" s="82" t="str">
        <f>IF($J202="TC",0,IF($J202="Nso",0,VLOOKUP($A199,'Class-9'!$B$9:$FL$108,52,0)))</f>
        <v/>
      </c>
    </row>
    <row r="218" spans="1:15" ht="16.5" customHeight="1">
      <c r="A218" s="1138"/>
      <c r="B218" s="417" t="s">
        <v>200</v>
      </c>
      <c r="C218" s="1112" t="str">
        <f>'Class-9'!$BB$3</f>
        <v>SANSKRIT-II</v>
      </c>
      <c r="D218" s="1113"/>
      <c r="E218" s="81">
        <f>IF($J202="TC",0,IF($J202="Nso",0,VLOOKUP($A199,'Class-9'!$B$9:$FL$108,53,0)))</f>
        <v>0</v>
      </c>
      <c r="F218" s="81">
        <f>IF($J202="TC",0,IF($J202="Nso",0,VLOOKUP($A199,'Class-9'!$B$9:$FL$108,54,0)))</f>
        <v>0</v>
      </c>
      <c r="G218" s="257">
        <f t="shared" si="44"/>
        <v>0</v>
      </c>
      <c r="H218" s="258">
        <f>IF($J202="TC",0,IF($J202="Nso",0,VLOOKUP($A199,'Class-9'!$B$9:$FL$108,56,0)))</f>
        <v>0</v>
      </c>
      <c r="I218" s="81">
        <f>IF($J202="TC",0,IF($J202="Nso",0,VLOOKUP($A199,'Class-9'!$B$9:$FL$108,57,0)))</f>
        <v>0</v>
      </c>
      <c r="J218" s="257">
        <f t="shared" si="45"/>
        <v>0</v>
      </c>
      <c r="K218" s="81">
        <f>IF($J202="TC",0,IF($J202="Nso",0,VLOOKUP($A199,'Class-9'!$B$9:$FL$108,59,0)))</f>
        <v>0</v>
      </c>
      <c r="L218" s="81">
        <f>IF($J202="Nso",0,VLOOKUP($A199,'Class-9'!$B$9:$FL$108,60,0))</f>
        <v>0</v>
      </c>
      <c r="M218" s="257">
        <f t="shared" si="46"/>
        <v>0</v>
      </c>
      <c r="N218" s="81">
        <f t="shared" si="47"/>
        <v>0</v>
      </c>
      <c r="O218" s="82" t="str">
        <f>IF($J202="TC",0,IF($J202="Nso",0,VLOOKUP($A199,'Class-9'!$B$9:$FL$108,66,0)))</f>
        <v/>
      </c>
    </row>
    <row r="219" spans="1:15" ht="16.5" customHeight="1">
      <c r="A219" s="1138"/>
      <c r="B219" s="417" t="s">
        <v>200</v>
      </c>
      <c r="C219" s="1112" t="str">
        <f>'Class-9'!$BP$3</f>
        <v>MATHEMATICS</v>
      </c>
      <c r="D219" s="1113"/>
      <c r="E219" s="81">
        <f>IF($J202="TC",0,IF($J202="Nso",0,VLOOKUP($A199,'Class-9'!$B$9:$FL$108,67,0)))</f>
        <v>0</v>
      </c>
      <c r="F219" s="81">
        <f>IF($J202="TC",0,IF($J202="Nso",0,VLOOKUP($A199,'Class-9'!$B$9:$FL$108,68,0)))</f>
        <v>0</v>
      </c>
      <c r="G219" s="257">
        <f t="shared" si="44"/>
        <v>0</v>
      </c>
      <c r="H219" s="258">
        <f>IF($J202="TC",0,IF($J202="Nso",0,VLOOKUP($A199,'Class-9'!$B$9:$FL$108,70,0)))</f>
        <v>0</v>
      </c>
      <c r="I219" s="81">
        <f>IF($J202="TC",0,IF($J202="Nso",0,VLOOKUP($A199,'Class-9'!$B$9:$FL$108,71,0)))</f>
        <v>0</v>
      </c>
      <c r="J219" s="257">
        <f t="shared" si="45"/>
        <v>0</v>
      </c>
      <c r="K219" s="81">
        <f>IF($J202="TC",0,IF($J202="Nso",0,VLOOKUP($A199,'Class-9'!$B$9:$FL$108,73,0)))</f>
        <v>0</v>
      </c>
      <c r="L219" s="81">
        <f>IF($J202="Nso",0,VLOOKUP($A199,'Class-9'!$B$9:$FL$108,74,0))</f>
        <v>0</v>
      </c>
      <c r="M219" s="257">
        <f t="shared" si="46"/>
        <v>0</v>
      </c>
      <c r="N219" s="81">
        <f t="shared" si="47"/>
        <v>0</v>
      </c>
      <c r="O219" s="82" t="str">
        <f>IF($J202="TC",0,IF($J202="Nso",0,VLOOKUP($A199,'Class-9'!$B$9:$FL$108,80,0)))</f>
        <v/>
      </c>
    </row>
    <row r="220" spans="1:15" ht="16.5" customHeight="1">
      <c r="A220" s="1138"/>
      <c r="B220" s="417" t="s">
        <v>200</v>
      </c>
      <c r="C220" s="1114" t="str">
        <f>'Class-9'!$CD$3</f>
        <v>SCIENCE</v>
      </c>
      <c r="D220" s="1115"/>
      <c r="E220" s="411">
        <f>IF($J202="TC",0,IF($J202="Nso",0,VLOOKUP($A199,'Class-9'!$B$9:$FL$108,81,0)))</f>
        <v>0</v>
      </c>
      <c r="F220" s="411">
        <f>IF($J202="TC",0,IF($J202="Nso",0,VLOOKUP($A199,'Class-9'!$B$9:$FL$108,82,0)))</f>
        <v>0</v>
      </c>
      <c r="G220" s="412">
        <f t="shared" si="44"/>
        <v>0</v>
      </c>
      <c r="H220" s="413">
        <f>IF($J202="TC",0,IF($J202="Nso",0,VLOOKUP($A199,'Class-9'!$B$9:$FL$108,84,0)))</f>
        <v>0</v>
      </c>
      <c r="I220" s="411">
        <f>IF($J202="TC",0,IF($J202="Nso",0,VLOOKUP($A199,'Class-9'!$B$9:$FL$108,85,0)))</f>
        <v>0</v>
      </c>
      <c r="J220" s="412">
        <f t="shared" si="45"/>
        <v>0</v>
      </c>
      <c r="K220" s="411">
        <f>IF($J202="TC",0,IF($J202="Nso",0,VLOOKUP($A199,'Class-9'!$B$9:$FL$108,87,0)))</f>
        <v>0</v>
      </c>
      <c r="L220" s="411">
        <f>IF($J202="Nso",0,VLOOKUP($A199,'Class-9'!$B$9:$FL$108,88,0))</f>
        <v>0</v>
      </c>
      <c r="M220" s="412">
        <f t="shared" si="46"/>
        <v>0</v>
      </c>
      <c r="N220" s="411">
        <f t="shared" si="47"/>
        <v>0</v>
      </c>
      <c r="O220" s="414" t="str">
        <f>IF($J202="TC",0,IF($J202="Nso",0,VLOOKUP($A199,'Class-9'!$B$9:$FL$108,94,0)))</f>
        <v/>
      </c>
    </row>
    <row r="221" spans="1:15" ht="16.5" customHeight="1" thickBot="1">
      <c r="A221" s="1138"/>
      <c r="B221" s="417" t="s">
        <v>200</v>
      </c>
      <c r="C221" s="1114" t="str">
        <f>'Class-9'!$CR$3</f>
        <v>SOCIAL SCIENCE</v>
      </c>
      <c r="D221" s="1115"/>
      <c r="E221" s="411">
        <f>IF($J203="TC",0,IF($J202="Nso",0,VLOOKUP($A199,'Class-9'!$B$9:$FL$108,95,0)))</f>
        <v>0</v>
      </c>
      <c r="F221" s="411">
        <f>IF($J203="TC",0,IF($J202="Nso",0,VLOOKUP($A199,'Class-9'!$B$9:$FL$108,96,0)))</f>
        <v>0</v>
      </c>
      <c r="G221" s="412">
        <f t="shared" si="44"/>
        <v>0</v>
      </c>
      <c r="H221" s="413">
        <f>IF($J203="TC",0,IF($J202="Nso",0,VLOOKUP($A199,'Class-9'!$B$9:$FL$108,98,0)))</f>
        <v>0</v>
      </c>
      <c r="I221" s="411">
        <f>IF($J203="TC",0,IF($J202="Nso",0,VLOOKUP($A199,'Class-9'!$B$9:$FL$108,99,0)))</f>
        <v>0</v>
      </c>
      <c r="J221" s="412">
        <f t="shared" si="45"/>
        <v>0</v>
      </c>
      <c r="K221" s="411">
        <f>IF($J203="TC",0,IF($J202="Nso",0,VLOOKUP($A199,'Class-9'!$B$9:$FL$108,101,0)))</f>
        <v>0</v>
      </c>
      <c r="L221" s="411">
        <f>IF($J203="Nso",0,VLOOKUP($A199,'Class-9'!$B$9:$FL$108,102,0))</f>
        <v>0</v>
      </c>
      <c r="M221" s="412">
        <f t="shared" si="46"/>
        <v>0</v>
      </c>
      <c r="N221" s="411">
        <f t="shared" si="47"/>
        <v>0</v>
      </c>
      <c r="O221" s="414" t="str">
        <f>IF($J203="TC",0,IF($J202="Nso",0,VLOOKUP($A199,'Class-9'!$B$9:$FL$108,108,0)))</f>
        <v/>
      </c>
    </row>
    <row r="222" spans="1:15" ht="23.25" customHeight="1">
      <c r="A222" s="1138"/>
      <c r="B222" s="417" t="s">
        <v>200</v>
      </c>
      <c r="C222" s="1116" t="s">
        <v>89</v>
      </c>
      <c r="D222" s="1117"/>
      <c r="E222" s="1118"/>
      <c r="F222" s="1122" t="s">
        <v>90</v>
      </c>
      <c r="G222" s="1123"/>
      <c r="H222" s="1124" t="s">
        <v>91</v>
      </c>
      <c r="I222" s="1125"/>
      <c r="J222" s="1126" t="s">
        <v>47</v>
      </c>
      <c r="K222" s="1127"/>
      <c r="L222" s="415" t="s">
        <v>111</v>
      </c>
      <c r="M222" s="1128" t="s">
        <v>45</v>
      </c>
      <c r="N222" s="1129"/>
      <c r="O222" s="416" t="s">
        <v>49</v>
      </c>
    </row>
    <row r="223" spans="1:15" ht="20.25" customHeight="1" thickBot="1">
      <c r="A223" s="1138"/>
      <c r="B223" s="417" t="s">
        <v>200</v>
      </c>
      <c r="C223" s="1119"/>
      <c r="D223" s="1120"/>
      <c r="E223" s="1121"/>
      <c r="F223" s="1130">
        <f>IF($J202="TC",0,IF($J202="Nso",0,VLOOKUP($A199,'Class-9'!$B$9:$FL$108,160,0)))</f>
        <v>0</v>
      </c>
      <c r="G223" s="1131"/>
      <c r="H223" s="1130">
        <f>IF($J202="TC",0,IF($J202="Nso",0,VLOOKUP($A199,'Class-9'!$B$9:$FL$108,161,0)))</f>
        <v>0</v>
      </c>
      <c r="I223" s="1131"/>
      <c r="J223" s="1132">
        <f>IF($J202="TC",0,IF($J202="Nso",0,VLOOKUP($A199,'Class-9'!$B$9:$FL$108,162,0)))</f>
        <v>0</v>
      </c>
      <c r="K223" s="1133"/>
      <c r="L223" s="259" t="str">
        <f>IF($J202="TC",0,IF($J202="Nso",0,VLOOKUP($A199,'Class-9'!$B$9:$FL$108,163,0)))</f>
        <v/>
      </c>
      <c r="M223" s="1134" t="str">
        <f>IF($J202="TC","TC",IF($J202="Nso","NSO",VLOOKUP($A199,'Class-9'!$B$9:$FL$108,164,0)))</f>
        <v/>
      </c>
      <c r="N223" s="1135"/>
      <c r="O223" s="79" t="str">
        <f>IF($J202="Nso",0,VLOOKUP($A199,'Class-9'!$B$9:$FL$108,166,0))</f>
        <v/>
      </c>
    </row>
    <row r="224" spans="1:15" ht="20.25" customHeight="1">
      <c r="A224" s="1138"/>
      <c r="B224" s="417" t="s">
        <v>200</v>
      </c>
      <c r="C224" s="1061" t="s">
        <v>64</v>
      </c>
      <c r="D224" s="1062"/>
      <c r="E224" s="1062"/>
      <c r="F224" s="1062"/>
      <c r="G224" s="1062"/>
      <c r="H224" s="1063"/>
      <c r="I224" s="1064" t="s">
        <v>65</v>
      </c>
      <c r="J224" s="1065"/>
      <c r="K224" s="1065"/>
      <c r="L224" s="83">
        <f>VLOOKUP($A199,'Class-9'!$B$9:$FL$108,157,0)</f>
        <v>0</v>
      </c>
      <c r="M224" s="1066" t="s">
        <v>121</v>
      </c>
      <c r="N224" s="1067"/>
      <c r="O224" s="1068"/>
    </row>
    <row r="225" spans="1:15" ht="20.25" customHeight="1" thickBot="1">
      <c r="A225" s="1138"/>
      <c r="B225" s="417" t="s">
        <v>200</v>
      </c>
      <c r="C225" s="1069" t="s">
        <v>60</v>
      </c>
      <c r="D225" s="1070"/>
      <c r="E225" s="1070"/>
      <c r="F225" s="1071" t="s">
        <v>192</v>
      </c>
      <c r="G225" s="1071"/>
      <c r="H225" s="260" t="s">
        <v>53</v>
      </c>
      <c r="I225" s="1072" t="s">
        <v>66</v>
      </c>
      <c r="J225" s="1073"/>
      <c r="K225" s="1073"/>
      <c r="L225" s="113">
        <f>VLOOKUP($A199,'Class-9'!$B$9:$FL$108,158,0)</f>
        <v>0</v>
      </c>
      <c r="M225" s="1074" t="str">
        <f>IF($J202="TC",0,IF($J202="Nso",0,VLOOKUP($A199,'Class-9'!$B$9:$FL$108,159,0)))</f>
        <v/>
      </c>
      <c r="N225" s="1075"/>
      <c r="O225" s="1076"/>
    </row>
    <row r="226" spans="1:15" ht="17.25" customHeight="1">
      <c r="A226" s="1138"/>
      <c r="B226" s="417" t="s">
        <v>200</v>
      </c>
      <c r="C226" s="1069"/>
      <c r="D226" s="1070"/>
      <c r="E226" s="1070"/>
      <c r="F226" s="1071"/>
      <c r="G226" s="1071"/>
      <c r="H226" s="261" t="s">
        <v>119</v>
      </c>
      <c r="I226" s="1077" t="s">
        <v>67</v>
      </c>
      <c r="J226" s="1078"/>
      <c r="K226" s="1078"/>
      <c r="L226" s="1079">
        <f>IF($J202="TC","Transferred",IF($J202="Nso","NameSeparated",VLOOKUP($A199,'Class-9'!$B$9:$FL$108,167,0)))</f>
        <v>0</v>
      </c>
      <c r="M226" s="1079"/>
      <c r="N226" s="1079"/>
      <c r="O226" s="1080"/>
    </row>
    <row r="227" spans="1:15" ht="17.25" customHeight="1">
      <c r="A227" s="1138"/>
      <c r="B227" s="417" t="s">
        <v>200</v>
      </c>
      <c r="C227" s="1081" t="str">
        <f>'Class-9'!$DF$3</f>
        <v>Foundation Of Information Tech.</v>
      </c>
      <c r="D227" s="1082"/>
      <c r="E227" s="1083"/>
      <c r="F227" s="1084" t="str">
        <f>IF($J202="TC",0,IF($J202="Nso",0,VLOOKUP($A199,'Class-9'!$B$9:$GP$108,185,0)))</f>
        <v>0/200</v>
      </c>
      <c r="G227" s="1084"/>
      <c r="H227" s="78" t="str">
        <f>IF($J202="TC",0,IF($J202="Nso",0,VLOOKUP($A199,'Class-9'!$B$9:$GP$108,120,0)))</f>
        <v/>
      </c>
      <c r="I227" s="1085" t="s">
        <v>79</v>
      </c>
      <c r="J227" s="1086"/>
      <c r="K227" s="1086"/>
      <c r="L227" s="1087">
        <f>'Class-9'!$T$2</f>
        <v>44676</v>
      </c>
      <c r="M227" s="1088"/>
      <c r="N227" s="1088"/>
      <c r="O227" s="1089"/>
    </row>
    <row r="228" spans="1:15" ht="21" customHeight="1">
      <c r="A228" s="1138"/>
      <c r="B228" s="417" t="s">
        <v>200</v>
      </c>
      <c r="C228" s="1090" t="str">
        <f>'Class-9'!$DR$3</f>
        <v>Health &amp; Phy. Edu.</v>
      </c>
      <c r="D228" s="1084"/>
      <c r="E228" s="1084"/>
      <c r="F228" s="1030" t="str">
        <f>IF($J202="TC",0,IF($J202="Nso",0,VLOOKUP($A199,'Class-9'!$B$9:$GP$108,189,0)))</f>
        <v>0/200</v>
      </c>
      <c r="G228" s="1031"/>
      <c r="H228" s="78" t="str">
        <f>IF($J202="TC",0,IF($J202="Nso",0,VLOOKUP($A199,'Class-9'!$B$9:$GP$108,132,0)))</f>
        <v/>
      </c>
      <c r="I228" s="1091"/>
      <c r="J228" s="1092"/>
      <c r="K228" s="1092"/>
      <c r="L228" s="1092"/>
      <c r="M228" s="1092"/>
      <c r="N228" s="1092"/>
      <c r="O228" s="1093"/>
    </row>
    <row r="229" spans="1:15" ht="21" customHeight="1">
      <c r="A229" s="1138"/>
      <c r="B229" s="417" t="s">
        <v>200</v>
      </c>
      <c r="C229" s="1028" t="str">
        <f>'Class-9'!$ED$3</f>
        <v>S.U.P.W.</v>
      </c>
      <c r="D229" s="1029"/>
      <c r="E229" s="1029"/>
      <c r="F229" s="1030" t="str">
        <f>IF($J202="TC",0,IF($J202="Nso",0,VLOOKUP($A199,'Class-9'!$B$9:$GP$108,193,0)))</f>
        <v>0/100</v>
      </c>
      <c r="G229" s="1031"/>
      <c r="H229" s="78" t="str">
        <f>IF($J202="TC",0,IF($J202="Nso",0,VLOOKUP($A199,'Class-9'!$B$9:$GP$108,138,0)))</f>
        <v/>
      </c>
      <c r="I229" s="1094"/>
      <c r="J229" s="1095"/>
      <c r="K229" s="1095"/>
      <c r="L229" s="1095"/>
      <c r="M229" s="1095"/>
      <c r="N229" s="1095"/>
      <c r="O229" s="1096"/>
    </row>
    <row r="230" spans="1:15" ht="14.25" customHeight="1">
      <c r="A230" s="1138"/>
      <c r="B230" s="417" t="s">
        <v>200</v>
      </c>
      <c r="C230" s="1028" t="str">
        <f>'Class-9'!$EJ$3</f>
        <v>ART EDUCATION</v>
      </c>
      <c r="D230" s="1029"/>
      <c r="E230" s="1029"/>
      <c r="F230" s="1030" t="str">
        <f>IF($J201="TC",0,IF($J201="Nso",0,VLOOKUP($A199,'Class-9'!$B$9:$GP$108,197,0)))</f>
        <v>0/100</v>
      </c>
      <c r="G230" s="1031"/>
      <c r="H230" s="78" t="str">
        <f>IF($J201="TC",0,IF($J201="Nso",0,VLOOKUP($A199,'Class-9'!$B$9:$GP$108,144,0)))</f>
        <v/>
      </c>
      <c r="I230" s="1032" t="s">
        <v>92</v>
      </c>
      <c r="J230" s="1033"/>
      <c r="K230" s="1033"/>
      <c r="L230" s="1033"/>
      <c r="M230" s="1033"/>
      <c r="N230" s="1033"/>
      <c r="O230" s="1034"/>
    </row>
    <row r="231" spans="1:15" ht="14.25" customHeight="1" thickBot="1">
      <c r="A231" s="1138"/>
      <c r="B231" s="417" t="s">
        <v>200</v>
      </c>
      <c r="C231" s="1035" t="str">
        <f>'Class-9'!$EP$3</f>
        <v>H &amp; C RAJ</v>
      </c>
      <c r="D231" s="1036"/>
      <c r="E231" s="1036"/>
      <c r="F231" s="1037" t="str">
        <f>IF($J202="TC",0,IF($J202="Nso",0,VLOOKUP($A199,'Class-9'!$B$9:$GU$108,201,0)))</f>
        <v>0/200</v>
      </c>
      <c r="G231" s="1038"/>
      <c r="H231" s="374" t="str">
        <f>IF($J202="TC",0,IF($J202="Nso",0,VLOOKUP($A199,'Class-9'!$B$9:$GU$108,156,0)))</f>
        <v/>
      </c>
      <c r="I231" s="1032" t="s">
        <v>73</v>
      </c>
      <c r="J231" s="1033"/>
      <c r="K231" s="1033"/>
      <c r="L231" s="1033"/>
      <c r="M231" s="1033"/>
      <c r="N231" s="1033"/>
      <c r="O231" s="1034"/>
    </row>
    <row r="232" spans="1:15" ht="20.25" customHeight="1">
      <c r="A232" s="1138"/>
      <c r="B232" s="417" t="s">
        <v>200</v>
      </c>
      <c r="C232" s="1046" t="s">
        <v>204</v>
      </c>
      <c r="D232" s="1047"/>
      <c r="E232" s="1048"/>
      <c r="F232" s="1055" t="s">
        <v>205</v>
      </c>
      <c r="G232" s="1056"/>
      <c r="H232" s="434" t="s">
        <v>34</v>
      </c>
      <c r="I232" s="1039" t="s">
        <v>74</v>
      </c>
      <c r="J232" s="1033"/>
      <c r="K232" s="1033"/>
      <c r="L232" s="1033"/>
      <c r="M232" s="1033"/>
      <c r="N232" s="1033"/>
      <c r="O232" s="1034"/>
    </row>
    <row r="233" spans="1:15" ht="20.25" customHeight="1">
      <c r="A233" s="1138"/>
      <c r="B233" s="417" t="s">
        <v>200</v>
      </c>
      <c r="C233" s="1049"/>
      <c r="D233" s="1050"/>
      <c r="E233" s="1051"/>
      <c r="F233" s="1057" t="s">
        <v>206</v>
      </c>
      <c r="G233" s="1058"/>
      <c r="H233" s="435" t="s">
        <v>203</v>
      </c>
      <c r="I233" s="1040" t="s">
        <v>75</v>
      </c>
      <c r="J233" s="1041"/>
      <c r="K233" s="1041"/>
      <c r="L233" s="1041"/>
      <c r="M233" s="1041"/>
      <c r="N233" s="1041"/>
      <c r="O233" s="1042"/>
    </row>
    <row r="234" spans="1:15" ht="16.5" customHeight="1">
      <c r="A234" s="1138"/>
      <c r="B234" s="417" t="s">
        <v>200</v>
      </c>
      <c r="C234" s="1049"/>
      <c r="D234" s="1050"/>
      <c r="E234" s="1051"/>
      <c r="F234" s="1057" t="s">
        <v>210</v>
      </c>
      <c r="G234" s="1058"/>
      <c r="H234" s="435" t="s">
        <v>68</v>
      </c>
      <c r="I234" s="1043"/>
      <c r="J234" s="1044"/>
      <c r="K234" s="1044"/>
      <c r="L234" s="1044"/>
      <c r="M234" s="1044"/>
      <c r="N234" s="1044"/>
      <c r="O234" s="1045"/>
    </row>
    <row r="235" spans="1:15" ht="16.5" customHeight="1">
      <c r="A235" s="1138"/>
      <c r="B235" s="417" t="s">
        <v>200</v>
      </c>
      <c r="C235" s="1049"/>
      <c r="D235" s="1050"/>
      <c r="E235" s="1051"/>
      <c r="F235" s="1057" t="s">
        <v>211</v>
      </c>
      <c r="G235" s="1058"/>
      <c r="H235" s="435" t="s">
        <v>69</v>
      </c>
      <c r="I235" s="1043"/>
      <c r="J235" s="1044"/>
      <c r="K235" s="1044"/>
      <c r="L235" s="1044"/>
      <c r="M235" s="1044"/>
      <c r="N235" s="1044"/>
      <c r="O235" s="1045"/>
    </row>
    <row r="236" spans="1:15" ht="16.5" customHeight="1">
      <c r="A236" s="1138"/>
      <c r="B236" s="417" t="s">
        <v>200</v>
      </c>
      <c r="C236" s="1049"/>
      <c r="D236" s="1050"/>
      <c r="E236" s="1051"/>
      <c r="F236" s="1057" t="s">
        <v>120</v>
      </c>
      <c r="G236" s="1058"/>
      <c r="H236" s="435" t="s">
        <v>71</v>
      </c>
      <c r="I236" s="1022" t="s">
        <v>93</v>
      </c>
      <c r="J236" s="1023"/>
      <c r="K236" s="1023"/>
      <c r="L236" s="1023"/>
      <c r="M236" s="1023"/>
      <c r="N236" s="1023"/>
      <c r="O236" s="1024"/>
    </row>
    <row r="237" spans="1:15" ht="16.5" customHeight="1" thickBot="1">
      <c r="A237" s="1138"/>
      <c r="B237" s="418" t="s">
        <v>200</v>
      </c>
      <c r="C237" s="1052"/>
      <c r="D237" s="1053"/>
      <c r="E237" s="1054"/>
      <c r="F237" s="1059" t="s">
        <v>208</v>
      </c>
      <c r="G237" s="1060"/>
      <c r="H237" s="436" t="s">
        <v>70</v>
      </c>
      <c r="I237" s="1025"/>
      <c r="J237" s="1026"/>
      <c r="K237" s="1026"/>
      <c r="L237" s="1026"/>
      <c r="M237" s="1026"/>
      <c r="N237" s="1026"/>
      <c r="O237" s="1027"/>
    </row>
    <row r="238" spans="1:15" ht="24.75" customHeight="1" thickTop="1" thickBot="1">
      <c r="A238" s="263">
        <f>A199+1</f>
        <v>7</v>
      </c>
      <c r="B238" s="1137" t="s">
        <v>56</v>
      </c>
      <c r="C238" s="1137"/>
      <c r="D238" s="1137"/>
      <c r="E238" s="1137"/>
      <c r="F238" s="1137"/>
      <c r="G238" s="1137"/>
      <c r="H238" s="1137"/>
      <c r="I238" s="1137"/>
      <c r="J238" s="1137"/>
      <c r="K238" s="1137"/>
      <c r="L238" s="1137"/>
      <c r="M238" s="1137"/>
      <c r="N238" s="1137"/>
      <c r="O238" s="1137"/>
    </row>
    <row r="239" spans="1:15" s="430" customFormat="1" ht="30.75" customHeight="1" thickTop="1">
      <c r="A239" s="1138"/>
      <c r="B239" s="1139"/>
      <c r="C239" s="1140"/>
      <c r="D239" s="1143" t="str">
        <f>Master!$E$8</f>
        <v>Govt. Sr. Secondary School Raimalwada</v>
      </c>
      <c r="E239" s="1144"/>
      <c r="F239" s="1144"/>
      <c r="G239" s="1144"/>
      <c r="H239" s="1144"/>
      <c r="I239" s="1144"/>
      <c r="J239" s="1144"/>
      <c r="K239" s="1144"/>
      <c r="L239" s="1144"/>
      <c r="M239" s="1144"/>
      <c r="N239" s="1144"/>
      <c r="O239" s="1145"/>
    </row>
    <row r="240" spans="1:15" ht="26.25" customHeight="1" thickBot="1">
      <c r="A240" s="1138"/>
      <c r="B240" s="1141"/>
      <c r="C240" s="1142"/>
      <c r="D240" s="1146" t="str">
        <f>Master!$E$11</f>
        <v>P.S.-Bapini (Jodhpur)</v>
      </c>
      <c r="E240" s="1147"/>
      <c r="F240" s="1147"/>
      <c r="G240" s="1147"/>
      <c r="H240" s="1147"/>
      <c r="I240" s="1147"/>
      <c r="J240" s="1147"/>
      <c r="K240" s="1147"/>
      <c r="L240" s="1147"/>
      <c r="M240" s="1147"/>
      <c r="N240" s="1147"/>
      <c r="O240" s="1148"/>
    </row>
    <row r="241" spans="1:16" ht="22.5" customHeight="1">
      <c r="A241" s="1138"/>
      <c r="B241" s="262"/>
      <c r="C241" s="1149" t="s">
        <v>183</v>
      </c>
      <c r="D241" s="1150"/>
      <c r="E241" s="1150"/>
      <c r="F241" s="1150"/>
      <c r="G241" s="1151"/>
      <c r="H241" s="1158" t="s">
        <v>156</v>
      </c>
      <c r="I241" s="1158"/>
      <c r="J241" s="1161">
        <f>VLOOKUP($A238,'Class-9'!$B$9:$K$108,6)</f>
        <v>0</v>
      </c>
      <c r="K241" s="1162"/>
      <c r="L241" s="1167" t="s">
        <v>76</v>
      </c>
      <c r="M241" s="1168"/>
      <c r="N241" s="1169" t="str">
        <f>Master!$E$14</f>
        <v>08151106901</v>
      </c>
      <c r="O241" s="1170"/>
    </row>
    <row r="242" spans="1:16" ht="18.75" customHeight="1">
      <c r="A242" s="1138"/>
      <c r="B242" s="37"/>
      <c r="C242" s="1152"/>
      <c r="D242" s="1153"/>
      <c r="E242" s="1153"/>
      <c r="F242" s="1153"/>
      <c r="G242" s="1154"/>
      <c r="H242" s="1159"/>
      <c r="I242" s="1159"/>
      <c r="J242" s="1163"/>
      <c r="K242" s="1164"/>
      <c r="L242" s="1171" t="s">
        <v>72</v>
      </c>
      <c r="M242" s="1172"/>
      <c r="N242" s="1172"/>
      <c r="O242" s="1173"/>
      <c r="P242" s="104" t="s">
        <v>191</v>
      </c>
    </row>
    <row r="243" spans="1:16" ht="23.25" customHeight="1" thickBot="1">
      <c r="A243" s="1138"/>
      <c r="B243" s="37"/>
      <c r="C243" s="1155"/>
      <c r="D243" s="1156"/>
      <c r="E243" s="1156"/>
      <c r="F243" s="1156"/>
      <c r="G243" s="1157"/>
      <c r="H243" s="1160"/>
      <c r="I243" s="1160"/>
      <c r="J243" s="1165"/>
      <c r="K243" s="1166"/>
      <c r="L243" s="1174" t="s">
        <v>57</v>
      </c>
      <c r="M243" s="1175"/>
      <c r="N243" s="1176" t="str">
        <f>Master!$E$6</f>
        <v>2021-22</v>
      </c>
      <c r="O243" s="1177"/>
    </row>
    <row r="244" spans="1:16" ht="20.25" customHeight="1">
      <c r="A244" s="1138"/>
      <c r="B244" s="417" t="s">
        <v>200</v>
      </c>
      <c r="C244" s="1178" t="s">
        <v>22</v>
      </c>
      <c r="D244" s="1179"/>
      <c r="E244" s="1179"/>
      <c r="F244" s="1180"/>
      <c r="G244" s="23" t="s">
        <v>181</v>
      </c>
      <c r="H244" s="1181">
        <f>VLOOKUP($A238,'Class-9'!$B$9:$FL$108,4,0)</f>
        <v>0</v>
      </c>
      <c r="I244" s="1181"/>
      <c r="J244" s="1181"/>
      <c r="K244" s="1181"/>
      <c r="L244" s="1181"/>
      <c r="M244" s="1181"/>
      <c r="N244" s="1181"/>
      <c r="O244" s="1182"/>
    </row>
    <row r="245" spans="1:16" ht="20.25" customHeight="1">
      <c r="A245" s="1138"/>
      <c r="B245" s="417" t="s">
        <v>200</v>
      </c>
      <c r="C245" s="1183" t="s">
        <v>24</v>
      </c>
      <c r="D245" s="1184"/>
      <c r="E245" s="1184"/>
      <c r="F245" s="1185"/>
      <c r="G245" s="31" t="s">
        <v>181</v>
      </c>
      <c r="H245" s="1186">
        <f>VLOOKUP($A238,'Class-9'!$B$9:$FL$108,7,0)</f>
        <v>0</v>
      </c>
      <c r="I245" s="1186"/>
      <c r="J245" s="1186"/>
      <c r="K245" s="1186"/>
      <c r="L245" s="1186"/>
      <c r="M245" s="1186"/>
      <c r="N245" s="1186"/>
      <c r="O245" s="1187"/>
    </row>
    <row r="246" spans="1:16" ht="20.25" customHeight="1">
      <c r="A246" s="1138"/>
      <c r="B246" s="417" t="s">
        <v>200</v>
      </c>
      <c r="C246" s="1183" t="s">
        <v>25</v>
      </c>
      <c r="D246" s="1184"/>
      <c r="E246" s="1184"/>
      <c r="F246" s="1185"/>
      <c r="G246" s="31" t="s">
        <v>181</v>
      </c>
      <c r="H246" s="1186">
        <f>VLOOKUP($A238,'Class-9'!$B$9:$FL$108,8,0)</f>
        <v>0</v>
      </c>
      <c r="I246" s="1186"/>
      <c r="J246" s="1186"/>
      <c r="K246" s="1186"/>
      <c r="L246" s="1186"/>
      <c r="M246" s="1186"/>
      <c r="N246" s="1186"/>
      <c r="O246" s="1187"/>
    </row>
    <row r="247" spans="1:16" ht="20.25" customHeight="1">
      <c r="A247" s="1138"/>
      <c r="B247" s="417" t="s">
        <v>200</v>
      </c>
      <c r="C247" s="1183" t="s">
        <v>58</v>
      </c>
      <c r="D247" s="1184"/>
      <c r="E247" s="1184"/>
      <c r="F247" s="1185"/>
      <c r="G247" s="31" t="s">
        <v>181</v>
      </c>
      <c r="H247" s="1186">
        <f>VLOOKUP($A238,'Class-9'!$B$9:$FL$108,9,0)</f>
        <v>0</v>
      </c>
      <c r="I247" s="1186"/>
      <c r="J247" s="1186"/>
      <c r="K247" s="1186"/>
      <c r="L247" s="1186"/>
      <c r="M247" s="1186"/>
      <c r="N247" s="1186"/>
      <c r="O247" s="1187"/>
    </row>
    <row r="248" spans="1:16" ht="20.25" customHeight="1">
      <c r="A248" s="1138"/>
      <c r="B248" s="417" t="s">
        <v>200</v>
      </c>
      <c r="C248" s="1183" t="s">
        <v>59</v>
      </c>
      <c r="D248" s="1184"/>
      <c r="E248" s="1184"/>
      <c r="F248" s="1185"/>
      <c r="G248" s="31" t="s">
        <v>181</v>
      </c>
      <c r="H248" s="1188" t="str">
        <f>CONCATENATE('Class-9'!$G$4,'Class-9'!$J$4)</f>
        <v>9(A)</v>
      </c>
      <c r="I248" s="1186"/>
      <c r="J248" s="1186"/>
      <c r="K248" s="1186"/>
      <c r="L248" s="1186"/>
      <c r="M248" s="1186"/>
      <c r="N248" s="1186"/>
      <c r="O248" s="1187"/>
    </row>
    <row r="249" spans="1:16" ht="20.25" customHeight="1" thickBot="1">
      <c r="A249" s="1138"/>
      <c r="B249" s="417" t="s">
        <v>200</v>
      </c>
      <c r="C249" s="1189" t="s">
        <v>27</v>
      </c>
      <c r="D249" s="1190"/>
      <c r="E249" s="1190"/>
      <c r="F249" s="1191"/>
      <c r="G249" s="80" t="s">
        <v>181</v>
      </c>
      <c r="H249" s="1192">
        <f>VLOOKUP($A238,'Class-9'!$B$9:$FL$108,10,0)</f>
        <v>0</v>
      </c>
      <c r="I249" s="1192"/>
      <c r="J249" s="1192"/>
      <c r="K249" s="1192"/>
      <c r="L249" s="1192"/>
      <c r="M249" s="1192"/>
      <c r="N249" s="1192"/>
      <c r="O249" s="1193"/>
    </row>
    <row r="250" spans="1:16" ht="16.5" customHeight="1">
      <c r="A250" s="1138"/>
      <c r="B250" s="417" t="s">
        <v>200</v>
      </c>
      <c r="C250" s="1194" t="s">
        <v>60</v>
      </c>
      <c r="D250" s="1195"/>
      <c r="E250" s="1198" t="s">
        <v>81</v>
      </c>
      <c r="F250" s="1198" t="s">
        <v>82</v>
      </c>
      <c r="G250" s="1200" t="s">
        <v>32</v>
      </c>
      <c r="H250" s="1202" t="s">
        <v>61</v>
      </c>
      <c r="I250" s="1202"/>
      <c r="J250" s="1203"/>
      <c r="K250" s="1204" t="s">
        <v>97</v>
      </c>
      <c r="L250" s="1205"/>
      <c r="M250" s="1206"/>
      <c r="N250" s="1097" t="s">
        <v>88</v>
      </c>
      <c r="O250" s="1099" t="s">
        <v>118</v>
      </c>
    </row>
    <row r="251" spans="1:16" ht="16.5" customHeight="1">
      <c r="A251" s="1138"/>
      <c r="B251" s="417" t="s">
        <v>200</v>
      </c>
      <c r="C251" s="1196"/>
      <c r="D251" s="1197"/>
      <c r="E251" s="1199"/>
      <c r="F251" s="1199"/>
      <c r="G251" s="1201"/>
      <c r="H251" s="428" t="s">
        <v>31</v>
      </c>
      <c r="I251" s="254" t="s">
        <v>194</v>
      </c>
      <c r="J251" s="429" t="s">
        <v>32</v>
      </c>
      <c r="K251" s="428" t="s">
        <v>31</v>
      </c>
      <c r="L251" s="254" t="s">
        <v>194</v>
      </c>
      <c r="M251" s="429" t="s">
        <v>32</v>
      </c>
      <c r="N251" s="1098"/>
      <c r="O251" s="1100"/>
    </row>
    <row r="252" spans="1:16" ht="16.5" customHeight="1" thickBot="1">
      <c r="A252" s="1138"/>
      <c r="B252" s="417" t="s">
        <v>200</v>
      </c>
      <c r="C252" s="1102" t="s">
        <v>62</v>
      </c>
      <c r="D252" s="1103"/>
      <c r="E252" s="253">
        <f>'Class-9'!$L$7</f>
        <v>10</v>
      </c>
      <c r="F252" s="253">
        <f>'Class-9'!$M$7</f>
        <v>10</v>
      </c>
      <c r="G252" s="255">
        <f>SUM(E252:F252)</f>
        <v>20</v>
      </c>
      <c r="H252" s="253">
        <f>'Class-9'!$O$7</f>
        <v>24</v>
      </c>
      <c r="I252" s="253">
        <f>'Class-9'!$P$7</f>
        <v>6</v>
      </c>
      <c r="J252" s="255">
        <f>SUM(H252:I252)</f>
        <v>30</v>
      </c>
      <c r="K252" s="253">
        <f>'Class-9'!$R$7</f>
        <v>40</v>
      </c>
      <c r="L252" s="253">
        <f>'Class-9'!$S$7</f>
        <v>10</v>
      </c>
      <c r="M252" s="255">
        <f>SUM(K252:L252)</f>
        <v>50</v>
      </c>
      <c r="N252" s="129">
        <f>SUM(G252,J252,M252)</f>
        <v>100</v>
      </c>
      <c r="O252" s="1101"/>
    </row>
    <row r="253" spans="1:16" ht="16.5" customHeight="1">
      <c r="A253" s="1138"/>
      <c r="B253" s="417" t="s">
        <v>200</v>
      </c>
      <c r="C253" s="1104" t="str">
        <f>'Class-9'!$L$3</f>
        <v>HINDI</v>
      </c>
      <c r="D253" s="1105"/>
      <c r="E253" s="81">
        <f>IF($J241="TC",0,IF($J241="Nso",0,VLOOKUP($A238,'Class-9'!$B$9:$FL$108,11,0)))</f>
        <v>0</v>
      </c>
      <c r="F253" s="81">
        <f>IF($J241="TC",0,IF($J241="Nso",0,VLOOKUP($A238,'Class-9'!$B$9:$FL$108,12,0)))</f>
        <v>0</v>
      </c>
      <c r="G253" s="256">
        <f>E253+F253</f>
        <v>0</v>
      </c>
      <c r="H253" s="81">
        <f>IF($J241="TC",0,IF($J241="Nso",0,VLOOKUP($A238,'Class-9'!$B$9:$FL$108,14,0)))</f>
        <v>0</v>
      </c>
      <c r="I253" s="81">
        <f>IF($J241="TC",0,IF($J241="Nso",0,VLOOKUP($A238,'Class-9'!$B$9:$FL$108,15,0)))</f>
        <v>0</v>
      </c>
      <c r="J253" s="256">
        <f>H253+I253</f>
        <v>0</v>
      </c>
      <c r="K253" s="81">
        <f>IF($J241="TC",0,IF($J241="Nso",0,VLOOKUP($A238,'Class-9'!$B$9:$FL$108,17,0)))</f>
        <v>0</v>
      </c>
      <c r="L253" s="81">
        <f>IF($J241="Nso",0,VLOOKUP($A238,'Class-9'!$B$9:$FL$108,18,0))</f>
        <v>0</v>
      </c>
      <c r="M253" s="256">
        <f>K253+L253</f>
        <v>0</v>
      </c>
      <c r="N253" s="81">
        <f>G253+J253+M253</f>
        <v>0</v>
      </c>
      <c r="O253" s="82" t="str">
        <f>IF($J241="TC",0,IF($J241="Nso",0,VLOOKUP($A238,'Class-9'!$B$9:$FL$108,24,0)))</f>
        <v/>
      </c>
    </row>
    <row r="254" spans="1:16" ht="16.5" customHeight="1" thickBot="1">
      <c r="A254" s="1138"/>
      <c r="B254" s="417" t="s">
        <v>200</v>
      </c>
      <c r="C254" s="1106" t="str">
        <f>'Class-9'!$Z$3</f>
        <v>ENGLISH</v>
      </c>
      <c r="D254" s="1107"/>
      <c r="E254" s="419">
        <f>IF($J241="TC",0,IF($J241="Nso",0,VLOOKUP($A238,'Class-9'!$B$9:$FL$108,25,0)))</f>
        <v>0</v>
      </c>
      <c r="F254" s="419">
        <f>IF($J241="TC",0,IF($J241="Nso",0,VLOOKUP($A238,'Class-9'!$B$9:$FL$108,26,0)))</f>
        <v>0</v>
      </c>
      <c r="G254" s="420">
        <f t="shared" ref="G254" si="48">E254+F254</f>
        <v>0</v>
      </c>
      <c r="H254" s="421">
        <f>IF($J241="TC",0,IF($J241="Nso",0,VLOOKUP($A238,'Class-9'!$B$9:$FL$108,28,0)))</f>
        <v>0</v>
      </c>
      <c r="I254" s="419">
        <f>IF($J241="TC",0,IF($J241="Nso",0,VLOOKUP($A238,'Class-9'!$B$9:$FL$108,29,0)))</f>
        <v>0</v>
      </c>
      <c r="J254" s="420">
        <f t="shared" ref="J254" si="49">H254+I254</f>
        <v>0</v>
      </c>
      <c r="K254" s="419">
        <f>IF($J241="TC",0,IF($J241="Nso",0,VLOOKUP($A238,'Class-9'!$B$9:$FL$108,31,0)))</f>
        <v>0</v>
      </c>
      <c r="L254" s="419">
        <f>IF($J241="Nso",0,VLOOKUP($A238,'Class-9'!$B$9:$FL$108,32,0))</f>
        <v>0</v>
      </c>
      <c r="M254" s="420">
        <f t="shared" ref="M254" si="50">K254+L254</f>
        <v>0</v>
      </c>
      <c r="N254" s="419">
        <f t="shared" ref="N254" si="51">G254+J254+M254</f>
        <v>0</v>
      </c>
      <c r="O254" s="422" t="str">
        <f>IF($J241="TC",0,IF($J241="Nso",0,VLOOKUP($A238,'Class-9'!$B$9:$FL$108,38,0)))</f>
        <v/>
      </c>
    </row>
    <row r="255" spans="1:16" ht="16.5" customHeight="1" thickBot="1">
      <c r="A255" s="1138"/>
      <c r="B255" s="417" t="s">
        <v>200</v>
      </c>
      <c r="C255" s="1108" t="s">
        <v>62</v>
      </c>
      <c r="D255" s="1109"/>
      <c r="E255" s="424">
        <f>'Class-9'!$AN$7</f>
        <v>20</v>
      </c>
      <c r="F255" s="424">
        <f>'Class-9'!$AO$7</f>
        <v>20</v>
      </c>
      <c r="G255" s="425">
        <f>SUM(E255:F255)</f>
        <v>40</v>
      </c>
      <c r="H255" s="424">
        <f>'Class-9'!$AQ$7</f>
        <v>48</v>
      </c>
      <c r="I255" s="424">
        <f>'Class-9'!$AR$7</f>
        <v>12</v>
      </c>
      <c r="J255" s="425">
        <f>SUM(H255:I255)</f>
        <v>60</v>
      </c>
      <c r="K255" s="424">
        <f>'Class-9'!$AT$7</f>
        <v>80</v>
      </c>
      <c r="L255" s="424">
        <f>'Class-9'!$AU$7</f>
        <v>20</v>
      </c>
      <c r="M255" s="425">
        <f>SUM(K255:L255)</f>
        <v>100</v>
      </c>
      <c r="N255" s="426">
        <f>SUM(G255,J255,M255)</f>
        <v>200</v>
      </c>
      <c r="O255" s="427" t="s">
        <v>201</v>
      </c>
    </row>
    <row r="256" spans="1:16" ht="16.5" customHeight="1">
      <c r="A256" s="1138"/>
      <c r="B256" s="417" t="s">
        <v>200</v>
      </c>
      <c r="C256" s="1110" t="str">
        <f>'Class-9'!$AN$3</f>
        <v>SANSKRIT-I</v>
      </c>
      <c r="D256" s="1111"/>
      <c r="E256" s="81">
        <f>IF($J241="TC",0,IF($J241="Nso",0,VLOOKUP($A238,'Class-9'!$B$9:$FL$108,39,0)))</f>
        <v>0</v>
      </c>
      <c r="F256" s="81">
        <f>IF($J241="TC",0,IF($J241="TC",0,IF($J241="Nso",0,VLOOKUP($A238,'Class-9'!$B$9:$FL$108,40,0))))</f>
        <v>0</v>
      </c>
      <c r="G256" s="423">
        <f t="shared" ref="G256:G260" si="52">E256+F256</f>
        <v>0</v>
      </c>
      <c r="H256" s="410">
        <f>IF($J241="TC",0,IF($J241="Nso",0,VLOOKUP($A238,'Class-9'!$B$9:$FL$108,42,0)))</f>
        <v>0</v>
      </c>
      <c r="I256" s="81">
        <f>IF($J241="TC",0,IF($J241="Nso",0,VLOOKUP($A238,'Class-9'!$B$9:$FL$108,43,0)))</f>
        <v>0</v>
      </c>
      <c r="J256" s="423">
        <f t="shared" ref="J256:J260" si="53">H256+I256</f>
        <v>0</v>
      </c>
      <c r="K256" s="81">
        <f>IF($J241="TC",0,IF($J241="Nso",0,VLOOKUP($A238,'Class-9'!$B$9:$FL$108,45,0)))</f>
        <v>0</v>
      </c>
      <c r="L256" s="81">
        <f>IF($J241="Nso",0,VLOOKUP($A238,'Class-9'!$B$9:$FL$108,46,0))</f>
        <v>0</v>
      </c>
      <c r="M256" s="423">
        <f t="shared" ref="M256:M260" si="54">K256+L256</f>
        <v>0</v>
      </c>
      <c r="N256" s="81">
        <f t="shared" ref="N256:N260" si="55">G256+J256+M256</f>
        <v>0</v>
      </c>
      <c r="O256" s="82" t="str">
        <f>IF($J241="TC",0,IF($J241="Nso",0,VLOOKUP($A238,'Class-9'!$B$9:$FL$108,52,0)))</f>
        <v/>
      </c>
    </row>
    <row r="257" spans="1:15" ht="16.5" customHeight="1">
      <c r="A257" s="1138"/>
      <c r="B257" s="417" t="s">
        <v>200</v>
      </c>
      <c r="C257" s="1112" t="str">
        <f>'Class-9'!$BB$3</f>
        <v>SANSKRIT-II</v>
      </c>
      <c r="D257" s="1113"/>
      <c r="E257" s="81">
        <f>IF($J241="TC",0,IF($J241="Nso",0,VLOOKUP($A238,'Class-9'!$B$9:$FL$108,53,0)))</f>
        <v>0</v>
      </c>
      <c r="F257" s="81">
        <f>IF($J241="TC",0,IF($J241="Nso",0,VLOOKUP($A238,'Class-9'!$B$9:$FL$108,54,0)))</f>
        <v>0</v>
      </c>
      <c r="G257" s="257">
        <f t="shared" si="52"/>
        <v>0</v>
      </c>
      <c r="H257" s="258">
        <f>IF($J241="TC",0,IF($J241="Nso",0,VLOOKUP($A238,'Class-9'!$B$9:$FL$108,56,0)))</f>
        <v>0</v>
      </c>
      <c r="I257" s="81">
        <f>IF($J241="TC",0,IF($J241="Nso",0,VLOOKUP($A238,'Class-9'!$B$9:$FL$108,57,0)))</f>
        <v>0</v>
      </c>
      <c r="J257" s="257">
        <f t="shared" si="53"/>
        <v>0</v>
      </c>
      <c r="K257" s="81">
        <f>IF($J241="TC",0,IF($J241="Nso",0,VLOOKUP($A238,'Class-9'!$B$9:$FL$108,59,0)))</f>
        <v>0</v>
      </c>
      <c r="L257" s="81">
        <f>IF($J241="Nso",0,VLOOKUP($A238,'Class-9'!$B$9:$FL$108,60,0))</f>
        <v>0</v>
      </c>
      <c r="M257" s="257">
        <f t="shared" si="54"/>
        <v>0</v>
      </c>
      <c r="N257" s="81">
        <f t="shared" si="55"/>
        <v>0</v>
      </c>
      <c r="O257" s="82" t="str">
        <f>IF($J241="TC",0,IF($J241="Nso",0,VLOOKUP($A238,'Class-9'!$B$9:$FL$108,66,0)))</f>
        <v/>
      </c>
    </row>
    <row r="258" spans="1:15" ht="16.5" customHeight="1">
      <c r="A258" s="1138"/>
      <c r="B258" s="417" t="s">
        <v>200</v>
      </c>
      <c r="C258" s="1112" t="str">
        <f>'Class-9'!$BP$3</f>
        <v>MATHEMATICS</v>
      </c>
      <c r="D258" s="1113"/>
      <c r="E258" s="81">
        <f>IF($J241="TC",0,IF($J241="Nso",0,VLOOKUP($A238,'Class-9'!$B$9:$FL$108,67,0)))</f>
        <v>0</v>
      </c>
      <c r="F258" s="81">
        <f>IF($J241="TC",0,IF($J241="Nso",0,VLOOKUP($A238,'Class-9'!$B$9:$FL$108,68,0)))</f>
        <v>0</v>
      </c>
      <c r="G258" s="257">
        <f t="shared" si="52"/>
        <v>0</v>
      </c>
      <c r="H258" s="258">
        <f>IF($J241="TC",0,IF($J241="Nso",0,VLOOKUP($A238,'Class-9'!$B$9:$FL$108,70,0)))</f>
        <v>0</v>
      </c>
      <c r="I258" s="81">
        <f>IF($J241="TC",0,IF($J241="Nso",0,VLOOKUP($A238,'Class-9'!$B$9:$FL$108,71,0)))</f>
        <v>0</v>
      </c>
      <c r="J258" s="257">
        <f t="shared" si="53"/>
        <v>0</v>
      </c>
      <c r="K258" s="81">
        <f>IF($J241="TC",0,IF($J241="Nso",0,VLOOKUP($A238,'Class-9'!$B$9:$FL$108,73,0)))</f>
        <v>0</v>
      </c>
      <c r="L258" s="81">
        <f>IF($J241="Nso",0,VLOOKUP($A238,'Class-9'!$B$9:$FL$108,74,0))</f>
        <v>0</v>
      </c>
      <c r="M258" s="257">
        <f t="shared" si="54"/>
        <v>0</v>
      </c>
      <c r="N258" s="81">
        <f t="shared" si="55"/>
        <v>0</v>
      </c>
      <c r="O258" s="82" t="str">
        <f>IF($J241="TC",0,IF($J241="Nso",0,VLOOKUP($A238,'Class-9'!$B$9:$FL$108,80,0)))</f>
        <v/>
      </c>
    </row>
    <row r="259" spans="1:15" ht="16.5" customHeight="1">
      <c r="A259" s="1138"/>
      <c r="B259" s="417" t="s">
        <v>200</v>
      </c>
      <c r="C259" s="1114" t="str">
        <f>'Class-9'!$CD$3</f>
        <v>SCIENCE</v>
      </c>
      <c r="D259" s="1115"/>
      <c r="E259" s="411">
        <f>IF($J241="TC",0,IF($J241="Nso",0,VLOOKUP($A238,'Class-9'!$B$9:$FL$108,81,0)))</f>
        <v>0</v>
      </c>
      <c r="F259" s="411">
        <f>IF($J241="TC",0,IF($J241="Nso",0,VLOOKUP($A238,'Class-9'!$B$9:$FL$108,82,0)))</f>
        <v>0</v>
      </c>
      <c r="G259" s="412">
        <f t="shared" si="52"/>
        <v>0</v>
      </c>
      <c r="H259" s="413">
        <f>IF($J241="TC",0,IF($J241="Nso",0,VLOOKUP($A238,'Class-9'!$B$9:$FL$108,84,0)))</f>
        <v>0</v>
      </c>
      <c r="I259" s="411">
        <f>IF($J241="TC",0,IF($J241="Nso",0,VLOOKUP($A238,'Class-9'!$B$9:$FL$108,85,0)))</f>
        <v>0</v>
      </c>
      <c r="J259" s="412">
        <f t="shared" si="53"/>
        <v>0</v>
      </c>
      <c r="K259" s="411">
        <f>IF($J241="TC",0,IF($J241="Nso",0,VLOOKUP($A238,'Class-9'!$B$9:$FL$108,87,0)))</f>
        <v>0</v>
      </c>
      <c r="L259" s="411">
        <f>IF($J241="Nso",0,VLOOKUP($A238,'Class-9'!$B$9:$FL$108,88,0))</f>
        <v>0</v>
      </c>
      <c r="M259" s="412">
        <f t="shared" si="54"/>
        <v>0</v>
      </c>
      <c r="N259" s="411">
        <f t="shared" si="55"/>
        <v>0</v>
      </c>
      <c r="O259" s="414" t="str">
        <f>IF($J241="TC",0,IF($J241="Nso",0,VLOOKUP($A238,'Class-9'!$B$9:$FL$108,94,0)))</f>
        <v/>
      </c>
    </row>
    <row r="260" spans="1:15" ht="16.5" customHeight="1" thickBot="1">
      <c r="A260" s="1138"/>
      <c r="B260" s="417" t="s">
        <v>200</v>
      </c>
      <c r="C260" s="1114" t="str">
        <f>'Class-9'!$CR$3</f>
        <v>SOCIAL SCIENCE</v>
      </c>
      <c r="D260" s="1115"/>
      <c r="E260" s="411">
        <f>IF($J242="TC",0,IF($J241="Nso",0,VLOOKUP($A238,'Class-9'!$B$9:$FL$108,95,0)))</f>
        <v>0</v>
      </c>
      <c r="F260" s="411">
        <f>IF($J242="TC",0,IF($J241="Nso",0,VLOOKUP($A238,'Class-9'!$B$9:$FL$108,96,0)))</f>
        <v>0</v>
      </c>
      <c r="G260" s="412">
        <f t="shared" si="52"/>
        <v>0</v>
      </c>
      <c r="H260" s="413">
        <f>IF($J242="TC",0,IF($J241="Nso",0,VLOOKUP($A238,'Class-9'!$B$9:$FL$108,98,0)))</f>
        <v>0</v>
      </c>
      <c r="I260" s="411">
        <f>IF($J242="TC",0,IF($J241="Nso",0,VLOOKUP($A238,'Class-9'!$B$9:$FL$108,99,0)))</f>
        <v>0</v>
      </c>
      <c r="J260" s="412">
        <f t="shared" si="53"/>
        <v>0</v>
      </c>
      <c r="K260" s="411">
        <f>IF($J242="TC",0,IF($J241="Nso",0,VLOOKUP($A238,'Class-9'!$B$9:$FL$108,101,0)))</f>
        <v>0</v>
      </c>
      <c r="L260" s="411">
        <f>IF($J242="Nso",0,VLOOKUP($A238,'Class-9'!$B$9:$FL$108,102,0))</f>
        <v>0</v>
      </c>
      <c r="M260" s="412">
        <f t="shared" si="54"/>
        <v>0</v>
      </c>
      <c r="N260" s="411">
        <f t="shared" si="55"/>
        <v>0</v>
      </c>
      <c r="O260" s="414" t="str">
        <f>IF($J242="TC",0,IF($J241="Nso",0,VLOOKUP($A238,'Class-9'!$B$9:$FL$108,108,0)))</f>
        <v/>
      </c>
    </row>
    <row r="261" spans="1:15" ht="23.25" customHeight="1">
      <c r="A261" s="1138"/>
      <c r="B261" s="417" t="s">
        <v>200</v>
      </c>
      <c r="C261" s="1116" t="s">
        <v>89</v>
      </c>
      <c r="D261" s="1117"/>
      <c r="E261" s="1118"/>
      <c r="F261" s="1122" t="s">
        <v>90</v>
      </c>
      <c r="G261" s="1123"/>
      <c r="H261" s="1124" t="s">
        <v>91</v>
      </c>
      <c r="I261" s="1125"/>
      <c r="J261" s="1126" t="s">
        <v>47</v>
      </c>
      <c r="K261" s="1127"/>
      <c r="L261" s="415" t="s">
        <v>111</v>
      </c>
      <c r="M261" s="1128" t="s">
        <v>45</v>
      </c>
      <c r="N261" s="1129"/>
      <c r="O261" s="416" t="s">
        <v>49</v>
      </c>
    </row>
    <row r="262" spans="1:15" ht="20.25" customHeight="1" thickBot="1">
      <c r="A262" s="1138"/>
      <c r="B262" s="417" t="s">
        <v>200</v>
      </c>
      <c r="C262" s="1119"/>
      <c r="D262" s="1120"/>
      <c r="E262" s="1121"/>
      <c r="F262" s="1130">
        <f>IF($J241="TC",0,IF($J241="Nso",0,VLOOKUP($A238,'Class-9'!$B$9:$FL$108,160,0)))</f>
        <v>0</v>
      </c>
      <c r="G262" s="1131"/>
      <c r="H262" s="1130">
        <f>IF($J241="TC",0,IF($J241="Nso",0,VLOOKUP($A238,'Class-9'!$B$9:$FL$108,161,0)))</f>
        <v>0</v>
      </c>
      <c r="I262" s="1131"/>
      <c r="J262" s="1132">
        <f>IF($J241="TC",0,IF($J241="Nso",0,VLOOKUP($A238,'Class-9'!$B$9:$FL$108,162,0)))</f>
        <v>0</v>
      </c>
      <c r="K262" s="1133"/>
      <c r="L262" s="259" t="str">
        <f>IF($J241="TC",0,IF($J241="Nso",0,VLOOKUP($A238,'Class-9'!$B$9:$FL$108,163,0)))</f>
        <v/>
      </c>
      <c r="M262" s="1134" t="str">
        <f>IF($J241="TC","TC",IF($J241="Nso","NSO",VLOOKUP($A238,'Class-9'!$B$9:$FL$108,164,0)))</f>
        <v/>
      </c>
      <c r="N262" s="1135"/>
      <c r="O262" s="79" t="str">
        <f>IF($J241="Nso",0,VLOOKUP($A238,'Class-9'!$B$9:$FL$108,166,0))</f>
        <v/>
      </c>
    </row>
    <row r="263" spans="1:15" ht="20.25" customHeight="1">
      <c r="A263" s="1138"/>
      <c r="B263" s="417" t="s">
        <v>200</v>
      </c>
      <c r="C263" s="1061" t="s">
        <v>64</v>
      </c>
      <c r="D263" s="1062"/>
      <c r="E263" s="1062"/>
      <c r="F263" s="1062"/>
      <c r="G263" s="1062"/>
      <c r="H263" s="1063"/>
      <c r="I263" s="1064" t="s">
        <v>65</v>
      </c>
      <c r="J263" s="1065"/>
      <c r="K263" s="1065"/>
      <c r="L263" s="83">
        <f>VLOOKUP($A238,'Class-9'!$B$9:$FL$108,157,0)</f>
        <v>0</v>
      </c>
      <c r="M263" s="1066" t="s">
        <v>121</v>
      </c>
      <c r="N263" s="1067"/>
      <c r="O263" s="1068"/>
    </row>
    <row r="264" spans="1:15" ht="20.25" customHeight="1" thickBot="1">
      <c r="A264" s="1138"/>
      <c r="B264" s="417" t="s">
        <v>200</v>
      </c>
      <c r="C264" s="1069" t="s">
        <v>60</v>
      </c>
      <c r="D264" s="1070"/>
      <c r="E264" s="1070"/>
      <c r="F264" s="1071" t="s">
        <v>192</v>
      </c>
      <c r="G264" s="1071"/>
      <c r="H264" s="260" t="s">
        <v>53</v>
      </c>
      <c r="I264" s="1072" t="s">
        <v>66</v>
      </c>
      <c r="J264" s="1073"/>
      <c r="K264" s="1073"/>
      <c r="L264" s="113">
        <f>VLOOKUP($A238,'Class-9'!$B$9:$FL$108,158,0)</f>
        <v>0</v>
      </c>
      <c r="M264" s="1074" t="str">
        <f>IF($J241="TC",0,IF($J241="Nso",0,VLOOKUP($A238,'Class-9'!$B$9:$FL$108,159,0)))</f>
        <v/>
      </c>
      <c r="N264" s="1075"/>
      <c r="O264" s="1076"/>
    </row>
    <row r="265" spans="1:15" ht="17.25" customHeight="1">
      <c r="A265" s="1138"/>
      <c r="B265" s="417" t="s">
        <v>200</v>
      </c>
      <c r="C265" s="1069"/>
      <c r="D265" s="1070"/>
      <c r="E265" s="1070"/>
      <c r="F265" s="1071"/>
      <c r="G265" s="1071"/>
      <c r="H265" s="261" t="s">
        <v>119</v>
      </c>
      <c r="I265" s="1077" t="s">
        <v>67</v>
      </c>
      <c r="J265" s="1078"/>
      <c r="K265" s="1078"/>
      <c r="L265" s="1079">
        <f>IF($J241="TC","Transferred",IF($J241="Nso","NameSeparated",VLOOKUP($A238,'Class-9'!$B$9:$FL$108,167,0)))</f>
        <v>0</v>
      </c>
      <c r="M265" s="1079"/>
      <c r="N265" s="1079"/>
      <c r="O265" s="1080"/>
    </row>
    <row r="266" spans="1:15" ht="17.25" customHeight="1">
      <c r="A266" s="1138"/>
      <c r="B266" s="417" t="s">
        <v>200</v>
      </c>
      <c r="C266" s="1081" t="str">
        <f>'Class-9'!$DF$3</f>
        <v>Foundation Of Information Tech.</v>
      </c>
      <c r="D266" s="1082"/>
      <c r="E266" s="1083"/>
      <c r="F266" s="1084" t="str">
        <f>IF($J241="TC",0,IF($J241="Nso",0,VLOOKUP($A238,'Class-9'!$B$9:$GP$108,185,0)))</f>
        <v>0/200</v>
      </c>
      <c r="G266" s="1084"/>
      <c r="H266" s="78" t="str">
        <f>IF($J241="TC",0,IF($J241="Nso",0,VLOOKUP($A238,'Class-9'!$B$9:$GP$108,120,0)))</f>
        <v/>
      </c>
      <c r="I266" s="1085" t="s">
        <v>79</v>
      </c>
      <c r="J266" s="1086"/>
      <c r="K266" s="1086"/>
      <c r="L266" s="1087">
        <f>'Class-9'!$T$2</f>
        <v>44676</v>
      </c>
      <c r="M266" s="1088"/>
      <c r="N266" s="1088"/>
      <c r="O266" s="1089"/>
    </row>
    <row r="267" spans="1:15" ht="21" customHeight="1">
      <c r="A267" s="1138"/>
      <c r="B267" s="417" t="s">
        <v>200</v>
      </c>
      <c r="C267" s="1090" t="str">
        <f>'Class-9'!$DR$3</f>
        <v>Health &amp; Phy. Edu.</v>
      </c>
      <c r="D267" s="1084"/>
      <c r="E267" s="1084"/>
      <c r="F267" s="1030" t="str">
        <f>IF($J241="TC",0,IF($J241="Nso",0,VLOOKUP($A238,'Class-9'!$B$9:$GP$108,189,0)))</f>
        <v>0/200</v>
      </c>
      <c r="G267" s="1031"/>
      <c r="H267" s="78" t="str">
        <f>IF($J241="TC",0,IF($J241="Nso",0,VLOOKUP($A238,'Class-9'!$B$9:$GP$108,132,0)))</f>
        <v/>
      </c>
      <c r="I267" s="1091"/>
      <c r="J267" s="1092"/>
      <c r="K267" s="1092"/>
      <c r="L267" s="1092"/>
      <c r="M267" s="1092"/>
      <c r="N267" s="1092"/>
      <c r="O267" s="1093"/>
    </row>
    <row r="268" spans="1:15" ht="21" customHeight="1">
      <c r="A268" s="1138"/>
      <c r="B268" s="417" t="s">
        <v>200</v>
      </c>
      <c r="C268" s="1028" t="str">
        <f>'Class-9'!$ED$3</f>
        <v>S.U.P.W.</v>
      </c>
      <c r="D268" s="1029"/>
      <c r="E268" s="1029"/>
      <c r="F268" s="1030" t="str">
        <f>IF($J241="TC",0,IF($J241="Nso",0,VLOOKUP($A238,'Class-9'!$B$9:$GP$108,193,0)))</f>
        <v>0/100</v>
      </c>
      <c r="G268" s="1031"/>
      <c r="H268" s="78" t="str">
        <f>IF($J241="TC",0,IF($J241="Nso",0,VLOOKUP($A238,'Class-9'!$B$9:$GP$108,138,0)))</f>
        <v/>
      </c>
      <c r="I268" s="1094"/>
      <c r="J268" s="1095"/>
      <c r="K268" s="1095"/>
      <c r="L268" s="1095"/>
      <c r="M268" s="1095"/>
      <c r="N268" s="1095"/>
      <c r="O268" s="1096"/>
    </row>
    <row r="269" spans="1:15" ht="14.25" customHeight="1">
      <c r="A269" s="1138"/>
      <c r="B269" s="417" t="s">
        <v>200</v>
      </c>
      <c r="C269" s="1028" t="str">
        <f>'Class-9'!$EJ$3</f>
        <v>ART EDUCATION</v>
      </c>
      <c r="D269" s="1029"/>
      <c r="E269" s="1029"/>
      <c r="F269" s="1030" t="str">
        <f>IF($J240="TC",0,IF($J240="Nso",0,VLOOKUP($A238,'Class-9'!$B$9:$GP$108,197,0)))</f>
        <v>0/100</v>
      </c>
      <c r="G269" s="1031"/>
      <c r="H269" s="78" t="str">
        <f>IF($J240="TC",0,IF($J240="Nso",0,VLOOKUP($A238,'Class-9'!$B$9:$GP$108,144,0)))</f>
        <v/>
      </c>
      <c r="I269" s="1032" t="s">
        <v>92</v>
      </c>
      <c r="J269" s="1033"/>
      <c r="K269" s="1033"/>
      <c r="L269" s="1033"/>
      <c r="M269" s="1033"/>
      <c r="N269" s="1033"/>
      <c r="O269" s="1034"/>
    </row>
    <row r="270" spans="1:15" ht="14.25" customHeight="1" thickBot="1">
      <c r="A270" s="1138"/>
      <c r="B270" s="417" t="s">
        <v>200</v>
      </c>
      <c r="C270" s="1035" t="str">
        <f>'Class-9'!$EP$3</f>
        <v>H &amp; C RAJ</v>
      </c>
      <c r="D270" s="1036"/>
      <c r="E270" s="1036"/>
      <c r="F270" s="1037" t="str">
        <f>IF($J241="TC",0,IF($J241="Nso",0,VLOOKUP($A238,'Class-9'!$B$9:$GU$108,201,0)))</f>
        <v>0/200</v>
      </c>
      <c r="G270" s="1038"/>
      <c r="H270" s="374" t="str">
        <f>IF($J241="TC",0,IF($J241="Nso",0,VLOOKUP($A238,'Class-9'!$B$9:$GU$108,156,0)))</f>
        <v/>
      </c>
      <c r="I270" s="1032" t="s">
        <v>73</v>
      </c>
      <c r="J270" s="1033"/>
      <c r="K270" s="1033"/>
      <c r="L270" s="1033"/>
      <c r="M270" s="1033"/>
      <c r="N270" s="1033"/>
      <c r="O270" s="1034"/>
    </row>
    <row r="271" spans="1:15" ht="20.25" customHeight="1">
      <c r="A271" s="1138"/>
      <c r="B271" s="417" t="s">
        <v>200</v>
      </c>
      <c r="C271" s="1046" t="s">
        <v>204</v>
      </c>
      <c r="D271" s="1047"/>
      <c r="E271" s="1048"/>
      <c r="F271" s="1055" t="s">
        <v>205</v>
      </c>
      <c r="G271" s="1056"/>
      <c r="H271" s="434" t="s">
        <v>34</v>
      </c>
      <c r="I271" s="1039" t="s">
        <v>74</v>
      </c>
      <c r="J271" s="1033"/>
      <c r="K271" s="1033"/>
      <c r="L271" s="1033"/>
      <c r="M271" s="1033"/>
      <c r="N271" s="1033"/>
      <c r="O271" s="1034"/>
    </row>
    <row r="272" spans="1:15" ht="20.25" customHeight="1">
      <c r="A272" s="1138"/>
      <c r="B272" s="417" t="s">
        <v>200</v>
      </c>
      <c r="C272" s="1049"/>
      <c r="D272" s="1050"/>
      <c r="E272" s="1051"/>
      <c r="F272" s="1057" t="s">
        <v>206</v>
      </c>
      <c r="G272" s="1058"/>
      <c r="H272" s="435" t="s">
        <v>203</v>
      </c>
      <c r="I272" s="1040" t="s">
        <v>75</v>
      </c>
      <c r="J272" s="1041"/>
      <c r="K272" s="1041"/>
      <c r="L272" s="1041"/>
      <c r="M272" s="1041"/>
      <c r="N272" s="1041"/>
      <c r="O272" s="1042"/>
    </row>
    <row r="273" spans="1:16" ht="16.5" customHeight="1">
      <c r="A273" s="1138"/>
      <c r="B273" s="417" t="s">
        <v>200</v>
      </c>
      <c r="C273" s="1049"/>
      <c r="D273" s="1050"/>
      <c r="E273" s="1051"/>
      <c r="F273" s="1057" t="s">
        <v>210</v>
      </c>
      <c r="G273" s="1058"/>
      <c r="H273" s="435" t="s">
        <v>68</v>
      </c>
      <c r="I273" s="1043"/>
      <c r="J273" s="1044"/>
      <c r="K273" s="1044"/>
      <c r="L273" s="1044"/>
      <c r="M273" s="1044"/>
      <c r="N273" s="1044"/>
      <c r="O273" s="1045"/>
    </row>
    <row r="274" spans="1:16" ht="16.5" customHeight="1">
      <c r="A274" s="1138"/>
      <c r="B274" s="417" t="s">
        <v>200</v>
      </c>
      <c r="C274" s="1049"/>
      <c r="D274" s="1050"/>
      <c r="E274" s="1051"/>
      <c r="F274" s="1057" t="s">
        <v>211</v>
      </c>
      <c r="G274" s="1058"/>
      <c r="H274" s="435" t="s">
        <v>69</v>
      </c>
      <c r="I274" s="1043"/>
      <c r="J274" s="1044"/>
      <c r="K274" s="1044"/>
      <c r="L274" s="1044"/>
      <c r="M274" s="1044"/>
      <c r="N274" s="1044"/>
      <c r="O274" s="1045"/>
    </row>
    <row r="275" spans="1:16" ht="16.5" customHeight="1">
      <c r="A275" s="1138"/>
      <c r="B275" s="417" t="s">
        <v>200</v>
      </c>
      <c r="C275" s="1049"/>
      <c r="D275" s="1050"/>
      <c r="E275" s="1051"/>
      <c r="F275" s="1057" t="s">
        <v>120</v>
      </c>
      <c r="G275" s="1058"/>
      <c r="H275" s="435" t="s">
        <v>71</v>
      </c>
      <c r="I275" s="1022" t="s">
        <v>93</v>
      </c>
      <c r="J275" s="1023"/>
      <c r="K275" s="1023"/>
      <c r="L275" s="1023"/>
      <c r="M275" s="1023"/>
      <c r="N275" s="1023"/>
      <c r="O275" s="1024"/>
    </row>
    <row r="276" spans="1:16" ht="16.5" customHeight="1" thickBot="1">
      <c r="A276" s="1138"/>
      <c r="B276" s="418" t="s">
        <v>200</v>
      </c>
      <c r="C276" s="1052"/>
      <c r="D276" s="1053"/>
      <c r="E276" s="1054"/>
      <c r="F276" s="1059" t="s">
        <v>208</v>
      </c>
      <c r="G276" s="1060"/>
      <c r="H276" s="436" t="s">
        <v>70</v>
      </c>
      <c r="I276" s="1025"/>
      <c r="J276" s="1026"/>
      <c r="K276" s="1026"/>
      <c r="L276" s="1026"/>
      <c r="M276" s="1026"/>
      <c r="N276" s="1026"/>
      <c r="O276" s="1027"/>
    </row>
    <row r="277" spans="1:16" ht="15.75" thickTop="1">
      <c r="A277" s="1136"/>
      <c r="B277" s="1136"/>
      <c r="C277" s="1136"/>
      <c r="D277" s="1136"/>
      <c r="E277" s="1136"/>
      <c r="F277" s="1136"/>
      <c r="G277" s="1136"/>
      <c r="H277" s="1136"/>
      <c r="I277" s="1136"/>
      <c r="J277" s="1136"/>
      <c r="K277" s="1136"/>
      <c r="L277" s="1136"/>
      <c r="M277" s="1136"/>
      <c r="N277" s="1136"/>
      <c r="O277" s="1136"/>
    </row>
    <row r="278" spans="1:16" ht="24.75" customHeight="1" thickBot="1">
      <c r="A278" s="263">
        <f>A238+1</f>
        <v>8</v>
      </c>
      <c r="B278" s="1137" t="s">
        <v>56</v>
      </c>
      <c r="C278" s="1137"/>
      <c r="D278" s="1137"/>
      <c r="E278" s="1137"/>
      <c r="F278" s="1137"/>
      <c r="G278" s="1137"/>
      <c r="H278" s="1137"/>
      <c r="I278" s="1137"/>
      <c r="J278" s="1137"/>
      <c r="K278" s="1137"/>
      <c r="L278" s="1137"/>
      <c r="M278" s="1137"/>
      <c r="N278" s="1137"/>
      <c r="O278" s="1137"/>
    </row>
    <row r="279" spans="1:16" s="430" customFormat="1" ht="30.75" customHeight="1" thickTop="1">
      <c r="A279" s="1138"/>
      <c r="B279" s="1139"/>
      <c r="C279" s="1140"/>
      <c r="D279" s="1143" t="str">
        <f>Master!$E$8</f>
        <v>Govt. Sr. Secondary School Raimalwada</v>
      </c>
      <c r="E279" s="1144"/>
      <c r="F279" s="1144"/>
      <c r="G279" s="1144"/>
      <c r="H279" s="1144"/>
      <c r="I279" s="1144"/>
      <c r="J279" s="1144"/>
      <c r="K279" s="1144"/>
      <c r="L279" s="1144"/>
      <c r="M279" s="1144"/>
      <c r="N279" s="1144"/>
      <c r="O279" s="1145"/>
    </row>
    <row r="280" spans="1:16" ht="26.25" customHeight="1" thickBot="1">
      <c r="A280" s="1138"/>
      <c r="B280" s="1141"/>
      <c r="C280" s="1142"/>
      <c r="D280" s="1146" t="str">
        <f>Master!$E$11</f>
        <v>P.S.-Bapini (Jodhpur)</v>
      </c>
      <c r="E280" s="1147"/>
      <c r="F280" s="1147"/>
      <c r="G280" s="1147"/>
      <c r="H280" s="1147"/>
      <c r="I280" s="1147"/>
      <c r="J280" s="1147"/>
      <c r="K280" s="1147"/>
      <c r="L280" s="1147"/>
      <c r="M280" s="1147"/>
      <c r="N280" s="1147"/>
      <c r="O280" s="1148"/>
    </row>
    <row r="281" spans="1:16" ht="22.5" customHeight="1">
      <c r="A281" s="1138"/>
      <c r="B281" s="262"/>
      <c r="C281" s="1149" t="s">
        <v>183</v>
      </c>
      <c r="D281" s="1150"/>
      <c r="E281" s="1150"/>
      <c r="F281" s="1150"/>
      <c r="G281" s="1151"/>
      <c r="H281" s="1158" t="s">
        <v>156</v>
      </c>
      <c r="I281" s="1158"/>
      <c r="J281" s="1161">
        <f>VLOOKUP($A278,'Class-9'!$B$9:$K$108,6)</f>
        <v>0</v>
      </c>
      <c r="K281" s="1162"/>
      <c r="L281" s="1167" t="s">
        <v>76</v>
      </c>
      <c r="M281" s="1168"/>
      <c r="N281" s="1169" t="str">
        <f>Master!$E$14</f>
        <v>08151106901</v>
      </c>
      <c r="O281" s="1170"/>
    </row>
    <row r="282" spans="1:16" ht="18.75" customHeight="1">
      <c r="A282" s="1138"/>
      <c r="B282" s="37"/>
      <c r="C282" s="1152"/>
      <c r="D282" s="1153"/>
      <c r="E282" s="1153"/>
      <c r="F282" s="1153"/>
      <c r="G282" s="1154"/>
      <c r="H282" s="1159"/>
      <c r="I282" s="1159"/>
      <c r="J282" s="1163"/>
      <c r="K282" s="1164"/>
      <c r="L282" s="1171" t="s">
        <v>72</v>
      </c>
      <c r="M282" s="1172"/>
      <c r="N282" s="1172"/>
      <c r="O282" s="1173"/>
      <c r="P282" s="104" t="s">
        <v>191</v>
      </c>
    </row>
    <row r="283" spans="1:16" ht="23.25" customHeight="1" thickBot="1">
      <c r="A283" s="1138"/>
      <c r="B283" s="37"/>
      <c r="C283" s="1155"/>
      <c r="D283" s="1156"/>
      <c r="E283" s="1156"/>
      <c r="F283" s="1156"/>
      <c r="G283" s="1157"/>
      <c r="H283" s="1160"/>
      <c r="I283" s="1160"/>
      <c r="J283" s="1165"/>
      <c r="K283" s="1166"/>
      <c r="L283" s="1174" t="s">
        <v>57</v>
      </c>
      <c r="M283" s="1175"/>
      <c r="N283" s="1176" t="str">
        <f>Master!$E$6</f>
        <v>2021-22</v>
      </c>
      <c r="O283" s="1177"/>
    </row>
    <row r="284" spans="1:16" ht="20.25" customHeight="1">
      <c r="A284" s="1138"/>
      <c r="B284" s="417" t="s">
        <v>200</v>
      </c>
      <c r="C284" s="1178" t="s">
        <v>22</v>
      </c>
      <c r="D284" s="1179"/>
      <c r="E284" s="1179"/>
      <c r="F284" s="1180"/>
      <c r="G284" s="23" t="s">
        <v>181</v>
      </c>
      <c r="H284" s="1181">
        <f>VLOOKUP($A278,'Class-9'!$B$9:$FL$108,4,0)</f>
        <v>0</v>
      </c>
      <c r="I284" s="1181"/>
      <c r="J284" s="1181"/>
      <c r="K284" s="1181"/>
      <c r="L284" s="1181"/>
      <c r="M284" s="1181"/>
      <c r="N284" s="1181"/>
      <c r="O284" s="1182"/>
    </row>
    <row r="285" spans="1:16" ht="20.25" customHeight="1">
      <c r="A285" s="1138"/>
      <c r="B285" s="417" t="s">
        <v>200</v>
      </c>
      <c r="C285" s="1183" t="s">
        <v>24</v>
      </c>
      <c r="D285" s="1184"/>
      <c r="E285" s="1184"/>
      <c r="F285" s="1185"/>
      <c r="G285" s="31" t="s">
        <v>181</v>
      </c>
      <c r="H285" s="1186">
        <f>VLOOKUP($A278,'Class-9'!$B$9:$FL$108,7,0)</f>
        <v>0</v>
      </c>
      <c r="I285" s="1186"/>
      <c r="J285" s="1186"/>
      <c r="K285" s="1186"/>
      <c r="L285" s="1186"/>
      <c r="M285" s="1186"/>
      <c r="N285" s="1186"/>
      <c r="O285" s="1187"/>
    </row>
    <row r="286" spans="1:16" ht="20.25" customHeight="1">
      <c r="A286" s="1138"/>
      <c r="B286" s="417" t="s">
        <v>200</v>
      </c>
      <c r="C286" s="1183" t="s">
        <v>25</v>
      </c>
      <c r="D286" s="1184"/>
      <c r="E286" s="1184"/>
      <c r="F286" s="1185"/>
      <c r="G286" s="31" t="s">
        <v>181</v>
      </c>
      <c r="H286" s="1186">
        <f>VLOOKUP($A278,'Class-9'!$B$9:$FL$108,8,0)</f>
        <v>0</v>
      </c>
      <c r="I286" s="1186"/>
      <c r="J286" s="1186"/>
      <c r="K286" s="1186"/>
      <c r="L286" s="1186"/>
      <c r="M286" s="1186"/>
      <c r="N286" s="1186"/>
      <c r="O286" s="1187"/>
    </row>
    <row r="287" spans="1:16" ht="20.25" customHeight="1">
      <c r="A287" s="1138"/>
      <c r="B287" s="417" t="s">
        <v>200</v>
      </c>
      <c r="C287" s="1183" t="s">
        <v>58</v>
      </c>
      <c r="D287" s="1184"/>
      <c r="E287" s="1184"/>
      <c r="F287" s="1185"/>
      <c r="G287" s="31" t="s">
        <v>181</v>
      </c>
      <c r="H287" s="1186">
        <f>VLOOKUP($A278,'Class-9'!$B$9:$FL$108,9,0)</f>
        <v>0</v>
      </c>
      <c r="I287" s="1186"/>
      <c r="J287" s="1186"/>
      <c r="K287" s="1186"/>
      <c r="L287" s="1186"/>
      <c r="M287" s="1186"/>
      <c r="N287" s="1186"/>
      <c r="O287" s="1187"/>
    </row>
    <row r="288" spans="1:16" ht="20.25" customHeight="1">
      <c r="A288" s="1138"/>
      <c r="B288" s="417" t="s">
        <v>200</v>
      </c>
      <c r="C288" s="1183" t="s">
        <v>59</v>
      </c>
      <c r="D288" s="1184"/>
      <c r="E288" s="1184"/>
      <c r="F288" s="1185"/>
      <c r="G288" s="31" t="s">
        <v>181</v>
      </c>
      <c r="H288" s="1188" t="str">
        <f>CONCATENATE('Class-9'!$G$4,'Class-9'!$J$4)</f>
        <v>9(A)</v>
      </c>
      <c r="I288" s="1186"/>
      <c r="J288" s="1186"/>
      <c r="K288" s="1186"/>
      <c r="L288" s="1186"/>
      <c r="M288" s="1186"/>
      <c r="N288" s="1186"/>
      <c r="O288" s="1187"/>
    </row>
    <row r="289" spans="1:15" ht="20.25" customHeight="1" thickBot="1">
      <c r="A289" s="1138"/>
      <c r="B289" s="417" t="s">
        <v>200</v>
      </c>
      <c r="C289" s="1189" t="s">
        <v>27</v>
      </c>
      <c r="D289" s="1190"/>
      <c r="E289" s="1190"/>
      <c r="F289" s="1191"/>
      <c r="G289" s="80" t="s">
        <v>181</v>
      </c>
      <c r="H289" s="1192">
        <f>VLOOKUP($A278,'Class-9'!$B$9:$FL$108,10,0)</f>
        <v>0</v>
      </c>
      <c r="I289" s="1192"/>
      <c r="J289" s="1192"/>
      <c r="K289" s="1192"/>
      <c r="L289" s="1192"/>
      <c r="M289" s="1192"/>
      <c r="N289" s="1192"/>
      <c r="O289" s="1193"/>
    </row>
    <row r="290" spans="1:15" ht="16.5" customHeight="1">
      <c r="A290" s="1138"/>
      <c r="B290" s="417" t="s">
        <v>200</v>
      </c>
      <c r="C290" s="1194" t="s">
        <v>60</v>
      </c>
      <c r="D290" s="1195"/>
      <c r="E290" s="1198" t="s">
        <v>81</v>
      </c>
      <c r="F290" s="1198" t="s">
        <v>82</v>
      </c>
      <c r="G290" s="1200" t="s">
        <v>32</v>
      </c>
      <c r="H290" s="1202" t="s">
        <v>61</v>
      </c>
      <c r="I290" s="1202"/>
      <c r="J290" s="1203"/>
      <c r="K290" s="1204" t="s">
        <v>97</v>
      </c>
      <c r="L290" s="1205"/>
      <c r="M290" s="1206"/>
      <c r="N290" s="1097" t="s">
        <v>88</v>
      </c>
      <c r="O290" s="1099" t="s">
        <v>118</v>
      </c>
    </row>
    <row r="291" spans="1:15" ht="16.5" customHeight="1">
      <c r="A291" s="1138"/>
      <c r="B291" s="417" t="s">
        <v>200</v>
      </c>
      <c r="C291" s="1196"/>
      <c r="D291" s="1197"/>
      <c r="E291" s="1199"/>
      <c r="F291" s="1199"/>
      <c r="G291" s="1201"/>
      <c r="H291" s="428" t="s">
        <v>31</v>
      </c>
      <c r="I291" s="254" t="s">
        <v>194</v>
      </c>
      <c r="J291" s="429" t="s">
        <v>32</v>
      </c>
      <c r="K291" s="428" t="s">
        <v>31</v>
      </c>
      <c r="L291" s="254" t="s">
        <v>194</v>
      </c>
      <c r="M291" s="429" t="s">
        <v>32</v>
      </c>
      <c r="N291" s="1098"/>
      <c r="O291" s="1100"/>
    </row>
    <row r="292" spans="1:15" ht="16.5" customHeight="1" thickBot="1">
      <c r="A292" s="1138"/>
      <c r="B292" s="417" t="s">
        <v>200</v>
      </c>
      <c r="C292" s="1102" t="s">
        <v>62</v>
      </c>
      <c r="D292" s="1103"/>
      <c r="E292" s="253">
        <f>'Class-9'!$L$7</f>
        <v>10</v>
      </c>
      <c r="F292" s="253">
        <f>'Class-9'!$M$7</f>
        <v>10</v>
      </c>
      <c r="G292" s="255">
        <f>SUM(E292:F292)</f>
        <v>20</v>
      </c>
      <c r="H292" s="253">
        <f>'Class-9'!$O$7</f>
        <v>24</v>
      </c>
      <c r="I292" s="253">
        <f>'Class-9'!$P$7</f>
        <v>6</v>
      </c>
      <c r="J292" s="255">
        <f>SUM(H292:I292)</f>
        <v>30</v>
      </c>
      <c r="K292" s="253">
        <f>'Class-9'!$R$7</f>
        <v>40</v>
      </c>
      <c r="L292" s="253">
        <f>'Class-9'!$S$7</f>
        <v>10</v>
      </c>
      <c r="M292" s="255">
        <f>SUM(K292:L292)</f>
        <v>50</v>
      </c>
      <c r="N292" s="129">
        <f>SUM(G292,J292,M292)</f>
        <v>100</v>
      </c>
      <c r="O292" s="1101"/>
    </row>
    <row r="293" spans="1:15" ht="16.5" customHeight="1">
      <c r="A293" s="1138"/>
      <c r="B293" s="417" t="s">
        <v>200</v>
      </c>
      <c r="C293" s="1104" t="str">
        <f>'Class-9'!$L$3</f>
        <v>HINDI</v>
      </c>
      <c r="D293" s="1105"/>
      <c r="E293" s="81">
        <f>IF($J281="TC",0,IF($J281="Nso",0,VLOOKUP($A278,'Class-9'!$B$9:$FL$108,11,0)))</f>
        <v>0</v>
      </c>
      <c r="F293" s="81">
        <f>IF($J281="TC",0,IF($J281="Nso",0,VLOOKUP($A278,'Class-9'!$B$9:$FL$108,12,0)))</f>
        <v>0</v>
      </c>
      <c r="G293" s="256">
        <f>E293+F293</f>
        <v>0</v>
      </c>
      <c r="H293" s="81">
        <f>IF($J281="TC",0,IF($J281="Nso",0,VLOOKUP($A278,'Class-9'!$B$9:$FL$108,14,0)))</f>
        <v>0</v>
      </c>
      <c r="I293" s="81">
        <f>IF($J281="TC",0,IF($J281="Nso",0,VLOOKUP($A278,'Class-9'!$B$9:$FL$108,15,0)))</f>
        <v>0</v>
      </c>
      <c r="J293" s="256">
        <f>H293+I293</f>
        <v>0</v>
      </c>
      <c r="K293" s="81">
        <f>IF($J281="TC",0,IF($J281="Nso",0,VLOOKUP($A278,'Class-9'!$B$9:$FL$108,17,0)))</f>
        <v>0</v>
      </c>
      <c r="L293" s="81">
        <f>IF($J281="Nso",0,VLOOKUP($A278,'Class-9'!$B$9:$FL$108,18,0))</f>
        <v>0</v>
      </c>
      <c r="M293" s="256">
        <f>K293+L293</f>
        <v>0</v>
      </c>
      <c r="N293" s="81">
        <f>G293+J293+M293</f>
        <v>0</v>
      </c>
      <c r="O293" s="82" t="str">
        <f>IF($J281="TC",0,IF($J281="Nso",0,VLOOKUP($A278,'Class-9'!$B$9:$FL$108,24,0)))</f>
        <v/>
      </c>
    </row>
    <row r="294" spans="1:15" ht="16.5" customHeight="1" thickBot="1">
      <c r="A294" s="1138"/>
      <c r="B294" s="417" t="s">
        <v>200</v>
      </c>
      <c r="C294" s="1106" t="str">
        <f>'Class-9'!$Z$3</f>
        <v>ENGLISH</v>
      </c>
      <c r="D294" s="1107"/>
      <c r="E294" s="419">
        <f>IF($J281="TC",0,IF($J281="Nso",0,VLOOKUP($A278,'Class-9'!$B$9:$FL$108,25,0)))</f>
        <v>0</v>
      </c>
      <c r="F294" s="419">
        <f>IF($J281="TC",0,IF($J281="Nso",0,VLOOKUP($A278,'Class-9'!$B$9:$FL$108,26,0)))</f>
        <v>0</v>
      </c>
      <c r="G294" s="420">
        <f t="shared" ref="G294" si="56">E294+F294</f>
        <v>0</v>
      </c>
      <c r="H294" s="421">
        <f>IF($J281="TC",0,IF($J281="Nso",0,VLOOKUP($A278,'Class-9'!$B$9:$FL$108,28,0)))</f>
        <v>0</v>
      </c>
      <c r="I294" s="419">
        <f>IF($J281="TC",0,IF($J281="Nso",0,VLOOKUP($A278,'Class-9'!$B$9:$FL$108,29,0)))</f>
        <v>0</v>
      </c>
      <c r="J294" s="420">
        <f t="shared" ref="J294" si="57">H294+I294</f>
        <v>0</v>
      </c>
      <c r="K294" s="419">
        <f>IF($J281="TC",0,IF($J281="Nso",0,VLOOKUP($A278,'Class-9'!$B$9:$FL$108,31,0)))</f>
        <v>0</v>
      </c>
      <c r="L294" s="419">
        <f>IF($J281="Nso",0,VLOOKUP($A278,'Class-9'!$B$9:$FL$108,32,0))</f>
        <v>0</v>
      </c>
      <c r="M294" s="420">
        <f t="shared" ref="M294" si="58">K294+L294</f>
        <v>0</v>
      </c>
      <c r="N294" s="419">
        <f t="shared" ref="N294" si="59">G294+J294+M294</f>
        <v>0</v>
      </c>
      <c r="O294" s="422" t="str">
        <f>IF($J281="TC",0,IF($J281="Nso",0,VLOOKUP($A278,'Class-9'!$B$9:$FL$108,38,0)))</f>
        <v/>
      </c>
    </row>
    <row r="295" spans="1:15" ht="16.5" customHeight="1" thickBot="1">
      <c r="A295" s="1138"/>
      <c r="B295" s="417" t="s">
        <v>200</v>
      </c>
      <c r="C295" s="1108" t="s">
        <v>62</v>
      </c>
      <c r="D295" s="1109"/>
      <c r="E295" s="424">
        <f>'Class-9'!$AN$7</f>
        <v>20</v>
      </c>
      <c r="F295" s="424">
        <f>'Class-9'!$AO$7</f>
        <v>20</v>
      </c>
      <c r="G295" s="425">
        <f>SUM(E295:F295)</f>
        <v>40</v>
      </c>
      <c r="H295" s="424">
        <f>'Class-9'!$AQ$7</f>
        <v>48</v>
      </c>
      <c r="I295" s="424">
        <f>'Class-9'!$AR$7</f>
        <v>12</v>
      </c>
      <c r="J295" s="425">
        <f>SUM(H295:I295)</f>
        <v>60</v>
      </c>
      <c r="K295" s="424">
        <f>'Class-9'!$AT$7</f>
        <v>80</v>
      </c>
      <c r="L295" s="424">
        <f>'Class-9'!$AU$7</f>
        <v>20</v>
      </c>
      <c r="M295" s="425">
        <f>SUM(K295:L295)</f>
        <v>100</v>
      </c>
      <c r="N295" s="426">
        <f>SUM(G295,J295,M295)</f>
        <v>200</v>
      </c>
      <c r="O295" s="427" t="s">
        <v>201</v>
      </c>
    </row>
    <row r="296" spans="1:15" ht="16.5" customHeight="1">
      <c r="A296" s="1138"/>
      <c r="B296" s="417" t="s">
        <v>200</v>
      </c>
      <c r="C296" s="1110" t="str">
        <f>'Class-9'!$AN$3</f>
        <v>SANSKRIT-I</v>
      </c>
      <c r="D296" s="1111"/>
      <c r="E296" s="81">
        <f>IF($J281="TC",0,IF($J281="Nso",0,VLOOKUP($A278,'Class-9'!$B$9:$FL$108,39,0)))</f>
        <v>0</v>
      </c>
      <c r="F296" s="81">
        <f>IF($J281="TC",0,IF($J281="TC",0,IF($J281="Nso",0,VLOOKUP($A278,'Class-9'!$B$9:$FL$108,40,0))))</f>
        <v>0</v>
      </c>
      <c r="G296" s="423">
        <f t="shared" ref="G296:G300" si="60">E296+F296</f>
        <v>0</v>
      </c>
      <c r="H296" s="410">
        <f>IF($J281="TC",0,IF($J281="Nso",0,VLOOKUP($A278,'Class-9'!$B$9:$FL$108,42,0)))</f>
        <v>0</v>
      </c>
      <c r="I296" s="81">
        <f>IF($J281="TC",0,IF($J281="Nso",0,VLOOKUP($A278,'Class-9'!$B$9:$FL$108,43,0)))</f>
        <v>0</v>
      </c>
      <c r="J296" s="423">
        <f t="shared" ref="J296:J300" si="61">H296+I296</f>
        <v>0</v>
      </c>
      <c r="K296" s="81">
        <f>IF($J281="TC",0,IF($J281="Nso",0,VLOOKUP($A278,'Class-9'!$B$9:$FL$108,45,0)))</f>
        <v>0</v>
      </c>
      <c r="L296" s="81">
        <f>IF($J281="Nso",0,VLOOKUP($A278,'Class-9'!$B$9:$FL$108,46,0))</f>
        <v>0</v>
      </c>
      <c r="M296" s="423">
        <f t="shared" ref="M296:M300" si="62">K296+L296</f>
        <v>0</v>
      </c>
      <c r="N296" s="81">
        <f t="shared" ref="N296:N300" si="63">G296+J296+M296</f>
        <v>0</v>
      </c>
      <c r="O296" s="82" t="str">
        <f>IF($J281="TC",0,IF($J281="Nso",0,VLOOKUP($A278,'Class-9'!$B$9:$FL$108,52,0)))</f>
        <v/>
      </c>
    </row>
    <row r="297" spans="1:15" ht="16.5" customHeight="1">
      <c r="A297" s="1138"/>
      <c r="B297" s="417" t="s">
        <v>200</v>
      </c>
      <c r="C297" s="1112" t="str">
        <f>'Class-9'!$BB$3</f>
        <v>SANSKRIT-II</v>
      </c>
      <c r="D297" s="1113"/>
      <c r="E297" s="81">
        <f>IF($J281="TC",0,IF($J281="Nso",0,VLOOKUP($A278,'Class-9'!$B$9:$FL$108,53,0)))</f>
        <v>0</v>
      </c>
      <c r="F297" s="81">
        <f>IF($J281="TC",0,IF($J281="Nso",0,VLOOKUP($A278,'Class-9'!$B$9:$FL$108,54,0)))</f>
        <v>0</v>
      </c>
      <c r="G297" s="257">
        <f t="shared" si="60"/>
        <v>0</v>
      </c>
      <c r="H297" s="258">
        <f>IF($J281="TC",0,IF($J281="Nso",0,VLOOKUP($A278,'Class-9'!$B$9:$FL$108,56,0)))</f>
        <v>0</v>
      </c>
      <c r="I297" s="81">
        <f>IF($J281="TC",0,IF($J281="Nso",0,VLOOKUP($A278,'Class-9'!$B$9:$FL$108,57,0)))</f>
        <v>0</v>
      </c>
      <c r="J297" s="257">
        <f t="shared" si="61"/>
        <v>0</v>
      </c>
      <c r="K297" s="81">
        <f>IF($J281="TC",0,IF($J281="Nso",0,VLOOKUP($A278,'Class-9'!$B$9:$FL$108,59,0)))</f>
        <v>0</v>
      </c>
      <c r="L297" s="81">
        <f>IF($J281="Nso",0,VLOOKUP($A278,'Class-9'!$B$9:$FL$108,60,0))</f>
        <v>0</v>
      </c>
      <c r="M297" s="257">
        <f t="shared" si="62"/>
        <v>0</v>
      </c>
      <c r="N297" s="81">
        <f t="shared" si="63"/>
        <v>0</v>
      </c>
      <c r="O297" s="82" t="str">
        <f>IF($J281="TC",0,IF($J281="Nso",0,VLOOKUP($A278,'Class-9'!$B$9:$FL$108,66,0)))</f>
        <v/>
      </c>
    </row>
    <row r="298" spans="1:15" ht="16.5" customHeight="1">
      <c r="A298" s="1138"/>
      <c r="B298" s="417" t="s">
        <v>200</v>
      </c>
      <c r="C298" s="1112" t="str">
        <f>'Class-9'!$BP$3</f>
        <v>MATHEMATICS</v>
      </c>
      <c r="D298" s="1113"/>
      <c r="E298" s="81">
        <f>IF($J281="TC",0,IF($J281="Nso",0,VLOOKUP($A278,'Class-9'!$B$9:$FL$108,67,0)))</f>
        <v>0</v>
      </c>
      <c r="F298" s="81">
        <f>IF($J281="TC",0,IF($J281="Nso",0,VLOOKUP($A278,'Class-9'!$B$9:$FL$108,68,0)))</f>
        <v>0</v>
      </c>
      <c r="G298" s="257">
        <f t="shared" si="60"/>
        <v>0</v>
      </c>
      <c r="H298" s="258">
        <f>IF($J281="TC",0,IF($J281="Nso",0,VLOOKUP($A278,'Class-9'!$B$9:$FL$108,70,0)))</f>
        <v>0</v>
      </c>
      <c r="I298" s="81">
        <f>IF($J281="TC",0,IF($J281="Nso",0,VLOOKUP($A278,'Class-9'!$B$9:$FL$108,71,0)))</f>
        <v>0</v>
      </c>
      <c r="J298" s="257">
        <f t="shared" si="61"/>
        <v>0</v>
      </c>
      <c r="K298" s="81">
        <f>IF($J281="TC",0,IF($J281="Nso",0,VLOOKUP($A278,'Class-9'!$B$9:$FL$108,73,0)))</f>
        <v>0</v>
      </c>
      <c r="L298" s="81">
        <f>IF($J281="Nso",0,VLOOKUP($A278,'Class-9'!$B$9:$FL$108,74,0))</f>
        <v>0</v>
      </c>
      <c r="M298" s="257">
        <f t="shared" si="62"/>
        <v>0</v>
      </c>
      <c r="N298" s="81">
        <f t="shared" si="63"/>
        <v>0</v>
      </c>
      <c r="O298" s="82" t="str">
        <f>IF($J281="TC",0,IF($J281="Nso",0,VLOOKUP($A278,'Class-9'!$B$9:$FL$108,80,0)))</f>
        <v/>
      </c>
    </row>
    <row r="299" spans="1:15" ht="16.5" customHeight="1">
      <c r="A299" s="1138"/>
      <c r="B299" s="417" t="s">
        <v>200</v>
      </c>
      <c r="C299" s="1114" t="str">
        <f>'Class-9'!$CD$3</f>
        <v>SCIENCE</v>
      </c>
      <c r="D299" s="1115"/>
      <c r="E299" s="411">
        <f>IF($J281="TC",0,IF($J281="Nso",0,VLOOKUP($A278,'Class-9'!$B$9:$FL$108,81,0)))</f>
        <v>0</v>
      </c>
      <c r="F299" s="411">
        <f>IF($J281="TC",0,IF($J281="Nso",0,VLOOKUP($A278,'Class-9'!$B$9:$FL$108,82,0)))</f>
        <v>0</v>
      </c>
      <c r="G299" s="412">
        <f t="shared" si="60"/>
        <v>0</v>
      </c>
      <c r="H299" s="413">
        <f>IF($J281="TC",0,IF($J281="Nso",0,VLOOKUP($A278,'Class-9'!$B$9:$FL$108,84,0)))</f>
        <v>0</v>
      </c>
      <c r="I299" s="411">
        <f>IF($J281="TC",0,IF($J281="Nso",0,VLOOKUP($A278,'Class-9'!$B$9:$FL$108,85,0)))</f>
        <v>0</v>
      </c>
      <c r="J299" s="412">
        <f t="shared" si="61"/>
        <v>0</v>
      </c>
      <c r="K299" s="411">
        <f>IF($J281="TC",0,IF($J281="Nso",0,VLOOKUP($A278,'Class-9'!$B$9:$FL$108,87,0)))</f>
        <v>0</v>
      </c>
      <c r="L299" s="411">
        <f>IF($J281="Nso",0,VLOOKUP($A278,'Class-9'!$B$9:$FL$108,88,0))</f>
        <v>0</v>
      </c>
      <c r="M299" s="412">
        <f t="shared" si="62"/>
        <v>0</v>
      </c>
      <c r="N299" s="411">
        <f t="shared" si="63"/>
        <v>0</v>
      </c>
      <c r="O299" s="414" t="str">
        <f>IF($J281="TC",0,IF($J281="Nso",0,VLOOKUP($A278,'Class-9'!$B$9:$FL$108,94,0)))</f>
        <v/>
      </c>
    </row>
    <row r="300" spans="1:15" ht="16.5" customHeight="1" thickBot="1">
      <c r="A300" s="1138"/>
      <c r="B300" s="417" t="s">
        <v>200</v>
      </c>
      <c r="C300" s="1114" t="str">
        <f>'Class-9'!$CR$3</f>
        <v>SOCIAL SCIENCE</v>
      </c>
      <c r="D300" s="1115"/>
      <c r="E300" s="411">
        <f>IF($J282="TC",0,IF($J281="Nso",0,VLOOKUP($A278,'Class-9'!$B$9:$FL$108,95,0)))</f>
        <v>0</v>
      </c>
      <c r="F300" s="411">
        <f>IF($J282="TC",0,IF($J281="Nso",0,VLOOKUP($A278,'Class-9'!$B$9:$FL$108,96,0)))</f>
        <v>0</v>
      </c>
      <c r="G300" s="412">
        <f t="shared" si="60"/>
        <v>0</v>
      </c>
      <c r="H300" s="413">
        <f>IF($J282="TC",0,IF($J281="Nso",0,VLOOKUP($A278,'Class-9'!$B$9:$FL$108,98,0)))</f>
        <v>0</v>
      </c>
      <c r="I300" s="411">
        <f>IF($J282="TC",0,IF($J281="Nso",0,VLOOKUP($A278,'Class-9'!$B$9:$FL$108,99,0)))</f>
        <v>0</v>
      </c>
      <c r="J300" s="412">
        <f t="shared" si="61"/>
        <v>0</v>
      </c>
      <c r="K300" s="411">
        <f>IF($J282="TC",0,IF($J281="Nso",0,VLOOKUP($A278,'Class-9'!$B$9:$FL$108,101,0)))</f>
        <v>0</v>
      </c>
      <c r="L300" s="411">
        <f>IF($J282="Nso",0,VLOOKUP($A278,'Class-9'!$B$9:$FL$108,102,0))</f>
        <v>0</v>
      </c>
      <c r="M300" s="412">
        <f t="shared" si="62"/>
        <v>0</v>
      </c>
      <c r="N300" s="411">
        <f t="shared" si="63"/>
        <v>0</v>
      </c>
      <c r="O300" s="414" t="str">
        <f>IF($J282="TC",0,IF($J281="Nso",0,VLOOKUP($A278,'Class-9'!$B$9:$FL$108,108,0)))</f>
        <v/>
      </c>
    </row>
    <row r="301" spans="1:15" ht="23.25" customHeight="1">
      <c r="A301" s="1138"/>
      <c r="B301" s="417" t="s">
        <v>200</v>
      </c>
      <c r="C301" s="1116" t="s">
        <v>89</v>
      </c>
      <c r="D301" s="1117"/>
      <c r="E301" s="1118"/>
      <c r="F301" s="1122" t="s">
        <v>90</v>
      </c>
      <c r="G301" s="1123"/>
      <c r="H301" s="1124" t="s">
        <v>91</v>
      </c>
      <c r="I301" s="1125"/>
      <c r="J301" s="1126" t="s">
        <v>47</v>
      </c>
      <c r="K301" s="1127"/>
      <c r="L301" s="415" t="s">
        <v>111</v>
      </c>
      <c r="M301" s="1128" t="s">
        <v>45</v>
      </c>
      <c r="N301" s="1129"/>
      <c r="O301" s="416" t="s">
        <v>49</v>
      </c>
    </row>
    <row r="302" spans="1:15" ht="20.25" customHeight="1" thickBot="1">
      <c r="A302" s="1138"/>
      <c r="B302" s="417" t="s">
        <v>200</v>
      </c>
      <c r="C302" s="1119"/>
      <c r="D302" s="1120"/>
      <c r="E302" s="1121"/>
      <c r="F302" s="1130">
        <f>IF($J281="TC",0,IF($J281="Nso",0,VLOOKUP($A278,'Class-9'!$B$9:$FL$108,160,0)))</f>
        <v>0</v>
      </c>
      <c r="G302" s="1131"/>
      <c r="H302" s="1130">
        <f>IF($J281="TC",0,IF($J281="Nso",0,VLOOKUP($A278,'Class-9'!$B$9:$FL$108,161,0)))</f>
        <v>0</v>
      </c>
      <c r="I302" s="1131"/>
      <c r="J302" s="1132">
        <f>IF($J281="TC",0,IF($J281="Nso",0,VLOOKUP($A278,'Class-9'!$B$9:$FL$108,162,0)))</f>
        <v>0</v>
      </c>
      <c r="K302" s="1133"/>
      <c r="L302" s="259" t="str">
        <f>IF($J281="TC",0,IF($J281="Nso",0,VLOOKUP($A278,'Class-9'!$B$9:$FL$108,163,0)))</f>
        <v/>
      </c>
      <c r="M302" s="1134" t="str">
        <f>IF($J281="TC","TC",IF($J281="Nso","NSO",VLOOKUP($A278,'Class-9'!$B$9:$FL$108,164,0)))</f>
        <v/>
      </c>
      <c r="N302" s="1135"/>
      <c r="O302" s="79" t="str">
        <f>IF($J281="Nso",0,VLOOKUP($A278,'Class-9'!$B$9:$FL$108,166,0))</f>
        <v/>
      </c>
    </row>
    <row r="303" spans="1:15" ht="20.25" customHeight="1">
      <c r="A303" s="1138"/>
      <c r="B303" s="417" t="s">
        <v>200</v>
      </c>
      <c r="C303" s="1061" t="s">
        <v>64</v>
      </c>
      <c r="D303" s="1062"/>
      <c r="E303" s="1062"/>
      <c r="F303" s="1062"/>
      <c r="G303" s="1062"/>
      <c r="H303" s="1063"/>
      <c r="I303" s="1064" t="s">
        <v>65</v>
      </c>
      <c r="J303" s="1065"/>
      <c r="K303" s="1065"/>
      <c r="L303" s="83">
        <f>VLOOKUP($A278,'Class-9'!$B$9:$FL$108,157,0)</f>
        <v>0</v>
      </c>
      <c r="M303" s="1066" t="s">
        <v>121</v>
      </c>
      <c r="N303" s="1067"/>
      <c r="O303" s="1068"/>
    </row>
    <row r="304" spans="1:15" ht="20.25" customHeight="1" thickBot="1">
      <c r="A304" s="1138"/>
      <c r="B304" s="417" t="s">
        <v>200</v>
      </c>
      <c r="C304" s="1069" t="s">
        <v>60</v>
      </c>
      <c r="D304" s="1070"/>
      <c r="E304" s="1070"/>
      <c r="F304" s="1071" t="s">
        <v>192</v>
      </c>
      <c r="G304" s="1071"/>
      <c r="H304" s="260" t="s">
        <v>53</v>
      </c>
      <c r="I304" s="1072" t="s">
        <v>66</v>
      </c>
      <c r="J304" s="1073"/>
      <c r="K304" s="1073"/>
      <c r="L304" s="113">
        <f>VLOOKUP($A278,'Class-9'!$B$9:$FL$108,158,0)</f>
        <v>0</v>
      </c>
      <c r="M304" s="1074" t="str">
        <f>IF($J281="TC",0,IF($J281="Nso",0,VLOOKUP($A278,'Class-9'!$B$9:$FL$108,159,0)))</f>
        <v/>
      </c>
      <c r="N304" s="1075"/>
      <c r="O304" s="1076"/>
    </row>
    <row r="305" spans="1:15" ht="17.25" customHeight="1">
      <c r="A305" s="1138"/>
      <c r="B305" s="417" t="s">
        <v>200</v>
      </c>
      <c r="C305" s="1069"/>
      <c r="D305" s="1070"/>
      <c r="E305" s="1070"/>
      <c r="F305" s="1071"/>
      <c r="G305" s="1071"/>
      <c r="H305" s="261" t="s">
        <v>119</v>
      </c>
      <c r="I305" s="1077" t="s">
        <v>67</v>
      </c>
      <c r="J305" s="1078"/>
      <c r="K305" s="1078"/>
      <c r="L305" s="1079">
        <f>IF($J281="TC","Transferred",IF($J281="Nso","NameSeparated",VLOOKUP($A278,'Class-9'!$B$9:$FL$108,167,0)))</f>
        <v>0</v>
      </c>
      <c r="M305" s="1079"/>
      <c r="N305" s="1079"/>
      <c r="O305" s="1080"/>
    </row>
    <row r="306" spans="1:15" ht="17.25" customHeight="1">
      <c r="A306" s="1138"/>
      <c r="B306" s="417" t="s">
        <v>200</v>
      </c>
      <c r="C306" s="1081" t="str">
        <f>'Class-9'!$DF$3</f>
        <v>Foundation Of Information Tech.</v>
      </c>
      <c r="D306" s="1082"/>
      <c r="E306" s="1083"/>
      <c r="F306" s="1084" t="str">
        <f>IF($J281="TC",0,IF($J281="Nso",0,VLOOKUP($A278,'Class-9'!$B$9:$GP$108,185,0)))</f>
        <v>0/200</v>
      </c>
      <c r="G306" s="1084"/>
      <c r="H306" s="78" t="str">
        <f>IF($J281="TC",0,IF($J281="Nso",0,VLOOKUP($A278,'Class-9'!$B$9:$GP$108,120,0)))</f>
        <v/>
      </c>
      <c r="I306" s="1085" t="s">
        <v>79</v>
      </c>
      <c r="J306" s="1086"/>
      <c r="K306" s="1086"/>
      <c r="L306" s="1087">
        <f>'Class-9'!$T$2</f>
        <v>44676</v>
      </c>
      <c r="M306" s="1088"/>
      <c r="N306" s="1088"/>
      <c r="O306" s="1089"/>
    </row>
    <row r="307" spans="1:15" ht="21" customHeight="1">
      <c r="A307" s="1138"/>
      <c r="B307" s="417" t="s">
        <v>200</v>
      </c>
      <c r="C307" s="1090" t="str">
        <f>'Class-9'!$DR$3</f>
        <v>Health &amp; Phy. Edu.</v>
      </c>
      <c r="D307" s="1084"/>
      <c r="E307" s="1084"/>
      <c r="F307" s="1030" t="str">
        <f>IF($J281="TC",0,IF($J281="Nso",0,VLOOKUP($A278,'Class-9'!$B$9:$GP$108,189,0)))</f>
        <v>0/200</v>
      </c>
      <c r="G307" s="1031"/>
      <c r="H307" s="78" t="str">
        <f>IF($J281="TC",0,IF($J281="Nso",0,VLOOKUP($A278,'Class-9'!$B$9:$GP$108,132,0)))</f>
        <v/>
      </c>
      <c r="I307" s="1091"/>
      <c r="J307" s="1092"/>
      <c r="K307" s="1092"/>
      <c r="L307" s="1092"/>
      <c r="M307" s="1092"/>
      <c r="N307" s="1092"/>
      <c r="O307" s="1093"/>
    </row>
    <row r="308" spans="1:15" ht="21" customHeight="1">
      <c r="A308" s="1138"/>
      <c r="B308" s="417" t="s">
        <v>200</v>
      </c>
      <c r="C308" s="1028" t="str">
        <f>'Class-9'!$ED$3</f>
        <v>S.U.P.W.</v>
      </c>
      <c r="D308" s="1029"/>
      <c r="E308" s="1029"/>
      <c r="F308" s="1030" t="str">
        <f>IF($J281="TC",0,IF($J281="Nso",0,VLOOKUP($A278,'Class-9'!$B$9:$GP$108,193,0)))</f>
        <v>0/100</v>
      </c>
      <c r="G308" s="1031"/>
      <c r="H308" s="78" t="str">
        <f>IF($J281="TC",0,IF($J281="Nso",0,VLOOKUP($A278,'Class-9'!$B$9:$GP$108,138,0)))</f>
        <v/>
      </c>
      <c r="I308" s="1094"/>
      <c r="J308" s="1095"/>
      <c r="K308" s="1095"/>
      <c r="L308" s="1095"/>
      <c r="M308" s="1095"/>
      <c r="N308" s="1095"/>
      <c r="O308" s="1096"/>
    </row>
    <row r="309" spans="1:15" ht="14.25" customHeight="1">
      <c r="A309" s="1138"/>
      <c r="B309" s="417" t="s">
        <v>200</v>
      </c>
      <c r="C309" s="1028" t="str">
        <f>'Class-9'!$EJ$3</f>
        <v>ART EDUCATION</v>
      </c>
      <c r="D309" s="1029"/>
      <c r="E309" s="1029"/>
      <c r="F309" s="1030" t="str">
        <f>IF($J280="TC",0,IF($J280="Nso",0,VLOOKUP($A278,'Class-9'!$B$9:$GP$108,197,0)))</f>
        <v>0/100</v>
      </c>
      <c r="G309" s="1031"/>
      <c r="H309" s="78" t="str">
        <f>IF($J280="TC",0,IF($J280="Nso",0,VLOOKUP($A278,'Class-9'!$B$9:$GP$108,144,0)))</f>
        <v/>
      </c>
      <c r="I309" s="1032" t="s">
        <v>92</v>
      </c>
      <c r="J309" s="1033"/>
      <c r="K309" s="1033"/>
      <c r="L309" s="1033"/>
      <c r="M309" s="1033"/>
      <c r="N309" s="1033"/>
      <c r="O309" s="1034"/>
    </row>
    <row r="310" spans="1:15" ht="14.25" customHeight="1" thickBot="1">
      <c r="A310" s="1138"/>
      <c r="B310" s="417" t="s">
        <v>200</v>
      </c>
      <c r="C310" s="1035" t="str">
        <f>'Class-9'!$EP$3</f>
        <v>H &amp; C RAJ</v>
      </c>
      <c r="D310" s="1036"/>
      <c r="E310" s="1036"/>
      <c r="F310" s="1037" t="str">
        <f>IF($J281="TC",0,IF($J281="Nso",0,VLOOKUP($A278,'Class-9'!$B$9:$GU$108,201,0)))</f>
        <v>0/200</v>
      </c>
      <c r="G310" s="1038"/>
      <c r="H310" s="374" t="str">
        <f>IF($J281="TC",0,IF($J281="Nso",0,VLOOKUP($A278,'Class-9'!$B$9:$GU$108,156,0)))</f>
        <v/>
      </c>
      <c r="I310" s="1032" t="s">
        <v>73</v>
      </c>
      <c r="J310" s="1033"/>
      <c r="K310" s="1033"/>
      <c r="L310" s="1033"/>
      <c r="M310" s="1033"/>
      <c r="N310" s="1033"/>
      <c r="O310" s="1034"/>
    </row>
    <row r="311" spans="1:15" ht="20.25" customHeight="1">
      <c r="A311" s="1138"/>
      <c r="B311" s="417" t="s">
        <v>200</v>
      </c>
      <c r="C311" s="1046" t="s">
        <v>204</v>
      </c>
      <c r="D311" s="1047"/>
      <c r="E311" s="1048"/>
      <c r="F311" s="1055" t="s">
        <v>205</v>
      </c>
      <c r="G311" s="1056"/>
      <c r="H311" s="434" t="s">
        <v>34</v>
      </c>
      <c r="I311" s="1039" t="s">
        <v>74</v>
      </c>
      <c r="J311" s="1033"/>
      <c r="K311" s="1033"/>
      <c r="L311" s="1033"/>
      <c r="M311" s="1033"/>
      <c r="N311" s="1033"/>
      <c r="O311" s="1034"/>
    </row>
    <row r="312" spans="1:15" ht="20.25" customHeight="1">
      <c r="A312" s="1138"/>
      <c r="B312" s="417" t="s">
        <v>200</v>
      </c>
      <c r="C312" s="1049"/>
      <c r="D312" s="1050"/>
      <c r="E312" s="1051"/>
      <c r="F312" s="1057" t="s">
        <v>206</v>
      </c>
      <c r="G312" s="1058"/>
      <c r="H312" s="435" t="s">
        <v>203</v>
      </c>
      <c r="I312" s="1040" t="s">
        <v>75</v>
      </c>
      <c r="J312" s="1041"/>
      <c r="K312" s="1041"/>
      <c r="L312" s="1041"/>
      <c r="M312" s="1041"/>
      <c r="N312" s="1041"/>
      <c r="O312" s="1042"/>
    </row>
    <row r="313" spans="1:15" ht="16.5" customHeight="1">
      <c r="A313" s="1138"/>
      <c r="B313" s="417" t="s">
        <v>200</v>
      </c>
      <c r="C313" s="1049"/>
      <c r="D313" s="1050"/>
      <c r="E313" s="1051"/>
      <c r="F313" s="1057" t="s">
        <v>210</v>
      </c>
      <c r="G313" s="1058"/>
      <c r="H313" s="435" t="s">
        <v>68</v>
      </c>
      <c r="I313" s="1043"/>
      <c r="J313" s="1044"/>
      <c r="K313" s="1044"/>
      <c r="L313" s="1044"/>
      <c r="M313" s="1044"/>
      <c r="N313" s="1044"/>
      <c r="O313" s="1045"/>
    </row>
    <row r="314" spans="1:15" ht="16.5" customHeight="1">
      <c r="A314" s="1138"/>
      <c r="B314" s="417" t="s">
        <v>200</v>
      </c>
      <c r="C314" s="1049"/>
      <c r="D314" s="1050"/>
      <c r="E314" s="1051"/>
      <c r="F314" s="1057" t="s">
        <v>211</v>
      </c>
      <c r="G314" s="1058"/>
      <c r="H314" s="435" t="s">
        <v>69</v>
      </c>
      <c r="I314" s="1043"/>
      <c r="J314" s="1044"/>
      <c r="K314" s="1044"/>
      <c r="L314" s="1044"/>
      <c r="M314" s="1044"/>
      <c r="N314" s="1044"/>
      <c r="O314" s="1045"/>
    </row>
    <row r="315" spans="1:15" ht="16.5" customHeight="1">
      <c r="A315" s="1138"/>
      <c r="B315" s="417" t="s">
        <v>200</v>
      </c>
      <c r="C315" s="1049"/>
      <c r="D315" s="1050"/>
      <c r="E315" s="1051"/>
      <c r="F315" s="1057" t="s">
        <v>120</v>
      </c>
      <c r="G315" s="1058"/>
      <c r="H315" s="435" t="s">
        <v>71</v>
      </c>
      <c r="I315" s="1022" t="s">
        <v>93</v>
      </c>
      <c r="J315" s="1023"/>
      <c r="K315" s="1023"/>
      <c r="L315" s="1023"/>
      <c r="M315" s="1023"/>
      <c r="N315" s="1023"/>
      <c r="O315" s="1024"/>
    </row>
    <row r="316" spans="1:15" ht="16.5" customHeight="1" thickBot="1">
      <c r="A316" s="1138"/>
      <c r="B316" s="418" t="s">
        <v>200</v>
      </c>
      <c r="C316" s="1052"/>
      <c r="D316" s="1053"/>
      <c r="E316" s="1054"/>
      <c r="F316" s="1059" t="s">
        <v>208</v>
      </c>
      <c r="G316" s="1060"/>
      <c r="H316" s="436" t="s">
        <v>70</v>
      </c>
      <c r="I316" s="1025"/>
      <c r="J316" s="1026"/>
      <c r="K316" s="1026"/>
      <c r="L316" s="1026"/>
      <c r="M316" s="1026"/>
      <c r="N316" s="1026"/>
      <c r="O316" s="1027"/>
    </row>
    <row r="317" spans="1:15" ht="24.75" customHeight="1" thickTop="1" thickBot="1">
      <c r="A317" s="263">
        <f>A278+1</f>
        <v>9</v>
      </c>
      <c r="B317" s="1137" t="s">
        <v>56</v>
      </c>
      <c r="C317" s="1137"/>
      <c r="D317" s="1137"/>
      <c r="E317" s="1137"/>
      <c r="F317" s="1137"/>
      <c r="G317" s="1137"/>
      <c r="H317" s="1137"/>
      <c r="I317" s="1137"/>
      <c r="J317" s="1137"/>
      <c r="K317" s="1137"/>
      <c r="L317" s="1137"/>
      <c r="M317" s="1137"/>
      <c r="N317" s="1137"/>
      <c r="O317" s="1137"/>
    </row>
    <row r="318" spans="1:15" s="430" customFormat="1" ht="30.75" customHeight="1" thickTop="1">
      <c r="A318" s="1138"/>
      <c r="B318" s="1139"/>
      <c r="C318" s="1140"/>
      <c r="D318" s="1143" t="str">
        <f>Master!$E$8</f>
        <v>Govt. Sr. Secondary School Raimalwada</v>
      </c>
      <c r="E318" s="1144"/>
      <c r="F318" s="1144"/>
      <c r="G318" s="1144"/>
      <c r="H318" s="1144"/>
      <c r="I318" s="1144"/>
      <c r="J318" s="1144"/>
      <c r="K318" s="1144"/>
      <c r="L318" s="1144"/>
      <c r="M318" s="1144"/>
      <c r="N318" s="1144"/>
      <c r="O318" s="1145"/>
    </row>
    <row r="319" spans="1:15" ht="26.25" customHeight="1" thickBot="1">
      <c r="A319" s="1138"/>
      <c r="B319" s="1141"/>
      <c r="C319" s="1142"/>
      <c r="D319" s="1146" t="str">
        <f>Master!$E$11</f>
        <v>P.S.-Bapini (Jodhpur)</v>
      </c>
      <c r="E319" s="1147"/>
      <c r="F319" s="1147"/>
      <c r="G319" s="1147"/>
      <c r="H319" s="1147"/>
      <c r="I319" s="1147"/>
      <c r="J319" s="1147"/>
      <c r="K319" s="1147"/>
      <c r="L319" s="1147"/>
      <c r="M319" s="1147"/>
      <c r="N319" s="1147"/>
      <c r="O319" s="1148"/>
    </row>
    <row r="320" spans="1:15" ht="22.5" customHeight="1">
      <c r="A320" s="1138"/>
      <c r="B320" s="262"/>
      <c r="C320" s="1149" t="s">
        <v>183</v>
      </c>
      <c r="D320" s="1150"/>
      <c r="E320" s="1150"/>
      <c r="F320" s="1150"/>
      <c r="G320" s="1151"/>
      <c r="H320" s="1158" t="s">
        <v>156</v>
      </c>
      <c r="I320" s="1158"/>
      <c r="J320" s="1161">
        <f>VLOOKUP($A317,'Class-9'!$B$9:$K$108,6)</f>
        <v>0</v>
      </c>
      <c r="K320" s="1162"/>
      <c r="L320" s="1167" t="s">
        <v>76</v>
      </c>
      <c r="M320" s="1168"/>
      <c r="N320" s="1169" t="str">
        <f>Master!$E$14</f>
        <v>08151106901</v>
      </c>
      <c r="O320" s="1170"/>
    </row>
    <row r="321" spans="1:16" ht="18.75" customHeight="1">
      <c r="A321" s="1138"/>
      <c r="B321" s="37"/>
      <c r="C321" s="1152"/>
      <c r="D321" s="1153"/>
      <c r="E321" s="1153"/>
      <c r="F321" s="1153"/>
      <c r="G321" s="1154"/>
      <c r="H321" s="1159"/>
      <c r="I321" s="1159"/>
      <c r="J321" s="1163"/>
      <c r="K321" s="1164"/>
      <c r="L321" s="1171" t="s">
        <v>72</v>
      </c>
      <c r="M321" s="1172"/>
      <c r="N321" s="1172"/>
      <c r="O321" s="1173"/>
      <c r="P321" s="104" t="s">
        <v>191</v>
      </c>
    </row>
    <row r="322" spans="1:16" ht="23.25" customHeight="1" thickBot="1">
      <c r="A322" s="1138"/>
      <c r="B322" s="37"/>
      <c r="C322" s="1155"/>
      <c r="D322" s="1156"/>
      <c r="E322" s="1156"/>
      <c r="F322" s="1156"/>
      <c r="G322" s="1157"/>
      <c r="H322" s="1160"/>
      <c r="I322" s="1160"/>
      <c r="J322" s="1165"/>
      <c r="K322" s="1166"/>
      <c r="L322" s="1174" t="s">
        <v>57</v>
      </c>
      <c r="M322" s="1175"/>
      <c r="N322" s="1176" t="str">
        <f>Master!$E$6</f>
        <v>2021-22</v>
      </c>
      <c r="O322" s="1177"/>
    </row>
    <row r="323" spans="1:16" ht="20.25" customHeight="1">
      <c r="A323" s="1138"/>
      <c r="B323" s="417" t="s">
        <v>200</v>
      </c>
      <c r="C323" s="1178" t="s">
        <v>22</v>
      </c>
      <c r="D323" s="1179"/>
      <c r="E323" s="1179"/>
      <c r="F323" s="1180"/>
      <c r="G323" s="23" t="s">
        <v>181</v>
      </c>
      <c r="H323" s="1181">
        <f>VLOOKUP($A317,'Class-9'!$B$9:$FL$108,4,0)</f>
        <v>0</v>
      </c>
      <c r="I323" s="1181"/>
      <c r="J323" s="1181"/>
      <c r="K323" s="1181"/>
      <c r="L323" s="1181"/>
      <c r="M323" s="1181"/>
      <c r="N323" s="1181"/>
      <c r="O323" s="1182"/>
    </row>
    <row r="324" spans="1:16" ht="20.25" customHeight="1">
      <c r="A324" s="1138"/>
      <c r="B324" s="417" t="s">
        <v>200</v>
      </c>
      <c r="C324" s="1183" t="s">
        <v>24</v>
      </c>
      <c r="D324" s="1184"/>
      <c r="E324" s="1184"/>
      <c r="F324" s="1185"/>
      <c r="G324" s="31" t="s">
        <v>181</v>
      </c>
      <c r="H324" s="1186">
        <f>VLOOKUP($A317,'Class-9'!$B$9:$FL$108,7,0)</f>
        <v>0</v>
      </c>
      <c r="I324" s="1186"/>
      <c r="J324" s="1186"/>
      <c r="K324" s="1186"/>
      <c r="L324" s="1186"/>
      <c r="M324" s="1186"/>
      <c r="N324" s="1186"/>
      <c r="O324" s="1187"/>
    </row>
    <row r="325" spans="1:16" ht="20.25" customHeight="1">
      <c r="A325" s="1138"/>
      <c r="B325" s="417" t="s">
        <v>200</v>
      </c>
      <c r="C325" s="1183" t="s">
        <v>25</v>
      </c>
      <c r="D325" s="1184"/>
      <c r="E325" s="1184"/>
      <c r="F325" s="1185"/>
      <c r="G325" s="31" t="s">
        <v>181</v>
      </c>
      <c r="H325" s="1186">
        <f>VLOOKUP($A317,'Class-9'!$B$9:$FL$108,8,0)</f>
        <v>0</v>
      </c>
      <c r="I325" s="1186"/>
      <c r="J325" s="1186"/>
      <c r="K325" s="1186"/>
      <c r="L325" s="1186"/>
      <c r="M325" s="1186"/>
      <c r="N325" s="1186"/>
      <c r="O325" s="1187"/>
    </row>
    <row r="326" spans="1:16" ht="20.25" customHeight="1">
      <c r="A326" s="1138"/>
      <c r="B326" s="417" t="s">
        <v>200</v>
      </c>
      <c r="C326" s="1183" t="s">
        <v>58</v>
      </c>
      <c r="D326" s="1184"/>
      <c r="E326" s="1184"/>
      <c r="F326" s="1185"/>
      <c r="G326" s="31" t="s">
        <v>181</v>
      </c>
      <c r="H326" s="1186">
        <f>VLOOKUP($A317,'Class-9'!$B$9:$FL$108,9,0)</f>
        <v>0</v>
      </c>
      <c r="I326" s="1186"/>
      <c r="J326" s="1186"/>
      <c r="K326" s="1186"/>
      <c r="L326" s="1186"/>
      <c r="M326" s="1186"/>
      <c r="N326" s="1186"/>
      <c r="O326" s="1187"/>
    </row>
    <row r="327" spans="1:16" ht="20.25" customHeight="1">
      <c r="A327" s="1138"/>
      <c r="B327" s="417" t="s">
        <v>200</v>
      </c>
      <c r="C327" s="1183" t="s">
        <v>59</v>
      </c>
      <c r="D327" s="1184"/>
      <c r="E327" s="1184"/>
      <c r="F327" s="1185"/>
      <c r="G327" s="31" t="s">
        <v>181</v>
      </c>
      <c r="H327" s="1188" t="str">
        <f>CONCATENATE('Class-9'!$G$4,'Class-9'!$J$4)</f>
        <v>9(A)</v>
      </c>
      <c r="I327" s="1186"/>
      <c r="J327" s="1186"/>
      <c r="K327" s="1186"/>
      <c r="L327" s="1186"/>
      <c r="M327" s="1186"/>
      <c r="N327" s="1186"/>
      <c r="O327" s="1187"/>
    </row>
    <row r="328" spans="1:16" ht="20.25" customHeight="1" thickBot="1">
      <c r="A328" s="1138"/>
      <c r="B328" s="417" t="s">
        <v>200</v>
      </c>
      <c r="C328" s="1189" t="s">
        <v>27</v>
      </c>
      <c r="D328" s="1190"/>
      <c r="E328" s="1190"/>
      <c r="F328" s="1191"/>
      <c r="G328" s="80" t="s">
        <v>181</v>
      </c>
      <c r="H328" s="1192">
        <f>VLOOKUP($A317,'Class-9'!$B$9:$FL$108,10,0)</f>
        <v>0</v>
      </c>
      <c r="I328" s="1192"/>
      <c r="J328" s="1192"/>
      <c r="K328" s="1192"/>
      <c r="L328" s="1192"/>
      <c r="M328" s="1192"/>
      <c r="N328" s="1192"/>
      <c r="O328" s="1193"/>
    </row>
    <row r="329" spans="1:16" ht="16.5" customHeight="1">
      <c r="A329" s="1138"/>
      <c r="B329" s="417" t="s">
        <v>200</v>
      </c>
      <c r="C329" s="1194" t="s">
        <v>60</v>
      </c>
      <c r="D329" s="1195"/>
      <c r="E329" s="1198" t="s">
        <v>81</v>
      </c>
      <c r="F329" s="1198" t="s">
        <v>82</v>
      </c>
      <c r="G329" s="1200" t="s">
        <v>32</v>
      </c>
      <c r="H329" s="1202" t="s">
        <v>61</v>
      </c>
      <c r="I329" s="1202"/>
      <c r="J329" s="1203"/>
      <c r="K329" s="1204" t="s">
        <v>97</v>
      </c>
      <c r="L329" s="1205"/>
      <c r="M329" s="1206"/>
      <c r="N329" s="1097" t="s">
        <v>88</v>
      </c>
      <c r="O329" s="1099" t="s">
        <v>118</v>
      </c>
    </row>
    <row r="330" spans="1:16" ht="16.5" customHeight="1">
      <c r="A330" s="1138"/>
      <c r="B330" s="417" t="s">
        <v>200</v>
      </c>
      <c r="C330" s="1196"/>
      <c r="D330" s="1197"/>
      <c r="E330" s="1199"/>
      <c r="F330" s="1199"/>
      <c r="G330" s="1201"/>
      <c r="H330" s="428" t="s">
        <v>31</v>
      </c>
      <c r="I330" s="254" t="s">
        <v>194</v>
      </c>
      <c r="J330" s="429" t="s">
        <v>32</v>
      </c>
      <c r="K330" s="428" t="s">
        <v>31</v>
      </c>
      <c r="L330" s="254" t="s">
        <v>194</v>
      </c>
      <c r="M330" s="429" t="s">
        <v>32</v>
      </c>
      <c r="N330" s="1098"/>
      <c r="O330" s="1100"/>
    </row>
    <row r="331" spans="1:16" ht="16.5" customHeight="1" thickBot="1">
      <c r="A331" s="1138"/>
      <c r="B331" s="417" t="s">
        <v>200</v>
      </c>
      <c r="C331" s="1102" t="s">
        <v>62</v>
      </c>
      <c r="D331" s="1103"/>
      <c r="E331" s="253">
        <f>'Class-9'!$L$7</f>
        <v>10</v>
      </c>
      <c r="F331" s="253">
        <f>'Class-9'!$M$7</f>
        <v>10</v>
      </c>
      <c r="G331" s="255">
        <f>SUM(E331:F331)</f>
        <v>20</v>
      </c>
      <c r="H331" s="253">
        <f>'Class-9'!$O$7</f>
        <v>24</v>
      </c>
      <c r="I331" s="253">
        <f>'Class-9'!$P$7</f>
        <v>6</v>
      </c>
      <c r="J331" s="255">
        <f>SUM(H331:I331)</f>
        <v>30</v>
      </c>
      <c r="K331" s="253">
        <f>'Class-9'!$R$7</f>
        <v>40</v>
      </c>
      <c r="L331" s="253">
        <f>'Class-9'!$S$7</f>
        <v>10</v>
      </c>
      <c r="M331" s="255">
        <f>SUM(K331:L331)</f>
        <v>50</v>
      </c>
      <c r="N331" s="129">
        <f>SUM(G331,J331,M331)</f>
        <v>100</v>
      </c>
      <c r="O331" s="1101"/>
    </row>
    <row r="332" spans="1:16" ht="16.5" customHeight="1">
      <c r="A332" s="1138"/>
      <c r="B332" s="417" t="s">
        <v>200</v>
      </c>
      <c r="C332" s="1104" t="str">
        <f>'Class-9'!$L$3</f>
        <v>HINDI</v>
      </c>
      <c r="D332" s="1105"/>
      <c r="E332" s="81">
        <f>IF($J320="TC",0,IF($J320="Nso",0,VLOOKUP($A317,'Class-9'!$B$9:$FL$108,11,0)))</f>
        <v>0</v>
      </c>
      <c r="F332" s="81">
        <f>IF($J320="TC",0,IF($J320="Nso",0,VLOOKUP($A317,'Class-9'!$B$9:$FL$108,12,0)))</f>
        <v>0</v>
      </c>
      <c r="G332" s="256">
        <f>E332+F332</f>
        <v>0</v>
      </c>
      <c r="H332" s="81">
        <f>IF($J320="TC",0,IF($J320="Nso",0,VLOOKUP($A317,'Class-9'!$B$9:$FL$108,14,0)))</f>
        <v>0</v>
      </c>
      <c r="I332" s="81">
        <f>IF($J320="TC",0,IF($J320="Nso",0,VLOOKUP($A317,'Class-9'!$B$9:$FL$108,15,0)))</f>
        <v>0</v>
      </c>
      <c r="J332" s="256">
        <f>H332+I332</f>
        <v>0</v>
      </c>
      <c r="K332" s="81">
        <f>IF($J320="TC",0,IF($J320="Nso",0,VLOOKUP($A317,'Class-9'!$B$9:$FL$108,17,0)))</f>
        <v>0</v>
      </c>
      <c r="L332" s="81">
        <f>IF($J320="Nso",0,VLOOKUP($A317,'Class-9'!$B$9:$FL$108,18,0))</f>
        <v>0</v>
      </c>
      <c r="M332" s="256">
        <f>K332+L332</f>
        <v>0</v>
      </c>
      <c r="N332" s="81">
        <f>G332+J332+M332</f>
        <v>0</v>
      </c>
      <c r="O332" s="82" t="str">
        <f>IF($J320="TC",0,IF($J320="Nso",0,VLOOKUP($A317,'Class-9'!$B$9:$FL$108,24,0)))</f>
        <v/>
      </c>
    </row>
    <row r="333" spans="1:16" ht="16.5" customHeight="1" thickBot="1">
      <c r="A333" s="1138"/>
      <c r="B333" s="417" t="s">
        <v>200</v>
      </c>
      <c r="C333" s="1106" t="str">
        <f>'Class-9'!$Z$3</f>
        <v>ENGLISH</v>
      </c>
      <c r="D333" s="1107"/>
      <c r="E333" s="419">
        <f>IF($J320="TC",0,IF($J320="Nso",0,VLOOKUP($A317,'Class-9'!$B$9:$FL$108,25,0)))</f>
        <v>0</v>
      </c>
      <c r="F333" s="419">
        <f>IF($J320="TC",0,IF($J320="Nso",0,VLOOKUP($A317,'Class-9'!$B$9:$FL$108,26,0)))</f>
        <v>0</v>
      </c>
      <c r="G333" s="420">
        <f t="shared" ref="G333" si="64">E333+F333</f>
        <v>0</v>
      </c>
      <c r="H333" s="421">
        <f>IF($J320="TC",0,IF($J320="Nso",0,VLOOKUP($A317,'Class-9'!$B$9:$FL$108,28,0)))</f>
        <v>0</v>
      </c>
      <c r="I333" s="419">
        <f>IF($J320="TC",0,IF($J320="Nso",0,VLOOKUP($A317,'Class-9'!$B$9:$FL$108,29,0)))</f>
        <v>0</v>
      </c>
      <c r="J333" s="420">
        <f t="shared" ref="J333" si="65">H333+I333</f>
        <v>0</v>
      </c>
      <c r="K333" s="419">
        <f>IF($J320="TC",0,IF($J320="Nso",0,VLOOKUP($A317,'Class-9'!$B$9:$FL$108,31,0)))</f>
        <v>0</v>
      </c>
      <c r="L333" s="419">
        <f>IF($J320="Nso",0,VLOOKUP($A317,'Class-9'!$B$9:$FL$108,32,0))</f>
        <v>0</v>
      </c>
      <c r="M333" s="420">
        <f t="shared" ref="M333" si="66">K333+L333</f>
        <v>0</v>
      </c>
      <c r="N333" s="419">
        <f t="shared" ref="N333" si="67">G333+J333+M333</f>
        <v>0</v>
      </c>
      <c r="O333" s="422" t="str">
        <f>IF($J320="TC",0,IF($J320="Nso",0,VLOOKUP($A317,'Class-9'!$B$9:$FL$108,38,0)))</f>
        <v/>
      </c>
    </row>
    <row r="334" spans="1:16" ht="16.5" customHeight="1" thickBot="1">
      <c r="A334" s="1138"/>
      <c r="B334" s="417" t="s">
        <v>200</v>
      </c>
      <c r="C334" s="1108" t="s">
        <v>62</v>
      </c>
      <c r="D334" s="1109"/>
      <c r="E334" s="424">
        <f>'Class-9'!$AN$7</f>
        <v>20</v>
      </c>
      <c r="F334" s="424">
        <f>'Class-9'!$AO$7</f>
        <v>20</v>
      </c>
      <c r="G334" s="425">
        <f>SUM(E334:F334)</f>
        <v>40</v>
      </c>
      <c r="H334" s="424">
        <f>'Class-9'!$AQ$7</f>
        <v>48</v>
      </c>
      <c r="I334" s="424">
        <f>'Class-9'!$AR$7</f>
        <v>12</v>
      </c>
      <c r="J334" s="425">
        <f>SUM(H334:I334)</f>
        <v>60</v>
      </c>
      <c r="K334" s="424">
        <f>'Class-9'!$AT$7</f>
        <v>80</v>
      </c>
      <c r="L334" s="424">
        <f>'Class-9'!$AU$7</f>
        <v>20</v>
      </c>
      <c r="M334" s="425">
        <f>SUM(K334:L334)</f>
        <v>100</v>
      </c>
      <c r="N334" s="426">
        <f>SUM(G334,J334,M334)</f>
        <v>200</v>
      </c>
      <c r="O334" s="427" t="s">
        <v>201</v>
      </c>
    </row>
    <row r="335" spans="1:16" ht="16.5" customHeight="1">
      <c r="A335" s="1138"/>
      <c r="B335" s="417" t="s">
        <v>200</v>
      </c>
      <c r="C335" s="1110" t="str">
        <f>'Class-9'!$AN$3</f>
        <v>SANSKRIT-I</v>
      </c>
      <c r="D335" s="1111"/>
      <c r="E335" s="81">
        <f>IF($J320="TC",0,IF($J320="Nso",0,VLOOKUP($A317,'Class-9'!$B$9:$FL$108,39,0)))</f>
        <v>0</v>
      </c>
      <c r="F335" s="81">
        <f>IF($J320="TC",0,IF($J320="TC",0,IF($J320="Nso",0,VLOOKUP($A317,'Class-9'!$B$9:$FL$108,40,0))))</f>
        <v>0</v>
      </c>
      <c r="G335" s="423">
        <f t="shared" ref="G335:G339" si="68">E335+F335</f>
        <v>0</v>
      </c>
      <c r="H335" s="410">
        <f>IF($J320="TC",0,IF($J320="Nso",0,VLOOKUP($A317,'Class-9'!$B$9:$FL$108,42,0)))</f>
        <v>0</v>
      </c>
      <c r="I335" s="81">
        <f>IF($J320="TC",0,IF($J320="Nso",0,VLOOKUP($A317,'Class-9'!$B$9:$FL$108,43,0)))</f>
        <v>0</v>
      </c>
      <c r="J335" s="423">
        <f t="shared" ref="J335:J339" si="69">H335+I335</f>
        <v>0</v>
      </c>
      <c r="K335" s="81">
        <f>IF($J320="TC",0,IF($J320="Nso",0,VLOOKUP($A317,'Class-9'!$B$9:$FL$108,45,0)))</f>
        <v>0</v>
      </c>
      <c r="L335" s="81">
        <f>IF($J320="Nso",0,VLOOKUP($A317,'Class-9'!$B$9:$FL$108,46,0))</f>
        <v>0</v>
      </c>
      <c r="M335" s="423">
        <f t="shared" ref="M335:M339" si="70">K335+L335</f>
        <v>0</v>
      </c>
      <c r="N335" s="81">
        <f t="shared" ref="N335:N339" si="71">G335+J335+M335</f>
        <v>0</v>
      </c>
      <c r="O335" s="82" t="str">
        <f>IF($J320="TC",0,IF($J320="Nso",0,VLOOKUP($A317,'Class-9'!$B$9:$FL$108,52,0)))</f>
        <v/>
      </c>
    </row>
    <row r="336" spans="1:16" ht="16.5" customHeight="1">
      <c r="A336" s="1138"/>
      <c r="B336" s="417" t="s">
        <v>200</v>
      </c>
      <c r="C336" s="1112" t="str">
        <f>'Class-9'!$BB$3</f>
        <v>SANSKRIT-II</v>
      </c>
      <c r="D336" s="1113"/>
      <c r="E336" s="81">
        <f>IF($J320="TC",0,IF($J320="Nso",0,VLOOKUP($A317,'Class-9'!$B$9:$FL$108,53,0)))</f>
        <v>0</v>
      </c>
      <c r="F336" s="81">
        <f>IF($J320="TC",0,IF($J320="Nso",0,VLOOKUP($A317,'Class-9'!$B$9:$FL$108,54,0)))</f>
        <v>0</v>
      </c>
      <c r="G336" s="257">
        <f t="shared" si="68"/>
        <v>0</v>
      </c>
      <c r="H336" s="258">
        <f>IF($J320="TC",0,IF($J320="Nso",0,VLOOKUP($A317,'Class-9'!$B$9:$FL$108,56,0)))</f>
        <v>0</v>
      </c>
      <c r="I336" s="81">
        <f>IF($J320="TC",0,IF($J320="Nso",0,VLOOKUP($A317,'Class-9'!$B$9:$FL$108,57,0)))</f>
        <v>0</v>
      </c>
      <c r="J336" s="257">
        <f t="shared" si="69"/>
        <v>0</v>
      </c>
      <c r="K336" s="81">
        <f>IF($J320="TC",0,IF($J320="Nso",0,VLOOKUP($A317,'Class-9'!$B$9:$FL$108,59,0)))</f>
        <v>0</v>
      </c>
      <c r="L336" s="81">
        <f>IF($J320="Nso",0,VLOOKUP($A317,'Class-9'!$B$9:$FL$108,60,0))</f>
        <v>0</v>
      </c>
      <c r="M336" s="257">
        <f t="shared" si="70"/>
        <v>0</v>
      </c>
      <c r="N336" s="81">
        <f t="shared" si="71"/>
        <v>0</v>
      </c>
      <c r="O336" s="82" t="str">
        <f>IF($J320="TC",0,IF($J320="Nso",0,VLOOKUP($A317,'Class-9'!$B$9:$FL$108,66,0)))</f>
        <v/>
      </c>
    </row>
    <row r="337" spans="1:15" ht="16.5" customHeight="1">
      <c r="A337" s="1138"/>
      <c r="B337" s="417" t="s">
        <v>200</v>
      </c>
      <c r="C337" s="1112" t="str">
        <f>'Class-9'!$BP$3</f>
        <v>MATHEMATICS</v>
      </c>
      <c r="D337" s="1113"/>
      <c r="E337" s="81">
        <f>IF($J320="TC",0,IF($J320="Nso",0,VLOOKUP($A317,'Class-9'!$B$9:$FL$108,67,0)))</f>
        <v>0</v>
      </c>
      <c r="F337" s="81">
        <f>IF($J320="TC",0,IF($J320="Nso",0,VLOOKUP($A317,'Class-9'!$B$9:$FL$108,68,0)))</f>
        <v>0</v>
      </c>
      <c r="G337" s="257">
        <f t="shared" si="68"/>
        <v>0</v>
      </c>
      <c r="H337" s="258">
        <f>IF($J320="TC",0,IF($J320="Nso",0,VLOOKUP($A317,'Class-9'!$B$9:$FL$108,70,0)))</f>
        <v>0</v>
      </c>
      <c r="I337" s="81">
        <f>IF($J320="TC",0,IF($J320="Nso",0,VLOOKUP($A317,'Class-9'!$B$9:$FL$108,71,0)))</f>
        <v>0</v>
      </c>
      <c r="J337" s="257">
        <f t="shared" si="69"/>
        <v>0</v>
      </c>
      <c r="K337" s="81">
        <f>IF($J320="TC",0,IF($J320="Nso",0,VLOOKUP($A317,'Class-9'!$B$9:$FL$108,73,0)))</f>
        <v>0</v>
      </c>
      <c r="L337" s="81">
        <f>IF($J320="Nso",0,VLOOKUP($A317,'Class-9'!$B$9:$FL$108,74,0))</f>
        <v>0</v>
      </c>
      <c r="M337" s="257">
        <f t="shared" si="70"/>
        <v>0</v>
      </c>
      <c r="N337" s="81">
        <f t="shared" si="71"/>
        <v>0</v>
      </c>
      <c r="O337" s="82" t="str">
        <f>IF($J320="TC",0,IF($J320="Nso",0,VLOOKUP($A317,'Class-9'!$B$9:$FL$108,80,0)))</f>
        <v/>
      </c>
    </row>
    <row r="338" spans="1:15" ht="16.5" customHeight="1">
      <c r="A338" s="1138"/>
      <c r="B338" s="417" t="s">
        <v>200</v>
      </c>
      <c r="C338" s="1114" t="str">
        <f>'Class-9'!$CD$3</f>
        <v>SCIENCE</v>
      </c>
      <c r="D338" s="1115"/>
      <c r="E338" s="411">
        <f>IF($J320="TC",0,IF($J320="Nso",0,VLOOKUP($A317,'Class-9'!$B$9:$FL$108,81,0)))</f>
        <v>0</v>
      </c>
      <c r="F338" s="411">
        <f>IF($J320="TC",0,IF($J320="Nso",0,VLOOKUP($A317,'Class-9'!$B$9:$FL$108,82,0)))</f>
        <v>0</v>
      </c>
      <c r="G338" s="412">
        <f t="shared" si="68"/>
        <v>0</v>
      </c>
      <c r="H338" s="413">
        <f>IF($J320="TC",0,IF($J320="Nso",0,VLOOKUP($A317,'Class-9'!$B$9:$FL$108,84,0)))</f>
        <v>0</v>
      </c>
      <c r="I338" s="411">
        <f>IF($J320="TC",0,IF($J320="Nso",0,VLOOKUP($A317,'Class-9'!$B$9:$FL$108,85,0)))</f>
        <v>0</v>
      </c>
      <c r="J338" s="412">
        <f t="shared" si="69"/>
        <v>0</v>
      </c>
      <c r="K338" s="411">
        <f>IF($J320="TC",0,IF($J320="Nso",0,VLOOKUP($A317,'Class-9'!$B$9:$FL$108,87,0)))</f>
        <v>0</v>
      </c>
      <c r="L338" s="411">
        <f>IF($J320="Nso",0,VLOOKUP($A317,'Class-9'!$B$9:$FL$108,88,0))</f>
        <v>0</v>
      </c>
      <c r="M338" s="412">
        <f t="shared" si="70"/>
        <v>0</v>
      </c>
      <c r="N338" s="411">
        <f t="shared" si="71"/>
        <v>0</v>
      </c>
      <c r="O338" s="414" t="str">
        <f>IF($J320="TC",0,IF($J320="Nso",0,VLOOKUP($A317,'Class-9'!$B$9:$FL$108,94,0)))</f>
        <v/>
      </c>
    </row>
    <row r="339" spans="1:15" ht="16.5" customHeight="1" thickBot="1">
      <c r="A339" s="1138"/>
      <c r="B339" s="417" t="s">
        <v>200</v>
      </c>
      <c r="C339" s="1114" t="str">
        <f>'Class-9'!$CR$3</f>
        <v>SOCIAL SCIENCE</v>
      </c>
      <c r="D339" s="1115"/>
      <c r="E339" s="411">
        <f>IF($J321="TC",0,IF($J320="Nso",0,VLOOKUP($A317,'Class-9'!$B$9:$FL$108,95,0)))</f>
        <v>0</v>
      </c>
      <c r="F339" s="411">
        <f>IF($J321="TC",0,IF($J320="Nso",0,VLOOKUP($A317,'Class-9'!$B$9:$FL$108,96,0)))</f>
        <v>0</v>
      </c>
      <c r="G339" s="412">
        <f t="shared" si="68"/>
        <v>0</v>
      </c>
      <c r="H339" s="413">
        <f>IF($J321="TC",0,IF($J320="Nso",0,VLOOKUP($A317,'Class-9'!$B$9:$FL$108,98,0)))</f>
        <v>0</v>
      </c>
      <c r="I339" s="411">
        <f>IF($J321="TC",0,IF($J320="Nso",0,VLOOKUP($A317,'Class-9'!$B$9:$FL$108,99,0)))</f>
        <v>0</v>
      </c>
      <c r="J339" s="412">
        <f t="shared" si="69"/>
        <v>0</v>
      </c>
      <c r="K339" s="411">
        <f>IF($J321="TC",0,IF($J320="Nso",0,VLOOKUP($A317,'Class-9'!$B$9:$FL$108,101,0)))</f>
        <v>0</v>
      </c>
      <c r="L339" s="411">
        <f>IF($J321="Nso",0,VLOOKUP($A317,'Class-9'!$B$9:$FL$108,102,0))</f>
        <v>0</v>
      </c>
      <c r="M339" s="412">
        <f t="shared" si="70"/>
        <v>0</v>
      </c>
      <c r="N339" s="411">
        <f t="shared" si="71"/>
        <v>0</v>
      </c>
      <c r="O339" s="414" t="str">
        <f>IF($J321="TC",0,IF($J320="Nso",0,VLOOKUP($A317,'Class-9'!$B$9:$FL$108,108,0)))</f>
        <v/>
      </c>
    </row>
    <row r="340" spans="1:15" ht="23.25" customHeight="1">
      <c r="A340" s="1138"/>
      <c r="B340" s="417" t="s">
        <v>200</v>
      </c>
      <c r="C340" s="1116" t="s">
        <v>89</v>
      </c>
      <c r="D340" s="1117"/>
      <c r="E340" s="1118"/>
      <c r="F340" s="1122" t="s">
        <v>90</v>
      </c>
      <c r="G340" s="1123"/>
      <c r="H340" s="1124" t="s">
        <v>91</v>
      </c>
      <c r="I340" s="1125"/>
      <c r="J340" s="1126" t="s">
        <v>47</v>
      </c>
      <c r="K340" s="1127"/>
      <c r="L340" s="415" t="s">
        <v>111</v>
      </c>
      <c r="M340" s="1128" t="s">
        <v>45</v>
      </c>
      <c r="N340" s="1129"/>
      <c r="O340" s="416" t="s">
        <v>49</v>
      </c>
    </row>
    <row r="341" spans="1:15" ht="20.25" customHeight="1" thickBot="1">
      <c r="A341" s="1138"/>
      <c r="B341" s="417" t="s">
        <v>200</v>
      </c>
      <c r="C341" s="1119"/>
      <c r="D341" s="1120"/>
      <c r="E341" s="1121"/>
      <c r="F341" s="1130">
        <f>IF($J320="TC",0,IF($J320="Nso",0,VLOOKUP($A317,'Class-9'!$B$9:$FL$108,160,0)))</f>
        <v>0</v>
      </c>
      <c r="G341" s="1131"/>
      <c r="H341" s="1130">
        <f>IF($J320="TC",0,IF($J320="Nso",0,VLOOKUP($A317,'Class-9'!$B$9:$FL$108,161,0)))</f>
        <v>0</v>
      </c>
      <c r="I341" s="1131"/>
      <c r="J341" s="1132">
        <f>IF($J320="TC",0,IF($J320="Nso",0,VLOOKUP($A317,'Class-9'!$B$9:$FL$108,162,0)))</f>
        <v>0</v>
      </c>
      <c r="K341" s="1133"/>
      <c r="L341" s="259" t="str">
        <f>IF($J320="TC",0,IF($J320="Nso",0,VLOOKUP($A317,'Class-9'!$B$9:$FL$108,163,0)))</f>
        <v/>
      </c>
      <c r="M341" s="1134" t="str">
        <f>IF($J320="TC","TC",IF($J320="Nso","NSO",VLOOKUP($A317,'Class-9'!$B$9:$FL$108,164,0)))</f>
        <v/>
      </c>
      <c r="N341" s="1135"/>
      <c r="O341" s="79" t="str">
        <f>IF($J320="Nso",0,VLOOKUP($A317,'Class-9'!$B$9:$FL$108,166,0))</f>
        <v/>
      </c>
    </row>
    <row r="342" spans="1:15" ht="20.25" customHeight="1">
      <c r="A342" s="1138"/>
      <c r="B342" s="417" t="s">
        <v>200</v>
      </c>
      <c r="C342" s="1061" t="s">
        <v>64</v>
      </c>
      <c r="D342" s="1062"/>
      <c r="E342" s="1062"/>
      <c r="F342" s="1062"/>
      <c r="G342" s="1062"/>
      <c r="H342" s="1063"/>
      <c r="I342" s="1064" t="s">
        <v>65</v>
      </c>
      <c r="J342" s="1065"/>
      <c r="K342" s="1065"/>
      <c r="L342" s="83">
        <f>VLOOKUP($A317,'Class-9'!$B$9:$FL$108,157,0)</f>
        <v>0</v>
      </c>
      <c r="M342" s="1066" t="s">
        <v>121</v>
      </c>
      <c r="N342" s="1067"/>
      <c r="O342" s="1068"/>
    </row>
    <row r="343" spans="1:15" ht="20.25" customHeight="1" thickBot="1">
      <c r="A343" s="1138"/>
      <c r="B343" s="417" t="s">
        <v>200</v>
      </c>
      <c r="C343" s="1069" t="s">
        <v>60</v>
      </c>
      <c r="D343" s="1070"/>
      <c r="E343" s="1070"/>
      <c r="F343" s="1071" t="s">
        <v>192</v>
      </c>
      <c r="G343" s="1071"/>
      <c r="H343" s="260" t="s">
        <v>53</v>
      </c>
      <c r="I343" s="1072" t="s">
        <v>66</v>
      </c>
      <c r="J343" s="1073"/>
      <c r="K343" s="1073"/>
      <c r="L343" s="113">
        <f>VLOOKUP($A317,'Class-9'!$B$9:$FL$108,158,0)</f>
        <v>0</v>
      </c>
      <c r="M343" s="1074" t="str">
        <f>IF($J320="TC",0,IF($J320="Nso",0,VLOOKUP($A317,'Class-9'!$B$9:$FL$108,159,0)))</f>
        <v/>
      </c>
      <c r="N343" s="1075"/>
      <c r="O343" s="1076"/>
    </row>
    <row r="344" spans="1:15" ht="17.25" customHeight="1">
      <c r="A344" s="1138"/>
      <c r="B344" s="417" t="s">
        <v>200</v>
      </c>
      <c r="C344" s="1069"/>
      <c r="D344" s="1070"/>
      <c r="E344" s="1070"/>
      <c r="F344" s="1071"/>
      <c r="G344" s="1071"/>
      <c r="H344" s="261" t="s">
        <v>119</v>
      </c>
      <c r="I344" s="1077" t="s">
        <v>67</v>
      </c>
      <c r="J344" s="1078"/>
      <c r="K344" s="1078"/>
      <c r="L344" s="1079">
        <f>IF($J320="TC","Transferred",IF($J320="Nso","NameSeparated",VLOOKUP($A317,'Class-9'!$B$9:$FL$108,167,0)))</f>
        <v>0</v>
      </c>
      <c r="M344" s="1079"/>
      <c r="N344" s="1079"/>
      <c r="O344" s="1080"/>
    </row>
    <row r="345" spans="1:15" ht="17.25" customHeight="1">
      <c r="A345" s="1138"/>
      <c r="B345" s="417" t="s">
        <v>200</v>
      </c>
      <c r="C345" s="1081" t="str">
        <f>'Class-9'!$DF$3</f>
        <v>Foundation Of Information Tech.</v>
      </c>
      <c r="D345" s="1082"/>
      <c r="E345" s="1083"/>
      <c r="F345" s="1084" t="str">
        <f>IF($J320="TC",0,IF($J320="Nso",0,VLOOKUP($A317,'Class-9'!$B$9:$GP$108,185,0)))</f>
        <v>0/200</v>
      </c>
      <c r="G345" s="1084"/>
      <c r="H345" s="78" t="str">
        <f>IF($J320="TC",0,IF($J320="Nso",0,VLOOKUP($A317,'Class-9'!$B$9:$GP$108,120,0)))</f>
        <v/>
      </c>
      <c r="I345" s="1085" t="s">
        <v>79</v>
      </c>
      <c r="J345" s="1086"/>
      <c r="K345" s="1086"/>
      <c r="L345" s="1087">
        <f>'Class-9'!$T$2</f>
        <v>44676</v>
      </c>
      <c r="M345" s="1088"/>
      <c r="N345" s="1088"/>
      <c r="O345" s="1089"/>
    </row>
    <row r="346" spans="1:15" ht="21" customHeight="1">
      <c r="A346" s="1138"/>
      <c r="B346" s="417" t="s">
        <v>200</v>
      </c>
      <c r="C346" s="1090" t="str">
        <f>'Class-9'!$DR$3</f>
        <v>Health &amp; Phy. Edu.</v>
      </c>
      <c r="D346" s="1084"/>
      <c r="E346" s="1084"/>
      <c r="F346" s="1030" t="str">
        <f>IF($J320="TC",0,IF($J320="Nso",0,VLOOKUP($A317,'Class-9'!$B$9:$GP$108,189,0)))</f>
        <v>0/200</v>
      </c>
      <c r="G346" s="1031"/>
      <c r="H346" s="78" t="str">
        <f>IF($J320="TC",0,IF($J320="Nso",0,VLOOKUP($A317,'Class-9'!$B$9:$GP$108,132,0)))</f>
        <v/>
      </c>
      <c r="I346" s="1091"/>
      <c r="J346" s="1092"/>
      <c r="K346" s="1092"/>
      <c r="L346" s="1092"/>
      <c r="M346" s="1092"/>
      <c r="N346" s="1092"/>
      <c r="O346" s="1093"/>
    </row>
    <row r="347" spans="1:15" ht="21" customHeight="1">
      <c r="A347" s="1138"/>
      <c r="B347" s="417" t="s">
        <v>200</v>
      </c>
      <c r="C347" s="1028" t="str">
        <f>'Class-9'!$ED$3</f>
        <v>S.U.P.W.</v>
      </c>
      <c r="D347" s="1029"/>
      <c r="E347" s="1029"/>
      <c r="F347" s="1030" t="str">
        <f>IF($J320="TC",0,IF($J320="Nso",0,VLOOKUP($A317,'Class-9'!$B$9:$GP$108,193,0)))</f>
        <v>0/100</v>
      </c>
      <c r="G347" s="1031"/>
      <c r="H347" s="78" t="str">
        <f>IF($J320="TC",0,IF($J320="Nso",0,VLOOKUP($A317,'Class-9'!$B$9:$GP$108,138,0)))</f>
        <v/>
      </c>
      <c r="I347" s="1094"/>
      <c r="J347" s="1095"/>
      <c r="K347" s="1095"/>
      <c r="L347" s="1095"/>
      <c r="M347" s="1095"/>
      <c r="N347" s="1095"/>
      <c r="O347" s="1096"/>
    </row>
    <row r="348" spans="1:15" ht="14.25" customHeight="1">
      <c r="A348" s="1138"/>
      <c r="B348" s="417" t="s">
        <v>200</v>
      </c>
      <c r="C348" s="1028" t="str">
        <f>'Class-9'!$EJ$3</f>
        <v>ART EDUCATION</v>
      </c>
      <c r="D348" s="1029"/>
      <c r="E348" s="1029"/>
      <c r="F348" s="1030" t="str">
        <f>IF($J319="TC",0,IF($J319="Nso",0,VLOOKUP($A317,'Class-9'!$B$9:$GP$108,197,0)))</f>
        <v>0/100</v>
      </c>
      <c r="G348" s="1031"/>
      <c r="H348" s="78" t="str">
        <f>IF($J319="TC",0,IF($J319="Nso",0,VLOOKUP($A317,'Class-9'!$B$9:$GP$108,144,0)))</f>
        <v/>
      </c>
      <c r="I348" s="1032" t="s">
        <v>92</v>
      </c>
      <c r="J348" s="1033"/>
      <c r="K348" s="1033"/>
      <c r="L348" s="1033"/>
      <c r="M348" s="1033"/>
      <c r="N348" s="1033"/>
      <c r="O348" s="1034"/>
    </row>
    <row r="349" spans="1:15" ht="14.25" customHeight="1" thickBot="1">
      <c r="A349" s="1138"/>
      <c r="B349" s="417" t="s">
        <v>200</v>
      </c>
      <c r="C349" s="1035" t="str">
        <f>'Class-9'!$EP$3</f>
        <v>H &amp; C RAJ</v>
      </c>
      <c r="D349" s="1036"/>
      <c r="E349" s="1036"/>
      <c r="F349" s="1037" t="str">
        <f>IF($J320="TC",0,IF($J320="Nso",0,VLOOKUP($A317,'Class-9'!$B$9:$GU$108,201,0)))</f>
        <v>0/200</v>
      </c>
      <c r="G349" s="1038"/>
      <c r="H349" s="374" t="str">
        <f>IF($J320="TC",0,IF($J320="Nso",0,VLOOKUP($A317,'Class-9'!$B$9:$GU$108,156,0)))</f>
        <v/>
      </c>
      <c r="I349" s="1032" t="s">
        <v>73</v>
      </c>
      <c r="J349" s="1033"/>
      <c r="K349" s="1033"/>
      <c r="L349" s="1033"/>
      <c r="M349" s="1033"/>
      <c r="N349" s="1033"/>
      <c r="O349" s="1034"/>
    </row>
    <row r="350" spans="1:15" ht="20.25" customHeight="1">
      <c r="A350" s="1138"/>
      <c r="B350" s="417" t="s">
        <v>200</v>
      </c>
      <c r="C350" s="1046" t="s">
        <v>204</v>
      </c>
      <c r="D350" s="1047"/>
      <c r="E350" s="1048"/>
      <c r="F350" s="1055" t="s">
        <v>205</v>
      </c>
      <c r="G350" s="1056"/>
      <c r="H350" s="434" t="s">
        <v>34</v>
      </c>
      <c r="I350" s="1039" t="s">
        <v>74</v>
      </c>
      <c r="J350" s="1033"/>
      <c r="K350" s="1033"/>
      <c r="L350" s="1033"/>
      <c r="M350" s="1033"/>
      <c r="N350" s="1033"/>
      <c r="O350" s="1034"/>
    </row>
    <row r="351" spans="1:15" ht="20.25" customHeight="1">
      <c r="A351" s="1138"/>
      <c r="B351" s="417" t="s">
        <v>200</v>
      </c>
      <c r="C351" s="1049"/>
      <c r="D351" s="1050"/>
      <c r="E351" s="1051"/>
      <c r="F351" s="1057" t="s">
        <v>206</v>
      </c>
      <c r="G351" s="1058"/>
      <c r="H351" s="435" t="s">
        <v>203</v>
      </c>
      <c r="I351" s="1040" t="s">
        <v>75</v>
      </c>
      <c r="J351" s="1041"/>
      <c r="K351" s="1041"/>
      <c r="L351" s="1041"/>
      <c r="M351" s="1041"/>
      <c r="N351" s="1041"/>
      <c r="O351" s="1042"/>
    </row>
    <row r="352" spans="1:15" ht="16.5" customHeight="1">
      <c r="A352" s="1138"/>
      <c r="B352" s="417" t="s">
        <v>200</v>
      </c>
      <c r="C352" s="1049"/>
      <c r="D352" s="1050"/>
      <c r="E352" s="1051"/>
      <c r="F352" s="1057" t="s">
        <v>210</v>
      </c>
      <c r="G352" s="1058"/>
      <c r="H352" s="435" t="s">
        <v>68</v>
      </c>
      <c r="I352" s="1043"/>
      <c r="J352" s="1044"/>
      <c r="K352" s="1044"/>
      <c r="L352" s="1044"/>
      <c r="M352" s="1044"/>
      <c r="N352" s="1044"/>
      <c r="O352" s="1045"/>
    </row>
    <row r="353" spans="1:16" ht="16.5" customHeight="1">
      <c r="A353" s="1138"/>
      <c r="B353" s="417" t="s">
        <v>200</v>
      </c>
      <c r="C353" s="1049"/>
      <c r="D353" s="1050"/>
      <c r="E353" s="1051"/>
      <c r="F353" s="1057" t="s">
        <v>211</v>
      </c>
      <c r="G353" s="1058"/>
      <c r="H353" s="435" t="s">
        <v>69</v>
      </c>
      <c r="I353" s="1043"/>
      <c r="J353" s="1044"/>
      <c r="K353" s="1044"/>
      <c r="L353" s="1044"/>
      <c r="M353" s="1044"/>
      <c r="N353" s="1044"/>
      <c r="O353" s="1045"/>
    </row>
    <row r="354" spans="1:16" ht="16.5" customHeight="1">
      <c r="A354" s="1138"/>
      <c r="B354" s="417" t="s">
        <v>200</v>
      </c>
      <c r="C354" s="1049"/>
      <c r="D354" s="1050"/>
      <c r="E354" s="1051"/>
      <c r="F354" s="1057" t="s">
        <v>120</v>
      </c>
      <c r="G354" s="1058"/>
      <c r="H354" s="435" t="s">
        <v>71</v>
      </c>
      <c r="I354" s="1022" t="s">
        <v>93</v>
      </c>
      <c r="J354" s="1023"/>
      <c r="K354" s="1023"/>
      <c r="L354" s="1023"/>
      <c r="M354" s="1023"/>
      <c r="N354" s="1023"/>
      <c r="O354" s="1024"/>
    </row>
    <row r="355" spans="1:16" ht="16.5" customHeight="1" thickBot="1">
      <c r="A355" s="1138"/>
      <c r="B355" s="418" t="s">
        <v>200</v>
      </c>
      <c r="C355" s="1052"/>
      <c r="D355" s="1053"/>
      <c r="E355" s="1054"/>
      <c r="F355" s="1059" t="s">
        <v>208</v>
      </c>
      <c r="G355" s="1060"/>
      <c r="H355" s="436" t="s">
        <v>70</v>
      </c>
      <c r="I355" s="1025"/>
      <c r="J355" s="1026"/>
      <c r="K355" s="1026"/>
      <c r="L355" s="1026"/>
      <c r="M355" s="1026"/>
      <c r="N355" s="1026"/>
      <c r="O355" s="1027"/>
    </row>
    <row r="356" spans="1:16" ht="15.75" thickTop="1">
      <c r="A356" s="1136"/>
      <c r="B356" s="1136"/>
      <c r="C356" s="1136"/>
      <c r="D356" s="1136"/>
      <c r="E356" s="1136"/>
      <c r="F356" s="1136"/>
      <c r="G356" s="1136"/>
      <c r="H356" s="1136"/>
      <c r="I356" s="1136"/>
      <c r="J356" s="1136"/>
      <c r="K356" s="1136"/>
      <c r="L356" s="1136"/>
      <c r="M356" s="1136"/>
      <c r="N356" s="1136"/>
      <c r="O356" s="1136"/>
    </row>
    <row r="357" spans="1:16" ht="24.75" customHeight="1" thickBot="1">
      <c r="A357" s="263">
        <f>A317+1</f>
        <v>10</v>
      </c>
      <c r="B357" s="1137" t="s">
        <v>56</v>
      </c>
      <c r="C357" s="1137"/>
      <c r="D357" s="1137"/>
      <c r="E357" s="1137"/>
      <c r="F357" s="1137"/>
      <c r="G357" s="1137"/>
      <c r="H357" s="1137"/>
      <c r="I357" s="1137"/>
      <c r="J357" s="1137"/>
      <c r="K357" s="1137"/>
      <c r="L357" s="1137"/>
      <c r="M357" s="1137"/>
      <c r="N357" s="1137"/>
      <c r="O357" s="1137"/>
    </row>
    <row r="358" spans="1:16" s="430" customFormat="1" ht="30.75" customHeight="1" thickTop="1">
      <c r="A358" s="1138"/>
      <c r="B358" s="1139"/>
      <c r="C358" s="1140"/>
      <c r="D358" s="1143" t="str">
        <f>Master!$E$8</f>
        <v>Govt. Sr. Secondary School Raimalwada</v>
      </c>
      <c r="E358" s="1144"/>
      <c r="F358" s="1144"/>
      <c r="G358" s="1144"/>
      <c r="H358" s="1144"/>
      <c r="I358" s="1144"/>
      <c r="J358" s="1144"/>
      <c r="K358" s="1144"/>
      <c r="L358" s="1144"/>
      <c r="M358" s="1144"/>
      <c r="N358" s="1144"/>
      <c r="O358" s="1145"/>
    </row>
    <row r="359" spans="1:16" ht="26.25" customHeight="1" thickBot="1">
      <c r="A359" s="1138"/>
      <c r="B359" s="1141"/>
      <c r="C359" s="1142"/>
      <c r="D359" s="1146" t="str">
        <f>Master!$E$11</f>
        <v>P.S.-Bapini (Jodhpur)</v>
      </c>
      <c r="E359" s="1147"/>
      <c r="F359" s="1147"/>
      <c r="G359" s="1147"/>
      <c r="H359" s="1147"/>
      <c r="I359" s="1147"/>
      <c r="J359" s="1147"/>
      <c r="K359" s="1147"/>
      <c r="L359" s="1147"/>
      <c r="M359" s="1147"/>
      <c r="N359" s="1147"/>
      <c r="O359" s="1148"/>
    </row>
    <row r="360" spans="1:16" ht="22.5" customHeight="1">
      <c r="A360" s="1138"/>
      <c r="B360" s="262"/>
      <c r="C360" s="1149" t="s">
        <v>183</v>
      </c>
      <c r="D360" s="1150"/>
      <c r="E360" s="1150"/>
      <c r="F360" s="1150"/>
      <c r="G360" s="1151"/>
      <c r="H360" s="1158" t="s">
        <v>156</v>
      </c>
      <c r="I360" s="1158"/>
      <c r="J360" s="1161">
        <f>VLOOKUP($A357,'Class-9'!$B$9:$K$108,6)</f>
        <v>0</v>
      </c>
      <c r="K360" s="1162"/>
      <c r="L360" s="1167" t="s">
        <v>76</v>
      </c>
      <c r="M360" s="1168"/>
      <c r="N360" s="1169" t="str">
        <f>Master!$E$14</f>
        <v>08151106901</v>
      </c>
      <c r="O360" s="1170"/>
    </row>
    <row r="361" spans="1:16" ht="18.75" customHeight="1">
      <c r="A361" s="1138"/>
      <c r="B361" s="37"/>
      <c r="C361" s="1152"/>
      <c r="D361" s="1153"/>
      <c r="E361" s="1153"/>
      <c r="F361" s="1153"/>
      <c r="G361" s="1154"/>
      <c r="H361" s="1159"/>
      <c r="I361" s="1159"/>
      <c r="J361" s="1163"/>
      <c r="K361" s="1164"/>
      <c r="L361" s="1171" t="s">
        <v>72</v>
      </c>
      <c r="M361" s="1172"/>
      <c r="N361" s="1172"/>
      <c r="O361" s="1173"/>
      <c r="P361" s="104" t="s">
        <v>191</v>
      </c>
    </row>
    <row r="362" spans="1:16" ht="23.25" customHeight="1" thickBot="1">
      <c r="A362" s="1138"/>
      <c r="B362" s="37"/>
      <c r="C362" s="1155"/>
      <c r="D362" s="1156"/>
      <c r="E362" s="1156"/>
      <c r="F362" s="1156"/>
      <c r="G362" s="1157"/>
      <c r="H362" s="1160"/>
      <c r="I362" s="1160"/>
      <c r="J362" s="1165"/>
      <c r="K362" s="1166"/>
      <c r="L362" s="1174" t="s">
        <v>57</v>
      </c>
      <c r="M362" s="1175"/>
      <c r="N362" s="1176" t="str">
        <f>Master!$E$6</f>
        <v>2021-22</v>
      </c>
      <c r="O362" s="1177"/>
    </row>
    <row r="363" spans="1:16" ht="20.25" customHeight="1">
      <c r="A363" s="1138"/>
      <c r="B363" s="417" t="s">
        <v>200</v>
      </c>
      <c r="C363" s="1178" t="s">
        <v>22</v>
      </c>
      <c r="D363" s="1179"/>
      <c r="E363" s="1179"/>
      <c r="F363" s="1180"/>
      <c r="G363" s="23" t="s">
        <v>181</v>
      </c>
      <c r="H363" s="1181">
        <f>VLOOKUP($A357,'Class-9'!$B$9:$FL$108,4,0)</f>
        <v>0</v>
      </c>
      <c r="I363" s="1181"/>
      <c r="J363" s="1181"/>
      <c r="K363" s="1181"/>
      <c r="L363" s="1181"/>
      <c r="M363" s="1181"/>
      <c r="N363" s="1181"/>
      <c r="O363" s="1182"/>
    </row>
    <row r="364" spans="1:16" ht="20.25" customHeight="1">
      <c r="A364" s="1138"/>
      <c r="B364" s="417" t="s">
        <v>200</v>
      </c>
      <c r="C364" s="1183" t="s">
        <v>24</v>
      </c>
      <c r="D364" s="1184"/>
      <c r="E364" s="1184"/>
      <c r="F364" s="1185"/>
      <c r="G364" s="31" t="s">
        <v>181</v>
      </c>
      <c r="H364" s="1186">
        <f>VLOOKUP($A357,'Class-9'!$B$9:$FL$108,7,0)</f>
        <v>0</v>
      </c>
      <c r="I364" s="1186"/>
      <c r="J364" s="1186"/>
      <c r="K364" s="1186"/>
      <c r="L364" s="1186"/>
      <c r="M364" s="1186"/>
      <c r="N364" s="1186"/>
      <c r="O364" s="1187"/>
    </row>
    <row r="365" spans="1:16" ht="20.25" customHeight="1">
      <c r="A365" s="1138"/>
      <c r="B365" s="417" t="s">
        <v>200</v>
      </c>
      <c r="C365" s="1183" t="s">
        <v>25</v>
      </c>
      <c r="D365" s="1184"/>
      <c r="E365" s="1184"/>
      <c r="F365" s="1185"/>
      <c r="G365" s="31" t="s">
        <v>181</v>
      </c>
      <c r="H365" s="1186">
        <f>VLOOKUP($A357,'Class-9'!$B$9:$FL$108,8,0)</f>
        <v>0</v>
      </c>
      <c r="I365" s="1186"/>
      <c r="J365" s="1186"/>
      <c r="K365" s="1186"/>
      <c r="L365" s="1186"/>
      <c r="M365" s="1186"/>
      <c r="N365" s="1186"/>
      <c r="O365" s="1187"/>
    </row>
    <row r="366" spans="1:16" ht="20.25" customHeight="1">
      <c r="A366" s="1138"/>
      <c r="B366" s="417" t="s">
        <v>200</v>
      </c>
      <c r="C366" s="1183" t="s">
        <v>58</v>
      </c>
      <c r="D366" s="1184"/>
      <c r="E366" s="1184"/>
      <c r="F366" s="1185"/>
      <c r="G366" s="31" t="s">
        <v>181</v>
      </c>
      <c r="H366" s="1186">
        <f>VLOOKUP($A357,'Class-9'!$B$9:$FL$108,9,0)</f>
        <v>0</v>
      </c>
      <c r="I366" s="1186"/>
      <c r="J366" s="1186"/>
      <c r="K366" s="1186"/>
      <c r="L366" s="1186"/>
      <c r="M366" s="1186"/>
      <c r="N366" s="1186"/>
      <c r="O366" s="1187"/>
    </row>
    <row r="367" spans="1:16" ht="20.25" customHeight="1">
      <c r="A367" s="1138"/>
      <c r="B367" s="417" t="s">
        <v>200</v>
      </c>
      <c r="C367" s="1183" t="s">
        <v>59</v>
      </c>
      <c r="D367" s="1184"/>
      <c r="E367" s="1184"/>
      <c r="F367" s="1185"/>
      <c r="G367" s="31" t="s">
        <v>181</v>
      </c>
      <c r="H367" s="1188" t="str">
        <f>CONCATENATE('Class-9'!$G$4,'Class-9'!$J$4)</f>
        <v>9(A)</v>
      </c>
      <c r="I367" s="1186"/>
      <c r="J367" s="1186"/>
      <c r="K367" s="1186"/>
      <c r="L367" s="1186"/>
      <c r="M367" s="1186"/>
      <c r="N367" s="1186"/>
      <c r="O367" s="1187"/>
    </row>
    <row r="368" spans="1:16" ht="20.25" customHeight="1" thickBot="1">
      <c r="A368" s="1138"/>
      <c r="B368" s="417" t="s">
        <v>200</v>
      </c>
      <c r="C368" s="1189" t="s">
        <v>27</v>
      </c>
      <c r="D368" s="1190"/>
      <c r="E368" s="1190"/>
      <c r="F368" s="1191"/>
      <c r="G368" s="80" t="s">
        <v>181</v>
      </c>
      <c r="H368" s="1192">
        <f>VLOOKUP($A357,'Class-9'!$B$9:$FL$108,10,0)</f>
        <v>0</v>
      </c>
      <c r="I368" s="1192"/>
      <c r="J368" s="1192"/>
      <c r="K368" s="1192"/>
      <c r="L368" s="1192"/>
      <c r="M368" s="1192"/>
      <c r="N368" s="1192"/>
      <c r="O368" s="1193"/>
    </row>
    <row r="369" spans="1:15" ht="16.5" customHeight="1">
      <c r="A369" s="1138"/>
      <c r="B369" s="417" t="s">
        <v>200</v>
      </c>
      <c r="C369" s="1194" t="s">
        <v>60</v>
      </c>
      <c r="D369" s="1195"/>
      <c r="E369" s="1198" t="s">
        <v>81</v>
      </c>
      <c r="F369" s="1198" t="s">
        <v>82</v>
      </c>
      <c r="G369" s="1200" t="s">
        <v>32</v>
      </c>
      <c r="H369" s="1202" t="s">
        <v>61</v>
      </c>
      <c r="I369" s="1202"/>
      <c r="J369" s="1203"/>
      <c r="K369" s="1204" t="s">
        <v>97</v>
      </c>
      <c r="L369" s="1205"/>
      <c r="M369" s="1206"/>
      <c r="N369" s="1097" t="s">
        <v>88</v>
      </c>
      <c r="O369" s="1099" t="s">
        <v>118</v>
      </c>
    </row>
    <row r="370" spans="1:15" ht="16.5" customHeight="1">
      <c r="A370" s="1138"/>
      <c r="B370" s="417" t="s">
        <v>200</v>
      </c>
      <c r="C370" s="1196"/>
      <c r="D370" s="1197"/>
      <c r="E370" s="1199"/>
      <c r="F370" s="1199"/>
      <c r="G370" s="1201"/>
      <c r="H370" s="428" t="s">
        <v>31</v>
      </c>
      <c r="I370" s="254" t="s">
        <v>194</v>
      </c>
      <c r="J370" s="429" t="s">
        <v>32</v>
      </c>
      <c r="K370" s="428" t="s">
        <v>31</v>
      </c>
      <c r="L370" s="254" t="s">
        <v>194</v>
      </c>
      <c r="M370" s="429" t="s">
        <v>32</v>
      </c>
      <c r="N370" s="1098"/>
      <c r="O370" s="1100"/>
    </row>
    <row r="371" spans="1:15" ht="16.5" customHeight="1" thickBot="1">
      <c r="A371" s="1138"/>
      <c r="B371" s="417" t="s">
        <v>200</v>
      </c>
      <c r="C371" s="1102" t="s">
        <v>62</v>
      </c>
      <c r="D371" s="1103"/>
      <c r="E371" s="253">
        <f>'Class-9'!$L$7</f>
        <v>10</v>
      </c>
      <c r="F371" s="253">
        <f>'Class-9'!$M$7</f>
        <v>10</v>
      </c>
      <c r="G371" s="255">
        <f>SUM(E371:F371)</f>
        <v>20</v>
      </c>
      <c r="H371" s="253">
        <f>'Class-9'!$O$7</f>
        <v>24</v>
      </c>
      <c r="I371" s="253">
        <f>'Class-9'!$P$7</f>
        <v>6</v>
      </c>
      <c r="J371" s="255">
        <f>SUM(H371:I371)</f>
        <v>30</v>
      </c>
      <c r="K371" s="253">
        <f>'Class-9'!$R$7</f>
        <v>40</v>
      </c>
      <c r="L371" s="253">
        <f>'Class-9'!$S$7</f>
        <v>10</v>
      </c>
      <c r="M371" s="255">
        <f>SUM(K371:L371)</f>
        <v>50</v>
      </c>
      <c r="N371" s="129">
        <f>SUM(G371,J371,M371)</f>
        <v>100</v>
      </c>
      <c r="O371" s="1101"/>
    </row>
    <row r="372" spans="1:15" ht="16.5" customHeight="1">
      <c r="A372" s="1138"/>
      <c r="B372" s="417" t="s">
        <v>200</v>
      </c>
      <c r="C372" s="1104" t="str">
        <f>'Class-9'!$L$3</f>
        <v>HINDI</v>
      </c>
      <c r="D372" s="1105"/>
      <c r="E372" s="81">
        <f>IF($J360="TC",0,IF($J360="Nso",0,VLOOKUP($A357,'Class-9'!$B$9:$FL$108,11,0)))</f>
        <v>0</v>
      </c>
      <c r="F372" s="81">
        <f>IF($J360="TC",0,IF($J360="Nso",0,VLOOKUP($A357,'Class-9'!$B$9:$FL$108,12,0)))</f>
        <v>0</v>
      </c>
      <c r="G372" s="256">
        <f>E372+F372</f>
        <v>0</v>
      </c>
      <c r="H372" s="81">
        <f>IF($J360="TC",0,IF($J360="Nso",0,VLOOKUP($A357,'Class-9'!$B$9:$FL$108,14,0)))</f>
        <v>0</v>
      </c>
      <c r="I372" s="81">
        <f>IF($J360="TC",0,IF($J360="Nso",0,VLOOKUP($A357,'Class-9'!$B$9:$FL$108,15,0)))</f>
        <v>0</v>
      </c>
      <c r="J372" s="256">
        <f>H372+I372</f>
        <v>0</v>
      </c>
      <c r="K372" s="81">
        <f>IF($J360="TC",0,IF($J360="Nso",0,VLOOKUP($A357,'Class-9'!$B$9:$FL$108,17,0)))</f>
        <v>0</v>
      </c>
      <c r="L372" s="81">
        <f>IF($J360="Nso",0,VLOOKUP($A357,'Class-9'!$B$9:$FL$108,18,0))</f>
        <v>0</v>
      </c>
      <c r="M372" s="256">
        <f>K372+L372</f>
        <v>0</v>
      </c>
      <c r="N372" s="81">
        <f>G372+J372+M372</f>
        <v>0</v>
      </c>
      <c r="O372" s="82" t="str">
        <f>IF($J360="TC",0,IF($J360="Nso",0,VLOOKUP($A357,'Class-9'!$B$9:$FL$108,24,0)))</f>
        <v/>
      </c>
    </row>
    <row r="373" spans="1:15" ht="16.5" customHeight="1" thickBot="1">
      <c r="A373" s="1138"/>
      <c r="B373" s="417" t="s">
        <v>200</v>
      </c>
      <c r="C373" s="1106" t="str">
        <f>'Class-9'!$Z$3</f>
        <v>ENGLISH</v>
      </c>
      <c r="D373" s="1107"/>
      <c r="E373" s="419">
        <f>IF($J360="TC",0,IF($J360="Nso",0,VLOOKUP($A357,'Class-9'!$B$9:$FL$108,25,0)))</f>
        <v>0</v>
      </c>
      <c r="F373" s="419">
        <f>IF($J360="TC",0,IF($J360="Nso",0,VLOOKUP($A357,'Class-9'!$B$9:$FL$108,26,0)))</f>
        <v>0</v>
      </c>
      <c r="G373" s="420">
        <f t="shared" ref="G373" si="72">E373+F373</f>
        <v>0</v>
      </c>
      <c r="H373" s="421">
        <f>IF($J360="TC",0,IF($J360="Nso",0,VLOOKUP($A357,'Class-9'!$B$9:$FL$108,28,0)))</f>
        <v>0</v>
      </c>
      <c r="I373" s="419">
        <f>IF($J360="TC",0,IF($J360="Nso",0,VLOOKUP($A357,'Class-9'!$B$9:$FL$108,29,0)))</f>
        <v>0</v>
      </c>
      <c r="J373" s="420">
        <f t="shared" ref="J373" si="73">H373+I373</f>
        <v>0</v>
      </c>
      <c r="K373" s="419">
        <f>IF($J360="TC",0,IF($J360="Nso",0,VLOOKUP($A357,'Class-9'!$B$9:$FL$108,31,0)))</f>
        <v>0</v>
      </c>
      <c r="L373" s="419">
        <f>IF($J360="Nso",0,VLOOKUP($A357,'Class-9'!$B$9:$FL$108,32,0))</f>
        <v>0</v>
      </c>
      <c r="M373" s="420">
        <f t="shared" ref="M373" si="74">K373+L373</f>
        <v>0</v>
      </c>
      <c r="N373" s="419">
        <f t="shared" ref="N373" si="75">G373+J373+M373</f>
        <v>0</v>
      </c>
      <c r="O373" s="422" t="str">
        <f>IF($J360="TC",0,IF($J360="Nso",0,VLOOKUP($A357,'Class-9'!$B$9:$FL$108,38,0)))</f>
        <v/>
      </c>
    </row>
    <row r="374" spans="1:15" ht="16.5" customHeight="1" thickBot="1">
      <c r="A374" s="1138"/>
      <c r="B374" s="417" t="s">
        <v>200</v>
      </c>
      <c r="C374" s="1108" t="s">
        <v>62</v>
      </c>
      <c r="D374" s="1109"/>
      <c r="E374" s="424">
        <f>'Class-9'!$AN$7</f>
        <v>20</v>
      </c>
      <c r="F374" s="424">
        <f>'Class-9'!$AO$7</f>
        <v>20</v>
      </c>
      <c r="G374" s="425">
        <f>SUM(E374:F374)</f>
        <v>40</v>
      </c>
      <c r="H374" s="424">
        <f>'Class-9'!$AQ$7</f>
        <v>48</v>
      </c>
      <c r="I374" s="424">
        <f>'Class-9'!$AR$7</f>
        <v>12</v>
      </c>
      <c r="J374" s="425">
        <f>SUM(H374:I374)</f>
        <v>60</v>
      </c>
      <c r="K374" s="424">
        <f>'Class-9'!$AT$7</f>
        <v>80</v>
      </c>
      <c r="L374" s="424">
        <f>'Class-9'!$AU$7</f>
        <v>20</v>
      </c>
      <c r="M374" s="425">
        <f>SUM(K374:L374)</f>
        <v>100</v>
      </c>
      <c r="N374" s="426">
        <f>SUM(G374,J374,M374)</f>
        <v>200</v>
      </c>
      <c r="O374" s="427" t="s">
        <v>201</v>
      </c>
    </row>
    <row r="375" spans="1:15" ht="16.5" customHeight="1">
      <c r="A375" s="1138"/>
      <c r="B375" s="417" t="s">
        <v>200</v>
      </c>
      <c r="C375" s="1110" t="str">
        <f>'Class-9'!$AN$3</f>
        <v>SANSKRIT-I</v>
      </c>
      <c r="D375" s="1111"/>
      <c r="E375" s="81">
        <f>IF($J360="TC",0,IF($J360="Nso",0,VLOOKUP($A357,'Class-9'!$B$9:$FL$108,39,0)))</f>
        <v>0</v>
      </c>
      <c r="F375" s="81">
        <f>IF($J360="TC",0,IF($J360="TC",0,IF($J360="Nso",0,VLOOKUP($A357,'Class-9'!$B$9:$FL$108,40,0))))</f>
        <v>0</v>
      </c>
      <c r="G375" s="423">
        <f t="shared" ref="G375:G379" si="76">E375+F375</f>
        <v>0</v>
      </c>
      <c r="H375" s="410">
        <f>IF($J360="TC",0,IF($J360="Nso",0,VLOOKUP($A357,'Class-9'!$B$9:$FL$108,42,0)))</f>
        <v>0</v>
      </c>
      <c r="I375" s="81">
        <f>IF($J360="TC",0,IF($J360="Nso",0,VLOOKUP($A357,'Class-9'!$B$9:$FL$108,43,0)))</f>
        <v>0</v>
      </c>
      <c r="J375" s="423">
        <f t="shared" ref="J375:J379" si="77">H375+I375</f>
        <v>0</v>
      </c>
      <c r="K375" s="81">
        <f>IF($J360="TC",0,IF($J360="Nso",0,VLOOKUP($A357,'Class-9'!$B$9:$FL$108,45,0)))</f>
        <v>0</v>
      </c>
      <c r="L375" s="81">
        <f>IF($J360="Nso",0,VLOOKUP($A357,'Class-9'!$B$9:$FL$108,46,0))</f>
        <v>0</v>
      </c>
      <c r="M375" s="423">
        <f t="shared" ref="M375:M379" si="78">K375+L375</f>
        <v>0</v>
      </c>
      <c r="N375" s="81">
        <f t="shared" ref="N375:N379" si="79">G375+J375+M375</f>
        <v>0</v>
      </c>
      <c r="O375" s="82" t="str">
        <f>IF($J360="TC",0,IF($J360="Nso",0,VLOOKUP($A357,'Class-9'!$B$9:$FL$108,52,0)))</f>
        <v/>
      </c>
    </row>
    <row r="376" spans="1:15" ht="16.5" customHeight="1">
      <c r="A376" s="1138"/>
      <c r="B376" s="417" t="s">
        <v>200</v>
      </c>
      <c r="C376" s="1112" t="str">
        <f>'Class-9'!$BB$3</f>
        <v>SANSKRIT-II</v>
      </c>
      <c r="D376" s="1113"/>
      <c r="E376" s="81">
        <f>IF($J360="TC",0,IF($J360="Nso",0,VLOOKUP($A357,'Class-9'!$B$9:$FL$108,53,0)))</f>
        <v>0</v>
      </c>
      <c r="F376" s="81">
        <f>IF($J360="TC",0,IF($J360="Nso",0,VLOOKUP($A357,'Class-9'!$B$9:$FL$108,54,0)))</f>
        <v>0</v>
      </c>
      <c r="G376" s="257">
        <f t="shared" si="76"/>
        <v>0</v>
      </c>
      <c r="H376" s="258">
        <f>IF($J360="TC",0,IF($J360="Nso",0,VLOOKUP($A357,'Class-9'!$B$9:$FL$108,56,0)))</f>
        <v>0</v>
      </c>
      <c r="I376" s="81">
        <f>IF($J360="TC",0,IF($J360="Nso",0,VLOOKUP($A357,'Class-9'!$B$9:$FL$108,57,0)))</f>
        <v>0</v>
      </c>
      <c r="J376" s="257">
        <f t="shared" si="77"/>
        <v>0</v>
      </c>
      <c r="K376" s="81">
        <f>IF($J360="TC",0,IF($J360="Nso",0,VLOOKUP($A357,'Class-9'!$B$9:$FL$108,59,0)))</f>
        <v>0</v>
      </c>
      <c r="L376" s="81">
        <f>IF($J360="Nso",0,VLOOKUP($A357,'Class-9'!$B$9:$FL$108,60,0))</f>
        <v>0</v>
      </c>
      <c r="M376" s="257">
        <f t="shared" si="78"/>
        <v>0</v>
      </c>
      <c r="N376" s="81">
        <f t="shared" si="79"/>
        <v>0</v>
      </c>
      <c r="O376" s="82" t="str">
        <f>IF($J360="TC",0,IF($J360="Nso",0,VLOOKUP($A357,'Class-9'!$B$9:$FL$108,66,0)))</f>
        <v/>
      </c>
    </row>
    <row r="377" spans="1:15" ht="16.5" customHeight="1">
      <c r="A377" s="1138"/>
      <c r="B377" s="417" t="s">
        <v>200</v>
      </c>
      <c r="C377" s="1112" t="str">
        <f>'Class-9'!$BP$3</f>
        <v>MATHEMATICS</v>
      </c>
      <c r="D377" s="1113"/>
      <c r="E377" s="81">
        <f>IF($J360="TC",0,IF($J360="Nso",0,VLOOKUP($A357,'Class-9'!$B$9:$FL$108,67,0)))</f>
        <v>0</v>
      </c>
      <c r="F377" s="81">
        <f>IF($J360="TC",0,IF($J360="Nso",0,VLOOKUP($A357,'Class-9'!$B$9:$FL$108,68,0)))</f>
        <v>0</v>
      </c>
      <c r="G377" s="257">
        <f t="shared" si="76"/>
        <v>0</v>
      </c>
      <c r="H377" s="258">
        <f>IF($J360="TC",0,IF($J360="Nso",0,VLOOKUP($A357,'Class-9'!$B$9:$FL$108,70,0)))</f>
        <v>0</v>
      </c>
      <c r="I377" s="81">
        <f>IF($J360="TC",0,IF($J360="Nso",0,VLOOKUP($A357,'Class-9'!$B$9:$FL$108,71,0)))</f>
        <v>0</v>
      </c>
      <c r="J377" s="257">
        <f t="shared" si="77"/>
        <v>0</v>
      </c>
      <c r="K377" s="81">
        <f>IF($J360="TC",0,IF($J360="Nso",0,VLOOKUP($A357,'Class-9'!$B$9:$FL$108,73,0)))</f>
        <v>0</v>
      </c>
      <c r="L377" s="81">
        <f>IF($J360="Nso",0,VLOOKUP($A357,'Class-9'!$B$9:$FL$108,74,0))</f>
        <v>0</v>
      </c>
      <c r="M377" s="257">
        <f t="shared" si="78"/>
        <v>0</v>
      </c>
      <c r="N377" s="81">
        <f t="shared" si="79"/>
        <v>0</v>
      </c>
      <c r="O377" s="82" t="str">
        <f>IF($J360="TC",0,IF($J360="Nso",0,VLOOKUP($A357,'Class-9'!$B$9:$FL$108,80,0)))</f>
        <v/>
      </c>
    </row>
    <row r="378" spans="1:15" ht="16.5" customHeight="1">
      <c r="A378" s="1138"/>
      <c r="B378" s="417" t="s">
        <v>200</v>
      </c>
      <c r="C378" s="1114" t="str">
        <f>'Class-9'!$CD$3</f>
        <v>SCIENCE</v>
      </c>
      <c r="D378" s="1115"/>
      <c r="E378" s="411">
        <f>IF($J360="TC",0,IF($J360="Nso",0,VLOOKUP($A357,'Class-9'!$B$9:$FL$108,81,0)))</f>
        <v>0</v>
      </c>
      <c r="F378" s="411">
        <f>IF($J360="TC",0,IF($J360="Nso",0,VLOOKUP($A357,'Class-9'!$B$9:$FL$108,82,0)))</f>
        <v>0</v>
      </c>
      <c r="G378" s="412">
        <f t="shared" si="76"/>
        <v>0</v>
      </c>
      <c r="H378" s="413">
        <f>IF($J360="TC",0,IF($J360="Nso",0,VLOOKUP($A357,'Class-9'!$B$9:$FL$108,84,0)))</f>
        <v>0</v>
      </c>
      <c r="I378" s="411">
        <f>IF($J360="TC",0,IF($J360="Nso",0,VLOOKUP($A357,'Class-9'!$B$9:$FL$108,85,0)))</f>
        <v>0</v>
      </c>
      <c r="J378" s="412">
        <f t="shared" si="77"/>
        <v>0</v>
      </c>
      <c r="K378" s="411">
        <f>IF($J360="TC",0,IF($J360="Nso",0,VLOOKUP($A357,'Class-9'!$B$9:$FL$108,87,0)))</f>
        <v>0</v>
      </c>
      <c r="L378" s="411">
        <f>IF($J360="Nso",0,VLOOKUP($A357,'Class-9'!$B$9:$FL$108,88,0))</f>
        <v>0</v>
      </c>
      <c r="M378" s="412">
        <f t="shared" si="78"/>
        <v>0</v>
      </c>
      <c r="N378" s="411">
        <f t="shared" si="79"/>
        <v>0</v>
      </c>
      <c r="O378" s="414" t="str">
        <f>IF($J360="TC",0,IF($J360="Nso",0,VLOOKUP($A357,'Class-9'!$B$9:$FL$108,94,0)))</f>
        <v/>
      </c>
    </row>
    <row r="379" spans="1:15" ht="16.5" customHeight="1" thickBot="1">
      <c r="A379" s="1138"/>
      <c r="B379" s="417" t="s">
        <v>200</v>
      </c>
      <c r="C379" s="1114" t="str">
        <f>'Class-9'!$CR$3</f>
        <v>SOCIAL SCIENCE</v>
      </c>
      <c r="D379" s="1115"/>
      <c r="E379" s="411">
        <f>IF($J361="TC",0,IF($J360="Nso",0,VLOOKUP($A357,'Class-9'!$B$9:$FL$108,95,0)))</f>
        <v>0</v>
      </c>
      <c r="F379" s="411">
        <f>IF($J361="TC",0,IF($J360="Nso",0,VLOOKUP($A357,'Class-9'!$B$9:$FL$108,96,0)))</f>
        <v>0</v>
      </c>
      <c r="G379" s="412">
        <f t="shared" si="76"/>
        <v>0</v>
      </c>
      <c r="H379" s="413">
        <f>IF($J361="TC",0,IF($J360="Nso",0,VLOOKUP($A357,'Class-9'!$B$9:$FL$108,98,0)))</f>
        <v>0</v>
      </c>
      <c r="I379" s="411">
        <f>IF($J361="TC",0,IF($J360="Nso",0,VLOOKUP($A357,'Class-9'!$B$9:$FL$108,99,0)))</f>
        <v>0</v>
      </c>
      <c r="J379" s="412">
        <f t="shared" si="77"/>
        <v>0</v>
      </c>
      <c r="K379" s="411">
        <f>IF($J361="TC",0,IF($J360="Nso",0,VLOOKUP($A357,'Class-9'!$B$9:$FL$108,101,0)))</f>
        <v>0</v>
      </c>
      <c r="L379" s="411">
        <f>IF($J361="Nso",0,VLOOKUP($A357,'Class-9'!$B$9:$FL$108,102,0))</f>
        <v>0</v>
      </c>
      <c r="M379" s="412">
        <f t="shared" si="78"/>
        <v>0</v>
      </c>
      <c r="N379" s="411">
        <f t="shared" si="79"/>
        <v>0</v>
      </c>
      <c r="O379" s="414" t="str">
        <f>IF($J361="TC",0,IF($J360="Nso",0,VLOOKUP($A357,'Class-9'!$B$9:$FL$108,108,0)))</f>
        <v/>
      </c>
    </row>
    <row r="380" spans="1:15" ht="23.25" customHeight="1">
      <c r="A380" s="1138"/>
      <c r="B380" s="417" t="s">
        <v>200</v>
      </c>
      <c r="C380" s="1116" t="s">
        <v>89</v>
      </c>
      <c r="D380" s="1117"/>
      <c r="E380" s="1118"/>
      <c r="F380" s="1122" t="s">
        <v>90</v>
      </c>
      <c r="G380" s="1123"/>
      <c r="H380" s="1124" t="s">
        <v>91</v>
      </c>
      <c r="I380" s="1125"/>
      <c r="J380" s="1126" t="s">
        <v>47</v>
      </c>
      <c r="K380" s="1127"/>
      <c r="L380" s="415" t="s">
        <v>111</v>
      </c>
      <c r="M380" s="1128" t="s">
        <v>45</v>
      </c>
      <c r="N380" s="1129"/>
      <c r="O380" s="416" t="s">
        <v>49</v>
      </c>
    </row>
    <row r="381" spans="1:15" ht="20.25" customHeight="1" thickBot="1">
      <c r="A381" s="1138"/>
      <c r="B381" s="417" t="s">
        <v>200</v>
      </c>
      <c r="C381" s="1119"/>
      <c r="D381" s="1120"/>
      <c r="E381" s="1121"/>
      <c r="F381" s="1130">
        <f>IF($J360="TC",0,IF($J360="Nso",0,VLOOKUP($A357,'Class-9'!$B$9:$FL$108,160,0)))</f>
        <v>0</v>
      </c>
      <c r="G381" s="1131"/>
      <c r="H381" s="1130">
        <f>IF($J360="TC",0,IF($J360="Nso",0,VLOOKUP($A357,'Class-9'!$B$9:$FL$108,161,0)))</f>
        <v>0</v>
      </c>
      <c r="I381" s="1131"/>
      <c r="J381" s="1132">
        <f>IF($J360="TC",0,IF($J360="Nso",0,VLOOKUP($A357,'Class-9'!$B$9:$FL$108,162,0)))</f>
        <v>0</v>
      </c>
      <c r="K381" s="1133"/>
      <c r="L381" s="259" t="str">
        <f>IF($J360="TC",0,IF($J360="Nso",0,VLOOKUP($A357,'Class-9'!$B$9:$FL$108,163,0)))</f>
        <v/>
      </c>
      <c r="M381" s="1134" t="str">
        <f>IF($J360="TC","TC",IF($J360="Nso","NSO",VLOOKUP($A357,'Class-9'!$B$9:$FL$108,164,0)))</f>
        <v/>
      </c>
      <c r="N381" s="1135"/>
      <c r="O381" s="79" t="str">
        <f>IF($J360="Nso",0,VLOOKUP($A357,'Class-9'!$B$9:$FL$108,166,0))</f>
        <v/>
      </c>
    </row>
    <row r="382" spans="1:15" ht="20.25" customHeight="1">
      <c r="A382" s="1138"/>
      <c r="B382" s="417" t="s">
        <v>200</v>
      </c>
      <c r="C382" s="1061" t="s">
        <v>64</v>
      </c>
      <c r="D382" s="1062"/>
      <c r="E382" s="1062"/>
      <c r="F382" s="1062"/>
      <c r="G382" s="1062"/>
      <c r="H382" s="1063"/>
      <c r="I382" s="1064" t="s">
        <v>65</v>
      </c>
      <c r="J382" s="1065"/>
      <c r="K382" s="1065"/>
      <c r="L382" s="83">
        <f>VLOOKUP($A357,'Class-9'!$B$9:$FL$108,157,0)</f>
        <v>0</v>
      </c>
      <c r="M382" s="1066" t="s">
        <v>121</v>
      </c>
      <c r="N382" s="1067"/>
      <c r="O382" s="1068"/>
    </row>
    <row r="383" spans="1:15" ht="20.25" customHeight="1" thickBot="1">
      <c r="A383" s="1138"/>
      <c r="B383" s="417" t="s">
        <v>200</v>
      </c>
      <c r="C383" s="1069" t="s">
        <v>60</v>
      </c>
      <c r="D383" s="1070"/>
      <c r="E383" s="1070"/>
      <c r="F383" s="1071" t="s">
        <v>192</v>
      </c>
      <c r="G383" s="1071"/>
      <c r="H383" s="260" t="s">
        <v>53</v>
      </c>
      <c r="I383" s="1072" t="s">
        <v>66</v>
      </c>
      <c r="J383" s="1073"/>
      <c r="K383" s="1073"/>
      <c r="L383" s="113">
        <f>VLOOKUP($A357,'Class-9'!$B$9:$FL$108,158,0)</f>
        <v>0</v>
      </c>
      <c r="M383" s="1074" t="str">
        <f>IF($J360="TC",0,IF($J360="Nso",0,VLOOKUP($A357,'Class-9'!$B$9:$FL$108,159,0)))</f>
        <v/>
      </c>
      <c r="N383" s="1075"/>
      <c r="O383" s="1076"/>
    </row>
    <row r="384" spans="1:15" ht="17.25" customHeight="1">
      <c r="A384" s="1138"/>
      <c r="B384" s="417" t="s">
        <v>200</v>
      </c>
      <c r="C384" s="1069"/>
      <c r="D384" s="1070"/>
      <c r="E384" s="1070"/>
      <c r="F384" s="1071"/>
      <c r="G384" s="1071"/>
      <c r="H384" s="261" t="s">
        <v>119</v>
      </c>
      <c r="I384" s="1077" t="s">
        <v>67</v>
      </c>
      <c r="J384" s="1078"/>
      <c r="K384" s="1078"/>
      <c r="L384" s="1079">
        <f>IF($J360="TC","Transferred",IF($J360="Nso","NameSeparated",VLOOKUP($A357,'Class-9'!$B$9:$FL$108,167,0)))</f>
        <v>0</v>
      </c>
      <c r="M384" s="1079"/>
      <c r="N384" s="1079"/>
      <c r="O384" s="1080"/>
    </row>
    <row r="385" spans="1:16" ht="17.25" customHeight="1">
      <c r="A385" s="1138"/>
      <c r="B385" s="417" t="s">
        <v>200</v>
      </c>
      <c r="C385" s="1081" t="str">
        <f>'Class-9'!$DF$3</f>
        <v>Foundation Of Information Tech.</v>
      </c>
      <c r="D385" s="1082"/>
      <c r="E385" s="1083"/>
      <c r="F385" s="1084" t="str">
        <f>IF($J360="TC",0,IF($J360="Nso",0,VLOOKUP($A357,'Class-9'!$B$9:$GP$108,185,0)))</f>
        <v>0/200</v>
      </c>
      <c r="G385" s="1084"/>
      <c r="H385" s="78" t="str">
        <f>IF($J360="TC",0,IF($J360="Nso",0,VLOOKUP($A357,'Class-9'!$B$9:$GP$108,120,0)))</f>
        <v/>
      </c>
      <c r="I385" s="1085" t="s">
        <v>79</v>
      </c>
      <c r="J385" s="1086"/>
      <c r="K385" s="1086"/>
      <c r="L385" s="1087">
        <f>'Class-9'!$T$2</f>
        <v>44676</v>
      </c>
      <c r="M385" s="1088"/>
      <c r="N385" s="1088"/>
      <c r="O385" s="1089"/>
    </row>
    <row r="386" spans="1:16" ht="21" customHeight="1">
      <c r="A386" s="1138"/>
      <c r="B386" s="417" t="s">
        <v>200</v>
      </c>
      <c r="C386" s="1090" t="str">
        <f>'Class-9'!$DR$3</f>
        <v>Health &amp; Phy. Edu.</v>
      </c>
      <c r="D386" s="1084"/>
      <c r="E386" s="1084"/>
      <c r="F386" s="1030" t="str">
        <f>IF($J360="TC",0,IF($J360="Nso",0,VLOOKUP($A357,'Class-9'!$B$9:$GP$108,189,0)))</f>
        <v>0/200</v>
      </c>
      <c r="G386" s="1031"/>
      <c r="H386" s="78" t="str">
        <f>IF($J360="TC",0,IF($J360="Nso",0,VLOOKUP($A357,'Class-9'!$B$9:$GP$108,132,0)))</f>
        <v/>
      </c>
      <c r="I386" s="1091"/>
      <c r="J386" s="1092"/>
      <c r="K386" s="1092"/>
      <c r="L386" s="1092"/>
      <c r="M386" s="1092"/>
      <c r="N386" s="1092"/>
      <c r="O386" s="1093"/>
    </row>
    <row r="387" spans="1:16" ht="21" customHeight="1">
      <c r="A387" s="1138"/>
      <c r="B387" s="417" t="s">
        <v>200</v>
      </c>
      <c r="C387" s="1028" t="str">
        <f>'Class-9'!$ED$3</f>
        <v>S.U.P.W.</v>
      </c>
      <c r="D387" s="1029"/>
      <c r="E387" s="1029"/>
      <c r="F387" s="1030" t="str">
        <f>IF($J360="TC",0,IF($J360="Nso",0,VLOOKUP($A357,'Class-9'!$B$9:$GP$108,193,0)))</f>
        <v>0/100</v>
      </c>
      <c r="G387" s="1031"/>
      <c r="H387" s="78" t="str">
        <f>IF($J360="TC",0,IF($J360="Nso",0,VLOOKUP($A357,'Class-9'!$B$9:$GP$108,138,0)))</f>
        <v/>
      </c>
      <c r="I387" s="1094"/>
      <c r="J387" s="1095"/>
      <c r="K387" s="1095"/>
      <c r="L387" s="1095"/>
      <c r="M387" s="1095"/>
      <c r="N387" s="1095"/>
      <c r="O387" s="1096"/>
    </row>
    <row r="388" spans="1:16" ht="14.25" customHeight="1">
      <c r="A388" s="1138"/>
      <c r="B388" s="417" t="s">
        <v>200</v>
      </c>
      <c r="C388" s="1028" t="str">
        <f>'Class-9'!$EJ$3</f>
        <v>ART EDUCATION</v>
      </c>
      <c r="D388" s="1029"/>
      <c r="E388" s="1029"/>
      <c r="F388" s="1030" t="str">
        <f>IF($J359="TC",0,IF($J359="Nso",0,VLOOKUP($A357,'Class-9'!$B$9:$GP$108,197,0)))</f>
        <v>0/100</v>
      </c>
      <c r="G388" s="1031"/>
      <c r="H388" s="78" t="str">
        <f>IF($J359="TC",0,IF($J359="Nso",0,VLOOKUP($A357,'Class-9'!$B$9:$GP$108,144,0)))</f>
        <v/>
      </c>
      <c r="I388" s="1032" t="s">
        <v>92</v>
      </c>
      <c r="J388" s="1033"/>
      <c r="K388" s="1033"/>
      <c r="L388" s="1033"/>
      <c r="M388" s="1033"/>
      <c r="N388" s="1033"/>
      <c r="O388" s="1034"/>
    </row>
    <row r="389" spans="1:16" ht="14.25" customHeight="1" thickBot="1">
      <c r="A389" s="1138"/>
      <c r="B389" s="417" t="s">
        <v>200</v>
      </c>
      <c r="C389" s="1035" t="str">
        <f>'Class-9'!$EP$3</f>
        <v>H &amp; C RAJ</v>
      </c>
      <c r="D389" s="1036"/>
      <c r="E389" s="1036"/>
      <c r="F389" s="1037" t="str">
        <f>IF($J360="TC",0,IF($J360="Nso",0,VLOOKUP($A357,'Class-9'!$B$9:$GU$108,201,0)))</f>
        <v>0/200</v>
      </c>
      <c r="G389" s="1038"/>
      <c r="H389" s="374" t="str">
        <f>IF($J360="TC",0,IF($J360="Nso",0,VLOOKUP($A357,'Class-9'!$B$9:$GU$108,156,0)))</f>
        <v/>
      </c>
      <c r="I389" s="1032" t="s">
        <v>73</v>
      </c>
      <c r="J389" s="1033"/>
      <c r="K389" s="1033"/>
      <c r="L389" s="1033"/>
      <c r="M389" s="1033"/>
      <c r="N389" s="1033"/>
      <c r="O389" s="1034"/>
    </row>
    <row r="390" spans="1:16" ht="20.25" customHeight="1">
      <c r="A390" s="1138"/>
      <c r="B390" s="417" t="s">
        <v>200</v>
      </c>
      <c r="C390" s="1046" t="s">
        <v>204</v>
      </c>
      <c r="D390" s="1047"/>
      <c r="E390" s="1048"/>
      <c r="F390" s="1055" t="s">
        <v>205</v>
      </c>
      <c r="G390" s="1056"/>
      <c r="H390" s="434" t="s">
        <v>34</v>
      </c>
      <c r="I390" s="1039" t="s">
        <v>74</v>
      </c>
      <c r="J390" s="1033"/>
      <c r="K390" s="1033"/>
      <c r="L390" s="1033"/>
      <c r="M390" s="1033"/>
      <c r="N390" s="1033"/>
      <c r="O390" s="1034"/>
    </row>
    <row r="391" spans="1:16" ht="20.25" customHeight="1">
      <c r="A391" s="1138"/>
      <c r="B391" s="417" t="s">
        <v>200</v>
      </c>
      <c r="C391" s="1049"/>
      <c r="D391" s="1050"/>
      <c r="E391" s="1051"/>
      <c r="F391" s="1057" t="s">
        <v>206</v>
      </c>
      <c r="G391" s="1058"/>
      <c r="H391" s="435" t="s">
        <v>203</v>
      </c>
      <c r="I391" s="1040" t="s">
        <v>75</v>
      </c>
      <c r="J391" s="1041"/>
      <c r="K391" s="1041"/>
      <c r="L391" s="1041"/>
      <c r="M391" s="1041"/>
      <c r="N391" s="1041"/>
      <c r="O391" s="1042"/>
    </row>
    <row r="392" spans="1:16" ht="16.5" customHeight="1">
      <c r="A392" s="1138"/>
      <c r="B392" s="417" t="s">
        <v>200</v>
      </c>
      <c r="C392" s="1049"/>
      <c r="D392" s="1050"/>
      <c r="E392" s="1051"/>
      <c r="F392" s="1057" t="s">
        <v>210</v>
      </c>
      <c r="G392" s="1058"/>
      <c r="H392" s="435" t="s">
        <v>68</v>
      </c>
      <c r="I392" s="1043"/>
      <c r="J392" s="1044"/>
      <c r="K392" s="1044"/>
      <c r="L392" s="1044"/>
      <c r="M392" s="1044"/>
      <c r="N392" s="1044"/>
      <c r="O392" s="1045"/>
    </row>
    <row r="393" spans="1:16" ht="16.5" customHeight="1">
      <c r="A393" s="1138"/>
      <c r="B393" s="417" t="s">
        <v>200</v>
      </c>
      <c r="C393" s="1049"/>
      <c r="D393" s="1050"/>
      <c r="E393" s="1051"/>
      <c r="F393" s="1057" t="s">
        <v>211</v>
      </c>
      <c r="G393" s="1058"/>
      <c r="H393" s="435" t="s">
        <v>69</v>
      </c>
      <c r="I393" s="1043"/>
      <c r="J393" s="1044"/>
      <c r="K393" s="1044"/>
      <c r="L393" s="1044"/>
      <c r="M393" s="1044"/>
      <c r="N393" s="1044"/>
      <c r="O393" s="1045"/>
    </row>
    <row r="394" spans="1:16" ht="16.5" customHeight="1">
      <c r="A394" s="1138"/>
      <c r="B394" s="417" t="s">
        <v>200</v>
      </c>
      <c r="C394" s="1049"/>
      <c r="D394" s="1050"/>
      <c r="E394" s="1051"/>
      <c r="F394" s="1057" t="s">
        <v>120</v>
      </c>
      <c r="G394" s="1058"/>
      <c r="H394" s="435" t="s">
        <v>71</v>
      </c>
      <c r="I394" s="1022" t="s">
        <v>93</v>
      </c>
      <c r="J394" s="1023"/>
      <c r="K394" s="1023"/>
      <c r="L394" s="1023"/>
      <c r="M394" s="1023"/>
      <c r="N394" s="1023"/>
      <c r="O394" s="1024"/>
    </row>
    <row r="395" spans="1:16" ht="16.5" customHeight="1" thickBot="1">
      <c r="A395" s="1138"/>
      <c r="B395" s="418" t="s">
        <v>200</v>
      </c>
      <c r="C395" s="1052"/>
      <c r="D395" s="1053"/>
      <c r="E395" s="1054"/>
      <c r="F395" s="1059" t="s">
        <v>208</v>
      </c>
      <c r="G395" s="1060"/>
      <c r="H395" s="436" t="s">
        <v>70</v>
      </c>
      <c r="I395" s="1025"/>
      <c r="J395" s="1026"/>
      <c r="K395" s="1026"/>
      <c r="L395" s="1026"/>
      <c r="M395" s="1026"/>
      <c r="N395" s="1026"/>
      <c r="O395" s="1027"/>
    </row>
    <row r="396" spans="1:16" ht="24.75" customHeight="1" thickTop="1" thickBot="1">
      <c r="A396" s="263">
        <f>A357+1</f>
        <v>11</v>
      </c>
      <c r="B396" s="1137" t="s">
        <v>56</v>
      </c>
      <c r="C396" s="1137"/>
      <c r="D396" s="1137"/>
      <c r="E396" s="1137"/>
      <c r="F396" s="1137"/>
      <c r="G396" s="1137"/>
      <c r="H396" s="1137"/>
      <c r="I396" s="1137"/>
      <c r="J396" s="1137"/>
      <c r="K396" s="1137"/>
      <c r="L396" s="1137"/>
      <c r="M396" s="1137"/>
      <c r="N396" s="1137"/>
      <c r="O396" s="1137"/>
    </row>
    <row r="397" spans="1:16" s="430" customFormat="1" ht="30.75" customHeight="1" thickTop="1">
      <c r="A397" s="1138"/>
      <c r="B397" s="1139"/>
      <c r="C397" s="1140"/>
      <c r="D397" s="1143" t="str">
        <f>Master!$E$8</f>
        <v>Govt. Sr. Secondary School Raimalwada</v>
      </c>
      <c r="E397" s="1144"/>
      <c r="F397" s="1144"/>
      <c r="G397" s="1144"/>
      <c r="H397" s="1144"/>
      <c r="I397" s="1144"/>
      <c r="J397" s="1144"/>
      <c r="K397" s="1144"/>
      <c r="L397" s="1144"/>
      <c r="M397" s="1144"/>
      <c r="N397" s="1144"/>
      <c r="O397" s="1145"/>
    </row>
    <row r="398" spans="1:16" ht="26.25" customHeight="1" thickBot="1">
      <c r="A398" s="1138"/>
      <c r="B398" s="1141"/>
      <c r="C398" s="1142"/>
      <c r="D398" s="1146" t="str">
        <f>Master!$E$11</f>
        <v>P.S.-Bapini (Jodhpur)</v>
      </c>
      <c r="E398" s="1147"/>
      <c r="F398" s="1147"/>
      <c r="G398" s="1147"/>
      <c r="H398" s="1147"/>
      <c r="I398" s="1147"/>
      <c r="J398" s="1147"/>
      <c r="K398" s="1147"/>
      <c r="L398" s="1147"/>
      <c r="M398" s="1147"/>
      <c r="N398" s="1147"/>
      <c r="O398" s="1148"/>
    </row>
    <row r="399" spans="1:16" ht="22.5" customHeight="1">
      <c r="A399" s="1138"/>
      <c r="B399" s="262"/>
      <c r="C399" s="1149" t="s">
        <v>183</v>
      </c>
      <c r="D399" s="1150"/>
      <c r="E399" s="1150"/>
      <c r="F399" s="1150"/>
      <c r="G399" s="1151"/>
      <c r="H399" s="1158" t="s">
        <v>156</v>
      </c>
      <c r="I399" s="1158"/>
      <c r="J399" s="1161">
        <f>VLOOKUP($A396,'Class-9'!$B$9:$K$108,6)</f>
        <v>0</v>
      </c>
      <c r="K399" s="1162"/>
      <c r="L399" s="1167" t="s">
        <v>76</v>
      </c>
      <c r="M399" s="1168"/>
      <c r="N399" s="1169" t="str">
        <f>Master!$E$14</f>
        <v>08151106901</v>
      </c>
      <c r="O399" s="1170"/>
    </row>
    <row r="400" spans="1:16" ht="18.75" customHeight="1">
      <c r="A400" s="1138"/>
      <c r="B400" s="37"/>
      <c r="C400" s="1152"/>
      <c r="D400" s="1153"/>
      <c r="E400" s="1153"/>
      <c r="F400" s="1153"/>
      <c r="G400" s="1154"/>
      <c r="H400" s="1159"/>
      <c r="I400" s="1159"/>
      <c r="J400" s="1163"/>
      <c r="K400" s="1164"/>
      <c r="L400" s="1171" t="s">
        <v>72</v>
      </c>
      <c r="M400" s="1172"/>
      <c r="N400" s="1172"/>
      <c r="O400" s="1173"/>
      <c r="P400" s="104" t="s">
        <v>191</v>
      </c>
    </row>
    <row r="401" spans="1:15" ht="23.25" customHeight="1" thickBot="1">
      <c r="A401" s="1138"/>
      <c r="B401" s="37"/>
      <c r="C401" s="1155"/>
      <c r="D401" s="1156"/>
      <c r="E401" s="1156"/>
      <c r="F401" s="1156"/>
      <c r="G401" s="1157"/>
      <c r="H401" s="1160"/>
      <c r="I401" s="1160"/>
      <c r="J401" s="1165"/>
      <c r="K401" s="1166"/>
      <c r="L401" s="1174" t="s">
        <v>57</v>
      </c>
      <c r="M401" s="1175"/>
      <c r="N401" s="1176" t="str">
        <f>Master!$E$6</f>
        <v>2021-22</v>
      </c>
      <c r="O401" s="1177"/>
    </row>
    <row r="402" spans="1:15" ht="20.25" customHeight="1">
      <c r="A402" s="1138"/>
      <c r="B402" s="417" t="s">
        <v>200</v>
      </c>
      <c r="C402" s="1178" t="s">
        <v>22</v>
      </c>
      <c r="D402" s="1179"/>
      <c r="E402" s="1179"/>
      <c r="F402" s="1180"/>
      <c r="G402" s="23" t="s">
        <v>181</v>
      </c>
      <c r="H402" s="1181">
        <f>VLOOKUP($A396,'Class-9'!$B$9:$FL$108,4,0)</f>
        <v>0</v>
      </c>
      <c r="I402" s="1181"/>
      <c r="J402" s="1181"/>
      <c r="K402" s="1181"/>
      <c r="L402" s="1181"/>
      <c r="M402" s="1181"/>
      <c r="N402" s="1181"/>
      <c r="O402" s="1182"/>
    </row>
    <row r="403" spans="1:15" ht="20.25" customHeight="1">
      <c r="A403" s="1138"/>
      <c r="B403" s="417" t="s">
        <v>200</v>
      </c>
      <c r="C403" s="1183" t="s">
        <v>24</v>
      </c>
      <c r="D403" s="1184"/>
      <c r="E403" s="1184"/>
      <c r="F403" s="1185"/>
      <c r="G403" s="31" t="s">
        <v>181</v>
      </c>
      <c r="H403" s="1186">
        <f>VLOOKUP($A396,'Class-9'!$B$9:$FL$108,7,0)</f>
        <v>0</v>
      </c>
      <c r="I403" s="1186"/>
      <c r="J403" s="1186"/>
      <c r="K403" s="1186"/>
      <c r="L403" s="1186"/>
      <c r="M403" s="1186"/>
      <c r="N403" s="1186"/>
      <c r="O403" s="1187"/>
    </row>
    <row r="404" spans="1:15" ht="20.25" customHeight="1">
      <c r="A404" s="1138"/>
      <c r="B404" s="417" t="s">
        <v>200</v>
      </c>
      <c r="C404" s="1183" t="s">
        <v>25</v>
      </c>
      <c r="D404" s="1184"/>
      <c r="E404" s="1184"/>
      <c r="F404" s="1185"/>
      <c r="G404" s="31" t="s">
        <v>181</v>
      </c>
      <c r="H404" s="1186">
        <f>VLOOKUP($A396,'Class-9'!$B$9:$FL$108,8,0)</f>
        <v>0</v>
      </c>
      <c r="I404" s="1186"/>
      <c r="J404" s="1186"/>
      <c r="K404" s="1186"/>
      <c r="L404" s="1186"/>
      <c r="M404" s="1186"/>
      <c r="N404" s="1186"/>
      <c r="O404" s="1187"/>
    </row>
    <row r="405" spans="1:15" ht="20.25" customHeight="1">
      <c r="A405" s="1138"/>
      <c r="B405" s="417" t="s">
        <v>200</v>
      </c>
      <c r="C405" s="1183" t="s">
        <v>58</v>
      </c>
      <c r="D405" s="1184"/>
      <c r="E405" s="1184"/>
      <c r="F405" s="1185"/>
      <c r="G405" s="31" t="s">
        <v>181</v>
      </c>
      <c r="H405" s="1186">
        <f>VLOOKUP($A396,'Class-9'!$B$9:$FL$108,9,0)</f>
        <v>0</v>
      </c>
      <c r="I405" s="1186"/>
      <c r="J405" s="1186"/>
      <c r="K405" s="1186"/>
      <c r="L405" s="1186"/>
      <c r="M405" s="1186"/>
      <c r="N405" s="1186"/>
      <c r="O405" s="1187"/>
    </row>
    <row r="406" spans="1:15" ht="20.25" customHeight="1">
      <c r="A406" s="1138"/>
      <c r="B406" s="417" t="s">
        <v>200</v>
      </c>
      <c r="C406" s="1183" t="s">
        <v>59</v>
      </c>
      <c r="D406" s="1184"/>
      <c r="E406" s="1184"/>
      <c r="F406" s="1185"/>
      <c r="G406" s="31" t="s">
        <v>181</v>
      </c>
      <c r="H406" s="1188" t="str">
        <f>CONCATENATE('Class-9'!$G$4,'Class-9'!$J$4)</f>
        <v>9(A)</v>
      </c>
      <c r="I406" s="1186"/>
      <c r="J406" s="1186"/>
      <c r="K406" s="1186"/>
      <c r="L406" s="1186"/>
      <c r="M406" s="1186"/>
      <c r="N406" s="1186"/>
      <c r="O406" s="1187"/>
    </row>
    <row r="407" spans="1:15" ht="20.25" customHeight="1" thickBot="1">
      <c r="A407" s="1138"/>
      <c r="B407" s="417" t="s">
        <v>200</v>
      </c>
      <c r="C407" s="1189" t="s">
        <v>27</v>
      </c>
      <c r="D407" s="1190"/>
      <c r="E407" s="1190"/>
      <c r="F407" s="1191"/>
      <c r="G407" s="80" t="s">
        <v>181</v>
      </c>
      <c r="H407" s="1192">
        <f>VLOOKUP($A396,'Class-9'!$B$9:$FL$108,10,0)</f>
        <v>0</v>
      </c>
      <c r="I407" s="1192"/>
      <c r="J407" s="1192"/>
      <c r="K407" s="1192"/>
      <c r="L407" s="1192"/>
      <c r="M407" s="1192"/>
      <c r="N407" s="1192"/>
      <c r="O407" s="1193"/>
    </row>
    <row r="408" spans="1:15" ht="16.5" customHeight="1">
      <c r="A408" s="1138"/>
      <c r="B408" s="417" t="s">
        <v>200</v>
      </c>
      <c r="C408" s="1194" t="s">
        <v>60</v>
      </c>
      <c r="D408" s="1195"/>
      <c r="E408" s="1198" t="s">
        <v>81</v>
      </c>
      <c r="F408" s="1198" t="s">
        <v>82</v>
      </c>
      <c r="G408" s="1200" t="s">
        <v>32</v>
      </c>
      <c r="H408" s="1202" t="s">
        <v>61</v>
      </c>
      <c r="I408" s="1202"/>
      <c r="J408" s="1203"/>
      <c r="K408" s="1204" t="s">
        <v>97</v>
      </c>
      <c r="L408" s="1205"/>
      <c r="M408" s="1206"/>
      <c r="N408" s="1097" t="s">
        <v>88</v>
      </c>
      <c r="O408" s="1099" t="s">
        <v>118</v>
      </c>
    </row>
    <row r="409" spans="1:15" ht="16.5" customHeight="1">
      <c r="A409" s="1138"/>
      <c r="B409" s="417" t="s">
        <v>200</v>
      </c>
      <c r="C409" s="1196"/>
      <c r="D409" s="1197"/>
      <c r="E409" s="1199"/>
      <c r="F409" s="1199"/>
      <c r="G409" s="1201"/>
      <c r="H409" s="428" t="s">
        <v>31</v>
      </c>
      <c r="I409" s="254" t="s">
        <v>194</v>
      </c>
      <c r="J409" s="429" t="s">
        <v>32</v>
      </c>
      <c r="K409" s="428" t="s">
        <v>31</v>
      </c>
      <c r="L409" s="254" t="s">
        <v>194</v>
      </c>
      <c r="M409" s="429" t="s">
        <v>32</v>
      </c>
      <c r="N409" s="1098"/>
      <c r="O409" s="1100"/>
    </row>
    <row r="410" spans="1:15" ht="16.5" customHeight="1" thickBot="1">
      <c r="A410" s="1138"/>
      <c r="B410" s="417" t="s">
        <v>200</v>
      </c>
      <c r="C410" s="1102" t="s">
        <v>62</v>
      </c>
      <c r="D410" s="1103"/>
      <c r="E410" s="253">
        <f>'Class-9'!$L$7</f>
        <v>10</v>
      </c>
      <c r="F410" s="253">
        <f>'Class-9'!$M$7</f>
        <v>10</v>
      </c>
      <c r="G410" s="255">
        <f>SUM(E410:F410)</f>
        <v>20</v>
      </c>
      <c r="H410" s="253">
        <f>'Class-9'!$O$7</f>
        <v>24</v>
      </c>
      <c r="I410" s="253">
        <f>'Class-9'!$P$7</f>
        <v>6</v>
      </c>
      <c r="J410" s="255">
        <f>SUM(H410:I410)</f>
        <v>30</v>
      </c>
      <c r="K410" s="253">
        <f>'Class-9'!$R$7</f>
        <v>40</v>
      </c>
      <c r="L410" s="253">
        <f>'Class-9'!$S$7</f>
        <v>10</v>
      </c>
      <c r="M410" s="255">
        <f>SUM(K410:L410)</f>
        <v>50</v>
      </c>
      <c r="N410" s="129">
        <f>SUM(G410,J410,M410)</f>
        <v>100</v>
      </c>
      <c r="O410" s="1101"/>
    </row>
    <row r="411" spans="1:15" ht="16.5" customHeight="1">
      <c r="A411" s="1138"/>
      <c r="B411" s="417" t="s">
        <v>200</v>
      </c>
      <c r="C411" s="1104" t="str">
        <f>'Class-9'!$L$3</f>
        <v>HINDI</v>
      </c>
      <c r="D411" s="1105"/>
      <c r="E411" s="81">
        <f>IF($J399="TC",0,IF($J399="Nso",0,VLOOKUP($A396,'Class-9'!$B$9:$FL$108,11,0)))</f>
        <v>0</v>
      </c>
      <c r="F411" s="81">
        <f>IF($J399="TC",0,IF($J399="Nso",0,VLOOKUP($A396,'Class-9'!$B$9:$FL$108,12,0)))</f>
        <v>0</v>
      </c>
      <c r="G411" s="256">
        <f>E411+F411</f>
        <v>0</v>
      </c>
      <c r="H411" s="81">
        <f>IF($J399="TC",0,IF($J399="Nso",0,VLOOKUP($A396,'Class-9'!$B$9:$FL$108,14,0)))</f>
        <v>0</v>
      </c>
      <c r="I411" s="81">
        <f>IF($J399="TC",0,IF($J399="Nso",0,VLOOKUP($A396,'Class-9'!$B$9:$FL$108,15,0)))</f>
        <v>0</v>
      </c>
      <c r="J411" s="256">
        <f>H411+I411</f>
        <v>0</v>
      </c>
      <c r="K411" s="81">
        <f>IF($J399="TC",0,IF($J399="Nso",0,VLOOKUP($A396,'Class-9'!$B$9:$FL$108,17,0)))</f>
        <v>0</v>
      </c>
      <c r="L411" s="81">
        <f>IF($J399="Nso",0,VLOOKUP($A396,'Class-9'!$B$9:$FL$108,18,0))</f>
        <v>0</v>
      </c>
      <c r="M411" s="256">
        <f>K411+L411</f>
        <v>0</v>
      </c>
      <c r="N411" s="81">
        <f>G411+J411+M411</f>
        <v>0</v>
      </c>
      <c r="O411" s="82" t="str">
        <f>IF($J399="TC",0,IF($J399="Nso",0,VLOOKUP($A396,'Class-9'!$B$9:$FL$108,24,0)))</f>
        <v/>
      </c>
    </row>
    <row r="412" spans="1:15" ht="16.5" customHeight="1" thickBot="1">
      <c r="A412" s="1138"/>
      <c r="B412" s="417" t="s">
        <v>200</v>
      </c>
      <c r="C412" s="1106" t="str">
        <f>'Class-9'!$Z$3</f>
        <v>ENGLISH</v>
      </c>
      <c r="D412" s="1107"/>
      <c r="E412" s="419">
        <f>IF($J399="TC",0,IF($J399="Nso",0,VLOOKUP($A396,'Class-9'!$B$9:$FL$108,25,0)))</f>
        <v>0</v>
      </c>
      <c r="F412" s="419">
        <f>IF($J399="TC",0,IF($J399="Nso",0,VLOOKUP($A396,'Class-9'!$B$9:$FL$108,26,0)))</f>
        <v>0</v>
      </c>
      <c r="G412" s="420">
        <f t="shared" ref="G412" si="80">E412+F412</f>
        <v>0</v>
      </c>
      <c r="H412" s="421">
        <f>IF($J399="TC",0,IF($J399="Nso",0,VLOOKUP($A396,'Class-9'!$B$9:$FL$108,28,0)))</f>
        <v>0</v>
      </c>
      <c r="I412" s="419">
        <f>IF($J399="TC",0,IF($J399="Nso",0,VLOOKUP($A396,'Class-9'!$B$9:$FL$108,29,0)))</f>
        <v>0</v>
      </c>
      <c r="J412" s="420">
        <f t="shared" ref="J412" si="81">H412+I412</f>
        <v>0</v>
      </c>
      <c r="K412" s="419">
        <f>IF($J399="TC",0,IF($J399="Nso",0,VLOOKUP($A396,'Class-9'!$B$9:$FL$108,31,0)))</f>
        <v>0</v>
      </c>
      <c r="L412" s="419">
        <f>IF($J399="Nso",0,VLOOKUP($A396,'Class-9'!$B$9:$FL$108,32,0))</f>
        <v>0</v>
      </c>
      <c r="M412" s="420">
        <f t="shared" ref="M412" si="82">K412+L412</f>
        <v>0</v>
      </c>
      <c r="N412" s="419">
        <f t="shared" ref="N412" si="83">G412+J412+M412</f>
        <v>0</v>
      </c>
      <c r="O412" s="422" t="str">
        <f>IF($J399="TC",0,IF($J399="Nso",0,VLOOKUP($A396,'Class-9'!$B$9:$FL$108,38,0)))</f>
        <v/>
      </c>
    </row>
    <row r="413" spans="1:15" ht="16.5" customHeight="1" thickBot="1">
      <c r="A413" s="1138"/>
      <c r="B413" s="417" t="s">
        <v>200</v>
      </c>
      <c r="C413" s="1108" t="s">
        <v>62</v>
      </c>
      <c r="D413" s="1109"/>
      <c r="E413" s="424">
        <f>'Class-9'!$AN$7</f>
        <v>20</v>
      </c>
      <c r="F413" s="424">
        <f>'Class-9'!$AO$7</f>
        <v>20</v>
      </c>
      <c r="G413" s="425">
        <f>SUM(E413:F413)</f>
        <v>40</v>
      </c>
      <c r="H413" s="424">
        <f>'Class-9'!$AQ$7</f>
        <v>48</v>
      </c>
      <c r="I413" s="424">
        <f>'Class-9'!$AR$7</f>
        <v>12</v>
      </c>
      <c r="J413" s="425">
        <f>SUM(H413:I413)</f>
        <v>60</v>
      </c>
      <c r="K413" s="424">
        <f>'Class-9'!$AT$7</f>
        <v>80</v>
      </c>
      <c r="L413" s="424">
        <f>'Class-9'!$AU$7</f>
        <v>20</v>
      </c>
      <c r="M413" s="425">
        <f>SUM(K413:L413)</f>
        <v>100</v>
      </c>
      <c r="N413" s="426">
        <f>SUM(G413,J413,M413)</f>
        <v>200</v>
      </c>
      <c r="O413" s="427" t="s">
        <v>201</v>
      </c>
    </row>
    <row r="414" spans="1:15" ht="16.5" customHeight="1">
      <c r="A414" s="1138"/>
      <c r="B414" s="417" t="s">
        <v>200</v>
      </c>
      <c r="C414" s="1110" t="str">
        <f>'Class-9'!$AN$3</f>
        <v>SANSKRIT-I</v>
      </c>
      <c r="D414" s="1111"/>
      <c r="E414" s="81">
        <f>IF($J399="TC",0,IF($J399="Nso",0,VLOOKUP($A396,'Class-9'!$B$9:$FL$108,39,0)))</f>
        <v>0</v>
      </c>
      <c r="F414" s="81">
        <f>IF($J399="TC",0,IF($J399="TC",0,IF($J399="Nso",0,VLOOKUP($A396,'Class-9'!$B$9:$FL$108,40,0))))</f>
        <v>0</v>
      </c>
      <c r="G414" s="423">
        <f t="shared" ref="G414:G418" si="84">E414+F414</f>
        <v>0</v>
      </c>
      <c r="H414" s="410">
        <f>IF($J399="TC",0,IF($J399="Nso",0,VLOOKUP($A396,'Class-9'!$B$9:$FL$108,42,0)))</f>
        <v>0</v>
      </c>
      <c r="I414" s="81">
        <f>IF($J399="TC",0,IF($J399="Nso",0,VLOOKUP($A396,'Class-9'!$B$9:$FL$108,43,0)))</f>
        <v>0</v>
      </c>
      <c r="J414" s="423">
        <f t="shared" ref="J414:J418" si="85">H414+I414</f>
        <v>0</v>
      </c>
      <c r="K414" s="81">
        <f>IF($J399="TC",0,IF($J399="Nso",0,VLOOKUP($A396,'Class-9'!$B$9:$FL$108,45,0)))</f>
        <v>0</v>
      </c>
      <c r="L414" s="81">
        <f>IF($J399="Nso",0,VLOOKUP($A396,'Class-9'!$B$9:$FL$108,46,0))</f>
        <v>0</v>
      </c>
      <c r="M414" s="423">
        <f t="shared" ref="M414:M418" si="86">K414+L414</f>
        <v>0</v>
      </c>
      <c r="N414" s="81">
        <f t="shared" ref="N414:N418" si="87">G414+J414+M414</f>
        <v>0</v>
      </c>
      <c r="O414" s="82" t="str">
        <f>IF($J399="TC",0,IF($J399="Nso",0,VLOOKUP($A396,'Class-9'!$B$9:$FL$108,52,0)))</f>
        <v/>
      </c>
    </row>
    <row r="415" spans="1:15" ht="16.5" customHeight="1">
      <c r="A415" s="1138"/>
      <c r="B415" s="417" t="s">
        <v>200</v>
      </c>
      <c r="C415" s="1112" t="str">
        <f>'Class-9'!$BB$3</f>
        <v>SANSKRIT-II</v>
      </c>
      <c r="D415" s="1113"/>
      <c r="E415" s="81">
        <f>IF($J399="TC",0,IF($J399="Nso",0,VLOOKUP($A396,'Class-9'!$B$9:$FL$108,53,0)))</f>
        <v>0</v>
      </c>
      <c r="F415" s="81">
        <f>IF($J399="TC",0,IF($J399="Nso",0,VLOOKUP($A396,'Class-9'!$B$9:$FL$108,54,0)))</f>
        <v>0</v>
      </c>
      <c r="G415" s="257">
        <f t="shared" si="84"/>
        <v>0</v>
      </c>
      <c r="H415" s="258">
        <f>IF($J399="TC",0,IF($J399="Nso",0,VLOOKUP($A396,'Class-9'!$B$9:$FL$108,56,0)))</f>
        <v>0</v>
      </c>
      <c r="I415" s="81">
        <f>IF($J399="TC",0,IF($J399="Nso",0,VLOOKUP($A396,'Class-9'!$B$9:$FL$108,57,0)))</f>
        <v>0</v>
      </c>
      <c r="J415" s="257">
        <f t="shared" si="85"/>
        <v>0</v>
      </c>
      <c r="K415" s="81">
        <f>IF($J399="TC",0,IF($J399="Nso",0,VLOOKUP($A396,'Class-9'!$B$9:$FL$108,59,0)))</f>
        <v>0</v>
      </c>
      <c r="L415" s="81">
        <f>IF($J399="Nso",0,VLOOKUP($A396,'Class-9'!$B$9:$FL$108,60,0))</f>
        <v>0</v>
      </c>
      <c r="M415" s="257">
        <f t="shared" si="86"/>
        <v>0</v>
      </c>
      <c r="N415" s="81">
        <f t="shared" si="87"/>
        <v>0</v>
      </c>
      <c r="O415" s="82" t="str">
        <f>IF($J399="TC",0,IF($J399="Nso",0,VLOOKUP($A396,'Class-9'!$B$9:$FL$108,66,0)))</f>
        <v/>
      </c>
    </row>
    <row r="416" spans="1:15" ht="16.5" customHeight="1">
      <c r="A416" s="1138"/>
      <c r="B416" s="417" t="s">
        <v>200</v>
      </c>
      <c r="C416" s="1112" t="str">
        <f>'Class-9'!$BP$3</f>
        <v>MATHEMATICS</v>
      </c>
      <c r="D416" s="1113"/>
      <c r="E416" s="81">
        <f>IF($J399="TC",0,IF($J399="Nso",0,VLOOKUP($A396,'Class-9'!$B$9:$FL$108,67,0)))</f>
        <v>0</v>
      </c>
      <c r="F416" s="81">
        <f>IF($J399="TC",0,IF($J399="Nso",0,VLOOKUP($A396,'Class-9'!$B$9:$FL$108,68,0)))</f>
        <v>0</v>
      </c>
      <c r="G416" s="257">
        <f t="shared" si="84"/>
        <v>0</v>
      </c>
      <c r="H416" s="258">
        <f>IF($J399="TC",0,IF($J399="Nso",0,VLOOKUP($A396,'Class-9'!$B$9:$FL$108,70,0)))</f>
        <v>0</v>
      </c>
      <c r="I416" s="81">
        <f>IF($J399="TC",0,IF($J399="Nso",0,VLOOKUP($A396,'Class-9'!$B$9:$FL$108,71,0)))</f>
        <v>0</v>
      </c>
      <c r="J416" s="257">
        <f t="shared" si="85"/>
        <v>0</v>
      </c>
      <c r="K416" s="81">
        <f>IF($J399="TC",0,IF($J399="Nso",0,VLOOKUP($A396,'Class-9'!$B$9:$FL$108,73,0)))</f>
        <v>0</v>
      </c>
      <c r="L416" s="81">
        <f>IF($J399="Nso",0,VLOOKUP($A396,'Class-9'!$B$9:$FL$108,74,0))</f>
        <v>0</v>
      </c>
      <c r="M416" s="257">
        <f t="shared" si="86"/>
        <v>0</v>
      </c>
      <c r="N416" s="81">
        <f t="shared" si="87"/>
        <v>0</v>
      </c>
      <c r="O416" s="82" t="str">
        <f>IF($J399="TC",0,IF($J399="Nso",0,VLOOKUP($A396,'Class-9'!$B$9:$FL$108,80,0)))</f>
        <v/>
      </c>
    </row>
    <row r="417" spans="1:15" ht="16.5" customHeight="1">
      <c r="A417" s="1138"/>
      <c r="B417" s="417" t="s">
        <v>200</v>
      </c>
      <c r="C417" s="1114" t="str">
        <f>'Class-9'!$CD$3</f>
        <v>SCIENCE</v>
      </c>
      <c r="D417" s="1115"/>
      <c r="E417" s="411">
        <f>IF($J399="TC",0,IF($J399="Nso",0,VLOOKUP($A396,'Class-9'!$B$9:$FL$108,81,0)))</f>
        <v>0</v>
      </c>
      <c r="F417" s="411">
        <f>IF($J399="TC",0,IF($J399="Nso",0,VLOOKUP($A396,'Class-9'!$B$9:$FL$108,82,0)))</f>
        <v>0</v>
      </c>
      <c r="G417" s="412">
        <f t="shared" si="84"/>
        <v>0</v>
      </c>
      <c r="H417" s="413">
        <f>IF($J399="TC",0,IF($J399="Nso",0,VLOOKUP($A396,'Class-9'!$B$9:$FL$108,84,0)))</f>
        <v>0</v>
      </c>
      <c r="I417" s="411">
        <f>IF($J399="TC",0,IF($J399="Nso",0,VLOOKUP($A396,'Class-9'!$B$9:$FL$108,85,0)))</f>
        <v>0</v>
      </c>
      <c r="J417" s="412">
        <f t="shared" si="85"/>
        <v>0</v>
      </c>
      <c r="K417" s="411">
        <f>IF($J399="TC",0,IF($J399="Nso",0,VLOOKUP($A396,'Class-9'!$B$9:$FL$108,87,0)))</f>
        <v>0</v>
      </c>
      <c r="L417" s="411">
        <f>IF($J399="Nso",0,VLOOKUP($A396,'Class-9'!$B$9:$FL$108,88,0))</f>
        <v>0</v>
      </c>
      <c r="M417" s="412">
        <f t="shared" si="86"/>
        <v>0</v>
      </c>
      <c r="N417" s="411">
        <f t="shared" si="87"/>
        <v>0</v>
      </c>
      <c r="O417" s="414" t="str">
        <f>IF($J399="TC",0,IF($J399="Nso",0,VLOOKUP($A396,'Class-9'!$B$9:$FL$108,94,0)))</f>
        <v/>
      </c>
    </row>
    <row r="418" spans="1:15" ht="16.5" customHeight="1" thickBot="1">
      <c r="A418" s="1138"/>
      <c r="B418" s="417" t="s">
        <v>200</v>
      </c>
      <c r="C418" s="1114" t="str">
        <f>'Class-9'!$CR$3</f>
        <v>SOCIAL SCIENCE</v>
      </c>
      <c r="D418" s="1115"/>
      <c r="E418" s="411">
        <f>IF($J400="TC",0,IF($J399="Nso",0,VLOOKUP($A396,'Class-9'!$B$9:$FL$108,95,0)))</f>
        <v>0</v>
      </c>
      <c r="F418" s="411">
        <f>IF($J400="TC",0,IF($J399="Nso",0,VLOOKUP($A396,'Class-9'!$B$9:$FL$108,96,0)))</f>
        <v>0</v>
      </c>
      <c r="G418" s="412">
        <f t="shared" si="84"/>
        <v>0</v>
      </c>
      <c r="H418" s="413">
        <f>IF($J400="TC",0,IF($J399="Nso",0,VLOOKUP($A396,'Class-9'!$B$9:$FL$108,98,0)))</f>
        <v>0</v>
      </c>
      <c r="I418" s="411">
        <f>IF($J400="TC",0,IF($J399="Nso",0,VLOOKUP($A396,'Class-9'!$B$9:$FL$108,99,0)))</f>
        <v>0</v>
      </c>
      <c r="J418" s="412">
        <f t="shared" si="85"/>
        <v>0</v>
      </c>
      <c r="K418" s="411">
        <f>IF($J400="TC",0,IF($J399="Nso",0,VLOOKUP($A396,'Class-9'!$B$9:$FL$108,101,0)))</f>
        <v>0</v>
      </c>
      <c r="L418" s="411">
        <f>IF($J400="Nso",0,VLOOKUP($A396,'Class-9'!$B$9:$FL$108,102,0))</f>
        <v>0</v>
      </c>
      <c r="M418" s="412">
        <f t="shared" si="86"/>
        <v>0</v>
      </c>
      <c r="N418" s="411">
        <f t="shared" si="87"/>
        <v>0</v>
      </c>
      <c r="O418" s="414" t="str">
        <f>IF($J400="TC",0,IF($J399="Nso",0,VLOOKUP($A396,'Class-9'!$B$9:$FL$108,108,0)))</f>
        <v/>
      </c>
    </row>
    <row r="419" spans="1:15" ht="23.25" customHeight="1">
      <c r="A419" s="1138"/>
      <c r="B419" s="417" t="s">
        <v>200</v>
      </c>
      <c r="C419" s="1116" t="s">
        <v>89</v>
      </c>
      <c r="D419" s="1117"/>
      <c r="E419" s="1118"/>
      <c r="F419" s="1122" t="s">
        <v>90</v>
      </c>
      <c r="G419" s="1123"/>
      <c r="H419" s="1124" t="s">
        <v>91</v>
      </c>
      <c r="I419" s="1125"/>
      <c r="J419" s="1126" t="s">
        <v>47</v>
      </c>
      <c r="K419" s="1127"/>
      <c r="L419" s="415" t="s">
        <v>111</v>
      </c>
      <c r="M419" s="1128" t="s">
        <v>45</v>
      </c>
      <c r="N419" s="1129"/>
      <c r="O419" s="416" t="s">
        <v>49</v>
      </c>
    </row>
    <row r="420" spans="1:15" ht="20.25" customHeight="1" thickBot="1">
      <c r="A420" s="1138"/>
      <c r="B420" s="417" t="s">
        <v>200</v>
      </c>
      <c r="C420" s="1119"/>
      <c r="D420" s="1120"/>
      <c r="E420" s="1121"/>
      <c r="F420" s="1130">
        <f>IF($J399="TC",0,IF($J399="Nso",0,VLOOKUP($A396,'Class-9'!$B$9:$FL$108,160,0)))</f>
        <v>0</v>
      </c>
      <c r="G420" s="1131"/>
      <c r="H420" s="1130">
        <f>IF($J399="TC",0,IF($J399="Nso",0,VLOOKUP($A396,'Class-9'!$B$9:$FL$108,161,0)))</f>
        <v>0</v>
      </c>
      <c r="I420" s="1131"/>
      <c r="J420" s="1132">
        <f>IF($J399="TC",0,IF($J399="Nso",0,VLOOKUP($A396,'Class-9'!$B$9:$FL$108,162,0)))</f>
        <v>0</v>
      </c>
      <c r="K420" s="1133"/>
      <c r="L420" s="259" t="str">
        <f>IF($J399="TC",0,IF($J399="Nso",0,VLOOKUP($A396,'Class-9'!$B$9:$FL$108,163,0)))</f>
        <v/>
      </c>
      <c r="M420" s="1134" t="str">
        <f>IF($J399="TC","TC",IF($J399="Nso","NSO",VLOOKUP($A396,'Class-9'!$B$9:$FL$108,164,0)))</f>
        <v/>
      </c>
      <c r="N420" s="1135"/>
      <c r="O420" s="79" t="str">
        <f>IF($J399="Nso",0,VLOOKUP($A396,'Class-9'!$B$9:$FL$108,166,0))</f>
        <v/>
      </c>
    </row>
    <row r="421" spans="1:15" ht="20.25" customHeight="1">
      <c r="A421" s="1138"/>
      <c r="B421" s="417" t="s">
        <v>200</v>
      </c>
      <c r="C421" s="1061" t="s">
        <v>64</v>
      </c>
      <c r="D421" s="1062"/>
      <c r="E421" s="1062"/>
      <c r="F421" s="1062"/>
      <c r="G421" s="1062"/>
      <c r="H421" s="1063"/>
      <c r="I421" s="1064" t="s">
        <v>65</v>
      </c>
      <c r="J421" s="1065"/>
      <c r="K421" s="1065"/>
      <c r="L421" s="83">
        <f>VLOOKUP($A396,'Class-9'!$B$9:$FL$108,157,0)</f>
        <v>0</v>
      </c>
      <c r="M421" s="1066" t="s">
        <v>121</v>
      </c>
      <c r="N421" s="1067"/>
      <c r="O421" s="1068"/>
    </row>
    <row r="422" spans="1:15" ht="20.25" customHeight="1" thickBot="1">
      <c r="A422" s="1138"/>
      <c r="B422" s="417" t="s">
        <v>200</v>
      </c>
      <c r="C422" s="1069" t="s">
        <v>60</v>
      </c>
      <c r="D422" s="1070"/>
      <c r="E422" s="1070"/>
      <c r="F422" s="1071" t="s">
        <v>192</v>
      </c>
      <c r="G422" s="1071"/>
      <c r="H422" s="260" t="s">
        <v>53</v>
      </c>
      <c r="I422" s="1072" t="s">
        <v>66</v>
      </c>
      <c r="J422" s="1073"/>
      <c r="K422" s="1073"/>
      <c r="L422" s="113">
        <f>VLOOKUP($A396,'Class-9'!$B$9:$FL$108,158,0)</f>
        <v>0</v>
      </c>
      <c r="M422" s="1074" t="str">
        <f>IF($J399="TC",0,IF($J399="Nso",0,VLOOKUP($A396,'Class-9'!$B$9:$FL$108,159,0)))</f>
        <v/>
      </c>
      <c r="N422" s="1075"/>
      <c r="O422" s="1076"/>
    </row>
    <row r="423" spans="1:15" ht="17.25" customHeight="1">
      <c r="A423" s="1138"/>
      <c r="B423" s="417" t="s">
        <v>200</v>
      </c>
      <c r="C423" s="1069"/>
      <c r="D423" s="1070"/>
      <c r="E423" s="1070"/>
      <c r="F423" s="1071"/>
      <c r="G423" s="1071"/>
      <c r="H423" s="261" t="s">
        <v>119</v>
      </c>
      <c r="I423" s="1077" t="s">
        <v>67</v>
      </c>
      <c r="J423" s="1078"/>
      <c r="K423" s="1078"/>
      <c r="L423" s="1079">
        <f>IF($J399="TC","Transferred",IF($J399="Nso","NameSeparated",VLOOKUP($A396,'Class-9'!$B$9:$FL$108,167,0)))</f>
        <v>0</v>
      </c>
      <c r="M423" s="1079"/>
      <c r="N423" s="1079"/>
      <c r="O423" s="1080"/>
    </row>
    <row r="424" spans="1:15" ht="17.25" customHeight="1">
      <c r="A424" s="1138"/>
      <c r="B424" s="417" t="s">
        <v>200</v>
      </c>
      <c r="C424" s="1081" t="str">
        <f>'Class-9'!$DF$3</f>
        <v>Foundation Of Information Tech.</v>
      </c>
      <c r="D424" s="1082"/>
      <c r="E424" s="1083"/>
      <c r="F424" s="1084" t="str">
        <f>IF($J399="TC",0,IF($J399="Nso",0,VLOOKUP($A396,'Class-9'!$B$9:$GP$108,185,0)))</f>
        <v>0/200</v>
      </c>
      <c r="G424" s="1084"/>
      <c r="H424" s="78" t="str">
        <f>IF($J399="TC",0,IF($J399="Nso",0,VLOOKUP($A396,'Class-9'!$B$9:$GP$108,120,0)))</f>
        <v/>
      </c>
      <c r="I424" s="1085" t="s">
        <v>79</v>
      </c>
      <c r="J424" s="1086"/>
      <c r="K424" s="1086"/>
      <c r="L424" s="1087">
        <f>'Class-9'!$T$2</f>
        <v>44676</v>
      </c>
      <c r="M424" s="1088"/>
      <c r="N424" s="1088"/>
      <c r="O424" s="1089"/>
    </row>
    <row r="425" spans="1:15" ht="21" customHeight="1">
      <c r="A425" s="1138"/>
      <c r="B425" s="417" t="s">
        <v>200</v>
      </c>
      <c r="C425" s="1090" t="str">
        <f>'Class-9'!$DR$3</f>
        <v>Health &amp; Phy. Edu.</v>
      </c>
      <c r="D425" s="1084"/>
      <c r="E425" s="1084"/>
      <c r="F425" s="1030" t="str">
        <f>IF($J399="TC",0,IF($J399="Nso",0,VLOOKUP($A396,'Class-9'!$B$9:$GP$108,189,0)))</f>
        <v>0/200</v>
      </c>
      <c r="G425" s="1031"/>
      <c r="H425" s="78" t="str">
        <f>IF($J399="TC",0,IF($J399="Nso",0,VLOOKUP($A396,'Class-9'!$B$9:$GP$108,132,0)))</f>
        <v/>
      </c>
      <c r="I425" s="1091"/>
      <c r="J425" s="1092"/>
      <c r="K425" s="1092"/>
      <c r="L425" s="1092"/>
      <c r="M425" s="1092"/>
      <c r="N425" s="1092"/>
      <c r="O425" s="1093"/>
    </row>
    <row r="426" spans="1:15" ht="21" customHeight="1">
      <c r="A426" s="1138"/>
      <c r="B426" s="417" t="s">
        <v>200</v>
      </c>
      <c r="C426" s="1028" t="str">
        <f>'Class-9'!$ED$3</f>
        <v>S.U.P.W.</v>
      </c>
      <c r="D426" s="1029"/>
      <c r="E426" s="1029"/>
      <c r="F426" s="1030" t="str">
        <f>IF($J399="TC",0,IF($J399="Nso",0,VLOOKUP($A396,'Class-9'!$B$9:$GP$108,193,0)))</f>
        <v>0/100</v>
      </c>
      <c r="G426" s="1031"/>
      <c r="H426" s="78" t="str">
        <f>IF($J399="TC",0,IF($J399="Nso",0,VLOOKUP($A396,'Class-9'!$B$9:$GP$108,138,0)))</f>
        <v/>
      </c>
      <c r="I426" s="1094"/>
      <c r="J426" s="1095"/>
      <c r="K426" s="1095"/>
      <c r="L426" s="1095"/>
      <c r="M426" s="1095"/>
      <c r="N426" s="1095"/>
      <c r="O426" s="1096"/>
    </row>
    <row r="427" spans="1:15" ht="14.25" customHeight="1">
      <c r="A427" s="1138"/>
      <c r="B427" s="417" t="s">
        <v>200</v>
      </c>
      <c r="C427" s="1028" t="str">
        <f>'Class-9'!$EJ$3</f>
        <v>ART EDUCATION</v>
      </c>
      <c r="D427" s="1029"/>
      <c r="E427" s="1029"/>
      <c r="F427" s="1030" t="str">
        <f>IF($J398="TC",0,IF($J398="Nso",0,VLOOKUP($A396,'Class-9'!$B$9:$GP$108,197,0)))</f>
        <v>0/100</v>
      </c>
      <c r="G427" s="1031"/>
      <c r="H427" s="78" t="str">
        <f>IF($J398="TC",0,IF($J398="Nso",0,VLOOKUP($A396,'Class-9'!$B$9:$GP$108,144,0)))</f>
        <v/>
      </c>
      <c r="I427" s="1032" t="s">
        <v>92</v>
      </c>
      <c r="J427" s="1033"/>
      <c r="K427" s="1033"/>
      <c r="L427" s="1033"/>
      <c r="M427" s="1033"/>
      <c r="N427" s="1033"/>
      <c r="O427" s="1034"/>
    </row>
    <row r="428" spans="1:15" ht="14.25" customHeight="1" thickBot="1">
      <c r="A428" s="1138"/>
      <c r="B428" s="417" t="s">
        <v>200</v>
      </c>
      <c r="C428" s="1035" t="str">
        <f>'Class-9'!$EP$3</f>
        <v>H &amp; C RAJ</v>
      </c>
      <c r="D428" s="1036"/>
      <c r="E428" s="1036"/>
      <c r="F428" s="1037" t="str">
        <f>IF($J399="TC",0,IF($J399="Nso",0,VLOOKUP($A396,'Class-9'!$B$9:$GU$108,201,0)))</f>
        <v>0/200</v>
      </c>
      <c r="G428" s="1038"/>
      <c r="H428" s="374" t="str">
        <f>IF($J399="TC",0,IF($J399="Nso",0,VLOOKUP($A396,'Class-9'!$B$9:$GU$108,156,0)))</f>
        <v/>
      </c>
      <c r="I428" s="1032" t="s">
        <v>73</v>
      </c>
      <c r="J428" s="1033"/>
      <c r="K428" s="1033"/>
      <c r="L428" s="1033"/>
      <c r="M428" s="1033"/>
      <c r="N428" s="1033"/>
      <c r="O428" s="1034"/>
    </row>
    <row r="429" spans="1:15" ht="20.25" customHeight="1">
      <c r="A429" s="1138"/>
      <c r="B429" s="417" t="s">
        <v>200</v>
      </c>
      <c r="C429" s="1046" t="s">
        <v>204</v>
      </c>
      <c r="D429" s="1047"/>
      <c r="E429" s="1048"/>
      <c r="F429" s="1055" t="s">
        <v>205</v>
      </c>
      <c r="G429" s="1056"/>
      <c r="H429" s="434" t="s">
        <v>34</v>
      </c>
      <c r="I429" s="1039" t="s">
        <v>74</v>
      </c>
      <c r="J429" s="1033"/>
      <c r="K429" s="1033"/>
      <c r="L429" s="1033"/>
      <c r="M429" s="1033"/>
      <c r="N429" s="1033"/>
      <c r="O429" s="1034"/>
    </row>
    <row r="430" spans="1:15" ht="20.25" customHeight="1">
      <c r="A430" s="1138"/>
      <c r="B430" s="417" t="s">
        <v>200</v>
      </c>
      <c r="C430" s="1049"/>
      <c r="D430" s="1050"/>
      <c r="E430" s="1051"/>
      <c r="F430" s="1057" t="s">
        <v>206</v>
      </c>
      <c r="G430" s="1058"/>
      <c r="H430" s="435" t="s">
        <v>203</v>
      </c>
      <c r="I430" s="1040" t="s">
        <v>75</v>
      </c>
      <c r="J430" s="1041"/>
      <c r="K430" s="1041"/>
      <c r="L430" s="1041"/>
      <c r="M430" s="1041"/>
      <c r="N430" s="1041"/>
      <c r="O430" s="1042"/>
    </row>
    <row r="431" spans="1:15" ht="16.5" customHeight="1">
      <c r="A431" s="1138"/>
      <c r="B431" s="417" t="s">
        <v>200</v>
      </c>
      <c r="C431" s="1049"/>
      <c r="D431" s="1050"/>
      <c r="E431" s="1051"/>
      <c r="F431" s="1057" t="s">
        <v>210</v>
      </c>
      <c r="G431" s="1058"/>
      <c r="H431" s="435" t="s">
        <v>68</v>
      </c>
      <c r="I431" s="1043"/>
      <c r="J431" s="1044"/>
      <c r="K431" s="1044"/>
      <c r="L431" s="1044"/>
      <c r="M431" s="1044"/>
      <c r="N431" s="1044"/>
      <c r="O431" s="1045"/>
    </row>
    <row r="432" spans="1:15" ht="16.5" customHeight="1">
      <c r="A432" s="1138"/>
      <c r="B432" s="417" t="s">
        <v>200</v>
      </c>
      <c r="C432" s="1049"/>
      <c r="D432" s="1050"/>
      <c r="E432" s="1051"/>
      <c r="F432" s="1057" t="s">
        <v>211</v>
      </c>
      <c r="G432" s="1058"/>
      <c r="H432" s="435" t="s">
        <v>69</v>
      </c>
      <c r="I432" s="1043"/>
      <c r="J432" s="1044"/>
      <c r="K432" s="1044"/>
      <c r="L432" s="1044"/>
      <c r="M432" s="1044"/>
      <c r="N432" s="1044"/>
      <c r="O432" s="1045"/>
    </row>
    <row r="433" spans="1:16" ht="16.5" customHeight="1">
      <c r="A433" s="1138"/>
      <c r="B433" s="417" t="s">
        <v>200</v>
      </c>
      <c r="C433" s="1049"/>
      <c r="D433" s="1050"/>
      <c r="E433" s="1051"/>
      <c r="F433" s="1057" t="s">
        <v>120</v>
      </c>
      <c r="G433" s="1058"/>
      <c r="H433" s="435" t="s">
        <v>71</v>
      </c>
      <c r="I433" s="1022" t="s">
        <v>93</v>
      </c>
      <c r="J433" s="1023"/>
      <c r="K433" s="1023"/>
      <c r="L433" s="1023"/>
      <c r="M433" s="1023"/>
      <c r="N433" s="1023"/>
      <c r="O433" s="1024"/>
    </row>
    <row r="434" spans="1:16" ht="16.5" customHeight="1" thickBot="1">
      <c r="A434" s="1138"/>
      <c r="B434" s="418" t="s">
        <v>200</v>
      </c>
      <c r="C434" s="1052"/>
      <c r="D434" s="1053"/>
      <c r="E434" s="1054"/>
      <c r="F434" s="1059" t="s">
        <v>208</v>
      </c>
      <c r="G434" s="1060"/>
      <c r="H434" s="436" t="s">
        <v>70</v>
      </c>
      <c r="I434" s="1025"/>
      <c r="J434" s="1026"/>
      <c r="K434" s="1026"/>
      <c r="L434" s="1026"/>
      <c r="M434" s="1026"/>
      <c r="N434" s="1026"/>
      <c r="O434" s="1027"/>
    </row>
    <row r="435" spans="1:16" ht="15.75" thickTop="1">
      <c r="A435" s="1136"/>
      <c r="B435" s="1136"/>
      <c r="C435" s="1136"/>
      <c r="D435" s="1136"/>
      <c r="E435" s="1136"/>
      <c r="F435" s="1136"/>
      <c r="G435" s="1136"/>
      <c r="H435" s="1136"/>
      <c r="I435" s="1136"/>
      <c r="J435" s="1136"/>
      <c r="K435" s="1136"/>
      <c r="L435" s="1136"/>
      <c r="M435" s="1136"/>
      <c r="N435" s="1136"/>
      <c r="O435" s="1136"/>
    </row>
    <row r="436" spans="1:16" ht="24.75" customHeight="1" thickBot="1">
      <c r="A436" s="263">
        <f>A396+1</f>
        <v>12</v>
      </c>
      <c r="B436" s="1137" t="s">
        <v>56</v>
      </c>
      <c r="C436" s="1137"/>
      <c r="D436" s="1137"/>
      <c r="E436" s="1137"/>
      <c r="F436" s="1137"/>
      <c r="G436" s="1137"/>
      <c r="H436" s="1137"/>
      <c r="I436" s="1137"/>
      <c r="J436" s="1137"/>
      <c r="K436" s="1137"/>
      <c r="L436" s="1137"/>
      <c r="M436" s="1137"/>
      <c r="N436" s="1137"/>
      <c r="O436" s="1137"/>
    </row>
    <row r="437" spans="1:16" s="430" customFormat="1" ht="30.75" customHeight="1" thickTop="1">
      <c r="A437" s="1138"/>
      <c r="B437" s="1139"/>
      <c r="C437" s="1140"/>
      <c r="D437" s="1143" t="str">
        <f>Master!$E$8</f>
        <v>Govt. Sr. Secondary School Raimalwada</v>
      </c>
      <c r="E437" s="1144"/>
      <c r="F437" s="1144"/>
      <c r="G437" s="1144"/>
      <c r="H437" s="1144"/>
      <c r="I437" s="1144"/>
      <c r="J437" s="1144"/>
      <c r="K437" s="1144"/>
      <c r="L437" s="1144"/>
      <c r="M437" s="1144"/>
      <c r="N437" s="1144"/>
      <c r="O437" s="1145"/>
    </row>
    <row r="438" spans="1:16" ht="26.25" customHeight="1" thickBot="1">
      <c r="A438" s="1138"/>
      <c r="B438" s="1141"/>
      <c r="C438" s="1142"/>
      <c r="D438" s="1146" t="str">
        <f>Master!$E$11</f>
        <v>P.S.-Bapini (Jodhpur)</v>
      </c>
      <c r="E438" s="1147"/>
      <c r="F438" s="1147"/>
      <c r="G438" s="1147"/>
      <c r="H438" s="1147"/>
      <c r="I438" s="1147"/>
      <c r="J438" s="1147"/>
      <c r="K438" s="1147"/>
      <c r="L438" s="1147"/>
      <c r="M438" s="1147"/>
      <c r="N438" s="1147"/>
      <c r="O438" s="1148"/>
    </row>
    <row r="439" spans="1:16" ht="22.5" customHeight="1">
      <c r="A439" s="1138"/>
      <c r="B439" s="262"/>
      <c r="C439" s="1149" t="s">
        <v>183</v>
      </c>
      <c r="D439" s="1150"/>
      <c r="E439" s="1150"/>
      <c r="F439" s="1150"/>
      <c r="G439" s="1151"/>
      <c r="H439" s="1158" t="s">
        <v>156</v>
      </c>
      <c r="I439" s="1158"/>
      <c r="J439" s="1161">
        <f>VLOOKUP($A436,'Class-9'!$B$9:$K$108,6)</f>
        <v>0</v>
      </c>
      <c r="K439" s="1162"/>
      <c r="L439" s="1167" t="s">
        <v>76</v>
      </c>
      <c r="M439" s="1168"/>
      <c r="N439" s="1169" t="str">
        <f>Master!$E$14</f>
        <v>08151106901</v>
      </c>
      <c r="O439" s="1170"/>
    </row>
    <row r="440" spans="1:16" ht="18.75" customHeight="1">
      <c r="A440" s="1138"/>
      <c r="B440" s="37"/>
      <c r="C440" s="1152"/>
      <c r="D440" s="1153"/>
      <c r="E440" s="1153"/>
      <c r="F440" s="1153"/>
      <c r="G440" s="1154"/>
      <c r="H440" s="1159"/>
      <c r="I440" s="1159"/>
      <c r="J440" s="1163"/>
      <c r="K440" s="1164"/>
      <c r="L440" s="1171" t="s">
        <v>72</v>
      </c>
      <c r="M440" s="1172"/>
      <c r="N440" s="1172"/>
      <c r="O440" s="1173"/>
      <c r="P440" s="104" t="s">
        <v>191</v>
      </c>
    </row>
    <row r="441" spans="1:16" ht="23.25" customHeight="1" thickBot="1">
      <c r="A441" s="1138"/>
      <c r="B441" s="37"/>
      <c r="C441" s="1155"/>
      <c r="D441" s="1156"/>
      <c r="E441" s="1156"/>
      <c r="F441" s="1156"/>
      <c r="G441" s="1157"/>
      <c r="H441" s="1160"/>
      <c r="I441" s="1160"/>
      <c r="J441" s="1165"/>
      <c r="K441" s="1166"/>
      <c r="L441" s="1174" t="s">
        <v>57</v>
      </c>
      <c r="M441" s="1175"/>
      <c r="N441" s="1176" t="str">
        <f>Master!$E$6</f>
        <v>2021-22</v>
      </c>
      <c r="O441" s="1177"/>
    </row>
    <row r="442" spans="1:16" ht="20.25" customHeight="1">
      <c r="A442" s="1138"/>
      <c r="B442" s="417" t="s">
        <v>200</v>
      </c>
      <c r="C442" s="1178" t="s">
        <v>22</v>
      </c>
      <c r="D442" s="1179"/>
      <c r="E442" s="1179"/>
      <c r="F442" s="1180"/>
      <c r="G442" s="23" t="s">
        <v>181</v>
      </c>
      <c r="H442" s="1181">
        <f>VLOOKUP($A436,'Class-9'!$B$9:$FL$108,4,0)</f>
        <v>0</v>
      </c>
      <c r="I442" s="1181"/>
      <c r="J442" s="1181"/>
      <c r="K442" s="1181"/>
      <c r="L442" s="1181"/>
      <c r="M442" s="1181"/>
      <c r="N442" s="1181"/>
      <c r="O442" s="1182"/>
    </row>
    <row r="443" spans="1:16" ht="20.25" customHeight="1">
      <c r="A443" s="1138"/>
      <c r="B443" s="417" t="s">
        <v>200</v>
      </c>
      <c r="C443" s="1183" t="s">
        <v>24</v>
      </c>
      <c r="D443" s="1184"/>
      <c r="E443" s="1184"/>
      <c r="F443" s="1185"/>
      <c r="G443" s="31" t="s">
        <v>181</v>
      </c>
      <c r="H443" s="1186">
        <f>VLOOKUP($A436,'Class-9'!$B$9:$FL$108,7,0)</f>
        <v>0</v>
      </c>
      <c r="I443" s="1186"/>
      <c r="J443" s="1186"/>
      <c r="K443" s="1186"/>
      <c r="L443" s="1186"/>
      <c r="M443" s="1186"/>
      <c r="N443" s="1186"/>
      <c r="O443" s="1187"/>
    </row>
    <row r="444" spans="1:16" ht="20.25" customHeight="1">
      <c r="A444" s="1138"/>
      <c r="B444" s="417" t="s">
        <v>200</v>
      </c>
      <c r="C444" s="1183" t="s">
        <v>25</v>
      </c>
      <c r="D444" s="1184"/>
      <c r="E444" s="1184"/>
      <c r="F444" s="1185"/>
      <c r="G444" s="31" t="s">
        <v>181</v>
      </c>
      <c r="H444" s="1186">
        <f>VLOOKUP($A436,'Class-9'!$B$9:$FL$108,8,0)</f>
        <v>0</v>
      </c>
      <c r="I444" s="1186"/>
      <c r="J444" s="1186"/>
      <c r="K444" s="1186"/>
      <c r="L444" s="1186"/>
      <c r="M444" s="1186"/>
      <c r="N444" s="1186"/>
      <c r="O444" s="1187"/>
    </row>
    <row r="445" spans="1:16" ht="20.25" customHeight="1">
      <c r="A445" s="1138"/>
      <c r="B445" s="417" t="s">
        <v>200</v>
      </c>
      <c r="C445" s="1183" t="s">
        <v>58</v>
      </c>
      <c r="D445" s="1184"/>
      <c r="E445" s="1184"/>
      <c r="F445" s="1185"/>
      <c r="G445" s="31" t="s">
        <v>181</v>
      </c>
      <c r="H445" s="1186">
        <f>VLOOKUP($A436,'Class-9'!$B$9:$FL$108,9,0)</f>
        <v>0</v>
      </c>
      <c r="I445" s="1186"/>
      <c r="J445" s="1186"/>
      <c r="K445" s="1186"/>
      <c r="L445" s="1186"/>
      <c r="M445" s="1186"/>
      <c r="N445" s="1186"/>
      <c r="O445" s="1187"/>
    </row>
    <row r="446" spans="1:16" ht="20.25" customHeight="1">
      <c r="A446" s="1138"/>
      <c r="B446" s="417" t="s">
        <v>200</v>
      </c>
      <c r="C446" s="1183" t="s">
        <v>59</v>
      </c>
      <c r="D446" s="1184"/>
      <c r="E446" s="1184"/>
      <c r="F446" s="1185"/>
      <c r="G446" s="31" t="s">
        <v>181</v>
      </c>
      <c r="H446" s="1188" t="str">
        <f>CONCATENATE('Class-9'!$G$4,'Class-9'!$J$4)</f>
        <v>9(A)</v>
      </c>
      <c r="I446" s="1186"/>
      <c r="J446" s="1186"/>
      <c r="K446" s="1186"/>
      <c r="L446" s="1186"/>
      <c r="M446" s="1186"/>
      <c r="N446" s="1186"/>
      <c r="O446" s="1187"/>
    </row>
    <row r="447" spans="1:16" ht="20.25" customHeight="1" thickBot="1">
      <c r="A447" s="1138"/>
      <c r="B447" s="417" t="s">
        <v>200</v>
      </c>
      <c r="C447" s="1189" t="s">
        <v>27</v>
      </c>
      <c r="D447" s="1190"/>
      <c r="E447" s="1190"/>
      <c r="F447" s="1191"/>
      <c r="G447" s="80" t="s">
        <v>181</v>
      </c>
      <c r="H447" s="1192">
        <f>VLOOKUP($A436,'Class-9'!$B$9:$FL$108,10,0)</f>
        <v>0</v>
      </c>
      <c r="I447" s="1192"/>
      <c r="J447" s="1192"/>
      <c r="K447" s="1192"/>
      <c r="L447" s="1192"/>
      <c r="M447" s="1192"/>
      <c r="N447" s="1192"/>
      <c r="O447" s="1193"/>
    </row>
    <row r="448" spans="1:16" ht="16.5" customHeight="1">
      <c r="A448" s="1138"/>
      <c r="B448" s="417" t="s">
        <v>200</v>
      </c>
      <c r="C448" s="1194" t="s">
        <v>60</v>
      </c>
      <c r="D448" s="1195"/>
      <c r="E448" s="1198" t="s">
        <v>81</v>
      </c>
      <c r="F448" s="1198" t="s">
        <v>82</v>
      </c>
      <c r="G448" s="1200" t="s">
        <v>32</v>
      </c>
      <c r="H448" s="1202" t="s">
        <v>61</v>
      </c>
      <c r="I448" s="1202"/>
      <c r="J448" s="1203"/>
      <c r="K448" s="1204" t="s">
        <v>97</v>
      </c>
      <c r="L448" s="1205"/>
      <c r="M448" s="1206"/>
      <c r="N448" s="1097" t="s">
        <v>88</v>
      </c>
      <c r="O448" s="1099" t="s">
        <v>118</v>
      </c>
    </row>
    <row r="449" spans="1:15" ht="16.5" customHeight="1">
      <c r="A449" s="1138"/>
      <c r="B449" s="417" t="s">
        <v>200</v>
      </c>
      <c r="C449" s="1196"/>
      <c r="D449" s="1197"/>
      <c r="E449" s="1199"/>
      <c r="F449" s="1199"/>
      <c r="G449" s="1201"/>
      <c r="H449" s="428" t="s">
        <v>31</v>
      </c>
      <c r="I449" s="254" t="s">
        <v>194</v>
      </c>
      <c r="J449" s="429" t="s">
        <v>32</v>
      </c>
      <c r="K449" s="428" t="s">
        <v>31</v>
      </c>
      <c r="L449" s="254" t="s">
        <v>194</v>
      </c>
      <c r="M449" s="429" t="s">
        <v>32</v>
      </c>
      <c r="N449" s="1098"/>
      <c r="O449" s="1100"/>
    </row>
    <row r="450" spans="1:15" ht="16.5" customHeight="1" thickBot="1">
      <c r="A450" s="1138"/>
      <c r="B450" s="417" t="s">
        <v>200</v>
      </c>
      <c r="C450" s="1102" t="s">
        <v>62</v>
      </c>
      <c r="D450" s="1103"/>
      <c r="E450" s="253">
        <f>'Class-9'!$L$7</f>
        <v>10</v>
      </c>
      <c r="F450" s="253">
        <f>'Class-9'!$M$7</f>
        <v>10</v>
      </c>
      <c r="G450" s="255">
        <f>SUM(E450:F450)</f>
        <v>20</v>
      </c>
      <c r="H450" s="253">
        <f>'Class-9'!$O$7</f>
        <v>24</v>
      </c>
      <c r="I450" s="253">
        <f>'Class-9'!$P$7</f>
        <v>6</v>
      </c>
      <c r="J450" s="255">
        <f>SUM(H450:I450)</f>
        <v>30</v>
      </c>
      <c r="K450" s="253">
        <f>'Class-9'!$R$7</f>
        <v>40</v>
      </c>
      <c r="L450" s="253">
        <f>'Class-9'!$S$7</f>
        <v>10</v>
      </c>
      <c r="M450" s="255">
        <f>SUM(K450:L450)</f>
        <v>50</v>
      </c>
      <c r="N450" s="129">
        <f>SUM(G450,J450,M450)</f>
        <v>100</v>
      </c>
      <c r="O450" s="1101"/>
    </row>
    <row r="451" spans="1:15" ht="16.5" customHeight="1">
      <c r="A451" s="1138"/>
      <c r="B451" s="417" t="s">
        <v>200</v>
      </c>
      <c r="C451" s="1104" t="str">
        <f>'Class-9'!$L$3</f>
        <v>HINDI</v>
      </c>
      <c r="D451" s="1105"/>
      <c r="E451" s="81">
        <f>IF($J439="TC",0,IF($J439="Nso",0,VLOOKUP($A436,'Class-9'!$B$9:$FL$108,11,0)))</f>
        <v>0</v>
      </c>
      <c r="F451" s="81">
        <f>IF($J439="TC",0,IF($J439="Nso",0,VLOOKUP($A436,'Class-9'!$B$9:$FL$108,12,0)))</f>
        <v>0</v>
      </c>
      <c r="G451" s="256">
        <f>E451+F451</f>
        <v>0</v>
      </c>
      <c r="H451" s="81">
        <f>IF($J439="TC",0,IF($J439="Nso",0,VLOOKUP($A436,'Class-9'!$B$9:$FL$108,14,0)))</f>
        <v>0</v>
      </c>
      <c r="I451" s="81">
        <f>IF($J439="TC",0,IF($J439="Nso",0,VLOOKUP($A436,'Class-9'!$B$9:$FL$108,15,0)))</f>
        <v>0</v>
      </c>
      <c r="J451" s="256">
        <f>H451+I451</f>
        <v>0</v>
      </c>
      <c r="K451" s="81">
        <f>IF($J439="TC",0,IF($J439="Nso",0,VLOOKUP($A436,'Class-9'!$B$9:$FL$108,17,0)))</f>
        <v>0</v>
      </c>
      <c r="L451" s="81">
        <f>IF($J439="Nso",0,VLOOKUP($A436,'Class-9'!$B$9:$FL$108,18,0))</f>
        <v>0</v>
      </c>
      <c r="M451" s="256">
        <f>K451+L451</f>
        <v>0</v>
      </c>
      <c r="N451" s="81">
        <f>G451+J451+M451</f>
        <v>0</v>
      </c>
      <c r="O451" s="82" t="str">
        <f>IF($J439="TC",0,IF($J439="Nso",0,VLOOKUP($A436,'Class-9'!$B$9:$FL$108,24,0)))</f>
        <v/>
      </c>
    </row>
    <row r="452" spans="1:15" ht="16.5" customHeight="1" thickBot="1">
      <c r="A452" s="1138"/>
      <c r="B452" s="417" t="s">
        <v>200</v>
      </c>
      <c r="C452" s="1106" t="str">
        <f>'Class-9'!$Z$3</f>
        <v>ENGLISH</v>
      </c>
      <c r="D452" s="1107"/>
      <c r="E452" s="419">
        <f>IF($J439="TC",0,IF($J439="Nso",0,VLOOKUP($A436,'Class-9'!$B$9:$FL$108,25,0)))</f>
        <v>0</v>
      </c>
      <c r="F452" s="419">
        <f>IF($J439="TC",0,IF($J439="Nso",0,VLOOKUP($A436,'Class-9'!$B$9:$FL$108,26,0)))</f>
        <v>0</v>
      </c>
      <c r="G452" s="420">
        <f t="shared" ref="G452" si="88">E452+F452</f>
        <v>0</v>
      </c>
      <c r="H452" s="421">
        <f>IF($J439="TC",0,IF($J439="Nso",0,VLOOKUP($A436,'Class-9'!$B$9:$FL$108,28,0)))</f>
        <v>0</v>
      </c>
      <c r="I452" s="419">
        <f>IF($J439="TC",0,IF($J439="Nso",0,VLOOKUP($A436,'Class-9'!$B$9:$FL$108,29,0)))</f>
        <v>0</v>
      </c>
      <c r="J452" s="420">
        <f t="shared" ref="J452" si="89">H452+I452</f>
        <v>0</v>
      </c>
      <c r="K452" s="419">
        <f>IF($J439="TC",0,IF($J439="Nso",0,VLOOKUP($A436,'Class-9'!$B$9:$FL$108,31,0)))</f>
        <v>0</v>
      </c>
      <c r="L452" s="419">
        <f>IF($J439="Nso",0,VLOOKUP($A436,'Class-9'!$B$9:$FL$108,32,0))</f>
        <v>0</v>
      </c>
      <c r="M452" s="420">
        <f t="shared" ref="M452" si="90">K452+L452</f>
        <v>0</v>
      </c>
      <c r="N452" s="419">
        <f t="shared" ref="N452" si="91">G452+J452+M452</f>
        <v>0</v>
      </c>
      <c r="O452" s="422" t="str">
        <f>IF($J439="TC",0,IF($J439="Nso",0,VLOOKUP($A436,'Class-9'!$B$9:$FL$108,38,0)))</f>
        <v/>
      </c>
    </row>
    <row r="453" spans="1:15" ht="16.5" customHeight="1" thickBot="1">
      <c r="A453" s="1138"/>
      <c r="B453" s="417" t="s">
        <v>200</v>
      </c>
      <c r="C453" s="1108" t="s">
        <v>62</v>
      </c>
      <c r="D453" s="1109"/>
      <c r="E453" s="424">
        <f>'Class-9'!$AN$7</f>
        <v>20</v>
      </c>
      <c r="F453" s="424">
        <f>'Class-9'!$AO$7</f>
        <v>20</v>
      </c>
      <c r="G453" s="425">
        <f>SUM(E453:F453)</f>
        <v>40</v>
      </c>
      <c r="H453" s="424">
        <f>'Class-9'!$AQ$7</f>
        <v>48</v>
      </c>
      <c r="I453" s="424">
        <f>'Class-9'!$AR$7</f>
        <v>12</v>
      </c>
      <c r="J453" s="425">
        <f>SUM(H453:I453)</f>
        <v>60</v>
      </c>
      <c r="K453" s="424">
        <f>'Class-9'!$AT$7</f>
        <v>80</v>
      </c>
      <c r="L453" s="424">
        <f>'Class-9'!$AU$7</f>
        <v>20</v>
      </c>
      <c r="M453" s="425">
        <f>SUM(K453:L453)</f>
        <v>100</v>
      </c>
      <c r="N453" s="426">
        <f>SUM(G453,J453,M453)</f>
        <v>200</v>
      </c>
      <c r="O453" s="427" t="s">
        <v>201</v>
      </c>
    </row>
    <row r="454" spans="1:15" ht="16.5" customHeight="1">
      <c r="A454" s="1138"/>
      <c r="B454" s="417" t="s">
        <v>200</v>
      </c>
      <c r="C454" s="1110" t="str">
        <f>'Class-9'!$AN$3</f>
        <v>SANSKRIT-I</v>
      </c>
      <c r="D454" s="1111"/>
      <c r="E454" s="81">
        <f>IF($J439="TC",0,IF($J439="Nso",0,VLOOKUP($A436,'Class-9'!$B$9:$FL$108,39,0)))</f>
        <v>0</v>
      </c>
      <c r="F454" s="81">
        <f>IF($J439="TC",0,IF($J439="TC",0,IF($J439="Nso",0,VLOOKUP($A436,'Class-9'!$B$9:$FL$108,40,0))))</f>
        <v>0</v>
      </c>
      <c r="G454" s="423">
        <f t="shared" ref="G454:G458" si="92">E454+F454</f>
        <v>0</v>
      </c>
      <c r="H454" s="410">
        <f>IF($J439="TC",0,IF($J439="Nso",0,VLOOKUP($A436,'Class-9'!$B$9:$FL$108,42,0)))</f>
        <v>0</v>
      </c>
      <c r="I454" s="81">
        <f>IF($J439="TC",0,IF($J439="Nso",0,VLOOKUP($A436,'Class-9'!$B$9:$FL$108,43,0)))</f>
        <v>0</v>
      </c>
      <c r="J454" s="423">
        <f t="shared" ref="J454:J458" si="93">H454+I454</f>
        <v>0</v>
      </c>
      <c r="K454" s="81">
        <f>IF($J439="TC",0,IF($J439="Nso",0,VLOOKUP($A436,'Class-9'!$B$9:$FL$108,45,0)))</f>
        <v>0</v>
      </c>
      <c r="L454" s="81">
        <f>IF($J439="Nso",0,VLOOKUP($A436,'Class-9'!$B$9:$FL$108,46,0))</f>
        <v>0</v>
      </c>
      <c r="M454" s="423">
        <f t="shared" ref="M454:M458" si="94">K454+L454</f>
        <v>0</v>
      </c>
      <c r="N454" s="81">
        <f t="shared" ref="N454:N458" si="95">G454+J454+M454</f>
        <v>0</v>
      </c>
      <c r="O454" s="82" t="str">
        <f>IF($J439="TC",0,IF($J439="Nso",0,VLOOKUP($A436,'Class-9'!$B$9:$FL$108,52,0)))</f>
        <v/>
      </c>
    </row>
    <row r="455" spans="1:15" ht="16.5" customHeight="1">
      <c r="A455" s="1138"/>
      <c r="B455" s="417" t="s">
        <v>200</v>
      </c>
      <c r="C455" s="1112" t="str">
        <f>'Class-9'!$BB$3</f>
        <v>SANSKRIT-II</v>
      </c>
      <c r="D455" s="1113"/>
      <c r="E455" s="81">
        <f>IF($J439="TC",0,IF($J439="Nso",0,VLOOKUP($A436,'Class-9'!$B$9:$FL$108,53,0)))</f>
        <v>0</v>
      </c>
      <c r="F455" s="81">
        <f>IF($J439="TC",0,IF($J439="Nso",0,VLOOKUP($A436,'Class-9'!$B$9:$FL$108,54,0)))</f>
        <v>0</v>
      </c>
      <c r="G455" s="257">
        <f t="shared" si="92"/>
        <v>0</v>
      </c>
      <c r="H455" s="258">
        <f>IF($J439="TC",0,IF($J439="Nso",0,VLOOKUP($A436,'Class-9'!$B$9:$FL$108,56,0)))</f>
        <v>0</v>
      </c>
      <c r="I455" s="81">
        <f>IF($J439="TC",0,IF($J439="Nso",0,VLOOKUP($A436,'Class-9'!$B$9:$FL$108,57,0)))</f>
        <v>0</v>
      </c>
      <c r="J455" s="257">
        <f t="shared" si="93"/>
        <v>0</v>
      </c>
      <c r="K455" s="81">
        <f>IF($J439="TC",0,IF($J439="Nso",0,VLOOKUP($A436,'Class-9'!$B$9:$FL$108,59,0)))</f>
        <v>0</v>
      </c>
      <c r="L455" s="81">
        <f>IF($J439="Nso",0,VLOOKUP($A436,'Class-9'!$B$9:$FL$108,60,0))</f>
        <v>0</v>
      </c>
      <c r="M455" s="257">
        <f t="shared" si="94"/>
        <v>0</v>
      </c>
      <c r="N455" s="81">
        <f t="shared" si="95"/>
        <v>0</v>
      </c>
      <c r="O455" s="82" t="str">
        <f>IF($J439="TC",0,IF($J439="Nso",0,VLOOKUP($A436,'Class-9'!$B$9:$FL$108,66,0)))</f>
        <v/>
      </c>
    </row>
    <row r="456" spans="1:15" ht="16.5" customHeight="1">
      <c r="A456" s="1138"/>
      <c r="B456" s="417" t="s">
        <v>200</v>
      </c>
      <c r="C456" s="1112" t="str">
        <f>'Class-9'!$BP$3</f>
        <v>MATHEMATICS</v>
      </c>
      <c r="D456" s="1113"/>
      <c r="E456" s="81">
        <f>IF($J439="TC",0,IF($J439="Nso",0,VLOOKUP($A436,'Class-9'!$B$9:$FL$108,67,0)))</f>
        <v>0</v>
      </c>
      <c r="F456" s="81">
        <f>IF($J439="TC",0,IF($J439="Nso",0,VLOOKUP($A436,'Class-9'!$B$9:$FL$108,68,0)))</f>
        <v>0</v>
      </c>
      <c r="G456" s="257">
        <f t="shared" si="92"/>
        <v>0</v>
      </c>
      <c r="H456" s="258">
        <f>IF($J439="TC",0,IF($J439="Nso",0,VLOOKUP($A436,'Class-9'!$B$9:$FL$108,70,0)))</f>
        <v>0</v>
      </c>
      <c r="I456" s="81">
        <f>IF($J439="TC",0,IF($J439="Nso",0,VLOOKUP($A436,'Class-9'!$B$9:$FL$108,71,0)))</f>
        <v>0</v>
      </c>
      <c r="J456" s="257">
        <f t="shared" si="93"/>
        <v>0</v>
      </c>
      <c r="K456" s="81">
        <f>IF($J439="TC",0,IF($J439="Nso",0,VLOOKUP($A436,'Class-9'!$B$9:$FL$108,73,0)))</f>
        <v>0</v>
      </c>
      <c r="L456" s="81">
        <f>IF($J439="Nso",0,VLOOKUP($A436,'Class-9'!$B$9:$FL$108,74,0))</f>
        <v>0</v>
      </c>
      <c r="M456" s="257">
        <f t="shared" si="94"/>
        <v>0</v>
      </c>
      <c r="N456" s="81">
        <f t="shared" si="95"/>
        <v>0</v>
      </c>
      <c r="O456" s="82" t="str">
        <f>IF($J439="TC",0,IF($J439="Nso",0,VLOOKUP($A436,'Class-9'!$B$9:$FL$108,80,0)))</f>
        <v/>
      </c>
    </row>
    <row r="457" spans="1:15" ht="16.5" customHeight="1">
      <c r="A457" s="1138"/>
      <c r="B457" s="417" t="s">
        <v>200</v>
      </c>
      <c r="C457" s="1114" t="str">
        <f>'Class-9'!$CD$3</f>
        <v>SCIENCE</v>
      </c>
      <c r="D457" s="1115"/>
      <c r="E457" s="411">
        <f>IF($J439="TC",0,IF($J439="Nso",0,VLOOKUP($A436,'Class-9'!$B$9:$FL$108,81,0)))</f>
        <v>0</v>
      </c>
      <c r="F457" s="411">
        <f>IF($J439="TC",0,IF($J439="Nso",0,VLOOKUP($A436,'Class-9'!$B$9:$FL$108,82,0)))</f>
        <v>0</v>
      </c>
      <c r="G457" s="412">
        <f t="shared" si="92"/>
        <v>0</v>
      </c>
      <c r="H457" s="413">
        <f>IF($J439="TC",0,IF($J439="Nso",0,VLOOKUP($A436,'Class-9'!$B$9:$FL$108,84,0)))</f>
        <v>0</v>
      </c>
      <c r="I457" s="411">
        <f>IF($J439="TC",0,IF($J439="Nso",0,VLOOKUP($A436,'Class-9'!$B$9:$FL$108,85,0)))</f>
        <v>0</v>
      </c>
      <c r="J457" s="412">
        <f t="shared" si="93"/>
        <v>0</v>
      </c>
      <c r="K457" s="411">
        <f>IF($J439="TC",0,IF($J439="Nso",0,VLOOKUP($A436,'Class-9'!$B$9:$FL$108,87,0)))</f>
        <v>0</v>
      </c>
      <c r="L457" s="411">
        <f>IF($J439="Nso",0,VLOOKUP($A436,'Class-9'!$B$9:$FL$108,88,0))</f>
        <v>0</v>
      </c>
      <c r="M457" s="412">
        <f t="shared" si="94"/>
        <v>0</v>
      </c>
      <c r="N457" s="411">
        <f t="shared" si="95"/>
        <v>0</v>
      </c>
      <c r="O457" s="414" t="str">
        <f>IF($J439="TC",0,IF($J439="Nso",0,VLOOKUP($A436,'Class-9'!$B$9:$FL$108,94,0)))</f>
        <v/>
      </c>
    </row>
    <row r="458" spans="1:15" ht="16.5" customHeight="1" thickBot="1">
      <c r="A458" s="1138"/>
      <c r="B458" s="417" t="s">
        <v>200</v>
      </c>
      <c r="C458" s="1114" t="str">
        <f>'Class-9'!$CR$3</f>
        <v>SOCIAL SCIENCE</v>
      </c>
      <c r="D458" s="1115"/>
      <c r="E458" s="411">
        <f>IF($J440="TC",0,IF($J439="Nso",0,VLOOKUP($A436,'Class-9'!$B$9:$FL$108,95,0)))</f>
        <v>0</v>
      </c>
      <c r="F458" s="411">
        <f>IF($J440="TC",0,IF($J439="Nso",0,VLOOKUP($A436,'Class-9'!$B$9:$FL$108,96,0)))</f>
        <v>0</v>
      </c>
      <c r="G458" s="412">
        <f t="shared" si="92"/>
        <v>0</v>
      </c>
      <c r="H458" s="413">
        <f>IF($J440="TC",0,IF($J439="Nso",0,VLOOKUP($A436,'Class-9'!$B$9:$FL$108,98,0)))</f>
        <v>0</v>
      </c>
      <c r="I458" s="411">
        <f>IF($J440="TC",0,IF($J439="Nso",0,VLOOKUP($A436,'Class-9'!$B$9:$FL$108,99,0)))</f>
        <v>0</v>
      </c>
      <c r="J458" s="412">
        <f t="shared" si="93"/>
        <v>0</v>
      </c>
      <c r="K458" s="411">
        <f>IF($J440="TC",0,IF($J439="Nso",0,VLOOKUP($A436,'Class-9'!$B$9:$FL$108,101,0)))</f>
        <v>0</v>
      </c>
      <c r="L458" s="411">
        <f>IF($J440="Nso",0,VLOOKUP($A436,'Class-9'!$B$9:$FL$108,102,0))</f>
        <v>0</v>
      </c>
      <c r="M458" s="412">
        <f t="shared" si="94"/>
        <v>0</v>
      </c>
      <c r="N458" s="411">
        <f t="shared" si="95"/>
        <v>0</v>
      </c>
      <c r="O458" s="414" t="str">
        <f>IF($J440="TC",0,IF($J439="Nso",0,VLOOKUP($A436,'Class-9'!$B$9:$FL$108,108,0)))</f>
        <v/>
      </c>
    </row>
    <row r="459" spans="1:15" ht="23.25" customHeight="1">
      <c r="A459" s="1138"/>
      <c r="B459" s="417" t="s">
        <v>200</v>
      </c>
      <c r="C459" s="1116" t="s">
        <v>89</v>
      </c>
      <c r="D459" s="1117"/>
      <c r="E459" s="1118"/>
      <c r="F459" s="1122" t="s">
        <v>90</v>
      </c>
      <c r="G459" s="1123"/>
      <c r="H459" s="1124" t="s">
        <v>91</v>
      </c>
      <c r="I459" s="1125"/>
      <c r="J459" s="1126" t="s">
        <v>47</v>
      </c>
      <c r="K459" s="1127"/>
      <c r="L459" s="415" t="s">
        <v>111</v>
      </c>
      <c r="M459" s="1128" t="s">
        <v>45</v>
      </c>
      <c r="N459" s="1129"/>
      <c r="O459" s="416" t="s">
        <v>49</v>
      </c>
    </row>
    <row r="460" spans="1:15" ht="20.25" customHeight="1" thickBot="1">
      <c r="A460" s="1138"/>
      <c r="B460" s="417" t="s">
        <v>200</v>
      </c>
      <c r="C460" s="1119"/>
      <c r="D460" s="1120"/>
      <c r="E460" s="1121"/>
      <c r="F460" s="1130">
        <f>IF($J439="TC",0,IF($J439="Nso",0,VLOOKUP($A436,'Class-9'!$B$9:$FL$108,160,0)))</f>
        <v>0</v>
      </c>
      <c r="G460" s="1131"/>
      <c r="H460" s="1130">
        <f>IF($J439="TC",0,IF($J439="Nso",0,VLOOKUP($A436,'Class-9'!$B$9:$FL$108,161,0)))</f>
        <v>0</v>
      </c>
      <c r="I460" s="1131"/>
      <c r="J460" s="1132">
        <f>IF($J439="TC",0,IF($J439="Nso",0,VLOOKUP($A436,'Class-9'!$B$9:$FL$108,162,0)))</f>
        <v>0</v>
      </c>
      <c r="K460" s="1133"/>
      <c r="L460" s="259" t="str">
        <f>IF($J439="TC",0,IF($J439="Nso",0,VLOOKUP($A436,'Class-9'!$B$9:$FL$108,163,0)))</f>
        <v/>
      </c>
      <c r="M460" s="1134" t="str">
        <f>IF($J439="TC","TC",IF($J439="Nso","NSO",VLOOKUP($A436,'Class-9'!$B$9:$FL$108,164,0)))</f>
        <v/>
      </c>
      <c r="N460" s="1135"/>
      <c r="O460" s="79" t="str">
        <f>IF($J439="Nso",0,VLOOKUP($A436,'Class-9'!$B$9:$FL$108,166,0))</f>
        <v/>
      </c>
    </row>
    <row r="461" spans="1:15" ht="20.25" customHeight="1">
      <c r="A461" s="1138"/>
      <c r="B461" s="417" t="s">
        <v>200</v>
      </c>
      <c r="C461" s="1061" t="s">
        <v>64</v>
      </c>
      <c r="D461" s="1062"/>
      <c r="E461" s="1062"/>
      <c r="F461" s="1062"/>
      <c r="G461" s="1062"/>
      <c r="H461" s="1063"/>
      <c r="I461" s="1064" t="s">
        <v>65</v>
      </c>
      <c r="J461" s="1065"/>
      <c r="K461" s="1065"/>
      <c r="L461" s="83">
        <f>VLOOKUP($A436,'Class-9'!$B$9:$FL$108,157,0)</f>
        <v>0</v>
      </c>
      <c r="M461" s="1066" t="s">
        <v>121</v>
      </c>
      <c r="N461" s="1067"/>
      <c r="O461" s="1068"/>
    </row>
    <row r="462" spans="1:15" ht="20.25" customHeight="1" thickBot="1">
      <c r="A462" s="1138"/>
      <c r="B462" s="417" t="s">
        <v>200</v>
      </c>
      <c r="C462" s="1069" t="s">
        <v>60</v>
      </c>
      <c r="D462" s="1070"/>
      <c r="E462" s="1070"/>
      <c r="F462" s="1071" t="s">
        <v>192</v>
      </c>
      <c r="G462" s="1071"/>
      <c r="H462" s="260" t="s">
        <v>53</v>
      </c>
      <c r="I462" s="1072" t="s">
        <v>66</v>
      </c>
      <c r="J462" s="1073"/>
      <c r="K462" s="1073"/>
      <c r="L462" s="113">
        <f>VLOOKUP($A436,'Class-9'!$B$9:$FL$108,158,0)</f>
        <v>0</v>
      </c>
      <c r="M462" s="1074" t="str">
        <f>IF($J439="TC",0,IF($J439="Nso",0,VLOOKUP($A436,'Class-9'!$B$9:$FL$108,159,0)))</f>
        <v/>
      </c>
      <c r="N462" s="1075"/>
      <c r="O462" s="1076"/>
    </row>
    <row r="463" spans="1:15" ht="17.25" customHeight="1">
      <c r="A463" s="1138"/>
      <c r="B463" s="417" t="s">
        <v>200</v>
      </c>
      <c r="C463" s="1069"/>
      <c r="D463" s="1070"/>
      <c r="E463" s="1070"/>
      <c r="F463" s="1071"/>
      <c r="G463" s="1071"/>
      <c r="H463" s="261" t="s">
        <v>119</v>
      </c>
      <c r="I463" s="1077" t="s">
        <v>67</v>
      </c>
      <c r="J463" s="1078"/>
      <c r="K463" s="1078"/>
      <c r="L463" s="1079">
        <f>IF($J439="TC","Transferred",IF($J439="Nso","NameSeparated",VLOOKUP($A436,'Class-9'!$B$9:$FL$108,167,0)))</f>
        <v>0</v>
      </c>
      <c r="M463" s="1079"/>
      <c r="N463" s="1079"/>
      <c r="O463" s="1080"/>
    </row>
    <row r="464" spans="1:15" ht="17.25" customHeight="1">
      <c r="A464" s="1138"/>
      <c r="B464" s="417" t="s">
        <v>200</v>
      </c>
      <c r="C464" s="1081" t="str">
        <f>'Class-9'!$DF$3</f>
        <v>Foundation Of Information Tech.</v>
      </c>
      <c r="D464" s="1082"/>
      <c r="E464" s="1083"/>
      <c r="F464" s="1084" t="str">
        <f>IF($J439="TC",0,IF($J439="Nso",0,VLOOKUP($A436,'Class-9'!$B$9:$GP$108,185,0)))</f>
        <v>0/200</v>
      </c>
      <c r="G464" s="1084"/>
      <c r="H464" s="78" t="str">
        <f>IF($J439="TC",0,IF($J439="Nso",0,VLOOKUP($A436,'Class-9'!$B$9:$GP$108,120,0)))</f>
        <v/>
      </c>
      <c r="I464" s="1085" t="s">
        <v>79</v>
      </c>
      <c r="J464" s="1086"/>
      <c r="K464" s="1086"/>
      <c r="L464" s="1087">
        <f>'Class-9'!$T$2</f>
        <v>44676</v>
      </c>
      <c r="M464" s="1088"/>
      <c r="N464" s="1088"/>
      <c r="O464" s="1089"/>
    </row>
    <row r="465" spans="1:16" ht="21" customHeight="1">
      <c r="A465" s="1138"/>
      <c r="B465" s="417" t="s">
        <v>200</v>
      </c>
      <c r="C465" s="1090" t="str">
        <f>'Class-9'!$DR$3</f>
        <v>Health &amp; Phy. Edu.</v>
      </c>
      <c r="D465" s="1084"/>
      <c r="E465" s="1084"/>
      <c r="F465" s="1030" t="str">
        <f>IF($J439="TC",0,IF($J439="Nso",0,VLOOKUP($A436,'Class-9'!$B$9:$GP$108,189,0)))</f>
        <v>0/200</v>
      </c>
      <c r="G465" s="1031"/>
      <c r="H465" s="78" t="str">
        <f>IF($J439="TC",0,IF($J439="Nso",0,VLOOKUP($A436,'Class-9'!$B$9:$GP$108,132,0)))</f>
        <v/>
      </c>
      <c r="I465" s="1091"/>
      <c r="J465" s="1092"/>
      <c r="K465" s="1092"/>
      <c r="L465" s="1092"/>
      <c r="M465" s="1092"/>
      <c r="N465" s="1092"/>
      <c r="O465" s="1093"/>
    </row>
    <row r="466" spans="1:16" ht="21" customHeight="1">
      <c r="A466" s="1138"/>
      <c r="B466" s="417" t="s">
        <v>200</v>
      </c>
      <c r="C466" s="1028" t="str">
        <f>'Class-9'!$ED$3</f>
        <v>S.U.P.W.</v>
      </c>
      <c r="D466" s="1029"/>
      <c r="E466" s="1029"/>
      <c r="F466" s="1030" t="str">
        <f>IF($J439="TC",0,IF($J439="Nso",0,VLOOKUP($A436,'Class-9'!$B$9:$GP$108,193,0)))</f>
        <v>0/100</v>
      </c>
      <c r="G466" s="1031"/>
      <c r="H466" s="78" t="str">
        <f>IF($J439="TC",0,IF($J439="Nso",0,VLOOKUP($A436,'Class-9'!$B$9:$GP$108,138,0)))</f>
        <v/>
      </c>
      <c r="I466" s="1094"/>
      <c r="J466" s="1095"/>
      <c r="K466" s="1095"/>
      <c r="L466" s="1095"/>
      <c r="M466" s="1095"/>
      <c r="N466" s="1095"/>
      <c r="O466" s="1096"/>
    </row>
    <row r="467" spans="1:16" ht="14.25" customHeight="1">
      <c r="A467" s="1138"/>
      <c r="B467" s="417" t="s">
        <v>200</v>
      </c>
      <c r="C467" s="1028" t="str">
        <f>'Class-9'!$EJ$3</f>
        <v>ART EDUCATION</v>
      </c>
      <c r="D467" s="1029"/>
      <c r="E467" s="1029"/>
      <c r="F467" s="1030" t="str">
        <f>IF($J438="TC",0,IF($J438="Nso",0,VLOOKUP($A436,'Class-9'!$B$9:$GP$108,197,0)))</f>
        <v>0/100</v>
      </c>
      <c r="G467" s="1031"/>
      <c r="H467" s="78" t="str">
        <f>IF($J438="TC",0,IF($J438="Nso",0,VLOOKUP($A436,'Class-9'!$B$9:$GP$108,144,0)))</f>
        <v/>
      </c>
      <c r="I467" s="1032" t="s">
        <v>92</v>
      </c>
      <c r="J467" s="1033"/>
      <c r="K467" s="1033"/>
      <c r="L467" s="1033"/>
      <c r="M467" s="1033"/>
      <c r="N467" s="1033"/>
      <c r="O467" s="1034"/>
    </row>
    <row r="468" spans="1:16" ht="14.25" customHeight="1" thickBot="1">
      <c r="A468" s="1138"/>
      <c r="B468" s="417" t="s">
        <v>200</v>
      </c>
      <c r="C468" s="1035" t="str">
        <f>'Class-9'!$EP$3</f>
        <v>H &amp; C RAJ</v>
      </c>
      <c r="D468" s="1036"/>
      <c r="E468" s="1036"/>
      <c r="F468" s="1037" t="str">
        <f>IF($J439="TC",0,IF($J439="Nso",0,VLOOKUP($A436,'Class-9'!$B$9:$GU$108,201,0)))</f>
        <v>0/200</v>
      </c>
      <c r="G468" s="1038"/>
      <c r="H468" s="374" t="str">
        <f>IF($J439="TC",0,IF($J439="Nso",0,VLOOKUP($A436,'Class-9'!$B$9:$GU$108,156,0)))</f>
        <v/>
      </c>
      <c r="I468" s="1032" t="s">
        <v>73</v>
      </c>
      <c r="J468" s="1033"/>
      <c r="K468" s="1033"/>
      <c r="L468" s="1033"/>
      <c r="M468" s="1033"/>
      <c r="N468" s="1033"/>
      <c r="O468" s="1034"/>
    </row>
    <row r="469" spans="1:16" ht="20.25" customHeight="1">
      <c r="A469" s="1138"/>
      <c r="B469" s="417" t="s">
        <v>200</v>
      </c>
      <c r="C469" s="1046" t="s">
        <v>204</v>
      </c>
      <c r="D469" s="1047"/>
      <c r="E469" s="1048"/>
      <c r="F469" s="1055" t="s">
        <v>205</v>
      </c>
      <c r="G469" s="1056"/>
      <c r="H469" s="434" t="s">
        <v>34</v>
      </c>
      <c r="I469" s="1039" t="s">
        <v>74</v>
      </c>
      <c r="J469" s="1033"/>
      <c r="K469" s="1033"/>
      <c r="L469" s="1033"/>
      <c r="M469" s="1033"/>
      <c r="N469" s="1033"/>
      <c r="O469" s="1034"/>
    </row>
    <row r="470" spans="1:16" ht="20.25" customHeight="1">
      <c r="A470" s="1138"/>
      <c r="B470" s="417" t="s">
        <v>200</v>
      </c>
      <c r="C470" s="1049"/>
      <c r="D470" s="1050"/>
      <c r="E470" s="1051"/>
      <c r="F470" s="1057" t="s">
        <v>206</v>
      </c>
      <c r="G470" s="1058"/>
      <c r="H470" s="435" t="s">
        <v>203</v>
      </c>
      <c r="I470" s="1040" t="s">
        <v>75</v>
      </c>
      <c r="J470" s="1041"/>
      <c r="K470" s="1041"/>
      <c r="L470" s="1041"/>
      <c r="M470" s="1041"/>
      <c r="N470" s="1041"/>
      <c r="O470" s="1042"/>
    </row>
    <row r="471" spans="1:16" ht="16.5" customHeight="1">
      <c r="A471" s="1138"/>
      <c r="B471" s="417" t="s">
        <v>200</v>
      </c>
      <c r="C471" s="1049"/>
      <c r="D471" s="1050"/>
      <c r="E471" s="1051"/>
      <c r="F471" s="1057" t="s">
        <v>210</v>
      </c>
      <c r="G471" s="1058"/>
      <c r="H471" s="435" t="s">
        <v>68</v>
      </c>
      <c r="I471" s="1043"/>
      <c r="J471" s="1044"/>
      <c r="K471" s="1044"/>
      <c r="L471" s="1044"/>
      <c r="M471" s="1044"/>
      <c r="N471" s="1044"/>
      <c r="O471" s="1045"/>
    </row>
    <row r="472" spans="1:16" ht="16.5" customHeight="1">
      <c r="A472" s="1138"/>
      <c r="B472" s="417" t="s">
        <v>200</v>
      </c>
      <c r="C472" s="1049"/>
      <c r="D472" s="1050"/>
      <c r="E472" s="1051"/>
      <c r="F472" s="1057" t="s">
        <v>211</v>
      </c>
      <c r="G472" s="1058"/>
      <c r="H472" s="435" t="s">
        <v>69</v>
      </c>
      <c r="I472" s="1043"/>
      <c r="J472" s="1044"/>
      <c r="K472" s="1044"/>
      <c r="L472" s="1044"/>
      <c r="M472" s="1044"/>
      <c r="N472" s="1044"/>
      <c r="O472" s="1045"/>
    </row>
    <row r="473" spans="1:16" ht="16.5" customHeight="1">
      <c r="A473" s="1138"/>
      <c r="B473" s="417" t="s">
        <v>200</v>
      </c>
      <c r="C473" s="1049"/>
      <c r="D473" s="1050"/>
      <c r="E473" s="1051"/>
      <c r="F473" s="1057" t="s">
        <v>120</v>
      </c>
      <c r="G473" s="1058"/>
      <c r="H473" s="435" t="s">
        <v>71</v>
      </c>
      <c r="I473" s="1022" t="s">
        <v>93</v>
      </c>
      <c r="J473" s="1023"/>
      <c r="K473" s="1023"/>
      <c r="L473" s="1023"/>
      <c r="M473" s="1023"/>
      <c r="N473" s="1023"/>
      <c r="O473" s="1024"/>
    </row>
    <row r="474" spans="1:16" ht="16.5" customHeight="1" thickBot="1">
      <c r="A474" s="1138"/>
      <c r="B474" s="418" t="s">
        <v>200</v>
      </c>
      <c r="C474" s="1052"/>
      <c r="D474" s="1053"/>
      <c r="E474" s="1054"/>
      <c r="F474" s="1059" t="s">
        <v>208</v>
      </c>
      <c r="G474" s="1060"/>
      <c r="H474" s="436" t="s">
        <v>70</v>
      </c>
      <c r="I474" s="1025"/>
      <c r="J474" s="1026"/>
      <c r="K474" s="1026"/>
      <c r="L474" s="1026"/>
      <c r="M474" s="1026"/>
      <c r="N474" s="1026"/>
      <c r="O474" s="1027"/>
    </row>
    <row r="475" spans="1:16" ht="24.75" customHeight="1" thickTop="1" thickBot="1">
      <c r="A475" s="263">
        <f>A436+1</f>
        <v>13</v>
      </c>
      <c r="B475" s="1137" t="s">
        <v>56</v>
      </c>
      <c r="C475" s="1137"/>
      <c r="D475" s="1137"/>
      <c r="E475" s="1137"/>
      <c r="F475" s="1137"/>
      <c r="G475" s="1137"/>
      <c r="H475" s="1137"/>
      <c r="I475" s="1137"/>
      <c r="J475" s="1137"/>
      <c r="K475" s="1137"/>
      <c r="L475" s="1137"/>
      <c r="M475" s="1137"/>
      <c r="N475" s="1137"/>
      <c r="O475" s="1137"/>
    </row>
    <row r="476" spans="1:16" s="430" customFormat="1" ht="30.75" customHeight="1" thickTop="1">
      <c r="A476" s="1138"/>
      <c r="B476" s="1139"/>
      <c r="C476" s="1140"/>
      <c r="D476" s="1143" t="str">
        <f>Master!$E$8</f>
        <v>Govt. Sr. Secondary School Raimalwada</v>
      </c>
      <c r="E476" s="1144"/>
      <c r="F476" s="1144"/>
      <c r="G476" s="1144"/>
      <c r="H476" s="1144"/>
      <c r="I476" s="1144"/>
      <c r="J476" s="1144"/>
      <c r="K476" s="1144"/>
      <c r="L476" s="1144"/>
      <c r="M476" s="1144"/>
      <c r="N476" s="1144"/>
      <c r="O476" s="1145"/>
    </row>
    <row r="477" spans="1:16" ht="26.25" customHeight="1" thickBot="1">
      <c r="A477" s="1138"/>
      <c r="B477" s="1141"/>
      <c r="C477" s="1142"/>
      <c r="D477" s="1146" t="str">
        <f>Master!$E$11</f>
        <v>P.S.-Bapini (Jodhpur)</v>
      </c>
      <c r="E477" s="1147"/>
      <c r="F477" s="1147"/>
      <c r="G477" s="1147"/>
      <c r="H477" s="1147"/>
      <c r="I477" s="1147"/>
      <c r="J477" s="1147"/>
      <c r="K477" s="1147"/>
      <c r="L477" s="1147"/>
      <c r="M477" s="1147"/>
      <c r="N477" s="1147"/>
      <c r="O477" s="1148"/>
    </row>
    <row r="478" spans="1:16" ht="22.5" customHeight="1">
      <c r="A478" s="1138"/>
      <c r="B478" s="262"/>
      <c r="C478" s="1149" t="s">
        <v>183</v>
      </c>
      <c r="D478" s="1150"/>
      <c r="E478" s="1150"/>
      <c r="F478" s="1150"/>
      <c r="G478" s="1151"/>
      <c r="H478" s="1158" t="s">
        <v>156</v>
      </c>
      <c r="I478" s="1158"/>
      <c r="J478" s="1161">
        <f>VLOOKUP($A475,'Class-9'!$B$9:$K$108,6)</f>
        <v>0</v>
      </c>
      <c r="K478" s="1162"/>
      <c r="L478" s="1167" t="s">
        <v>76</v>
      </c>
      <c r="M478" s="1168"/>
      <c r="N478" s="1169" t="str">
        <f>Master!$E$14</f>
        <v>08151106901</v>
      </c>
      <c r="O478" s="1170"/>
    </row>
    <row r="479" spans="1:16" ht="18.75" customHeight="1">
      <c r="A479" s="1138"/>
      <c r="B479" s="37"/>
      <c r="C479" s="1152"/>
      <c r="D479" s="1153"/>
      <c r="E479" s="1153"/>
      <c r="F479" s="1153"/>
      <c r="G479" s="1154"/>
      <c r="H479" s="1159"/>
      <c r="I479" s="1159"/>
      <c r="J479" s="1163"/>
      <c r="K479" s="1164"/>
      <c r="L479" s="1171" t="s">
        <v>72</v>
      </c>
      <c r="M479" s="1172"/>
      <c r="N479" s="1172"/>
      <c r="O479" s="1173"/>
      <c r="P479" s="104" t="s">
        <v>191</v>
      </c>
    </row>
    <row r="480" spans="1:16" ht="23.25" customHeight="1" thickBot="1">
      <c r="A480" s="1138"/>
      <c r="B480" s="37"/>
      <c r="C480" s="1155"/>
      <c r="D480" s="1156"/>
      <c r="E480" s="1156"/>
      <c r="F480" s="1156"/>
      <c r="G480" s="1157"/>
      <c r="H480" s="1160"/>
      <c r="I480" s="1160"/>
      <c r="J480" s="1165"/>
      <c r="K480" s="1166"/>
      <c r="L480" s="1174" t="s">
        <v>57</v>
      </c>
      <c r="M480" s="1175"/>
      <c r="N480" s="1176" t="str">
        <f>Master!$E$6</f>
        <v>2021-22</v>
      </c>
      <c r="O480" s="1177"/>
    </row>
    <row r="481" spans="1:15" ht="20.25" customHeight="1">
      <c r="A481" s="1138"/>
      <c r="B481" s="417" t="s">
        <v>200</v>
      </c>
      <c r="C481" s="1178" t="s">
        <v>22</v>
      </c>
      <c r="D481" s="1179"/>
      <c r="E481" s="1179"/>
      <c r="F481" s="1180"/>
      <c r="G481" s="23" t="s">
        <v>181</v>
      </c>
      <c r="H481" s="1181">
        <f>VLOOKUP($A475,'Class-9'!$B$9:$FL$108,4,0)</f>
        <v>0</v>
      </c>
      <c r="I481" s="1181"/>
      <c r="J481" s="1181"/>
      <c r="K481" s="1181"/>
      <c r="L481" s="1181"/>
      <c r="M481" s="1181"/>
      <c r="N481" s="1181"/>
      <c r="O481" s="1182"/>
    </row>
    <row r="482" spans="1:15" ht="20.25" customHeight="1">
      <c r="A482" s="1138"/>
      <c r="B482" s="417" t="s">
        <v>200</v>
      </c>
      <c r="C482" s="1183" t="s">
        <v>24</v>
      </c>
      <c r="D482" s="1184"/>
      <c r="E482" s="1184"/>
      <c r="F482" s="1185"/>
      <c r="G482" s="31" t="s">
        <v>181</v>
      </c>
      <c r="H482" s="1186">
        <f>VLOOKUP($A475,'Class-9'!$B$9:$FL$108,7,0)</f>
        <v>0</v>
      </c>
      <c r="I482" s="1186"/>
      <c r="J482" s="1186"/>
      <c r="K482" s="1186"/>
      <c r="L482" s="1186"/>
      <c r="M482" s="1186"/>
      <c r="N482" s="1186"/>
      <c r="O482" s="1187"/>
    </row>
    <row r="483" spans="1:15" ht="20.25" customHeight="1">
      <c r="A483" s="1138"/>
      <c r="B483" s="417" t="s">
        <v>200</v>
      </c>
      <c r="C483" s="1183" t="s">
        <v>25</v>
      </c>
      <c r="D483" s="1184"/>
      <c r="E483" s="1184"/>
      <c r="F483" s="1185"/>
      <c r="G483" s="31" t="s">
        <v>181</v>
      </c>
      <c r="H483" s="1186">
        <f>VLOOKUP($A475,'Class-9'!$B$9:$FL$108,8,0)</f>
        <v>0</v>
      </c>
      <c r="I483" s="1186"/>
      <c r="J483" s="1186"/>
      <c r="K483" s="1186"/>
      <c r="L483" s="1186"/>
      <c r="M483" s="1186"/>
      <c r="N483" s="1186"/>
      <c r="O483" s="1187"/>
    </row>
    <row r="484" spans="1:15" ht="20.25" customHeight="1">
      <c r="A484" s="1138"/>
      <c r="B484" s="417" t="s">
        <v>200</v>
      </c>
      <c r="C484" s="1183" t="s">
        <v>58</v>
      </c>
      <c r="D484" s="1184"/>
      <c r="E484" s="1184"/>
      <c r="F484" s="1185"/>
      <c r="G484" s="31" t="s">
        <v>181</v>
      </c>
      <c r="H484" s="1186">
        <f>VLOOKUP($A475,'Class-9'!$B$9:$FL$108,9,0)</f>
        <v>0</v>
      </c>
      <c r="I484" s="1186"/>
      <c r="J484" s="1186"/>
      <c r="K484" s="1186"/>
      <c r="L484" s="1186"/>
      <c r="M484" s="1186"/>
      <c r="N484" s="1186"/>
      <c r="O484" s="1187"/>
    </row>
    <row r="485" spans="1:15" ht="20.25" customHeight="1">
      <c r="A485" s="1138"/>
      <c r="B485" s="417" t="s">
        <v>200</v>
      </c>
      <c r="C485" s="1183" t="s">
        <v>59</v>
      </c>
      <c r="D485" s="1184"/>
      <c r="E485" s="1184"/>
      <c r="F485" s="1185"/>
      <c r="G485" s="31" t="s">
        <v>181</v>
      </c>
      <c r="H485" s="1188" t="str">
        <f>CONCATENATE('Class-9'!$G$4,'Class-9'!$J$4)</f>
        <v>9(A)</v>
      </c>
      <c r="I485" s="1186"/>
      <c r="J485" s="1186"/>
      <c r="K485" s="1186"/>
      <c r="L485" s="1186"/>
      <c r="M485" s="1186"/>
      <c r="N485" s="1186"/>
      <c r="O485" s="1187"/>
    </row>
    <row r="486" spans="1:15" ht="20.25" customHeight="1" thickBot="1">
      <c r="A486" s="1138"/>
      <c r="B486" s="417" t="s">
        <v>200</v>
      </c>
      <c r="C486" s="1189" t="s">
        <v>27</v>
      </c>
      <c r="D486" s="1190"/>
      <c r="E486" s="1190"/>
      <c r="F486" s="1191"/>
      <c r="G486" s="80" t="s">
        <v>181</v>
      </c>
      <c r="H486" s="1192">
        <f>VLOOKUP($A475,'Class-9'!$B$9:$FL$108,10,0)</f>
        <v>0</v>
      </c>
      <c r="I486" s="1192"/>
      <c r="J486" s="1192"/>
      <c r="K486" s="1192"/>
      <c r="L486" s="1192"/>
      <c r="M486" s="1192"/>
      <c r="N486" s="1192"/>
      <c r="O486" s="1193"/>
    </row>
    <row r="487" spans="1:15" ht="16.5" customHeight="1">
      <c r="A487" s="1138"/>
      <c r="B487" s="417" t="s">
        <v>200</v>
      </c>
      <c r="C487" s="1194" t="s">
        <v>60</v>
      </c>
      <c r="D487" s="1195"/>
      <c r="E487" s="1198" t="s">
        <v>81</v>
      </c>
      <c r="F487" s="1198" t="s">
        <v>82</v>
      </c>
      <c r="G487" s="1200" t="s">
        <v>32</v>
      </c>
      <c r="H487" s="1202" t="s">
        <v>61</v>
      </c>
      <c r="I487" s="1202"/>
      <c r="J487" s="1203"/>
      <c r="K487" s="1204" t="s">
        <v>97</v>
      </c>
      <c r="L487" s="1205"/>
      <c r="M487" s="1206"/>
      <c r="N487" s="1097" t="s">
        <v>88</v>
      </c>
      <c r="O487" s="1099" t="s">
        <v>118</v>
      </c>
    </row>
    <row r="488" spans="1:15" ht="16.5" customHeight="1">
      <c r="A488" s="1138"/>
      <c r="B488" s="417" t="s">
        <v>200</v>
      </c>
      <c r="C488" s="1196"/>
      <c r="D488" s="1197"/>
      <c r="E488" s="1199"/>
      <c r="F488" s="1199"/>
      <c r="G488" s="1201"/>
      <c r="H488" s="428" t="s">
        <v>31</v>
      </c>
      <c r="I488" s="254" t="s">
        <v>194</v>
      </c>
      <c r="J488" s="429" t="s">
        <v>32</v>
      </c>
      <c r="K488" s="428" t="s">
        <v>31</v>
      </c>
      <c r="L488" s="254" t="s">
        <v>194</v>
      </c>
      <c r="M488" s="429" t="s">
        <v>32</v>
      </c>
      <c r="N488" s="1098"/>
      <c r="O488" s="1100"/>
    </row>
    <row r="489" spans="1:15" ht="16.5" customHeight="1" thickBot="1">
      <c r="A489" s="1138"/>
      <c r="B489" s="417" t="s">
        <v>200</v>
      </c>
      <c r="C489" s="1102" t="s">
        <v>62</v>
      </c>
      <c r="D489" s="1103"/>
      <c r="E489" s="253">
        <f>'Class-9'!$L$7</f>
        <v>10</v>
      </c>
      <c r="F489" s="253">
        <f>'Class-9'!$M$7</f>
        <v>10</v>
      </c>
      <c r="G489" s="255">
        <f>SUM(E489:F489)</f>
        <v>20</v>
      </c>
      <c r="H489" s="253">
        <f>'Class-9'!$O$7</f>
        <v>24</v>
      </c>
      <c r="I489" s="253">
        <f>'Class-9'!$P$7</f>
        <v>6</v>
      </c>
      <c r="J489" s="255">
        <f>SUM(H489:I489)</f>
        <v>30</v>
      </c>
      <c r="K489" s="253">
        <f>'Class-9'!$R$7</f>
        <v>40</v>
      </c>
      <c r="L489" s="253">
        <f>'Class-9'!$S$7</f>
        <v>10</v>
      </c>
      <c r="M489" s="255">
        <f>SUM(K489:L489)</f>
        <v>50</v>
      </c>
      <c r="N489" s="129">
        <f>SUM(G489,J489,M489)</f>
        <v>100</v>
      </c>
      <c r="O489" s="1101"/>
    </row>
    <row r="490" spans="1:15" ht="16.5" customHeight="1">
      <c r="A490" s="1138"/>
      <c r="B490" s="417" t="s">
        <v>200</v>
      </c>
      <c r="C490" s="1104" t="str">
        <f>'Class-9'!$L$3</f>
        <v>HINDI</v>
      </c>
      <c r="D490" s="1105"/>
      <c r="E490" s="81">
        <f>IF($J478="TC",0,IF($J478="Nso",0,VLOOKUP($A475,'Class-9'!$B$9:$FL$108,11,0)))</f>
        <v>0</v>
      </c>
      <c r="F490" s="81">
        <f>IF($J478="TC",0,IF($J478="Nso",0,VLOOKUP($A475,'Class-9'!$B$9:$FL$108,12,0)))</f>
        <v>0</v>
      </c>
      <c r="G490" s="256">
        <f>E490+F490</f>
        <v>0</v>
      </c>
      <c r="H490" s="81">
        <f>IF($J478="TC",0,IF($J478="Nso",0,VLOOKUP($A475,'Class-9'!$B$9:$FL$108,14,0)))</f>
        <v>0</v>
      </c>
      <c r="I490" s="81">
        <f>IF($J478="TC",0,IF($J478="Nso",0,VLOOKUP($A475,'Class-9'!$B$9:$FL$108,15,0)))</f>
        <v>0</v>
      </c>
      <c r="J490" s="256">
        <f>H490+I490</f>
        <v>0</v>
      </c>
      <c r="K490" s="81">
        <f>IF($J478="TC",0,IF($J478="Nso",0,VLOOKUP($A475,'Class-9'!$B$9:$FL$108,17,0)))</f>
        <v>0</v>
      </c>
      <c r="L490" s="81">
        <f>IF($J478="Nso",0,VLOOKUP($A475,'Class-9'!$B$9:$FL$108,18,0))</f>
        <v>0</v>
      </c>
      <c r="M490" s="256">
        <f>K490+L490</f>
        <v>0</v>
      </c>
      <c r="N490" s="81">
        <f>G490+J490+M490</f>
        <v>0</v>
      </c>
      <c r="O490" s="82" t="str">
        <f>IF($J478="TC",0,IF($J478="Nso",0,VLOOKUP($A475,'Class-9'!$B$9:$FL$108,24,0)))</f>
        <v/>
      </c>
    </row>
    <row r="491" spans="1:15" ht="16.5" customHeight="1" thickBot="1">
      <c r="A491" s="1138"/>
      <c r="B491" s="417" t="s">
        <v>200</v>
      </c>
      <c r="C491" s="1106" t="str">
        <f>'Class-9'!$Z$3</f>
        <v>ENGLISH</v>
      </c>
      <c r="D491" s="1107"/>
      <c r="E491" s="419">
        <f>IF($J478="TC",0,IF($J478="Nso",0,VLOOKUP($A475,'Class-9'!$B$9:$FL$108,25,0)))</f>
        <v>0</v>
      </c>
      <c r="F491" s="419">
        <f>IF($J478="TC",0,IF($J478="Nso",0,VLOOKUP($A475,'Class-9'!$B$9:$FL$108,26,0)))</f>
        <v>0</v>
      </c>
      <c r="G491" s="420">
        <f t="shared" ref="G491" si="96">E491+F491</f>
        <v>0</v>
      </c>
      <c r="H491" s="421">
        <f>IF($J478="TC",0,IF($J478="Nso",0,VLOOKUP($A475,'Class-9'!$B$9:$FL$108,28,0)))</f>
        <v>0</v>
      </c>
      <c r="I491" s="419">
        <f>IF($J478="TC",0,IF($J478="Nso",0,VLOOKUP($A475,'Class-9'!$B$9:$FL$108,29,0)))</f>
        <v>0</v>
      </c>
      <c r="J491" s="420">
        <f t="shared" ref="J491" si="97">H491+I491</f>
        <v>0</v>
      </c>
      <c r="K491" s="419">
        <f>IF($J478="TC",0,IF($J478="Nso",0,VLOOKUP($A475,'Class-9'!$B$9:$FL$108,31,0)))</f>
        <v>0</v>
      </c>
      <c r="L491" s="419">
        <f>IF($J478="Nso",0,VLOOKUP($A475,'Class-9'!$B$9:$FL$108,32,0))</f>
        <v>0</v>
      </c>
      <c r="M491" s="420">
        <f t="shared" ref="M491" si="98">K491+L491</f>
        <v>0</v>
      </c>
      <c r="N491" s="419">
        <f t="shared" ref="N491" si="99">G491+J491+M491</f>
        <v>0</v>
      </c>
      <c r="O491" s="422" t="str">
        <f>IF($J478="TC",0,IF($J478="Nso",0,VLOOKUP($A475,'Class-9'!$B$9:$FL$108,38,0)))</f>
        <v/>
      </c>
    </row>
    <row r="492" spans="1:15" ht="16.5" customHeight="1" thickBot="1">
      <c r="A492" s="1138"/>
      <c r="B492" s="417" t="s">
        <v>200</v>
      </c>
      <c r="C492" s="1108" t="s">
        <v>62</v>
      </c>
      <c r="D492" s="1109"/>
      <c r="E492" s="424">
        <f>'Class-9'!$AN$7</f>
        <v>20</v>
      </c>
      <c r="F492" s="424">
        <f>'Class-9'!$AO$7</f>
        <v>20</v>
      </c>
      <c r="G492" s="425">
        <f>SUM(E492:F492)</f>
        <v>40</v>
      </c>
      <c r="H492" s="424">
        <f>'Class-9'!$AQ$7</f>
        <v>48</v>
      </c>
      <c r="I492" s="424">
        <f>'Class-9'!$AR$7</f>
        <v>12</v>
      </c>
      <c r="J492" s="425">
        <f>SUM(H492:I492)</f>
        <v>60</v>
      </c>
      <c r="K492" s="424">
        <f>'Class-9'!$AT$7</f>
        <v>80</v>
      </c>
      <c r="L492" s="424">
        <f>'Class-9'!$AU$7</f>
        <v>20</v>
      </c>
      <c r="M492" s="425">
        <f>SUM(K492:L492)</f>
        <v>100</v>
      </c>
      <c r="N492" s="426">
        <f>SUM(G492,J492,M492)</f>
        <v>200</v>
      </c>
      <c r="O492" s="427" t="s">
        <v>201</v>
      </c>
    </row>
    <row r="493" spans="1:15" ht="16.5" customHeight="1">
      <c r="A493" s="1138"/>
      <c r="B493" s="417" t="s">
        <v>200</v>
      </c>
      <c r="C493" s="1110" t="str">
        <f>'Class-9'!$AN$3</f>
        <v>SANSKRIT-I</v>
      </c>
      <c r="D493" s="1111"/>
      <c r="E493" s="81">
        <f>IF($J478="TC",0,IF($J478="Nso",0,VLOOKUP($A475,'Class-9'!$B$9:$FL$108,39,0)))</f>
        <v>0</v>
      </c>
      <c r="F493" s="81">
        <f>IF($J478="TC",0,IF($J478="TC",0,IF($J478="Nso",0,VLOOKUP($A475,'Class-9'!$B$9:$FL$108,40,0))))</f>
        <v>0</v>
      </c>
      <c r="G493" s="423">
        <f t="shared" ref="G493:G497" si="100">E493+F493</f>
        <v>0</v>
      </c>
      <c r="H493" s="410">
        <f>IF($J478="TC",0,IF($J478="Nso",0,VLOOKUP($A475,'Class-9'!$B$9:$FL$108,42,0)))</f>
        <v>0</v>
      </c>
      <c r="I493" s="81">
        <f>IF($J478="TC",0,IF($J478="Nso",0,VLOOKUP($A475,'Class-9'!$B$9:$FL$108,43,0)))</f>
        <v>0</v>
      </c>
      <c r="J493" s="423">
        <f t="shared" ref="J493:J497" si="101">H493+I493</f>
        <v>0</v>
      </c>
      <c r="K493" s="81">
        <f>IF($J478="TC",0,IF($J478="Nso",0,VLOOKUP($A475,'Class-9'!$B$9:$FL$108,45,0)))</f>
        <v>0</v>
      </c>
      <c r="L493" s="81">
        <f>IF($J478="Nso",0,VLOOKUP($A475,'Class-9'!$B$9:$FL$108,46,0))</f>
        <v>0</v>
      </c>
      <c r="M493" s="423">
        <f t="shared" ref="M493:M497" si="102">K493+L493</f>
        <v>0</v>
      </c>
      <c r="N493" s="81">
        <f t="shared" ref="N493:N497" si="103">G493+J493+M493</f>
        <v>0</v>
      </c>
      <c r="O493" s="82" t="str">
        <f>IF($J478="TC",0,IF($J478="Nso",0,VLOOKUP($A475,'Class-9'!$B$9:$FL$108,52,0)))</f>
        <v/>
      </c>
    </row>
    <row r="494" spans="1:15" ht="16.5" customHeight="1">
      <c r="A494" s="1138"/>
      <c r="B494" s="417" t="s">
        <v>200</v>
      </c>
      <c r="C494" s="1112" t="str">
        <f>'Class-9'!$BB$3</f>
        <v>SANSKRIT-II</v>
      </c>
      <c r="D494" s="1113"/>
      <c r="E494" s="81">
        <f>IF($J478="TC",0,IF($J478="Nso",0,VLOOKUP($A475,'Class-9'!$B$9:$FL$108,53,0)))</f>
        <v>0</v>
      </c>
      <c r="F494" s="81">
        <f>IF($J478="TC",0,IF($J478="Nso",0,VLOOKUP($A475,'Class-9'!$B$9:$FL$108,54,0)))</f>
        <v>0</v>
      </c>
      <c r="G494" s="257">
        <f t="shared" si="100"/>
        <v>0</v>
      </c>
      <c r="H494" s="258">
        <f>IF($J478="TC",0,IF($J478="Nso",0,VLOOKUP($A475,'Class-9'!$B$9:$FL$108,56,0)))</f>
        <v>0</v>
      </c>
      <c r="I494" s="81">
        <f>IF($J478="TC",0,IF($J478="Nso",0,VLOOKUP($A475,'Class-9'!$B$9:$FL$108,57,0)))</f>
        <v>0</v>
      </c>
      <c r="J494" s="257">
        <f t="shared" si="101"/>
        <v>0</v>
      </c>
      <c r="K494" s="81">
        <f>IF($J478="TC",0,IF($J478="Nso",0,VLOOKUP($A475,'Class-9'!$B$9:$FL$108,59,0)))</f>
        <v>0</v>
      </c>
      <c r="L494" s="81">
        <f>IF($J478="Nso",0,VLOOKUP($A475,'Class-9'!$B$9:$FL$108,60,0))</f>
        <v>0</v>
      </c>
      <c r="M494" s="257">
        <f t="shared" si="102"/>
        <v>0</v>
      </c>
      <c r="N494" s="81">
        <f t="shared" si="103"/>
        <v>0</v>
      </c>
      <c r="O494" s="82" t="str">
        <f>IF($J478="TC",0,IF($J478="Nso",0,VLOOKUP($A475,'Class-9'!$B$9:$FL$108,66,0)))</f>
        <v/>
      </c>
    </row>
    <row r="495" spans="1:15" ht="16.5" customHeight="1">
      <c r="A495" s="1138"/>
      <c r="B495" s="417" t="s">
        <v>200</v>
      </c>
      <c r="C495" s="1112" t="str">
        <f>'Class-9'!$BP$3</f>
        <v>MATHEMATICS</v>
      </c>
      <c r="D495" s="1113"/>
      <c r="E495" s="81">
        <f>IF($J478="TC",0,IF($J478="Nso",0,VLOOKUP($A475,'Class-9'!$B$9:$FL$108,67,0)))</f>
        <v>0</v>
      </c>
      <c r="F495" s="81">
        <f>IF($J478="TC",0,IF($J478="Nso",0,VLOOKUP($A475,'Class-9'!$B$9:$FL$108,68,0)))</f>
        <v>0</v>
      </c>
      <c r="G495" s="257">
        <f t="shared" si="100"/>
        <v>0</v>
      </c>
      <c r="H495" s="258">
        <f>IF($J478="TC",0,IF($J478="Nso",0,VLOOKUP($A475,'Class-9'!$B$9:$FL$108,70,0)))</f>
        <v>0</v>
      </c>
      <c r="I495" s="81">
        <f>IF($J478="TC",0,IF($J478="Nso",0,VLOOKUP($A475,'Class-9'!$B$9:$FL$108,71,0)))</f>
        <v>0</v>
      </c>
      <c r="J495" s="257">
        <f t="shared" si="101"/>
        <v>0</v>
      </c>
      <c r="K495" s="81">
        <f>IF($J478="TC",0,IF($J478="Nso",0,VLOOKUP($A475,'Class-9'!$B$9:$FL$108,73,0)))</f>
        <v>0</v>
      </c>
      <c r="L495" s="81">
        <f>IF($J478="Nso",0,VLOOKUP($A475,'Class-9'!$B$9:$FL$108,74,0))</f>
        <v>0</v>
      </c>
      <c r="M495" s="257">
        <f t="shared" si="102"/>
        <v>0</v>
      </c>
      <c r="N495" s="81">
        <f t="shared" si="103"/>
        <v>0</v>
      </c>
      <c r="O495" s="82" t="str">
        <f>IF($J478="TC",0,IF($J478="Nso",0,VLOOKUP($A475,'Class-9'!$B$9:$FL$108,80,0)))</f>
        <v/>
      </c>
    </row>
    <row r="496" spans="1:15" ht="16.5" customHeight="1">
      <c r="A496" s="1138"/>
      <c r="B496" s="417" t="s">
        <v>200</v>
      </c>
      <c r="C496" s="1114" t="str">
        <f>'Class-9'!$CD$3</f>
        <v>SCIENCE</v>
      </c>
      <c r="D496" s="1115"/>
      <c r="E496" s="411">
        <f>IF($J478="TC",0,IF($J478="Nso",0,VLOOKUP($A475,'Class-9'!$B$9:$FL$108,81,0)))</f>
        <v>0</v>
      </c>
      <c r="F496" s="411">
        <f>IF($J478="TC",0,IF($J478="Nso",0,VLOOKUP($A475,'Class-9'!$B$9:$FL$108,82,0)))</f>
        <v>0</v>
      </c>
      <c r="G496" s="412">
        <f t="shared" si="100"/>
        <v>0</v>
      </c>
      <c r="H496" s="413">
        <f>IF($J478="TC",0,IF($J478="Nso",0,VLOOKUP($A475,'Class-9'!$B$9:$FL$108,84,0)))</f>
        <v>0</v>
      </c>
      <c r="I496" s="411">
        <f>IF($J478="TC",0,IF($J478="Nso",0,VLOOKUP($A475,'Class-9'!$B$9:$FL$108,85,0)))</f>
        <v>0</v>
      </c>
      <c r="J496" s="412">
        <f t="shared" si="101"/>
        <v>0</v>
      </c>
      <c r="K496" s="411">
        <f>IF($J478="TC",0,IF($J478="Nso",0,VLOOKUP($A475,'Class-9'!$B$9:$FL$108,87,0)))</f>
        <v>0</v>
      </c>
      <c r="L496" s="411">
        <f>IF($J478="Nso",0,VLOOKUP($A475,'Class-9'!$B$9:$FL$108,88,0))</f>
        <v>0</v>
      </c>
      <c r="M496" s="412">
        <f t="shared" si="102"/>
        <v>0</v>
      </c>
      <c r="N496" s="411">
        <f t="shared" si="103"/>
        <v>0</v>
      </c>
      <c r="O496" s="414" t="str">
        <f>IF($J478="TC",0,IF($J478="Nso",0,VLOOKUP($A475,'Class-9'!$B$9:$FL$108,94,0)))</f>
        <v/>
      </c>
    </row>
    <row r="497" spans="1:15" ht="16.5" customHeight="1" thickBot="1">
      <c r="A497" s="1138"/>
      <c r="B497" s="417" t="s">
        <v>200</v>
      </c>
      <c r="C497" s="1114" t="str">
        <f>'Class-9'!$CR$3</f>
        <v>SOCIAL SCIENCE</v>
      </c>
      <c r="D497" s="1115"/>
      <c r="E497" s="411">
        <f>IF($J479="TC",0,IF($J478="Nso",0,VLOOKUP($A475,'Class-9'!$B$9:$FL$108,95,0)))</f>
        <v>0</v>
      </c>
      <c r="F497" s="411">
        <f>IF($J479="TC",0,IF($J478="Nso",0,VLOOKUP($A475,'Class-9'!$B$9:$FL$108,96,0)))</f>
        <v>0</v>
      </c>
      <c r="G497" s="412">
        <f t="shared" si="100"/>
        <v>0</v>
      </c>
      <c r="H497" s="413">
        <f>IF($J479="TC",0,IF($J478="Nso",0,VLOOKUP($A475,'Class-9'!$B$9:$FL$108,98,0)))</f>
        <v>0</v>
      </c>
      <c r="I497" s="411">
        <f>IF($J479="TC",0,IF($J478="Nso",0,VLOOKUP($A475,'Class-9'!$B$9:$FL$108,99,0)))</f>
        <v>0</v>
      </c>
      <c r="J497" s="412">
        <f t="shared" si="101"/>
        <v>0</v>
      </c>
      <c r="K497" s="411">
        <f>IF($J479="TC",0,IF($J478="Nso",0,VLOOKUP($A475,'Class-9'!$B$9:$FL$108,101,0)))</f>
        <v>0</v>
      </c>
      <c r="L497" s="411">
        <f>IF($J479="Nso",0,VLOOKUP($A475,'Class-9'!$B$9:$FL$108,102,0))</f>
        <v>0</v>
      </c>
      <c r="M497" s="412">
        <f t="shared" si="102"/>
        <v>0</v>
      </c>
      <c r="N497" s="411">
        <f t="shared" si="103"/>
        <v>0</v>
      </c>
      <c r="O497" s="414" t="str">
        <f>IF($J479="TC",0,IF($J478="Nso",0,VLOOKUP($A475,'Class-9'!$B$9:$FL$108,108,0)))</f>
        <v/>
      </c>
    </row>
    <row r="498" spans="1:15" ht="23.25" customHeight="1">
      <c r="A498" s="1138"/>
      <c r="B498" s="417" t="s">
        <v>200</v>
      </c>
      <c r="C498" s="1116" t="s">
        <v>89</v>
      </c>
      <c r="D498" s="1117"/>
      <c r="E498" s="1118"/>
      <c r="F498" s="1122" t="s">
        <v>90</v>
      </c>
      <c r="G498" s="1123"/>
      <c r="H498" s="1124" t="s">
        <v>91</v>
      </c>
      <c r="I498" s="1125"/>
      <c r="J498" s="1126" t="s">
        <v>47</v>
      </c>
      <c r="K498" s="1127"/>
      <c r="L498" s="415" t="s">
        <v>111</v>
      </c>
      <c r="M498" s="1128" t="s">
        <v>45</v>
      </c>
      <c r="N498" s="1129"/>
      <c r="O498" s="416" t="s">
        <v>49</v>
      </c>
    </row>
    <row r="499" spans="1:15" ht="20.25" customHeight="1" thickBot="1">
      <c r="A499" s="1138"/>
      <c r="B499" s="417" t="s">
        <v>200</v>
      </c>
      <c r="C499" s="1119"/>
      <c r="D499" s="1120"/>
      <c r="E499" s="1121"/>
      <c r="F499" s="1130">
        <f>IF($J478="TC",0,IF($J478="Nso",0,VLOOKUP($A475,'Class-9'!$B$9:$FL$108,160,0)))</f>
        <v>0</v>
      </c>
      <c r="G499" s="1131"/>
      <c r="H499" s="1130">
        <f>IF($J478="TC",0,IF($J478="Nso",0,VLOOKUP($A475,'Class-9'!$B$9:$FL$108,161,0)))</f>
        <v>0</v>
      </c>
      <c r="I499" s="1131"/>
      <c r="J499" s="1132">
        <f>IF($J478="TC",0,IF($J478="Nso",0,VLOOKUP($A475,'Class-9'!$B$9:$FL$108,162,0)))</f>
        <v>0</v>
      </c>
      <c r="K499" s="1133"/>
      <c r="L499" s="259" t="str">
        <f>IF($J478="TC",0,IF($J478="Nso",0,VLOOKUP($A475,'Class-9'!$B$9:$FL$108,163,0)))</f>
        <v/>
      </c>
      <c r="M499" s="1134" t="str">
        <f>IF($J478="TC","TC",IF($J478="Nso","NSO",VLOOKUP($A475,'Class-9'!$B$9:$FL$108,164,0)))</f>
        <v/>
      </c>
      <c r="N499" s="1135"/>
      <c r="O499" s="79" t="str">
        <f>IF($J478="Nso",0,VLOOKUP($A475,'Class-9'!$B$9:$FL$108,166,0))</f>
        <v/>
      </c>
    </row>
    <row r="500" spans="1:15" ht="20.25" customHeight="1">
      <c r="A500" s="1138"/>
      <c r="B500" s="417" t="s">
        <v>200</v>
      </c>
      <c r="C500" s="1061" t="s">
        <v>64</v>
      </c>
      <c r="D500" s="1062"/>
      <c r="E500" s="1062"/>
      <c r="F500" s="1062"/>
      <c r="G500" s="1062"/>
      <c r="H500" s="1063"/>
      <c r="I500" s="1064" t="s">
        <v>65</v>
      </c>
      <c r="J500" s="1065"/>
      <c r="K500" s="1065"/>
      <c r="L500" s="83">
        <f>VLOOKUP($A475,'Class-9'!$B$9:$FL$108,157,0)</f>
        <v>0</v>
      </c>
      <c r="M500" s="1066" t="s">
        <v>121</v>
      </c>
      <c r="N500" s="1067"/>
      <c r="O500" s="1068"/>
    </row>
    <row r="501" spans="1:15" ht="20.25" customHeight="1" thickBot="1">
      <c r="A501" s="1138"/>
      <c r="B501" s="417" t="s">
        <v>200</v>
      </c>
      <c r="C501" s="1069" t="s">
        <v>60</v>
      </c>
      <c r="D501" s="1070"/>
      <c r="E501" s="1070"/>
      <c r="F501" s="1071" t="s">
        <v>192</v>
      </c>
      <c r="G501" s="1071"/>
      <c r="H501" s="260" t="s">
        <v>53</v>
      </c>
      <c r="I501" s="1072" t="s">
        <v>66</v>
      </c>
      <c r="J501" s="1073"/>
      <c r="K501" s="1073"/>
      <c r="L501" s="113">
        <f>VLOOKUP($A475,'Class-9'!$B$9:$FL$108,158,0)</f>
        <v>0</v>
      </c>
      <c r="M501" s="1074" t="str">
        <f>IF($J478="TC",0,IF($J478="Nso",0,VLOOKUP($A475,'Class-9'!$B$9:$FL$108,159,0)))</f>
        <v/>
      </c>
      <c r="N501" s="1075"/>
      <c r="O501" s="1076"/>
    </row>
    <row r="502" spans="1:15" ht="17.25" customHeight="1">
      <c r="A502" s="1138"/>
      <c r="B502" s="417" t="s">
        <v>200</v>
      </c>
      <c r="C502" s="1069"/>
      <c r="D502" s="1070"/>
      <c r="E502" s="1070"/>
      <c r="F502" s="1071"/>
      <c r="G502" s="1071"/>
      <c r="H502" s="261" t="s">
        <v>119</v>
      </c>
      <c r="I502" s="1077" t="s">
        <v>67</v>
      </c>
      <c r="J502" s="1078"/>
      <c r="K502" s="1078"/>
      <c r="L502" s="1079">
        <f>IF($J478="TC","Transferred",IF($J478="Nso","NameSeparated",VLOOKUP($A475,'Class-9'!$B$9:$FL$108,167,0)))</f>
        <v>0</v>
      </c>
      <c r="M502" s="1079"/>
      <c r="N502" s="1079"/>
      <c r="O502" s="1080"/>
    </row>
    <row r="503" spans="1:15" ht="17.25" customHeight="1">
      <c r="A503" s="1138"/>
      <c r="B503" s="417" t="s">
        <v>200</v>
      </c>
      <c r="C503" s="1081" t="str">
        <f>'Class-9'!$DF$3</f>
        <v>Foundation Of Information Tech.</v>
      </c>
      <c r="D503" s="1082"/>
      <c r="E503" s="1083"/>
      <c r="F503" s="1084" t="str">
        <f>IF($J478="TC",0,IF($J478="Nso",0,VLOOKUP($A475,'Class-9'!$B$9:$GP$108,185,0)))</f>
        <v>0/200</v>
      </c>
      <c r="G503" s="1084"/>
      <c r="H503" s="78" t="str">
        <f>IF($J478="TC",0,IF($J478="Nso",0,VLOOKUP($A475,'Class-9'!$B$9:$GP$108,120,0)))</f>
        <v/>
      </c>
      <c r="I503" s="1085" t="s">
        <v>79</v>
      </c>
      <c r="J503" s="1086"/>
      <c r="K503" s="1086"/>
      <c r="L503" s="1087">
        <f>'Class-9'!$T$2</f>
        <v>44676</v>
      </c>
      <c r="M503" s="1088"/>
      <c r="N503" s="1088"/>
      <c r="O503" s="1089"/>
    </row>
    <row r="504" spans="1:15" ht="21" customHeight="1">
      <c r="A504" s="1138"/>
      <c r="B504" s="417" t="s">
        <v>200</v>
      </c>
      <c r="C504" s="1090" t="str">
        <f>'Class-9'!$DR$3</f>
        <v>Health &amp; Phy. Edu.</v>
      </c>
      <c r="D504" s="1084"/>
      <c r="E504" s="1084"/>
      <c r="F504" s="1030" t="str">
        <f>IF($J478="TC",0,IF($J478="Nso",0,VLOOKUP($A475,'Class-9'!$B$9:$GP$108,189,0)))</f>
        <v>0/200</v>
      </c>
      <c r="G504" s="1031"/>
      <c r="H504" s="78" t="str">
        <f>IF($J478="TC",0,IF($J478="Nso",0,VLOOKUP($A475,'Class-9'!$B$9:$GP$108,132,0)))</f>
        <v/>
      </c>
      <c r="I504" s="1091"/>
      <c r="J504" s="1092"/>
      <c r="K504" s="1092"/>
      <c r="L504" s="1092"/>
      <c r="M504" s="1092"/>
      <c r="N504" s="1092"/>
      <c r="O504" s="1093"/>
    </row>
    <row r="505" spans="1:15" ht="21" customHeight="1">
      <c r="A505" s="1138"/>
      <c r="B505" s="417" t="s">
        <v>200</v>
      </c>
      <c r="C505" s="1028" t="str">
        <f>'Class-9'!$ED$3</f>
        <v>S.U.P.W.</v>
      </c>
      <c r="D505" s="1029"/>
      <c r="E505" s="1029"/>
      <c r="F505" s="1030" t="str">
        <f>IF($J478="TC",0,IF($J478="Nso",0,VLOOKUP($A475,'Class-9'!$B$9:$GP$108,193,0)))</f>
        <v>0/100</v>
      </c>
      <c r="G505" s="1031"/>
      <c r="H505" s="78" t="str">
        <f>IF($J478="TC",0,IF($J478="Nso",0,VLOOKUP($A475,'Class-9'!$B$9:$GP$108,138,0)))</f>
        <v/>
      </c>
      <c r="I505" s="1094"/>
      <c r="J505" s="1095"/>
      <c r="K505" s="1095"/>
      <c r="L505" s="1095"/>
      <c r="M505" s="1095"/>
      <c r="N505" s="1095"/>
      <c r="O505" s="1096"/>
    </row>
    <row r="506" spans="1:15" ht="14.25" customHeight="1">
      <c r="A506" s="1138"/>
      <c r="B506" s="417" t="s">
        <v>200</v>
      </c>
      <c r="C506" s="1028" t="str">
        <f>'Class-9'!$EJ$3</f>
        <v>ART EDUCATION</v>
      </c>
      <c r="D506" s="1029"/>
      <c r="E506" s="1029"/>
      <c r="F506" s="1030" t="str">
        <f>IF($J477="TC",0,IF($J477="Nso",0,VLOOKUP($A475,'Class-9'!$B$9:$GP$108,197,0)))</f>
        <v>0/100</v>
      </c>
      <c r="G506" s="1031"/>
      <c r="H506" s="78" t="str">
        <f>IF($J477="TC",0,IF($J477="Nso",0,VLOOKUP($A475,'Class-9'!$B$9:$GP$108,144,0)))</f>
        <v/>
      </c>
      <c r="I506" s="1032" t="s">
        <v>92</v>
      </c>
      <c r="J506" s="1033"/>
      <c r="K506" s="1033"/>
      <c r="L506" s="1033"/>
      <c r="M506" s="1033"/>
      <c r="N506" s="1033"/>
      <c r="O506" s="1034"/>
    </row>
    <row r="507" spans="1:15" ht="14.25" customHeight="1" thickBot="1">
      <c r="A507" s="1138"/>
      <c r="B507" s="417" t="s">
        <v>200</v>
      </c>
      <c r="C507" s="1035" t="str">
        <f>'Class-9'!$EP$3</f>
        <v>H &amp; C RAJ</v>
      </c>
      <c r="D507" s="1036"/>
      <c r="E507" s="1036"/>
      <c r="F507" s="1037" t="str">
        <f>IF($J478="TC",0,IF($J478="Nso",0,VLOOKUP($A475,'Class-9'!$B$9:$GU$108,201,0)))</f>
        <v>0/200</v>
      </c>
      <c r="G507" s="1038"/>
      <c r="H507" s="374" t="str">
        <f>IF($J478="TC",0,IF($J478="Nso",0,VLOOKUP($A475,'Class-9'!$B$9:$GU$108,156,0)))</f>
        <v/>
      </c>
      <c r="I507" s="1032" t="s">
        <v>73</v>
      </c>
      <c r="J507" s="1033"/>
      <c r="K507" s="1033"/>
      <c r="L507" s="1033"/>
      <c r="M507" s="1033"/>
      <c r="N507" s="1033"/>
      <c r="O507" s="1034"/>
    </row>
    <row r="508" spans="1:15" ht="20.25" customHeight="1">
      <c r="A508" s="1138"/>
      <c r="B508" s="417" t="s">
        <v>200</v>
      </c>
      <c r="C508" s="1046" t="s">
        <v>204</v>
      </c>
      <c r="D508" s="1047"/>
      <c r="E508" s="1048"/>
      <c r="F508" s="1055" t="s">
        <v>205</v>
      </c>
      <c r="G508" s="1056"/>
      <c r="H508" s="434" t="s">
        <v>34</v>
      </c>
      <c r="I508" s="1039" t="s">
        <v>74</v>
      </c>
      <c r="J508" s="1033"/>
      <c r="K508" s="1033"/>
      <c r="L508" s="1033"/>
      <c r="M508" s="1033"/>
      <c r="N508" s="1033"/>
      <c r="O508" s="1034"/>
    </row>
    <row r="509" spans="1:15" ht="20.25" customHeight="1">
      <c r="A509" s="1138"/>
      <c r="B509" s="417" t="s">
        <v>200</v>
      </c>
      <c r="C509" s="1049"/>
      <c r="D509" s="1050"/>
      <c r="E509" s="1051"/>
      <c r="F509" s="1057" t="s">
        <v>206</v>
      </c>
      <c r="G509" s="1058"/>
      <c r="H509" s="435" t="s">
        <v>203</v>
      </c>
      <c r="I509" s="1040" t="s">
        <v>75</v>
      </c>
      <c r="J509" s="1041"/>
      <c r="K509" s="1041"/>
      <c r="L509" s="1041"/>
      <c r="M509" s="1041"/>
      <c r="N509" s="1041"/>
      <c r="O509" s="1042"/>
    </row>
    <row r="510" spans="1:15" ht="16.5" customHeight="1">
      <c r="A510" s="1138"/>
      <c r="B510" s="417" t="s">
        <v>200</v>
      </c>
      <c r="C510" s="1049"/>
      <c r="D510" s="1050"/>
      <c r="E510" s="1051"/>
      <c r="F510" s="1057" t="s">
        <v>210</v>
      </c>
      <c r="G510" s="1058"/>
      <c r="H510" s="435" t="s">
        <v>68</v>
      </c>
      <c r="I510" s="1043"/>
      <c r="J510" s="1044"/>
      <c r="K510" s="1044"/>
      <c r="L510" s="1044"/>
      <c r="M510" s="1044"/>
      <c r="N510" s="1044"/>
      <c r="O510" s="1045"/>
    </row>
    <row r="511" spans="1:15" ht="16.5" customHeight="1">
      <c r="A511" s="1138"/>
      <c r="B511" s="417" t="s">
        <v>200</v>
      </c>
      <c r="C511" s="1049"/>
      <c r="D511" s="1050"/>
      <c r="E511" s="1051"/>
      <c r="F511" s="1057" t="s">
        <v>211</v>
      </c>
      <c r="G511" s="1058"/>
      <c r="H511" s="435" t="s">
        <v>69</v>
      </c>
      <c r="I511" s="1043"/>
      <c r="J511" s="1044"/>
      <c r="K511" s="1044"/>
      <c r="L511" s="1044"/>
      <c r="M511" s="1044"/>
      <c r="N511" s="1044"/>
      <c r="O511" s="1045"/>
    </row>
    <row r="512" spans="1:15" ht="16.5" customHeight="1">
      <c r="A512" s="1138"/>
      <c r="B512" s="417" t="s">
        <v>200</v>
      </c>
      <c r="C512" s="1049"/>
      <c r="D512" s="1050"/>
      <c r="E512" s="1051"/>
      <c r="F512" s="1057" t="s">
        <v>120</v>
      </c>
      <c r="G512" s="1058"/>
      <c r="H512" s="435" t="s">
        <v>71</v>
      </c>
      <c r="I512" s="1022" t="s">
        <v>93</v>
      </c>
      <c r="J512" s="1023"/>
      <c r="K512" s="1023"/>
      <c r="L512" s="1023"/>
      <c r="M512" s="1023"/>
      <c r="N512" s="1023"/>
      <c r="O512" s="1024"/>
    </row>
    <row r="513" spans="1:16" ht="16.5" customHeight="1" thickBot="1">
      <c r="A513" s="1138"/>
      <c r="B513" s="418" t="s">
        <v>200</v>
      </c>
      <c r="C513" s="1052"/>
      <c r="D513" s="1053"/>
      <c r="E513" s="1054"/>
      <c r="F513" s="1059" t="s">
        <v>208</v>
      </c>
      <c r="G513" s="1060"/>
      <c r="H513" s="436" t="s">
        <v>70</v>
      </c>
      <c r="I513" s="1025"/>
      <c r="J513" s="1026"/>
      <c r="K513" s="1026"/>
      <c r="L513" s="1026"/>
      <c r="M513" s="1026"/>
      <c r="N513" s="1026"/>
      <c r="O513" s="1027"/>
    </row>
    <row r="514" spans="1:16" ht="15.75" thickTop="1">
      <c r="A514" s="1136"/>
      <c r="B514" s="1136"/>
      <c r="C514" s="1136"/>
      <c r="D514" s="1136"/>
      <c r="E514" s="1136"/>
      <c r="F514" s="1136"/>
      <c r="G514" s="1136"/>
      <c r="H514" s="1136"/>
      <c r="I514" s="1136"/>
      <c r="J514" s="1136"/>
      <c r="K514" s="1136"/>
      <c r="L514" s="1136"/>
      <c r="M514" s="1136"/>
      <c r="N514" s="1136"/>
      <c r="O514" s="1136"/>
    </row>
    <row r="515" spans="1:16" ht="24.75" customHeight="1" thickBot="1">
      <c r="A515" s="263">
        <f>A475+1</f>
        <v>14</v>
      </c>
      <c r="B515" s="1137" t="s">
        <v>56</v>
      </c>
      <c r="C515" s="1137"/>
      <c r="D515" s="1137"/>
      <c r="E515" s="1137"/>
      <c r="F515" s="1137"/>
      <c r="G515" s="1137"/>
      <c r="H515" s="1137"/>
      <c r="I515" s="1137"/>
      <c r="J515" s="1137"/>
      <c r="K515" s="1137"/>
      <c r="L515" s="1137"/>
      <c r="M515" s="1137"/>
      <c r="N515" s="1137"/>
      <c r="O515" s="1137"/>
    </row>
    <row r="516" spans="1:16" s="430" customFormat="1" ht="30.75" customHeight="1" thickTop="1">
      <c r="A516" s="1138"/>
      <c r="B516" s="1139"/>
      <c r="C516" s="1140"/>
      <c r="D516" s="1143" t="str">
        <f>Master!$E$8</f>
        <v>Govt. Sr. Secondary School Raimalwada</v>
      </c>
      <c r="E516" s="1144"/>
      <c r="F516" s="1144"/>
      <c r="G516" s="1144"/>
      <c r="H516" s="1144"/>
      <c r="I516" s="1144"/>
      <c r="J516" s="1144"/>
      <c r="K516" s="1144"/>
      <c r="L516" s="1144"/>
      <c r="M516" s="1144"/>
      <c r="N516" s="1144"/>
      <c r="O516" s="1145"/>
    </row>
    <row r="517" spans="1:16" ht="26.25" customHeight="1" thickBot="1">
      <c r="A517" s="1138"/>
      <c r="B517" s="1141"/>
      <c r="C517" s="1142"/>
      <c r="D517" s="1146" t="str">
        <f>Master!$E$11</f>
        <v>P.S.-Bapini (Jodhpur)</v>
      </c>
      <c r="E517" s="1147"/>
      <c r="F517" s="1147"/>
      <c r="G517" s="1147"/>
      <c r="H517" s="1147"/>
      <c r="I517" s="1147"/>
      <c r="J517" s="1147"/>
      <c r="K517" s="1147"/>
      <c r="L517" s="1147"/>
      <c r="M517" s="1147"/>
      <c r="N517" s="1147"/>
      <c r="O517" s="1148"/>
    </row>
    <row r="518" spans="1:16" ht="22.5" customHeight="1">
      <c r="A518" s="1138"/>
      <c r="B518" s="262"/>
      <c r="C518" s="1149" t="s">
        <v>183</v>
      </c>
      <c r="D518" s="1150"/>
      <c r="E518" s="1150"/>
      <c r="F518" s="1150"/>
      <c r="G518" s="1151"/>
      <c r="H518" s="1158" t="s">
        <v>156</v>
      </c>
      <c r="I518" s="1158"/>
      <c r="J518" s="1161">
        <f>VLOOKUP($A515,'Class-9'!$B$9:$K$108,6)</f>
        <v>0</v>
      </c>
      <c r="K518" s="1162"/>
      <c r="L518" s="1167" t="s">
        <v>76</v>
      </c>
      <c r="M518" s="1168"/>
      <c r="N518" s="1169" t="str">
        <f>Master!$E$14</f>
        <v>08151106901</v>
      </c>
      <c r="O518" s="1170"/>
    </row>
    <row r="519" spans="1:16" ht="18.75" customHeight="1">
      <c r="A519" s="1138"/>
      <c r="B519" s="37"/>
      <c r="C519" s="1152"/>
      <c r="D519" s="1153"/>
      <c r="E519" s="1153"/>
      <c r="F519" s="1153"/>
      <c r="G519" s="1154"/>
      <c r="H519" s="1159"/>
      <c r="I519" s="1159"/>
      <c r="J519" s="1163"/>
      <c r="K519" s="1164"/>
      <c r="L519" s="1171" t="s">
        <v>72</v>
      </c>
      <c r="M519" s="1172"/>
      <c r="N519" s="1172"/>
      <c r="O519" s="1173"/>
      <c r="P519" s="104" t="s">
        <v>191</v>
      </c>
    </row>
    <row r="520" spans="1:16" ht="23.25" customHeight="1" thickBot="1">
      <c r="A520" s="1138"/>
      <c r="B520" s="37"/>
      <c r="C520" s="1155"/>
      <c r="D520" s="1156"/>
      <c r="E520" s="1156"/>
      <c r="F520" s="1156"/>
      <c r="G520" s="1157"/>
      <c r="H520" s="1160"/>
      <c r="I520" s="1160"/>
      <c r="J520" s="1165"/>
      <c r="K520" s="1166"/>
      <c r="L520" s="1174" t="s">
        <v>57</v>
      </c>
      <c r="M520" s="1175"/>
      <c r="N520" s="1176" t="str">
        <f>Master!$E$6</f>
        <v>2021-22</v>
      </c>
      <c r="O520" s="1177"/>
    </row>
    <row r="521" spans="1:16" ht="20.25" customHeight="1">
      <c r="A521" s="1138"/>
      <c r="B521" s="417" t="s">
        <v>200</v>
      </c>
      <c r="C521" s="1178" t="s">
        <v>22</v>
      </c>
      <c r="D521" s="1179"/>
      <c r="E521" s="1179"/>
      <c r="F521" s="1180"/>
      <c r="G521" s="23" t="s">
        <v>181</v>
      </c>
      <c r="H521" s="1181">
        <f>VLOOKUP($A515,'Class-9'!$B$9:$FL$108,4,0)</f>
        <v>0</v>
      </c>
      <c r="I521" s="1181"/>
      <c r="J521" s="1181"/>
      <c r="K521" s="1181"/>
      <c r="L521" s="1181"/>
      <c r="M521" s="1181"/>
      <c r="N521" s="1181"/>
      <c r="O521" s="1182"/>
    </row>
    <row r="522" spans="1:16" ht="20.25" customHeight="1">
      <c r="A522" s="1138"/>
      <c r="B522" s="417" t="s">
        <v>200</v>
      </c>
      <c r="C522" s="1183" t="s">
        <v>24</v>
      </c>
      <c r="D522" s="1184"/>
      <c r="E522" s="1184"/>
      <c r="F522" s="1185"/>
      <c r="G522" s="31" t="s">
        <v>181</v>
      </c>
      <c r="H522" s="1186">
        <f>VLOOKUP($A515,'Class-9'!$B$9:$FL$108,7,0)</f>
        <v>0</v>
      </c>
      <c r="I522" s="1186"/>
      <c r="J522" s="1186"/>
      <c r="K522" s="1186"/>
      <c r="L522" s="1186"/>
      <c r="M522" s="1186"/>
      <c r="N522" s="1186"/>
      <c r="O522" s="1187"/>
    </row>
    <row r="523" spans="1:16" ht="20.25" customHeight="1">
      <c r="A523" s="1138"/>
      <c r="B523" s="417" t="s">
        <v>200</v>
      </c>
      <c r="C523" s="1183" t="s">
        <v>25</v>
      </c>
      <c r="D523" s="1184"/>
      <c r="E523" s="1184"/>
      <c r="F523" s="1185"/>
      <c r="G523" s="31" t="s">
        <v>181</v>
      </c>
      <c r="H523" s="1186">
        <f>VLOOKUP($A515,'Class-9'!$B$9:$FL$108,8,0)</f>
        <v>0</v>
      </c>
      <c r="I523" s="1186"/>
      <c r="J523" s="1186"/>
      <c r="K523" s="1186"/>
      <c r="L523" s="1186"/>
      <c r="M523" s="1186"/>
      <c r="N523" s="1186"/>
      <c r="O523" s="1187"/>
    </row>
    <row r="524" spans="1:16" ht="20.25" customHeight="1">
      <c r="A524" s="1138"/>
      <c r="B524" s="417" t="s">
        <v>200</v>
      </c>
      <c r="C524" s="1183" t="s">
        <v>58</v>
      </c>
      <c r="D524" s="1184"/>
      <c r="E524" s="1184"/>
      <c r="F524" s="1185"/>
      <c r="G524" s="31" t="s">
        <v>181</v>
      </c>
      <c r="H524" s="1186">
        <f>VLOOKUP($A515,'Class-9'!$B$9:$FL$108,9,0)</f>
        <v>0</v>
      </c>
      <c r="I524" s="1186"/>
      <c r="J524" s="1186"/>
      <c r="K524" s="1186"/>
      <c r="L524" s="1186"/>
      <c r="M524" s="1186"/>
      <c r="N524" s="1186"/>
      <c r="O524" s="1187"/>
    </row>
    <row r="525" spans="1:16" ht="20.25" customHeight="1">
      <c r="A525" s="1138"/>
      <c r="B525" s="417" t="s">
        <v>200</v>
      </c>
      <c r="C525" s="1183" t="s">
        <v>59</v>
      </c>
      <c r="D525" s="1184"/>
      <c r="E525" s="1184"/>
      <c r="F525" s="1185"/>
      <c r="G525" s="31" t="s">
        <v>181</v>
      </c>
      <c r="H525" s="1188" t="str">
        <f>CONCATENATE('Class-9'!$G$4,'Class-9'!$J$4)</f>
        <v>9(A)</v>
      </c>
      <c r="I525" s="1186"/>
      <c r="J525" s="1186"/>
      <c r="K525" s="1186"/>
      <c r="L525" s="1186"/>
      <c r="M525" s="1186"/>
      <c r="N525" s="1186"/>
      <c r="O525" s="1187"/>
    </row>
    <row r="526" spans="1:16" ht="20.25" customHeight="1" thickBot="1">
      <c r="A526" s="1138"/>
      <c r="B526" s="417" t="s">
        <v>200</v>
      </c>
      <c r="C526" s="1189" t="s">
        <v>27</v>
      </c>
      <c r="D526" s="1190"/>
      <c r="E526" s="1190"/>
      <c r="F526" s="1191"/>
      <c r="G526" s="80" t="s">
        <v>181</v>
      </c>
      <c r="H526" s="1192">
        <f>VLOOKUP($A515,'Class-9'!$B$9:$FL$108,10,0)</f>
        <v>0</v>
      </c>
      <c r="I526" s="1192"/>
      <c r="J526" s="1192"/>
      <c r="K526" s="1192"/>
      <c r="L526" s="1192"/>
      <c r="M526" s="1192"/>
      <c r="N526" s="1192"/>
      <c r="O526" s="1193"/>
    </row>
    <row r="527" spans="1:16" ht="16.5" customHeight="1">
      <c r="A527" s="1138"/>
      <c r="B527" s="417" t="s">
        <v>200</v>
      </c>
      <c r="C527" s="1194" t="s">
        <v>60</v>
      </c>
      <c r="D527" s="1195"/>
      <c r="E527" s="1198" t="s">
        <v>81</v>
      </c>
      <c r="F527" s="1198" t="s">
        <v>82</v>
      </c>
      <c r="G527" s="1200" t="s">
        <v>32</v>
      </c>
      <c r="H527" s="1202" t="s">
        <v>61</v>
      </c>
      <c r="I527" s="1202"/>
      <c r="J527" s="1203"/>
      <c r="K527" s="1204" t="s">
        <v>97</v>
      </c>
      <c r="L527" s="1205"/>
      <c r="M527" s="1206"/>
      <c r="N527" s="1097" t="s">
        <v>88</v>
      </c>
      <c r="O527" s="1099" t="s">
        <v>118</v>
      </c>
    </row>
    <row r="528" spans="1:16" ht="16.5" customHeight="1">
      <c r="A528" s="1138"/>
      <c r="B528" s="417" t="s">
        <v>200</v>
      </c>
      <c r="C528" s="1196"/>
      <c r="D528" s="1197"/>
      <c r="E528" s="1199"/>
      <c r="F528" s="1199"/>
      <c r="G528" s="1201"/>
      <c r="H528" s="428" t="s">
        <v>31</v>
      </c>
      <c r="I528" s="254" t="s">
        <v>194</v>
      </c>
      <c r="J528" s="429" t="s">
        <v>32</v>
      </c>
      <c r="K528" s="428" t="s">
        <v>31</v>
      </c>
      <c r="L528" s="254" t="s">
        <v>194</v>
      </c>
      <c r="M528" s="429" t="s">
        <v>32</v>
      </c>
      <c r="N528" s="1098"/>
      <c r="O528" s="1100"/>
    </row>
    <row r="529" spans="1:15" ht="16.5" customHeight="1" thickBot="1">
      <c r="A529" s="1138"/>
      <c r="B529" s="417" t="s">
        <v>200</v>
      </c>
      <c r="C529" s="1102" t="s">
        <v>62</v>
      </c>
      <c r="D529" s="1103"/>
      <c r="E529" s="253">
        <f>'Class-9'!$L$7</f>
        <v>10</v>
      </c>
      <c r="F529" s="253">
        <f>'Class-9'!$M$7</f>
        <v>10</v>
      </c>
      <c r="G529" s="255">
        <f>SUM(E529:F529)</f>
        <v>20</v>
      </c>
      <c r="H529" s="253">
        <f>'Class-9'!$O$7</f>
        <v>24</v>
      </c>
      <c r="I529" s="253">
        <f>'Class-9'!$P$7</f>
        <v>6</v>
      </c>
      <c r="J529" s="255">
        <f>SUM(H529:I529)</f>
        <v>30</v>
      </c>
      <c r="K529" s="253">
        <f>'Class-9'!$R$7</f>
        <v>40</v>
      </c>
      <c r="L529" s="253">
        <f>'Class-9'!$S$7</f>
        <v>10</v>
      </c>
      <c r="M529" s="255">
        <f>SUM(K529:L529)</f>
        <v>50</v>
      </c>
      <c r="N529" s="129">
        <f>SUM(G529,J529,M529)</f>
        <v>100</v>
      </c>
      <c r="O529" s="1101"/>
    </row>
    <row r="530" spans="1:15" ht="16.5" customHeight="1">
      <c r="A530" s="1138"/>
      <c r="B530" s="417" t="s">
        <v>200</v>
      </c>
      <c r="C530" s="1104" t="str">
        <f>'Class-9'!$L$3</f>
        <v>HINDI</v>
      </c>
      <c r="D530" s="1105"/>
      <c r="E530" s="81">
        <f>IF($J518="TC",0,IF($J518="Nso",0,VLOOKUP($A515,'Class-9'!$B$9:$FL$108,11,0)))</f>
        <v>0</v>
      </c>
      <c r="F530" s="81">
        <f>IF($J518="TC",0,IF($J518="Nso",0,VLOOKUP($A515,'Class-9'!$B$9:$FL$108,12,0)))</f>
        <v>0</v>
      </c>
      <c r="G530" s="256">
        <f>E530+F530</f>
        <v>0</v>
      </c>
      <c r="H530" s="81">
        <f>IF($J518="TC",0,IF($J518="Nso",0,VLOOKUP($A515,'Class-9'!$B$9:$FL$108,14,0)))</f>
        <v>0</v>
      </c>
      <c r="I530" s="81">
        <f>IF($J518="TC",0,IF($J518="Nso",0,VLOOKUP($A515,'Class-9'!$B$9:$FL$108,15,0)))</f>
        <v>0</v>
      </c>
      <c r="J530" s="256">
        <f>H530+I530</f>
        <v>0</v>
      </c>
      <c r="K530" s="81">
        <f>IF($J518="TC",0,IF($J518="Nso",0,VLOOKUP($A515,'Class-9'!$B$9:$FL$108,17,0)))</f>
        <v>0</v>
      </c>
      <c r="L530" s="81">
        <f>IF($J518="Nso",0,VLOOKUP($A515,'Class-9'!$B$9:$FL$108,18,0))</f>
        <v>0</v>
      </c>
      <c r="M530" s="256">
        <f>K530+L530</f>
        <v>0</v>
      </c>
      <c r="N530" s="81">
        <f>G530+J530+M530</f>
        <v>0</v>
      </c>
      <c r="O530" s="82" t="str">
        <f>IF($J518="TC",0,IF($J518="Nso",0,VLOOKUP($A515,'Class-9'!$B$9:$FL$108,24,0)))</f>
        <v/>
      </c>
    </row>
    <row r="531" spans="1:15" ht="16.5" customHeight="1" thickBot="1">
      <c r="A531" s="1138"/>
      <c r="B531" s="417" t="s">
        <v>200</v>
      </c>
      <c r="C531" s="1106" t="str">
        <f>'Class-9'!$Z$3</f>
        <v>ENGLISH</v>
      </c>
      <c r="D531" s="1107"/>
      <c r="E531" s="419">
        <f>IF($J518="TC",0,IF($J518="Nso",0,VLOOKUP($A515,'Class-9'!$B$9:$FL$108,25,0)))</f>
        <v>0</v>
      </c>
      <c r="F531" s="419">
        <f>IF($J518="TC",0,IF($J518="Nso",0,VLOOKUP($A515,'Class-9'!$B$9:$FL$108,26,0)))</f>
        <v>0</v>
      </c>
      <c r="G531" s="420">
        <f t="shared" ref="G531" si="104">E531+F531</f>
        <v>0</v>
      </c>
      <c r="H531" s="421">
        <f>IF($J518="TC",0,IF($J518="Nso",0,VLOOKUP($A515,'Class-9'!$B$9:$FL$108,28,0)))</f>
        <v>0</v>
      </c>
      <c r="I531" s="419">
        <f>IF($J518="TC",0,IF($J518="Nso",0,VLOOKUP($A515,'Class-9'!$B$9:$FL$108,29,0)))</f>
        <v>0</v>
      </c>
      <c r="J531" s="420">
        <f t="shared" ref="J531" si="105">H531+I531</f>
        <v>0</v>
      </c>
      <c r="K531" s="419">
        <f>IF($J518="TC",0,IF($J518="Nso",0,VLOOKUP($A515,'Class-9'!$B$9:$FL$108,31,0)))</f>
        <v>0</v>
      </c>
      <c r="L531" s="419">
        <f>IF($J518="Nso",0,VLOOKUP($A515,'Class-9'!$B$9:$FL$108,32,0))</f>
        <v>0</v>
      </c>
      <c r="M531" s="420">
        <f t="shared" ref="M531" si="106">K531+L531</f>
        <v>0</v>
      </c>
      <c r="N531" s="419">
        <f t="shared" ref="N531" si="107">G531+J531+M531</f>
        <v>0</v>
      </c>
      <c r="O531" s="422" t="str">
        <f>IF($J518="TC",0,IF($J518="Nso",0,VLOOKUP($A515,'Class-9'!$B$9:$FL$108,38,0)))</f>
        <v/>
      </c>
    </row>
    <row r="532" spans="1:15" ht="16.5" customHeight="1" thickBot="1">
      <c r="A532" s="1138"/>
      <c r="B532" s="417" t="s">
        <v>200</v>
      </c>
      <c r="C532" s="1108" t="s">
        <v>62</v>
      </c>
      <c r="D532" s="1109"/>
      <c r="E532" s="424">
        <f>'Class-9'!$AN$7</f>
        <v>20</v>
      </c>
      <c r="F532" s="424">
        <f>'Class-9'!$AO$7</f>
        <v>20</v>
      </c>
      <c r="G532" s="425">
        <f>SUM(E532:F532)</f>
        <v>40</v>
      </c>
      <c r="H532" s="424">
        <f>'Class-9'!$AQ$7</f>
        <v>48</v>
      </c>
      <c r="I532" s="424">
        <f>'Class-9'!$AR$7</f>
        <v>12</v>
      </c>
      <c r="J532" s="425">
        <f>SUM(H532:I532)</f>
        <v>60</v>
      </c>
      <c r="K532" s="424">
        <f>'Class-9'!$AT$7</f>
        <v>80</v>
      </c>
      <c r="L532" s="424">
        <f>'Class-9'!$AU$7</f>
        <v>20</v>
      </c>
      <c r="M532" s="425">
        <f>SUM(K532:L532)</f>
        <v>100</v>
      </c>
      <c r="N532" s="426">
        <f>SUM(G532,J532,M532)</f>
        <v>200</v>
      </c>
      <c r="O532" s="427" t="s">
        <v>201</v>
      </c>
    </row>
    <row r="533" spans="1:15" ht="16.5" customHeight="1">
      <c r="A533" s="1138"/>
      <c r="B533" s="417" t="s">
        <v>200</v>
      </c>
      <c r="C533" s="1110" t="str">
        <f>'Class-9'!$AN$3</f>
        <v>SANSKRIT-I</v>
      </c>
      <c r="D533" s="1111"/>
      <c r="E533" s="81">
        <f>IF($J518="TC",0,IF($J518="Nso",0,VLOOKUP($A515,'Class-9'!$B$9:$FL$108,39,0)))</f>
        <v>0</v>
      </c>
      <c r="F533" s="81">
        <f>IF($J518="TC",0,IF($J518="TC",0,IF($J518="Nso",0,VLOOKUP($A515,'Class-9'!$B$9:$FL$108,40,0))))</f>
        <v>0</v>
      </c>
      <c r="G533" s="423">
        <f t="shared" ref="G533:G537" si="108">E533+F533</f>
        <v>0</v>
      </c>
      <c r="H533" s="410">
        <f>IF($J518="TC",0,IF($J518="Nso",0,VLOOKUP($A515,'Class-9'!$B$9:$FL$108,42,0)))</f>
        <v>0</v>
      </c>
      <c r="I533" s="81">
        <f>IF($J518="TC",0,IF($J518="Nso",0,VLOOKUP($A515,'Class-9'!$B$9:$FL$108,43,0)))</f>
        <v>0</v>
      </c>
      <c r="J533" s="423">
        <f t="shared" ref="J533:J537" si="109">H533+I533</f>
        <v>0</v>
      </c>
      <c r="K533" s="81">
        <f>IF($J518="TC",0,IF($J518="Nso",0,VLOOKUP($A515,'Class-9'!$B$9:$FL$108,45,0)))</f>
        <v>0</v>
      </c>
      <c r="L533" s="81">
        <f>IF($J518="Nso",0,VLOOKUP($A515,'Class-9'!$B$9:$FL$108,46,0))</f>
        <v>0</v>
      </c>
      <c r="M533" s="423">
        <f t="shared" ref="M533:M537" si="110">K533+L533</f>
        <v>0</v>
      </c>
      <c r="N533" s="81">
        <f t="shared" ref="N533:N537" si="111">G533+J533+M533</f>
        <v>0</v>
      </c>
      <c r="O533" s="82" t="str">
        <f>IF($J518="TC",0,IF($J518="Nso",0,VLOOKUP($A515,'Class-9'!$B$9:$FL$108,52,0)))</f>
        <v/>
      </c>
    </row>
    <row r="534" spans="1:15" ht="16.5" customHeight="1">
      <c r="A534" s="1138"/>
      <c r="B534" s="417" t="s">
        <v>200</v>
      </c>
      <c r="C534" s="1112" t="str">
        <f>'Class-9'!$BB$3</f>
        <v>SANSKRIT-II</v>
      </c>
      <c r="D534" s="1113"/>
      <c r="E534" s="81">
        <f>IF($J518="TC",0,IF($J518="Nso",0,VLOOKUP($A515,'Class-9'!$B$9:$FL$108,53,0)))</f>
        <v>0</v>
      </c>
      <c r="F534" s="81">
        <f>IF($J518="TC",0,IF($J518="Nso",0,VLOOKUP($A515,'Class-9'!$B$9:$FL$108,54,0)))</f>
        <v>0</v>
      </c>
      <c r="G534" s="257">
        <f t="shared" si="108"/>
        <v>0</v>
      </c>
      <c r="H534" s="258">
        <f>IF($J518="TC",0,IF($J518="Nso",0,VLOOKUP($A515,'Class-9'!$B$9:$FL$108,56,0)))</f>
        <v>0</v>
      </c>
      <c r="I534" s="81">
        <f>IF($J518="TC",0,IF($J518="Nso",0,VLOOKUP($A515,'Class-9'!$B$9:$FL$108,57,0)))</f>
        <v>0</v>
      </c>
      <c r="J534" s="257">
        <f t="shared" si="109"/>
        <v>0</v>
      </c>
      <c r="K534" s="81">
        <f>IF($J518="TC",0,IF($J518="Nso",0,VLOOKUP($A515,'Class-9'!$B$9:$FL$108,59,0)))</f>
        <v>0</v>
      </c>
      <c r="L534" s="81">
        <f>IF($J518="Nso",0,VLOOKUP($A515,'Class-9'!$B$9:$FL$108,60,0))</f>
        <v>0</v>
      </c>
      <c r="M534" s="257">
        <f t="shared" si="110"/>
        <v>0</v>
      </c>
      <c r="N534" s="81">
        <f t="shared" si="111"/>
        <v>0</v>
      </c>
      <c r="O534" s="82" t="str">
        <f>IF($J518="TC",0,IF($J518="Nso",0,VLOOKUP($A515,'Class-9'!$B$9:$FL$108,66,0)))</f>
        <v/>
      </c>
    </row>
    <row r="535" spans="1:15" ht="16.5" customHeight="1">
      <c r="A535" s="1138"/>
      <c r="B535" s="417" t="s">
        <v>200</v>
      </c>
      <c r="C535" s="1112" t="str">
        <f>'Class-9'!$BP$3</f>
        <v>MATHEMATICS</v>
      </c>
      <c r="D535" s="1113"/>
      <c r="E535" s="81">
        <f>IF($J518="TC",0,IF($J518="Nso",0,VLOOKUP($A515,'Class-9'!$B$9:$FL$108,67,0)))</f>
        <v>0</v>
      </c>
      <c r="F535" s="81">
        <f>IF($J518="TC",0,IF($J518="Nso",0,VLOOKUP($A515,'Class-9'!$B$9:$FL$108,68,0)))</f>
        <v>0</v>
      </c>
      <c r="G535" s="257">
        <f t="shared" si="108"/>
        <v>0</v>
      </c>
      <c r="H535" s="258">
        <f>IF($J518="TC",0,IF($J518="Nso",0,VLOOKUP($A515,'Class-9'!$B$9:$FL$108,70,0)))</f>
        <v>0</v>
      </c>
      <c r="I535" s="81">
        <f>IF($J518="TC",0,IF($J518="Nso",0,VLOOKUP($A515,'Class-9'!$B$9:$FL$108,71,0)))</f>
        <v>0</v>
      </c>
      <c r="J535" s="257">
        <f t="shared" si="109"/>
        <v>0</v>
      </c>
      <c r="K535" s="81">
        <f>IF($J518="TC",0,IF($J518="Nso",0,VLOOKUP($A515,'Class-9'!$B$9:$FL$108,73,0)))</f>
        <v>0</v>
      </c>
      <c r="L535" s="81">
        <f>IF($J518="Nso",0,VLOOKUP($A515,'Class-9'!$B$9:$FL$108,74,0))</f>
        <v>0</v>
      </c>
      <c r="M535" s="257">
        <f t="shared" si="110"/>
        <v>0</v>
      </c>
      <c r="N535" s="81">
        <f t="shared" si="111"/>
        <v>0</v>
      </c>
      <c r="O535" s="82" t="str">
        <f>IF($J518="TC",0,IF($J518="Nso",0,VLOOKUP($A515,'Class-9'!$B$9:$FL$108,80,0)))</f>
        <v/>
      </c>
    </row>
    <row r="536" spans="1:15" ht="16.5" customHeight="1">
      <c r="A536" s="1138"/>
      <c r="B536" s="417" t="s">
        <v>200</v>
      </c>
      <c r="C536" s="1114" t="str">
        <f>'Class-9'!$CD$3</f>
        <v>SCIENCE</v>
      </c>
      <c r="D536" s="1115"/>
      <c r="E536" s="411">
        <f>IF($J518="TC",0,IF($J518="Nso",0,VLOOKUP($A515,'Class-9'!$B$9:$FL$108,81,0)))</f>
        <v>0</v>
      </c>
      <c r="F536" s="411">
        <f>IF($J518="TC",0,IF($J518="Nso",0,VLOOKUP($A515,'Class-9'!$B$9:$FL$108,82,0)))</f>
        <v>0</v>
      </c>
      <c r="G536" s="412">
        <f t="shared" si="108"/>
        <v>0</v>
      </c>
      <c r="H536" s="413">
        <f>IF($J518="TC",0,IF($J518="Nso",0,VLOOKUP($A515,'Class-9'!$B$9:$FL$108,84,0)))</f>
        <v>0</v>
      </c>
      <c r="I536" s="411">
        <f>IF($J518="TC",0,IF($J518="Nso",0,VLOOKUP($A515,'Class-9'!$B$9:$FL$108,85,0)))</f>
        <v>0</v>
      </c>
      <c r="J536" s="412">
        <f t="shared" si="109"/>
        <v>0</v>
      </c>
      <c r="K536" s="411">
        <f>IF($J518="TC",0,IF($J518="Nso",0,VLOOKUP($A515,'Class-9'!$B$9:$FL$108,87,0)))</f>
        <v>0</v>
      </c>
      <c r="L536" s="411">
        <f>IF($J518="Nso",0,VLOOKUP($A515,'Class-9'!$B$9:$FL$108,88,0))</f>
        <v>0</v>
      </c>
      <c r="M536" s="412">
        <f t="shared" si="110"/>
        <v>0</v>
      </c>
      <c r="N536" s="411">
        <f t="shared" si="111"/>
        <v>0</v>
      </c>
      <c r="O536" s="414" t="str">
        <f>IF($J518="TC",0,IF($J518="Nso",0,VLOOKUP($A515,'Class-9'!$B$9:$FL$108,94,0)))</f>
        <v/>
      </c>
    </row>
    <row r="537" spans="1:15" ht="16.5" customHeight="1" thickBot="1">
      <c r="A537" s="1138"/>
      <c r="B537" s="417" t="s">
        <v>200</v>
      </c>
      <c r="C537" s="1114" t="str">
        <f>'Class-9'!$CR$3</f>
        <v>SOCIAL SCIENCE</v>
      </c>
      <c r="D537" s="1115"/>
      <c r="E537" s="411">
        <f>IF($J519="TC",0,IF($J518="Nso",0,VLOOKUP($A515,'Class-9'!$B$9:$FL$108,95,0)))</f>
        <v>0</v>
      </c>
      <c r="F537" s="411">
        <f>IF($J519="TC",0,IF($J518="Nso",0,VLOOKUP($A515,'Class-9'!$B$9:$FL$108,96,0)))</f>
        <v>0</v>
      </c>
      <c r="G537" s="412">
        <f t="shared" si="108"/>
        <v>0</v>
      </c>
      <c r="H537" s="413">
        <f>IF($J519="TC",0,IF($J518="Nso",0,VLOOKUP($A515,'Class-9'!$B$9:$FL$108,98,0)))</f>
        <v>0</v>
      </c>
      <c r="I537" s="411">
        <f>IF($J519="TC",0,IF($J518="Nso",0,VLOOKUP($A515,'Class-9'!$B$9:$FL$108,99,0)))</f>
        <v>0</v>
      </c>
      <c r="J537" s="412">
        <f t="shared" si="109"/>
        <v>0</v>
      </c>
      <c r="K537" s="411">
        <f>IF($J519="TC",0,IF($J518="Nso",0,VLOOKUP($A515,'Class-9'!$B$9:$FL$108,101,0)))</f>
        <v>0</v>
      </c>
      <c r="L537" s="411">
        <f>IF($J519="Nso",0,VLOOKUP($A515,'Class-9'!$B$9:$FL$108,102,0))</f>
        <v>0</v>
      </c>
      <c r="M537" s="412">
        <f t="shared" si="110"/>
        <v>0</v>
      </c>
      <c r="N537" s="411">
        <f t="shared" si="111"/>
        <v>0</v>
      </c>
      <c r="O537" s="414" t="str">
        <f>IF($J519="TC",0,IF($J518="Nso",0,VLOOKUP($A515,'Class-9'!$B$9:$FL$108,108,0)))</f>
        <v/>
      </c>
    </row>
    <row r="538" spans="1:15" ht="23.25" customHeight="1">
      <c r="A538" s="1138"/>
      <c r="B538" s="417" t="s">
        <v>200</v>
      </c>
      <c r="C538" s="1116" t="s">
        <v>89</v>
      </c>
      <c r="D538" s="1117"/>
      <c r="E538" s="1118"/>
      <c r="F538" s="1122" t="s">
        <v>90</v>
      </c>
      <c r="G538" s="1123"/>
      <c r="H538" s="1124" t="s">
        <v>91</v>
      </c>
      <c r="I538" s="1125"/>
      <c r="J538" s="1126" t="s">
        <v>47</v>
      </c>
      <c r="K538" s="1127"/>
      <c r="L538" s="415" t="s">
        <v>111</v>
      </c>
      <c r="M538" s="1128" t="s">
        <v>45</v>
      </c>
      <c r="N538" s="1129"/>
      <c r="O538" s="416" t="s">
        <v>49</v>
      </c>
    </row>
    <row r="539" spans="1:15" ht="20.25" customHeight="1" thickBot="1">
      <c r="A539" s="1138"/>
      <c r="B539" s="417" t="s">
        <v>200</v>
      </c>
      <c r="C539" s="1119"/>
      <c r="D539" s="1120"/>
      <c r="E539" s="1121"/>
      <c r="F539" s="1130">
        <f>IF($J518="TC",0,IF($J518="Nso",0,VLOOKUP($A515,'Class-9'!$B$9:$FL$108,160,0)))</f>
        <v>0</v>
      </c>
      <c r="G539" s="1131"/>
      <c r="H539" s="1130">
        <f>IF($J518="TC",0,IF($J518="Nso",0,VLOOKUP($A515,'Class-9'!$B$9:$FL$108,161,0)))</f>
        <v>0</v>
      </c>
      <c r="I539" s="1131"/>
      <c r="J539" s="1132">
        <f>IF($J518="TC",0,IF($J518="Nso",0,VLOOKUP($A515,'Class-9'!$B$9:$FL$108,162,0)))</f>
        <v>0</v>
      </c>
      <c r="K539" s="1133"/>
      <c r="L539" s="259" t="str">
        <f>IF($J518="TC",0,IF($J518="Nso",0,VLOOKUP($A515,'Class-9'!$B$9:$FL$108,163,0)))</f>
        <v/>
      </c>
      <c r="M539" s="1134" t="str">
        <f>IF($J518="TC","TC",IF($J518="Nso","NSO",VLOOKUP($A515,'Class-9'!$B$9:$FL$108,164,0)))</f>
        <v/>
      </c>
      <c r="N539" s="1135"/>
      <c r="O539" s="79" t="str">
        <f>IF($J518="Nso",0,VLOOKUP($A515,'Class-9'!$B$9:$FL$108,166,0))</f>
        <v/>
      </c>
    </row>
    <row r="540" spans="1:15" ht="20.25" customHeight="1">
      <c r="A540" s="1138"/>
      <c r="B540" s="417" t="s">
        <v>200</v>
      </c>
      <c r="C540" s="1061" t="s">
        <v>64</v>
      </c>
      <c r="D540" s="1062"/>
      <c r="E540" s="1062"/>
      <c r="F540" s="1062"/>
      <c r="G540" s="1062"/>
      <c r="H540" s="1063"/>
      <c r="I540" s="1064" t="s">
        <v>65</v>
      </c>
      <c r="J540" s="1065"/>
      <c r="K540" s="1065"/>
      <c r="L540" s="83">
        <f>VLOOKUP($A515,'Class-9'!$B$9:$FL$108,157,0)</f>
        <v>0</v>
      </c>
      <c r="M540" s="1066" t="s">
        <v>121</v>
      </c>
      <c r="N540" s="1067"/>
      <c r="O540" s="1068"/>
    </row>
    <row r="541" spans="1:15" ht="20.25" customHeight="1" thickBot="1">
      <c r="A541" s="1138"/>
      <c r="B541" s="417" t="s">
        <v>200</v>
      </c>
      <c r="C541" s="1069" t="s">
        <v>60</v>
      </c>
      <c r="D541" s="1070"/>
      <c r="E541" s="1070"/>
      <c r="F541" s="1071" t="s">
        <v>192</v>
      </c>
      <c r="G541" s="1071"/>
      <c r="H541" s="260" t="s">
        <v>53</v>
      </c>
      <c r="I541" s="1072" t="s">
        <v>66</v>
      </c>
      <c r="J541" s="1073"/>
      <c r="K541" s="1073"/>
      <c r="L541" s="113">
        <f>VLOOKUP($A515,'Class-9'!$B$9:$FL$108,158,0)</f>
        <v>0</v>
      </c>
      <c r="M541" s="1074" t="str">
        <f>IF($J518="TC",0,IF($J518="Nso",0,VLOOKUP($A515,'Class-9'!$B$9:$FL$108,159,0)))</f>
        <v/>
      </c>
      <c r="N541" s="1075"/>
      <c r="O541" s="1076"/>
    </row>
    <row r="542" spans="1:15" ht="17.25" customHeight="1">
      <c r="A542" s="1138"/>
      <c r="B542" s="417" t="s">
        <v>200</v>
      </c>
      <c r="C542" s="1069"/>
      <c r="D542" s="1070"/>
      <c r="E542" s="1070"/>
      <c r="F542" s="1071"/>
      <c r="G542" s="1071"/>
      <c r="H542" s="261" t="s">
        <v>119</v>
      </c>
      <c r="I542" s="1077" t="s">
        <v>67</v>
      </c>
      <c r="J542" s="1078"/>
      <c r="K542" s="1078"/>
      <c r="L542" s="1079">
        <f>IF($J518="TC","Transferred",IF($J518="Nso","NameSeparated",VLOOKUP($A515,'Class-9'!$B$9:$FL$108,167,0)))</f>
        <v>0</v>
      </c>
      <c r="M542" s="1079"/>
      <c r="N542" s="1079"/>
      <c r="O542" s="1080"/>
    </row>
    <row r="543" spans="1:15" ht="17.25" customHeight="1">
      <c r="A543" s="1138"/>
      <c r="B543" s="417" t="s">
        <v>200</v>
      </c>
      <c r="C543" s="1081" t="str">
        <f>'Class-9'!$DF$3</f>
        <v>Foundation Of Information Tech.</v>
      </c>
      <c r="D543" s="1082"/>
      <c r="E543" s="1083"/>
      <c r="F543" s="1084" t="str">
        <f>IF($J518="TC",0,IF($J518="Nso",0,VLOOKUP($A515,'Class-9'!$B$9:$GP$108,185,0)))</f>
        <v>0/200</v>
      </c>
      <c r="G543" s="1084"/>
      <c r="H543" s="78" t="str">
        <f>IF($J518="TC",0,IF($J518="Nso",0,VLOOKUP($A515,'Class-9'!$B$9:$GP$108,120,0)))</f>
        <v/>
      </c>
      <c r="I543" s="1085" t="s">
        <v>79</v>
      </c>
      <c r="J543" s="1086"/>
      <c r="K543" s="1086"/>
      <c r="L543" s="1087">
        <f>'Class-9'!$T$2</f>
        <v>44676</v>
      </c>
      <c r="M543" s="1088"/>
      <c r="N543" s="1088"/>
      <c r="O543" s="1089"/>
    </row>
    <row r="544" spans="1:15" ht="21" customHeight="1">
      <c r="A544" s="1138"/>
      <c r="B544" s="417" t="s">
        <v>200</v>
      </c>
      <c r="C544" s="1090" t="str">
        <f>'Class-9'!$DR$3</f>
        <v>Health &amp; Phy. Edu.</v>
      </c>
      <c r="D544" s="1084"/>
      <c r="E544" s="1084"/>
      <c r="F544" s="1030" t="str">
        <f>IF($J518="TC",0,IF($J518="Nso",0,VLOOKUP($A515,'Class-9'!$B$9:$GP$108,189,0)))</f>
        <v>0/200</v>
      </c>
      <c r="G544" s="1031"/>
      <c r="H544" s="78" t="str">
        <f>IF($J518="TC",0,IF($J518="Nso",0,VLOOKUP($A515,'Class-9'!$B$9:$GP$108,132,0)))</f>
        <v/>
      </c>
      <c r="I544" s="1091"/>
      <c r="J544" s="1092"/>
      <c r="K544" s="1092"/>
      <c r="L544" s="1092"/>
      <c r="M544" s="1092"/>
      <c r="N544" s="1092"/>
      <c r="O544" s="1093"/>
    </row>
    <row r="545" spans="1:16" ht="21" customHeight="1">
      <c r="A545" s="1138"/>
      <c r="B545" s="417" t="s">
        <v>200</v>
      </c>
      <c r="C545" s="1028" t="str">
        <f>'Class-9'!$ED$3</f>
        <v>S.U.P.W.</v>
      </c>
      <c r="D545" s="1029"/>
      <c r="E545" s="1029"/>
      <c r="F545" s="1030" t="str">
        <f>IF($J518="TC",0,IF($J518="Nso",0,VLOOKUP($A515,'Class-9'!$B$9:$GP$108,193,0)))</f>
        <v>0/100</v>
      </c>
      <c r="G545" s="1031"/>
      <c r="H545" s="78" t="str">
        <f>IF($J518="TC",0,IF($J518="Nso",0,VLOOKUP($A515,'Class-9'!$B$9:$GP$108,138,0)))</f>
        <v/>
      </c>
      <c r="I545" s="1094"/>
      <c r="J545" s="1095"/>
      <c r="K545" s="1095"/>
      <c r="L545" s="1095"/>
      <c r="M545" s="1095"/>
      <c r="N545" s="1095"/>
      <c r="O545" s="1096"/>
    </row>
    <row r="546" spans="1:16" ht="14.25" customHeight="1">
      <c r="A546" s="1138"/>
      <c r="B546" s="417" t="s">
        <v>200</v>
      </c>
      <c r="C546" s="1028" t="str">
        <f>'Class-9'!$EJ$3</f>
        <v>ART EDUCATION</v>
      </c>
      <c r="D546" s="1029"/>
      <c r="E546" s="1029"/>
      <c r="F546" s="1030" t="str">
        <f>IF($J517="TC",0,IF($J517="Nso",0,VLOOKUP($A515,'Class-9'!$B$9:$GP$108,197,0)))</f>
        <v>0/100</v>
      </c>
      <c r="G546" s="1031"/>
      <c r="H546" s="78" t="str">
        <f>IF($J517="TC",0,IF($J517="Nso",0,VLOOKUP($A515,'Class-9'!$B$9:$GP$108,144,0)))</f>
        <v/>
      </c>
      <c r="I546" s="1032" t="s">
        <v>92</v>
      </c>
      <c r="J546" s="1033"/>
      <c r="K546" s="1033"/>
      <c r="L546" s="1033"/>
      <c r="M546" s="1033"/>
      <c r="N546" s="1033"/>
      <c r="O546" s="1034"/>
    </row>
    <row r="547" spans="1:16" ht="14.25" customHeight="1" thickBot="1">
      <c r="A547" s="1138"/>
      <c r="B547" s="417" t="s">
        <v>200</v>
      </c>
      <c r="C547" s="1035" t="str">
        <f>'Class-9'!$EP$3</f>
        <v>H &amp; C RAJ</v>
      </c>
      <c r="D547" s="1036"/>
      <c r="E547" s="1036"/>
      <c r="F547" s="1037" t="str">
        <f>IF($J518="TC",0,IF($J518="Nso",0,VLOOKUP($A515,'Class-9'!$B$9:$GU$108,201,0)))</f>
        <v>0/200</v>
      </c>
      <c r="G547" s="1038"/>
      <c r="H547" s="374" t="str">
        <f>IF($J518="TC",0,IF($J518="Nso",0,VLOOKUP($A515,'Class-9'!$B$9:$GU$108,156,0)))</f>
        <v/>
      </c>
      <c r="I547" s="1032" t="s">
        <v>73</v>
      </c>
      <c r="J547" s="1033"/>
      <c r="K547" s="1033"/>
      <c r="L547" s="1033"/>
      <c r="M547" s="1033"/>
      <c r="N547" s="1033"/>
      <c r="O547" s="1034"/>
    </row>
    <row r="548" spans="1:16" ht="20.25" customHeight="1">
      <c r="A548" s="1138"/>
      <c r="B548" s="417" t="s">
        <v>200</v>
      </c>
      <c r="C548" s="1046" t="s">
        <v>204</v>
      </c>
      <c r="D548" s="1047"/>
      <c r="E548" s="1048"/>
      <c r="F548" s="1055" t="s">
        <v>205</v>
      </c>
      <c r="G548" s="1056"/>
      <c r="H548" s="434" t="s">
        <v>34</v>
      </c>
      <c r="I548" s="1039" t="s">
        <v>74</v>
      </c>
      <c r="J548" s="1033"/>
      <c r="K548" s="1033"/>
      <c r="L548" s="1033"/>
      <c r="M548" s="1033"/>
      <c r="N548" s="1033"/>
      <c r="O548" s="1034"/>
    </row>
    <row r="549" spans="1:16" ht="20.25" customHeight="1">
      <c r="A549" s="1138"/>
      <c r="B549" s="417" t="s">
        <v>200</v>
      </c>
      <c r="C549" s="1049"/>
      <c r="D549" s="1050"/>
      <c r="E549" s="1051"/>
      <c r="F549" s="1057" t="s">
        <v>206</v>
      </c>
      <c r="G549" s="1058"/>
      <c r="H549" s="435" t="s">
        <v>203</v>
      </c>
      <c r="I549" s="1040" t="s">
        <v>75</v>
      </c>
      <c r="J549" s="1041"/>
      <c r="K549" s="1041"/>
      <c r="L549" s="1041"/>
      <c r="M549" s="1041"/>
      <c r="N549" s="1041"/>
      <c r="O549" s="1042"/>
    </row>
    <row r="550" spans="1:16" ht="16.5" customHeight="1">
      <c r="A550" s="1138"/>
      <c r="B550" s="417" t="s">
        <v>200</v>
      </c>
      <c r="C550" s="1049"/>
      <c r="D550" s="1050"/>
      <c r="E550" s="1051"/>
      <c r="F550" s="1057" t="s">
        <v>210</v>
      </c>
      <c r="G550" s="1058"/>
      <c r="H550" s="435" t="s">
        <v>68</v>
      </c>
      <c r="I550" s="1043"/>
      <c r="J550" s="1044"/>
      <c r="K550" s="1044"/>
      <c r="L550" s="1044"/>
      <c r="M550" s="1044"/>
      <c r="N550" s="1044"/>
      <c r="O550" s="1045"/>
    </row>
    <row r="551" spans="1:16" ht="16.5" customHeight="1">
      <c r="A551" s="1138"/>
      <c r="B551" s="417" t="s">
        <v>200</v>
      </c>
      <c r="C551" s="1049"/>
      <c r="D551" s="1050"/>
      <c r="E551" s="1051"/>
      <c r="F551" s="1057" t="s">
        <v>211</v>
      </c>
      <c r="G551" s="1058"/>
      <c r="H551" s="435" t="s">
        <v>69</v>
      </c>
      <c r="I551" s="1043"/>
      <c r="J551" s="1044"/>
      <c r="K551" s="1044"/>
      <c r="L551" s="1044"/>
      <c r="M551" s="1044"/>
      <c r="N551" s="1044"/>
      <c r="O551" s="1045"/>
    </row>
    <row r="552" spans="1:16" ht="16.5" customHeight="1">
      <c r="A552" s="1138"/>
      <c r="B552" s="417" t="s">
        <v>200</v>
      </c>
      <c r="C552" s="1049"/>
      <c r="D552" s="1050"/>
      <c r="E552" s="1051"/>
      <c r="F552" s="1057" t="s">
        <v>120</v>
      </c>
      <c r="G552" s="1058"/>
      <c r="H552" s="435" t="s">
        <v>71</v>
      </c>
      <c r="I552" s="1022" t="s">
        <v>93</v>
      </c>
      <c r="J552" s="1023"/>
      <c r="K552" s="1023"/>
      <c r="L552" s="1023"/>
      <c r="M552" s="1023"/>
      <c r="N552" s="1023"/>
      <c r="O552" s="1024"/>
    </row>
    <row r="553" spans="1:16" ht="16.5" customHeight="1" thickBot="1">
      <c r="A553" s="1138"/>
      <c r="B553" s="418" t="s">
        <v>200</v>
      </c>
      <c r="C553" s="1052"/>
      <c r="D553" s="1053"/>
      <c r="E553" s="1054"/>
      <c r="F553" s="1059" t="s">
        <v>208</v>
      </c>
      <c r="G553" s="1060"/>
      <c r="H553" s="436" t="s">
        <v>70</v>
      </c>
      <c r="I553" s="1025"/>
      <c r="J553" s="1026"/>
      <c r="K553" s="1026"/>
      <c r="L553" s="1026"/>
      <c r="M553" s="1026"/>
      <c r="N553" s="1026"/>
      <c r="O553" s="1027"/>
    </row>
    <row r="554" spans="1:16" ht="24.75" customHeight="1" thickTop="1" thickBot="1">
      <c r="A554" s="263">
        <f>A515+1</f>
        <v>15</v>
      </c>
      <c r="B554" s="1137" t="s">
        <v>56</v>
      </c>
      <c r="C554" s="1137"/>
      <c r="D554" s="1137"/>
      <c r="E554" s="1137"/>
      <c r="F554" s="1137"/>
      <c r="G554" s="1137"/>
      <c r="H554" s="1137"/>
      <c r="I554" s="1137"/>
      <c r="J554" s="1137"/>
      <c r="K554" s="1137"/>
      <c r="L554" s="1137"/>
      <c r="M554" s="1137"/>
      <c r="N554" s="1137"/>
      <c r="O554" s="1137"/>
    </row>
    <row r="555" spans="1:16" s="430" customFormat="1" ht="30.75" customHeight="1" thickTop="1">
      <c r="A555" s="1138"/>
      <c r="B555" s="1139"/>
      <c r="C555" s="1140"/>
      <c r="D555" s="1143" t="str">
        <f>Master!$E$8</f>
        <v>Govt. Sr. Secondary School Raimalwada</v>
      </c>
      <c r="E555" s="1144"/>
      <c r="F555" s="1144"/>
      <c r="G555" s="1144"/>
      <c r="H555" s="1144"/>
      <c r="I555" s="1144"/>
      <c r="J555" s="1144"/>
      <c r="K555" s="1144"/>
      <c r="L555" s="1144"/>
      <c r="M555" s="1144"/>
      <c r="N555" s="1144"/>
      <c r="O555" s="1145"/>
    </row>
    <row r="556" spans="1:16" ht="26.25" customHeight="1" thickBot="1">
      <c r="A556" s="1138"/>
      <c r="B556" s="1141"/>
      <c r="C556" s="1142"/>
      <c r="D556" s="1146" t="str">
        <f>Master!$E$11</f>
        <v>P.S.-Bapini (Jodhpur)</v>
      </c>
      <c r="E556" s="1147"/>
      <c r="F556" s="1147"/>
      <c r="G556" s="1147"/>
      <c r="H556" s="1147"/>
      <c r="I556" s="1147"/>
      <c r="J556" s="1147"/>
      <c r="K556" s="1147"/>
      <c r="L556" s="1147"/>
      <c r="M556" s="1147"/>
      <c r="N556" s="1147"/>
      <c r="O556" s="1148"/>
    </row>
    <row r="557" spans="1:16" ht="22.5" customHeight="1">
      <c r="A557" s="1138"/>
      <c r="B557" s="262"/>
      <c r="C557" s="1149" t="s">
        <v>183</v>
      </c>
      <c r="D557" s="1150"/>
      <c r="E557" s="1150"/>
      <c r="F557" s="1150"/>
      <c r="G557" s="1151"/>
      <c r="H557" s="1158" t="s">
        <v>156</v>
      </c>
      <c r="I557" s="1158"/>
      <c r="J557" s="1161">
        <f>VLOOKUP($A554,'Class-9'!$B$9:$K$108,6)</f>
        <v>0</v>
      </c>
      <c r="K557" s="1162"/>
      <c r="L557" s="1167" t="s">
        <v>76</v>
      </c>
      <c r="M557" s="1168"/>
      <c r="N557" s="1169" t="str">
        <f>Master!$E$14</f>
        <v>08151106901</v>
      </c>
      <c r="O557" s="1170"/>
    </row>
    <row r="558" spans="1:16" ht="18.75" customHeight="1">
      <c r="A558" s="1138"/>
      <c r="B558" s="37"/>
      <c r="C558" s="1152"/>
      <c r="D558" s="1153"/>
      <c r="E558" s="1153"/>
      <c r="F558" s="1153"/>
      <c r="G558" s="1154"/>
      <c r="H558" s="1159"/>
      <c r="I558" s="1159"/>
      <c r="J558" s="1163"/>
      <c r="K558" s="1164"/>
      <c r="L558" s="1171" t="s">
        <v>72</v>
      </c>
      <c r="M558" s="1172"/>
      <c r="N558" s="1172"/>
      <c r="O558" s="1173"/>
      <c r="P558" s="104" t="s">
        <v>191</v>
      </c>
    </row>
    <row r="559" spans="1:16" ht="23.25" customHeight="1" thickBot="1">
      <c r="A559" s="1138"/>
      <c r="B559" s="37"/>
      <c r="C559" s="1155"/>
      <c r="D559" s="1156"/>
      <c r="E559" s="1156"/>
      <c r="F559" s="1156"/>
      <c r="G559" s="1157"/>
      <c r="H559" s="1160"/>
      <c r="I559" s="1160"/>
      <c r="J559" s="1165"/>
      <c r="K559" s="1166"/>
      <c r="L559" s="1174" t="s">
        <v>57</v>
      </c>
      <c r="M559" s="1175"/>
      <c r="N559" s="1176" t="str">
        <f>Master!$E$6</f>
        <v>2021-22</v>
      </c>
      <c r="O559" s="1177"/>
    </row>
    <row r="560" spans="1:16" ht="20.25" customHeight="1">
      <c r="A560" s="1138"/>
      <c r="B560" s="417" t="s">
        <v>200</v>
      </c>
      <c r="C560" s="1178" t="s">
        <v>22</v>
      </c>
      <c r="D560" s="1179"/>
      <c r="E560" s="1179"/>
      <c r="F560" s="1180"/>
      <c r="G560" s="23" t="s">
        <v>181</v>
      </c>
      <c r="H560" s="1181">
        <f>VLOOKUP($A554,'Class-9'!$B$9:$FL$108,4,0)</f>
        <v>0</v>
      </c>
      <c r="I560" s="1181"/>
      <c r="J560" s="1181"/>
      <c r="K560" s="1181"/>
      <c r="L560" s="1181"/>
      <c r="M560" s="1181"/>
      <c r="N560" s="1181"/>
      <c r="O560" s="1182"/>
    </row>
    <row r="561" spans="1:15" ht="20.25" customHeight="1">
      <c r="A561" s="1138"/>
      <c r="B561" s="417" t="s">
        <v>200</v>
      </c>
      <c r="C561" s="1183" t="s">
        <v>24</v>
      </c>
      <c r="D561" s="1184"/>
      <c r="E561" s="1184"/>
      <c r="F561" s="1185"/>
      <c r="G561" s="31" t="s">
        <v>181</v>
      </c>
      <c r="H561" s="1186">
        <f>VLOOKUP($A554,'Class-9'!$B$9:$FL$108,7,0)</f>
        <v>0</v>
      </c>
      <c r="I561" s="1186"/>
      <c r="J561" s="1186"/>
      <c r="K561" s="1186"/>
      <c r="L561" s="1186"/>
      <c r="M561" s="1186"/>
      <c r="N561" s="1186"/>
      <c r="O561" s="1187"/>
    </row>
    <row r="562" spans="1:15" ht="20.25" customHeight="1">
      <c r="A562" s="1138"/>
      <c r="B562" s="417" t="s">
        <v>200</v>
      </c>
      <c r="C562" s="1183" t="s">
        <v>25</v>
      </c>
      <c r="D562" s="1184"/>
      <c r="E562" s="1184"/>
      <c r="F562" s="1185"/>
      <c r="G562" s="31" t="s">
        <v>181</v>
      </c>
      <c r="H562" s="1186">
        <f>VLOOKUP($A554,'Class-9'!$B$9:$FL$108,8,0)</f>
        <v>0</v>
      </c>
      <c r="I562" s="1186"/>
      <c r="J562" s="1186"/>
      <c r="K562" s="1186"/>
      <c r="L562" s="1186"/>
      <c r="M562" s="1186"/>
      <c r="N562" s="1186"/>
      <c r="O562" s="1187"/>
    </row>
    <row r="563" spans="1:15" ht="20.25" customHeight="1">
      <c r="A563" s="1138"/>
      <c r="B563" s="417" t="s">
        <v>200</v>
      </c>
      <c r="C563" s="1183" t="s">
        <v>58</v>
      </c>
      <c r="D563" s="1184"/>
      <c r="E563" s="1184"/>
      <c r="F563" s="1185"/>
      <c r="G563" s="31" t="s">
        <v>181</v>
      </c>
      <c r="H563" s="1186">
        <f>VLOOKUP($A554,'Class-9'!$B$9:$FL$108,9,0)</f>
        <v>0</v>
      </c>
      <c r="I563" s="1186"/>
      <c r="J563" s="1186"/>
      <c r="K563" s="1186"/>
      <c r="L563" s="1186"/>
      <c r="M563" s="1186"/>
      <c r="N563" s="1186"/>
      <c r="O563" s="1187"/>
    </row>
    <row r="564" spans="1:15" ht="20.25" customHeight="1">
      <c r="A564" s="1138"/>
      <c r="B564" s="417" t="s">
        <v>200</v>
      </c>
      <c r="C564" s="1183" t="s">
        <v>59</v>
      </c>
      <c r="D564" s="1184"/>
      <c r="E564" s="1184"/>
      <c r="F564" s="1185"/>
      <c r="G564" s="31" t="s">
        <v>181</v>
      </c>
      <c r="H564" s="1188" t="str">
        <f>CONCATENATE('Class-9'!$G$4,'Class-9'!$J$4)</f>
        <v>9(A)</v>
      </c>
      <c r="I564" s="1186"/>
      <c r="J564" s="1186"/>
      <c r="K564" s="1186"/>
      <c r="L564" s="1186"/>
      <c r="M564" s="1186"/>
      <c r="N564" s="1186"/>
      <c r="O564" s="1187"/>
    </row>
    <row r="565" spans="1:15" ht="20.25" customHeight="1" thickBot="1">
      <c r="A565" s="1138"/>
      <c r="B565" s="417" t="s">
        <v>200</v>
      </c>
      <c r="C565" s="1189" t="s">
        <v>27</v>
      </c>
      <c r="D565" s="1190"/>
      <c r="E565" s="1190"/>
      <c r="F565" s="1191"/>
      <c r="G565" s="80" t="s">
        <v>181</v>
      </c>
      <c r="H565" s="1192">
        <f>VLOOKUP($A554,'Class-9'!$B$9:$FL$108,10,0)</f>
        <v>0</v>
      </c>
      <c r="I565" s="1192"/>
      <c r="J565" s="1192"/>
      <c r="K565" s="1192"/>
      <c r="L565" s="1192"/>
      <c r="M565" s="1192"/>
      <c r="N565" s="1192"/>
      <c r="O565" s="1193"/>
    </row>
    <row r="566" spans="1:15" ht="16.5" customHeight="1">
      <c r="A566" s="1138"/>
      <c r="B566" s="417" t="s">
        <v>200</v>
      </c>
      <c r="C566" s="1194" t="s">
        <v>60</v>
      </c>
      <c r="D566" s="1195"/>
      <c r="E566" s="1198" t="s">
        <v>81</v>
      </c>
      <c r="F566" s="1198" t="s">
        <v>82</v>
      </c>
      <c r="G566" s="1200" t="s">
        <v>32</v>
      </c>
      <c r="H566" s="1202" t="s">
        <v>61</v>
      </c>
      <c r="I566" s="1202"/>
      <c r="J566" s="1203"/>
      <c r="K566" s="1204" t="s">
        <v>97</v>
      </c>
      <c r="L566" s="1205"/>
      <c r="M566" s="1206"/>
      <c r="N566" s="1097" t="s">
        <v>88</v>
      </c>
      <c r="O566" s="1099" t="s">
        <v>118</v>
      </c>
    </row>
    <row r="567" spans="1:15" ht="16.5" customHeight="1">
      <c r="A567" s="1138"/>
      <c r="B567" s="417" t="s">
        <v>200</v>
      </c>
      <c r="C567" s="1196"/>
      <c r="D567" s="1197"/>
      <c r="E567" s="1199"/>
      <c r="F567" s="1199"/>
      <c r="G567" s="1201"/>
      <c r="H567" s="428" t="s">
        <v>31</v>
      </c>
      <c r="I567" s="254" t="s">
        <v>194</v>
      </c>
      <c r="J567" s="429" t="s">
        <v>32</v>
      </c>
      <c r="K567" s="428" t="s">
        <v>31</v>
      </c>
      <c r="L567" s="254" t="s">
        <v>194</v>
      </c>
      <c r="M567" s="429" t="s">
        <v>32</v>
      </c>
      <c r="N567" s="1098"/>
      <c r="O567" s="1100"/>
    </row>
    <row r="568" spans="1:15" ht="16.5" customHeight="1" thickBot="1">
      <c r="A568" s="1138"/>
      <c r="B568" s="417" t="s">
        <v>200</v>
      </c>
      <c r="C568" s="1102" t="s">
        <v>62</v>
      </c>
      <c r="D568" s="1103"/>
      <c r="E568" s="253">
        <f>'Class-9'!$L$7</f>
        <v>10</v>
      </c>
      <c r="F568" s="253">
        <f>'Class-9'!$M$7</f>
        <v>10</v>
      </c>
      <c r="G568" s="255">
        <f>SUM(E568:F568)</f>
        <v>20</v>
      </c>
      <c r="H568" s="253">
        <f>'Class-9'!$O$7</f>
        <v>24</v>
      </c>
      <c r="I568" s="253">
        <f>'Class-9'!$P$7</f>
        <v>6</v>
      </c>
      <c r="J568" s="255">
        <f>SUM(H568:I568)</f>
        <v>30</v>
      </c>
      <c r="K568" s="253">
        <f>'Class-9'!$R$7</f>
        <v>40</v>
      </c>
      <c r="L568" s="253">
        <f>'Class-9'!$S$7</f>
        <v>10</v>
      </c>
      <c r="M568" s="255">
        <f>SUM(K568:L568)</f>
        <v>50</v>
      </c>
      <c r="N568" s="129">
        <f>SUM(G568,J568,M568)</f>
        <v>100</v>
      </c>
      <c r="O568" s="1101"/>
    </row>
    <row r="569" spans="1:15" ht="16.5" customHeight="1">
      <c r="A569" s="1138"/>
      <c r="B569" s="417" t="s">
        <v>200</v>
      </c>
      <c r="C569" s="1104" t="str">
        <f>'Class-9'!$L$3</f>
        <v>HINDI</v>
      </c>
      <c r="D569" s="1105"/>
      <c r="E569" s="81">
        <f>IF($J557="TC",0,IF($J557="Nso",0,VLOOKUP($A554,'Class-9'!$B$9:$FL$108,11,0)))</f>
        <v>0</v>
      </c>
      <c r="F569" s="81">
        <f>IF($J557="TC",0,IF($J557="Nso",0,VLOOKUP($A554,'Class-9'!$B$9:$FL$108,12,0)))</f>
        <v>0</v>
      </c>
      <c r="G569" s="256">
        <f>E569+F569</f>
        <v>0</v>
      </c>
      <c r="H569" s="81">
        <f>IF($J557="TC",0,IF($J557="Nso",0,VLOOKUP($A554,'Class-9'!$B$9:$FL$108,14,0)))</f>
        <v>0</v>
      </c>
      <c r="I569" s="81">
        <f>IF($J557="TC",0,IF($J557="Nso",0,VLOOKUP($A554,'Class-9'!$B$9:$FL$108,15,0)))</f>
        <v>0</v>
      </c>
      <c r="J569" s="256">
        <f>H569+I569</f>
        <v>0</v>
      </c>
      <c r="K569" s="81">
        <f>IF($J557="TC",0,IF($J557="Nso",0,VLOOKUP($A554,'Class-9'!$B$9:$FL$108,17,0)))</f>
        <v>0</v>
      </c>
      <c r="L569" s="81">
        <f>IF($J557="Nso",0,VLOOKUP($A554,'Class-9'!$B$9:$FL$108,18,0))</f>
        <v>0</v>
      </c>
      <c r="M569" s="256">
        <f>K569+L569</f>
        <v>0</v>
      </c>
      <c r="N569" s="81">
        <f>G569+J569+M569</f>
        <v>0</v>
      </c>
      <c r="O569" s="82" t="str">
        <f>IF($J557="TC",0,IF($J557="Nso",0,VLOOKUP($A554,'Class-9'!$B$9:$FL$108,24,0)))</f>
        <v/>
      </c>
    </row>
    <row r="570" spans="1:15" ht="16.5" customHeight="1" thickBot="1">
      <c r="A570" s="1138"/>
      <c r="B570" s="417" t="s">
        <v>200</v>
      </c>
      <c r="C570" s="1106" t="str">
        <f>'Class-9'!$Z$3</f>
        <v>ENGLISH</v>
      </c>
      <c r="D570" s="1107"/>
      <c r="E570" s="419">
        <f>IF($J557="TC",0,IF($J557="Nso",0,VLOOKUP($A554,'Class-9'!$B$9:$FL$108,25,0)))</f>
        <v>0</v>
      </c>
      <c r="F570" s="419">
        <f>IF($J557="TC",0,IF($J557="Nso",0,VLOOKUP($A554,'Class-9'!$B$9:$FL$108,26,0)))</f>
        <v>0</v>
      </c>
      <c r="G570" s="420">
        <f t="shared" ref="G570" si="112">E570+F570</f>
        <v>0</v>
      </c>
      <c r="H570" s="421">
        <f>IF($J557="TC",0,IF($J557="Nso",0,VLOOKUP($A554,'Class-9'!$B$9:$FL$108,28,0)))</f>
        <v>0</v>
      </c>
      <c r="I570" s="419">
        <f>IF($J557="TC",0,IF($J557="Nso",0,VLOOKUP($A554,'Class-9'!$B$9:$FL$108,29,0)))</f>
        <v>0</v>
      </c>
      <c r="J570" s="420">
        <f t="shared" ref="J570" si="113">H570+I570</f>
        <v>0</v>
      </c>
      <c r="K570" s="419">
        <f>IF($J557="TC",0,IF($J557="Nso",0,VLOOKUP($A554,'Class-9'!$B$9:$FL$108,31,0)))</f>
        <v>0</v>
      </c>
      <c r="L570" s="419">
        <f>IF($J557="Nso",0,VLOOKUP($A554,'Class-9'!$B$9:$FL$108,32,0))</f>
        <v>0</v>
      </c>
      <c r="M570" s="420">
        <f t="shared" ref="M570" si="114">K570+L570</f>
        <v>0</v>
      </c>
      <c r="N570" s="419">
        <f t="shared" ref="N570" si="115">G570+J570+M570</f>
        <v>0</v>
      </c>
      <c r="O570" s="422" t="str">
        <f>IF($J557="TC",0,IF($J557="Nso",0,VLOOKUP($A554,'Class-9'!$B$9:$FL$108,38,0)))</f>
        <v/>
      </c>
    </row>
    <row r="571" spans="1:15" ht="16.5" customHeight="1" thickBot="1">
      <c r="A571" s="1138"/>
      <c r="B571" s="417" t="s">
        <v>200</v>
      </c>
      <c r="C571" s="1108" t="s">
        <v>62</v>
      </c>
      <c r="D571" s="1109"/>
      <c r="E571" s="424">
        <f>'Class-9'!$AN$7</f>
        <v>20</v>
      </c>
      <c r="F571" s="424">
        <f>'Class-9'!$AO$7</f>
        <v>20</v>
      </c>
      <c r="G571" s="425">
        <f>SUM(E571:F571)</f>
        <v>40</v>
      </c>
      <c r="H571" s="424">
        <f>'Class-9'!$AQ$7</f>
        <v>48</v>
      </c>
      <c r="I571" s="424">
        <f>'Class-9'!$AR$7</f>
        <v>12</v>
      </c>
      <c r="J571" s="425">
        <f>SUM(H571:I571)</f>
        <v>60</v>
      </c>
      <c r="K571" s="424">
        <f>'Class-9'!$AT$7</f>
        <v>80</v>
      </c>
      <c r="L571" s="424">
        <f>'Class-9'!$AU$7</f>
        <v>20</v>
      </c>
      <c r="M571" s="425">
        <f>SUM(K571:L571)</f>
        <v>100</v>
      </c>
      <c r="N571" s="426">
        <f>SUM(G571,J571,M571)</f>
        <v>200</v>
      </c>
      <c r="O571" s="427" t="s">
        <v>201</v>
      </c>
    </row>
    <row r="572" spans="1:15" ht="16.5" customHeight="1">
      <c r="A572" s="1138"/>
      <c r="B572" s="417" t="s">
        <v>200</v>
      </c>
      <c r="C572" s="1110" t="str">
        <f>'Class-9'!$AN$3</f>
        <v>SANSKRIT-I</v>
      </c>
      <c r="D572" s="1111"/>
      <c r="E572" s="81">
        <f>IF($J557="TC",0,IF($J557="Nso",0,VLOOKUP($A554,'Class-9'!$B$9:$FL$108,39,0)))</f>
        <v>0</v>
      </c>
      <c r="F572" s="81">
        <f>IF($J557="TC",0,IF($J557="TC",0,IF($J557="Nso",0,VLOOKUP($A554,'Class-9'!$B$9:$FL$108,40,0))))</f>
        <v>0</v>
      </c>
      <c r="G572" s="423">
        <f t="shared" ref="G572:G576" si="116">E572+F572</f>
        <v>0</v>
      </c>
      <c r="H572" s="410">
        <f>IF($J557="TC",0,IF($J557="Nso",0,VLOOKUP($A554,'Class-9'!$B$9:$FL$108,42,0)))</f>
        <v>0</v>
      </c>
      <c r="I572" s="81">
        <f>IF($J557="TC",0,IF($J557="Nso",0,VLOOKUP($A554,'Class-9'!$B$9:$FL$108,43,0)))</f>
        <v>0</v>
      </c>
      <c r="J572" s="423">
        <f t="shared" ref="J572:J576" si="117">H572+I572</f>
        <v>0</v>
      </c>
      <c r="K572" s="81">
        <f>IF($J557="TC",0,IF($J557="Nso",0,VLOOKUP($A554,'Class-9'!$B$9:$FL$108,45,0)))</f>
        <v>0</v>
      </c>
      <c r="L572" s="81">
        <f>IF($J557="Nso",0,VLOOKUP($A554,'Class-9'!$B$9:$FL$108,46,0))</f>
        <v>0</v>
      </c>
      <c r="M572" s="423">
        <f t="shared" ref="M572:M576" si="118">K572+L572</f>
        <v>0</v>
      </c>
      <c r="N572" s="81">
        <f t="shared" ref="N572:N576" si="119">G572+J572+M572</f>
        <v>0</v>
      </c>
      <c r="O572" s="82" t="str">
        <f>IF($J557="TC",0,IF($J557="Nso",0,VLOOKUP($A554,'Class-9'!$B$9:$FL$108,52,0)))</f>
        <v/>
      </c>
    </row>
    <row r="573" spans="1:15" ht="16.5" customHeight="1">
      <c r="A573" s="1138"/>
      <c r="B573" s="417" t="s">
        <v>200</v>
      </c>
      <c r="C573" s="1112" t="str">
        <f>'Class-9'!$BB$3</f>
        <v>SANSKRIT-II</v>
      </c>
      <c r="D573" s="1113"/>
      <c r="E573" s="81">
        <f>IF($J557="TC",0,IF($J557="Nso",0,VLOOKUP($A554,'Class-9'!$B$9:$FL$108,53,0)))</f>
        <v>0</v>
      </c>
      <c r="F573" s="81">
        <f>IF($J557="TC",0,IF($J557="Nso",0,VLOOKUP($A554,'Class-9'!$B$9:$FL$108,54,0)))</f>
        <v>0</v>
      </c>
      <c r="G573" s="257">
        <f t="shared" si="116"/>
        <v>0</v>
      </c>
      <c r="H573" s="258">
        <f>IF($J557="TC",0,IF($J557="Nso",0,VLOOKUP($A554,'Class-9'!$B$9:$FL$108,56,0)))</f>
        <v>0</v>
      </c>
      <c r="I573" s="81">
        <f>IF($J557="TC",0,IF($J557="Nso",0,VLOOKUP($A554,'Class-9'!$B$9:$FL$108,57,0)))</f>
        <v>0</v>
      </c>
      <c r="J573" s="257">
        <f t="shared" si="117"/>
        <v>0</v>
      </c>
      <c r="K573" s="81">
        <f>IF($J557="TC",0,IF($J557="Nso",0,VLOOKUP($A554,'Class-9'!$B$9:$FL$108,59,0)))</f>
        <v>0</v>
      </c>
      <c r="L573" s="81">
        <f>IF($J557="Nso",0,VLOOKUP($A554,'Class-9'!$B$9:$FL$108,60,0))</f>
        <v>0</v>
      </c>
      <c r="M573" s="257">
        <f t="shared" si="118"/>
        <v>0</v>
      </c>
      <c r="N573" s="81">
        <f t="shared" si="119"/>
        <v>0</v>
      </c>
      <c r="O573" s="82" t="str">
        <f>IF($J557="TC",0,IF($J557="Nso",0,VLOOKUP($A554,'Class-9'!$B$9:$FL$108,66,0)))</f>
        <v/>
      </c>
    </row>
    <row r="574" spans="1:15" ht="16.5" customHeight="1">
      <c r="A574" s="1138"/>
      <c r="B574" s="417" t="s">
        <v>200</v>
      </c>
      <c r="C574" s="1112" t="str">
        <f>'Class-9'!$BP$3</f>
        <v>MATHEMATICS</v>
      </c>
      <c r="D574" s="1113"/>
      <c r="E574" s="81">
        <f>IF($J557="TC",0,IF($J557="Nso",0,VLOOKUP($A554,'Class-9'!$B$9:$FL$108,67,0)))</f>
        <v>0</v>
      </c>
      <c r="F574" s="81">
        <f>IF($J557="TC",0,IF($J557="Nso",0,VLOOKUP($A554,'Class-9'!$B$9:$FL$108,68,0)))</f>
        <v>0</v>
      </c>
      <c r="G574" s="257">
        <f t="shared" si="116"/>
        <v>0</v>
      </c>
      <c r="H574" s="258">
        <f>IF($J557="TC",0,IF($J557="Nso",0,VLOOKUP($A554,'Class-9'!$B$9:$FL$108,70,0)))</f>
        <v>0</v>
      </c>
      <c r="I574" s="81">
        <f>IF($J557="TC",0,IF($J557="Nso",0,VLOOKUP($A554,'Class-9'!$B$9:$FL$108,71,0)))</f>
        <v>0</v>
      </c>
      <c r="J574" s="257">
        <f t="shared" si="117"/>
        <v>0</v>
      </c>
      <c r="K574" s="81">
        <f>IF($J557="TC",0,IF($J557="Nso",0,VLOOKUP($A554,'Class-9'!$B$9:$FL$108,73,0)))</f>
        <v>0</v>
      </c>
      <c r="L574" s="81">
        <f>IF($J557="Nso",0,VLOOKUP($A554,'Class-9'!$B$9:$FL$108,74,0))</f>
        <v>0</v>
      </c>
      <c r="M574" s="257">
        <f t="shared" si="118"/>
        <v>0</v>
      </c>
      <c r="N574" s="81">
        <f t="shared" si="119"/>
        <v>0</v>
      </c>
      <c r="O574" s="82" t="str">
        <f>IF($J557="TC",0,IF($J557="Nso",0,VLOOKUP($A554,'Class-9'!$B$9:$FL$108,80,0)))</f>
        <v/>
      </c>
    </row>
    <row r="575" spans="1:15" ht="16.5" customHeight="1">
      <c r="A575" s="1138"/>
      <c r="B575" s="417" t="s">
        <v>200</v>
      </c>
      <c r="C575" s="1114" t="str">
        <f>'Class-9'!$CD$3</f>
        <v>SCIENCE</v>
      </c>
      <c r="D575" s="1115"/>
      <c r="E575" s="411">
        <f>IF($J557="TC",0,IF($J557="Nso",0,VLOOKUP($A554,'Class-9'!$B$9:$FL$108,81,0)))</f>
        <v>0</v>
      </c>
      <c r="F575" s="411">
        <f>IF($J557="TC",0,IF($J557="Nso",0,VLOOKUP($A554,'Class-9'!$B$9:$FL$108,82,0)))</f>
        <v>0</v>
      </c>
      <c r="G575" s="412">
        <f t="shared" si="116"/>
        <v>0</v>
      </c>
      <c r="H575" s="413">
        <f>IF($J557="TC",0,IF($J557="Nso",0,VLOOKUP($A554,'Class-9'!$B$9:$FL$108,84,0)))</f>
        <v>0</v>
      </c>
      <c r="I575" s="411">
        <f>IF($J557="TC",0,IF($J557="Nso",0,VLOOKUP($A554,'Class-9'!$B$9:$FL$108,85,0)))</f>
        <v>0</v>
      </c>
      <c r="J575" s="412">
        <f t="shared" si="117"/>
        <v>0</v>
      </c>
      <c r="K575" s="411">
        <f>IF($J557="TC",0,IF($J557="Nso",0,VLOOKUP($A554,'Class-9'!$B$9:$FL$108,87,0)))</f>
        <v>0</v>
      </c>
      <c r="L575" s="411">
        <f>IF($J557="Nso",0,VLOOKUP($A554,'Class-9'!$B$9:$FL$108,88,0))</f>
        <v>0</v>
      </c>
      <c r="M575" s="412">
        <f t="shared" si="118"/>
        <v>0</v>
      </c>
      <c r="N575" s="411">
        <f t="shared" si="119"/>
        <v>0</v>
      </c>
      <c r="O575" s="414" t="str">
        <f>IF($J557="TC",0,IF($J557="Nso",0,VLOOKUP($A554,'Class-9'!$B$9:$FL$108,94,0)))</f>
        <v/>
      </c>
    </row>
    <row r="576" spans="1:15" ht="16.5" customHeight="1" thickBot="1">
      <c r="A576" s="1138"/>
      <c r="B576" s="417" t="s">
        <v>200</v>
      </c>
      <c r="C576" s="1114" t="str">
        <f>'Class-9'!$CR$3</f>
        <v>SOCIAL SCIENCE</v>
      </c>
      <c r="D576" s="1115"/>
      <c r="E576" s="411">
        <f>IF($J558="TC",0,IF($J557="Nso",0,VLOOKUP($A554,'Class-9'!$B$9:$FL$108,95,0)))</f>
        <v>0</v>
      </c>
      <c r="F576" s="411">
        <f>IF($J558="TC",0,IF($J557="Nso",0,VLOOKUP($A554,'Class-9'!$B$9:$FL$108,96,0)))</f>
        <v>0</v>
      </c>
      <c r="G576" s="412">
        <f t="shared" si="116"/>
        <v>0</v>
      </c>
      <c r="H576" s="413">
        <f>IF($J558="TC",0,IF($J557="Nso",0,VLOOKUP($A554,'Class-9'!$B$9:$FL$108,98,0)))</f>
        <v>0</v>
      </c>
      <c r="I576" s="411">
        <f>IF($J558="TC",0,IF($J557="Nso",0,VLOOKUP($A554,'Class-9'!$B$9:$FL$108,99,0)))</f>
        <v>0</v>
      </c>
      <c r="J576" s="412">
        <f t="shared" si="117"/>
        <v>0</v>
      </c>
      <c r="K576" s="411">
        <f>IF($J558="TC",0,IF($J557="Nso",0,VLOOKUP($A554,'Class-9'!$B$9:$FL$108,101,0)))</f>
        <v>0</v>
      </c>
      <c r="L576" s="411">
        <f>IF($J558="Nso",0,VLOOKUP($A554,'Class-9'!$B$9:$FL$108,102,0))</f>
        <v>0</v>
      </c>
      <c r="M576" s="412">
        <f t="shared" si="118"/>
        <v>0</v>
      </c>
      <c r="N576" s="411">
        <f t="shared" si="119"/>
        <v>0</v>
      </c>
      <c r="O576" s="414" t="str">
        <f>IF($J558="TC",0,IF($J557="Nso",0,VLOOKUP($A554,'Class-9'!$B$9:$FL$108,108,0)))</f>
        <v/>
      </c>
    </row>
    <row r="577" spans="1:15" ht="23.25" customHeight="1">
      <c r="A577" s="1138"/>
      <c r="B577" s="417" t="s">
        <v>200</v>
      </c>
      <c r="C577" s="1116" t="s">
        <v>89</v>
      </c>
      <c r="D577" s="1117"/>
      <c r="E577" s="1118"/>
      <c r="F577" s="1122" t="s">
        <v>90</v>
      </c>
      <c r="G577" s="1123"/>
      <c r="H577" s="1124" t="s">
        <v>91</v>
      </c>
      <c r="I577" s="1125"/>
      <c r="J577" s="1126" t="s">
        <v>47</v>
      </c>
      <c r="K577" s="1127"/>
      <c r="L577" s="415" t="s">
        <v>111</v>
      </c>
      <c r="M577" s="1128" t="s">
        <v>45</v>
      </c>
      <c r="N577" s="1129"/>
      <c r="O577" s="416" t="s">
        <v>49</v>
      </c>
    </row>
    <row r="578" spans="1:15" ht="20.25" customHeight="1" thickBot="1">
      <c r="A578" s="1138"/>
      <c r="B578" s="417" t="s">
        <v>200</v>
      </c>
      <c r="C578" s="1119"/>
      <c r="D578" s="1120"/>
      <c r="E578" s="1121"/>
      <c r="F578" s="1130">
        <f>IF($J557="TC",0,IF($J557="Nso",0,VLOOKUP($A554,'Class-9'!$B$9:$FL$108,160,0)))</f>
        <v>0</v>
      </c>
      <c r="G578" s="1131"/>
      <c r="H578" s="1130">
        <f>IF($J557="TC",0,IF($J557="Nso",0,VLOOKUP($A554,'Class-9'!$B$9:$FL$108,161,0)))</f>
        <v>0</v>
      </c>
      <c r="I578" s="1131"/>
      <c r="J578" s="1132">
        <f>IF($J557="TC",0,IF($J557="Nso",0,VLOOKUP($A554,'Class-9'!$B$9:$FL$108,162,0)))</f>
        <v>0</v>
      </c>
      <c r="K578" s="1133"/>
      <c r="L578" s="259" t="str">
        <f>IF($J557="TC",0,IF($J557="Nso",0,VLOOKUP($A554,'Class-9'!$B$9:$FL$108,163,0)))</f>
        <v/>
      </c>
      <c r="M578" s="1134" t="str">
        <f>IF($J557="TC","TC",IF($J557="Nso","NSO",VLOOKUP($A554,'Class-9'!$B$9:$FL$108,164,0)))</f>
        <v/>
      </c>
      <c r="N578" s="1135"/>
      <c r="O578" s="79" t="str">
        <f>IF($J557="Nso",0,VLOOKUP($A554,'Class-9'!$B$9:$FL$108,166,0))</f>
        <v/>
      </c>
    </row>
    <row r="579" spans="1:15" ht="20.25" customHeight="1">
      <c r="A579" s="1138"/>
      <c r="B579" s="417" t="s">
        <v>200</v>
      </c>
      <c r="C579" s="1061" t="s">
        <v>64</v>
      </c>
      <c r="D579" s="1062"/>
      <c r="E579" s="1062"/>
      <c r="F579" s="1062"/>
      <c r="G579" s="1062"/>
      <c r="H579" s="1063"/>
      <c r="I579" s="1064" t="s">
        <v>65</v>
      </c>
      <c r="J579" s="1065"/>
      <c r="K579" s="1065"/>
      <c r="L579" s="83">
        <f>VLOOKUP($A554,'Class-9'!$B$9:$FL$108,157,0)</f>
        <v>0</v>
      </c>
      <c r="M579" s="1066" t="s">
        <v>121</v>
      </c>
      <c r="N579" s="1067"/>
      <c r="O579" s="1068"/>
    </row>
    <row r="580" spans="1:15" ht="20.25" customHeight="1" thickBot="1">
      <c r="A580" s="1138"/>
      <c r="B580" s="417" t="s">
        <v>200</v>
      </c>
      <c r="C580" s="1069" t="s">
        <v>60</v>
      </c>
      <c r="D580" s="1070"/>
      <c r="E580" s="1070"/>
      <c r="F580" s="1071" t="s">
        <v>192</v>
      </c>
      <c r="G580" s="1071"/>
      <c r="H580" s="260" t="s">
        <v>53</v>
      </c>
      <c r="I580" s="1072" t="s">
        <v>66</v>
      </c>
      <c r="J580" s="1073"/>
      <c r="K580" s="1073"/>
      <c r="L580" s="113">
        <f>VLOOKUP($A554,'Class-9'!$B$9:$FL$108,158,0)</f>
        <v>0</v>
      </c>
      <c r="M580" s="1074" t="str">
        <f>IF($J557="TC",0,IF($J557="Nso",0,VLOOKUP($A554,'Class-9'!$B$9:$FL$108,159,0)))</f>
        <v/>
      </c>
      <c r="N580" s="1075"/>
      <c r="O580" s="1076"/>
    </row>
    <row r="581" spans="1:15" ht="17.25" customHeight="1">
      <c r="A581" s="1138"/>
      <c r="B581" s="417" t="s">
        <v>200</v>
      </c>
      <c r="C581" s="1069"/>
      <c r="D581" s="1070"/>
      <c r="E581" s="1070"/>
      <c r="F581" s="1071"/>
      <c r="G581" s="1071"/>
      <c r="H581" s="261" t="s">
        <v>119</v>
      </c>
      <c r="I581" s="1077" t="s">
        <v>67</v>
      </c>
      <c r="J581" s="1078"/>
      <c r="K581" s="1078"/>
      <c r="L581" s="1079">
        <f>IF($J557="TC","Transferred",IF($J557="Nso","NameSeparated",VLOOKUP($A554,'Class-9'!$B$9:$FL$108,167,0)))</f>
        <v>0</v>
      </c>
      <c r="M581" s="1079"/>
      <c r="N581" s="1079"/>
      <c r="O581" s="1080"/>
    </row>
    <row r="582" spans="1:15" ht="17.25" customHeight="1">
      <c r="A582" s="1138"/>
      <c r="B582" s="417" t="s">
        <v>200</v>
      </c>
      <c r="C582" s="1081" t="str">
        <f>'Class-9'!$DF$3</f>
        <v>Foundation Of Information Tech.</v>
      </c>
      <c r="D582" s="1082"/>
      <c r="E582" s="1083"/>
      <c r="F582" s="1084" t="str">
        <f>IF($J557="TC",0,IF($J557="Nso",0,VLOOKUP($A554,'Class-9'!$B$9:$GP$108,185,0)))</f>
        <v>0/200</v>
      </c>
      <c r="G582" s="1084"/>
      <c r="H582" s="78" t="str">
        <f>IF($J557="TC",0,IF($J557="Nso",0,VLOOKUP($A554,'Class-9'!$B$9:$GP$108,120,0)))</f>
        <v/>
      </c>
      <c r="I582" s="1085" t="s">
        <v>79</v>
      </c>
      <c r="J582" s="1086"/>
      <c r="K582" s="1086"/>
      <c r="L582" s="1087">
        <f>'Class-9'!$T$2</f>
        <v>44676</v>
      </c>
      <c r="M582" s="1088"/>
      <c r="N582" s="1088"/>
      <c r="O582" s="1089"/>
    </row>
    <row r="583" spans="1:15" ht="21" customHeight="1">
      <c r="A583" s="1138"/>
      <c r="B583" s="417" t="s">
        <v>200</v>
      </c>
      <c r="C583" s="1090" t="str">
        <f>'Class-9'!$DR$3</f>
        <v>Health &amp; Phy. Edu.</v>
      </c>
      <c r="D583" s="1084"/>
      <c r="E583" s="1084"/>
      <c r="F583" s="1030" t="str">
        <f>IF($J557="TC",0,IF($J557="Nso",0,VLOOKUP($A554,'Class-9'!$B$9:$GP$108,189,0)))</f>
        <v>0/200</v>
      </c>
      <c r="G583" s="1031"/>
      <c r="H583" s="78" t="str">
        <f>IF($J557="TC",0,IF($J557="Nso",0,VLOOKUP($A554,'Class-9'!$B$9:$GP$108,132,0)))</f>
        <v/>
      </c>
      <c r="I583" s="1091"/>
      <c r="J583" s="1092"/>
      <c r="K583" s="1092"/>
      <c r="L583" s="1092"/>
      <c r="M583" s="1092"/>
      <c r="N583" s="1092"/>
      <c r="O583" s="1093"/>
    </row>
    <row r="584" spans="1:15" ht="21" customHeight="1">
      <c r="A584" s="1138"/>
      <c r="B584" s="417" t="s">
        <v>200</v>
      </c>
      <c r="C584" s="1028" t="str">
        <f>'Class-9'!$ED$3</f>
        <v>S.U.P.W.</v>
      </c>
      <c r="D584" s="1029"/>
      <c r="E584" s="1029"/>
      <c r="F584" s="1030" t="str">
        <f>IF($J557="TC",0,IF($J557="Nso",0,VLOOKUP($A554,'Class-9'!$B$9:$GP$108,193,0)))</f>
        <v>0/100</v>
      </c>
      <c r="G584" s="1031"/>
      <c r="H584" s="78" t="str">
        <f>IF($J557="TC",0,IF($J557="Nso",0,VLOOKUP($A554,'Class-9'!$B$9:$GP$108,138,0)))</f>
        <v/>
      </c>
      <c r="I584" s="1094"/>
      <c r="J584" s="1095"/>
      <c r="K584" s="1095"/>
      <c r="L584" s="1095"/>
      <c r="M584" s="1095"/>
      <c r="N584" s="1095"/>
      <c r="O584" s="1096"/>
    </row>
    <row r="585" spans="1:15" ht="14.25" customHeight="1">
      <c r="A585" s="1138"/>
      <c r="B585" s="417" t="s">
        <v>200</v>
      </c>
      <c r="C585" s="1028" t="str">
        <f>'Class-9'!$EJ$3</f>
        <v>ART EDUCATION</v>
      </c>
      <c r="D585" s="1029"/>
      <c r="E585" s="1029"/>
      <c r="F585" s="1030" t="str">
        <f>IF($J556="TC",0,IF($J556="Nso",0,VLOOKUP($A554,'Class-9'!$B$9:$GP$108,197,0)))</f>
        <v>0/100</v>
      </c>
      <c r="G585" s="1031"/>
      <c r="H585" s="78" t="str">
        <f>IF($J556="TC",0,IF($J556="Nso",0,VLOOKUP($A554,'Class-9'!$B$9:$GP$108,144,0)))</f>
        <v/>
      </c>
      <c r="I585" s="1032" t="s">
        <v>92</v>
      </c>
      <c r="J585" s="1033"/>
      <c r="K585" s="1033"/>
      <c r="L585" s="1033"/>
      <c r="M585" s="1033"/>
      <c r="N585" s="1033"/>
      <c r="O585" s="1034"/>
    </row>
    <row r="586" spans="1:15" ht="14.25" customHeight="1" thickBot="1">
      <c r="A586" s="1138"/>
      <c r="B586" s="417" t="s">
        <v>200</v>
      </c>
      <c r="C586" s="1035" t="str">
        <f>'Class-9'!$EP$3</f>
        <v>H &amp; C RAJ</v>
      </c>
      <c r="D586" s="1036"/>
      <c r="E586" s="1036"/>
      <c r="F586" s="1037" t="str">
        <f>IF($J557="TC",0,IF($J557="Nso",0,VLOOKUP($A554,'Class-9'!$B$9:$GU$108,201,0)))</f>
        <v>0/200</v>
      </c>
      <c r="G586" s="1038"/>
      <c r="H586" s="374" t="str">
        <f>IF($J557="TC",0,IF($J557="Nso",0,VLOOKUP($A554,'Class-9'!$B$9:$GU$108,156,0)))</f>
        <v/>
      </c>
      <c r="I586" s="1032" t="s">
        <v>73</v>
      </c>
      <c r="J586" s="1033"/>
      <c r="K586" s="1033"/>
      <c r="L586" s="1033"/>
      <c r="M586" s="1033"/>
      <c r="N586" s="1033"/>
      <c r="O586" s="1034"/>
    </row>
    <row r="587" spans="1:15" ht="20.25" customHeight="1">
      <c r="A587" s="1138"/>
      <c r="B587" s="417" t="s">
        <v>200</v>
      </c>
      <c r="C587" s="1046" t="s">
        <v>204</v>
      </c>
      <c r="D587" s="1047"/>
      <c r="E587" s="1048"/>
      <c r="F587" s="1055" t="s">
        <v>205</v>
      </c>
      <c r="G587" s="1056"/>
      <c r="H587" s="434" t="s">
        <v>34</v>
      </c>
      <c r="I587" s="1039" t="s">
        <v>74</v>
      </c>
      <c r="J587" s="1033"/>
      <c r="K587" s="1033"/>
      <c r="L587" s="1033"/>
      <c r="M587" s="1033"/>
      <c r="N587" s="1033"/>
      <c r="O587" s="1034"/>
    </row>
    <row r="588" spans="1:15" ht="20.25" customHeight="1">
      <c r="A588" s="1138"/>
      <c r="B588" s="417" t="s">
        <v>200</v>
      </c>
      <c r="C588" s="1049"/>
      <c r="D588" s="1050"/>
      <c r="E588" s="1051"/>
      <c r="F588" s="1057" t="s">
        <v>206</v>
      </c>
      <c r="G588" s="1058"/>
      <c r="H588" s="435" t="s">
        <v>203</v>
      </c>
      <c r="I588" s="1040" t="s">
        <v>75</v>
      </c>
      <c r="J588" s="1041"/>
      <c r="K588" s="1041"/>
      <c r="L588" s="1041"/>
      <c r="M588" s="1041"/>
      <c r="N588" s="1041"/>
      <c r="O588" s="1042"/>
    </row>
    <row r="589" spans="1:15" ht="16.5" customHeight="1">
      <c r="A589" s="1138"/>
      <c r="B589" s="417" t="s">
        <v>200</v>
      </c>
      <c r="C589" s="1049"/>
      <c r="D589" s="1050"/>
      <c r="E589" s="1051"/>
      <c r="F589" s="1057" t="s">
        <v>210</v>
      </c>
      <c r="G589" s="1058"/>
      <c r="H589" s="435" t="s">
        <v>68</v>
      </c>
      <c r="I589" s="1043"/>
      <c r="J589" s="1044"/>
      <c r="K589" s="1044"/>
      <c r="L589" s="1044"/>
      <c r="M589" s="1044"/>
      <c r="N589" s="1044"/>
      <c r="O589" s="1045"/>
    </row>
    <row r="590" spans="1:15" ht="16.5" customHeight="1">
      <c r="A590" s="1138"/>
      <c r="B590" s="417" t="s">
        <v>200</v>
      </c>
      <c r="C590" s="1049"/>
      <c r="D590" s="1050"/>
      <c r="E590" s="1051"/>
      <c r="F590" s="1057" t="s">
        <v>211</v>
      </c>
      <c r="G590" s="1058"/>
      <c r="H590" s="435" t="s">
        <v>69</v>
      </c>
      <c r="I590" s="1043"/>
      <c r="J590" s="1044"/>
      <c r="K590" s="1044"/>
      <c r="L590" s="1044"/>
      <c r="M590" s="1044"/>
      <c r="N590" s="1044"/>
      <c r="O590" s="1045"/>
    </row>
    <row r="591" spans="1:15" ht="16.5" customHeight="1">
      <c r="A591" s="1138"/>
      <c r="B591" s="417" t="s">
        <v>200</v>
      </c>
      <c r="C591" s="1049"/>
      <c r="D591" s="1050"/>
      <c r="E591" s="1051"/>
      <c r="F591" s="1057" t="s">
        <v>120</v>
      </c>
      <c r="G591" s="1058"/>
      <c r="H591" s="435" t="s">
        <v>71</v>
      </c>
      <c r="I591" s="1022" t="s">
        <v>93</v>
      </c>
      <c r="J591" s="1023"/>
      <c r="K591" s="1023"/>
      <c r="L591" s="1023"/>
      <c r="M591" s="1023"/>
      <c r="N591" s="1023"/>
      <c r="O591" s="1024"/>
    </row>
    <row r="592" spans="1:15" ht="16.5" customHeight="1" thickBot="1">
      <c r="A592" s="1138"/>
      <c r="B592" s="418" t="s">
        <v>200</v>
      </c>
      <c r="C592" s="1052"/>
      <c r="D592" s="1053"/>
      <c r="E592" s="1054"/>
      <c r="F592" s="1059" t="s">
        <v>208</v>
      </c>
      <c r="G592" s="1060"/>
      <c r="H592" s="436" t="s">
        <v>70</v>
      </c>
      <c r="I592" s="1025"/>
      <c r="J592" s="1026"/>
      <c r="K592" s="1026"/>
      <c r="L592" s="1026"/>
      <c r="M592" s="1026"/>
      <c r="N592" s="1026"/>
      <c r="O592" s="1027"/>
    </row>
    <row r="593" spans="1:16" ht="15.75" thickTop="1">
      <c r="A593" s="1136"/>
      <c r="B593" s="1136"/>
      <c r="C593" s="1136"/>
      <c r="D593" s="1136"/>
      <c r="E593" s="1136"/>
      <c r="F593" s="1136"/>
      <c r="G593" s="1136"/>
      <c r="H593" s="1136"/>
      <c r="I593" s="1136"/>
      <c r="J593" s="1136"/>
      <c r="K593" s="1136"/>
      <c r="L593" s="1136"/>
      <c r="M593" s="1136"/>
      <c r="N593" s="1136"/>
      <c r="O593" s="1136"/>
    </row>
    <row r="594" spans="1:16" ht="24.75" customHeight="1" thickBot="1">
      <c r="A594" s="263">
        <f>A554+1</f>
        <v>16</v>
      </c>
      <c r="B594" s="1137" t="s">
        <v>56</v>
      </c>
      <c r="C594" s="1137"/>
      <c r="D594" s="1137"/>
      <c r="E594" s="1137"/>
      <c r="F594" s="1137"/>
      <c r="G594" s="1137"/>
      <c r="H594" s="1137"/>
      <c r="I594" s="1137"/>
      <c r="J594" s="1137"/>
      <c r="K594" s="1137"/>
      <c r="L594" s="1137"/>
      <c r="M594" s="1137"/>
      <c r="N594" s="1137"/>
      <c r="O594" s="1137"/>
    </row>
    <row r="595" spans="1:16" s="430" customFormat="1" ht="30.75" customHeight="1" thickTop="1">
      <c r="A595" s="1138"/>
      <c r="B595" s="1139"/>
      <c r="C595" s="1140"/>
      <c r="D595" s="1143" t="str">
        <f>Master!$E$8</f>
        <v>Govt. Sr. Secondary School Raimalwada</v>
      </c>
      <c r="E595" s="1144"/>
      <c r="F595" s="1144"/>
      <c r="G595" s="1144"/>
      <c r="H595" s="1144"/>
      <c r="I595" s="1144"/>
      <c r="J595" s="1144"/>
      <c r="K595" s="1144"/>
      <c r="L595" s="1144"/>
      <c r="M595" s="1144"/>
      <c r="N595" s="1144"/>
      <c r="O595" s="1145"/>
    </row>
    <row r="596" spans="1:16" ht="26.25" customHeight="1" thickBot="1">
      <c r="A596" s="1138"/>
      <c r="B596" s="1141"/>
      <c r="C596" s="1142"/>
      <c r="D596" s="1146" t="str">
        <f>Master!$E$11</f>
        <v>P.S.-Bapini (Jodhpur)</v>
      </c>
      <c r="E596" s="1147"/>
      <c r="F596" s="1147"/>
      <c r="G596" s="1147"/>
      <c r="H596" s="1147"/>
      <c r="I596" s="1147"/>
      <c r="J596" s="1147"/>
      <c r="K596" s="1147"/>
      <c r="L596" s="1147"/>
      <c r="M596" s="1147"/>
      <c r="N596" s="1147"/>
      <c r="O596" s="1148"/>
    </row>
    <row r="597" spans="1:16" ht="22.5" customHeight="1">
      <c r="A597" s="1138"/>
      <c r="B597" s="262"/>
      <c r="C597" s="1149" t="s">
        <v>183</v>
      </c>
      <c r="D597" s="1150"/>
      <c r="E597" s="1150"/>
      <c r="F597" s="1150"/>
      <c r="G597" s="1151"/>
      <c r="H597" s="1158" t="s">
        <v>156</v>
      </c>
      <c r="I597" s="1158"/>
      <c r="J597" s="1161">
        <f>VLOOKUP($A594,'Class-9'!$B$9:$K$108,6)</f>
        <v>0</v>
      </c>
      <c r="K597" s="1162"/>
      <c r="L597" s="1167" t="s">
        <v>76</v>
      </c>
      <c r="M597" s="1168"/>
      <c r="N597" s="1169" t="str">
        <f>Master!$E$14</f>
        <v>08151106901</v>
      </c>
      <c r="O597" s="1170"/>
    </row>
    <row r="598" spans="1:16" ht="18.75" customHeight="1">
      <c r="A598" s="1138"/>
      <c r="B598" s="37"/>
      <c r="C598" s="1152"/>
      <c r="D598" s="1153"/>
      <c r="E598" s="1153"/>
      <c r="F598" s="1153"/>
      <c r="G598" s="1154"/>
      <c r="H598" s="1159"/>
      <c r="I598" s="1159"/>
      <c r="J598" s="1163"/>
      <c r="K598" s="1164"/>
      <c r="L598" s="1171" t="s">
        <v>72</v>
      </c>
      <c r="M598" s="1172"/>
      <c r="N598" s="1172"/>
      <c r="O598" s="1173"/>
      <c r="P598" s="104" t="s">
        <v>191</v>
      </c>
    </row>
    <row r="599" spans="1:16" ht="23.25" customHeight="1" thickBot="1">
      <c r="A599" s="1138"/>
      <c r="B599" s="37"/>
      <c r="C599" s="1155"/>
      <c r="D599" s="1156"/>
      <c r="E599" s="1156"/>
      <c r="F599" s="1156"/>
      <c r="G599" s="1157"/>
      <c r="H599" s="1160"/>
      <c r="I599" s="1160"/>
      <c r="J599" s="1165"/>
      <c r="K599" s="1166"/>
      <c r="L599" s="1174" t="s">
        <v>57</v>
      </c>
      <c r="M599" s="1175"/>
      <c r="N599" s="1176" t="str">
        <f>Master!$E$6</f>
        <v>2021-22</v>
      </c>
      <c r="O599" s="1177"/>
    </row>
    <row r="600" spans="1:16" ht="20.25" customHeight="1">
      <c r="A600" s="1138"/>
      <c r="B600" s="417" t="s">
        <v>200</v>
      </c>
      <c r="C600" s="1178" t="s">
        <v>22</v>
      </c>
      <c r="D600" s="1179"/>
      <c r="E600" s="1179"/>
      <c r="F600" s="1180"/>
      <c r="G600" s="23" t="s">
        <v>181</v>
      </c>
      <c r="H600" s="1181">
        <f>VLOOKUP($A594,'Class-9'!$B$9:$FL$108,4,0)</f>
        <v>0</v>
      </c>
      <c r="I600" s="1181"/>
      <c r="J600" s="1181"/>
      <c r="K600" s="1181"/>
      <c r="L600" s="1181"/>
      <c r="M600" s="1181"/>
      <c r="N600" s="1181"/>
      <c r="O600" s="1182"/>
    </row>
    <row r="601" spans="1:16" ht="20.25" customHeight="1">
      <c r="A601" s="1138"/>
      <c r="B601" s="417" t="s">
        <v>200</v>
      </c>
      <c r="C601" s="1183" t="s">
        <v>24</v>
      </c>
      <c r="D601" s="1184"/>
      <c r="E601" s="1184"/>
      <c r="F601" s="1185"/>
      <c r="G601" s="31" t="s">
        <v>181</v>
      </c>
      <c r="H601" s="1186">
        <f>VLOOKUP($A594,'Class-9'!$B$9:$FL$108,7,0)</f>
        <v>0</v>
      </c>
      <c r="I601" s="1186"/>
      <c r="J601" s="1186"/>
      <c r="K601" s="1186"/>
      <c r="L601" s="1186"/>
      <c r="M601" s="1186"/>
      <c r="N601" s="1186"/>
      <c r="O601" s="1187"/>
    </row>
    <row r="602" spans="1:16" ht="20.25" customHeight="1">
      <c r="A602" s="1138"/>
      <c r="B602" s="417" t="s">
        <v>200</v>
      </c>
      <c r="C602" s="1183" t="s">
        <v>25</v>
      </c>
      <c r="D602" s="1184"/>
      <c r="E602" s="1184"/>
      <c r="F602" s="1185"/>
      <c r="G602" s="31" t="s">
        <v>181</v>
      </c>
      <c r="H602" s="1186">
        <f>VLOOKUP($A594,'Class-9'!$B$9:$FL$108,8,0)</f>
        <v>0</v>
      </c>
      <c r="I602" s="1186"/>
      <c r="J602" s="1186"/>
      <c r="K602" s="1186"/>
      <c r="L602" s="1186"/>
      <c r="M602" s="1186"/>
      <c r="N602" s="1186"/>
      <c r="O602" s="1187"/>
    </row>
    <row r="603" spans="1:16" ht="20.25" customHeight="1">
      <c r="A603" s="1138"/>
      <c r="B603" s="417" t="s">
        <v>200</v>
      </c>
      <c r="C603" s="1183" t="s">
        <v>58</v>
      </c>
      <c r="D603" s="1184"/>
      <c r="E603" s="1184"/>
      <c r="F603" s="1185"/>
      <c r="G603" s="31" t="s">
        <v>181</v>
      </c>
      <c r="H603" s="1186">
        <f>VLOOKUP($A594,'Class-9'!$B$9:$FL$108,9,0)</f>
        <v>0</v>
      </c>
      <c r="I603" s="1186"/>
      <c r="J603" s="1186"/>
      <c r="K603" s="1186"/>
      <c r="L603" s="1186"/>
      <c r="M603" s="1186"/>
      <c r="N603" s="1186"/>
      <c r="O603" s="1187"/>
    </row>
    <row r="604" spans="1:16" ht="20.25" customHeight="1">
      <c r="A604" s="1138"/>
      <c r="B604" s="417" t="s">
        <v>200</v>
      </c>
      <c r="C604" s="1183" t="s">
        <v>59</v>
      </c>
      <c r="D604" s="1184"/>
      <c r="E604" s="1184"/>
      <c r="F604" s="1185"/>
      <c r="G604" s="31" t="s">
        <v>181</v>
      </c>
      <c r="H604" s="1188" t="str">
        <f>CONCATENATE('Class-9'!$G$4,'Class-9'!$J$4)</f>
        <v>9(A)</v>
      </c>
      <c r="I604" s="1186"/>
      <c r="J604" s="1186"/>
      <c r="K604" s="1186"/>
      <c r="L604" s="1186"/>
      <c r="M604" s="1186"/>
      <c r="N604" s="1186"/>
      <c r="O604" s="1187"/>
    </row>
    <row r="605" spans="1:16" ht="20.25" customHeight="1" thickBot="1">
      <c r="A605" s="1138"/>
      <c r="B605" s="417" t="s">
        <v>200</v>
      </c>
      <c r="C605" s="1189" t="s">
        <v>27</v>
      </c>
      <c r="D605" s="1190"/>
      <c r="E605" s="1190"/>
      <c r="F605" s="1191"/>
      <c r="G605" s="80" t="s">
        <v>181</v>
      </c>
      <c r="H605" s="1192">
        <f>VLOOKUP($A594,'Class-9'!$B$9:$FL$108,10,0)</f>
        <v>0</v>
      </c>
      <c r="I605" s="1192"/>
      <c r="J605" s="1192"/>
      <c r="K605" s="1192"/>
      <c r="L605" s="1192"/>
      <c r="M605" s="1192"/>
      <c r="N605" s="1192"/>
      <c r="O605" s="1193"/>
    </row>
    <row r="606" spans="1:16" ht="16.5" customHeight="1">
      <c r="A606" s="1138"/>
      <c r="B606" s="417" t="s">
        <v>200</v>
      </c>
      <c r="C606" s="1194" t="s">
        <v>60</v>
      </c>
      <c r="D606" s="1195"/>
      <c r="E606" s="1198" t="s">
        <v>81</v>
      </c>
      <c r="F606" s="1198" t="s">
        <v>82</v>
      </c>
      <c r="G606" s="1200" t="s">
        <v>32</v>
      </c>
      <c r="H606" s="1202" t="s">
        <v>61</v>
      </c>
      <c r="I606" s="1202"/>
      <c r="J606" s="1203"/>
      <c r="K606" s="1204" t="s">
        <v>97</v>
      </c>
      <c r="L606" s="1205"/>
      <c r="M606" s="1206"/>
      <c r="N606" s="1097" t="s">
        <v>88</v>
      </c>
      <c r="O606" s="1099" t="s">
        <v>118</v>
      </c>
    </row>
    <row r="607" spans="1:16" ht="16.5" customHeight="1">
      <c r="A607" s="1138"/>
      <c r="B607" s="417" t="s">
        <v>200</v>
      </c>
      <c r="C607" s="1196"/>
      <c r="D607" s="1197"/>
      <c r="E607" s="1199"/>
      <c r="F607" s="1199"/>
      <c r="G607" s="1201"/>
      <c r="H607" s="428" t="s">
        <v>31</v>
      </c>
      <c r="I607" s="254" t="s">
        <v>194</v>
      </c>
      <c r="J607" s="429" t="s">
        <v>32</v>
      </c>
      <c r="K607" s="428" t="s">
        <v>31</v>
      </c>
      <c r="L607" s="254" t="s">
        <v>194</v>
      </c>
      <c r="M607" s="429" t="s">
        <v>32</v>
      </c>
      <c r="N607" s="1098"/>
      <c r="O607" s="1100"/>
    </row>
    <row r="608" spans="1:16" ht="16.5" customHeight="1" thickBot="1">
      <c r="A608" s="1138"/>
      <c r="B608" s="417" t="s">
        <v>200</v>
      </c>
      <c r="C608" s="1102" t="s">
        <v>62</v>
      </c>
      <c r="D608" s="1103"/>
      <c r="E608" s="253">
        <f>'Class-9'!$L$7</f>
        <v>10</v>
      </c>
      <c r="F608" s="253">
        <f>'Class-9'!$M$7</f>
        <v>10</v>
      </c>
      <c r="G608" s="255">
        <f>SUM(E608:F608)</f>
        <v>20</v>
      </c>
      <c r="H608" s="253">
        <f>'Class-9'!$O$7</f>
        <v>24</v>
      </c>
      <c r="I608" s="253">
        <f>'Class-9'!$P$7</f>
        <v>6</v>
      </c>
      <c r="J608" s="255">
        <f>SUM(H608:I608)</f>
        <v>30</v>
      </c>
      <c r="K608" s="253">
        <f>'Class-9'!$R$7</f>
        <v>40</v>
      </c>
      <c r="L608" s="253">
        <f>'Class-9'!$S$7</f>
        <v>10</v>
      </c>
      <c r="M608" s="255">
        <f>SUM(K608:L608)</f>
        <v>50</v>
      </c>
      <c r="N608" s="129">
        <f>SUM(G608,J608,M608)</f>
        <v>100</v>
      </c>
      <c r="O608" s="1101"/>
    </row>
    <row r="609" spans="1:15" ht="16.5" customHeight="1">
      <c r="A609" s="1138"/>
      <c r="B609" s="417" t="s">
        <v>200</v>
      </c>
      <c r="C609" s="1104" t="str">
        <f>'Class-9'!$L$3</f>
        <v>HINDI</v>
      </c>
      <c r="D609" s="1105"/>
      <c r="E609" s="81">
        <f>IF($J597="TC",0,IF($J597="Nso",0,VLOOKUP($A594,'Class-9'!$B$9:$FL$108,11,0)))</f>
        <v>0</v>
      </c>
      <c r="F609" s="81">
        <f>IF($J597="TC",0,IF($J597="Nso",0,VLOOKUP($A594,'Class-9'!$B$9:$FL$108,12,0)))</f>
        <v>0</v>
      </c>
      <c r="G609" s="256">
        <f>E609+F609</f>
        <v>0</v>
      </c>
      <c r="H609" s="81">
        <f>IF($J597="TC",0,IF($J597="Nso",0,VLOOKUP($A594,'Class-9'!$B$9:$FL$108,14,0)))</f>
        <v>0</v>
      </c>
      <c r="I609" s="81">
        <f>IF($J597="TC",0,IF($J597="Nso",0,VLOOKUP($A594,'Class-9'!$B$9:$FL$108,15,0)))</f>
        <v>0</v>
      </c>
      <c r="J609" s="256">
        <f>H609+I609</f>
        <v>0</v>
      </c>
      <c r="K609" s="81">
        <f>IF($J597="TC",0,IF($J597="Nso",0,VLOOKUP($A594,'Class-9'!$B$9:$FL$108,17,0)))</f>
        <v>0</v>
      </c>
      <c r="L609" s="81">
        <f>IF($J597="Nso",0,VLOOKUP($A594,'Class-9'!$B$9:$FL$108,18,0))</f>
        <v>0</v>
      </c>
      <c r="M609" s="256">
        <f>K609+L609</f>
        <v>0</v>
      </c>
      <c r="N609" s="81">
        <f>G609+J609+M609</f>
        <v>0</v>
      </c>
      <c r="O609" s="82" t="str">
        <f>IF($J597="TC",0,IF($J597="Nso",0,VLOOKUP($A594,'Class-9'!$B$9:$FL$108,24,0)))</f>
        <v/>
      </c>
    </row>
    <row r="610" spans="1:15" ht="16.5" customHeight="1" thickBot="1">
      <c r="A610" s="1138"/>
      <c r="B610" s="417" t="s">
        <v>200</v>
      </c>
      <c r="C610" s="1106" t="str">
        <f>'Class-9'!$Z$3</f>
        <v>ENGLISH</v>
      </c>
      <c r="D610" s="1107"/>
      <c r="E610" s="419">
        <f>IF($J597="TC",0,IF($J597="Nso",0,VLOOKUP($A594,'Class-9'!$B$9:$FL$108,25,0)))</f>
        <v>0</v>
      </c>
      <c r="F610" s="419">
        <f>IF($J597="TC",0,IF($J597="Nso",0,VLOOKUP($A594,'Class-9'!$B$9:$FL$108,26,0)))</f>
        <v>0</v>
      </c>
      <c r="G610" s="420">
        <f t="shared" ref="G610" si="120">E610+F610</f>
        <v>0</v>
      </c>
      <c r="H610" s="421">
        <f>IF($J597="TC",0,IF($J597="Nso",0,VLOOKUP($A594,'Class-9'!$B$9:$FL$108,28,0)))</f>
        <v>0</v>
      </c>
      <c r="I610" s="419">
        <f>IF($J597="TC",0,IF($J597="Nso",0,VLOOKUP($A594,'Class-9'!$B$9:$FL$108,29,0)))</f>
        <v>0</v>
      </c>
      <c r="J610" s="420">
        <f t="shared" ref="J610" si="121">H610+I610</f>
        <v>0</v>
      </c>
      <c r="K610" s="419">
        <f>IF($J597="TC",0,IF($J597="Nso",0,VLOOKUP($A594,'Class-9'!$B$9:$FL$108,31,0)))</f>
        <v>0</v>
      </c>
      <c r="L610" s="419">
        <f>IF($J597="Nso",0,VLOOKUP($A594,'Class-9'!$B$9:$FL$108,32,0))</f>
        <v>0</v>
      </c>
      <c r="M610" s="420">
        <f t="shared" ref="M610" si="122">K610+L610</f>
        <v>0</v>
      </c>
      <c r="N610" s="419">
        <f t="shared" ref="N610" si="123">G610+J610+M610</f>
        <v>0</v>
      </c>
      <c r="O610" s="422" t="str">
        <f>IF($J597="TC",0,IF($J597="Nso",0,VLOOKUP($A594,'Class-9'!$B$9:$FL$108,38,0)))</f>
        <v/>
      </c>
    </row>
    <row r="611" spans="1:15" ht="16.5" customHeight="1" thickBot="1">
      <c r="A611" s="1138"/>
      <c r="B611" s="417" t="s">
        <v>200</v>
      </c>
      <c r="C611" s="1108" t="s">
        <v>62</v>
      </c>
      <c r="D611" s="1109"/>
      <c r="E611" s="424">
        <f>'Class-9'!$AN$7</f>
        <v>20</v>
      </c>
      <c r="F611" s="424">
        <f>'Class-9'!$AO$7</f>
        <v>20</v>
      </c>
      <c r="G611" s="425">
        <f>SUM(E611:F611)</f>
        <v>40</v>
      </c>
      <c r="H611" s="424">
        <f>'Class-9'!$AQ$7</f>
        <v>48</v>
      </c>
      <c r="I611" s="424">
        <f>'Class-9'!$AR$7</f>
        <v>12</v>
      </c>
      <c r="J611" s="425">
        <f>SUM(H611:I611)</f>
        <v>60</v>
      </c>
      <c r="K611" s="424">
        <f>'Class-9'!$AT$7</f>
        <v>80</v>
      </c>
      <c r="L611" s="424">
        <f>'Class-9'!$AU$7</f>
        <v>20</v>
      </c>
      <c r="M611" s="425">
        <f>SUM(K611:L611)</f>
        <v>100</v>
      </c>
      <c r="N611" s="426">
        <f>SUM(G611,J611,M611)</f>
        <v>200</v>
      </c>
      <c r="O611" s="427" t="s">
        <v>201</v>
      </c>
    </row>
    <row r="612" spans="1:15" ht="16.5" customHeight="1">
      <c r="A612" s="1138"/>
      <c r="B612" s="417" t="s">
        <v>200</v>
      </c>
      <c r="C612" s="1110" t="str">
        <f>'Class-9'!$AN$3</f>
        <v>SANSKRIT-I</v>
      </c>
      <c r="D612" s="1111"/>
      <c r="E612" s="81">
        <f>IF($J597="TC",0,IF($J597="Nso",0,VLOOKUP($A594,'Class-9'!$B$9:$FL$108,39,0)))</f>
        <v>0</v>
      </c>
      <c r="F612" s="81">
        <f>IF($J597="TC",0,IF($J597="TC",0,IF($J597="Nso",0,VLOOKUP($A594,'Class-9'!$B$9:$FL$108,40,0))))</f>
        <v>0</v>
      </c>
      <c r="G612" s="423">
        <f t="shared" ref="G612:G616" si="124">E612+F612</f>
        <v>0</v>
      </c>
      <c r="H612" s="410">
        <f>IF($J597="TC",0,IF($J597="Nso",0,VLOOKUP($A594,'Class-9'!$B$9:$FL$108,42,0)))</f>
        <v>0</v>
      </c>
      <c r="I612" s="81">
        <f>IF($J597="TC",0,IF($J597="Nso",0,VLOOKUP($A594,'Class-9'!$B$9:$FL$108,43,0)))</f>
        <v>0</v>
      </c>
      <c r="J612" s="423">
        <f t="shared" ref="J612:J616" si="125">H612+I612</f>
        <v>0</v>
      </c>
      <c r="K612" s="81">
        <f>IF($J597="TC",0,IF($J597="Nso",0,VLOOKUP($A594,'Class-9'!$B$9:$FL$108,45,0)))</f>
        <v>0</v>
      </c>
      <c r="L612" s="81">
        <f>IF($J597="Nso",0,VLOOKUP($A594,'Class-9'!$B$9:$FL$108,46,0))</f>
        <v>0</v>
      </c>
      <c r="M612" s="423">
        <f t="shared" ref="M612:M616" si="126">K612+L612</f>
        <v>0</v>
      </c>
      <c r="N612" s="81">
        <f t="shared" ref="N612:N616" si="127">G612+J612+M612</f>
        <v>0</v>
      </c>
      <c r="O612" s="82" t="str">
        <f>IF($J597="TC",0,IF($J597="Nso",0,VLOOKUP($A594,'Class-9'!$B$9:$FL$108,52,0)))</f>
        <v/>
      </c>
    </row>
    <row r="613" spans="1:15" ht="16.5" customHeight="1">
      <c r="A613" s="1138"/>
      <c r="B613" s="417" t="s">
        <v>200</v>
      </c>
      <c r="C613" s="1112" t="str">
        <f>'Class-9'!$BB$3</f>
        <v>SANSKRIT-II</v>
      </c>
      <c r="D613" s="1113"/>
      <c r="E613" s="81">
        <f>IF($J597="TC",0,IF($J597="Nso",0,VLOOKUP($A594,'Class-9'!$B$9:$FL$108,53,0)))</f>
        <v>0</v>
      </c>
      <c r="F613" s="81">
        <f>IF($J597="TC",0,IF($J597="Nso",0,VLOOKUP($A594,'Class-9'!$B$9:$FL$108,54,0)))</f>
        <v>0</v>
      </c>
      <c r="G613" s="257">
        <f t="shared" si="124"/>
        <v>0</v>
      </c>
      <c r="H613" s="258">
        <f>IF($J597="TC",0,IF($J597="Nso",0,VLOOKUP($A594,'Class-9'!$B$9:$FL$108,56,0)))</f>
        <v>0</v>
      </c>
      <c r="I613" s="81">
        <f>IF($J597="TC",0,IF($J597="Nso",0,VLOOKUP($A594,'Class-9'!$B$9:$FL$108,57,0)))</f>
        <v>0</v>
      </c>
      <c r="J613" s="257">
        <f t="shared" si="125"/>
        <v>0</v>
      </c>
      <c r="K613" s="81">
        <f>IF($J597="TC",0,IF($J597="Nso",0,VLOOKUP($A594,'Class-9'!$B$9:$FL$108,59,0)))</f>
        <v>0</v>
      </c>
      <c r="L613" s="81">
        <f>IF($J597="Nso",0,VLOOKUP($A594,'Class-9'!$B$9:$FL$108,60,0))</f>
        <v>0</v>
      </c>
      <c r="M613" s="257">
        <f t="shared" si="126"/>
        <v>0</v>
      </c>
      <c r="N613" s="81">
        <f t="shared" si="127"/>
        <v>0</v>
      </c>
      <c r="O613" s="82" t="str">
        <f>IF($J597="TC",0,IF($J597="Nso",0,VLOOKUP($A594,'Class-9'!$B$9:$FL$108,66,0)))</f>
        <v/>
      </c>
    </row>
    <row r="614" spans="1:15" ht="16.5" customHeight="1">
      <c r="A614" s="1138"/>
      <c r="B614" s="417" t="s">
        <v>200</v>
      </c>
      <c r="C614" s="1112" t="str">
        <f>'Class-9'!$BP$3</f>
        <v>MATHEMATICS</v>
      </c>
      <c r="D614" s="1113"/>
      <c r="E614" s="81">
        <f>IF($J597="TC",0,IF($J597="Nso",0,VLOOKUP($A594,'Class-9'!$B$9:$FL$108,67,0)))</f>
        <v>0</v>
      </c>
      <c r="F614" s="81">
        <f>IF($J597="TC",0,IF($J597="Nso",0,VLOOKUP($A594,'Class-9'!$B$9:$FL$108,68,0)))</f>
        <v>0</v>
      </c>
      <c r="G614" s="257">
        <f t="shared" si="124"/>
        <v>0</v>
      </c>
      <c r="H614" s="258">
        <f>IF($J597="TC",0,IF($J597="Nso",0,VLOOKUP($A594,'Class-9'!$B$9:$FL$108,70,0)))</f>
        <v>0</v>
      </c>
      <c r="I614" s="81">
        <f>IF($J597="TC",0,IF($J597="Nso",0,VLOOKUP($A594,'Class-9'!$B$9:$FL$108,71,0)))</f>
        <v>0</v>
      </c>
      <c r="J614" s="257">
        <f t="shared" si="125"/>
        <v>0</v>
      </c>
      <c r="K614" s="81">
        <f>IF($J597="TC",0,IF($J597="Nso",0,VLOOKUP($A594,'Class-9'!$B$9:$FL$108,73,0)))</f>
        <v>0</v>
      </c>
      <c r="L614" s="81">
        <f>IF($J597="Nso",0,VLOOKUP($A594,'Class-9'!$B$9:$FL$108,74,0))</f>
        <v>0</v>
      </c>
      <c r="M614" s="257">
        <f t="shared" si="126"/>
        <v>0</v>
      </c>
      <c r="N614" s="81">
        <f t="shared" si="127"/>
        <v>0</v>
      </c>
      <c r="O614" s="82" t="str">
        <f>IF($J597="TC",0,IF($J597="Nso",0,VLOOKUP($A594,'Class-9'!$B$9:$FL$108,80,0)))</f>
        <v/>
      </c>
    </row>
    <row r="615" spans="1:15" ht="16.5" customHeight="1">
      <c r="A615" s="1138"/>
      <c r="B615" s="417" t="s">
        <v>200</v>
      </c>
      <c r="C615" s="1114" t="str">
        <f>'Class-9'!$CD$3</f>
        <v>SCIENCE</v>
      </c>
      <c r="D615" s="1115"/>
      <c r="E615" s="411">
        <f>IF($J597="TC",0,IF($J597="Nso",0,VLOOKUP($A594,'Class-9'!$B$9:$FL$108,81,0)))</f>
        <v>0</v>
      </c>
      <c r="F615" s="411">
        <f>IF($J597="TC",0,IF($J597="Nso",0,VLOOKUP($A594,'Class-9'!$B$9:$FL$108,82,0)))</f>
        <v>0</v>
      </c>
      <c r="G615" s="412">
        <f t="shared" si="124"/>
        <v>0</v>
      </c>
      <c r="H615" s="413">
        <f>IF($J597="TC",0,IF($J597="Nso",0,VLOOKUP($A594,'Class-9'!$B$9:$FL$108,84,0)))</f>
        <v>0</v>
      </c>
      <c r="I615" s="411">
        <f>IF($J597="TC",0,IF($J597="Nso",0,VLOOKUP($A594,'Class-9'!$B$9:$FL$108,85,0)))</f>
        <v>0</v>
      </c>
      <c r="J615" s="412">
        <f t="shared" si="125"/>
        <v>0</v>
      </c>
      <c r="K615" s="411">
        <f>IF($J597="TC",0,IF($J597="Nso",0,VLOOKUP($A594,'Class-9'!$B$9:$FL$108,87,0)))</f>
        <v>0</v>
      </c>
      <c r="L615" s="411">
        <f>IF($J597="Nso",0,VLOOKUP($A594,'Class-9'!$B$9:$FL$108,88,0))</f>
        <v>0</v>
      </c>
      <c r="M615" s="412">
        <f t="shared" si="126"/>
        <v>0</v>
      </c>
      <c r="N615" s="411">
        <f t="shared" si="127"/>
        <v>0</v>
      </c>
      <c r="O615" s="414" t="str">
        <f>IF($J597="TC",0,IF($J597="Nso",0,VLOOKUP($A594,'Class-9'!$B$9:$FL$108,94,0)))</f>
        <v/>
      </c>
    </row>
    <row r="616" spans="1:15" ht="16.5" customHeight="1" thickBot="1">
      <c r="A616" s="1138"/>
      <c r="B616" s="417" t="s">
        <v>200</v>
      </c>
      <c r="C616" s="1114" t="str">
        <f>'Class-9'!$CR$3</f>
        <v>SOCIAL SCIENCE</v>
      </c>
      <c r="D616" s="1115"/>
      <c r="E616" s="411">
        <f>IF($J598="TC",0,IF($J597="Nso",0,VLOOKUP($A594,'Class-9'!$B$9:$FL$108,95,0)))</f>
        <v>0</v>
      </c>
      <c r="F616" s="411">
        <f>IF($J598="TC",0,IF($J597="Nso",0,VLOOKUP($A594,'Class-9'!$B$9:$FL$108,96,0)))</f>
        <v>0</v>
      </c>
      <c r="G616" s="412">
        <f t="shared" si="124"/>
        <v>0</v>
      </c>
      <c r="H616" s="413">
        <f>IF($J598="TC",0,IF($J597="Nso",0,VLOOKUP($A594,'Class-9'!$B$9:$FL$108,98,0)))</f>
        <v>0</v>
      </c>
      <c r="I616" s="411">
        <f>IF($J598="TC",0,IF($J597="Nso",0,VLOOKUP($A594,'Class-9'!$B$9:$FL$108,99,0)))</f>
        <v>0</v>
      </c>
      <c r="J616" s="412">
        <f t="shared" si="125"/>
        <v>0</v>
      </c>
      <c r="K616" s="411">
        <f>IF($J598="TC",0,IF($J597="Nso",0,VLOOKUP($A594,'Class-9'!$B$9:$FL$108,101,0)))</f>
        <v>0</v>
      </c>
      <c r="L616" s="411">
        <f>IF($J598="Nso",0,VLOOKUP($A594,'Class-9'!$B$9:$FL$108,102,0))</f>
        <v>0</v>
      </c>
      <c r="M616" s="412">
        <f t="shared" si="126"/>
        <v>0</v>
      </c>
      <c r="N616" s="411">
        <f t="shared" si="127"/>
        <v>0</v>
      </c>
      <c r="O616" s="414" t="str">
        <f>IF($J598="TC",0,IF($J597="Nso",0,VLOOKUP($A594,'Class-9'!$B$9:$FL$108,108,0)))</f>
        <v/>
      </c>
    </row>
    <row r="617" spans="1:15" ht="23.25" customHeight="1">
      <c r="A617" s="1138"/>
      <c r="B617" s="417" t="s">
        <v>200</v>
      </c>
      <c r="C617" s="1116" t="s">
        <v>89</v>
      </c>
      <c r="D617" s="1117"/>
      <c r="E617" s="1118"/>
      <c r="F617" s="1122" t="s">
        <v>90</v>
      </c>
      <c r="G617" s="1123"/>
      <c r="H617" s="1124" t="s">
        <v>91</v>
      </c>
      <c r="I617" s="1125"/>
      <c r="J617" s="1126" t="s">
        <v>47</v>
      </c>
      <c r="K617" s="1127"/>
      <c r="L617" s="415" t="s">
        <v>111</v>
      </c>
      <c r="M617" s="1128" t="s">
        <v>45</v>
      </c>
      <c r="N617" s="1129"/>
      <c r="O617" s="416" t="s">
        <v>49</v>
      </c>
    </row>
    <row r="618" spans="1:15" ht="20.25" customHeight="1" thickBot="1">
      <c r="A618" s="1138"/>
      <c r="B618" s="417" t="s">
        <v>200</v>
      </c>
      <c r="C618" s="1119"/>
      <c r="D618" s="1120"/>
      <c r="E618" s="1121"/>
      <c r="F618" s="1130">
        <f>IF($J597="TC",0,IF($J597="Nso",0,VLOOKUP($A594,'Class-9'!$B$9:$FL$108,160,0)))</f>
        <v>0</v>
      </c>
      <c r="G618" s="1131"/>
      <c r="H618" s="1130">
        <f>IF($J597="TC",0,IF($J597="Nso",0,VLOOKUP($A594,'Class-9'!$B$9:$FL$108,161,0)))</f>
        <v>0</v>
      </c>
      <c r="I618" s="1131"/>
      <c r="J618" s="1132">
        <f>IF($J597="TC",0,IF($J597="Nso",0,VLOOKUP($A594,'Class-9'!$B$9:$FL$108,162,0)))</f>
        <v>0</v>
      </c>
      <c r="K618" s="1133"/>
      <c r="L618" s="259" t="str">
        <f>IF($J597="TC",0,IF($J597="Nso",0,VLOOKUP($A594,'Class-9'!$B$9:$FL$108,163,0)))</f>
        <v/>
      </c>
      <c r="M618" s="1134" t="str">
        <f>IF($J597="TC","TC",IF($J597="Nso","NSO",VLOOKUP($A594,'Class-9'!$B$9:$FL$108,164,0)))</f>
        <v/>
      </c>
      <c r="N618" s="1135"/>
      <c r="O618" s="79" t="str">
        <f>IF($J597="Nso",0,VLOOKUP($A594,'Class-9'!$B$9:$FL$108,166,0))</f>
        <v/>
      </c>
    </row>
    <row r="619" spans="1:15" ht="20.25" customHeight="1">
      <c r="A619" s="1138"/>
      <c r="B619" s="417" t="s">
        <v>200</v>
      </c>
      <c r="C619" s="1061" t="s">
        <v>64</v>
      </c>
      <c r="D619" s="1062"/>
      <c r="E619" s="1062"/>
      <c r="F619" s="1062"/>
      <c r="G619" s="1062"/>
      <c r="H619" s="1063"/>
      <c r="I619" s="1064" t="s">
        <v>65</v>
      </c>
      <c r="J619" s="1065"/>
      <c r="K619" s="1065"/>
      <c r="L619" s="83">
        <f>VLOOKUP($A594,'Class-9'!$B$9:$FL$108,157,0)</f>
        <v>0</v>
      </c>
      <c r="M619" s="1066" t="s">
        <v>121</v>
      </c>
      <c r="N619" s="1067"/>
      <c r="O619" s="1068"/>
    </row>
    <row r="620" spans="1:15" ht="20.25" customHeight="1" thickBot="1">
      <c r="A620" s="1138"/>
      <c r="B620" s="417" t="s">
        <v>200</v>
      </c>
      <c r="C620" s="1069" t="s">
        <v>60</v>
      </c>
      <c r="D620" s="1070"/>
      <c r="E620" s="1070"/>
      <c r="F620" s="1071" t="s">
        <v>192</v>
      </c>
      <c r="G620" s="1071"/>
      <c r="H620" s="260" t="s">
        <v>53</v>
      </c>
      <c r="I620" s="1072" t="s">
        <v>66</v>
      </c>
      <c r="J620" s="1073"/>
      <c r="K620" s="1073"/>
      <c r="L620" s="113">
        <f>VLOOKUP($A594,'Class-9'!$B$9:$FL$108,158,0)</f>
        <v>0</v>
      </c>
      <c r="M620" s="1074" t="str">
        <f>IF($J597="TC",0,IF($J597="Nso",0,VLOOKUP($A594,'Class-9'!$B$9:$FL$108,159,0)))</f>
        <v/>
      </c>
      <c r="N620" s="1075"/>
      <c r="O620" s="1076"/>
    </row>
    <row r="621" spans="1:15" ht="17.25" customHeight="1">
      <c r="A621" s="1138"/>
      <c r="B621" s="417" t="s">
        <v>200</v>
      </c>
      <c r="C621" s="1069"/>
      <c r="D621" s="1070"/>
      <c r="E621" s="1070"/>
      <c r="F621" s="1071"/>
      <c r="G621" s="1071"/>
      <c r="H621" s="261" t="s">
        <v>119</v>
      </c>
      <c r="I621" s="1077" t="s">
        <v>67</v>
      </c>
      <c r="J621" s="1078"/>
      <c r="K621" s="1078"/>
      <c r="L621" s="1079">
        <f>IF($J597="TC","Transferred",IF($J597="Nso","NameSeparated",VLOOKUP($A594,'Class-9'!$B$9:$FL$108,167,0)))</f>
        <v>0</v>
      </c>
      <c r="M621" s="1079"/>
      <c r="N621" s="1079"/>
      <c r="O621" s="1080"/>
    </row>
    <row r="622" spans="1:15" ht="17.25" customHeight="1">
      <c r="A622" s="1138"/>
      <c r="B622" s="417" t="s">
        <v>200</v>
      </c>
      <c r="C622" s="1081" t="str">
        <f>'Class-9'!$DF$3</f>
        <v>Foundation Of Information Tech.</v>
      </c>
      <c r="D622" s="1082"/>
      <c r="E622" s="1083"/>
      <c r="F622" s="1084" t="str">
        <f>IF($J597="TC",0,IF($J597="Nso",0,VLOOKUP($A594,'Class-9'!$B$9:$GP$108,185,0)))</f>
        <v>0/200</v>
      </c>
      <c r="G622" s="1084"/>
      <c r="H622" s="78" t="str">
        <f>IF($J597="TC",0,IF($J597="Nso",0,VLOOKUP($A594,'Class-9'!$B$9:$GP$108,120,0)))</f>
        <v/>
      </c>
      <c r="I622" s="1085" t="s">
        <v>79</v>
      </c>
      <c r="J622" s="1086"/>
      <c r="K622" s="1086"/>
      <c r="L622" s="1087">
        <f>'Class-9'!$T$2</f>
        <v>44676</v>
      </c>
      <c r="M622" s="1088"/>
      <c r="N622" s="1088"/>
      <c r="O622" s="1089"/>
    </row>
    <row r="623" spans="1:15" ht="21" customHeight="1">
      <c r="A623" s="1138"/>
      <c r="B623" s="417" t="s">
        <v>200</v>
      </c>
      <c r="C623" s="1090" t="str">
        <f>'Class-9'!$DR$3</f>
        <v>Health &amp; Phy. Edu.</v>
      </c>
      <c r="D623" s="1084"/>
      <c r="E623" s="1084"/>
      <c r="F623" s="1030" t="str">
        <f>IF($J597="TC",0,IF($J597="Nso",0,VLOOKUP($A594,'Class-9'!$B$9:$GP$108,189,0)))</f>
        <v>0/200</v>
      </c>
      <c r="G623" s="1031"/>
      <c r="H623" s="78" t="str">
        <f>IF($J597="TC",0,IF($J597="Nso",0,VLOOKUP($A594,'Class-9'!$B$9:$GP$108,132,0)))</f>
        <v/>
      </c>
      <c r="I623" s="1091"/>
      <c r="J623" s="1092"/>
      <c r="K623" s="1092"/>
      <c r="L623" s="1092"/>
      <c r="M623" s="1092"/>
      <c r="N623" s="1092"/>
      <c r="O623" s="1093"/>
    </row>
    <row r="624" spans="1:15" ht="21" customHeight="1">
      <c r="A624" s="1138"/>
      <c r="B624" s="417" t="s">
        <v>200</v>
      </c>
      <c r="C624" s="1028" t="str">
        <f>'Class-9'!$ED$3</f>
        <v>S.U.P.W.</v>
      </c>
      <c r="D624" s="1029"/>
      <c r="E624" s="1029"/>
      <c r="F624" s="1030" t="str">
        <f>IF($J597="TC",0,IF($J597="Nso",0,VLOOKUP($A594,'Class-9'!$B$9:$GP$108,193,0)))</f>
        <v>0/100</v>
      </c>
      <c r="G624" s="1031"/>
      <c r="H624" s="78" t="str">
        <f>IF($J597="TC",0,IF($J597="Nso",0,VLOOKUP($A594,'Class-9'!$B$9:$GP$108,138,0)))</f>
        <v/>
      </c>
      <c r="I624" s="1094"/>
      <c r="J624" s="1095"/>
      <c r="K624" s="1095"/>
      <c r="L624" s="1095"/>
      <c r="M624" s="1095"/>
      <c r="N624" s="1095"/>
      <c r="O624" s="1096"/>
    </row>
    <row r="625" spans="1:16" ht="14.25" customHeight="1">
      <c r="A625" s="1138"/>
      <c r="B625" s="417" t="s">
        <v>200</v>
      </c>
      <c r="C625" s="1028" t="str">
        <f>'Class-9'!$EJ$3</f>
        <v>ART EDUCATION</v>
      </c>
      <c r="D625" s="1029"/>
      <c r="E625" s="1029"/>
      <c r="F625" s="1030" t="str">
        <f>IF($J596="TC",0,IF($J596="Nso",0,VLOOKUP($A594,'Class-9'!$B$9:$GP$108,197,0)))</f>
        <v>0/100</v>
      </c>
      <c r="G625" s="1031"/>
      <c r="H625" s="78" t="str">
        <f>IF($J596="TC",0,IF($J596="Nso",0,VLOOKUP($A594,'Class-9'!$B$9:$GP$108,144,0)))</f>
        <v/>
      </c>
      <c r="I625" s="1032" t="s">
        <v>92</v>
      </c>
      <c r="J625" s="1033"/>
      <c r="K625" s="1033"/>
      <c r="L625" s="1033"/>
      <c r="M625" s="1033"/>
      <c r="N625" s="1033"/>
      <c r="O625" s="1034"/>
    </row>
    <row r="626" spans="1:16" ht="14.25" customHeight="1" thickBot="1">
      <c r="A626" s="1138"/>
      <c r="B626" s="417" t="s">
        <v>200</v>
      </c>
      <c r="C626" s="1035" t="str">
        <f>'Class-9'!$EP$3</f>
        <v>H &amp; C RAJ</v>
      </c>
      <c r="D626" s="1036"/>
      <c r="E626" s="1036"/>
      <c r="F626" s="1037" t="str">
        <f>IF($J597="TC",0,IF($J597="Nso",0,VLOOKUP($A594,'Class-9'!$B$9:$GU$108,201,0)))</f>
        <v>0/200</v>
      </c>
      <c r="G626" s="1038"/>
      <c r="H626" s="374" t="str">
        <f>IF($J597="TC",0,IF($J597="Nso",0,VLOOKUP($A594,'Class-9'!$B$9:$GU$108,156,0)))</f>
        <v/>
      </c>
      <c r="I626" s="1032" t="s">
        <v>73</v>
      </c>
      <c r="J626" s="1033"/>
      <c r="K626" s="1033"/>
      <c r="L626" s="1033"/>
      <c r="M626" s="1033"/>
      <c r="N626" s="1033"/>
      <c r="O626" s="1034"/>
    </row>
    <row r="627" spans="1:16" ht="20.25" customHeight="1">
      <c r="A627" s="1138"/>
      <c r="B627" s="417" t="s">
        <v>200</v>
      </c>
      <c r="C627" s="1046" t="s">
        <v>204</v>
      </c>
      <c r="D627" s="1047"/>
      <c r="E627" s="1048"/>
      <c r="F627" s="1055" t="s">
        <v>205</v>
      </c>
      <c r="G627" s="1056"/>
      <c r="H627" s="434" t="s">
        <v>34</v>
      </c>
      <c r="I627" s="1039" t="s">
        <v>74</v>
      </c>
      <c r="J627" s="1033"/>
      <c r="K627" s="1033"/>
      <c r="L627" s="1033"/>
      <c r="M627" s="1033"/>
      <c r="N627" s="1033"/>
      <c r="O627" s="1034"/>
    </row>
    <row r="628" spans="1:16" ht="20.25" customHeight="1">
      <c r="A628" s="1138"/>
      <c r="B628" s="417" t="s">
        <v>200</v>
      </c>
      <c r="C628" s="1049"/>
      <c r="D628" s="1050"/>
      <c r="E628" s="1051"/>
      <c r="F628" s="1057" t="s">
        <v>206</v>
      </c>
      <c r="G628" s="1058"/>
      <c r="H628" s="435" t="s">
        <v>203</v>
      </c>
      <c r="I628" s="1040" t="s">
        <v>75</v>
      </c>
      <c r="J628" s="1041"/>
      <c r="K628" s="1041"/>
      <c r="L628" s="1041"/>
      <c r="M628" s="1041"/>
      <c r="N628" s="1041"/>
      <c r="O628" s="1042"/>
    </row>
    <row r="629" spans="1:16" ht="16.5" customHeight="1">
      <c r="A629" s="1138"/>
      <c r="B629" s="417" t="s">
        <v>200</v>
      </c>
      <c r="C629" s="1049"/>
      <c r="D629" s="1050"/>
      <c r="E629" s="1051"/>
      <c r="F629" s="1057" t="s">
        <v>210</v>
      </c>
      <c r="G629" s="1058"/>
      <c r="H629" s="435" t="s">
        <v>68</v>
      </c>
      <c r="I629" s="1043"/>
      <c r="J629" s="1044"/>
      <c r="K629" s="1044"/>
      <c r="L629" s="1044"/>
      <c r="M629" s="1044"/>
      <c r="N629" s="1044"/>
      <c r="O629" s="1045"/>
    </row>
    <row r="630" spans="1:16" ht="16.5" customHeight="1">
      <c r="A630" s="1138"/>
      <c r="B630" s="417" t="s">
        <v>200</v>
      </c>
      <c r="C630" s="1049"/>
      <c r="D630" s="1050"/>
      <c r="E630" s="1051"/>
      <c r="F630" s="1057" t="s">
        <v>211</v>
      </c>
      <c r="G630" s="1058"/>
      <c r="H630" s="435" t="s">
        <v>69</v>
      </c>
      <c r="I630" s="1043"/>
      <c r="J630" s="1044"/>
      <c r="K630" s="1044"/>
      <c r="L630" s="1044"/>
      <c r="M630" s="1044"/>
      <c r="N630" s="1044"/>
      <c r="O630" s="1045"/>
    </row>
    <row r="631" spans="1:16" ht="16.5" customHeight="1">
      <c r="A631" s="1138"/>
      <c r="B631" s="417" t="s">
        <v>200</v>
      </c>
      <c r="C631" s="1049"/>
      <c r="D631" s="1050"/>
      <c r="E631" s="1051"/>
      <c r="F631" s="1057" t="s">
        <v>120</v>
      </c>
      <c r="G631" s="1058"/>
      <c r="H631" s="435" t="s">
        <v>71</v>
      </c>
      <c r="I631" s="1022" t="s">
        <v>93</v>
      </c>
      <c r="J631" s="1023"/>
      <c r="K631" s="1023"/>
      <c r="L631" s="1023"/>
      <c r="M631" s="1023"/>
      <c r="N631" s="1023"/>
      <c r="O631" s="1024"/>
    </row>
    <row r="632" spans="1:16" ht="16.5" customHeight="1" thickBot="1">
      <c r="A632" s="1138"/>
      <c r="B632" s="418" t="s">
        <v>200</v>
      </c>
      <c r="C632" s="1052"/>
      <c r="D632" s="1053"/>
      <c r="E632" s="1054"/>
      <c r="F632" s="1059" t="s">
        <v>208</v>
      </c>
      <c r="G632" s="1060"/>
      <c r="H632" s="436" t="s">
        <v>70</v>
      </c>
      <c r="I632" s="1025"/>
      <c r="J632" s="1026"/>
      <c r="K632" s="1026"/>
      <c r="L632" s="1026"/>
      <c r="M632" s="1026"/>
      <c r="N632" s="1026"/>
      <c r="O632" s="1027"/>
    </row>
    <row r="633" spans="1:16" ht="24.75" customHeight="1" thickTop="1" thickBot="1">
      <c r="A633" s="263">
        <f>A594+1</f>
        <v>17</v>
      </c>
      <c r="B633" s="1137" t="s">
        <v>56</v>
      </c>
      <c r="C633" s="1137"/>
      <c r="D633" s="1137"/>
      <c r="E633" s="1137"/>
      <c r="F633" s="1137"/>
      <c r="G633" s="1137"/>
      <c r="H633" s="1137"/>
      <c r="I633" s="1137"/>
      <c r="J633" s="1137"/>
      <c r="K633" s="1137"/>
      <c r="L633" s="1137"/>
      <c r="M633" s="1137"/>
      <c r="N633" s="1137"/>
      <c r="O633" s="1137"/>
    </row>
    <row r="634" spans="1:16" s="430" customFormat="1" ht="30.75" customHeight="1" thickTop="1">
      <c r="A634" s="1138"/>
      <c r="B634" s="1139"/>
      <c r="C634" s="1140"/>
      <c r="D634" s="1143" t="str">
        <f>Master!$E$8</f>
        <v>Govt. Sr. Secondary School Raimalwada</v>
      </c>
      <c r="E634" s="1144"/>
      <c r="F634" s="1144"/>
      <c r="G634" s="1144"/>
      <c r="H634" s="1144"/>
      <c r="I634" s="1144"/>
      <c r="J634" s="1144"/>
      <c r="K634" s="1144"/>
      <c r="L634" s="1144"/>
      <c r="M634" s="1144"/>
      <c r="N634" s="1144"/>
      <c r="O634" s="1145"/>
    </row>
    <row r="635" spans="1:16" ht="26.25" customHeight="1" thickBot="1">
      <c r="A635" s="1138"/>
      <c r="B635" s="1141"/>
      <c r="C635" s="1142"/>
      <c r="D635" s="1146" t="str">
        <f>Master!$E$11</f>
        <v>P.S.-Bapini (Jodhpur)</v>
      </c>
      <c r="E635" s="1147"/>
      <c r="F635" s="1147"/>
      <c r="G635" s="1147"/>
      <c r="H635" s="1147"/>
      <c r="I635" s="1147"/>
      <c r="J635" s="1147"/>
      <c r="K635" s="1147"/>
      <c r="L635" s="1147"/>
      <c r="M635" s="1147"/>
      <c r="N635" s="1147"/>
      <c r="O635" s="1148"/>
    </row>
    <row r="636" spans="1:16" ht="22.5" customHeight="1">
      <c r="A636" s="1138"/>
      <c r="B636" s="262"/>
      <c r="C636" s="1149" t="s">
        <v>183</v>
      </c>
      <c r="D636" s="1150"/>
      <c r="E636" s="1150"/>
      <c r="F636" s="1150"/>
      <c r="G636" s="1151"/>
      <c r="H636" s="1158" t="s">
        <v>156</v>
      </c>
      <c r="I636" s="1158"/>
      <c r="J636" s="1161">
        <f>VLOOKUP($A633,'Class-9'!$B$9:$K$108,6)</f>
        <v>0</v>
      </c>
      <c r="K636" s="1162"/>
      <c r="L636" s="1167" t="s">
        <v>76</v>
      </c>
      <c r="M636" s="1168"/>
      <c r="N636" s="1169" t="str">
        <f>Master!$E$14</f>
        <v>08151106901</v>
      </c>
      <c r="O636" s="1170"/>
    </row>
    <row r="637" spans="1:16" ht="18.75" customHeight="1">
      <c r="A637" s="1138"/>
      <c r="B637" s="37"/>
      <c r="C637" s="1152"/>
      <c r="D637" s="1153"/>
      <c r="E637" s="1153"/>
      <c r="F637" s="1153"/>
      <c r="G637" s="1154"/>
      <c r="H637" s="1159"/>
      <c r="I637" s="1159"/>
      <c r="J637" s="1163"/>
      <c r="K637" s="1164"/>
      <c r="L637" s="1171" t="s">
        <v>72</v>
      </c>
      <c r="M637" s="1172"/>
      <c r="N637" s="1172"/>
      <c r="O637" s="1173"/>
      <c r="P637" s="104" t="s">
        <v>191</v>
      </c>
    </row>
    <row r="638" spans="1:16" ht="23.25" customHeight="1" thickBot="1">
      <c r="A638" s="1138"/>
      <c r="B638" s="37"/>
      <c r="C638" s="1155"/>
      <c r="D638" s="1156"/>
      <c r="E638" s="1156"/>
      <c r="F638" s="1156"/>
      <c r="G638" s="1157"/>
      <c r="H638" s="1160"/>
      <c r="I638" s="1160"/>
      <c r="J638" s="1165"/>
      <c r="K638" s="1166"/>
      <c r="L638" s="1174" t="s">
        <v>57</v>
      </c>
      <c r="M638" s="1175"/>
      <c r="N638" s="1176" t="str">
        <f>Master!$E$6</f>
        <v>2021-22</v>
      </c>
      <c r="O638" s="1177"/>
    </row>
    <row r="639" spans="1:16" ht="20.25" customHeight="1">
      <c r="A639" s="1138"/>
      <c r="B639" s="417" t="s">
        <v>200</v>
      </c>
      <c r="C639" s="1178" t="s">
        <v>22</v>
      </c>
      <c r="D639" s="1179"/>
      <c r="E639" s="1179"/>
      <c r="F639" s="1180"/>
      <c r="G639" s="23" t="s">
        <v>181</v>
      </c>
      <c r="H639" s="1181">
        <f>VLOOKUP($A633,'Class-9'!$B$9:$FL$108,4,0)</f>
        <v>0</v>
      </c>
      <c r="I639" s="1181"/>
      <c r="J639" s="1181"/>
      <c r="K639" s="1181"/>
      <c r="L639" s="1181"/>
      <c r="M639" s="1181"/>
      <c r="N639" s="1181"/>
      <c r="O639" s="1182"/>
    </row>
    <row r="640" spans="1:16" ht="20.25" customHeight="1">
      <c r="A640" s="1138"/>
      <c r="B640" s="417" t="s">
        <v>200</v>
      </c>
      <c r="C640" s="1183" t="s">
        <v>24</v>
      </c>
      <c r="D640" s="1184"/>
      <c r="E640" s="1184"/>
      <c r="F640" s="1185"/>
      <c r="G640" s="31" t="s">
        <v>181</v>
      </c>
      <c r="H640" s="1186">
        <f>VLOOKUP($A633,'Class-9'!$B$9:$FL$108,7,0)</f>
        <v>0</v>
      </c>
      <c r="I640" s="1186"/>
      <c r="J640" s="1186"/>
      <c r="K640" s="1186"/>
      <c r="L640" s="1186"/>
      <c r="M640" s="1186"/>
      <c r="N640" s="1186"/>
      <c r="O640" s="1187"/>
    </row>
    <row r="641" spans="1:15" ht="20.25" customHeight="1">
      <c r="A641" s="1138"/>
      <c r="B641" s="417" t="s">
        <v>200</v>
      </c>
      <c r="C641" s="1183" t="s">
        <v>25</v>
      </c>
      <c r="D641" s="1184"/>
      <c r="E641" s="1184"/>
      <c r="F641" s="1185"/>
      <c r="G641" s="31" t="s">
        <v>181</v>
      </c>
      <c r="H641" s="1186">
        <f>VLOOKUP($A633,'Class-9'!$B$9:$FL$108,8,0)</f>
        <v>0</v>
      </c>
      <c r="I641" s="1186"/>
      <c r="J641" s="1186"/>
      <c r="K641" s="1186"/>
      <c r="L641" s="1186"/>
      <c r="M641" s="1186"/>
      <c r="N641" s="1186"/>
      <c r="O641" s="1187"/>
    </row>
    <row r="642" spans="1:15" ht="20.25" customHeight="1">
      <c r="A642" s="1138"/>
      <c r="B642" s="417" t="s">
        <v>200</v>
      </c>
      <c r="C642" s="1183" t="s">
        <v>58</v>
      </c>
      <c r="D642" s="1184"/>
      <c r="E642" s="1184"/>
      <c r="F642" s="1185"/>
      <c r="G642" s="31" t="s">
        <v>181</v>
      </c>
      <c r="H642" s="1186">
        <f>VLOOKUP($A633,'Class-9'!$B$9:$FL$108,9,0)</f>
        <v>0</v>
      </c>
      <c r="I642" s="1186"/>
      <c r="J642" s="1186"/>
      <c r="K642" s="1186"/>
      <c r="L642" s="1186"/>
      <c r="M642" s="1186"/>
      <c r="N642" s="1186"/>
      <c r="O642" s="1187"/>
    </row>
    <row r="643" spans="1:15" ht="20.25" customHeight="1">
      <c r="A643" s="1138"/>
      <c r="B643" s="417" t="s">
        <v>200</v>
      </c>
      <c r="C643" s="1183" t="s">
        <v>59</v>
      </c>
      <c r="D643" s="1184"/>
      <c r="E643" s="1184"/>
      <c r="F643" s="1185"/>
      <c r="G643" s="31" t="s">
        <v>181</v>
      </c>
      <c r="H643" s="1188" t="str">
        <f>CONCATENATE('Class-9'!$G$4,'Class-9'!$J$4)</f>
        <v>9(A)</v>
      </c>
      <c r="I643" s="1186"/>
      <c r="J643" s="1186"/>
      <c r="K643" s="1186"/>
      <c r="L643" s="1186"/>
      <c r="M643" s="1186"/>
      <c r="N643" s="1186"/>
      <c r="O643" s="1187"/>
    </row>
    <row r="644" spans="1:15" ht="20.25" customHeight="1" thickBot="1">
      <c r="A644" s="1138"/>
      <c r="B644" s="417" t="s">
        <v>200</v>
      </c>
      <c r="C644" s="1189" t="s">
        <v>27</v>
      </c>
      <c r="D644" s="1190"/>
      <c r="E644" s="1190"/>
      <c r="F644" s="1191"/>
      <c r="G644" s="80" t="s">
        <v>181</v>
      </c>
      <c r="H644" s="1192">
        <f>VLOOKUP($A633,'Class-9'!$B$9:$FL$108,10,0)</f>
        <v>0</v>
      </c>
      <c r="I644" s="1192"/>
      <c r="J644" s="1192"/>
      <c r="K644" s="1192"/>
      <c r="L644" s="1192"/>
      <c r="M644" s="1192"/>
      <c r="N644" s="1192"/>
      <c r="O644" s="1193"/>
    </row>
    <row r="645" spans="1:15" ht="16.5" customHeight="1">
      <c r="A645" s="1138"/>
      <c r="B645" s="417" t="s">
        <v>200</v>
      </c>
      <c r="C645" s="1194" t="s">
        <v>60</v>
      </c>
      <c r="D645" s="1195"/>
      <c r="E645" s="1198" t="s">
        <v>81</v>
      </c>
      <c r="F645" s="1198" t="s">
        <v>82</v>
      </c>
      <c r="G645" s="1200" t="s">
        <v>32</v>
      </c>
      <c r="H645" s="1202" t="s">
        <v>61</v>
      </c>
      <c r="I645" s="1202"/>
      <c r="J645" s="1203"/>
      <c r="K645" s="1204" t="s">
        <v>97</v>
      </c>
      <c r="L645" s="1205"/>
      <c r="M645" s="1206"/>
      <c r="N645" s="1097" t="s">
        <v>88</v>
      </c>
      <c r="O645" s="1099" t="s">
        <v>118</v>
      </c>
    </row>
    <row r="646" spans="1:15" ht="16.5" customHeight="1">
      <c r="A646" s="1138"/>
      <c r="B646" s="417" t="s">
        <v>200</v>
      </c>
      <c r="C646" s="1196"/>
      <c r="D646" s="1197"/>
      <c r="E646" s="1199"/>
      <c r="F646" s="1199"/>
      <c r="G646" s="1201"/>
      <c r="H646" s="428" t="s">
        <v>31</v>
      </c>
      <c r="I646" s="254" t="s">
        <v>194</v>
      </c>
      <c r="J646" s="429" t="s">
        <v>32</v>
      </c>
      <c r="K646" s="428" t="s">
        <v>31</v>
      </c>
      <c r="L646" s="254" t="s">
        <v>194</v>
      </c>
      <c r="M646" s="429" t="s">
        <v>32</v>
      </c>
      <c r="N646" s="1098"/>
      <c r="O646" s="1100"/>
    </row>
    <row r="647" spans="1:15" ht="16.5" customHeight="1" thickBot="1">
      <c r="A647" s="1138"/>
      <c r="B647" s="417" t="s">
        <v>200</v>
      </c>
      <c r="C647" s="1102" t="s">
        <v>62</v>
      </c>
      <c r="D647" s="1103"/>
      <c r="E647" s="253">
        <f>'Class-9'!$L$7</f>
        <v>10</v>
      </c>
      <c r="F647" s="253">
        <f>'Class-9'!$M$7</f>
        <v>10</v>
      </c>
      <c r="G647" s="255">
        <f>SUM(E647:F647)</f>
        <v>20</v>
      </c>
      <c r="H647" s="253">
        <f>'Class-9'!$O$7</f>
        <v>24</v>
      </c>
      <c r="I647" s="253">
        <f>'Class-9'!$P$7</f>
        <v>6</v>
      </c>
      <c r="J647" s="255">
        <f>SUM(H647:I647)</f>
        <v>30</v>
      </c>
      <c r="K647" s="253">
        <f>'Class-9'!$R$7</f>
        <v>40</v>
      </c>
      <c r="L647" s="253">
        <f>'Class-9'!$S$7</f>
        <v>10</v>
      </c>
      <c r="M647" s="255">
        <f>SUM(K647:L647)</f>
        <v>50</v>
      </c>
      <c r="N647" s="129">
        <f>SUM(G647,J647,M647)</f>
        <v>100</v>
      </c>
      <c r="O647" s="1101"/>
    </row>
    <row r="648" spans="1:15" ht="16.5" customHeight="1">
      <c r="A648" s="1138"/>
      <c r="B648" s="417" t="s">
        <v>200</v>
      </c>
      <c r="C648" s="1104" t="str">
        <f>'Class-9'!$L$3</f>
        <v>HINDI</v>
      </c>
      <c r="D648" s="1105"/>
      <c r="E648" s="81">
        <f>IF($J636="TC",0,IF($J636="Nso",0,VLOOKUP($A633,'Class-9'!$B$9:$FL$108,11,0)))</f>
        <v>0</v>
      </c>
      <c r="F648" s="81">
        <f>IF($J636="TC",0,IF($J636="Nso",0,VLOOKUP($A633,'Class-9'!$B$9:$FL$108,12,0)))</f>
        <v>0</v>
      </c>
      <c r="G648" s="256">
        <f>E648+F648</f>
        <v>0</v>
      </c>
      <c r="H648" s="81">
        <f>IF($J636="TC",0,IF($J636="Nso",0,VLOOKUP($A633,'Class-9'!$B$9:$FL$108,14,0)))</f>
        <v>0</v>
      </c>
      <c r="I648" s="81">
        <f>IF($J636="TC",0,IF($J636="Nso",0,VLOOKUP($A633,'Class-9'!$B$9:$FL$108,15,0)))</f>
        <v>0</v>
      </c>
      <c r="J648" s="256">
        <f>H648+I648</f>
        <v>0</v>
      </c>
      <c r="K648" s="81">
        <f>IF($J636="TC",0,IF($J636="Nso",0,VLOOKUP($A633,'Class-9'!$B$9:$FL$108,17,0)))</f>
        <v>0</v>
      </c>
      <c r="L648" s="81">
        <f>IF($J636="Nso",0,VLOOKUP($A633,'Class-9'!$B$9:$FL$108,18,0))</f>
        <v>0</v>
      </c>
      <c r="M648" s="256">
        <f>K648+L648</f>
        <v>0</v>
      </c>
      <c r="N648" s="81">
        <f>G648+J648+M648</f>
        <v>0</v>
      </c>
      <c r="O648" s="82" t="str">
        <f>IF($J636="TC",0,IF($J636="Nso",0,VLOOKUP($A633,'Class-9'!$B$9:$FL$108,24,0)))</f>
        <v/>
      </c>
    </row>
    <row r="649" spans="1:15" ht="16.5" customHeight="1" thickBot="1">
      <c r="A649" s="1138"/>
      <c r="B649" s="417" t="s">
        <v>200</v>
      </c>
      <c r="C649" s="1106" t="str">
        <f>'Class-9'!$Z$3</f>
        <v>ENGLISH</v>
      </c>
      <c r="D649" s="1107"/>
      <c r="E649" s="419">
        <f>IF($J636="TC",0,IF($J636="Nso",0,VLOOKUP($A633,'Class-9'!$B$9:$FL$108,25,0)))</f>
        <v>0</v>
      </c>
      <c r="F649" s="419">
        <f>IF($J636="TC",0,IF($J636="Nso",0,VLOOKUP($A633,'Class-9'!$B$9:$FL$108,26,0)))</f>
        <v>0</v>
      </c>
      <c r="G649" s="420">
        <f t="shared" ref="G649" si="128">E649+F649</f>
        <v>0</v>
      </c>
      <c r="H649" s="421">
        <f>IF($J636="TC",0,IF($J636="Nso",0,VLOOKUP($A633,'Class-9'!$B$9:$FL$108,28,0)))</f>
        <v>0</v>
      </c>
      <c r="I649" s="419">
        <f>IF($J636="TC",0,IF($J636="Nso",0,VLOOKUP($A633,'Class-9'!$B$9:$FL$108,29,0)))</f>
        <v>0</v>
      </c>
      <c r="J649" s="420">
        <f t="shared" ref="J649" si="129">H649+I649</f>
        <v>0</v>
      </c>
      <c r="K649" s="419">
        <f>IF($J636="TC",0,IF($J636="Nso",0,VLOOKUP($A633,'Class-9'!$B$9:$FL$108,31,0)))</f>
        <v>0</v>
      </c>
      <c r="L649" s="419">
        <f>IF($J636="Nso",0,VLOOKUP($A633,'Class-9'!$B$9:$FL$108,32,0))</f>
        <v>0</v>
      </c>
      <c r="M649" s="420">
        <f t="shared" ref="M649" si="130">K649+L649</f>
        <v>0</v>
      </c>
      <c r="N649" s="419">
        <f t="shared" ref="N649" si="131">G649+J649+M649</f>
        <v>0</v>
      </c>
      <c r="O649" s="422" t="str">
        <f>IF($J636="TC",0,IF($J636="Nso",0,VLOOKUP($A633,'Class-9'!$B$9:$FL$108,38,0)))</f>
        <v/>
      </c>
    </row>
    <row r="650" spans="1:15" ht="16.5" customHeight="1" thickBot="1">
      <c r="A650" s="1138"/>
      <c r="B650" s="417" t="s">
        <v>200</v>
      </c>
      <c r="C650" s="1108" t="s">
        <v>62</v>
      </c>
      <c r="D650" s="1109"/>
      <c r="E650" s="424">
        <f>'Class-9'!$AN$7</f>
        <v>20</v>
      </c>
      <c r="F650" s="424">
        <f>'Class-9'!$AO$7</f>
        <v>20</v>
      </c>
      <c r="G650" s="425">
        <f>SUM(E650:F650)</f>
        <v>40</v>
      </c>
      <c r="H650" s="424">
        <f>'Class-9'!$AQ$7</f>
        <v>48</v>
      </c>
      <c r="I650" s="424">
        <f>'Class-9'!$AR$7</f>
        <v>12</v>
      </c>
      <c r="J650" s="425">
        <f>SUM(H650:I650)</f>
        <v>60</v>
      </c>
      <c r="K650" s="424">
        <f>'Class-9'!$AT$7</f>
        <v>80</v>
      </c>
      <c r="L650" s="424">
        <f>'Class-9'!$AU$7</f>
        <v>20</v>
      </c>
      <c r="M650" s="425">
        <f>SUM(K650:L650)</f>
        <v>100</v>
      </c>
      <c r="N650" s="426">
        <f>SUM(G650,J650,M650)</f>
        <v>200</v>
      </c>
      <c r="O650" s="427" t="s">
        <v>201</v>
      </c>
    </row>
    <row r="651" spans="1:15" ht="16.5" customHeight="1">
      <c r="A651" s="1138"/>
      <c r="B651" s="417" t="s">
        <v>200</v>
      </c>
      <c r="C651" s="1110" t="str">
        <f>'Class-9'!$AN$3</f>
        <v>SANSKRIT-I</v>
      </c>
      <c r="D651" s="1111"/>
      <c r="E651" s="81">
        <f>IF($J636="TC",0,IF($J636="Nso",0,VLOOKUP($A633,'Class-9'!$B$9:$FL$108,39,0)))</f>
        <v>0</v>
      </c>
      <c r="F651" s="81">
        <f>IF($J636="TC",0,IF($J636="TC",0,IF($J636="Nso",0,VLOOKUP($A633,'Class-9'!$B$9:$FL$108,40,0))))</f>
        <v>0</v>
      </c>
      <c r="G651" s="423">
        <f t="shared" ref="G651:G655" si="132">E651+F651</f>
        <v>0</v>
      </c>
      <c r="H651" s="410">
        <f>IF($J636="TC",0,IF($J636="Nso",0,VLOOKUP($A633,'Class-9'!$B$9:$FL$108,42,0)))</f>
        <v>0</v>
      </c>
      <c r="I651" s="81">
        <f>IF($J636="TC",0,IF($J636="Nso",0,VLOOKUP($A633,'Class-9'!$B$9:$FL$108,43,0)))</f>
        <v>0</v>
      </c>
      <c r="J651" s="423">
        <f t="shared" ref="J651:J655" si="133">H651+I651</f>
        <v>0</v>
      </c>
      <c r="K651" s="81">
        <f>IF($J636="TC",0,IF($J636="Nso",0,VLOOKUP($A633,'Class-9'!$B$9:$FL$108,45,0)))</f>
        <v>0</v>
      </c>
      <c r="L651" s="81">
        <f>IF($J636="Nso",0,VLOOKUP($A633,'Class-9'!$B$9:$FL$108,46,0))</f>
        <v>0</v>
      </c>
      <c r="M651" s="423">
        <f t="shared" ref="M651:M655" si="134">K651+L651</f>
        <v>0</v>
      </c>
      <c r="N651" s="81">
        <f t="shared" ref="N651:N655" si="135">G651+J651+M651</f>
        <v>0</v>
      </c>
      <c r="O651" s="82" t="str">
        <f>IF($J636="TC",0,IF($J636="Nso",0,VLOOKUP($A633,'Class-9'!$B$9:$FL$108,52,0)))</f>
        <v/>
      </c>
    </row>
    <row r="652" spans="1:15" ht="16.5" customHeight="1">
      <c r="A652" s="1138"/>
      <c r="B652" s="417" t="s">
        <v>200</v>
      </c>
      <c r="C652" s="1112" t="str">
        <f>'Class-9'!$BB$3</f>
        <v>SANSKRIT-II</v>
      </c>
      <c r="D652" s="1113"/>
      <c r="E652" s="81">
        <f>IF($J636="TC",0,IF($J636="Nso",0,VLOOKUP($A633,'Class-9'!$B$9:$FL$108,53,0)))</f>
        <v>0</v>
      </c>
      <c r="F652" s="81">
        <f>IF($J636="TC",0,IF($J636="Nso",0,VLOOKUP($A633,'Class-9'!$B$9:$FL$108,54,0)))</f>
        <v>0</v>
      </c>
      <c r="G652" s="257">
        <f t="shared" si="132"/>
        <v>0</v>
      </c>
      <c r="H652" s="258">
        <f>IF($J636="TC",0,IF($J636="Nso",0,VLOOKUP($A633,'Class-9'!$B$9:$FL$108,56,0)))</f>
        <v>0</v>
      </c>
      <c r="I652" s="81">
        <f>IF($J636="TC",0,IF($J636="Nso",0,VLOOKUP($A633,'Class-9'!$B$9:$FL$108,57,0)))</f>
        <v>0</v>
      </c>
      <c r="J652" s="257">
        <f t="shared" si="133"/>
        <v>0</v>
      </c>
      <c r="K652" s="81">
        <f>IF($J636="TC",0,IF($J636="Nso",0,VLOOKUP($A633,'Class-9'!$B$9:$FL$108,59,0)))</f>
        <v>0</v>
      </c>
      <c r="L652" s="81">
        <f>IF($J636="Nso",0,VLOOKUP($A633,'Class-9'!$B$9:$FL$108,60,0))</f>
        <v>0</v>
      </c>
      <c r="M652" s="257">
        <f t="shared" si="134"/>
        <v>0</v>
      </c>
      <c r="N652" s="81">
        <f t="shared" si="135"/>
        <v>0</v>
      </c>
      <c r="O652" s="82" t="str">
        <f>IF($J636="TC",0,IF($J636="Nso",0,VLOOKUP($A633,'Class-9'!$B$9:$FL$108,66,0)))</f>
        <v/>
      </c>
    </row>
    <row r="653" spans="1:15" ht="16.5" customHeight="1">
      <c r="A653" s="1138"/>
      <c r="B653" s="417" t="s">
        <v>200</v>
      </c>
      <c r="C653" s="1112" t="str">
        <f>'Class-9'!$BP$3</f>
        <v>MATHEMATICS</v>
      </c>
      <c r="D653" s="1113"/>
      <c r="E653" s="81">
        <f>IF($J636="TC",0,IF($J636="Nso",0,VLOOKUP($A633,'Class-9'!$B$9:$FL$108,67,0)))</f>
        <v>0</v>
      </c>
      <c r="F653" s="81">
        <f>IF($J636="TC",0,IF($J636="Nso",0,VLOOKUP($A633,'Class-9'!$B$9:$FL$108,68,0)))</f>
        <v>0</v>
      </c>
      <c r="G653" s="257">
        <f t="shared" si="132"/>
        <v>0</v>
      </c>
      <c r="H653" s="258">
        <f>IF($J636="TC",0,IF($J636="Nso",0,VLOOKUP($A633,'Class-9'!$B$9:$FL$108,70,0)))</f>
        <v>0</v>
      </c>
      <c r="I653" s="81">
        <f>IF($J636="TC",0,IF($J636="Nso",0,VLOOKUP($A633,'Class-9'!$B$9:$FL$108,71,0)))</f>
        <v>0</v>
      </c>
      <c r="J653" s="257">
        <f t="shared" si="133"/>
        <v>0</v>
      </c>
      <c r="K653" s="81">
        <f>IF($J636="TC",0,IF($J636="Nso",0,VLOOKUP($A633,'Class-9'!$B$9:$FL$108,73,0)))</f>
        <v>0</v>
      </c>
      <c r="L653" s="81">
        <f>IF($J636="Nso",0,VLOOKUP($A633,'Class-9'!$B$9:$FL$108,74,0))</f>
        <v>0</v>
      </c>
      <c r="M653" s="257">
        <f t="shared" si="134"/>
        <v>0</v>
      </c>
      <c r="N653" s="81">
        <f t="shared" si="135"/>
        <v>0</v>
      </c>
      <c r="O653" s="82" t="str">
        <f>IF($J636="TC",0,IF($J636="Nso",0,VLOOKUP($A633,'Class-9'!$B$9:$FL$108,80,0)))</f>
        <v/>
      </c>
    </row>
    <row r="654" spans="1:15" ht="16.5" customHeight="1">
      <c r="A654" s="1138"/>
      <c r="B654" s="417" t="s">
        <v>200</v>
      </c>
      <c r="C654" s="1114" t="str">
        <f>'Class-9'!$CD$3</f>
        <v>SCIENCE</v>
      </c>
      <c r="D654" s="1115"/>
      <c r="E654" s="411">
        <f>IF($J636="TC",0,IF($J636="Nso",0,VLOOKUP($A633,'Class-9'!$B$9:$FL$108,81,0)))</f>
        <v>0</v>
      </c>
      <c r="F654" s="411">
        <f>IF($J636="TC",0,IF($J636="Nso",0,VLOOKUP($A633,'Class-9'!$B$9:$FL$108,82,0)))</f>
        <v>0</v>
      </c>
      <c r="G654" s="412">
        <f t="shared" si="132"/>
        <v>0</v>
      </c>
      <c r="H654" s="413">
        <f>IF($J636="TC",0,IF($J636="Nso",0,VLOOKUP($A633,'Class-9'!$B$9:$FL$108,84,0)))</f>
        <v>0</v>
      </c>
      <c r="I654" s="411">
        <f>IF($J636="TC",0,IF($J636="Nso",0,VLOOKUP($A633,'Class-9'!$B$9:$FL$108,85,0)))</f>
        <v>0</v>
      </c>
      <c r="J654" s="412">
        <f t="shared" si="133"/>
        <v>0</v>
      </c>
      <c r="K654" s="411">
        <f>IF($J636="TC",0,IF($J636="Nso",0,VLOOKUP($A633,'Class-9'!$B$9:$FL$108,87,0)))</f>
        <v>0</v>
      </c>
      <c r="L654" s="411">
        <f>IF($J636="Nso",0,VLOOKUP($A633,'Class-9'!$B$9:$FL$108,88,0))</f>
        <v>0</v>
      </c>
      <c r="M654" s="412">
        <f t="shared" si="134"/>
        <v>0</v>
      </c>
      <c r="N654" s="411">
        <f t="shared" si="135"/>
        <v>0</v>
      </c>
      <c r="O654" s="414" t="str">
        <f>IF($J636="TC",0,IF($J636="Nso",0,VLOOKUP($A633,'Class-9'!$B$9:$FL$108,94,0)))</f>
        <v/>
      </c>
    </row>
    <row r="655" spans="1:15" ht="16.5" customHeight="1" thickBot="1">
      <c r="A655" s="1138"/>
      <c r="B655" s="417" t="s">
        <v>200</v>
      </c>
      <c r="C655" s="1114" t="str">
        <f>'Class-9'!$CR$3</f>
        <v>SOCIAL SCIENCE</v>
      </c>
      <c r="D655" s="1115"/>
      <c r="E655" s="411">
        <f>IF($J637="TC",0,IF($J636="Nso",0,VLOOKUP($A633,'Class-9'!$B$9:$FL$108,95,0)))</f>
        <v>0</v>
      </c>
      <c r="F655" s="411">
        <f>IF($J637="TC",0,IF($J636="Nso",0,VLOOKUP($A633,'Class-9'!$B$9:$FL$108,96,0)))</f>
        <v>0</v>
      </c>
      <c r="G655" s="412">
        <f t="shared" si="132"/>
        <v>0</v>
      </c>
      <c r="H655" s="413">
        <f>IF($J637="TC",0,IF($J636="Nso",0,VLOOKUP($A633,'Class-9'!$B$9:$FL$108,98,0)))</f>
        <v>0</v>
      </c>
      <c r="I655" s="411">
        <f>IF($J637="TC",0,IF($J636="Nso",0,VLOOKUP($A633,'Class-9'!$B$9:$FL$108,99,0)))</f>
        <v>0</v>
      </c>
      <c r="J655" s="412">
        <f t="shared" si="133"/>
        <v>0</v>
      </c>
      <c r="K655" s="411">
        <f>IF($J637="TC",0,IF($J636="Nso",0,VLOOKUP($A633,'Class-9'!$B$9:$FL$108,101,0)))</f>
        <v>0</v>
      </c>
      <c r="L655" s="411">
        <f>IF($J637="Nso",0,VLOOKUP($A633,'Class-9'!$B$9:$FL$108,102,0))</f>
        <v>0</v>
      </c>
      <c r="M655" s="412">
        <f t="shared" si="134"/>
        <v>0</v>
      </c>
      <c r="N655" s="411">
        <f t="shared" si="135"/>
        <v>0</v>
      </c>
      <c r="O655" s="414" t="str">
        <f>IF($J637="TC",0,IF($J636="Nso",0,VLOOKUP($A633,'Class-9'!$B$9:$FL$108,108,0)))</f>
        <v/>
      </c>
    </row>
    <row r="656" spans="1:15" ht="23.25" customHeight="1">
      <c r="A656" s="1138"/>
      <c r="B656" s="417" t="s">
        <v>200</v>
      </c>
      <c r="C656" s="1116" t="s">
        <v>89</v>
      </c>
      <c r="D656" s="1117"/>
      <c r="E656" s="1118"/>
      <c r="F656" s="1122" t="s">
        <v>90</v>
      </c>
      <c r="G656" s="1123"/>
      <c r="H656" s="1124" t="s">
        <v>91</v>
      </c>
      <c r="I656" s="1125"/>
      <c r="J656" s="1126" t="s">
        <v>47</v>
      </c>
      <c r="K656" s="1127"/>
      <c r="L656" s="415" t="s">
        <v>111</v>
      </c>
      <c r="M656" s="1128" t="s">
        <v>45</v>
      </c>
      <c r="N656" s="1129"/>
      <c r="O656" s="416" t="s">
        <v>49</v>
      </c>
    </row>
    <row r="657" spans="1:15" ht="20.25" customHeight="1" thickBot="1">
      <c r="A657" s="1138"/>
      <c r="B657" s="417" t="s">
        <v>200</v>
      </c>
      <c r="C657" s="1119"/>
      <c r="D657" s="1120"/>
      <c r="E657" s="1121"/>
      <c r="F657" s="1130">
        <f>IF($J636="TC",0,IF($J636="Nso",0,VLOOKUP($A633,'Class-9'!$B$9:$FL$108,160,0)))</f>
        <v>0</v>
      </c>
      <c r="G657" s="1131"/>
      <c r="H657" s="1130">
        <f>IF($J636="TC",0,IF($J636="Nso",0,VLOOKUP($A633,'Class-9'!$B$9:$FL$108,161,0)))</f>
        <v>0</v>
      </c>
      <c r="I657" s="1131"/>
      <c r="J657" s="1132">
        <f>IF($J636="TC",0,IF($J636="Nso",0,VLOOKUP($A633,'Class-9'!$B$9:$FL$108,162,0)))</f>
        <v>0</v>
      </c>
      <c r="K657" s="1133"/>
      <c r="L657" s="259" t="str">
        <f>IF($J636="TC",0,IF($J636="Nso",0,VLOOKUP($A633,'Class-9'!$B$9:$FL$108,163,0)))</f>
        <v/>
      </c>
      <c r="M657" s="1134" t="str">
        <f>IF($J636="TC","TC",IF($J636="Nso","NSO",VLOOKUP($A633,'Class-9'!$B$9:$FL$108,164,0)))</f>
        <v/>
      </c>
      <c r="N657" s="1135"/>
      <c r="O657" s="79" t="str">
        <f>IF($J636="Nso",0,VLOOKUP($A633,'Class-9'!$B$9:$FL$108,166,0))</f>
        <v/>
      </c>
    </row>
    <row r="658" spans="1:15" ht="20.25" customHeight="1">
      <c r="A658" s="1138"/>
      <c r="B658" s="417" t="s">
        <v>200</v>
      </c>
      <c r="C658" s="1061" t="s">
        <v>64</v>
      </c>
      <c r="D658" s="1062"/>
      <c r="E658" s="1062"/>
      <c r="F658" s="1062"/>
      <c r="G658" s="1062"/>
      <c r="H658" s="1063"/>
      <c r="I658" s="1064" t="s">
        <v>65</v>
      </c>
      <c r="J658" s="1065"/>
      <c r="K658" s="1065"/>
      <c r="L658" s="83">
        <f>VLOOKUP($A633,'Class-9'!$B$9:$FL$108,157,0)</f>
        <v>0</v>
      </c>
      <c r="M658" s="1066" t="s">
        <v>121</v>
      </c>
      <c r="N658" s="1067"/>
      <c r="O658" s="1068"/>
    </row>
    <row r="659" spans="1:15" ht="20.25" customHeight="1" thickBot="1">
      <c r="A659" s="1138"/>
      <c r="B659" s="417" t="s">
        <v>200</v>
      </c>
      <c r="C659" s="1069" t="s">
        <v>60</v>
      </c>
      <c r="D659" s="1070"/>
      <c r="E659" s="1070"/>
      <c r="F659" s="1071" t="s">
        <v>192</v>
      </c>
      <c r="G659" s="1071"/>
      <c r="H659" s="260" t="s">
        <v>53</v>
      </c>
      <c r="I659" s="1072" t="s">
        <v>66</v>
      </c>
      <c r="J659" s="1073"/>
      <c r="K659" s="1073"/>
      <c r="L659" s="113">
        <f>VLOOKUP($A633,'Class-9'!$B$9:$FL$108,158,0)</f>
        <v>0</v>
      </c>
      <c r="M659" s="1074" t="str">
        <f>IF($J636="TC",0,IF($J636="Nso",0,VLOOKUP($A633,'Class-9'!$B$9:$FL$108,159,0)))</f>
        <v/>
      </c>
      <c r="N659" s="1075"/>
      <c r="O659" s="1076"/>
    </row>
    <row r="660" spans="1:15" ht="17.25" customHeight="1">
      <c r="A660" s="1138"/>
      <c r="B660" s="417" t="s">
        <v>200</v>
      </c>
      <c r="C660" s="1069"/>
      <c r="D660" s="1070"/>
      <c r="E660" s="1070"/>
      <c r="F660" s="1071"/>
      <c r="G660" s="1071"/>
      <c r="H660" s="261" t="s">
        <v>119</v>
      </c>
      <c r="I660" s="1077" t="s">
        <v>67</v>
      </c>
      <c r="J660" s="1078"/>
      <c r="K660" s="1078"/>
      <c r="L660" s="1079">
        <f>IF($J636="TC","Transferred",IF($J636="Nso","NameSeparated",VLOOKUP($A633,'Class-9'!$B$9:$FL$108,167,0)))</f>
        <v>0</v>
      </c>
      <c r="M660" s="1079"/>
      <c r="N660" s="1079"/>
      <c r="O660" s="1080"/>
    </row>
    <row r="661" spans="1:15" ht="17.25" customHeight="1">
      <c r="A661" s="1138"/>
      <c r="B661" s="417" t="s">
        <v>200</v>
      </c>
      <c r="C661" s="1081" t="str">
        <f>'Class-9'!$DF$3</f>
        <v>Foundation Of Information Tech.</v>
      </c>
      <c r="D661" s="1082"/>
      <c r="E661" s="1083"/>
      <c r="F661" s="1084" t="str">
        <f>IF($J636="TC",0,IF($J636="Nso",0,VLOOKUP($A633,'Class-9'!$B$9:$GP$108,185,0)))</f>
        <v>0/200</v>
      </c>
      <c r="G661" s="1084"/>
      <c r="H661" s="78" t="str">
        <f>IF($J636="TC",0,IF($J636="Nso",0,VLOOKUP($A633,'Class-9'!$B$9:$GP$108,120,0)))</f>
        <v/>
      </c>
      <c r="I661" s="1085" t="s">
        <v>79</v>
      </c>
      <c r="J661" s="1086"/>
      <c r="K661" s="1086"/>
      <c r="L661" s="1087">
        <f>'Class-9'!$T$2</f>
        <v>44676</v>
      </c>
      <c r="M661" s="1088"/>
      <c r="N661" s="1088"/>
      <c r="O661" s="1089"/>
    </row>
    <row r="662" spans="1:15" ht="21" customHeight="1">
      <c r="A662" s="1138"/>
      <c r="B662" s="417" t="s">
        <v>200</v>
      </c>
      <c r="C662" s="1090" t="str">
        <f>'Class-9'!$DR$3</f>
        <v>Health &amp; Phy. Edu.</v>
      </c>
      <c r="D662" s="1084"/>
      <c r="E662" s="1084"/>
      <c r="F662" s="1030" t="str">
        <f>IF($J636="TC",0,IF($J636="Nso",0,VLOOKUP($A633,'Class-9'!$B$9:$GP$108,189,0)))</f>
        <v>0/200</v>
      </c>
      <c r="G662" s="1031"/>
      <c r="H662" s="78" t="str">
        <f>IF($J636="TC",0,IF($J636="Nso",0,VLOOKUP($A633,'Class-9'!$B$9:$GP$108,132,0)))</f>
        <v/>
      </c>
      <c r="I662" s="1091"/>
      <c r="J662" s="1092"/>
      <c r="K662" s="1092"/>
      <c r="L662" s="1092"/>
      <c r="M662" s="1092"/>
      <c r="N662" s="1092"/>
      <c r="O662" s="1093"/>
    </row>
    <row r="663" spans="1:15" ht="21" customHeight="1">
      <c r="A663" s="1138"/>
      <c r="B663" s="417" t="s">
        <v>200</v>
      </c>
      <c r="C663" s="1028" t="str">
        <f>'Class-9'!$ED$3</f>
        <v>S.U.P.W.</v>
      </c>
      <c r="D663" s="1029"/>
      <c r="E663" s="1029"/>
      <c r="F663" s="1030" t="str">
        <f>IF($J636="TC",0,IF($J636="Nso",0,VLOOKUP($A633,'Class-9'!$B$9:$GP$108,193,0)))</f>
        <v>0/100</v>
      </c>
      <c r="G663" s="1031"/>
      <c r="H663" s="78" t="str">
        <f>IF($J636="TC",0,IF($J636="Nso",0,VLOOKUP($A633,'Class-9'!$B$9:$GP$108,138,0)))</f>
        <v/>
      </c>
      <c r="I663" s="1094"/>
      <c r="J663" s="1095"/>
      <c r="K663" s="1095"/>
      <c r="L663" s="1095"/>
      <c r="M663" s="1095"/>
      <c r="N663" s="1095"/>
      <c r="O663" s="1096"/>
    </row>
    <row r="664" spans="1:15" ht="14.25" customHeight="1">
      <c r="A664" s="1138"/>
      <c r="B664" s="417" t="s">
        <v>200</v>
      </c>
      <c r="C664" s="1028" t="str">
        <f>'Class-9'!$EJ$3</f>
        <v>ART EDUCATION</v>
      </c>
      <c r="D664" s="1029"/>
      <c r="E664" s="1029"/>
      <c r="F664" s="1030" t="str">
        <f>IF($J635="TC",0,IF($J635="Nso",0,VLOOKUP($A633,'Class-9'!$B$9:$GP$108,197,0)))</f>
        <v>0/100</v>
      </c>
      <c r="G664" s="1031"/>
      <c r="H664" s="78" t="str">
        <f>IF($J635="TC",0,IF($J635="Nso",0,VLOOKUP($A633,'Class-9'!$B$9:$GP$108,144,0)))</f>
        <v/>
      </c>
      <c r="I664" s="1032" t="s">
        <v>92</v>
      </c>
      <c r="J664" s="1033"/>
      <c r="K664" s="1033"/>
      <c r="L664" s="1033"/>
      <c r="M664" s="1033"/>
      <c r="N664" s="1033"/>
      <c r="O664" s="1034"/>
    </row>
    <row r="665" spans="1:15" ht="14.25" customHeight="1" thickBot="1">
      <c r="A665" s="1138"/>
      <c r="B665" s="417" t="s">
        <v>200</v>
      </c>
      <c r="C665" s="1035" t="str">
        <f>'Class-9'!$EP$3</f>
        <v>H &amp; C RAJ</v>
      </c>
      <c r="D665" s="1036"/>
      <c r="E665" s="1036"/>
      <c r="F665" s="1037" t="str">
        <f>IF($J636="TC",0,IF($J636="Nso",0,VLOOKUP($A633,'Class-9'!$B$9:$GU$108,201,0)))</f>
        <v>0/200</v>
      </c>
      <c r="G665" s="1038"/>
      <c r="H665" s="374" t="str">
        <f>IF($J636="TC",0,IF($J636="Nso",0,VLOOKUP($A633,'Class-9'!$B$9:$GU$108,156,0)))</f>
        <v/>
      </c>
      <c r="I665" s="1032" t="s">
        <v>73</v>
      </c>
      <c r="J665" s="1033"/>
      <c r="K665" s="1033"/>
      <c r="L665" s="1033"/>
      <c r="M665" s="1033"/>
      <c r="N665" s="1033"/>
      <c r="O665" s="1034"/>
    </row>
    <row r="666" spans="1:15" ht="20.25" customHeight="1">
      <c r="A666" s="1138"/>
      <c r="B666" s="417" t="s">
        <v>200</v>
      </c>
      <c r="C666" s="1046" t="s">
        <v>204</v>
      </c>
      <c r="D666" s="1047"/>
      <c r="E666" s="1048"/>
      <c r="F666" s="1055" t="s">
        <v>205</v>
      </c>
      <c r="G666" s="1056"/>
      <c r="H666" s="434" t="s">
        <v>34</v>
      </c>
      <c r="I666" s="1039" t="s">
        <v>74</v>
      </c>
      <c r="J666" s="1033"/>
      <c r="K666" s="1033"/>
      <c r="L666" s="1033"/>
      <c r="M666" s="1033"/>
      <c r="N666" s="1033"/>
      <c r="O666" s="1034"/>
    </row>
    <row r="667" spans="1:15" ht="20.25" customHeight="1">
      <c r="A667" s="1138"/>
      <c r="B667" s="417" t="s">
        <v>200</v>
      </c>
      <c r="C667" s="1049"/>
      <c r="D667" s="1050"/>
      <c r="E667" s="1051"/>
      <c r="F667" s="1057" t="s">
        <v>206</v>
      </c>
      <c r="G667" s="1058"/>
      <c r="H667" s="435" t="s">
        <v>203</v>
      </c>
      <c r="I667" s="1040" t="s">
        <v>75</v>
      </c>
      <c r="J667" s="1041"/>
      <c r="K667" s="1041"/>
      <c r="L667" s="1041"/>
      <c r="M667" s="1041"/>
      <c r="N667" s="1041"/>
      <c r="O667" s="1042"/>
    </row>
    <row r="668" spans="1:15" ht="16.5" customHeight="1">
      <c r="A668" s="1138"/>
      <c r="B668" s="417" t="s">
        <v>200</v>
      </c>
      <c r="C668" s="1049"/>
      <c r="D668" s="1050"/>
      <c r="E668" s="1051"/>
      <c r="F668" s="1057" t="s">
        <v>210</v>
      </c>
      <c r="G668" s="1058"/>
      <c r="H668" s="435" t="s">
        <v>68</v>
      </c>
      <c r="I668" s="1043"/>
      <c r="J668" s="1044"/>
      <c r="K668" s="1044"/>
      <c r="L668" s="1044"/>
      <c r="M668" s="1044"/>
      <c r="N668" s="1044"/>
      <c r="O668" s="1045"/>
    </row>
    <row r="669" spans="1:15" ht="16.5" customHeight="1">
      <c r="A669" s="1138"/>
      <c r="B669" s="417" t="s">
        <v>200</v>
      </c>
      <c r="C669" s="1049"/>
      <c r="D669" s="1050"/>
      <c r="E669" s="1051"/>
      <c r="F669" s="1057" t="s">
        <v>211</v>
      </c>
      <c r="G669" s="1058"/>
      <c r="H669" s="435" t="s">
        <v>69</v>
      </c>
      <c r="I669" s="1043"/>
      <c r="J669" s="1044"/>
      <c r="K669" s="1044"/>
      <c r="L669" s="1044"/>
      <c r="M669" s="1044"/>
      <c r="N669" s="1044"/>
      <c r="O669" s="1045"/>
    </row>
    <row r="670" spans="1:15" ht="16.5" customHeight="1">
      <c r="A670" s="1138"/>
      <c r="B670" s="417" t="s">
        <v>200</v>
      </c>
      <c r="C670" s="1049"/>
      <c r="D670" s="1050"/>
      <c r="E670" s="1051"/>
      <c r="F670" s="1057" t="s">
        <v>120</v>
      </c>
      <c r="G670" s="1058"/>
      <c r="H670" s="435" t="s">
        <v>71</v>
      </c>
      <c r="I670" s="1022" t="s">
        <v>93</v>
      </c>
      <c r="J670" s="1023"/>
      <c r="K670" s="1023"/>
      <c r="L670" s="1023"/>
      <c r="M670" s="1023"/>
      <c r="N670" s="1023"/>
      <c r="O670" s="1024"/>
    </row>
    <row r="671" spans="1:15" ht="16.5" customHeight="1" thickBot="1">
      <c r="A671" s="1138"/>
      <c r="B671" s="418" t="s">
        <v>200</v>
      </c>
      <c r="C671" s="1052"/>
      <c r="D671" s="1053"/>
      <c r="E671" s="1054"/>
      <c r="F671" s="1059" t="s">
        <v>208</v>
      </c>
      <c r="G671" s="1060"/>
      <c r="H671" s="436" t="s">
        <v>70</v>
      </c>
      <c r="I671" s="1025"/>
      <c r="J671" s="1026"/>
      <c r="K671" s="1026"/>
      <c r="L671" s="1026"/>
      <c r="M671" s="1026"/>
      <c r="N671" s="1026"/>
      <c r="O671" s="1027"/>
    </row>
    <row r="672" spans="1:15" ht="15.75" thickTop="1">
      <c r="A672" s="1136"/>
      <c r="B672" s="1136"/>
      <c r="C672" s="1136"/>
      <c r="D672" s="1136"/>
      <c r="E672" s="1136"/>
      <c r="F672" s="1136"/>
      <c r="G672" s="1136"/>
      <c r="H672" s="1136"/>
      <c r="I672" s="1136"/>
      <c r="J672" s="1136"/>
      <c r="K672" s="1136"/>
      <c r="L672" s="1136"/>
      <c r="M672" s="1136"/>
      <c r="N672" s="1136"/>
      <c r="O672" s="1136"/>
    </row>
    <row r="673" spans="1:16" ht="24.75" customHeight="1" thickBot="1">
      <c r="A673" s="263">
        <f>A633+1</f>
        <v>18</v>
      </c>
      <c r="B673" s="1137" t="s">
        <v>56</v>
      </c>
      <c r="C673" s="1137"/>
      <c r="D673" s="1137"/>
      <c r="E673" s="1137"/>
      <c r="F673" s="1137"/>
      <c r="G673" s="1137"/>
      <c r="H673" s="1137"/>
      <c r="I673" s="1137"/>
      <c r="J673" s="1137"/>
      <c r="K673" s="1137"/>
      <c r="L673" s="1137"/>
      <c r="M673" s="1137"/>
      <c r="N673" s="1137"/>
      <c r="O673" s="1137"/>
    </row>
    <row r="674" spans="1:16" s="430" customFormat="1" ht="30.75" customHeight="1" thickTop="1">
      <c r="A674" s="1138"/>
      <c r="B674" s="1139"/>
      <c r="C674" s="1140"/>
      <c r="D674" s="1143" t="str">
        <f>Master!$E$8</f>
        <v>Govt. Sr. Secondary School Raimalwada</v>
      </c>
      <c r="E674" s="1144"/>
      <c r="F674" s="1144"/>
      <c r="G674" s="1144"/>
      <c r="H674" s="1144"/>
      <c r="I674" s="1144"/>
      <c r="J674" s="1144"/>
      <c r="K674" s="1144"/>
      <c r="L674" s="1144"/>
      <c r="M674" s="1144"/>
      <c r="N674" s="1144"/>
      <c r="O674" s="1145"/>
    </row>
    <row r="675" spans="1:16" ht="26.25" customHeight="1" thickBot="1">
      <c r="A675" s="1138"/>
      <c r="B675" s="1141"/>
      <c r="C675" s="1142"/>
      <c r="D675" s="1146" t="str">
        <f>Master!$E$11</f>
        <v>P.S.-Bapini (Jodhpur)</v>
      </c>
      <c r="E675" s="1147"/>
      <c r="F675" s="1147"/>
      <c r="G675" s="1147"/>
      <c r="H675" s="1147"/>
      <c r="I675" s="1147"/>
      <c r="J675" s="1147"/>
      <c r="K675" s="1147"/>
      <c r="L675" s="1147"/>
      <c r="M675" s="1147"/>
      <c r="N675" s="1147"/>
      <c r="O675" s="1148"/>
    </row>
    <row r="676" spans="1:16" ht="22.5" customHeight="1">
      <c r="A676" s="1138"/>
      <c r="B676" s="262"/>
      <c r="C676" s="1149" t="s">
        <v>183</v>
      </c>
      <c r="D676" s="1150"/>
      <c r="E676" s="1150"/>
      <c r="F676" s="1150"/>
      <c r="G676" s="1151"/>
      <c r="H676" s="1158" t="s">
        <v>156</v>
      </c>
      <c r="I676" s="1158"/>
      <c r="J676" s="1161">
        <f>VLOOKUP($A673,'Class-9'!$B$9:$K$108,6)</f>
        <v>0</v>
      </c>
      <c r="K676" s="1162"/>
      <c r="L676" s="1167" t="s">
        <v>76</v>
      </c>
      <c r="M676" s="1168"/>
      <c r="N676" s="1169" t="str">
        <f>Master!$E$14</f>
        <v>08151106901</v>
      </c>
      <c r="O676" s="1170"/>
    </row>
    <row r="677" spans="1:16" ht="18.75" customHeight="1">
      <c r="A677" s="1138"/>
      <c r="B677" s="37"/>
      <c r="C677" s="1152"/>
      <c r="D677" s="1153"/>
      <c r="E677" s="1153"/>
      <c r="F677" s="1153"/>
      <c r="G677" s="1154"/>
      <c r="H677" s="1159"/>
      <c r="I677" s="1159"/>
      <c r="J677" s="1163"/>
      <c r="K677" s="1164"/>
      <c r="L677" s="1171" t="s">
        <v>72</v>
      </c>
      <c r="M677" s="1172"/>
      <c r="N677" s="1172"/>
      <c r="O677" s="1173"/>
      <c r="P677" s="104" t="s">
        <v>191</v>
      </c>
    </row>
    <row r="678" spans="1:16" ht="23.25" customHeight="1" thickBot="1">
      <c r="A678" s="1138"/>
      <c r="B678" s="37"/>
      <c r="C678" s="1155"/>
      <c r="D678" s="1156"/>
      <c r="E678" s="1156"/>
      <c r="F678" s="1156"/>
      <c r="G678" s="1157"/>
      <c r="H678" s="1160"/>
      <c r="I678" s="1160"/>
      <c r="J678" s="1165"/>
      <c r="K678" s="1166"/>
      <c r="L678" s="1174" t="s">
        <v>57</v>
      </c>
      <c r="M678" s="1175"/>
      <c r="N678" s="1176" t="str">
        <f>Master!$E$6</f>
        <v>2021-22</v>
      </c>
      <c r="O678" s="1177"/>
    </row>
    <row r="679" spans="1:16" ht="20.25" customHeight="1">
      <c r="A679" s="1138"/>
      <c r="B679" s="417" t="s">
        <v>200</v>
      </c>
      <c r="C679" s="1178" t="s">
        <v>22</v>
      </c>
      <c r="D679" s="1179"/>
      <c r="E679" s="1179"/>
      <c r="F679" s="1180"/>
      <c r="G679" s="23" t="s">
        <v>181</v>
      </c>
      <c r="H679" s="1181">
        <f>VLOOKUP($A673,'Class-9'!$B$9:$FL$108,4,0)</f>
        <v>0</v>
      </c>
      <c r="I679" s="1181"/>
      <c r="J679" s="1181"/>
      <c r="K679" s="1181"/>
      <c r="L679" s="1181"/>
      <c r="M679" s="1181"/>
      <c r="N679" s="1181"/>
      <c r="O679" s="1182"/>
    </row>
    <row r="680" spans="1:16" ht="20.25" customHeight="1">
      <c r="A680" s="1138"/>
      <c r="B680" s="417" t="s">
        <v>200</v>
      </c>
      <c r="C680" s="1183" t="s">
        <v>24</v>
      </c>
      <c r="D680" s="1184"/>
      <c r="E680" s="1184"/>
      <c r="F680" s="1185"/>
      <c r="G680" s="31" t="s">
        <v>181</v>
      </c>
      <c r="H680" s="1186">
        <f>VLOOKUP($A673,'Class-9'!$B$9:$FL$108,7,0)</f>
        <v>0</v>
      </c>
      <c r="I680" s="1186"/>
      <c r="J680" s="1186"/>
      <c r="K680" s="1186"/>
      <c r="L680" s="1186"/>
      <c r="M680" s="1186"/>
      <c r="N680" s="1186"/>
      <c r="O680" s="1187"/>
    </row>
    <row r="681" spans="1:16" ht="20.25" customHeight="1">
      <c r="A681" s="1138"/>
      <c r="B681" s="417" t="s">
        <v>200</v>
      </c>
      <c r="C681" s="1183" t="s">
        <v>25</v>
      </c>
      <c r="D681" s="1184"/>
      <c r="E681" s="1184"/>
      <c r="F681" s="1185"/>
      <c r="G681" s="31" t="s">
        <v>181</v>
      </c>
      <c r="H681" s="1186">
        <f>VLOOKUP($A673,'Class-9'!$B$9:$FL$108,8,0)</f>
        <v>0</v>
      </c>
      <c r="I681" s="1186"/>
      <c r="J681" s="1186"/>
      <c r="K681" s="1186"/>
      <c r="L681" s="1186"/>
      <c r="M681" s="1186"/>
      <c r="N681" s="1186"/>
      <c r="O681" s="1187"/>
    </row>
    <row r="682" spans="1:16" ht="20.25" customHeight="1">
      <c r="A682" s="1138"/>
      <c r="B682" s="417" t="s">
        <v>200</v>
      </c>
      <c r="C682" s="1183" t="s">
        <v>58</v>
      </c>
      <c r="D682" s="1184"/>
      <c r="E682" s="1184"/>
      <c r="F682" s="1185"/>
      <c r="G682" s="31" t="s">
        <v>181</v>
      </c>
      <c r="H682" s="1186">
        <f>VLOOKUP($A673,'Class-9'!$B$9:$FL$108,9,0)</f>
        <v>0</v>
      </c>
      <c r="I682" s="1186"/>
      <c r="J682" s="1186"/>
      <c r="K682" s="1186"/>
      <c r="L682" s="1186"/>
      <c r="M682" s="1186"/>
      <c r="N682" s="1186"/>
      <c r="O682" s="1187"/>
    </row>
    <row r="683" spans="1:16" ht="20.25" customHeight="1">
      <c r="A683" s="1138"/>
      <c r="B683" s="417" t="s">
        <v>200</v>
      </c>
      <c r="C683" s="1183" t="s">
        <v>59</v>
      </c>
      <c r="D683" s="1184"/>
      <c r="E683" s="1184"/>
      <c r="F683" s="1185"/>
      <c r="G683" s="31" t="s">
        <v>181</v>
      </c>
      <c r="H683" s="1188" t="str">
        <f>CONCATENATE('Class-9'!$G$4,'Class-9'!$J$4)</f>
        <v>9(A)</v>
      </c>
      <c r="I683" s="1186"/>
      <c r="J683" s="1186"/>
      <c r="K683" s="1186"/>
      <c r="L683" s="1186"/>
      <c r="M683" s="1186"/>
      <c r="N683" s="1186"/>
      <c r="O683" s="1187"/>
    </row>
    <row r="684" spans="1:16" ht="20.25" customHeight="1" thickBot="1">
      <c r="A684" s="1138"/>
      <c r="B684" s="417" t="s">
        <v>200</v>
      </c>
      <c r="C684" s="1189" t="s">
        <v>27</v>
      </c>
      <c r="D684" s="1190"/>
      <c r="E684" s="1190"/>
      <c r="F684" s="1191"/>
      <c r="G684" s="80" t="s">
        <v>181</v>
      </c>
      <c r="H684" s="1192">
        <f>VLOOKUP($A673,'Class-9'!$B$9:$FL$108,10,0)</f>
        <v>0</v>
      </c>
      <c r="I684" s="1192"/>
      <c r="J684" s="1192"/>
      <c r="K684" s="1192"/>
      <c r="L684" s="1192"/>
      <c r="M684" s="1192"/>
      <c r="N684" s="1192"/>
      <c r="O684" s="1193"/>
    </row>
    <row r="685" spans="1:16" ht="16.5" customHeight="1">
      <c r="A685" s="1138"/>
      <c r="B685" s="417" t="s">
        <v>200</v>
      </c>
      <c r="C685" s="1194" t="s">
        <v>60</v>
      </c>
      <c r="D685" s="1195"/>
      <c r="E685" s="1198" t="s">
        <v>81</v>
      </c>
      <c r="F685" s="1198" t="s">
        <v>82</v>
      </c>
      <c r="G685" s="1200" t="s">
        <v>32</v>
      </c>
      <c r="H685" s="1202" t="s">
        <v>61</v>
      </c>
      <c r="I685" s="1202"/>
      <c r="J685" s="1203"/>
      <c r="K685" s="1204" t="s">
        <v>97</v>
      </c>
      <c r="L685" s="1205"/>
      <c r="M685" s="1206"/>
      <c r="N685" s="1097" t="s">
        <v>88</v>
      </c>
      <c r="O685" s="1099" t="s">
        <v>118</v>
      </c>
    </row>
    <row r="686" spans="1:16" ht="16.5" customHeight="1">
      <c r="A686" s="1138"/>
      <c r="B686" s="417" t="s">
        <v>200</v>
      </c>
      <c r="C686" s="1196"/>
      <c r="D686" s="1197"/>
      <c r="E686" s="1199"/>
      <c r="F686" s="1199"/>
      <c r="G686" s="1201"/>
      <c r="H686" s="428" t="s">
        <v>31</v>
      </c>
      <c r="I686" s="254" t="s">
        <v>194</v>
      </c>
      <c r="J686" s="429" t="s">
        <v>32</v>
      </c>
      <c r="K686" s="428" t="s">
        <v>31</v>
      </c>
      <c r="L686" s="254" t="s">
        <v>194</v>
      </c>
      <c r="M686" s="429" t="s">
        <v>32</v>
      </c>
      <c r="N686" s="1098"/>
      <c r="O686" s="1100"/>
    </row>
    <row r="687" spans="1:16" ht="16.5" customHeight="1" thickBot="1">
      <c r="A687" s="1138"/>
      <c r="B687" s="417" t="s">
        <v>200</v>
      </c>
      <c r="C687" s="1102" t="s">
        <v>62</v>
      </c>
      <c r="D687" s="1103"/>
      <c r="E687" s="253">
        <f>'Class-9'!$L$7</f>
        <v>10</v>
      </c>
      <c r="F687" s="253">
        <f>'Class-9'!$M$7</f>
        <v>10</v>
      </c>
      <c r="G687" s="255">
        <f>SUM(E687:F687)</f>
        <v>20</v>
      </c>
      <c r="H687" s="253">
        <f>'Class-9'!$O$7</f>
        <v>24</v>
      </c>
      <c r="I687" s="253">
        <f>'Class-9'!$P$7</f>
        <v>6</v>
      </c>
      <c r="J687" s="255">
        <f>SUM(H687:I687)</f>
        <v>30</v>
      </c>
      <c r="K687" s="253">
        <f>'Class-9'!$R$7</f>
        <v>40</v>
      </c>
      <c r="L687" s="253">
        <f>'Class-9'!$S$7</f>
        <v>10</v>
      </c>
      <c r="M687" s="255">
        <f>SUM(K687:L687)</f>
        <v>50</v>
      </c>
      <c r="N687" s="129">
        <f>SUM(G687,J687,M687)</f>
        <v>100</v>
      </c>
      <c r="O687" s="1101"/>
    </row>
    <row r="688" spans="1:16" ht="16.5" customHeight="1">
      <c r="A688" s="1138"/>
      <c r="B688" s="417" t="s">
        <v>200</v>
      </c>
      <c r="C688" s="1104" t="str">
        <f>'Class-9'!$L$3</f>
        <v>HINDI</v>
      </c>
      <c r="D688" s="1105"/>
      <c r="E688" s="81">
        <f>IF($J676="TC",0,IF($J676="Nso",0,VLOOKUP($A673,'Class-9'!$B$9:$FL$108,11,0)))</f>
        <v>0</v>
      </c>
      <c r="F688" s="81">
        <f>IF($J676="TC",0,IF($J676="Nso",0,VLOOKUP($A673,'Class-9'!$B$9:$FL$108,12,0)))</f>
        <v>0</v>
      </c>
      <c r="G688" s="256">
        <f>E688+F688</f>
        <v>0</v>
      </c>
      <c r="H688" s="81">
        <f>IF($J676="TC",0,IF($J676="Nso",0,VLOOKUP($A673,'Class-9'!$B$9:$FL$108,14,0)))</f>
        <v>0</v>
      </c>
      <c r="I688" s="81">
        <f>IF($J676="TC",0,IF($J676="Nso",0,VLOOKUP($A673,'Class-9'!$B$9:$FL$108,15,0)))</f>
        <v>0</v>
      </c>
      <c r="J688" s="256">
        <f>H688+I688</f>
        <v>0</v>
      </c>
      <c r="K688" s="81">
        <f>IF($J676="TC",0,IF($J676="Nso",0,VLOOKUP($A673,'Class-9'!$B$9:$FL$108,17,0)))</f>
        <v>0</v>
      </c>
      <c r="L688" s="81">
        <f>IF($J676="Nso",0,VLOOKUP($A673,'Class-9'!$B$9:$FL$108,18,0))</f>
        <v>0</v>
      </c>
      <c r="M688" s="256">
        <f>K688+L688</f>
        <v>0</v>
      </c>
      <c r="N688" s="81">
        <f>G688+J688+M688</f>
        <v>0</v>
      </c>
      <c r="O688" s="82" t="str">
        <f>IF($J676="TC",0,IF($J676="Nso",0,VLOOKUP($A673,'Class-9'!$B$9:$FL$108,24,0)))</f>
        <v/>
      </c>
    </row>
    <row r="689" spans="1:15" ht="16.5" customHeight="1" thickBot="1">
      <c r="A689" s="1138"/>
      <c r="B689" s="417" t="s">
        <v>200</v>
      </c>
      <c r="C689" s="1106" t="str">
        <f>'Class-9'!$Z$3</f>
        <v>ENGLISH</v>
      </c>
      <c r="D689" s="1107"/>
      <c r="E689" s="419">
        <f>IF($J676="TC",0,IF($J676="Nso",0,VLOOKUP($A673,'Class-9'!$B$9:$FL$108,25,0)))</f>
        <v>0</v>
      </c>
      <c r="F689" s="419">
        <f>IF($J676="TC",0,IF($J676="Nso",0,VLOOKUP($A673,'Class-9'!$B$9:$FL$108,26,0)))</f>
        <v>0</v>
      </c>
      <c r="G689" s="420">
        <f t="shared" ref="G689" si="136">E689+F689</f>
        <v>0</v>
      </c>
      <c r="H689" s="421">
        <f>IF($J676="TC",0,IF($J676="Nso",0,VLOOKUP($A673,'Class-9'!$B$9:$FL$108,28,0)))</f>
        <v>0</v>
      </c>
      <c r="I689" s="419">
        <f>IF($J676="TC",0,IF($J676="Nso",0,VLOOKUP($A673,'Class-9'!$B$9:$FL$108,29,0)))</f>
        <v>0</v>
      </c>
      <c r="J689" s="420">
        <f t="shared" ref="J689" si="137">H689+I689</f>
        <v>0</v>
      </c>
      <c r="K689" s="419">
        <f>IF($J676="TC",0,IF($J676="Nso",0,VLOOKUP($A673,'Class-9'!$B$9:$FL$108,31,0)))</f>
        <v>0</v>
      </c>
      <c r="L689" s="419">
        <f>IF($J676="Nso",0,VLOOKUP($A673,'Class-9'!$B$9:$FL$108,32,0))</f>
        <v>0</v>
      </c>
      <c r="M689" s="420">
        <f t="shared" ref="M689" si="138">K689+L689</f>
        <v>0</v>
      </c>
      <c r="N689" s="419">
        <f t="shared" ref="N689" si="139">G689+J689+M689</f>
        <v>0</v>
      </c>
      <c r="O689" s="422" t="str">
        <f>IF($J676="TC",0,IF($J676="Nso",0,VLOOKUP($A673,'Class-9'!$B$9:$FL$108,38,0)))</f>
        <v/>
      </c>
    </row>
    <row r="690" spans="1:15" ht="16.5" customHeight="1" thickBot="1">
      <c r="A690" s="1138"/>
      <c r="B690" s="417" t="s">
        <v>200</v>
      </c>
      <c r="C690" s="1108" t="s">
        <v>62</v>
      </c>
      <c r="D690" s="1109"/>
      <c r="E690" s="424">
        <f>'Class-9'!$AN$7</f>
        <v>20</v>
      </c>
      <c r="F690" s="424">
        <f>'Class-9'!$AO$7</f>
        <v>20</v>
      </c>
      <c r="G690" s="425">
        <f>SUM(E690:F690)</f>
        <v>40</v>
      </c>
      <c r="H690" s="424">
        <f>'Class-9'!$AQ$7</f>
        <v>48</v>
      </c>
      <c r="I690" s="424">
        <f>'Class-9'!$AR$7</f>
        <v>12</v>
      </c>
      <c r="J690" s="425">
        <f>SUM(H690:I690)</f>
        <v>60</v>
      </c>
      <c r="K690" s="424">
        <f>'Class-9'!$AT$7</f>
        <v>80</v>
      </c>
      <c r="L690" s="424">
        <f>'Class-9'!$AU$7</f>
        <v>20</v>
      </c>
      <c r="M690" s="425">
        <f>SUM(K690:L690)</f>
        <v>100</v>
      </c>
      <c r="N690" s="426">
        <f>SUM(G690,J690,M690)</f>
        <v>200</v>
      </c>
      <c r="O690" s="427" t="s">
        <v>201</v>
      </c>
    </row>
    <row r="691" spans="1:15" ht="16.5" customHeight="1">
      <c r="A691" s="1138"/>
      <c r="B691" s="417" t="s">
        <v>200</v>
      </c>
      <c r="C691" s="1110" t="str">
        <f>'Class-9'!$AN$3</f>
        <v>SANSKRIT-I</v>
      </c>
      <c r="D691" s="1111"/>
      <c r="E691" s="81">
        <f>IF($J676="TC",0,IF($J676="Nso",0,VLOOKUP($A673,'Class-9'!$B$9:$FL$108,39,0)))</f>
        <v>0</v>
      </c>
      <c r="F691" s="81">
        <f>IF($J676="TC",0,IF($J676="TC",0,IF($J676="Nso",0,VLOOKUP($A673,'Class-9'!$B$9:$FL$108,40,0))))</f>
        <v>0</v>
      </c>
      <c r="G691" s="423">
        <f t="shared" ref="G691:G695" si="140">E691+F691</f>
        <v>0</v>
      </c>
      <c r="H691" s="410">
        <f>IF($J676="TC",0,IF($J676="Nso",0,VLOOKUP($A673,'Class-9'!$B$9:$FL$108,42,0)))</f>
        <v>0</v>
      </c>
      <c r="I691" s="81">
        <f>IF($J676="TC",0,IF($J676="Nso",0,VLOOKUP($A673,'Class-9'!$B$9:$FL$108,43,0)))</f>
        <v>0</v>
      </c>
      <c r="J691" s="423">
        <f t="shared" ref="J691:J695" si="141">H691+I691</f>
        <v>0</v>
      </c>
      <c r="K691" s="81">
        <f>IF($J676="TC",0,IF($J676="Nso",0,VLOOKUP($A673,'Class-9'!$B$9:$FL$108,45,0)))</f>
        <v>0</v>
      </c>
      <c r="L691" s="81">
        <f>IF($J676="Nso",0,VLOOKUP($A673,'Class-9'!$B$9:$FL$108,46,0))</f>
        <v>0</v>
      </c>
      <c r="M691" s="423">
        <f t="shared" ref="M691:M695" si="142">K691+L691</f>
        <v>0</v>
      </c>
      <c r="N691" s="81">
        <f t="shared" ref="N691:N695" si="143">G691+J691+M691</f>
        <v>0</v>
      </c>
      <c r="O691" s="82" t="str">
        <f>IF($J676="TC",0,IF($J676="Nso",0,VLOOKUP($A673,'Class-9'!$B$9:$FL$108,52,0)))</f>
        <v/>
      </c>
    </row>
    <row r="692" spans="1:15" ht="16.5" customHeight="1">
      <c r="A692" s="1138"/>
      <c r="B692" s="417" t="s">
        <v>200</v>
      </c>
      <c r="C692" s="1112" t="str">
        <f>'Class-9'!$BB$3</f>
        <v>SANSKRIT-II</v>
      </c>
      <c r="D692" s="1113"/>
      <c r="E692" s="81">
        <f>IF($J676="TC",0,IF($J676="Nso",0,VLOOKUP($A673,'Class-9'!$B$9:$FL$108,53,0)))</f>
        <v>0</v>
      </c>
      <c r="F692" s="81">
        <f>IF($J676="TC",0,IF($J676="Nso",0,VLOOKUP($A673,'Class-9'!$B$9:$FL$108,54,0)))</f>
        <v>0</v>
      </c>
      <c r="G692" s="257">
        <f t="shared" si="140"/>
        <v>0</v>
      </c>
      <c r="H692" s="258">
        <f>IF($J676="TC",0,IF($J676="Nso",0,VLOOKUP($A673,'Class-9'!$B$9:$FL$108,56,0)))</f>
        <v>0</v>
      </c>
      <c r="I692" s="81">
        <f>IF($J676="TC",0,IF($J676="Nso",0,VLOOKUP($A673,'Class-9'!$B$9:$FL$108,57,0)))</f>
        <v>0</v>
      </c>
      <c r="J692" s="257">
        <f t="shared" si="141"/>
        <v>0</v>
      </c>
      <c r="K692" s="81">
        <f>IF($J676="TC",0,IF($J676="Nso",0,VLOOKUP($A673,'Class-9'!$B$9:$FL$108,59,0)))</f>
        <v>0</v>
      </c>
      <c r="L692" s="81">
        <f>IF($J676="Nso",0,VLOOKUP($A673,'Class-9'!$B$9:$FL$108,60,0))</f>
        <v>0</v>
      </c>
      <c r="M692" s="257">
        <f t="shared" si="142"/>
        <v>0</v>
      </c>
      <c r="N692" s="81">
        <f t="shared" si="143"/>
        <v>0</v>
      </c>
      <c r="O692" s="82" t="str">
        <f>IF($J676="TC",0,IF($J676="Nso",0,VLOOKUP($A673,'Class-9'!$B$9:$FL$108,66,0)))</f>
        <v/>
      </c>
    </row>
    <row r="693" spans="1:15" ht="16.5" customHeight="1">
      <c r="A693" s="1138"/>
      <c r="B693" s="417" t="s">
        <v>200</v>
      </c>
      <c r="C693" s="1112" t="str">
        <f>'Class-9'!$BP$3</f>
        <v>MATHEMATICS</v>
      </c>
      <c r="D693" s="1113"/>
      <c r="E693" s="81">
        <f>IF($J676="TC",0,IF($J676="Nso",0,VLOOKUP($A673,'Class-9'!$B$9:$FL$108,67,0)))</f>
        <v>0</v>
      </c>
      <c r="F693" s="81">
        <f>IF($J676="TC",0,IF($J676="Nso",0,VLOOKUP($A673,'Class-9'!$B$9:$FL$108,68,0)))</f>
        <v>0</v>
      </c>
      <c r="G693" s="257">
        <f t="shared" si="140"/>
        <v>0</v>
      </c>
      <c r="H693" s="258">
        <f>IF($J676="TC",0,IF($J676="Nso",0,VLOOKUP($A673,'Class-9'!$B$9:$FL$108,70,0)))</f>
        <v>0</v>
      </c>
      <c r="I693" s="81">
        <f>IF($J676="TC",0,IF($J676="Nso",0,VLOOKUP($A673,'Class-9'!$B$9:$FL$108,71,0)))</f>
        <v>0</v>
      </c>
      <c r="J693" s="257">
        <f t="shared" si="141"/>
        <v>0</v>
      </c>
      <c r="K693" s="81">
        <f>IF($J676="TC",0,IF($J676="Nso",0,VLOOKUP($A673,'Class-9'!$B$9:$FL$108,73,0)))</f>
        <v>0</v>
      </c>
      <c r="L693" s="81">
        <f>IF($J676="Nso",0,VLOOKUP($A673,'Class-9'!$B$9:$FL$108,74,0))</f>
        <v>0</v>
      </c>
      <c r="M693" s="257">
        <f t="shared" si="142"/>
        <v>0</v>
      </c>
      <c r="N693" s="81">
        <f t="shared" si="143"/>
        <v>0</v>
      </c>
      <c r="O693" s="82" t="str">
        <f>IF($J676="TC",0,IF($J676="Nso",0,VLOOKUP($A673,'Class-9'!$B$9:$FL$108,80,0)))</f>
        <v/>
      </c>
    </row>
    <row r="694" spans="1:15" ht="16.5" customHeight="1">
      <c r="A694" s="1138"/>
      <c r="B694" s="417" t="s">
        <v>200</v>
      </c>
      <c r="C694" s="1114" t="str">
        <f>'Class-9'!$CD$3</f>
        <v>SCIENCE</v>
      </c>
      <c r="D694" s="1115"/>
      <c r="E694" s="411">
        <f>IF($J676="TC",0,IF($J676="Nso",0,VLOOKUP($A673,'Class-9'!$B$9:$FL$108,81,0)))</f>
        <v>0</v>
      </c>
      <c r="F694" s="411">
        <f>IF($J676="TC",0,IF($J676="Nso",0,VLOOKUP($A673,'Class-9'!$B$9:$FL$108,82,0)))</f>
        <v>0</v>
      </c>
      <c r="G694" s="412">
        <f t="shared" si="140"/>
        <v>0</v>
      </c>
      <c r="H694" s="413">
        <f>IF($J676="TC",0,IF($J676="Nso",0,VLOOKUP($A673,'Class-9'!$B$9:$FL$108,84,0)))</f>
        <v>0</v>
      </c>
      <c r="I694" s="411">
        <f>IF($J676="TC",0,IF($J676="Nso",0,VLOOKUP($A673,'Class-9'!$B$9:$FL$108,85,0)))</f>
        <v>0</v>
      </c>
      <c r="J694" s="412">
        <f t="shared" si="141"/>
        <v>0</v>
      </c>
      <c r="K694" s="411">
        <f>IF($J676="TC",0,IF($J676="Nso",0,VLOOKUP($A673,'Class-9'!$B$9:$FL$108,87,0)))</f>
        <v>0</v>
      </c>
      <c r="L694" s="411">
        <f>IF($J676="Nso",0,VLOOKUP($A673,'Class-9'!$B$9:$FL$108,88,0))</f>
        <v>0</v>
      </c>
      <c r="M694" s="412">
        <f t="shared" si="142"/>
        <v>0</v>
      </c>
      <c r="N694" s="411">
        <f t="shared" si="143"/>
        <v>0</v>
      </c>
      <c r="O694" s="414" t="str">
        <f>IF($J676="TC",0,IF($J676="Nso",0,VLOOKUP($A673,'Class-9'!$B$9:$FL$108,94,0)))</f>
        <v/>
      </c>
    </row>
    <row r="695" spans="1:15" ht="16.5" customHeight="1" thickBot="1">
      <c r="A695" s="1138"/>
      <c r="B695" s="417" t="s">
        <v>200</v>
      </c>
      <c r="C695" s="1114" t="str">
        <f>'Class-9'!$CR$3</f>
        <v>SOCIAL SCIENCE</v>
      </c>
      <c r="D695" s="1115"/>
      <c r="E695" s="411">
        <f>IF($J677="TC",0,IF($J676="Nso",0,VLOOKUP($A673,'Class-9'!$B$9:$FL$108,95,0)))</f>
        <v>0</v>
      </c>
      <c r="F695" s="411">
        <f>IF($J677="TC",0,IF($J676="Nso",0,VLOOKUP($A673,'Class-9'!$B$9:$FL$108,96,0)))</f>
        <v>0</v>
      </c>
      <c r="G695" s="412">
        <f t="shared" si="140"/>
        <v>0</v>
      </c>
      <c r="H695" s="413">
        <f>IF($J677="TC",0,IF($J676="Nso",0,VLOOKUP($A673,'Class-9'!$B$9:$FL$108,98,0)))</f>
        <v>0</v>
      </c>
      <c r="I695" s="411">
        <f>IF($J677="TC",0,IF($J676="Nso",0,VLOOKUP($A673,'Class-9'!$B$9:$FL$108,99,0)))</f>
        <v>0</v>
      </c>
      <c r="J695" s="412">
        <f t="shared" si="141"/>
        <v>0</v>
      </c>
      <c r="K695" s="411">
        <f>IF($J677="TC",0,IF($J676="Nso",0,VLOOKUP($A673,'Class-9'!$B$9:$FL$108,101,0)))</f>
        <v>0</v>
      </c>
      <c r="L695" s="411">
        <f>IF($J677="Nso",0,VLOOKUP($A673,'Class-9'!$B$9:$FL$108,102,0))</f>
        <v>0</v>
      </c>
      <c r="M695" s="412">
        <f t="shared" si="142"/>
        <v>0</v>
      </c>
      <c r="N695" s="411">
        <f t="shared" si="143"/>
        <v>0</v>
      </c>
      <c r="O695" s="414" t="str">
        <f>IF($J677="TC",0,IF($J676="Nso",0,VLOOKUP($A673,'Class-9'!$B$9:$FL$108,108,0)))</f>
        <v/>
      </c>
    </row>
    <row r="696" spans="1:15" ht="23.25" customHeight="1">
      <c r="A696" s="1138"/>
      <c r="B696" s="417" t="s">
        <v>200</v>
      </c>
      <c r="C696" s="1116" t="s">
        <v>89</v>
      </c>
      <c r="D696" s="1117"/>
      <c r="E696" s="1118"/>
      <c r="F696" s="1122" t="s">
        <v>90</v>
      </c>
      <c r="G696" s="1123"/>
      <c r="H696" s="1124" t="s">
        <v>91</v>
      </c>
      <c r="I696" s="1125"/>
      <c r="J696" s="1126" t="s">
        <v>47</v>
      </c>
      <c r="K696" s="1127"/>
      <c r="L696" s="415" t="s">
        <v>111</v>
      </c>
      <c r="M696" s="1128" t="s">
        <v>45</v>
      </c>
      <c r="N696" s="1129"/>
      <c r="O696" s="416" t="s">
        <v>49</v>
      </c>
    </row>
    <row r="697" spans="1:15" ht="20.25" customHeight="1" thickBot="1">
      <c r="A697" s="1138"/>
      <c r="B697" s="417" t="s">
        <v>200</v>
      </c>
      <c r="C697" s="1119"/>
      <c r="D697" s="1120"/>
      <c r="E697" s="1121"/>
      <c r="F697" s="1130">
        <f>IF($J676="TC",0,IF($J676="Nso",0,VLOOKUP($A673,'Class-9'!$B$9:$FL$108,160,0)))</f>
        <v>0</v>
      </c>
      <c r="G697" s="1131"/>
      <c r="H697" s="1130">
        <f>IF($J676="TC",0,IF($J676="Nso",0,VLOOKUP($A673,'Class-9'!$B$9:$FL$108,161,0)))</f>
        <v>0</v>
      </c>
      <c r="I697" s="1131"/>
      <c r="J697" s="1132">
        <f>IF($J676="TC",0,IF($J676="Nso",0,VLOOKUP($A673,'Class-9'!$B$9:$FL$108,162,0)))</f>
        <v>0</v>
      </c>
      <c r="K697" s="1133"/>
      <c r="L697" s="259" t="str">
        <f>IF($J676="TC",0,IF($J676="Nso",0,VLOOKUP($A673,'Class-9'!$B$9:$FL$108,163,0)))</f>
        <v/>
      </c>
      <c r="M697" s="1134" t="str">
        <f>IF($J676="TC","TC",IF($J676="Nso","NSO",VLOOKUP($A673,'Class-9'!$B$9:$FL$108,164,0)))</f>
        <v/>
      </c>
      <c r="N697" s="1135"/>
      <c r="O697" s="79" t="str">
        <f>IF($J676="Nso",0,VLOOKUP($A673,'Class-9'!$B$9:$FL$108,166,0))</f>
        <v/>
      </c>
    </row>
    <row r="698" spans="1:15" ht="20.25" customHeight="1">
      <c r="A698" s="1138"/>
      <c r="B698" s="417" t="s">
        <v>200</v>
      </c>
      <c r="C698" s="1061" t="s">
        <v>64</v>
      </c>
      <c r="D698" s="1062"/>
      <c r="E698" s="1062"/>
      <c r="F698" s="1062"/>
      <c r="G698" s="1062"/>
      <c r="H698" s="1063"/>
      <c r="I698" s="1064" t="s">
        <v>65</v>
      </c>
      <c r="J698" s="1065"/>
      <c r="K698" s="1065"/>
      <c r="L698" s="83">
        <f>VLOOKUP($A673,'Class-9'!$B$9:$FL$108,157,0)</f>
        <v>0</v>
      </c>
      <c r="M698" s="1066" t="s">
        <v>121</v>
      </c>
      <c r="N698" s="1067"/>
      <c r="O698" s="1068"/>
    </row>
    <row r="699" spans="1:15" ht="20.25" customHeight="1" thickBot="1">
      <c r="A699" s="1138"/>
      <c r="B699" s="417" t="s">
        <v>200</v>
      </c>
      <c r="C699" s="1069" t="s">
        <v>60</v>
      </c>
      <c r="D699" s="1070"/>
      <c r="E699" s="1070"/>
      <c r="F699" s="1071" t="s">
        <v>192</v>
      </c>
      <c r="G699" s="1071"/>
      <c r="H699" s="260" t="s">
        <v>53</v>
      </c>
      <c r="I699" s="1072" t="s">
        <v>66</v>
      </c>
      <c r="J699" s="1073"/>
      <c r="K699" s="1073"/>
      <c r="L699" s="113">
        <f>VLOOKUP($A673,'Class-9'!$B$9:$FL$108,158,0)</f>
        <v>0</v>
      </c>
      <c r="M699" s="1074" t="str">
        <f>IF($J676="TC",0,IF($J676="Nso",0,VLOOKUP($A673,'Class-9'!$B$9:$FL$108,159,0)))</f>
        <v/>
      </c>
      <c r="N699" s="1075"/>
      <c r="O699" s="1076"/>
    </row>
    <row r="700" spans="1:15" ht="17.25" customHeight="1">
      <c r="A700" s="1138"/>
      <c r="B700" s="417" t="s">
        <v>200</v>
      </c>
      <c r="C700" s="1069"/>
      <c r="D700" s="1070"/>
      <c r="E700" s="1070"/>
      <c r="F700" s="1071"/>
      <c r="G700" s="1071"/>
      <c r="H700" s="261" t="s">
        <v>119</v>
      </c>
      <c r="I700" s="1077" t="s">
        <v>67</v>
      </c>
      <c r="J700" s="1078"/>
      <c r="K700" s="1078"/>
      <c r="L700" s="1079">
        <f>IF($J676="TC","Transferred",IF($J676="Nso","NameSeparated",VLOOKUP($A673,'Class-9'!$B$9:$FL$108,167,0)))</f>
        <v>0</v>
      </c>
      <c r="M700" s="1079"/>
      <c r="N700" s="1079"/>
      <c r="O700" s="1080"/>
    </row>
    <row r="701" spans="1:15" ht="17.25" customHeight="1">
      <c r="A701" s="1138"/>
      <c r="B701" s="417" t="s">
        <v>200</v>
      </c>
      <c r="C701" s="1081" t="str">
        <f>'Class-9'!$DF$3</f>
        <v>Foundation Of Information Tech.</v>
      </c>
      <c r="D701" s="1082"/>
      <c r="E701" s="1083"/>
      <c r="F701" s="1084" t="str">
        <f>IF($J676="TC",0,IF($J676="Nso",0,VLOOKUP($A673,'Class-9'!$B$9:$GP$108,185,0)))</f>
        <v>0/200</v>
      </c>
      <c r="G701" s="1084"/>
      <c r="H701" s="78" t="str">
        <f>IF($J676="TC",0,IF($J676="Nso",0,VLOOKUP($A673,'Class-9'!$B$9:$GP$108,120,0)))</f>
        <v/>
      </c>
      <c r="I701" s="1085" t="s">
        <v>79</v>
      </c>
      <c r="J701" s="1086"/>
      <c r="K701" s="1086"/>
      <c r="L701" s="1087">
        <f>'Class-9'!$T$2</f>
        <v>44676</v>
      </c>
      <c r="M701" s="1088"/>
      <c r="N701" s="1088"/>
      <c r="O701" s="1089"/>
    </row>
    <row r="702" spans="1:15" ht="21" customHeight="1">
      <c r="A702" s="1138"/>
      <c r="B702" s="417" t="s">
        <v>200</v>
      </c>
      <c r="C702" s="1090" t="str">
        <f>'Class-9'!$DR$3</f>
        <v>Health &amp; Phy. Edu.</v>
      </c>
      <c r="D702" s="1084"/>
      <c r="E702" s="1084"/>
      <c r="F702" s="1030" t="str">
        <f>IF($J676="TC",0,IF($J676="Nso",0,VLOOKUP($A673,'Class-9'!$B$9:$GP$108,189,0)))</f>
        <v>0/200</v>
      </c>
      <c r="G702" s="1031"/>
      <c r="H702" s="78" t="str">
        <f>IF($J676="TC",0,IF($J676="Nso",0,VLOOKUP($A673,'Class-9'!$B$9:$GP$108,132,0)))</f>
        <v/>
      </c>
      <c r="I702" s="1091"/>
      <c r="J702" s="1092"/>
      <c r="K702" s="1092"/>
      <c r="L702" s="1092"/>
      <c r="M702" s="1092"/>
      <c r="N702" s="1092"/>
      <c r="O702" s="1093"/>
    </row>
    <row r="703" spans="1:15" ht="21" customHeight="1">
      <c r="A703" s="1138"/>
      <c r="B703" s="417" t="s">
        <v>200</v>
      </c>
      <c r="C703" s="1028" t="str">
        <f>'Class-9'!$ED$3</f>
        <v>S.U.P.W.</v>
      </c>
      <c r="D703" s="1029"/>
      <c r="E703" s="1029"/>
      <c r="F703" s="1030" t="str">
        <f>IF($J676="TC",0,IF($J676="Nso",0,VLOOKUP($A673,'Class-9'!$B$9:$GP$108,193,0)))</f>
        <v>0/100</v>
      </c>
      <c r="G703" s="1031"/>
      <c r="H703" s="78" t="str">
        <f>IF($J676="TC",0,IF($J676="Nso",0,VLOOKUP($A673,'Class-9'!$B$9:$GP$108,138,0)))</f>
        <v/>
      </c>
      <c r="I703" s="1094"/>
      <c r="J703" s="1095"/>
      <c r="K703" s="1095"/>
      <c r="L703" s="1095"/>
      <c r="M703" s="1095"/>
      <c r="N703" s="1095"/>
      <c r="O703" s="1096"/>
    </row>
    <row r="704" spans="1:15" ht="14.25" customHeight="1">
      <c r="A704" s="1138"/>
      <c r="B704" s="417" t="s">
        <v>200</v>
      </c>
      <c r="C704" s="1028" t="str">
        <f>'Class-9'!$EJ$3</f>
        <v>ART EDUCATION</v>
      </c>
      <c r="D704" s="1029"/>
      <c r="E704" s="1029"/>
      <c r="F704" s="1030" t="str">
        <f>IF($J675="TC",0,IF($J675="Nso",0,VLOOKUP($A673,'Class-9'!$B$9:$GP$108,197,0)))</f>
        <v>0/100</v>
      </c>
      <c r="G704" s="1031"/>
      <c r="H704" s="78" t="str">
        <f>IF($J675="TC",0,IF($J675="Nso",0,VLOOKUP($A673,'Class-9'!$B$9:$GP$108,144,0)))</f>
        <v/>
      </c>
      <c r="I704" s="1032" t="s">
        <v>92</v>
      </c>
      <c r="J704" s="1033"/>
      <c r="K704" s="1033"/>
      <c r="L704" s="1033"/>
      <c r="M704" s="1033"/>
      <c r="N704" s="1033"/>
      <c r="O704" s="1034"/>
    </row>
    <row r="705" spans="1:16" ht="14.25" customHeight="1" thickBot="1">
      <c r="A705" s="1138"/>
      <c r="B705" s="417" t="s">
        <v>200</v>
      </c>
      <c r="C705" s="1035" t="str">
        <f>'Class-9'!$EP$3</f>
        <v>H &amp; C RAJ</v>
      </c>
      <c r="D705" s="1036"/>
      <c r="E705" s="1036"/>
      <c r="F705" s="1037" t="str">
        <f>IF($J676="TC",0,IF($J676="Nso",0,VLOOKUP($A673,'Class-9'!$B$9:$GU$108,201,0)))</f>
        <v>0/200</v>
      </c>
      <c r="G705" s="1038"/>
      <c r="H705" s="374" t="str">
        <f>IF($J676="TC",0,IF($J676="Nso",0,VLOOKUP($A673,'Class-9'!$B$9:$GU$108,156,0)))</f>
        <v/>
      </c>
      <c r="I705" s="1032" t="s">
        <v>73</v>
      </c>
      <c r="J705" s="1033"/>
      <c r="K705" s="1033"/>
      <c r="L705" s="1033"/>
      <c r="M705" s="1033"/>
      <c r="N705" s="1033"/>
      <c r="O705" s="1034"/>
    </row>
    <row r="706" spans="1:16" ht="20.25" customHeight="1">
      <c r="A706" s="1138"/>
      <c r="B706" s="417" t="s">
        <v>200</v>
      </c>
      <c r="C706" s="1046" t="s">
        <v>204</v>
      </c>
      <c r="D706" s="1047"/>
      <c r="E706" s="1048"/>
      <c r="F706" s="1055" t="s">
        <v>205</v>
      </c>
      <c r="G706" s="1056"/>
      <c r="H706" s="434" t="s">
        <v>34</v>
      </c>
      <c r="I706" s="1039" t="s">
        <v>74</v>
      </c>
      <c r="J706" s="1033"/>
      <c r="K706" s="1033"/>
      <c r="L706" s="1033"/>
      <c r="M706" s="1033"/>
      <c r="N706" s="1033"/>
      <c r="O706" s="1034"/>
    </row>
    <row r="707" spans="1:16" ht="20.25" customHeight="1">
      <c r="A707" s="1138"/>
      <c r="B707" s="417" t="s">
        <v>200</v>
      </c>
      <c r="C707" s="1049"/>
      <c r="D707" s="1050"/>
      <c r="E707" s="1051"/>
      <c r="F707" s="1057" t="s">
        <v>206</v>
      </c>
      <c r="G707" s="1058"/>
      <c r="H707" s="435" t="s">
        <v>203</v>
      </c>
      <c r="I707" s="1040" t="s">
        <v>75</v>
      </c>
      <c r="J707" s="1041"/>
      <c r="K707" s="1041"/>
      <c r="L707" s="1041"/>
      <c r="M707" s="1041"/>
      <c r="N707" s="1041"/>
      <c r="O707" s="1042"/>
    </row>
    <row r="708" spans="1:16" ht="16.5" customHeight="1">
      <c r="A708" s="1138"/>
      <c r="B708" s="417" t="s">
        <v>200</v>
      </c>
      <c r="C708" s="1049"/>
      <c r="D708" s="1050"/>
      <c r="E708" s="1051"/>
      <c r="F708" s="1057" t="s">
        <v>210</v>
      </c>
      <c r="G708" s="1058"/>
      <c r="H708" s="435" t="s">
        <v>68</v>
      </c>
      <c r="I708" s="1043"/>
      <c r="J708" s="1044"/>
      <c r="K708" s="1044"/>
      <c r="L708" s="1044"/>
      <c r="M708" s="1044"/>
      <c r="N708" s="1044"/>
      <c r="O708" s="1045"/>
    </row>
    <row r="709" spans="1:16" ht="16.5" customHeight="1">
      <c r="A709" s="1138"/>
      <c r="B709" s="417" t="s">
        <v>200</v>
      </c>
      <c r="C709" s="1049"/>
      <c r="D709" s="1050"/>
      <c r="E709" s="1051"/>
      <c r="F709" s="1057" t="s">
        <v>211</v>
      </c>
      <c r="G709" s="1058"/>
      <c r="H709" s="435" t="s">
        <v>69</v>
      </c>
      <c r="I709" s="1043"/>
      <c r="J709" s="1044"/>
      <c r="K709" s="1044"/>
      <c r="L709" s="1044"/>
      <c r="M709" s="1044"/>
      <c r="N709" s="1044"/>
      <c r="O709" s="1045"/>
    </row>
    <row r="710" spans="1:16" ht="16.5" customHeight="1">
      <c r="A710" s="1138"/>
      <c r="B710" s="417" t="s">
        <v>200</v>
      </c>
      <c r="C710" s="1049"/>
      <c r="D710" s="1050"/>
      <c r="E710" s="1051"/>
      <c r="F710" s="1057" t="s">
        <v>120</v>
      </c>
      <c r="G710" s="1058"/>
      <c r="H710" s="435" t="s">
        <v>71</v>
      </c>
      <c r="I710" s="1022" t="s">
        <v>93</v>
      </c>
      <c r="J710" s="1023"/>
      <c r="K710" s="1023"/>
      <c r="L710" s="1023"/>
      <c r="M710" s="1023"/>
      <c r="N710" s="1023"/>
      <c r="O710" s="1024"/>
    </row>
    <row r="711" spans="1:16" ht="16.5" customHeight="1" thickBot="1">
      <c r="A711" s="1138"/>
      <c r="B711" s="418" t="s">
        <v>200</v>
      </c>
      <c r="C711" s="1052"/>
      <c r="D711" s="1053"/>
      <c r="E711" s="1054"/>
      <c r="F711" s="1059" t="s">
        <v>208</v>
      </c>
      <c r="G711" s="1060"/>
      <c r="H711" s="436" t="s">
        <v>70</v>
      </c>
      <c r="I711" s="1025"/>
      <c r="J711" s="1026"/>
      <c r="K711" s="1026"/>
      <c r="L711" s="1026"/>
      <c r="M711" s="1026"/>
      <c r="N711" s="1026"/>
      <c r="O711" s="1027"/>
    </row>
    <row r="712" spans="1:16" ht="24.75" customHeight="1" thickTop="1" thickBot="1">
      <c r="A712" s="263">
        <f>A673+1</f>
        <v>19</v>
      </c>
      <c r="B712" s="1137" t="s">
        <v>56</v>
      </c>
      <c r="C712" s="1137"/>
      <c r="D712" s="1137"/>
      <c r="E712" s="1137"/>
      <c r="F712" s="1137"/>
      <c r="G712" s="1137"/>
      <c r="H712" s="1137"/>
      <c r="I712" s="1137"/>
      <c r="J712" s="1137"/>
      <c r="K712" s="1137"/>
      <c r="L712" s="1137"/>
      <c r="M712" s="1137"/>
      <c r="N712" s="1137"/>
      <c r="O712" s="1137"/>
    </row>
    <row r="713" spans="1:16" s="430" customFormat="1" ht="30.75" customHeight="1" thickTop="1">
      <c r="A713" s="1138"/>
      <c r="B713" s="1139"/>
      <c r="C713" s="1140"/>
      <c r="D713" s="1143" t="str">
        <f>Master!$E$8</f>
        <v>Govt. Sr. Secondary School Raimalwada</v>
      </c>
      <c r="E713" s="1144"/>
      <c r="F713" s="1144"/>
      <c r="G713" s="1144"/>
      <c r="H713" s="1144"/>
      <c r="I713" s="1144"/>
      <c r="J713" s="1144"/>
      <c r="K713" s="1144"/>
      <c r="L713" s="1144"/>
      <c r="M713" s="1144"/>
      <c r="N713" s="1144"/>
      <c r="O713" s="1145"/>
    </row>
    <row r="714" spans="1:16" ht="26.25" customHeight="1" thickBot="1">
      <c r="A714" s="1138"/>
      <c r="B714" s="1141"/>
      <c r="C714" s="1142"/>
      <c r="D714" s="1146" t="str">
        <f>Master!$E$11</f>
        <v>P.S.-Bapini (Jodhpur)</v>
      </c>
      <c r="E714" s="1147"/>
      <c r="F714" s="1147"/>
      <c r="G714" s="1147"/>
      <c r="H714" s="1147"/>
      <c r="I714" s="1147"/>
      <c r="J714" s="1147"/>
      <c r="K714" s="1147"/>
      <c r="L714" s="1147"/>
      <c r="M714" s="1147"/>
      <c r="N714" s="1147"/>
      <c r="O714" s="1148"/>
    </row>
    <row r="715" spans="1:16" ht="22.5" customHeight="1">
      <c r="A715" s="1138"/>
      <c r="B715" s="262"/>
      <c r="C715" s="1149" t="s">
        <v>183</v>
      </c>
      <c r="D715" s="1150"/>
      <c r="E715" s="1150"/>
      <c r="F715" s="1150"/>
      <c r="G715" s="1151"/>
      <c r="H715" s="1158" t="s">
        <v>156</v>
      </c>
      <c r="I715" s="1158"/>
      <c r="J715" s="1161">
        <f>VLOOKUP($A712,'Class-9'!$B$9:$K$108,6)</f>
        <v>0</v>
      </c>
      <c r="K715" s="1162"/>
      <c r="L715" s="1167" t="s">
        <v>76</v>
      </c>
      <c r="M715" s="1168"/>
      <c r="N715" s="1169" t="str">
        <f>Master!$E$14</f>
        <v>08151106901</v>
      </c>
      <c r="O715" s="1170"/>
    </row>
    <row r="716" spans="1:16" ht="18.75" customHeight="1">
      <c r="A716" s="1138"/>
      <c r="B716" s="37"/>
      <c r="C716" s="1152"/>
      <c r="D716" s="1153"/>
      <c r="E716" s="1153"/>
      <c r="F716" s="1153"/>
      <c r="G716" s="1154"/>
      <c r="H716" s="1159"/>
      <c r="I716" s="1159"/>
      <c r="J716" s="1163"/>
      <c r="K716" s="1164"/>
      <c r="L716" s="1171" t="s">
        <v>72</v>
      </c>
      <c r="M716" s="1172"/>
      <c r="N716" s="1172"/>
      <c r="O716" s="1173"/>
      <c r="P716" s="104" t="s">
        <v>191</v>
      </c>
    </row>
    <row r="717" spans="1:16" ht="23.25" customHeight="1" thickBot="1">
      <c r="A717" s="1138"/>
      <c r="B717" s="37"/>
      <c r="C717" s="1155"/>
      <c r="D717" s="1156"/>
      <c r="E717" s="1156"/>
      <c r="F717" s="1156"/>
      <c r="G717" s="1157"/>
      <c r="H717" s="1160"/>
      <c r="I717" s="1160"/>
      <c r="J717" s="1165"/>
      <c r="K717" s="1166"/>
      <c r="L717" s="1174" t="s">
        <v>57</v>
      </c>
      <c r="M717" s="1175"/>
      <c r="N717" s="1176" t="str">
        <f>Master!$E$6</f>
        <v>2021-22</v>
      </c>
      <c r="O717" s="1177"/>
    </row>
    <row r="718" spans="1:16" ht="20.25" customHeight="1">
      <c r="A718" s="1138"/>
      <c r="B718" s="417" t="s">
        <v>200</v>
      </c>
      <c r="C718" s="1178" t="s">
        <v>22</v>
      </c>
      <c r="D718" s="1179"/>
      <c r="E718" s="1179"/>
      <c r="F718" s="1180"/>
      <c r="G718" s="23" t="s">
        <v>181</v>
      </c>
      <c r="H718" s="1181">
        <f>VLOOKUP($A712,'Class-9'!$B$9:$FL$108,4,0)</f>
        <v>0</v>
      </c>
      <c r="I718" s="1181"/>
      <c r="J718" s="1181"/>
      <c r="K718" s="1181"/>
      <c r="L718" s="1181"/>
      <c r="M718" s="1181"/>
      <c r="N718" s="1181"/>
      <c r="O718" s="1182"/>
    </row>
    <row r="719" spans="1:16" ht="20.25" customHeight="1">
      <c r="A719" s="1138"/>
      <c r="B719" s="417" t="s">
        <v>200</v>
      </c>
      <c r="C719" s="1183" t="s">
        <v>24</v>
      </c>
      <c r="D719" s="1184"/>
      <c r="E719" s="1184"/>
      <c r="F719" s="1185"/>
      <c r="G719" s="31" t="s">
        <v>181</v>
      </c>
      <c r="H719" s="1186">
        <f>VLOOKUP($A712,'Class-9'!$B$9:$FL$108,7,0)</f>
        <v>0</v>
      </c>
      <c r="I719" s="1186"/>
      <c r="J719" s="1186"/>
      <c r="K719" s="1186"/>
      <c r="L719" s="1186"/>
      <c r="M719" s="1186"/>
      <c r="N719" s="1186"/>
      <c r="O719" s="1187"/>
    </row>
    <row r="720" spans="1:16" ht="20.25" customHeight="1">
      <c r="A720" s="1138"/>
      <c r="B720" s="417" t="s">
        <v>200</v>
      </c>
      <c r="C720" s="1183" t="s">
        <v>25</v>
      </c>
      <c r="D720" s="1184"/>
      <c r="E720" s="1184"/>
      <c r="F720" s="1185"/>
      <c r="G720" s="31" t="s">
        <v>181</v>
      </c>
      <c r="H720" s="1186">
        <f>VLOOKUP($A712,'Class-9'!$B$9:$FL$108,8,0)</f>
        <v>0</v>
      </c>
      <c r="I720" s="1186"/>
      <c r="J720" s="1186"/>
      <c r="K720" s="1186"/>
      <c r="L720" s="1186"/>
      <c r="M720" s="1186"/>
      <c r="N720" s="1186"/>
      <c r="O720" s="1187"/>
    </row>
    <row r="721" spans="1:15" ht="20.25" customHeight="1">
      <c r="A721" s="1138"/>
      <c r="B721" s="417" t="s">
        <v>200</v>
      </c>
      <c r="C721" s="1183" t="s">
        <v>58</v>
      </c>
      <c r="D721" s="1184"/>
      <c r="E721" s="1184"/>
      <c r="F721" s="1185"/>
      <c r="G721" s="31" t="s">
        <v>181</v>
      </c>
      <c r="H721" s="1186">
        <f>VLOOKUP($A712,'Class-9'!$B$9:$FL$108,9,0)</f>
        <v>0</v>
      </c>
      <c r="I721" s="1186"/>
      <c r="J721" s="1186"/>
      <c r="K721" s="1186"/>
      <c r="L721" s="1186"/>
      <c r="M721" s="1186"/>
      <c r="N721" s="1186"/>
      <c r="O721" s="1187"/>
    </row>
    <row r="722" spans="1:15" ht="20.25" customHeight="1">
      <c r="A722" s="1138"/>
      <c r="B722" s="417" t="s">
        <v>200</v>
      </c>
      <c r="C722" s="1183" t="s">
        <v>59</v>
      </c>
      <c r="D722" s="1184"/>
      <c r="E722" s="1184"/>
      <c r="F722" s="1185"/>
      <c r="G722" s="31" t="s">
        <v>181</v>
      </c>
      <c r="H722" s="1188" t="str">
        <f>CONCATENATE('Class-9'!$G$4,'Class-9'!$J$4)</f>
        <v>9(A)</v>
      </c>
      <c r="I722" s="1186"/>
      <c r="J722" s="1186"/>
      <c r="K722" s="1186"/>
      <c r="L722" s="1186"/>
      <c r="M722" s="1186"/>
      <c r="N722" s="1186"/>
      <c r="O722" s="1187"/>
    </row>
    <row r="723" spans="1:15" ht="20.25" customHeight="1" thickBot="1">
      <c r="A723" s="1138"/>
      <c r="B723" s="417" t="s">
        <v>200</v>
      </c>
      <c r="C723" s="1189" t="s">
        <v>27</v>
      </c>
      <c r="D723" s="1190"/>
      <c r="E723" s="1190"/>
      <c r="F723" s="1191"/>
      <c r="G723" s="80" t="s">
        <v>181</v>
      </c>
      <c r="H723" s="1192">
        <f>VLOOKUP($A712,'Class-9'!$B$9:$FL$108,10,0)</f>
        <v>0</v>
      </c>
      <c r="I723" s="1192"/>
      <c r="J723" s="1192"/>
      <c r="K723" s="1192"/>
      <c r="L723" s="1192"/>
      <c r="M723" s="1192"/>
      <c r="N723" s="1192"/>
      <c r="O723" s="1193"/>
    </row>
    <row r="724" spans="1:15" ht="16.5" customHeight="1">
      <c r="A724" s="1138"/>
      <c r="B724" s="417" t="s">
        <v>200</v>
      </c>
      <c r="C724" s="1194" t="s">
        <v>60</v>
      </c>
      <c r="D724" s="1195"/>
      <c r="E724" s="1198" t="s">
        <v>81</v>
      </c>
      <c r="F724" s="1198" t="s">
        <v>82</v>
      </c>
      <c r="G724" s="1200" t="s">
        <v>32</v>
      </c>
      <c r="H724" s="1202" t="s">
        <v>61</v>
      </c>
      <c r="I724" s="1202"/>
      <c r="J724" s="1203"/>
      <c r="K724" s="1204" t="s">
        <v>97</v>
      </c>
      <c r="L724" s="1205"/>
      <c r="M724" s="1206"/>
      <c r="N724" s="1097" t="s">
        <v>88</v>
      </c>
      <c r="O724" s="1099" t="s">
        <v>118</v>
      </c>
    </row>
    <row r="725" spans="1:15" ht="16.5" customHeight="1">
      <c r="A725" s="1138"/>
      <c r="B725" s="417" t="s">
        <v>200</v>
      </c>
      <c r="C725" s="1196"/>
      <c r="D725" s="1197"/>
      <c r="E725" s="1199"/>
      <c r="F725" s="1199"/>
      <c r="G725" s="1201"/>
      <c r="H725" s="428" t="s">
        <v>31</v>
      </c>
      <c r="I725" s="254" t="s">
        <v>194</v>
      </c>
      <c r="J725" s="429" t="s">
        <v>32</v>
      </c>
      <c r="K725" s="428" t="s">
        <v>31</v>
      </c>
      <c r="L725" s="254" t="s">
        <v>194</v>
      </c>
      <c r="M725" s="429" t="s">
        <v>32</v>
      </c>
      <c r="N725" s="1098"/>
      <c r="O725" s="1100"/>
    </row>
    <row r="726" spans="1:15" ht="16.5" customHeight="1" thickBot="1">
      <c r="A726" s="1138"/>
      <c r="B726" s="417" t="s">
        <v>200</v>
      </c>
      <c r="C726" s="1102" t="s">
        <v>62</v>
      </c>
      <c r="D726" s="1103"/>
      <c r="E726" s="253">
        <f>'Class-9'!$L$7</f>
        <v>10</v>
      </c>
      <c r="F726" s="253">
        <f>'Class-9'!$M$7</f>
        <v>10</v>
      </c>
      <c r="G726" s="255">
        <f>SUM(E726:F726)</f>
        <v>20</v>
      </c>
      <c r="H726" s="253">
        <f>'Class-9'!$O$7</f>
        <v>24</v>
      </c>
      <c r="I726" s="253">
        <f>'Class-9'!$P$7</f>
        <v>6</v>
      </c>
      <c r="J726" s="255">
        <f>SUM(H726:I726)</f>
        <v>30</v>
      </c>
      <c r="K726" s="253">
        <f>'Class-9'!$R$7</f>
        <v>40</v>
      </c>
      <c r="L726" s="253">
        <f>'Class-9'!$S$7</f>
        <v>10</v>
      </c>
      <c r="M726" s="255">
        <f>SUM(K726:L726)</f>
        <v>50</v>
      </c>
      <c r="N726" s="129">
        <f>SUM(G726,J726,M726)</f>
        <v>100</v>
      </c>
      <c r="O726" s="1101"/>
    </row>
    <row r="727" spans="1:15" ht="16.5" customHeight="1">
      <c r="A727" s="1138"/>
      <c r="B727" s="417" t="s">
        <v>200</v>
      </c>
      <c r="C727" s="1104" t="str">
        <f>'Class-9'!$L$3</f>
        <v>HINDI</v>
      </c>
      <c r="D727" s="1105"/>
      <c r="E727" s="81">
        <f>IF($J715="TC",0,IF($J715="Nso",0,VLOOKUP($A712,'Class-9'!$B$9:$FL$108,11,0)))</f>
        <v>0</v>
      </c>
      <c r="F727" s="81">
        <f>IF($J715="TC",0,IF($J715="Nso",0,VLOOKUP($A712,'Class-9'!$B$9:$FL$108,12,0)))</f>
        <v>0</v>
      </c>
      <c r="G727" s="256">
        <f>E727+F727</f>
        <v>0</v>
      </c>
      <c r="H727" s="81">
        <f>IF($J715="TC",0,IF($J715="Nso",0,VLOOKUP($A712,'Class-9'!$B$9:$FL$108,14,0)))</f>
        <v>0</v>
      </c>
      <c r="I727" s="81">
        <f>IF($J715="TC",0,IF($J715="Nso",0,VLOOKUP($A712,'Class-9'!$B$9:$FL$108,15,0)))</f>
        <v>0</v>
      </c>
      <c r="J727" s="256">
        <f>H727+I727</f>
        <v>0</v>
      </c>
      <c r="K727" s="81">
        <f>IF($J715="TC",0,IF($J715="Nso",0,VLOOKUP($A712,'Class-9'!$B$9:$FL$108,17,0)))</f>
        <v>0</v>
      </c>
      <c r="L727" s="81">
        <f>IF($J715="Nso",0,VLOOKUP($A712,'Class-9'!$B$9:$FL$108,18,0))</f>
        <v>0</v>
      </c>
      <c r="M727" s="256">
        <f>K727+L727</f>
        <v>0</v>
      </c>
      <c r="N727" s="81">
        <f>G727+J727+M727</f>
        <v>0</v>
      </c>
      <c r="O727" s="82" t="str">
        <f>IF($J715="TC",0,IF($J715="Nso",0,VLOOKUP($A712,'Class-9'!$B$9:$FL$108,24,0)))</f>
        <v/>
      </c>
    </row>
    <row r="728" spans="1:15" ht="16.5" customHeight="1" thickBot="1">
      <c r="A728" s="1138"/>
      <c r="B728" s="417" t="s">
        <v>200</v>
      </c>
      <c r="C728" s="1106" t="str">
        <f>'Class-9'!$Z$3</f>
        <v>ENGLISH</v>
      </c>
      <c r="D728" s="1107"/>
      <c r="E728" s="419">
        <f>IF($J715="TC",0,IF($J715="Nso",0,VLOOKUP($A712,'Class-9'!$B$9:$FL$108,25,0)))</f>
        <v>0</v>
      </c>
      <c r="F728" s="419">
        <f>IF($J715="TC",0,IF($J715="Nso",0,VLOOKUP($A712,'Class-9'!$B$9:$FL$108,26,0)))</f>
        <v>0</v>
      </c>
      <c r="G728" s="420">
        <f t="shared" ref="G728" si="144">E728+F728</f>
        <v>0</v>
      </c>
      <c r="H728" s="421">
        <f>IF($J715="TC",0,IF($J715="Nso",0,VLOOKUP($A712,'Class-9'!$B$9:$FL$108,28,0)))</f>
        <v>0</v>
      </c>
      <c r="I728" s="419">
        <f>IF($J715="TC",0,IF($J715="Nso",0,VLOOKUP($A712,'Class-9'!$B$9:$FL$108,29,0)))</f>
        <v>0</v>
      </c>
      <c r="J728" s="420">
        <f t="shared" ref="J728" si="145">H728+I728</f>
        <v>0</v>
      </c>
      <c r="K728" s="419">
        <f>IF($J715="TC",0,IF($J715="Nso",0,VLOOKUP($A712,'Class-9'!$B$9:$FL$108,31,0)))</f>
        <v>0</v>
      </c>
      <c r="L728" s="419">
        <f>IF($J715="Nso",0,VLOOKUP($A712,'Class-9'!$B$9:$FL$108,32,0))</f>
        <v>0</v>
      </c>
      <c r="M728" s="420">
        <f t="shared" ref="M728" si="146">K728+L728</f>
        <v>0</v>
      </c>
      <c r="N728" s="419">
        <f t="shared" ref="N728" si="147">G728+J728+M728</f>
        <v>0</v>
      </c>
      <c r="O728" s="422" t="str">
        <f>IF($J715="TC",0,IF($J715="Nso",0,VLOOKUP($A712,'Class-9'!$B$9:$FL$108,38,0)))</f>
        <v/>
      </c>
    </row>
    <row r="729" spans="1:15" ht="16.5" customHeight="1" thickBot="1">
      <c r="A729" s="1138"/>
      <c r="B729" s="417" t="s">
        <v>200</v>
      </c>
      <c r="C729" s="1108" t="s">
        <v>62</v>
      </c>
      <c r="D729" s="1109"/>
      <c r="E729" s="424">
        <f>'Class-9'!$AN$7</f>
        <v>20</v>
      </c>
      <c r="F729" s="424">
        <f>'Class-9'!$AO$7</f>
        <v>20</v>
      </c>
      <c r="G729" s="425">
        <f>SUM(E729:F729)</f>
        <v>40</v>
      </c>
      <c r="H729" s="424">
        <f>'Class-9'!$AQ$7</f>
        <v>48</v>
      </c>
      <c r="I729" s="424">
        <f>'Class-9'!$AR$7</f>
        <v>12</v>
      </c>
      <c r="J729" s="425">
        <f>SUM(H729:I729)</f>
        <v>60</v>
      </c>
      <c r="K729" s="424">
        <f>'Class-9'!$AT$7</f>
        <v>80</v>
      </c>
      <c r="L729" s="424">
        <f>'Class-9'!$AU$7</f>
        <v>20</v>
      </c>
      <c r="M729" s="425">
        <f>SUM(K729:L729)</f>
        <v>100</v>
      </c>
      <c r="N729" s="426">
        <f>SUM(G729,J729,M729)</f>
        <v>200</v>
      </c>
      <c r="O729" s="427" t="s">
        <v>201</v>
      </c>
    </row>
    <row r="730" spans="1:15" ht="16.5" customHeight="1">
      <c r="A730" s="1138"/>
      <c r="B730" s="417" t="s">
        <v>200</v>
      </c>
      <c r="C730" s="1110" t="str">
        <f>'Class-9'!$AN$3</f>
        <v>SANSKRIT-I</v>
      </c>
      <c r="D730" s="1111"/>
      <c r="E730" s="81">
        <f>IF($J715="TC",0,IF($J715="Nso",0,VLOOKUP($A712,'Class-9'!$B$9:$FL$108,39,0)))</f>
        <v>0</v>
      </c>
      <c r="F730" s="81">
        <f>IF($J715="TC",0,IF($J715="TC",0,IF($J715="Nso",0,VLOOKUP($A712,'Class-9'!$B$9:$FL$108,40,0))))</f>
        <v>0</v>
      </c>
      <c r="G730" s="423">
        <f t="shared" ref="G730:G734" si="148">E730+F730</f>
        <v>0</v>
      </c>
      <c r="H730" s="410">
        <f>IF($J715="TC",0,IF($J715="Nso",0,VLOOKUP($A712,'Class-9'!$B$9:$FL$108,42,0)))</f>
        <v>0</v>
      </c>
      <c r="I730" s="81">
        <f>IF($J715="TC",0,IF($J715="Nso",0,VLOOKUP($A712,'Class-9'!$B$9:$FL$108,43,0)))</f>
        <v>0</v>
      </c>
      <c r="J730" s="423">
        <f t="shared" ref="J730:J734" si="149">H730+I730</f>
        <v>0</v>
      </c>
      <c r="K730" s="81">
        <f>IF($J715="TC",0,IF($J715="Nso",0,VLOOKUP($A712,'Class-9'!$B$9:$FL$108,45,0)))</f>
        <v>0</v>
      </c>
      <c r="L730" s="81">
        <f>IF($J715="Nso",0,VLOOKUP($A712,'Class-9'!$B$9:$FL$108,46,0))</f>
        <v>0</v>
      </c>
      <c r="M730" s="423">
        <f t="shared" ref="M730:M734" si="150">K730+L730</f>
        <v>0</v>
      </c>
      <c r="N730" s="81">
        <f t="shared" ref="N730:N734" si="151">G730+J730+M730</f>
        <v>0</v>
      </c>
      <c r="O730" s="82" t="str">
        <f>IF($J715="TC",0,IF($J715="Nso",0,VLOOKUP($A712,'Class-9'!$B$9:$FL$108,52,0)))</f>
        <v/>
      </c>
    </row>
    <row r="731" spans="1:15" ht="16.5" customHeight="1">
      <c r="A731" s="1138"/>
      <c r="B731" s="417" t="s">
        <v>200</v>
      </c>
      <c r="C731" s="1112" t="str">
        <f>'Class-9'!$BB$3</f>
        <v>SANSKRIT-II</v>
      </c>
      <c r="D731" s="1113"/>
      <c r="E731" s="81">
        <f>IF($J715="TC",0,IF($J715="Nso",0,VLOOKUP($A712,'Class-9'!$B$9:$FL$108,53,0)))</f>
        <v>0</v>
      </c>
      <c r="F731" s="81">
        <f>IF($J715="TC",0,IF($J715="Nso",0,VLOOKUP($A712,'Class-9'!$B$9:$FL$108,54,0)))</f>
        <v>0</v>
      </c>
      <c r="G731" s="257">
        <f t="shared" si="148"/>
        <v>0</v>
      </c>
      <c r="H731" s="258">
        <f>IF($J715="TC",0,IF($J715="Nso",0,VLOOKUP($A712,'Class-9'!$B$9:$FL$108,56,0)))</f>
        <v>0</v>
      </c>
      <c r="I731" s="81">
        <f>IF($J715="TC",0,IF($J715="Nso",0,VLOOKUP($A712,'Class-9'!$B$9:$FL$108,57,0)))</f>
        <v>0</v>
      </c>
      <c r="J731" s="257">
        <f t="shared" si="149"/>
        <v>0</v>
      </c>
      <c r="K731" s="81">
        <f>IF($J715="TC",0,IF($J715="Nso",0,VLOOKUP($A712,'Class-9'!$B$9:$FL$108,59,0)))</f>
        <v>0</v>
      </c>
      <c r="L731" s="81">
        <f>IF($J715="Nso",0,VLOOKUP($A712,'Class-9'!$B$9:$FL$108,60,0))</f>
        <v>0</v>
      </c>
      <c r="M731" s="257">
        <f t="shared" si="150"/>
        <v>0</v>
      </c>
      <c r="N731" s="81">
        <f t="shared" si="151"/>
        <v>0</v>
      </c>
      <c r="O731" s="82" t="str">
        <f>IF($J715="TC",0,IF($J715="Nso",0,VLOOKUP($A712,'Class-9'!$B$9:$FL$108,66,0)))</f>
        <v/>
      </c>
    </row>
    <row r="732" spans="1:15" ht="16.5" customHeight="1">
      <c r="A732" s="1138"/>
      <c r="B732" s="417" t="s">
        <v>200</v>
      </c>
      <c r="C732" s="1112" t="str">
        <f>'Class-9'!$BP$3</f>
        <v>MATHEMATICS</v>
      </c>
      <c r="D732" s="1113"/>
      <c r="E732" s="81">
        <f>IF($J715="TC",0,IF($J715="Nso",0,VLOOKUP($A712,'Class-9'!$B$9:$FL$108,67,0)))</f>
        <v>0</v>
      </c>
      <c r="F732" s="81">
        <f>IF($J715="TC",0,IF($J715="Nso",0,VLOOKUP($A712,'Class-9'!$B$9:$FL$108,68,0)))</f>
        <v>0</v>
      </c>
      <c r="G732" s="257">
        <f t="shared" si="148"/>
        <v>0</v>
      </c>
      <c r="H732" s="258">
        <f>IF($J715="TC",0,IF($J715="Nso",0,VLOOKUP($A712,'Class-9'!$B$9:$FL$108,70,0)))</f>
        <v>0</v>
      </c>
      <c r="I732" s="81">
        <f>IF($J715="TC",0,IF($J715="Nso",0,VLOOKUP($A712,'Class-9'!$B$9:$FL$108,71,0)))</f>
        <v>0</v>
      </c>
      <c r="J732" s="257">
        <f t="shared" si="149"/>
        <v>0</v>
      </c>
      <c r="K732" s="81">
        <f>IF($J715="TC",0,IF($J715="Nso",0,VLOOKUP($A712,'Class-9'!$B$9:$FL$108,73,0)))</f>
        <v>0</v>
      </c>
      <c r="L732" s="81">
        <f>IF($J715="Nso",0,VLOOKUP($A712,'Class-9'!$B$9:$FL$108,74,0))</f>
        <v>0</v>
      </c>
      <c r="M732" s="257">
        <f t="shared" si="150"/>
        <v>0</v>
      </c>
      <c r="N732" s="81">
        <f t="shared" si="151"/>
        <v>0</v>
      </c>
      <c r="O732" s="82" t="str">
        <f>IF($J715="TC",0,IF($J715="Nso",0,VLOOKUP($A712,'Class-9'!$B$9:$FL$108,80,0)))</f>
        <v/>
      </c>
    </row>
    <row r="733" spans="1:15" ht="16.5" customHeight="1">
      <c r="A733" s="1138"/>
      <c r="B733" s="417" t="s">
        <v>200</v>
      </c>
      <c r="C733" s="1114" t="str">
        <f>'Class-9'!$CD$3</f>
        <v>SCIENCE</v>
      </c>
      <c r="D733" s="1115"/>
      <c r="E733" s="411">
        <f>IF($J715="TC",0,IF($J715="Nso",0,VLOOKUP($A712,'Class-9'!$B$9:$FL$108,81,0)))</f>
        <v>0</v>
      </c>
      <c r="F733" s="411">
        <f>IF($J715="TC",0,IF($J715="Nso",0,VLOOKUP($A712,'Class-9'!$B$9:$FL$108,82,0)))</f>
        <v>0</v>
      </c>
      <c r="G733" s="412">
        <f t="shared" si="148"/>
        <v>0</v>
      </c>
      <c r="H733" s="413">
        <f>IF($J715="TC",0,IF($J715="Nso",0,VLOOKUP($A712,'Class-9'!$B$9:$FL$108,84,0)))</f>
        <v>0</v>
      </c>
      <c r="I733" s="411">
        <f>IF($J715="TC",0,IF($J715="Nso",0,VLOOKUP($A712,'Class-9'!$B$9:$FL$108,85,0)))</f>
        <v>0</v>
      </c>
      <c r="J733" s="412">
        <f t="shared" si="149"/>
        <v>0</v>
      </c>
      <c r="K733" s="411">
        <f>IF($J715="TC",0,IF($J715="Nso",0,VLOOKUP($A712,'Class-9'!$B$9:$FL$108,87,0)))</f>
        <v>0</v>
      </c>
      <c r="L733" s="411">
        <f>IF($J715="Nso",0,VLOOKUP($A712,'Class-9'!$B$9:$FL$108,88,0))</f>
        <v>0</v>
      </c>
      <c r="M733" s="412">
        <f t="shared" si="150"/>
        <v>0</v>
      </c>
      <c r="N733" s="411">
        <f t="shared" si="151"/>
        <v>0</v>
      </c>
      <c r="O733" s="414" t="str">
        <f>IF($J715="TC",0,IF($J715="Nso",0,VLOOKUP($A712,'Class-9'!$B$9:$FL$108,94,0)))</f>
        <v/>
      </c>
    </row>
    <row r="734" spans="1:15" ht="16.5" customHeight="1" thickBot="1">
      <c r="A734" s="1138"/>
      <c r="B734" s="417" t="s">
        <v>200</v>
      </c>
      <c r="C734" s="1114" t="str">
        <f>'Class-9'!$CR$3</f>
        <v>SOCIAL SCIENCE</v>
      </c>
      <c r="D734" s="1115"/>
      <c r="E734" s="411">
        <f>IF($J716="TC",0,IF($J715="Nso",0,VLOOKUP($A712,'Class-9'!$B$9:$FL$108,95,0)))</f>
        <v>0</v>
      </c>
      <c r="F734" s="411">
        <f>IF($J716="TC",0,IF($J715="Nso",0,VLOOKUP($A712,'Class-9'!$B$9:$FL$108,96,0)))</f>
        <v>0</v>
      </c>
      <c r="G734" s="412">
        <f t="shared" si="148"/>
        <v>0</v>
      </c>
      <c r="H734" s="413">
        <f>IF($J716="TC",0,IF($J715="Nso",0,VLOOKUP($A712,'Class-9'!$B$9:$FL$108,98,0)))</f>
        <v>0</v>
      </c>
      <c r="I734" s="411">
        <f>IF($J716="TC",0,IF($J715="Nso",0,VLOOKUP($A712,'Class-9'!$B$9:$FL$108,99,0)))</f>
        <v>0</v>
      </c>
      <c r="J734" s="412">
        <f t="shared" si="149"/>
        <v>0</v>
      </c>
      <c r="K734" s="411">
        <f>IF($J716="TC",0,IF($J715="Nso",0,VLOOKUP($A712,'Class-9'!$B$9:$FL$108,101,0)))</f>
        <v>0</v>
      </c>
      <c r="L734" s="411">
        <f>IF($J716="Nso",0,VLOOKUP($A712,'Class-9'!$B$9:$FL$108,102,0))</f>
        <v>0</v>
      </c>
      <c r="M734" s="412">
        <f t="shared" si="150"/>
        <v>0</v>
      </c>
      <c r="N734" s="411">
        <f t="shared" si="151"/>
        <v>0</v>
      </c>
      <c r="O734" s="414" t="str">
        <f>IF($J716="TC",0,IF($J715="Nso",0,VLOOKUP($A712,'Class-9'!$B$9:$FL$108,108,0)))</f>
        <v/>
      </c>
    </row>
    <row r="735" spans="1:15" ht="23.25" customHeight="1">
      <c r="A735" s="1138"/>
      <c r="B735" s="417" t="s">
        <v>200</v>
      </c>
      <c r="C735" s="1116" t="s">
        <v>89</v>
      </c>
      <c r="D735" s="1117"/>
      <c r="E735" s="1118"/>
      <c r="F735" s="1122" t="s">
        <v>90</v>
      </c>
      <c r="G735" s="1123"/>
      <c r="H735" s="1124" t="s">
        <v>91</v>
      </c>
      <c r="I735" s="1125"/>
      <c r="J735" s="1126" t="s">
        <v>47</v>
      </c>
      <c r="K735" s="1127"/>
      <c r="L735" s="415" t="s">
        <v>111</v>
      </c>
      <c r="M735" s="1128" t="s">
        <v>45</v>
      </c>
      <c r="N735" s="1129"/>
      <c r="O735" s="416" t="s">
        <v>49</v>
      </c>
    </row>
    <row r="736" spans="1:15" ht="20.25" customHeight="1" thickBot="1">
      <c r="A736" s="1138"/>
      <c r="B736" s="417" t="s">
        <v>200</v>
      </c>
      <c r="C736" s="1119"/>
      <c r="D736" s="1120"/>
      <c r="E736" s="1121"/>
      <c r="F736" s="1130">
        <f>IF($J715="TC",0,IF($J715="Nso",0,VLOOKUP($A712,'Class-9'!$B$9:$FL$108,160,0)))</f>
        <v>0</v>
      </c>
      <c r="G736" s="1131"/>
      <c r="H736" s="1130">
        <f>IF($J715="TC",0,IF($J715="Nso",0,VLOOKUP($A712,'Class-9'!$B$9:$FL$108,161,0)))</f>
        <v>0</v>
      </c>
      <c r="I736" s="1131"/>
      <c r="J736" s="1132">
        <f>IF($J715="TC",0,IF($J715="Nso",0,VLOOKUP($A712,'Class-9'!$B$9:$FL$108,162,0)))</f>
        <v>0</v>
      </c>
      <c r="K736" s="1133"/>
      <c r="L736" s="259" t="str">
        <f>IF($J715="TC",0,IF($J715="Nso",0,VLOOKUP($A712,'Class-9'!$B$9:$FL$108,163,0)))</f>
        <v/>
      </c>
      <c r="M736" s="1134" t="str">
        <f>IF($J715="TC","TC",IF($J715="Nso","NSO",VLOOKUP($A712,'Class-9'!$B$9:$FL$108,164,0)))</f>
        <v/>
      </c>
      <c r="N736" s="1135"/>
      <c r="O736" s="79" t="str">
        <f>IF($J715="Nso",0,VLOOKUP($A712,'Class-9'!$B$9:$FL$108,166,0))</f>
        <v/>
      </c>
    </row>
    <row r="737" spans="1:15" ht="20.25" customHeight="1">
      <c r="A737" s="1138"/>
      <c r="B737" s="417" t="s">
        <v>200</v>
      </c>
      <c r="C737" s="1061" t="s">
        <v>64</v>
      </c>
      <c r="D737" s="1062"/>
      <c r="E737" s="1062"/>
      <c r="F737" s="1062"/>
      <c r="G737" s="1062"/>
      <c r="H737" s="1063"/>
      <c r="I737" s="1064" t="s">
        <v>65</v>
      </c>
      <c r="J737" s="1065"/>
      <c r="K737" s="1065"/>
      <c r="L737" s="83">
        <f>VLOOKUP($A712,'Class-9'!$B$9:$FL$108,157,0)</f>
        <v>0</v>
      </c>
      <c r="M737" s="1066" t="s">
        <v>121</v>
      </c>
      <c r="N737" s="1067"/>
      <c r="O737" s="1068"/>
    </row>
    <row r="738" spans="1:15" ht="20.25" customHeight="1" thickBot="1">
      <c r="A738" s="1138"/>
      <c r="B738" s="417" t="s">
        <v>200</v>
      </c>
      <c r="C738" s="1069" t="s">
        <v>60</v>
      </c>
      <c r="D738" s="1070"/>
      <c r="E738" s="1070"/>
      <c r="F738" s="1071" t="s">
        <v>192</v>
      </c>
      <c r="G738" s="1071"/>
      <c r="H738" s="260" t="s">
        <v>53</v>
      </c>
      <c r="I738" s="1072" t="s">
        <v>66</v>
      </c>
      <c r="J738" s="1073"/>
      <c r="K738" s="1073"/>
      <c r="L738" s="113">
        <f>VLOOKUP($A712,'Class-9'!$B$9:$FL$108,158,0)</f>
        <v>0</v>
      </c>
      <c r="M738" s="1074" t="str">
        <f>IF($J715="TC",0,IF($J715="Nso",0,VLOOKUP($A712,'Class-9'!$B$9:$FL$108,159,0)))</f>
        <v/>
      </c>
      <c r="N738" s="1075"/>
      <c r="O738" s="1076"/>
    </row>
    <row r="739" spans="1:15" ht="17.25" customHeight="1">
      <c r="A739" s="1138"/>
      <c r="B739" s="417" t="s">
        <v>200</v>
      </c>
      <c r="C739" s="1069"/>
      <c r="D739" s="1070"/>
      <c r="E739" s="1070"/>
      <c r="F739" s="1071"/>
      <c r="G739" s="1071"/>
      <c r="H739" s="261" t="s">
        <v>119</v>
      </c>
      <c r="I739" s="1077" t="s">
        <v>67</v>
      </c>
      <c r="J739" s="1078"/>
      <c r="K739" s="1078"/>
      <c r="L739" s="1079">
        <f>IF($J715="TC","Transferred",IF($J715="Nso","NameSeparated",VLOOKUP($A712,'Class-9'!$B$9:$FL$108,167,0)))</f>
        <v>0</v>
      </c>
      <c r="M739" s="1079"/>
      <c r="N739" s="1079"/>
      <c r="O739" s="1080"/>
    </row>
    <row r="740" spans="1:15" ht="17.25" customHeight="1">
      <c r="A740" s="1138"/>
      <c r="B740" s="417" t="s">
        <v>200</v>
      </c>
      <c r="C740" s="1081" t="str">
        <f>'Class-9'!$DF$3</f>
        <v>Foundation Of Information Tech.</v>
      </c>
      <c r="D740" s="1082"/>
      <c r="E740" s="1083"/>
      <c r="F740" s="1084" t="str">
        <f>IF($J715="TC",0,IF($J715="Nso",0,VLOOKUP($A712,'Class-9'!$B$9:$GP$108,185,0)))</f>
        <v>0/200</v>
      </c>
      <c r="G740" s="1084"/>
      <c r="H740" s="78" t="str">
        <f>IF($J715="TC",0,IF($J715="Nso",0,VLOOKUP($A712,'Class-9'!$B$9:$GP$108,120,0)))</f>
        <v/>
      </c>
      <c r="I740" s="1085" t="s">
        <v>79</v>
      </c>
      <c r="J740" s="1086"/>
      <c r="K740" s="1086"/>
      <c r="L740" s="1087">
        <f>'Class-9'!$T$2</f>
        <v>44676</v>
      </c>
      <c r="M740" s="1088"/>
      <c r="N740" s="1088"/>
      <c r="O740" s="1089"/>
    </row>
    <row r="741" spans="1:15" ht="21" customHeight="1">
      <c r="A741" s="1138"/>
      <c r="B741" s="417" t="s">
        <v>200</v>
      </c>
      <c r="C741" s="1090" t="str">
        <f>'Class-9'!$DR$3</f>
        <v>Health &amp; Phy. Edu.</v>
      </c>
      <c r="D741" s="1084"/>
      <c r="E741" s="1084"/>
      <c r="F741" s="1030" t="str">
        <f>IF($J715="TC",0,IF($J715="Nso",0,VLOOKUP($A712,'Class-9'!$B$9:$GP$108,189,0)))</f>
        <v>0/200</v>
      </c>
      <c r="G741" s="1031"/>
      <c r="H741" s="78" t="str">
        <f>IF($J715="TC",0,IF($J715="Nso",0,VLOOKUP($A712,'Class-9'!$B$9:$GP$108,132,0)))</f>
        <v/>
      </c>
      <c r="I741" s="1091"/>
      <c r="J741" s="1092"/>
      <c r="K741" s="1092"/>
      <c r="L741" s="1092"/>
      <c r="M741" s="1092"/>
      <c r="N741" s="1092"/>
      <c r="O741" s="1093"/>
    </row>
    <row r="742" spans="1:15" ht="21" customHeight="1">
      <c r="A742" s="1138"/>
      <c r="B742" s="417" t="s">
        <v>200</v>
      </c>
      <c r="C742" s="1028" t="str">
        <f>'Class-9'!$ED$3</f>
        <v>S.U.P.W.</v>
      </c>
      <c r="D742" s="1029"/>
      <c r="E742" s="1029"/>
      <c r="F742" s="1030" t="str">
        <f>IF($J715="TC",0,IF($J715="Nso",0,VLOOKUP($A712,'Class-9'!$B$9:$GP$108,193,0)))</f>
        <v>0/100</v>
      </c>
      <c r="G742" s="1031"/>
      <c r="H742" s="78" t="str">
        <f>IF($J715="TC",0,IF($J715="Nso",0,VLOOKUP($A712,'Class-9'!$B$9:$GP$108,138,0)))</f>
        <v/>
      </c>
      <c r="I742" s="1094"/>
      <c r="J742" s="1095"/>
      <c r="K742" s="1095"/>
      <c r="L742" s="1095"/>
      <c r="M742" s="1095"/>
      <c r="N742" s="1095"/>
      <c r="O742" s="1096"/>
    </row>
    <row r="743" spans="1:15" ht="14.25" customHeight="1">
      <c r="A743" s="1138"/>
      <c r="B743" s="417" t="s">
        <v>200</v>
      </c>
      <c r="C743" s="1028" t="str">
        <f>'Class-9'!$EJ$3</f>
        <v>ART EDUCATION</v>
      </c>
      <c r="D743" s="1029"/>
      <c r="E743" s="1029"/>
      <c r="F743" s="1030" t="str">
        <f>IF($J714="TC",0,IF($J714="Nso",0,VLOOKUP($A712,'Class-9'!$B$9:$GP$108,197,0)))</f>
        <v>0/100</v>
      </c>
      <c r="G743" s="1031"/>
      <c r="H743" s="78" t="str">
        <f>IF($J714="TC",0,IF($J714="Nso",0,VLOOKUP($A712,'Class-9'!$B$9:$GP$108,144,0)))</f>
        <v/>
      </c>
      <c r="I743" s="1032" t="s">
        <v>92</v>
      </c>
      <c r="J743" s="1033"/>
      <c r="K743" s="1033"/>
      <c r="L743" s="1033"/>
      <c r="M743" s="1033"/>
      <c r="N743" s="1033"/>
      <c r="O743" s="1034"/>
    </row>
    <row r="744" spans="1:15" ht="14.25" customHeight="1" thickBot="1">
      <c r="A744" s="1138"/>
      <c r="B744" s="417" t="s">
        <v>200</v>
      </c>
      <c r="C744" s="1035" t="str">
        <f>'Class-9'!$EP$3</f>
        <v>H &amp; C RAJ</v>
      </c>
      <c r="D744" s="1036"/>
      <c r="E744" s="1036"/>
      <c r="F744" s="1037" t="str">
        <f>IF($J715="TC",0,IF($J715="Nso",0,VLOOKUP($A712,'Class-9'!$B$9:$GU$108,201,0)))</f>
        <v>0/200</v>
      </c>
      <c r="G744" s="1038"/>
      <c r="H744" s="374" t="str">
        <f>IF($J715="TC",0,IF($J715="Nso",0,VLOOKUP($A712,'Class-9'!$B$9:$GU$108,156,0)))</f>
        <v/>
      </c>
      <c r="I744" s="1032" t="s">
        <v>73</v>
      </c>
      <c r="J744" s="1033"/>
      <c r="K744" s="1033"/>
      <c r="L744" s="1033"/>
      <c r="M744" s="1033"/>
      <c r="N744" s="1033"/>
      <c r="O744" s="1034"/>
    </row>
    <row r="745" spans="1:15" ht="20.25" customHeight="1">
      <c r="A745" s="1138"/>
      <c r="B745" s="417" t="s">
        <v>200</v>
      </c>
      <c r="C745" s="1046" t="s">
        <v>204</v>
      </c>
      <c r="D745" s="1047"/>
      <c r="E745" s="1048"/>
      <c r="F745" s="1055" t="s">
        <v>205</v>
      </c>
      <c r="G745" s="1056"/>
      <c r="H745" s="434" t="s">
        <v>34</v>
      </c>
      <c r="I745" s="1039" t="s">
        <v>74</v>
      </c>
      <c r="J745" s="1033"/>
      <c r="K745" s="1033"/>
      <c r="L745" s="1033"/>
      <c r="M745" s="1033"/>
      <c r="N745" s="1033"/>
      <c r="O745" s="1034"/>
    </row>
    <row r="746" spans="1:15" ht="20.25" customHeight="1">
      <c r="A746" s="1138"/>
      <c r="B746" s="417" t="s">
        <v>200</v>
      </c>
      <c r="C746" s="1049"/>
      <c r="D746" s="1050"/>
      <c r="E746" s="1051"/>
      <c r="F746" s="1057" t="s">
        <v>206</v>
      </c>
      <c r="G746" s="1058"/>
      <c r="H746" s="435" t="s">
        <v>203</v>
      </c>
      <c r="I746" s="1040" t="s">
        <v>75</v>
      </c>
      <c r="J746" s="1041"/>
      <c r="K746" s="1041"/>
      <c r="L746" s="1041"/>
      <c r="M746" s="1041"/>
      <c r="N746" s="1041"/>
      <c r="O746" s="1042"/>
    </row>
    <row r="747" spans="1:15" ht="16.5" customHeight="1">
      <c r="A747" s="1138"/>
      <c r="B747" s="417" t="s">
        <v>200</v>
      </c>
      <c r="C747" s="1049"/>
      <c r="D747" s="1050"/>
      <c r="E747" s="1051"/>
      <c r="F747" s="1057" t="s">
        <v>210</v>
      </c>
      <c r="G747" s="1058"/>
      <c r="H747" s="435" t="s">
        <v>68</v>
      </c>
      <c r="I747" s="1043"/>
      <c r="J747" s="1044"/>
      <c r="K747" s="1044"/>
      <c r="L747" s="1044"/>
      <c r="M747" s="1044"/>
      <c r="N747" s="1044"/>
      <c r="O747" s="1045"/>
    </row>
    <row r="748" spans="1:15" ht="16.5" customHeight="1">
      <c r="A748" s="1138"/>
      <c r="B748" s="417" t="s">
        <v>200</v>
      </c>
      <c r="C748" s="1049"/>
      <c r="D748" s="1050"/>
      <c r="E748" s="1051"/>
      <c r="F748" s="1057" t="s">
        <v>211</v>
      </c>
      <c r="G748" s="1058"/>
      <c r="H748" s="435" t="s">
        <v>69</v>
      </c>
      <c r="I748" s="1043"/>
      <c r="J748" s="1044"/>
      <c r="K748" s="1044"/>
      <c r="L748" s="1044"/>
      <c r="M748" s="1044"/>
      <c r="N748" s="1044"/>
      <c r="O748" s="1045"/>
    </row>
    <row r="749" spans="1:15" ht="16.5" customHeight="1">
      <c r="A749" s="1138"/>
      <c r="B749" s="417" t="s">
        <v>200</v>
      </c>
      <c r="C749" s="1049"/>
      <c r="D749" s="1050"/>
      <c r="E749" s="1051"/>
      <c r="F749" s="1057" t="s">
        <v>120</v>
      </c>
      <c r="G749" s="1058"/>
      <c r="H749" s="435" t="s">
        <v>71</v>
      </c>
      <c r="I749" s="1022" t="s">
        <v>93</v>
      </c>
      <c r="J749" s="1023"/>
      <c r="K749" s="1023"/>
      <c r="L749" s="1023"/>
      <c r="M749" s="1023"/>
      <c r="N749" s="1023"/>
      <c r="O749" s="1024"/>
    </row>
    <row r="750" spans="1:15" ht="16.5" customHeight="1" thickBot="1">
      <c r="A750" s="1138"/>
      <c r="B750" s="418" t="s">
        <v>200</v>
      </c>
      <c r="C750" s="1052"/>
      <c r="D750" s="1053"/>
      <c r="E750" s="1054"/>
      <c r="F750" s="1059" t="s">
        <v>208</v>
      </c>
      <c r="G750" s="1060"/>
      <c r="H750" s="436" t="s">
        <v>70</v>
      </c>
      <c r="I750" s="1025"/>
      <c r="J750" s="1026"/>
      <c r="K750" s="1026"/>
      <c r="L750" s="1026"/>
      <c r="M750" s="1026"/>
      <c r="N750" s="1026"/>
      <c r="O750" s="1027"/>
    </row>
    <row r="751" spans="1:15" ht="15.75" thickTop="1">
      <c r="A751" s="1136"/>
      <c r="B751" s="1136"/>
      <c r="C751" s="1136"/>
      <c r="D751" s="1136"/>
      <c r="E751" s="1136"/>
      <c r="F751" s="1136"/>
      <c r="G751" s="1136"/>
      <c r="H751" s="1136"/>
      <c r="I751" s="1136"/>
      <c r="J751" s="1136"/>
      <c r="K751" s="1136"/>
      <c r="L751" s="1136"/>
      <c r="M751" s="1136"/>
      <c r="N751" s="1136"/>
      <c r="O751" s="1136"/>
    </row>
    <row r="752" spans="1:15" ht="24.75" customHeight="1" thickBot="1">
      <c r="A752" s="263">
        <f>A712+1</f>
        <v>20</v>
      </c>
      <c r="B752" s="1137" t="s">
        <v>56</v>
      </c>
      <c r="C752" s="1137"/>
      <c r="D752" s="1137"/>
      <c r="E752" s="1137"/>
      <c r="F752" s="1137"/>
      <c r="G752" s="1137"/>
      <c r="H752" s="1137"/>
      <c r="I752" s="1137"/>
      <c r="J752" s="1137"/>
      <c r="K752" s="1137"/>
      <c r="L752" s="1137"/>
      <c r="M752" s="1137"/>
      <c r="N752" s="1137"/>
      <c r="O752" s="1137"/>
    </row>
    <row r="753" spans="1:16" s="430" customFormat="1" ht="30.75" customHeight="1" thickTop="1">
      <c r="A753" s="1138"/>
      <c r="B753" s="1139"/>
      <c r="C753" s="1140"/>
      <c r="D753" s="1143" t="str">
        <f>Master!$E$8</f>
        <v>Govt. Sr. Secondary School Raimalwada</v>
      </c>
      <c r="E753" s="1144"/>
      <c r="F753" s="1144"/>
      <c r="G753" s="1144"/>
      <c r="H753" s="1144"/>
      <c r="I753" s="1144"/>
      <c r="J753" s="1144"/>
      <c r="K753" s="1144"/>
      <c r="L753" s="1144"/>
      <c r="M753" s="1144"/>
      <c r="N753" s="1144"/>
      <c r="O753" s="1145"/>
    </row>
    <row r="754" spans="1:16" ht="26.25" customHeight="1" thickBot="1">
      <c r="A754" s="1138"/>
      <c r="B754" s="1141"/>
      <c r="C754" s="1142"/>
      <c r="D754" s="1146" t="str">
        <f>Master!$E$11</f>
        <v>P.S.-Bapini (Jodhpur)</v>
      </c>
      <c r="E754" s="1147"/>
      <c r="F754" s="1147"/>
      <c r="G754" s="1147"/>
      <c r="H754" s="1147"/>
      <c r="I754" s="1147"/>
      <c r="J754" s="1147"/>
      <c r="K754" s="1147"/>
      <c r="L754" s="1147"/>
      <c r="M754" s="1147"/>
      <c r="N754" s="1147"/>
      <c r="O754" s="1148"/>
    </row>
    <row r="755" spans="1:16" ht="22.5" customHeight="1">
      <c r="A755" s="1138"/>
      <c r="B755" s="262"/>
      <c r="C755" s="1149" t="s">
        <v>183</v>
      </c>
      <c r="D755" s="1150"/>
      <c r="E755" s="1150"/>
      <c r="F755" s="1150"/>
      <c r="G755" s="1151"/>
      <c r="H755" s="1158" t="s">
        <v>156</v>
      </c>
      <c r="I755" s="1158"/>
      <c r="J755" s="1161">
        <f>VLOOKUP($A752,'Class-9'!$B$9:$K$108,6)</f>
        <v>0</v>
      </c>
      <c r="K755" s="1162"/>
      <c r="L755" s="1167" t="s">
        <v>76</v>
      </c>
      <c r="M755" s="1168"/>
      <c r="N755" s="1169" t="str">
        <f>Master!$E$14</f>
        <v>08151106901</v>
      </c>
      <c r="O755" s="1170"/>
    </row>
    <row r="756" spans="1:16" ht="18.75" customHeight="1">
      <c r="A756" s="1138"/>
      <c r="B756" s="37"/>
      <c r="C756" s="1152"/>
      <c r="D756" s="1153"/>
      <c r="E756" s="1153"/>
      <c r="F756" s="1153"/>
      <c r="G756" s="1154"/>
      <c r="H756" s="1159"/>
      <c r="I756" s="1159"/>
      <c r="J756" s="1163"/>
      <c r="K756" s="1164"/>
      <c r="L756" s="1171" t="s">
        <v>72</v>
      </c>
      <c r="M756" s="1172"/>
      <c r="N756" s="1172"/>
      <c r="O756" s="1173"/>
      <c r="P756" s="104" t="s">
        <v>191</v>
      </c>
    </row>
    <row r="757" spans="1:16" ht="23.25" customHeight="1" thickBot="1">
      <c r="A757" s="1138"/>
      <c r="B757" s="37"/>
      <c r="C757" s="1155"/>
      <c r="D757" s="1156"/>
      <c r="E757" s="1156"/>
      <c r="F757" s="1156"/>
      <c r="G757" s="1157"/>
      <c r="H757" s="1160"/>
      <c r="I757" s="1160"/>
      <c r="J757" s="1165"/>
      <c r="K757" s="1166"/>
      <c r="L757" s="1174" t="s">
        <v>57</v>
      </c>
      <c r="M757" s="1175"/>
      <c r="N757" s="1176" t="str">
        <f>Master!$E$6</f>
        <v>2021-22</v>
      </c>
      <c r="O757" s="1177"/>
    </row>
    <row r="758" spans="1:16" ht="20.25" customHeight="1">
      <c r="A758" s="1138"/>
      <c r="B758" s="417" t="s">
        <v>200</v>
      </c>
      <c r="C758" s="1178" t="s">
        <v>22</v>
      </c>
      <c r="D758" s="1179"/>
      <c r="E758" s="1179"/>
      <c r="F758" s="1180"/>
      <c r="G758" s="23" t="s">
        <v>181</v>
      </c>
      <c r="H758" s="1181">
        <f>VLOOKUP($A752,'Class-9'!$B$9:$FL$108,4,0)</f>
        <v>0</v>
      </c>
      <c r="I758" s="1181"/>
      <c r="J758" s="1181"/>
      <c r="K758" s="1181"/>
      <c r="L758" s="1181"/>
      <c r="M758" s="1181"/>
      <c r="N758" s="1181"/>
      <c r="O758" s="1182"/>
    </row>
    <row r="759" spans="1:16" ht="20.25" customHeight="1">
      <c r="A759" s="1138"/>
      <c r="B759" s="417" t="s">
        <v>200</v>
      </c>
      <c r="C759" s="1183" t="s">
        <v>24</v>
      </c>
      <c r="D759" s="1184"/>
      <c r="E759" s="1184"/>
      <c r="F759" s="1185"/>
      <c r="G759" s="31" t="s">
        <v>181</v>
      </c>
      <c r="H759" s="1186">
        <f>VLOOKUP($A752,'Class-9'!$B$9:$FL$108,7,0)</f>
        <v>0</v>
      </c>
      <c r="I759" s="1186"/>
      <c r="J759" s="1186"/>
      <c r="K759" s="1186"/>
      <c r="L759" s="1186"/>
      <c r="M759" s="1186"/>
      <c r="N759" s="1186"/>
      <c r="O759" s="1187"/>
    </row>
    <row r="760" spans="1:16" ht="20.25" customHeight="1">
      <c r="A760" s="1138"/>
      <c r="B760" s="417" t="s">
        <v>200</v>
      </c>
      <c r="C760" s="1183" t="s">
        <v>25</v>
      </c>
      <c r="D760" s="1184"/>
      <c r="E760" s="1184"/>
      <c r="F760" s="1185"/>
      <c r="G760" s="31" t="s">
        <v>181</v>
      </c>
      <c r="H760" s="1186">
        <f>VLOOKUP($A752,'Class-9'!$B$9:$FL$108,8,0)</f>
        <v>0</v>
      </c>
      <c r="I760" s="1186"/>
      <c r="J760" s="1186"/>
      <c r="K760" s="1186"/>
      <c r="L760" s="1186"/>
      <c r="M760" s="1186"/>
      <c r="N760" s="1186"/>
      <c r="O760" s="1187"/>
    </row>
    <row r="761" spans="1:16" ht="20.25" customHeight="1">
      <c r="A761" s="1138"/>
      <c r="B761" s="417" t="s">
        <v>200</v>
      </c>
      <c r="C761" s="1183" t="s">
        <v>58</v>
      </c>
      <c r="D761" s="1184"/>
      <c r="E761" s="1184"/>
      <c r="F761" s="1185"/>
      <c r="G761" s="31" t="s">
        <v>181</v>
      </c>
      <c r="H761" s="1186">
        <f>VLOOKUP($A752,'Class-9'!$B$9:$FL$108,9,0)</f>
        <v>0</v>
      </c>
      <c r="I761" s="1186"/>
      <c r="J761" s="1186"/>
      <c r="K761" s="1186"/>
      <c r="L761" s="1186"/>
      <c r="M761" s="1186"/>
      <c r="N761" s="1186"/>
      <c r="O761" s="1187"/>
    </row>
    <row r="762" spans="1:16" ht="20.25" customHeight="1">
      <c r="A762" s="1138"/>
      <c r="B762" s="417" t="s">
        <v>200</v>
      </c>
      <c r="C762" s="1183" t="s">
        <v>59</v>
      </c>
      <c r="D762" s="1184"/>
      <c r="E762" s="1184"/>
      <c r="F762" s="1185"/>
      <c r="G762" s="31" t="s">
        <v>181</v>
      </c>
      <c r="H762" s="1188" t="str">
        <f>CONCATENATE('Class-9'!$G$4,'Class-9'!$J$4)</f>
        <v>9(A)</v>
      </c>
      <c r="I762" s="1186"/>
      <c r="J762" s="1186"/>
      <c r="K762" s="1186"/>
      <c r="L762" s="1186"/>
      <c r="M762" s="1186"/>
      <c r="N762" s="1186"/>
      <c r="O762" s="1187"/>
    </row>
    <row r="763" spans="1:16" ht="20.25" customHeight="1" thickBot="1">
      <c r="A763" s="1138"/>
      <c r="B763" s="417" t="s">
        <v>200</v>
      </c>
      <c r="C763" s="1189" t="s">
        <v>27</v>
      </c>
      <c r="D763" s="1190"/>
      <c r="E763" s="1190"/>
      <c r="F763" s="1191"/>
      <c r="G763" s="80" t="s">
        <v>181</v>
      </c>
      <c r="H763" s="1192">
        <f>VLOOKUP($A752,'Class-9'!$B$9:$FL$108,10,0)</f>
        <v>0</v>
      </c>
      <c r="I763" s="1192"/>
      <c r="J763" s="1192"/>
      <c r="K763" s="1192"/>
      <c r="L763" s="1192"/>
      <c r="M763" s="1192"/>
      <c r="N763" s="1192"/>
      <c r="O763" s="1193"/>
    </row>
    <row r="764" spans="1:16" ht="16.5" customHeight="1">
      <c r="A764" s="1138"/>
      <c r="B764" s="417" t="s">
        <v>200</v>
      </c>
      <c r="C764" s="1194" t="s">
        <v>60</v>
      </c>
      <c r="D764" s="1195"/>
      <c r="E764" s="1198" t="s">
        <v>81</v>
      </c>
      <c r="F764" s="1198" t="s">
        <v>82</v>
      </c>
      <c r="G764" s="1200" t="s">
        <v>32</v>
      </c>
      <c r="H764" s="1202" t="s">
        <v>61</v>
      </c>
      <c r="I764" s="1202"/>
      <c r="J764" s="1203"/>
      <c r="K764" s="1204" t="s">
        <v>97</v>
      </c>
      <c r="L764" s="1205"/>
      <c r="M764" s="1206"/>
      <c r="N764" s="1097" t="s">
        <v>88</v>
      </c>
      <c r="O764" s="1099" t="s">
        <v>118</v>
      </c>
    </row>
    <row r="765" spans="1:16" ht="16.5" customHeight="1">
      <c r="A765" s="1138"/>
      <c r="B765" s="417" t="s">
        <v>200</v>
      </c>
      <c r="C765" s="1196"/>
      <c r="D765" s="1197"/>
      <c r="E765" s="1199"/>
      <c r="F765" s="1199"/>
      <c r="G765" s="1201"/>
      <c r="H765" s="428" t="s">
        <v>31</v>
      </c>
      <c r="I765" s="254" t="s">
        <v>194</v>
      </c>
      <c r="J765" s="429" t="s">
        <v>32</v>
      </c>
      <c r="K765" s="428" t="s">
        <v>31</v>
      </c>
      <c r="L765" s="254" t="s">
        <v>194</v>
      </c>
      <c r="M765" s="429" t="s">
        <v>32</v>
      </c>
      <c r="N765" s="1098"/>
      <c r="O765" s="1100"/>
    </row>
    <row r="766" spans="1:16" ht="16.5" customHeight="1" thickBot="1">
      <c r="A766" s="1138"/>
      <c r="B766" s="417" t="s">
        <v>200</v>
      </c>
      <c r="C766" s="1102" t="s">
        <v>62</v>
      </c>
      <c r="D766" s="1103"/>
      <c r="E766" s="253">
        <f>'Class-9'!$L$7</f>
        <v>10</v>
      </c>
      <c r="F766" s="253">
        <f>'Class-9'!$M$7</f>
        <v>10</v>
      </c>
      <c r="G766" s="255">
        <f>SUM(E766:F766)</f>
        <v>20</v>
      </c>
      <c r="H766" s="253">
        <f>'Class-9'!$O$7</f>
        <v>24</v>
      </c>
      <c r="I766" s="253">
        <f>'Class-9'!$P$7</f>
        <v>6</v>
      </c>
      <c r="J766" s="255">
        <f>SUM(H766:I766)</f>
        <v>30</v>
      </c>
      <c r="K766" s="253">
        <f>'Class-9'!$R$7</f>
        <v>40</v>
      </c>
      <c r="L766" s="253">
        <f>'Class-9'!$S$7</f>
        <v>10</v>
      </c>
      <c r="M766" s="255">
        <f>SUM(K766:L766)</f>
        <v>50</v>
      </c>
      <c r="N766" s="129">
        <f>SUM(G766,J766,M766)</f>
        <v>100</v>
      </c>
      <c r="O766" s="1101"/>
    </row>
    <row r="767" spans="1:16" ht="16.5" customHeight="1">
      <c r="A767" s="1138"/>
      <c r="B767" s="417" t="s">
        <v>200</v>
      </c>
      <c r="C767" s="1104" t="str">
        <f>'Class-9'!$L$3</f>
        <v>HINDI</v>
      </c>
      <c r="D767" s="1105"/>
      <c r="E767" s="81">
        <f>IF($J755="TC",0,IF($J755="Nso",0,VLOOKUP($A752,'Class-9'!$B$9:$FL$108,11,0)))</f>
        <v>0</v>
      </c>
      <c r="F767" s="81">
        <f>IF($J755="TC",0,IF($J755="Nso",0,VLOOKUP($A752,'Class-9'!$B$9:$FL$108,12,0)))</f>
        <v>0</v>
      </c>
      <c r="G767" s="256">
        <f>E767+F767</f>
        <v>0</v>
      </c>
      <c r="H767" s="81">
        <f>IF($J755="TC",0,IF($J755="Nso",0,VLOOKUP($A752,'Class-9'!$B$9:$FL$108,14,0)))</f>
        <v>0</v>
      </c>
      <c r="I767" s="81">
        <f>IF($J755="TC",0,IF($J755="Nso",0,VLOOKUP($A752,'Class-9'!$B$9:$FL$108,15,0)))</f>
        <v>0</v>
      </c>
      <c r="J767" s="256">
        <f>H767+I767</f>
        <v>0</v>
      </c>
      <c r="K767" s="81">
        <f>IF($J755="TC",0,IF($J755="Nso",0,VLOOKUP($A752,'Class-9'!$B$9:$FL$108,17,0)))</f>
        <v>0</v>
      </c>
      <c r="L767" s="81">
        <f>IF($J755="Nso",0,VLOOKUP($A752,'Class-9'!$B$9:$FL$108,18,0))</f>
        <v>0</v>
      </c>
      <c r="M767" s="256">
        <f>K767+L767</f>
        <v>0</v>
      </c>
      <c r="N767" s="81">
        <f>G767+J767+M767</f>
        <v>0</v>
      </c>
      <c r="O767" s="82" t="str">
        <f>IF($J755="TC",0,IF($J755="Nso",0,VLOOKUP($A752,'Class-9'!$B$9:$FL$108,24,0)))</f>
        <v/>
      </c>
    </row>
    <row r="768" spans="1:16" ht="16.5" customHeight="1" thickBot="1">
      <c r="A768" s="1138"/>
      <c r="B768" s="417" t="s">
        <v>200</v>
      </c>
      <c r="C768" s="1106" t="str">
        <f>'Class-9'!$Z$3</f>
        <v>ENGLISH</v>
      </c>
      <c r="D768" s="1107"/>
      <c r="E768" s="419">
        <f>IF($J755="TC",0,IF($J755="Nso",0,VLOOKUP($A752,'Class-9'!$B$9:$FL$108,25,0)))</f>
        <v>0</v>
      </c>
      <c r="F768" s="419">
        <f>IF($J755="TC",0,IF($J755="Nso",0,VLOOKUP($A752,'Class-9'!$B$9:$FL$108,26,0)))</f>
        <v>0</v>
      </c>
      <c r="G768" s="420">
        <f t="shared" ref="G768" si="152">E768+F768</f>
        <v>0</v>
      </c>
      <c r="H768" s="421">
        <f>IF($J755="TC",0,IF($J755="Nso",0,VLOOKUP($A752,'Class-9'!$B$9:$FL$108,28,0)))</f>
        <v>0</v>
      </c>
      <c r="I768" s="419">
        <f>IF($J755="TC",0,IF($J755="Nso",0,VLOOKUP($A752,'Class-9'!$B$9:$FL$108,29,0)))</f>
        <v>0</v>
      </c>
      <c r="J768" s="420">
        <f t="shared" ref="J768" si="153">H768+I768</f>
        <v>0</v>
      </c>
      <c r="K768" s="419">
        <f>IF($J755="TC",0,IF($J755="Nso",0,VLOOKUP($A752,'Class-9'!$B$9:$FL$108,31,0)))</f>
        <v>0</v>
      </c>
      <c r="L768" s="419">
        <f>IF($J755="Nso",0,VLOOKUP($A752,'Class-9'!$B$9:$FL$108,32,0))</f>
        <v>0</v>
      </c>
      <c r="M768" s="420">
        <f t="shared" ref="M768" si="154">K768+L768</f>
        <v>0</v>
      </c>
      <c r="N768" s="419">
        <f t="shared" ref="N768" si="155">G768+J768+M768</f>
        <v>0</v>
      </c>
      <c r="O768" s="422" t="str">
        <f>IF($J755="TC",0,IF($J755="Nso",0,VLOOKUP($A752,'Class-9'!$B$9:$FL$108,38,0)))</f>
        <v/>
      </c>
    </row>
    <row r="769" spans="1:15" ht="16.5" customHeight="1" thickBot="1">
      <c r="A769" s="1138"/>
      <c r="B769" s="417" t="s">
        <v>200</v>
      </c>
      <c r="C769" s="1108" t="s">
        <v>62</v>
      </c>
      <c r="D769" s="1109"/>
      <c r="E769" s="424">
        <f>'Class-9'!$AN$7</f>
        <v>20</v>
      </c>
      <c r="F769" s="424">
        <f>'Class-9'!$AO$7</f>
        <v>20</v>
      </c>
      <c r="G769" s="425">
        <f>SUM(E769:F769)</f>
        <v>40</v>
      </c>
      <c r="H769" s="424">
        <f>'Class-9'!$AQ$7</f>
        <v>48</v>
      </c>
      <c r="I769" s="424">
        <f>'Class-9'!$AR$7</f>
        <v>12</v>
      </c>
      <c r="J769" s="425">
        <f>SUM(H769:I769)</f>
        <v>60</v>
      </c>
      <c r="K769" s="424">
        <f>'Class-9'!$AT$7</f>
        <v>80</v>
      </c>
      <c r="L769" s="424">
        <f>'Class-9'!$AU$7</f>
        <v>20</v>
      </c>
      <c r="M769" s="425">
        <f>SUM(K769:L769)</f>
        <v>100</v>
      </c>
      <c r="N769" s="426">
        <f>SUM(G769,J769,M769)</f>
        <v>200</v>
      </c>
      <c r="O769" s="427" t="s">
        <v>201</v>
      </c>
    </row>
    <row r="770" spans="1:15" ht="16.5" customHeight="1">
      <c r="A770" s="1138"/>
      <c r="B770" s="417" t="s">
        <v>200</v>
      </c>
      <c r="C770" s="1110" t="str">
        <f>'Class-9'!$AN$3</f>
        <v>SANSKRIT-I</v>
      </c>
      <c r="D770" s="1111"/>
      <c r="E770" s="81">
        <f>IF($J755="TC",0,IF($J755="Nso",0,VLOOKUP($A752,'Class-9'!$B$9:$FL$108,39,0)))</f>
        <v>0</v>
      </c>
      <c r="F770" s="81">
        <f>IF($J755="TC",0,IF($J755="TC",0,IF($J755="Nso",0,VLOOKUP($A752,'Class-9'!$B$9:$FL$108,40,0))))</f>
        <v>0</v>
      </c>
      <c r="G770" s="423">
        <f t="shared" ref="G770:G774" si="156">E770+F770</f>
        <v>0</v>
      </c>
      <c r="H770" s="410">
        <f>IF($J755="TC",0,IF($J755="Nso",0,VLOOKUP($A752,'Class-9'!$B$9:$FL$108,42,0)))</f>
        <v>0</v>
      </c>
      <c r="I770" s="81">
        <f>IF($J755="TC",0,IF($J755="Nso",0,VLOOKUP($A752,'Class-9'!$B$9:$FL$108,43,0)))</f>
        <v>0</v>
      </c>
      <c r="J770" s="423">
        <f t="shared" ref="J770:J774" si="157">H770+I770</f>
        <v>0</v>
      </c>
      <c r="K770" s="81">
        <f>IF($J755="TC",0,IF($J755="Nso",0,VLOOKUP($A752,'Class-9'!$B$9:$FL$108,45,0)))</f>
        <v>0</v>
      </c>
      <c r="L770" s="81">
        <f>IF($J755="Nso",0,VLOOKUP($A752,'Class-9'!$B$9:$FL$108,46,0))</f>
        <v>0</v>
      </c>
      <c r="M770" s="423">
        <f t="shared" ref="M770:M774" si="158">K770+L770</f>
        <v>0</v>
      </c>
      <c r="N770" s="81">
        <f t="shared" ref="N770:N774" si="159">G770+J770+M770</f>
        <v>0</v>
      </c>
      <c r="O770" s="82" t="str">
        <f>IF($J755="TC",0,IF($J755="Nso",0,VLOOKUP($A752,'Class-9'!$B$9:$FL$108,52,0)))</f>
        <v/>
      </c>
    </row>
    <row r="771" spans="1:15" ht="16.5" customHeight="1">
      <c r="A771" s="1138"/>
      <c r="B771" s="417" t="s">
        <v>200</v>
      </c>
      <c r="C771" s="1112" t="str">
        <f>'Class-9'!$BB$3</f>
        <v>SANSKRIT-II</v>
      </c>
      <c r="D771" s="1113"/>
      <c r="E771" s="81">
        <f>IF($J755="TC",0,IF($J755="Nso",0,VLOOKUP($A752,'Class-9'!$B$9:$FL$108,53,0)))</f>
        <v>0</v>
      </c>
      <c r="F771" s="81">
        <f>IF($J755="TC",0,IF($J755="Nso",0,VLOOKUP($A752,'Class-9'!$B$9:$FL$108,54,0)))</f>
        <v>0</v>
      </c>
      <c r="G771" s="257">
        <f t="shared" si="156"/>
        <v>0</v>
      </c>
      <c r="H771" s="258">
        <f>IF($J755="TC",0,IF($J755="Nso",0,VLOOKUP($A752,'Class-9'!$B$9:$FL$108,56,0)))</f>
        <v>0</v>
      </c>
      <c r="I771" s="81">
        <f>IF($J755="TC",0,IF($J755="Nso",0,VLOOKUP($A752,'Class-9'!$B$9:$FL$108,57,0)))</f>
        <v>0</v>
      </c>
      <c r="J771" s="257">
        <f t="shared" si="157"/>
        <v>0</v>
      </c>
      <c r="K771" s="81">
        <f>IF($J755="TC",0,IF($J755="Nso",0,VLOOKUP($A752,'Class-9'!$B$9:$FL$108,59,0)))</f>
        <v>0</v>
      </c>
      <c r="L771" s="81">
        <f>IF($J755="Nso",0,VLOOKUP($A752,'Class-9'!$B$9:$FL$108,60,0))</f>
        <v>0</v>
      </c>
      <c r="M771" s="257">
        <f t="shared" si="158"/>
        <v>0</v>
      </c>
      <c r="N771" s="81">
        <f t="shared" si="159"/>
        <v>0</v>
      </c>
      <c r="O771" s="82" t="str">
        <f>IF($J755="TC",0,IF($J755="Nso",0,VLOOKUP($A752,'Class-9'!$B$9:$FL$108,66,0)))</f>
        <v/>
      </c>
    </row>
    <row r="772" spans="1:15" ht="16.5" customHeight="1">
      <c r="A772" s="1138"/>
      <c r="B772" s="417" t="s">
        <v>200</v>
      </c>
      <c r="C772" s="1112" t="str">
        <f>'Class-9'!$BP$3</f>
        <v>MATHEMATICS</v>
      </c>
      <c r="D772" s="1113"/>
      <c r="E772" s="81">
        <f>IF($J755="TC",0,IF($J755="Nso",0,VLOOKUP($A752,'Class-9'!$B$9:$FL$108,67,0)))</f>
        <v>0</v>
      </c>
      <c r="F772" s="81">
        <f>IF($J755="TC",0,IF($J755="Nso",0,VLOOKUP($A752,'Class-9'!$B$9:$FL$108,68,0)))</f>
        <v>0</v>
      </c>
      <c r="G772" s="257">
        <f t="shared" si="156"/>
        <v>0</v>
      </c>
      <c r="H772" s="258">
        <f>IF($J755="TC",0,IF($J755="Nso",0,VLOOKUP($A752,'Class-9'!$B$9:$FL$108,70,0)))</f>
        <v>0</v>
      </c>
      <c r="I772" s="81">
        <f>IF($J755="TC",0,IF($J755="Nso",0,VLOOKUP($A752,'Class-9'!$B$9:$FL$108,71,0)))</f>
        <v>0</v>
      </c>
      <c r="J772" s="257">
        <f t="shared" si="157"/>
        <v>0</v>
      </c>
      <c r="K772" s="81">
        <f>IF($J755="TC",0,IF($J755="Nso",0,VLOOKUP($A752,'Class-9'!$B$9:$FL$108,73,0)))</f>
        <v>0</v>
      </c>
      <c r="L772" s="81">
        <f>IF($J755="Nso",0,VLOOKUP($A752,'Class-9'!$B$9:$FL$108,74,0))</f>
        <v>0</v>
      </c>
      <c r="M772" s="257">
        <f t="shared" si="158"/>
        <v>0</v>
      </c>
      <c r="N772" s="81">
        <f t="shared" si="159"/>
        <v>0</v>
      </c>
      <c r="O772" s="82" t="str">
        <f>IF($J755="TC",0,IF($J755="Nso",0,VLOOKUP($A752,'Class-9'!$B$9:$FL$108,80,0)))</f>
        <v/>
      </c>
    </row>
    <row r="773" spans="1:15" ht="16.5" customHeight="1">
      <c r="A773" s="1138"/>
      <c r="B773" s="417" t="s">
        <v>200</v>
      </c>
      <c r="C773" s="1114" t="str">
        <f>'Class-9'!$CD$3</f>
        <v>SCIENCE</v>
      </c>
      <c r="D773" s="1115"/>
      <c r="E773" s="411">
        <f>IF($J755="TC",0,IF($J755="Nso",0,VLOOKUP($A752,'Class-9'!$B$9:$FL$108,81,0)))</f>
        <v>0</v>
      </c>
      <c r="F773" s="411">
        <f>IF($J755="TC",0,IF($J755="Nso",0,VLOOKUP($A752,'Class-9'!$B$9:$FL$108,82,0)))</f>
        <v>0</v>
      </c>
      <c r="G773" s="412">
        <f t="shared" si="156"/>
        <v>0</v>
      </c>
      <c r="H773" s="413">
        <f>IF($J755="TC",0,IF($J755="Nso",0,VLOOKUP($A752,'Class-9'!$B$9:$FL$108,84,0)))</f>
        <v>0</v>
      </c>
      <c r="I773" s="411">
        <f>IF($J755="TC",0,IF($J755="Nso",0,VLOOKUP($A752,'Class-9'!$B$9:$FL$108,85,0)))</f>
        <v>0</v>
      </c>
      <c r="J773" s="412">
        <f t="shared" si="157"/>
        <v>0</v>
      </c>
      <c r="K773" s="411">
        <f>IF($J755="TC",0,IF($J755="Nso",0,VLOOKUP($A752,'Class-9'!$B$9:$FL$108,87,0)))</f>
        <v>0</v>
      </c>
      <c r="L773" s="411">
        <f>IF($J755="Nso",0,VLOOKUP($A752,'Class-9'!$B$9:$FL$108,88,0))</f>
        <v>0</v>
      </c>
      <c r="M773" s="412">
        <f t="shared" si="158"/>
        <v>0</v>
      </c>
      <c r="N773" s="411">
        <f t="shared" si="159"/>
        <v>0</v>
      </c>
      <c r="O773" s="414" t="str">
        <f>IF($J755="TC",0,IF($J755="Nso",0,VLOOKUP($A752,'Class-9'!$B$9:$FL$108,94,0)))</f>
        <v/>
      </c>
    </row>
    <row r="774" spans="1:15" ht="16.5" customHeight="1" thickBot="1">
      <c r="A774" s="1138"/>
      <c r="B774" s="417" t="s">
        <v>200</v>
      </c>
      <c r="C774" s="1114" t="str">
        <f>'Class-9'!$CR$3</f>
        <v>SOCIAL SCIENCE</v>
      </c>
      <c r="D774" s="1115"/>
      <c r="E774" s="411">
        <f>IF($J756="TC",0,IF($J755="Nso",0,VLOOKUP($A752,'Class-9'!$B$9:$FL$108,95,0)))</f>
        <v>0</v>
      </c>
      <c r="F774" s="411">
        <f>IF($J756="TC",0,IF($J755="Nso",0,VLOOKUP($A752,'Class-9'!$B$9:$FL$108,96,0)))</f>
        <v>0</v>
      </c>
      <c r="G774" s="412">
        <f t="shared" si="156"/>
        <v>0</v>
      </c>
      <c r="H774" s="413">
        <f>IF($J756="TC",0,IF($J755="Nso",0,VLOOKUP($A752,'Class-9'!$B$9:$FL$108,98,0)))</f>
        <v>0</v>
      </c>
      <c r="I774" s="411">
        <f>IF($J756="TC",0,IF($J755="Nso",0,VLOOKUP($A752,'Class-9'!$B$9:$FL$108,99,0)))</f>
        <v>0</v>
      </c>
      <c r="J774" s="412">
        <f t="shared" si="157"/>
        <v>0</v>
      </c>
      <c r="K774" s="411">
        <f>IF($J756="TC",0,IF($J755="Nso",0,VLOOKUP($A752,'Class-9'!$B$9:$FL$108,101,0)))</f>
        <v>0</v>
      </c>
      <c r="L774" s="411">
        <f>IF($J756="Nso",0,VLOOKUP($A752,'Class-9'!$B$9:$FL$108,102,0))</f>
        <v>0</v>
      </c>
      <c r="M774" s="412">
        <f t="shared" si="158"/>
        <v>0</v>
      </c>
      <c r="N774" s="411">
        <f t="shared" si="159"/>
        <v>0</v>
      </c>
      <c r="O774" s="414" t="str">
        <f>IF($J756="TC",0,IF($J755="Nso",0,VLOOKUP($A752,'Class-9'!$B$9:$FL$108,108,0)))</f>
        <v/>
      </c>
    </row>
    <row r="775" spans="1:15" ht="23.25" customHeight="1">
      <c r="A775" s="1138"/>
      <c r="B775" s="417" t="s">
        <v>200</v>
      </c>
      <c r="C775" s="1116" t="s">
        <v>89</v>
      </c>
      <c r="D775" s="1117"/>
      <c r="E775" s="1118"/>
      <c r="F775" s="1122" t="s">
        <v>90</v>
      </c>
      <c r="G775" s="1123"/>
      <c r="H775" s="1124" t="s">
        <v>91</v>
      </c>
      <c r="I775" s="1125"/>
      <c r="J775" s="1126" t="s">
        <v>47</v>
      </c>
      <c r="K775" s="1127"/>
      <c r="L775" s="415" t="s">
        <v>111</v>
      </c>
      <c r="M775" s="1128" t="s">
        <v>45</v>
      </c>
      <c r="N775" s="1129"/>
      <c r="O775" s="416" t="s">
        <v>49</v>
      </c>
    </row>
    <row r="776" spans="1:15" ht="20.25" customHeight="1" thickBot="1">
      <c r="A776" s="1138"/>
      <c r="B776" s="417" t="s">
        <v>200</v>
      </c>
      <c r="C776" s="1119"/>
      <c r="D776" s="1120"/>
      <c r="E776" s="1121"/>
      <c r="F776" s="1130">
        <f>IF($J755="TC",0,IF($J755="Nso",0,VLOOKUP($A752,'Class-9'!$B$9:$FL$108,160,0)))</f>
        <v>0</v>
      </c>
      <c r="G776" s="1131"/>
      <c r="H776" s="1130">
        <f>IF($J755="TC",0,IF($J755="Nso",0,VLOOKUP($A752,'Class-9'!$B$9:$FL$108,161,0)))</f>
        <v>0</v>
      </c>
      <c r="I776" s="1131"/>
      <c r="J776" s="1132">
        <f>IF($J755="TC",0,IF($J755="Nso",0,VLOOKUP($A752,'Class-9'!$B$9:$FL$108,162,0)))</f>
        <v>0</v>
      </c>
      <c r="K776" s="1133"/>
      <c r="L776" s="259" t="str">
        <f>IF($J755="TC",0,IF($J755="Nso",0,VLOOKUP($A752,'Class-9'!$B$9:$FL$108,163,0)))</f>
        <v/>
      </c>
      <c r="M776" s="1134" t="str">
        <f>IF($J755="TC","TC",IF($J755="Nso","NSO",VLOOKUP($A752,'Class-9'!$B$9:$FL$108,164,0)))</f>
        <v/>
      </c>
      <c r="N776" s="1135"/>
      <c r="O776" s="79" t="str">
        <f>IF($J755="Nso",0,VLOOKUP($A752,'Class-9'!$B$9:$FL$108,166,0))</f>
        <v/>
      </c>
    </row>
    <row r="777" spans="1:15" ht="20.25" customHeight="1">
      <c r="A777" s="1138"/>
      <c r="B777" s="417" t="s">
        <v>200</v>
      </c>
      <c r="C777" s="1061" t="s">
        <v>64</v>
      </c>
      <c r="D777" s="1062"/>
      <c r="E777" s="1062"/>
      <c r="F777" s="1062"/>
      <c r="G777" s="1062"/>
      <c r="H777" s="1063"/>
      <c r="I777" s="1064" t="s">
        <v>65</v>
      </c>
      <c r="J777" s="1065"/>
      <c r="K777" s="1065"/>
      <c r="L777" s="83">
        <f>VLOOKUP($A752,'Class-9'!$B$9:$FL$108,157,0)</f>
        <v>0</v>
      </c>
      <c r="M777" s="1066" t="s">
        <v>121</v>
      </c>
      <c r="N777" s="1067"/>
      <c r="O777" s="1068"/>
    </row>
    <row r="778" spans="1:15" ht="20.25" customHeight="1" thickBot="1">
      <c r="A778" s="1138"/>
      <c r="B778" s="417" t="s">
        <v>200</v>
      </c>
      <c r="C778" s="1069" t="s">
        <v>60</v>
      </c>
      <c r="D778" s="1070"/>
      <c r="E778" s="1070"/>
      <c r="F778" s="1071" t="s">
        <v>192</v>
      </c>
      <c r="G778" s="1071"/>
      <c r="H778" s="260" t="s">
        <v>53</v>
      </c>
      <c r="I778" s="1072" t="s">
        <v>66</v>
      </c>
      <c r="J778" s="1073"/>
      <c r="K778" s="1073"/>
      <c r="L778" s="113">
        <f>VLOOKUP($A752,'Class-9'!$B$9:$FL$108,158,0)</f>
        <v>0</v>
      </c>
      <c r="M778" s="1074" t="str">
        <f>IF($J755="TC",0,IF($J755="Nso",0,VLOOKUP($A752,'Class-9'!$B$9:$FL$108,159,0)))</f>
        <v/>
      </c>
      <c r="N778" s="1075"/>
      <c r="O778" s="1076"/>
    </row>
    <row r="779" spans="1:15" ht="17.25" customHeight="1">
      <c r="A779" s="1138"/>
      <c r="B779" s="417" t="s">
        <v>200</v>
      </c>
      <c r="C779" s="1069"/>
      <c r="D779" s="1070"/>
      <c r="E779" s="1070"/>
      <c r="F779" s="1071"/>
      <c r="G779" s="1071"/>
      <c r="H779" s="261" t="s">
        <v>119</v>
      </c>
      <c r="I779" s="1077" t="s">
        <v>67</v>
      </c>
      <c r="J779" s="1078"/>
      <c r="K779" s="1078"/>
      <c r="L779" s="1079">
        <f>IF($J755="TC","Transferred",IF($J755="Nso","NameSeparated",VLOOKUP($A752,'Class-9'!$B$9:$FL$108,167,0)))</f>
        <v>0</v>
      </c>
      <c r="M779" s="1079"/>
      <c r="N779" s="1079"/>
      <c r="O779" s="1080"/>
    </row>
    <row r="780" spans="1:15" ht="17.25" customHeight="1">
      <c r="A780" s="1138"/>
      <c r="B780" s="417" t="s">
        <v>200</v>
      </c>
      <c r="C780" s="1081" t="str">
        <f>'Class-9'!$DF$3</f>
        <v>Foundation Of Information Tech.</v>
      </c>
      <c r="D780" s="1082"/>
      <c r="E780" s="1083"/>
      <c r="F780" s="1084" t="str">
        <f>IF($J755="TC",0,IF($J755="Nso",0,VLOOKUP($A752,'Class-9'!$B$9:$GP$108,185,0)))</f>
        <v>0/200</v>
      </c>
      <c r="G780" s="1084"/>
      <c r="H780" s="78" t="str">
        <f>IF($J755="TC",0,IF($J755="Nso",0,VLOOKUP($A752,'Class-9'!$B$9:$GP$108,120,0)))</f>
        <v/>
      </c>
      <c r="I780" s="1085" t="s">
        <v>79</v>
      </c>
      <c r="J780" s="1086"/>
      <c r="K780" s="1086"/>
      <c r="L780" s="1087">
        <f>'Class-9'!$T$2</f>
        <v>44676</v>
      </c>
      <c r="M780" s="1088"/>
      <c r="N780" s="1088"/>
      <c r="O780" s="1089"/>
    </row>
    <row r="781" spans="1:15" ht="21" customHeight="1">
      <c r="A781" s="1138"/>
      <c r="B781" s="417" t="s">
        <v>200</v>
      </c>
      <c r="C781" s="1090" t="str">
        <f>'Class-9'!$DR$3</f>
        <v>Health &amp; Phy. Edu.</v>
      </c>
      <c r="D781" s="1084"/>
      <c r="E781" s="1084"/>
      <c r="F781" s="1030" t="str">
        <f>IF($J755="TC",0,IF($J755="Nso",0,VLOOKUP($A752,'Class-9'!$B$9:$GP$108,189,0)))</f>
        <v>0/200</v>
      </c>
      <c r="G781" s="1031"/>
      <c r="H781" s="78" t="str">
        <f>IF($J755="TC",0,IF($J755="Nso",0,VLOOKUP($A752,'Class-9'!$B$9:$GP$108,132,0)))</f>
        <v/>
      </c>
      <c r="I781" s="1091"/>
      <c r="J781" s="1092"/>
      <c r="K781" s="1092"/>
      <c r="L781" s="1092"/>
      <c r="M781" s="1092"/>
      <c r="N781" s="1092"/>
      <c r="O781" s="1093"/>
    </row>
    <row r="782" spans="1:15" ht="21" customHeight="1">
      <c r="A782" s="1138"/>
      <c r="B782" s="417" t="s">
        <v>200</v>
      </c>
      <c r="C782" s="1028" t="str">
        <f>'Class-9'!$ED$3</f>
        <v>S.U.P.W.</v>
      </c>
      <c r="D782" s="1029"/>
      <c r="E782" s="1029"/>
      <c r="F782" s="1030" t="str">
        <f>IF($J755="TC",0,IF($J755="Nso",0,VLOOKUP($A752,'Class-9'!$B$9:$GP$108,193,0)))</f>
        <v>0/100</v>
      </c>
      <c r="G782" s="1031"/>
      <c r="H782" s="78" t="str">
        <f>IF($J755="TC",0,IF($J755="Nso",0,VLOOKUP($A752,'Class-9'!$B$9:$GP$108,138,0)))</f>
        <v/>
      </c>
      <c r="I782" s="1094"/>
      <c r="J782" s="1095"/>
      <c r="K782" s="1095"/>
      <c r="L782" s="1095"/>
      <c r="M782" s="1095"/>
      <c r="N782" s="1095"/>
      <c r="O782" s="1096"/>
    </row>
    <row r="783" spans="1:15" ht="14.25" customHeight="1">
      <c r="A783" s="1138"/>
      <c r="B783" s="417" t="s">
        <v>200</v>
      </c>
      <c r="C783" s="1028" t="str">
        <f>'Class-9'!$EJ$3</f>
        <v>ART EDUCATION</v>
      </c>
      <c r="D783" s="1029"/>
      <c r="E783" s="1029"/>
      <c r="F783" s="1030" t="str">
        <f>IF($J754="TC",0,IF($J754="Nso",0,VLOOKUP($A752,'Class-9'!$B$9:$GP$108,197,0)))</f>
        <v>0/100</v>
      </c>
      <c r="G783" s="1031"/>
      <c r="H783" s="78" t="str">
        <f>IF($J754="TC",0,IF($J754="Nso",0,VLOOKUP($A752,'Class-9'!$B$9:$GP$108,144,0)))</f>
        <v/>
      </c>
      <c r="I783" s="1032" t="s">
        <v>92</v>
      </c>
      <c r="J783" s="1033"/>
      <c r="K783" s="1033"/>
      <c r="L783" s="1033"/>
      <c r="M783" s="1033"/>
      <c r="N783" s="1033"/>
      <c r="O783" s="1034"/>
    </row>
    <row r="784" spans="1:15" ht="14.25" customHeight="1" thickBot="1">
      <c r="A784" s="1138"/>
      <c r="B784" s="417" t="s">
        <v>200</v>
      </c>
      <c r="C784" s="1035" t="str">
        <f>'Class-9'!$EP$3</f>
        <v>H &amp; C RAJ</v>
      </c>
      <c r="D784" s="1036"/>
      <c r="E784" s="1036"/>
      <c r="F784" s="1037" t="str">
        <f>IF($J755="TC",0,IF($J755="Nso",0,VLOOKUP($A752,'Class-9'!$B$9:$GU$108,201,0)))</f>
        <v>0/200</v>
      </c>
      <c r="G784" s="1038"/>
      <c r="H784" s="374" t="str">
        <f>IF($J755="TC",0,IF($J755="Nso",0,VLOOKUP($A752,'Class-9'!$B$9:$GU$108,156,0)))</f>
        <v/>
      </c>
      <c r="I784" s="1032" t="s">
        <v>73</v>
      </c>
      <c r="J784" s="1033"/>
      <c r="K784" s="1033"/>
      <c r="L784" s="1033"/>
      <c r="M784" s="1033"/>
      <c r="N784" s="1033"/>
      <c r="O784" s="1034"/>
    </row>
    <row r="785" spans="1:16" ht="20.25" customHeight="1">
      <c r="A785" s="1138"/>
      <c r="B785" s="417" t="s">
        <v>200</v>
      </c>
      <c r="C785" s="1046" t="s">
        <v>204</v>
      </c>
      <c r="D785" s="1047"/>
      <c r="E785" s="1048"/>
      <c r="F785" s="1055" t="s">
        <v>205</v>
      </c>
      <c r="G785" s="1056"/>
      <c r="H785" s="434" t="s">
        <v>34</v>
      </c>
      <c r="I785" s="1039" t="s">
        <v>74</v>
      </c>
      <c r="J785" s="1033"/>
      <c r="K785" s="1033"/>
      <c r="L785" s="1033"/>
      <c r="M785" s="1033"/>
      <c r="N785" s="1033"/>
      <c r="O785" s="1034"/>
    </row>
    <row r="786" spans="1:16" ht="20.25" customHeight="1">
      <c r="A786" s="1138"/>
      <c r="B786" s="417" t="s">
        <v>200</v>
      </c>
      <c r="C786" s="1049"/>
      <c r="D786" s="1050"/>
      <c r="E786" s="1051"/>
      <c r="F786" s="1057" t="s">
        <v>206</v>
      </c>
      <c r="G786" s="1058"/>
      <c r="H786" s="435" t="s">
        <v>203</v>
      </c>
      <c r="I786" s="1040" t="s">
        <v>75</v>
      </c>
      <c r="J786" s="1041"/>
      <c r="K786" s="1041"/>
      <c r="L786" s="1041"/>
      <c r="M786" s="1041"/>
      <c r="N786" s="1041"/>
      <c r="O786" s="1042"/>
    </row>
    <row r="787" spans="1:16" ht="16.5" customHeight="1">
      <c r="A787" s="1138"/>
      <c r="B787" s="417" t="s">
        <v>200</v>
      </c>
      <c r="C787" s="1049"/>
      <c r="D787" s="1050"/>
      <c r="E787" s="1051"/>
      <c r="F787" s="1057" t="s">
        <v>210</v>
      </c>
      <c r="G787" s="1058"/>
      <c r="H787" s="435" t="s">
        <v>68</v>
      </c>
      <c r="I787" s="1043"/>
      <c r="J787" s="1044"/>
      <c r="K787" s="1044"/>
      <c r="L787" s="1044"/>
      <c r="M787" s="1044"/>
      <c r="N787" s="1044"/>
      <c r="O787" s="1045"/>
    </row>
    <row r="788" spans="1:16" ht="16.5" customHeight="1">
      <c r="A788" s="1138"/>
      <c r="B788" s="417" t="s">
        <v>200</v>
      </c>
      <c r="C788" s="1049"/>
      <c r="D788" s="1050"/>
      <c r="E788" s="1051"/>
      <c r="F788" s="1057" t="s">
        <v>207</v>
      </c>
      <c r="G788" s="1058"/>
      <c r="H788" s="435" t="s">
        <v>69</v>
      </c>
      <c r="I788" s="1043"/>
      <c r="J788" s="1044"/>
      <c r="K788" s="1044"/>
      <c r="L788" s="1044"/>
      <c r="M788" s="1044"/>
      <c r="N788" s="1044"/>
      <c r="O788" s="1045"/>
    </row>
    <row r="789" spans="1:16" ht="16.5" customHeight="1">
      <c r="A789" s="1138"/>
      <c r="B789" s="417" t="s">
        <v>200</v>
      </c>
      <c r="C789" s="1049"/>
      <c r="D789" s="1050"/>
      <c r="E789" s="1051"/>
      <c r="F789" s="1057" t="s">
        <v>120</v>
      </c>
      <c r="G789" s="1058"/>
      <c r="H789" s="435" t="s">
        <v>71</v>
      </c>
      <c r="I789" s="1022" t="s">
        <v>93</v>
      </c>
      <c r="J789" s="1023"/>
      <c r="K789" s="1023"/>
      <c r="L789" s="1023"/>
      <c r="M789" s="1023"/>
      <c r="N789" s="1023"/>
      <c r="O789" s="1024"/>
    </row>
    <row r="790" spans="1:16" ht="16.5" customHeight="1" thickBot="1">
      <c r="A790" s="1138"/>
      <c r="B790" s="418" t="s">
        <v>200</v>
      </c>
      <c r="C790" s="1052"/>
      <c r="D790" s="1053"/>
      <c r="E790" s="1054"/>
      <c r="F790" s="1059" t="s">
        <v>208</v>
      </c>
      <c r="G790" s="1060"/>
      <c r="H790" s="436" t="s">
        <v>70</v>
      </c>
      <c r="I790" s="1025"/>
      <c r="J790" s="1026"/>
      <c r="K790" s="1026"/>
      <c r="L790" s="1026"/>
      <c r="M790" s="1026"/>
      <c r="N790" s="1026"/>
      <c r="O790" s="1027"/>
    </row>
    <row r="791" spans="1:16" ht="24.75" customHeight="1" thickTop="1" thickBot="1">
      <c r="A791" s="263">
        <f>A752+1</f>
        <v>21</v>
      </c>
      <c r="B791" s="1137" t="s">
        <v>56</v>
      </c>
      <c r="C791" s="1137"/>
      <c r="D791" s="1137"/>
      <c r="E791" s="1137"/>
      <c r="F791" s="1137"/>
      <c r="G791" s="1137"/>
      <c r="H791" s="1137"/>
      <c r="I791" s="1137"/>
      <c r="J791" s="1137"/>
      <c r="K791" s="1137"/>
      <c r="L791" s="1137"/>
      <c r="M791" s="1137"/>
      <c r="N791" s="1137"/>
      <c r="O791" s="1137"/>
    </row>
    <row r="792" spans="1:16" s="430" customFormat="1" ht="30.75" customHeight="1" thickTop="1">
      <c r="A792" s="1138"/>
      <c r="B792" s="1139"/>
      <c r="C792" s="1140"/>
      <c r="D792" s="1143" t="str">
        <f>Master!$E$8</f>
        <v>Govt. Sr. Secondary School Raimalwada</v>
      </c>
      <c r="E792" s="1144"/>
      <c r="F792" s="1144"/>
      <c r="G792" s="1144"/>
      <c r="H792" s="1144"/>
      <c r="I792" s="1144"/>
      <c r="J792" s="1144"/>
      <c r="K792" s="1144"/>
      <c r="L792" s="1144"/>
      <c r="M792" s="1144"/>
      <c r="N792" s="1144"/>
      <c r="O792" s="1145"/>
    </row>
    <row r="793" spans="1:16" ht="26.25" customHeight="1" thickBot="1">
      <c r="A793" s="1138"/>
      <c r="B793" s="1141"/>
      <c r="C793" s="1142"/>
      <c r="D793" s="1146" t="str">
        <f>Master!$E$11</f>
        <v>P.S.-Bapini (Jodhpur)</v>
      </c>
      <c r="E793" s="1147"/>
      <c r="F793" s="1147"/>
      <c r="G793" s="1147"/>
      <c r="H793" s="1147"/>
      <c r="I793" s="1147"/>
      <c r="J793" s="1147"/>
      <c r="K793" s="1147"/>
      <c r="L793" s="1147"/>
      <c r="M793" s="1147"/>
      <c r="N793" s="1147"/>
      <c r="O793" s="1148"/>
    </row>
    <row r="794" spans="1:16" ht="22.5" customHeight="1">
      <c r="A794" s="1138"/>
      <c r="B794" s="262"/>
      <c r="C794" s="1149" t="s">
        <v>183</v>
      </c>
      <c r="D794" s="1150"/>
      <c r="E794" s="1150"/>
      <c r="F794" s="1150"/>
      <c r="G794" s="1151"/>
      <c r="H794" s="1158" t="s">
        <v>156</v>
      </c>
      <c r="I794" s="1158"/>
      <c r="J794" s="1161">
        <f>VLOOKUP($A791,'Class-9'!$B$9:$K$108,6)</f>
        <v>0</v>
      </c>
      <c r="K794" s="1162"/>
      <c r="L794" s="1167" t="s">
        <v>76</v>
      </c>
      <c r="M794" s="1168"/>
      <c r="N794" s="1169" t="str">
        <f>Master!$E$14</f>
        <v>08151106901</v>
      </c>
      <c r="O794" s="1170"/>
    </row>
    <row r="795" spans="1:16" ht="18.75" customHeight="1">
      <c r="A795" s="1138"/>
      <c r="B795" s="37"/>
      <c r="C795" s="1152"/>
      <c r="D795" s="1153"/>
      <c r="E795" s="1153"/>
      <c r="F795" s="1153"/>
      <c r="G795" s="1154"/>
      <c r="H795" s="1159"/>
      <c r="I795" s="1159"/>
      <c r="J795" s="1163"/>
      <c r="K795" s="1164"/>
      <c r="L795" s="1171" t="s">
        <v>72</v>
      </c>
      <c r="M795" s="1172"/>
      <c r="N795" s="1172"/>
      <c r="O795" s="1173"/>
      <c r="P795" s="104" t="s">
        <v>191</v>
      </c>
    </row>
    <row r="796" spans="1:16" ht="23.25" customHeight="1" thickBot="1">
      <c r="A796" s="1138"/>
      <c r="B796" s="37"/>
      <c r="C796" s="1155"/>
      <c r="D796" s="1156"/>
      <c r="E796" s="1156"/>
      <c r="F796" s="1156"/>
      <c r="G796" s="1157"/>
      <c r="H796" s="1160"/>
      <c r="I796" s="1160"/>
      <c r="J796" s="1165"/>
      <c r="K796" s="1166"/>
      <c r="L796" s="1174" t="s">
        <v>57</v>
      </c>
      <c r="M796" s="1175"/>
      <c r="N796" s="1176" t="str">
        <f>Master!$E$6</f>
        <v>2021-22</v>
      </c>
      <c r="O796" s="1177"/>
    </row>
    <row r="797" spans="1:16" ht="20.25" customHeight="1">
      <c r="A797" s="1138"/>
      <c r="B797" s="417" t="s">
        <v>200</v>
      </c>
      <c r="C797" s="1178" t="s">
        <v>22</v>
      </c>
      <c r="D797" s="1179"/>
      <c r="E797" s="1179"/>
      <c r="F797" s="1180"/>
      <c r="G797" s="23" t="s">
        <v>181</v>
      </c>
      <c r="H797" s="1181">
        <f>VLOOKUP($A791,'Class-9'!$B$9:$FL$108,4,0)</f>
        <v>0</v>
      </c>
      <c r="I797" s="1181"/>
      <c r="J797" s="1181"/>
      <c r="K797" s="1181"/>
      <c r="L797" s="1181"/>
      <c r="M797" s="1181"/>
      <c r="N797" s="1181"/>
      <c r="O797" s="1182"/>
    </row>
    <row r="798" spans="1:16" ht="20.25" customHeight="1">
      <c r="A798" s="1138"/>
      <c r="B798" s="417" t="s">
        <v>200</v>
      </c>
      <c r="C798" s="1183" t="s">
        <v>24</v>
      </c>
      <c r="D798" s="1184"/>
      <c r="E798" s="1184"/>
      <c r="F798" s="1185"/>
      <c r="G798" s="31" t="s">
        <v>181</v>
      </c>
      <c r="H798" s="1186">
        <f>VLOOKUP($A791,'Class-9'!$B$9:$FL$108,7,0)</f>
        <v>0</v>
      </c>
      <c r="I798" s="1186"/>
      <c r="J798" s="1186"/>
      <c r="K798" s="1186"/>
      <c r="L798" s="1186"/>
      <c r="M798" s="1186"/>
      <c r="N798" s="1186"/>
      <c r="O798" s="1187"/>
    </row>
    <row r="799" spans="1:16" ht="20.25" customHeight="1">
      <c r="A799" s="1138"/>
      <c r="B799" s="417" t="s">
        <v>200</v>
      </c>
      <c r="C799" s="1183" t="s">
        <v>25</v>
      </c>
      <c r="D799" s="1184"/>
      <c r="E799" s="1184"/>
      <c r="F799" s="1185"/>
      <c r="G799" s="31" t="s">
        <v>181</v>
      </c>
      <c r="H799" s="1186">
        <f>VLOOKUP($A791,'Class-9'!$B$9:$FL$108,8,0)</f>
        <v>0</v>
      </c>
      <c r="I799" s="1186"/>
      <c r="J799" s="1186"/>
      <c r="K799" s="1186"/>
      <c r="L799" s="1186"/>
      <c r="M799" s="1186"/>
      <c r="N799" s="1186"/>
      <c r="O799" s="1187"/>
    </row>
    <row r="800" spans="1:16" ht="20.25" customHeight="1">
      <c r="A800" s="1138"/>
      <c r="B800" s="417" t="s">
        <v>200</v>
      </c>
      <c r="C800" s="1183" t="s">
        <v>58</v>
      </c>
      <c r="D800" s="1184"/>
      <c r="E800" s="1184"/>
      <c r="F800" s="1185"/>
      <c r="G800" s="31" t="s">
        <v>181</v>
      </c>
      <c r="H800" s="1186">
        <f>VLOOKUP($A791,'Class-9'!$B$9:$FL$108,9,0)</f>
        <v>0</v>
      </c>
      <c r="I800" s="1186"/>
      <c r="J800" s="1186"/>
      <c r="K800" s="1186"/>
      <c r="L800" s="1186"/>
      <c r="M800" s="1186"/>
      <c r="N800" s="1186"/>
      <c r="O800" s="1187"/>
    </row>
    <row r="801" spans="1:15" ht="20.25" customHeight="1">
      <c r="A801" s="1138"/>
      <c r="B801" s="417" t="s">
        <v>200</v>
      </c>
      <c r="C801" s="1183" t="s">
        <v>59</v>
      </c>
      <c r="D801" s="1184"/>
      <c r="E801" s="1184"/>
      <c r="F801" s="1185"/>
      <c r="G801" s="31" t="s">
        <v>181</v>
      </c>
      <c r="H801" s="1188" t="str">
        <f>CONCATENATE('Class-9'!$G$4,'Class-9'!$J$4)</f>
        <v>9(A)</v>
      </c>
      <c r="I801" s="1186"/>
      <c r="J801" s="1186"/>
      <c r="K801" s="1186"/>
      <c r="L801" s="1186"/>
      <c r="M801" s="1186"/>
      <c r="N801" s="1186"/>
      <c r="O801" s="1187"/>
    </row>
    <row r="802" spans="1:15" ht="20.25" customHeight="1" thickBot="1">
      <c r="A802" s="1138"/>
      <c r="B802" s="417" t="s">
        <v>200</v>
      </c>
      <c r="C802" s="1189" t="s">
        <v>27</v>
      </c>
      <c r="D802" s="1190"/>
      <c r="E802" s="1190"/>
      <c r="F802" s="1191"/>
      <c r="G802" s="80" t="s">
        <v>181</v>
      </c>
      <c r="H802" s="1192">
        <f>VLOOKUP($A791,'Class-9'!$B$9:$FL$108,10,0)</f>
        <v>0</v>
      </c>
      <c r="I802" s="1192"/>
      <c r="J802" s="1192"/>
      <c r="K802" s="1192"/>
      <c r="L802" s="1192"/>
      <c r="M802" s="1192"/>
      <c r="N802" s="1192"/>
      <c r="O802" s="1193"/>
    </row>
    <row r="803" spans="1:15" ht="16.5" customHeight="1">
      <c r="A803" s="1138"/>
      <c r="B803" s="417" t="s">
        <v>200</v>
      </c>
      <c r="C803" s="1194" t="s">
        <v>60</v>
      </c>
      <c r="D803" s="1195"/>
      <c r="E803" s="1198" t="s">
        <v>81</v>
      </c>
      <c r="F803" s="1198" t="s">
        <v>82</v>
      </c>
      <c r="G803" s="1200" t="s">
        <v>32</v>
      </c>
      <c r="H803" s="1202" t="s">
        <v>61</v>
      </c>
      <c r="I803" s="1202"/>
      <c r="J803" s="1203"/>
      <c r="K803" s="1204" t="s">
        <v>97</v>
      </c>
      <c r="L803" s="1205"/>
      <c r="M803" s="1206"/>
      <c r="N803" s="1097" t="s">
        <v>88</v>
      </c>
      <c r="O803" s="1099" t="s">
        <v>118</v>
      </c>
    </row>
    <row r="804" spans="1:15" ht="16.5" customHeight="1">
      <c r="A804" s="1138"/>
      <c r="B804" s="417" t="s">
        <v>200</v>
      </c>
      <c r="C804" s="1196"/>
      <c r="D804" s="1197"/>
      <c r="E804" s="1199"/>
      <c r="F804" s="1199"/>
      <c r="G804" s="1201"/>
      <c r="H804" s="428" t="s">
        <v>31</v>
      </c>
      <c r="I804" s="254" t="s">
        <v>194</v>
      </c>
      <c r="J804" s="429" t="s">
        <v>32</v>
      </c>
      <c r="K804" s="428" t="s">
        <v>31</v>
      </c>
      <c r="L804" s="254" t="s">
        <v>194</v>
      </c>
      <c r="M804" s="429" t="s">
        <v>32</v>
      </c>
      <c r="N804" s="1098"/>
      <c r="O804" s="1100"/>
    </row>
    <row r="805" spans="1:15" ht="16.5" customHeight="1" thickBot="1">
      <c r="A805" s="1138"/>
      <c r="B805" s="417" t="s">
        <v>200</v>
      </c>
      <c r="C805" s="1102" t="s">
        <v>62</v>
      </c>
      <c r="D805" s="1103"/>
      <c r="E805" s="253">
        <f>'Class-9'!$L$7</f>
        <v>10</v>
      </c>
      <c r="F805" s="253">
        <f>'Class-9'!$M$7</f>
        <v>10</v>
      </c>
      <c r="G805" s="255">
        <f>SUM(E805:F805)</f>
        <v>20</v>
      </c>
      <c r="H805" s="253">
        <f>'Class-9'!$O$7</f>
        <v>24</v>
      </c>
      <c r="I805" s="253">
        <f>'Class-9'!$P$7</f>
        <v>6</v>
      </c>
      <c r="J805" s="255">
        <f>SUM(H805:I805)</f>
        <v>30</v>
      </c>
      <c r="K805" s="253">
        <f>'Class-9'!$R$7</f>
        <v>40</v>
      </c>
      <c r="L805" s="253">
        <f>'Class-9'!$S$7</f>
        <v>10</v>
      </c>
      <c r="M805" s="255">
        <f>SUM(K805:L805)</f>
        <v>50</v>
      </c>
      <c r="N805" s="129">
        <f>SUM(G805,J805,M805)</f>
        <v>100</v>
      </c>
      <c r="O805" s="1101"/>
    </row>
    <row r="806" spans="1:15" ht="16.5" customHeight="1">
      <c r="A806" s="1138"/>
      <c r="B806" s="417" t="s">
        <v>200</v>
      </c>
      <c r="C806" s="1104" t="str">
        <f>'Class-9'!$L$3</f>
        <v>HINDI</v>
      </c>
      <c r="D806" s="1105"/>
      <c r="E806" s="81">
        <f>IF($J794="TC",0,IF($J794="Nso",0,VLOOKUP($A791,'Class-9'!$B$9:$FL$108,11,0)))</f>
        <v>0</v>
      </c>
      <c r="F806" s="81">
        <f>IF($J794="TC",0,IF($J794="Nso",0,VLOOKUP($A791,'Class-9'!$B$9:$FL$108,12,0)))</f>
        <v>0</v>
      </c>
      <c r="G806" s="256">
        <f>E806+F806</f>
        <v>0</v>
      </c>
      <c r="H806" s="81">
        <f>IF($J794="TC",0,IF($J794="Nso",0,VLOOKUP($A791,'Class-9'!$B$9:$FL$108,14,0)))</f>
        <v>0</v>
      </c>
      <c r="I806" s="81">
        <f>IF($J794="TC",0,IF($J794="Nso",0,VLOOKUP($A791,'Class-9'!$B$9:$FL$108,15,0)))</f>
        <v>0</v>
      </c>
      <c r="J806" s="256">
        <f>H806+I806</f>
        <v>0</v>
      </c>
      <c r="K806" s="81">
        <f>IF($J794="TC",0,IF($J794="Nso",0,VLOOKUP($A791,'Class-9'!$B$9:$FL$108,17,0)))</f>
        <v>0</v>
      </c>
      <c r="L806" s="81">
        <f>IF($J794="Nso",0,VLOOKUP($A791,'Class-9'!$B$9:$FL$108,18,0))</f>
        <v>0</v>
      </c>
      <c r="M806" s="256">
        <f>K806+L806</f>
        <v>0</v>
      </c>
      <c r="N806" s="81">
        <f>G806+J806+M806</f>
        <v>0</v>
      </c>
      <c r="O806" s="82" t="str">
        <f>IF($J794="TC",0,IF($J794="Nso",0,VLOOKUP($A791,'Class-9'!$B$9:$FL$108,24,0)))</f>
        <v/>
      </c>
    </row>
    <row r="807" spans="1:15" ht="16.5" customHeight="1" thickBot="1">
      <c r="A807" s="1138"/>
      <c r="B807" s="417" t="s">
        <v>200</v>
      </c>
      <c r="C807" s="1106" t="str">
        <f>'Class-9'!$Z$3</f>
        <v>ENGLISH</v>
      </c>
      <c r="D807" s="1107"/>
      <c r="E807" s="419">
        <f>IF($J794="TC",0,IF($J794="Nso",0,VLOOKUP($A791,'Class-9'!$B$9:$FL$108,25,0)))</f>
        <v>0</v>
      </c>
      <c r="F807" s="419">
        <f>IF($J794="TC",0,IF($J794="Nso",0,VLOOKUP($A791,'Class-9'!$B$9:$FL$108,26,0)))</f>
        <v>0</v>
      </c>
      <c r="G807" s="420">
        <f t="shared" ref="G807" si="160">E807+F807</f>
        <v>0</v>
      </c>
      <c r="H807" s="421">
        <f>IF($J794="TC",0,IF($J794="Nso",0,VLOOKUP($A791,'Class-9'!$B$9:$FL$108,28,0)))</f>
        <v>0</v>
      </c>
      <c r="I807" s="419">
        <f>IF($J794="TC",0,IF($J794="Nso",0,VLOOKUP($A791,'Class-9'!$B$9:$FL$108,29,0)))</f>
        <v>0</v>
      </c>
      <c r="J807" s="420">
        <f t="shared" ref="J807" si="161">H807+I807</f>
        <v>0</v>
      </c>
      <c r="K807" s="419">
        <f>IF($J794="TC",0,IF($J794="Nso",0,VLOOKUP($A791,'Class-9'!$B$9:$FL$108,31,0)))</f>
        <v>0</v>
      </c>
      <c r="L807" s="419">
        <f>IF($J794="Nso",0,VLOOKUP($A791,'Class-9'!$B$9:$FL$108,32,0))</f>
        <v>0</v>
      </c>
      <c r="M807" s="420">
        <f t="shared" ref="M807" si="162">K807+L807</f>
        <v>0</v>
      </c>
      <c r="N807" s="419">
        <f t="shared" ref="N807" si="163">G807+J807+M807</f>
        <v>0</v>
      </c>
      <c r="O807" s="422" t="str">
        <f>IF($J794="TC",0,IF($J794="Nso",0,VLOOKUP($A791,'Class-9'!$B$9:$FL$108,38,0)))</f>
        <v/>
      </c>
    </row>
    <row r="808" spans="1:15" ht="16.5" customHeight="1" thickBot="1">
      <c r="A808" s="1138"/>
      <c r="B808" s="417" t="s">
        <v>200</v>
      </c>
      <c r="C808" s="1108" t="s">
        <v>62</v>
      </c>
      <c r="D808" s="1109"/>
      <c r="E808" s="424">
        <f>'Class-9'!$AN$7</f>
        <v>20</v>
      </c>
      <c r="F808" s="424">
        <f>'Class-9'!$AO$7</f>
        <v>20</v>
      </c>
      <c r="G808" s="425">
        <f>SUM(E808:F808)</f>
        <v>40</v>
      </c>
      <c r="H808" s="424">
        <f>'Class-9'!$AQ$7</f>
        <v>48</v>
      </c>
      <c r="I808" s="424">
        <f>'Class-9'!$AR$7</f>
        <v>12</v>
      </c>
      <c r="J808" s="425">
        <f>SUM(H808:I808)</f>
        <v>60</v>
      </c>
      <c r="K808" s="424">
        <f>'Class-9'!$AT$7</f>
        <v>80</v>
      </c>
      <c r="L808" s="424">
        <f>'Class-9'!$AU$7</f>
        <v>20</v>
      </c>
      <c r="M808" s="425">
        <f>SUM(K808:L808)</f>
        <v>100</v>
      </c>
      <c r="N808" s="426">
        <f>SUM(G808,J808,M808)</f>
        <v>200</v>
      </c>
      <c r="O808" s="427" t="s">
        <v>201</v>
      </c>
    </row>
    <row r="809" spans="1:15" ht="16.5" customHeight="1">
      <c r="A809" s="1138"/>
      <c r="B809" s="417" t="s">
        <v>200</v>
      </c>
      <c r="C809" s="1110" t="str">
        <f>'Class-9'!$AN$3</f>
        <v>SANSKRIT-I</v>
      </c>
      <c r="D809" s="1111"/>
      <c r="E809" s="81">
        <f>IF($J794="TC",0,IF($J794="Nso",0,VLOOKUP($A791,'Class-9'!$B$9:$FL$108,39,0)))</f>
        <v>0</v>
      </c>
      <c r="F809" s="81">
        <f>IF($J794="TC",0,IF($J794="TC",0,IF($J794="Nso",0,VLOOKUP($A791,'Class-9'!$B$9:$FL$108,40,0))))</f>
        <v>0</v>
      </c>
      <c r="G809" s="423">
        <f t="shared" ref="G809:G813" si="164">E809+F809</f>
        <v>0</v>
      </c>
      <c r="H809" s="410">
        <f>IF($J794="TC",0,IF($J794="Nso",0,VLOOKUP($A791,'Class-9'!$B$9:$FL$108,42,0)))</f>
        <v>0</v>
      </c>
      <c r="I809" s="81">
        <f>IF($J794="TC",0,IF($J794="Nso",0,VLOOKUP($A791,'Class-9'!$B$9:$FL$108,43,0)))</f>
        <v>0</v>
      </c>
      <c r="J809" s="423">
        <f t="shared" ref="J809:J813" si="165">H809+I809</f>
        <v>0</v>
      </c>
      <c r="K809" s="81">
        <f>IF($J794="TC",0,IF($J794="Nso",0,VLOOKUP($A791,'Class-9'!$B$9:$FL$108,45,0)))</f>
        <v>0</v>
      </c>
      <c r="L809" s="81">
        <f>IF($J794="Nso",0,VLOOKUP($A791,'Class-9'!$B$9:$FL$108,46,0))</f>
        <v>0</v>
      </c>
      <c r="M809" s="423">
        <f t="shared" ref="M809:M813" si="166">K809+L809</f>
        <v>0</v>
      </c>
      <c r="N809" s="81">
        <f t="shared" ref="N809:N813" si="167">G809+J809+M809</f>
        <v>0</v>
      </c>
      <c r="O809" s="82" t="str">
        <f>IF($J794="TC",0,IF($J794="Nso",0,VLOOKUP($A791,'Class-9'!$B$9:$FL$108,52,0)))</f>
        <v/>
      </c>
    </row>
    <row r="810" spans="1:15" ht="16.5" customHeight="1">
      <c r="A810" s="1138"/>
      <c r="B810" s="417" t="s">
        <v>200</v>
      </c>
      <c r="C810" s="1112" t="str">
        <f>'Class-9'!$BB$3</f>
        <v>SANSKRIT-II</v>
      </c>
      <c r="D810" s="1113"/>
      <c r="E810" s="81">
        <f>IF($J794="TC",0,IF($J794="Nso",0,VLOOKUP($A791,'Class-9'!$B$9:$FL$108,53,0)))</f>
        <v>0</v>
      </c>
      <c r="F810" s="81">
        <f>IF($J794="TC",0,IF($J794="Nso",0,VLOOKUP($A791,'Class-9'!$B$9:$FL$108,54,0)))</f>
        <v>0</v>
      </c>
      <c r="G810" s="257">
        <f t="shared" si="164"/>
        <v>0</v>
      </c>
      <c r="H810" s="258">
        <f>IF($J794="TC",0,IF($J794="Nso",0,VLOOKUP($A791,'Class-9'!$B$9:$FL$108,56,0)))</f>
        <v>0</v>
      </c>
      <c r="I810" s="81">
        <f>IF($J794="TC",0,IF($J794="Nso",0,VLOOKUP($A791,'Class-9'!$B$9:$FL$108,57,0)))</f>
        <v>0</v>
      </c>
      <c r="J810" s="257">
        <f t="shared" si="165"/>
        <v>0</v>
      </c>
      <c r="K810" s="81">
        <f>IF($J794="TC",0,IF($J794="Nso",0,VLOOKUP($A791,'Class-9'!$B$9:$FL$108,59,0)))</f>
        <v>0</v>
      </c>
      <c r="L810" s="81">
        <f>IF($J794="Nso",0,VLOOKUP($A791,'Class-9'!$B$9:$FL$108,60,0))</f>
        <v>0</v>
      </c>
      <c r="M810" s="257">
        <f t="shared" si="166"/>
        <v>0</v>
      </c>
      <c r="N810" s="81">
        <f t="shared" si="167"/>
        <v>0</v>
      </c>
      <c r="O810" s="82" t="str">
        <f>IF($J794="TC",0,IF($J794="Nso",0,VLOOKUP($A791,'Class-9'!$B$9:$FL$108,66,0)))</f>
        <v/>
      </c>
    </row>
    <row r="811" spans="1:15" ht="16.5" customHeight="1">
      <c r="A811" s="1138"/>
      <c r="B811" s="417" t="s">
        <v>200</v>
      </c>
      <c r="C811" s="1112" t="str">
        <f>'Class-9'!$BP$3</f>
        <v>MATHEMATICS</v>
      </c>
      <c r="D811" s="1113"/>
      <c r="E811" s="81">
        <f>IF($J794="TC",0,IF($J794="Nso",0,VLOOKUP($A791,'Class-9'!$B$9:$FL$108,67,0)))</f>
        <v>0</v>
      </c>
      <c r="F811" s="81">
        <f>IF($J794="TC",0,IF($J794="Nso",0,VLOOKUP($A791,'Class-9'!$B$9:$FL$108,68,0)))</f>
        <v>0</v>
      </c>
      <c r="G811" s="257">
        <f t="shared" si="164"/>
        <v>0</v>
      </c>
      <c r="H811" s="258">
        <f>IF($J794="TC",0,IF($J794="Nso",0,VLOOKUP($A791,'Class-9'!$B$9:$FL$108,70,0)))</f>
        <v>0</v>
      </c>
      <c r="I811" s="81">
        <f>IF($J794="TC",0,IF($J794="Nso",0,VLOOKUP($A791,'Class-9'!$B$9:$FL$108,71,0)))</f>
        <v>0</v>
      </c>
      <c r="J811" s="257">
        <f t="shared" si="165"/>
        <v>0</v>
      </c>
      <c r="K811" s="81">
        <f>IF($J794="TC",0,IF($J794="Nso",0,VLOOKUP($A791,'Class-9'!$B$9:$FL$108,73,0)))</f>
        <v>0</v>
      </c>
      <c r="L811" s="81">
        <f>IF($J794="Nso",0,VLOOKUP($A791,'Class-9'!$B$9:$FL$108,74,0))</f>
        <v>0</v>
      </c>
      <c r="M811" s="257">
        <f t="shared" si="166"/>
        <v>0</v>
      </c>
      <c r="N811" s="81">
        <f t="shared" si="167"/>
        <v>0</v>
      </c>
      <c r="O811" s="82" t="str">
        <f>IF($J794="TC",0,IF($J794="Nso",0,VLOOKUP($A791,'Class-9'!$B$9:$FL$108,80,0)))</f>
        <v/>
      </c>
    </row>
    <row r="812" spans="1:15" ht="16.5" customHeight="1">
      <c r="A812" s="1138"/>
      <c r="B812" s="417" t="s">
        <v>200</v>
      </c>
      <c r="C812" s="1114" t="str">
        <f>'Class-9'!$CD$3</f>
        <v>SCIENCE</v>
      </c>
      <c r="D812" s="1115"/>
      <c r="E812" s="411">
        <f>IF($J794="TC",0,IF($J794="Nso",0,VLOOKUP($A791,'Class-9'!$B$9:$FL$108,81,0)))</f>
        <v>0</v>
      </c>
      <c r="F812" s="411">
        <f>IF($J794="TC",0,IF($J794="Nso",0,VLOOKUP($A791,'Class-9'!$B$9:$FL$108,82,0)))</f>
        <v>0</v>
      </c>
      <c r="G812" s="412">
        <f t="shared" si="164"/>
        <v>0</v>
      </c>
      <c r="H812" s="413">
        <f>IF($J794="TC",0,IF($J794="Nso",0,VLOOKUP($A791,'Class-9'!$B$9:$FL$108,84,0)))</f>
        <v>0</v>
      </c>
      <c r="I812" s="411">
        <f>IF($J794="TC",0,IF($J794="Nso",0,VLOOKUP($A791,'Class-9'!$B$9:$FL$108,85,0)))</f>
        <v>0</v>
      </c>
      <c r="J812" s="412">
        <f t="shared" si="165"/>
        <v>0</v>
      </c>
      <c r="K812" s="411">
        <f>IF($J794="TC",0,IF($J794="Nso",0,VLOOKUP($A791,'Class-9'!$B$9:$FL$108,87,0)))</f>
        <v>0</v>
      </c>
      <c r="L812" s="411">
        <f>IF($J794="Nso",0,VLOOKUP($A791,'Class-9'!$B$9:$FL$108,88,0))</f>
        <v>0</v>
      </c>
      <c r="M812" s="412">
        <f t="shared" si="166"/>
        <v>0</v>
      </c>
      <c r="N812" s="411">
        <f t="shared" si="167"/>
        <v>0</v>
      </c>
      <c r="O812" s="414" t="str">
        <f>IF($J794="TC",0,IF($J794="Nso",0,VLOOKUP($A791,'Class-9'!$B$9:$FL$108,94,0)))</f>
        <v/>
      </c>
    </row>
    <row r="813" spans="1:15" ht="16.5" customHeight="1" thickBot="1">
      <c r="A813" s="1138"/>
      <c r="B813" s="417" t="s">
        <v>200</v>
      </c>
      <c r="C813" s="1114" t="str">
        <f>'Class-9'!$CR$3</f>
        <v>SOCIAL SCIENCE</v>
      </c>
      <c r="D813" s="1115"/>
      <c r="E813" s="411">
        <f>IF($J795="TC",0,IF($J794="Nso",0,VLOOKUP($A791,'Class-9'!$B$9:$FL$108,95,0)))</f>
        <v>0</v>
      </c>
      <c r="F813" s="411">
        <f>IF($J795="TC",0,IF($J794="Nso",0,VLOOKUP($A791,'Class-9'!$B$9:$FL$108,96,0)))</f>
        <v>0</v>
      </c>
      <c r="G813" s="412">
        <f t="shared" si="164"/>
        <v>0</v>
      </c>
      <c r="H813" s="413">
        <f>IF($J795="TC",0,IF($J794="Nso",0,VLOOKUP($A791,'Class-9'!$B$9:$FL$108,98,0)))</f>
        <v>0</v>
      </c>
      <c r="I813" s="411">
        <f>IF($J795="TC",0,IF($J794="Nso",0,VLOOKUP($A791,'Class-9'!$B$9:$FL$108,99,0)))</f>
        <v>0</v>
      </c>
      <c r="J813" s="412">
        <f t="shared" si="165"/>
        <v>0</v>
      </c>
      <c r="K813" s="411">
        <f>IF($J795="TC",0,IF($J794="Nso",0,VLOOKUP($A791,'Class-9'!$B$9:$FL$108,101,0)))</f>
        <v>0</v>
      </c>
      <c r="L813" s="411">
        <f>IF($J795="Nso",0,VLOOKUP($A791,'Class-9'!$B$9:$FL$108,102,0))</f>
        <v>0</v>
      </c>
      <c r="M813" s="412">
        <f t="shared" si="166"/>
        <v>0</v>
      </c>
      <c r="N813" s="411">
        <f t="shared" si="167"/>
        <v>0</v>
      </c>
      <c r="O813" s="414" t="str">
        <f>IF($J795="TC",0,IF($J794="Nso",0,VLOOKUP($A791,'Class-9'!$B$9:$FL$108,108,0)))</f>
        <v/>
      </c>
    </row>
    <row r="814" spans="1:15" ht="23.25" customHeight="1">
      <c r="A814" s="1138"/>
      <c r="B814" s="417" t="s">
        <v>200</v>
      </c>
      <c r="C814" s="1116" t="s">
        <v>89</v>
      </c>
      <c r="D814" s="1117"/>
      <c r="E814" s="1118"/>
      <c r="F814" s="1122" t="s">
        <v>90</v>
      </c>
      <c r="G814" s="1123"/>
      <c r="H814" s="1124" t="s">
        <v>91</v>
      </c>
      <c r="I814" s="1125"/>
      <c r="J814" s="1126" t="s">
        <v>47</v>
      </c>
      <c r="K814" s="1127"/>
      <c r="L814" s="415" t="s">
        <v>111</v>
      </c>
      <c r="M814" s="1128" t="s">
        <v>45</v>
      </c>
      <c r="N814" s="1129"/>
      <c r="O814" s="416" t="s">
        <v>49</v>
      </c>
    </row>
    <row r="815" spans="1:15" ht="20.25" customHeight="1" thickBot="1">
      <c r="A815" s="1138"/>
      <c r="B815" s="417" t="s">
        <v>200</v>
      </c>
      <c r="C815" s="1119"/>
      <c r="D815" s="1120"/>
      <c r="E815" s="1121"/>
      <c r="F815" s="1130">
        <f>IF($J794="TC",0,IF($J794="Nso",0,VLOOKUP($A791,'Class-9'!$B$9:$FL$108,160,0)))</f>
        <v>0</v>
      </c>
      <c r="G815" s="1131"/>
      <c r="H815" s="1130">
        <f>IF($J794="TC",0,IF($J794="Nso",0,VLOOKUP($A791,'Class-9'!$B$9:$FL$108,161,0)))</f>
        <v>0</v>
      </c>
      <c r="I815" s="1131"/>
      <c r="J815" s="1132">
        <f>IF($J794="TC",0,IF($J794="Nso",0,VLOOKUP($A791,'Class-9'!$B$9:$FL$108,162,0)))</f>
        <v>0</v>
      </c>
      <c r="K815" s="1133"/>
      <c r="L815" s="259" t="str">
        <f>IF($J794="TC",0,IF($J794="Nso",0,VLOOKUP($A791,'Class-9'!$B$9:$FL$108,163,0)))</f>
        <v/>
      </c>
      <c r="M815" s="1134" t="str">
        <f>IF($J794="TC","TC",IF($J794="Nso","NSO",VLOOKUP($A791,'Class-9'!$B$9:$FL$108,164,0)))</f>
        <v/>
      </c>
      <c r="N815" s="1135"/>
      <c r="O815" s="79" t="str">
        <f>IF($J794="Nso",0,VLOOKUP($A791,'Class-9'!$B$9:$FL$108,166,0))</f>
        <v/>
      </c>
    </row>
    <row r="816" spans="1:15" ht="20.25" customHeight="1">
      <c r="A816" s="1138"/>
      <c r="B816" s="417" t="s">
        <v>200</v>
      </c>
      <c r="C816" s="1061" t="s">
        <v>64</v>
      </c>
      <c r="D816" s="1062"/>
      <c r="E816" s="1062"/>
      <c r="F816" s="1062"/>
      <c r="G816" s="1062"/>
      <c r="H816" s="1063"/>
      <c r="I816" s="1064" t="s">
        <v>65</v>
      </c>
      <c r="J816" s="1065"/>
      <c r="K816" s="1065"/>
      <c r="L816" s="83">
        <f>VLOOKUP($A791,'Class-9'!$B$9:$FL$108,157,0)</f>
        <v>0</v>
      </c>
      <c r="M816" s="1066" t="s">
        <v>121</v>
      </c>
      <c r="N816" s="1067"/>
      <c r="O816" s="1068"/>
    </row>
    <row r="817" spans="1:15" ht="20.25" customHeight="1" thickBot="1">
      <c r="A817" s="1138"/>
      <c r="B817" s="417" t="s">
        <v>200</v>
      </c>
      <c r="C817" s="1069" t="s">
        <v>60</v>
      </c>
      <c r="D817" s="1070"/>
      <c r="E817" s="1070"/>
      <c r="F817" s="1071" t="s">
        <v>192</v>
      </c>
      <c r="G817" s="1071"/>
      <c r="H817" s="260" t="s">
        <v>53</v>
      </c>
      <c r="I817" s="1072" t="s">
        <v>66</v>
      </c>
      <c r="J817" s="1073"/>
      <c r="K817" s="1073"/>
      <c r="L817" s="113">
        <f>VLOOKUP($A791,'Class-9'!$B$9:$FL$108,158,0)</f>
        <v>0</v>
      </c>
      <c r="M817" s="1074" t="str">
        <f>IF($J794="TC",0,IF($J794="Nso",0,VLOOKUP($A791,'Class-9'!$B$9:$FL$108,159,0)))</f>
        <v/>
      </c>
      <c r="N817" s="1075"/>
      <c r="O817" s="1076"/>
    </row>
    <row r="818" spans="1:15" ht="17.25" customHeight="1">
      <c r="A818" s="1138"/>
      <c r="B818" s="417" t="s">
        <v>200</v>
      </c>
      <c r="C818" s="1069"/>
      <c r="D818" s="1070"/>
      <c r="E818" s="1070"/>
      <c r="F818" s="1071"/>
      <c r="G818" s="1071"/>
      <c r="H818" s="261" t="s">
        <v>119</v>
      </c>
      <c r="I818" s="1077" t="s">
        <v>67</v>
      </c>
      <c r="J818" s="1078"/>
      <c r="K818" s="1078"/>
      <c r="L818" s="1079">
        <f>IF($J794="TC","Transferred",IF($J794="Nso","NameSeparated",VLOOKUP($A791,'Class-9'!$B$9:$FL$108,167,0)))</f>
        <v>0</v>
      </c>
      <c r="M818" s="1079"/>
      <c r="N818" s="1079"/>
      <c r="O818" s="1080"/>
    </row>
    <row r="819" spans="1:15" ht="17.25" customHeight="1">
      <c r="A819" s="1138"/>
      <c r="B819" s="417" t="s">
        <v>200</v>
      </c>
      <c r="C819" s="1081" t="str">
        <f>'Class-9'!$DF$3</f>
        <v>Foundation Of Information Tech.</v>
      </c>
      <c r="D819" s="1082"/>
      <c r="E819" s="1083"/>
      <c r="F819" s="1084" t="str">
        <f>IF($J794="TC",0,IF($J794="Nso",0,VLOOKUP($A791,'Class-9'!$B$9:$GP$108,185,0)))</f>
        <v>0/200</v>
      </c>
      <c r="G819" s="1084"/>
      <c r="H819" s="78" t="str">
        <f>IF($J794="TC",0,IF($J794="Nso",0,VLOOKUP($A791,'Class-9'!$B$9:$GP$108,120,0)))</f>
        <v/>
      </c>
      <c r="I819" s="1085" t="s">
        <v>79</v>
      </c>
      <c r="J819" s="1086"/>
      <c r="K819" s="1086"/>
      <c r="L819" s="1087">
        <f>'Class-9'!$T$2</f>
        <v>44676</v>
      </c>
      <c r="M819" s="1088"/>
      <c r="N819" s="1088"/>
      <c r="O819" s="1089"/>
    </row>
    <row r="820" spans="1:15" ht="21" customHeight="1">
      <c r="A820" s="1138"/>
      <c r="B820" s="417" t="s">
        <v>200</v>
      </c>
      <c r="C820" s="1090" t="str">
        <f>'Class-9'!$DR$3</f>
        <v>Health &amp; Phy. Edu.</v>
      </c>
      <c r="D820" s="1084"/>
      <c r="E820" s="1084"/>
      <c r="F820" s="1030" t="str">
        <f>IF($J794="TC",0,IF($J794="Nso",0,VLOOKUP($A791,'Class-9'!$B$9:$GP$108,189,0)))</f>
        <v>0/200</v>
      </c>
      <c r="G820" s="1031"/>
      <c r="H820" s="78" t="str">
        <f>IF($J794="TC",0,IF($J794="Nso",0,VLOOKUP($A791,'Class-9'!$B$9:$GP$108,132,0)))</f>
        <v/>
      </c>
      <c r="I820" s="1091"/>
      <c r="J820" s="1092"/>
      <c r="K820" s="1092"/>
      <c r="L820" s="1092"/>
      <c r="M820" s="1092"/>
      <c r="N820" s="1092"/>
      <c r="O820" s="1093"/>
    </row>
    <row r="821" spans="1:15" ht="21" customHeight="1">
      <c r="A821" s="1138"/>
      <c r="B821" s="417" t="s">
        <v>200</v>
      </c>
      <c r="C821" s="1028" t="str">
        <f>'Class-9'!$ED$3</f>
        <v>S.U.P.W.</v>
      </c>
      <c r="D821" s="1029"/>
      <c r="E821" s="1029"/>
      <c r="F821" s="1030" t="str">
        <f>IF($J794="TC",0,IF($J794="Nso",0,VLOOKUP($A791,'Class-9'!$B$9:$GP$108,193,0)))</f>
        <v>0/100</v>
      </c>
      <c r="G821" s="1031"/>
      <c r="H821" s="78" t="str">
        <f>IF($J794="TC",0,IF($J794="Nso",0,VLOOKUP($A791,'Class-9'!$B$9:$GP$108,138,0)))</f>
        <v/>
      </c>
      <c r="I821" s="1094"/>
      <c r="J821" s="1095"/>
      <c r="K821" s="1095"/>
      <c r="L821" s="1095"/>
      <c r="M821" s="1095"/>
      <c r="N821" s="1095"/>
      <c r="O821" s="1096"/>
    </row>
    <row r="822" spans="1:15" ht="14.25" customHeight="1">
      <c r="A822" s="1138"/>
      <c r="B822" s="417" t="s">
        <v>200</v>
      </c>
      <c r="C822" s="1028" t="str">
        <f>'Class-9'!$EJ$3</f>
        <v>ART EDUCATION</v>
      </c>
      <c r="D822" s="1029"/>
      <c r="E822" s="1029"/>
      <c r="F822" s="1030" t="str">
        <f>IF($J793="TC",0,IF($J793="Nso",0,VLOOKUP($A791,'Class-9'!$B$9:$GP$108,197,0)))</f>
        <v>0/100</v>
      </c>
      <c r="G822" s="1031"/>
      <c r="H822" s="78" t="str">
        <f>IF($J793="TC",0,IF($J793="Nso",0,VLOOKUP($A791,'Class-9'!$B$9:$GP$108,144,0)))</f>
        <v/>
      </c>
      <c r="I822" s="1032" t="s">
        <v>92</v>
      </c>
      <c r="J822" s="1033"/>
      <c r="K822" s="1033"/>
      <c r="L822" s="1033"/>
      <c r="M822" s="1033"/>
      <c r="N822" s="1033"/>
      <c r="O822" s="1034"/>
    </row>
    <row r="823" spans="1:15" ht="14.25" customHeight="1" thickBot="1">
      <c r="A823" s="1138"/>
      <c r="B823" s="417" t="s">
        <v>200</v>
      </c>
      <c r="C823" s="1035" t="str">
        <f>'Class-9'!$EP$3</f>
        <v>H &amp; C RAJ</v>
      </c>
      <c r="D823" s="1036"/>
      <c r="E823" s="1036"/>
      <c r="F823" s="1037" t="str">
        <f>IF($J794="TC",0,IF($J794="Nso",0,VLOOKUP($A791,'Class-9'!$B$9:$GU$108,201,0)))</f>
        <v>0/200</v>
      </c>
      <c r="G823" s="1038"/>
      <c r="H823" s="374" t="str">
        <f>IF($J794="TC",0,IF($J794="Nso",0,VLOOKUP($A791,'Class-9'!$B$9:$GU$108,156,0)))</f>
        <v/>
      </c>
      <c r="I823" s="1032" t="s">
        <v>73</v>
      </c>
      <c r="J823" s="1033"/>
      <c r="K823" s="1033"/>
      <c r="L823" s="1033"/>
      <c r="M823" s="1033"/>
      <c r="N823" s="1033"/>
      <c r="O823" s="1034"/>
    </row>
    <row r="824" spans="1:15" ht="20.25" customHeight="1">
      <c r="A824" s="1138"/>
      <c r="B824" s="417" t="s">
        <v>200</v>
      </c>
      <c r="C824" s="1046" t="s">
        <v>204</v>
      </c>
      <c r="D824" s="1047"/>
      <c r="E824" s="1048"/>
      <c r="F824" s="1055" t="s">
        <v>205</v>
      </c>
      <c r="G824" s="1056"/>
      <c r="H824" s="434" t="s">
        <v>34</v>
      </c>
      <c r="I824" s="1039" t="s">
        <v>74</v>
      </c>
      <c r="J824" s="1033"/>
      <c r="K824" s="1033"/>
      <c r="L824" s="1033"/>
      <c r="M824" s="1033"/>
      <c r="N824" s="1033"/>
      <c r="O824" s="1034"/>
    </row>
    <row r="825" spans="1:15" ht="20.25" customHeight="1">
      <c r="A825" s="1138"/>
      <c r="B825" s="417" t="s">
        <v>200</v>
      </c>
      <c r="C825" s="1049"/>
      <c r="D825" s="1050"/>
      <c r="E825" s="1051"/>
      <c r="F825" s="1057" t="s">
        <v>206</v>
      </c>
      <c r="G825" s="1058"/>
      <c r="H825" s="435" t="s">
        <v>203</v>
      </c>
      <c r="I825" s="1040" t="s">
        <v>75</v>
      </c>
      <c r="J825" s="1041"/>
      <c r="K825" s="1041"/>
      <c r="L825" s="1041"/>
      <c r="M825" s="1041"/>
      <c r="N825" s="1041"/>
      <c r="O825" s="1042"/>
    </row>
    <row r="826" spans="1:15" ht="16.5" customHeight="1">
      <c r="A826" s="1138"/>
      <c r="B826" s="417" t="s">
        <v>200</v>
      </c>
      <c r="C826" s="1049"/>
      <c r="D826" s="1050"/>
      <c r="E826" s="1051"/>
      <c r="F826" s="1057" t="s">
        <v>210</v>
      </c>
      <c r="G826" s="1058"/>
      <c r="H826" s="435" t="s">
        <v>68</v>
      </c>
      <c r="I826" s="1043"/>
      <c r="J826" s="1044"/>
      <c r="K826" s="1044"/>
      <c r="L826" s="1044"/>
      <c r="M826" s="1044"/>
      <c r="N826" s="1044"/>
      <c r="O826" s="1045"/>
    </row>
    <row r="827" spans="1:15" ht="16.5" customHeight="1">
      <c r="A827" s="1138"/>
      <c r="B827" s="417" t="s">
        <v>200</v>
      </c>
      <c r="C827" s="1049"/>
      <c r="D827" s="1050"/>
      <c r="E827" s="1051"/>
      <c r="F827" s="1057" t="s">
        <v>211</v>
      </c>
      <c r="G827" s="1058"/>
      <c r="H827" s="435" t="s">
        <v>69</v>
      </c>
      <c r="I827" s="1043"/>
      <c r="J827" s="1044"/>
      <c r="K827" s="1044"/>
      <c r="L827" s="1044"/>
      <c r="M827" s="1044"/>
      <c r="N827" s="1044"/>
      <c r="O827" s="1045"/>
    </row>
    <row r="828" spans="1:15" ht="16.5" customHeight="1">
      <c r="A828" s="1138"/>
      <c r="B828" s="417" t="s">
        <v>200</v>
      </c>
      <c r="C828" s="1049"/>
      <c r="D828" s="1050"/>
      <c r="E828" s="1051"/>
      <c r="F828" s="1057" t="s">
        <v>120</v>
      </c>
      <c r="G828" s="1058"/>
      <c r="H828" s="435" t="s">
        <v>71</v>
      </c>
      <c r="I828" s="1022" t="s">
        <v>93</v>
      </c>
      <c r="J828" s="1023"/>
      <c r="K828" s="1023"/>
      <c r="L828" s="1023"/>
      <c r="M828" s="1023"/>
      <c r="N828" s="1023"/>
      <c r="O828" s="1024"/>
    </row>
    <row r="829" spans="1:15" ht="16.5" customHeight="1" thickBot="1">
      <c r="A829" s="1138"/>
      <c r="B829" s="418" t="s">
        <v>200</v>
      </c>
      <c r="C829" s="1052"/>
      <c r="D829" s="1053"/>
      <c r="E829" s="1054"/>
      <c r="F829" s="1059" t="s">
        <v>208</v>
      </c>
      <c r="G829" s="1060"/>
      <c r="H829" s="436" t="s">
        <v>70</v>
      </c>
      <c r="I829" s="1025"/>
      <c r="J829" s="1026"/>
      <c r="K829" s="1026"/>
      <c r="L829" s="1026"/>
      <c r="M829" s="1026"/>
      <c r="N829" s="1026"/>
      <c r="O829" s="1027"/>
    </row>
    <row r="830" spans="1:15" ht="15.75" thickTop="1">
      <c r="A830" s="1136"/>
      <c r="B830" s="1136"/>
      <c r="C830" s="1136"/>
      <c r="D830" s="1136"/>
      <c r="E830" s="1136"/>
      <c r="F830" s="1136"/>
      <c r="G830" s="1136"/>
      <c r="H830" s="1136"/>
      <c r="I830" s="1136"/>
      <c r="J830" s="1136"/>
      <c r="K830" s="1136"/>
      <c r="L830" s="1136"/>
      <c r="M830" s="1136"/>
      <c r="N830" s="1136"/>
      <c r="O830" s="1136"/>
    </row>
    <row r="831" spans="1:15" ht="24.75" customHeight="1" thickBot="1">
      <c r="A831" s="263">
        <f>A791+1</f>
        <v>22</v>
      </c>
      <c r="B831" s="1137" t="s">
        <v>56</v>
      </c>
      <c r="C831" s="1137"/>
      <c r="D831" s="1137"/>
      <c r="E831" s="1137"/>
      <c r="F831" s="1137"/>
      <c r="G831" s="1137"/>
      <c r="H831" s="1137"/>
      <c r="I831" s="1137"/>
      <c r="J831" s="1137"/>
      <c r="K831" s="1137"/>
      <c r="L831" s="1137"/>
      <c r="M831" s="1137"/>
      <c r="N831" s="1137"/>
      <c r="O831" s="1137"/>
    </row>
    <row r="832" spans="1:15" s="430" customFormat="1" ht="30.75" customHeight="1" thickTop="1">
      <c r="A832" s="1138"/>
      <c r="B832" s="1139"/>
      <c r="C832" s="1140"/>
      <c r="D832" s="1143" t="str">
        <f>Master!$E$8</f>
        <v>Govt. Sr. Secondary School Raimalwada</v>
      </c>
      <c r="E832" s="1144"/>
      <c r="F832" s="1144"/>
      <c r="G832" s="1144"/>
      <c r="H832" s="1144"/>
      <c r="I832" s="1144"/>
      <c r="J832" s="1144"/>
      <c r="K832" s="1144"/>
      <c r="L832" s="1144"/>
      <c r="M832" s="1144"/>
      <c r="N832" s="1144"/>
      <c r="O832" s="1145"/>
    </row>
    <row r="833" spans="1:16" ht="26.25" customHeight="1" thickBot="1">
      <c r="A833" s="1138"/>
      <c r="B833" s="1141"/>
      <c r="C833" s="1142"/>
      <c r="D833" s="1146" t="str">
        <f>Master!$E$11</f>
        <v>P.S.-Bapini (Jodhpur)</v>
      </c>
      <c r="E833" s="1147"/>
      <c r="F833" s="1147"/>
      <c r="G833" s="1147"/>
      <c r="H833" s="1147"/>
      <c r="I833" s="1147"/>
      <c r="J833" s="1147"/>
      <c r="K833" s="1147"/>
      <c r="L833" s="1147"/>
      <c r="M833" s="1147"/>
      <c r="N833" s="1147"/>
      <c r="O833" s="1148"/>
    </row>
    <row r="834" spans="1:16" ht="22.5" customHeight="1">
      <c r="A834" s="1138"/>
      <c r="B834" s="262"/>
      <c r="C834" s="1149" t="s">
        <v>183</v>
      </c>
      <c r="D834" s="1150"/>
      <c r="E834" s="1150"/>
      <c r="F834" s="1150"/>
      <c r="G834" s="1151"/>
      <c r="H834" s="1158" t="s">
        <v>156</v>
      </c>
      <c r="I834" s="1158"/>
      <c r="J834" s="1161">
        <f>VLOOKUP($A831,'Class-9'!$B$9:$K$108,6)</f>
        <v>0</v>
      </c>
      <c r="K834" s="1162"/>
      <c r="L834" s="1167" t="s">
        <v>76</v>
      </c>
      <c r="M834" s="1168"/>
      <c r="N834" s="1169" t="str">
        <f>Master!$E$14</f>
        <v>08151106901</v>
      </c>
      <c r="O834" s="1170"/>
    </row>
    <row r="835" spans="1:16" ht="18.75" customHeight="1">
      <c r="A835" s="1138"/>
      <c r="B835" s="37"/>
      <c r="C835" s="1152"/>
      <c r="D835" s="1153"/>
      <c r="E835" s="1153"/>
      <c r="F835" s="1153"/>
      <c r="G835" s="1154"/>
      <c r="H835" s="1159"/>
      <c r="I835" s="1159"/>
      <c r="J835" s="1163"/>
      <c r="K835" s="1164"/>
      <c r="L835" s="1171" t="s">
        <v>72</v>
      </c>
      <c r="M835" s="1172"/>
      <c r="N835" s="1172"/>
      <c r="O835" s="1173"/>
      <c r="P835" s="104" t="s">
        <v>191</v>
      </c>
    </row>
    <row r="836" spans="1:16" ht="23.25" customHeight="1" thickBot="1">
      <c r="A836" s="1138"/>
      <c r="B836" s="37"/>
      <c r="C836" s="1155"/>
      <c r="D836" s="1156"/>
      <c r="E836" s="1156"/>
      <c r="F836" s="1156"/>
      <c r="G836" s="1157"/>
      <c r="H836" s="1160"/>
      <c r="I836" s="1160"/>
      <c r="J836" s="1165"/>
      <c r="K836" s="1166"/>
      <c r="L836" s="1174" t="s">
        <v>57</v>
      </c>
      <c r="M836" s="1175"/>
      <c r="N836" s="1176" t="str">
        <f>Master!$E$6</f>
        <v>2021-22</v>
      </c>
      <c r="O836" s="1177"/>
    </row>
    <row r="837" spans="1:16" ht="20.25" customHeight="1">
      <c r="A837" s="1138"/>
      <c r="B837" s="417" t="s">
        <v>200</v>
      </c>
      <c r="C837" s="1178" t="s">
        <v>22</v>
      </c>
      <c r="D837" s="1179"/>
      <c r="E837" s="1179"/>
      <c r="F837" s="1180"/>
      <c r="G837" s="23" t="s">
        <v>181</v>
      </c>
      <c r="H837" s="1181">
        <f>VLOOKUP($A831,'Class-9'!$B$9:$FL$108,4,0)</f>
        <v>0</v>
      </c>
      <c r="I837" s="1181"/>
      <c r="J837" s="1181"/>
      <c r="K837" s="1181"/>
      <c r="L837" s="1181"/>
      <c r="M837" s="1181"/>
      <c r="N837" s="1181"/>
      <c r="O837" s="1182"/>
    </row>
    <row r="838" spans="1:16" ht="20.25" customHeight="1">
      <c r="A838" s="1138"/>
      <c r="B838" s="417" t="s">
        <v>200</v>
      </c>
      <c r="C838" s="1183" t="s">
        <v>24</v>
      </c>
      <c r="D838" s="1184"/>
      <c r="E838" s="1184"/>
      <c r="F838" s="1185"/>
      <c r="G838" s="31" t="s">
        <v>181</v>
      </c>
      <c r="H838" s="1186">
        <f>VLOOKUP($A831,'Class-9'!$B$9:$FL$108,7,0)</f>
        <v>0</v>
      </c>
      <c r="I838" s="1186"/>
      <c r="J838" s="1186"/>
      <c r="K838" s="1186"/>
      <c r="L838" s="1186"/>
      <c r="M838" s="1186"/>
      <c r="N838" s="1186"/>
      <c r="O838" s="1187"/>
    </row>
    <row r="839" spans="1:16" ht="20.25" customHeight="1">
      <c r="A839" s="1138"/>
      <c r="B839" s="417" t="s">
        <v>200</v>
      </c>
      <c r="C839" s="1183" t="s">
        <v>25</v>
      </c>
      <c r="D839" s="1184"/>
      <c r="E839" s="1184"/>
      <c r="F839" s="1185"/>
      <c r="G839" s="31" t="s">
        <v>181</v>
      </c>
      <c r="H839" s="1186">
        <f>VLOOKUP($A831,'Class-9'!$B$9:$FL$108,8,0)</f>
        <v>0</v>
      </c>
      <c r="I839" s="1186"/>
      <c r="J839" s="1186"/>
      <c r="K839" s="1186"/>
      <c r="L839" s="1186"/>
      <c r="M839" s="1186"/>
      <c r="N839" s="1186"/>
      <c r="O839" s="1187"/>
    </row>
    <row r="840" spans="1:16" ht="20.25" customHeight="1">
      <c r="A840" s="1138"/>
      <c r="B840" s="417" t="s">
        <v>200</v>
      </c>
      <c r="C840" s="1183" t="s">
        <v>58</v>
      </c>
      <c r="D840" s="1184"/>
      <c r="E840" s="1184"/>
      <c r="F840" s="1185"/>
      <c r="G840" s="31" t="s">
        <v>181</v>
      </c>
      <c r="H840" s="1186">
        <f>VLOOKUP($A831,'Class-9'!$B$9:$FL$108,9,0)</f>
        <v>0</v>
      </c>
      <c r="I840" s="1186"/>
      <c r="J840" s="1186"/>
      <c r="K840" s="1186"/>
      <c r="L840" s="1186"/>
      <c r="M840" s="1186"/>
      <c r="N840" s="1186"/>
      <c r="O840" s="1187"/>
    </row>
    <row r="841" spans="1:16" ht="20.25" customHeight="1">
      <c r="A841" s="1138"/>
      <c r="B841" s="417" t="s">
        <v>200</v>
      </c>
      <c r="C841" s="1183" t="s">
        <v>59</v>
      </c>
      <c r="D841" s="1184"/>
      <c r="E841" s="1184"/>
      <c r="F841" s="1185"/>
      <c r="G841" s="31" t="s">
        <v>181</v>
      </c>
      <c r="H841" s="1188" t="str">
        <f>CONCATENATE('Class-9'!$G$4,'Class-9'!$J$4)</f>
        <v>9(A)</v>
      </c>
      <c r="I841" s="1186"/>
      <c r="J841" s="1186"/>
      <c r="K841" s="1186"/>
      <c r="L841" s="1186"/>
      <c r="M841" s="1186"/>
      <c r="N841" s="1186"/>
      <c r="O841" s="1187"/>
    </row>
    <row r="842" spans="1:16" ht="20.25" customHeight="1" thickBot="1">
      <c r="A842" s="1138"/>
      <c r="B842" s="417" t="s">
        <v>200</v>
      </c>
      <c r="C842" s="1189" t="s">
        <v>27</v>
      </c>
      <c r="D842" s="1190"/>
      <c r="E842" s="1190"/>
      <c r="F842" s="1191"/>
      <c r="G842" s="80" t="s">
        <v>181</v>
      </c>
      <c r="H842" s="1192">
        <f>VLOOKUP($A831,'Class-9'!$B$9:$FL$108,10,0)</f>
        <v>0</v>
      </c>
      <c r="I842" s="1192"/>
      <c r="J842" s="1192"/>
      <c r="K842" s="1192"/>
      <c r="L842" s="1192"/>
      <c r="M842" s="1192"/>
      <c r="N842" s="1192"/>
      <c r="O842" s="1193"/>
    </row>
    <row r="843" spans="1:16" ht="16.5" customHeight="1">
      <c r="A843" s="1138"/>
      <c r="B843" s="417" t="s">
        <v>200</v>
      </c>
      <c r="C843" s="1194" t="s">
        <v>60</v>
      </c>
      <c r="D843" s="1195"/>
      <c r="E843" s="1198" t="s">
        <v>81</v>
      </c>
      <c r="F843" s="1198" t="s">
        <v>82</v>
      </c>
      <c r="G843" s="1200" t="s">
        <v>32</v>
      </c>
      <c r="H843" s="1202" t="s">
        <v>61</v>
      </c>
      <c r="I843" s="1202"/>
      <c r="J843" s="1203"/>
      <c r="K843" s="1204" t="s">
        <v>97</v>
      </c>
      <c r="L843" s="1205"/>
      <c r="M843" s="1206"/>
      <c r="N843" s="1097" t="s">
        <v>88</v>
      </c>
      <c r="O843" s="1099" t="s">
        <v>118</v>
      </c>
    </row>
    <row r="844" spans="1:16" ht="16.5" customHeight="1">
      <c r="A844" s="1138"/>
      <c r="B844" s="417" t="s">
        <v>200</v>
      </c>
      <c r="C844" s="1196"/>
      <c r="D844" s="1197"/>
      <c r="E844" s="1199"/>
      <c r="F844" s="1199"/>
      <c r="G844" s="1201"/>
      <c r="H844" s="428" t="s">
        <v>31</v>
      </c>
      <c r="I844" s="254" t="s">
        <v>194</v>
      </c>
      <c r="J844" s="429" t="s">
        <v>32</v>
      </c>
      <c r="K844" s="428" t="s">
        <v>31</v>
      </c>
      <c r="L844" s="254" t="s">
        <v>194</v>
      </c>
      <c r="M844" s="429" t="s">
        <v>32</v>
      </c>
      <c r="N844" s="1098"/>
      <c r="O844" s="1100"/>
    </row>
    <row r="845" spans="1:16" ht="16.5" customHeight="1" thickBot="1">
      <c r="A845" s="1138"/>
      <c r="B845" s="417" t="s">
        <v>200</v>
      </c>
      <c r="C845" s="1102" t="s">
        <v>62</v>
      </c>
      <c r="D845" s="1103"/>
      <c r="E845" s="253">
        <f>'Class-9'!$L$7</f>
        <v>10</v>
      </c>
      <c r="F845" s="253">
        <f>'Class-9'!$M$7</f>
        <v>10</v>
      </c>
      <c r="G845" s="255">
        <f>SUM(E845:F845)</f>
        <v>20</v>
      </c>
      <c r="H845" s="253">
        <f>'Class-9'!$O$7</f>
        <v>24</v>
      </c>
      <c r="I845" s="253">
        <f>'Class-9'!$P$7</f>
        <v>6</v>
      </c>
      <c r="J845" s="255">
        <f>SUM(H845:I845)</f>
        <v>30</v>
      </c>
      <c r="K845" s="253">
        <f>'Class-9'!$R$7</f>
        <v>40</v>
      </c>
      <c r="L845" s="253">
        <f>'Class-9'!$S$7</f>
        <v>10</v>
      </c>
      <c r="M845" s="255">
        <f>SUM(K845:L845)</f>
        <v>50</v>
      </c>
      <c r="N845" s="129">
        <f>SUM(G845,J845,M845)</f>
        <v>100</v>
      </c>
      <c r="O845" s="1101"/>
    </row>
    <row r="846" spans="1:16" ht="16.5" customHeight="1">
      <c r="A846" s="1138"/>
      <c r="B846" s="417" t="s">
        <v>200</v>
      </c>
      <c r="C846" s="1104" t="str">
        <f>'Class-9'!$L$3</f>
        <v>HINDI</v>
      </c>
      <c r="D846" s="1105"/>
      <c r="E846" s="81">
        <f>IF($J834="TC",0,IF($J834="Nso",0,VLOOKUP($A831,'Class-9'!$B$9:$FL$108,11,0)))</f>
        <v>0</v>
      </c>
      <c r="F846" s="81">
        <f>IF($J834="TC",0,IF($J834="Nso",0,VLOOKUP($A831,'Class-9'!$B$9:$FL$108,12,0)))</f>
        <v>0</v>
      </c>
      <c r="G846" s="256">
        <f>E846+F846</f>
        <v>0</v>
      </c>
      <c r="H846" s="81">
        <f>IF($J834="TC",0,IF($J834="Nso",0,VLOOKUP($A831,'Class-9'!$B$9:$FL$108,14,0)))</f>
        <v>0</v>
      </c>
      <c r="I846" s="81">
        <f>IF($J834="TC",0,IF($J834="Nso",0,VLOOKUP($A831,'Class-9'!$B$9:$FL$108,15,0)))</f>
        <v>0</v>
      </c>
      <c r="J846" s="256">
        <f>H846+I846</f>
        <v>0</v>
      </c>
      <c r="K846" s="81">
        <f>IF($J834="TC",0,IF($J834="Nso",0,VLOOKUP($A831,'Class-9'!$B$9:$FL$108,17,0)))</f>
        <v>0</v>
      </c>
      <c r="L846" s="81">
        <f>IF($J834="Nso",0,VLOOKUP($A831,'Class-9'!$B$9:$FL$108,18,0))</f>
        <v>0</v>
      </c>
      <c r="M846" s="256">
        <f>K846+L846</f>
        <v>0</v>
      </c>
      <c r="N846" s="81">
        <f>G846+J846+M846</f>
        <v>0</v>
      </c>
      <c r="O846" s="82" t="str">
        <f>IF($J834="TC",0,IF($J834="Nso",0,VLOOKUP($A831,'Class-9'!$B$9:$FL$108,24,0)))</f>
        <v/>
      </c>
    </row>
    <row r="847" spans="1:16" ht="16.5" customHeight="1" thickBot="1">
      <c r="A847" s="1138"/>
      <c r="B847" s="417" t="s">
        <v>200</v>
      </c>
      <c r="C847" s="1106" t="str">
        <f>'Class-9'!$Z$3</f>
        <v>ENGLISH</v>
      </c>
      <c r="D847" s="1107"/>
      <c r="E847" s="419">
        <f>IF($J834="TC",0,IF($J834="Nso",0,VLOOKUP($A831,'Class-9'!$B$9:$FL$108,25,0)))</f>
        <v>0</v>
      </c>
      <c r="F847" s="419">
        <f>IF($J834="TC",0,IF($J834="Nso",0,VLOOKUP($A831,'Class-9'!$B$9:$FL$108,26,0)))</f>
        <v>0</v>
      </c>
      <c r="G847" s="420">
        <f t="shared" ref="G847" si="168">E847+F847</f>
        <v>0</v>
      </c>
      <c r="H847" s="421">
        <f>IF($J834="TC",0,IF($J834="Nso",0,VLOOKUP($A831,'Class-9'!$B$9:$FL$108,28,0)))</f>
        <v>0</v>
      </c>
      <c r="I847" s="419">
        <f>IF($J834="TC",0,IF($J834="Nso",0,VLOOKUP($A831,'Class-9'!$B$9:$FL$108,29,0)))</f>
        <v>0</v>
      </c>
      <c r="J847" s="420">
        <f t="shared" ref="J847" si="169">H847+I847</f>
        <v>0</v>
      </c>
      <c r="K847" s="419">
        <f>IF($J834="TC",0,IF($J834="Nso",0,VLOOKUP($A831,'Class-9'!$B$9:$FL$108,31,0)))</f>
        <v>0</v>
      </c>
      <c r="L847" s="419">
        <f>IF($J834="Nso",0,VLOOKUP($A831,'Class-9'!$B$9:$FL$108,32,0))</f>
        <v>0</v>
      </c>
      <c r="M847" s="420">
        <f t="shared" ref="M847" si="170">K847+L847</f>
        <v>0</v>
      </c>
      <c r="N847" s="419">
        <f t="shared" ref="N847" si="171">G847+J847+M847</f>
        <v>0</v>
      </c>
      <c r="O847" s="422" t="str">
        <f>IF($J834="TC",0,IF($J834="Nso",0,VLOOKUP($A831,'Class-9'!$B$9:$FL$108,38,0)))</f>
        <v/>
      </c>
    </row>
    <row r="848" spans="1:16" ht="16.5" customHeight="1" thickBot="1">
      <c r="A848" s="1138"/>
      <c r="B848" s="417" t="s">
        <v>200</v>
      </c>
      <c r="C848" s="1108" t="s">
        <v>62</v>
      </c>
      <c r="D848" s="1109"/>
      <c r="E848" s="424">
        <f>'Class-9'!$AN$7</f>
        <v>20</v>
      </c>
      <c r="F848" s="424">
        <f>'Class-9'!$AO$7</f>
        <v>20</v>
      </c>
      <c r="G848" s="425">
        <f>SUM(E848:F848)</f>
        <v>40</v>
      </c>
      <c r="H848" s="424">
        <f>'Class-9'!$AQ$7</f>
        <v>48</v>
      </c>
      <c r="I848" s="424">
        <f>'Class-9'!$AR$7</f>
        <v>12</v>
      </c>
      <c r="J848" s="425">
        <f>SUM(H848:I848)</f>
        <v>60</v>
      </c>
      <c r="K848" s="424">
        <f>'Class-9'!$AT$7</f>
        <v>80</v>
      </c>
      <c r="L848" s="424">
        <f>'Class-9'!$AU$7</f>
        <v>20</v>
      </c>
      <c r="M848" s="425">
        <f>SUM(K848:L848)</f>
        <v>100</v>
      </c>
      <c r="N848" s="426">
        <f>SUM(G848,J848,M848)</f>
        <v>200</v>
      </c>
      <c r="O848" s="427" t="s">
        <v>201</v>
      </c>
    </row>
    <row r="849" spans="1:15" ht="16.5" customHeight="1">
      <c r="A849" s="1138"/>
      <c r="B849" s="417" t="s">
        <v>200</v>
      </c>
      <c r="C849" s="1110" t="str">
        <f>'Class-9'!$AN$3</f>
        <v>SANSKRIT-I</v>
      </c>
      <c r="D849" s="1111"/>
      <c r="E849" s="81">
        <f>IF($J834="TC",0,IF($J834="Nso",0,VLOOKUP($A831,'Class-9'!$B$9:$FL$108,39,0)))</f>
        <v>0</v>
      </c>
      <c r="F849" s="81">
        <f>IF($J834="TC",0,IF($J834="TC",0,IF($J834="Nso",0,VLOOKUP($A831,'Class-9'!$B$9:$FL$108,40,0))))</f>
        <v>0</v>
      </c>
      <c r="G849" s="423">
        <f t="shared" ref="G849:G853" si="172">E849+F849</f>
        <v>0</v>
      </c>
      <c r="H849" s="410">
        <f>IF($J834="TC",0,IF($J834="Nso",0,VLOOKUP($A831,'Class-9'!$B$9:$FL$108,42,0)))</f>
        <v>0</v>
      </c>
      <c r="I849" s="81">
        <f>IF($J834="TC",0,IF($J834="Nso",0,VLOOKUP($A831,'Class-9'!$B$9:$FL$108,43,0)))</f>
        <v>0</v>
      </c>
      <c r="J849" s="423">
        <f t="shared" ref="J849:J853" si="173">H849+I849</f>
        <v>0</v>
      </c>
      <c r="K849" s="81">
        <f>IF($J834="TC",0,IF($J834="Nso",0,VLOOKUP($A831,'Class-9'!$B$9:$FL$108,45,0)))</f>
        <v>0</v>
      </c>
      <c r="L849" s="81">
        <f>IF($J834="Nso",0,VLOOKUP($A831,'Class-9'!$B$9:$FL$108,46,0))</f>
        <v>0</v>
      </c>
      <c r="M849" s="423">
        <f t="shared" ref="M849:M853" si="174">K849+L849</f>
        <v>0</v>
      </c>
      <c r="N849" s="81">
        <f t="shared" ref="N849:N853" si="175">G849+J849+M849</f>
        <v>0</v>
      </c>
      <c r="O849" s="82" t="str">
        <f>IF($J834="TC",0,IF($J834="Nso",0,VLOOKUP($A831,'Class-9'!$B$9:$FL$108,52,0)))</f>
        <v/>
      </c>
    </row>
    <row r="850" spans="1:15" ht="16.5" customHeight="1">
      <c r="A850" s="1138"/>
      <c r="B850" s="417" t="s">
        <v>200</v>
      </c>
      <c r="C850" s="1112" t="str">
        <f>'Class-9'!$BB$3</f>
        <v>SANSKRIT-II</v>
      </c>
      <c r="D850" s="1113"/>
      <c r="E850" s="81">
        <f>IF($J834="TC",0,IF($J834="Nso",0,VLOOKUP($A831,'Class-9'!$B$9:$FL$108,53,0)))</f>
        <v>0</v>
      </c>
      <c r="F850" s="81">
        <f>IF($J834="TC",0,IF($J834="Nso",0,VLOOKUP($A831,'Class-9'!$B$9:$FL$108,54,0)))</f>
        <v>0</v>
      </c>
      <c r="G850" s="257">
        <f t="shared" si="172"/>
        <v>0</v>
      </c>
      <c r="H850" s="258">
        <f>IF($J834="TC",0,IF($J834="Nso",0,VLOOKUP($A831,'Class-9'!$B$9:$FL$108,56,0)))</f>
        <v>0</v>
      </c>
      <c r="I850" s="81">
        <f>IF($J834="TC",0,IF($J834="Nso",0,VLOOKUP($A831,'Class-9'!$B$9:$FL$108,57,0)))</f>
        <v>0</v>
      </c>
      <c r="J850" s="257">
        <f t="shared" si="173"/>
        <v>0</v>
      </c>
      <c r="K850" s="81">
        <f>IF($J834="TC",0,IF($J834="Nso",0,VLOOKUP($A831,'Class-9'!$B$9:$FL$108,59,0)))</f>
        <v>0</v>
      </c>
      <c r="L850" s="81">
        <f>IF($J834="Nso",0,VLOOKUP($A831,'Class-9'!$B$9:$FL$108,60,0))</f>
        <v>0</v>
      </c>
      <c r="M850" s="257">
        <f t="shared" si="174"/>
        <v>0</v>
      </c>
      <c r="N850" s="81">
        <f t="shared" si="175"/>
        <v>0</v>
      </c>
      <c r="O850" s="82" t="str">
        <f>IF($J834="TC",0,IF($J834="Nso",0,VLOOKUP($A831,'Class-9'!$B$9:$FL$108,66,0)))</f>
        <v/>
      </c>
    </row>
    <row r="851" spans="1:15" ht="16.5" customHeight="1">
      <c r="A851" s="1138"/>
      <c r="B851" s="417" t="s">
        <v>200</v>
      </c>
      <c r="C851" s="1112" t="str">
        <f>'Class-9'!$BP$3</f>
        <v>MATHEMATICS</v>
      </c>
      <c r="D851" s="1113"/>
      <c r="E851" s="81">
        <f>IF($J834="TC",0,IF($J834="Nso",0,VLOOKUP($A831,'Class-9'!$B$9:$FL$108,67,0)))</f>
        <v>0</v>
      </c>
      <c r="F851" s="81">
        <f>IF($J834="TC",0,IF($J834="Nso",0,VLOOKUP($A831,'Class-9'!$B$9:$FL$108,68,0)))</f>
        <v>0</v>
      </c>
      <c r="G851" s="257">
        <f t="shared" si="172"/>
        <v>0</v>
      </c>
      <c r="H851" s="258">
        <f>IF($J834="TC",0,IF($J834="Nso",0,VLOOKUP($A831,'Class-9'!$B$9:$FL$108,70,0)))</f>
        <v>0</v>
      </c>
      <c r="I851" s="81">
        <f>IF($J834="TC",0,IF($J834="Nso",0,VLOOKUP($A831,'Class-9'!$B$9:$FL$108,71,0)))</f>
        <v>0</v>
      </c>
      <c r="J851" s="257">
        <f t="shared" si="173"/>
        <v>0</v>
      </c>
      <c r="K851" s="81">
        <f>IF($J834="TC",0,IF($J834="Nso",0,VLOOKUP($A831,'Class-9'!$B$9:$FL$108,73,0)))</f>
        <v>0</v>
      </c>
      <c r="L851" s="81">
        <f>IF($J834="Nso",0,VLOOKUP($A831,'Class-9'!$B$9:$FL$108,74,0))</f>
        <v>0</v>
      </c>
      <c r="M851" s="257">
        <f t="shared" si="174"/>
        <v>0</v>
      </c>
      <c r="N851" s="81">
        <f t="shared" si="175"/>
        <v>0</v>
      </c>
      <c r="O851" s="82" t="str">
        <f>IF($J834="TC",0,IF($J834="Nso",0,VLOOKUP($A831,'Class-9'!$B$9:$FL$108,80,0)))</f>
        <v/>
      </c>
    </row>
    <row r="852" spans="1:15" ht="16.5" customHeight="1">
      <c r="A852" s="1138"/>
      <c r="B852" s="417" t="s">
        <v>200</v>
      </c>
      <c r="C852" s="1114" t="str">
        <f>'Class-9'!$CD$3</f>
        <v>SCIENCE</v>
      </c>
      <c r="D852" s="1115"/>
      <c r="E852" s="411">
        <f>IF($J834="TC",0,IF($J834="Nso",0,VLOOKUP($A831,'Class-9'!$B$9:$FL$108,81,0)))</f>
        <v>0</v>
      </c>
      <c r="F852" s="411">
        <f>IF($J834="TC",0,IF($J834="Nso",0,VLOOKUP($A831,'Class-9'!$B$9:$FL$108,82,0)))</f>
        <v>0</v>
      </c>
      <c r="G852" s="412">
        <f t="shared" si="172"/>
        <v>0</v>
      </c>
      <c r="H852" s="413">
        <f>IF($J834="TC",0,IF($J834="Nso",0,VLOOKUP($A831,'Class-9'!$B$9:$FL$108,84,0)))</f>
        <v>0</v>
      </c>
      <c r="I852" s="411">
        <f>IF($J834="TC",0,IF($J834="Nso",0,VLOOKUP($A831,'Class-9'!$B$9:$FL$108,85,0)))</f>
        <v>0</v>
      </c>
      <c r="J852" s="412">
        <f t="shared" si="173"/>
        <v>0</v>
      </c>
      <c r="K852" s="411">
        <f>IF($J834="TC",0,IF($J834="Nso",0,VLOOKUP($A831,'Class-9'!$B$9:$FL$108,87,0)))</f>
        <v>0</v>
      </c>
      <c r="L852" s="411">
        <f>IF($J834="Nso",0,VLOOKUP($A831,'Class-9'!$B$9:$FL$108,88,0))</f>
        <v>0</v>
      </c>
      <c r="M852" s="412">
        <f t="shared" si="174"/>
        <v>0</v>
      </c>
      <c r="N852" s="411">
        <f t="shared" si="175"/>
        <v>0</v>
      </c>
      <c r="O852" s="414" t="str">
        <f>IF($J834="TC",0,IF($J834="Nso",0,VLOOKUP($A831,'Class-9'!$B$9:$FL$108,94,0)))</f>
        <v/>
      </c>
    </row>
    <row r="853" spans="1:15" ht="16.5" customHeight="1" thickBot="1">
      <c r="A853" s="1138"/>
      <c r="B853" s="417" t="s">
        <v>200</v>
      </c>
      <c r="C853" s="1114" t="str">
        <f>'Class-9'!$CR$3</f>
        <v>SOCIAL SCIENCE</v>
      </c>
      <c r="D853" s="1115"/>
      <c r="E853" s="411">
        <f>IF($J835="TC",0,IF($J834="Nso",0,VLOOKUP($A831,'Class-9'!$B$9:$FL$108,95,0)))</f>
        <v>0</v>
      </c>
      <c r="F853" s="411">
        <f>IF($J835="TC",0,IF($J834="Nso",0,VLOOKUP($A831,'Class-9'!$B$9:$FL$108,96,0)))</f>
        <v>0</v>
      </c>
      <c r="G853" s="412">
        <f t="shared" si="172"/>
        <v>0</v>
      </c>
      <c r="H853" s="413">
        <f>IF($J835="TC",0,IF($J834="Nso",0,VLOOKUP($A831,'Class-9'!$B$9:$FL$108,98,0)))</f>
        <v>0</v>
      </c>
      <c r="I853" s="411">
        <f>IF($J835="TC",0,IF($J834="Nso",0,VLOOKUP($A831,'Class-9'!$B$9:$FL$108,99,0)))</f>
        <v>0</v>
      </c>
      <c r="J853" s="412">
        <f t="shared" si="173"/>
        <v>0</v>
      </c>
      <c r="K853" s="411">
        <f>IF($J835="TC",0,IF($J834="Nso",0,VLOOKUP($A831,'Class-9'!$B$9:$FL$108,101,0)))</f>
        <v>0</v>
      </c>
      <c r="L853" s="411">
        <f>IF($J835="Nso",0,VLOOKUP($A831,'Class-9'!$B$9:$FL$108,102,0))</f>
        <v>0</v>
      </c>
      <c r="M853" s="412">
        <f t="shared" si="174"/>
        <v>0</v>
      </c>
      <c r="N853" s="411">
        <f t="shared" si="175"/>
        <v>0</v>
      </c>
      <c r="O853" s="414" t="str">
        <f>IF($J835="TC",0,IF($J834="Nso",0,VLOOKUP($A831,'Class-9'!$B$9:$FL$108,108,0)))</f>
        <v/>
      </c>
    </row>
    <row r="854" spans="1:15" ht="23.25" customHeight="1">
      <c r="A854" s="1138"/>
      <c r="B854" s="417" t="s">
        <v>200</v>
      </c>
      <c r="C854" s="1116" t="s">
        <v>89</v>
      </c>
      <c r="D854" s="1117"/>
      <c r="E854" s="1118"/>
      <c r="F854" s="1122" t="s">
        <v>90</v>
      </c>
      <c r="G854" s="1123"/>
      <c r="H854" s="1124" t="s">
        <v>91</v>
      </c>
      <c r="I854" s="1125"/>
      <c r="J854" s="1126" t="s">
        <v>47</v>
      </c>
      <c r="K854" s="1127"/>
      <c r="L854" s="415" t="s">
        <v>111</v>
      </c>
      <c r="M854" s="1128" t="s">
        <v>45</v>
      </c>
      <c r="N854" s="1129"/>
      <c r="O854" s="416" t="s">
        <v>49</v>
      </c>
    </row>
    <row r="855" spans="1:15" ht="20.25" customHeight="1" thickBot="1">
      <c r="A855" s="1138"/>
      <c r="B855" s="417" t="s">
        <v>200</v>
      </c>
      <c r="C855" s="1119"/>
      <c r="D855" s="1120"/>
      <c r="E855" s="1121"/>
      <c r="F855" s="1130">
        <f>IF($J834="TC",0,IF($J834="Nso",0,VLOOKUP($A831,'Class-9'!$B$9:$FL$108,160,0)))</f>
        <v>0</v>
      </c>
      <c r="G855" s="1131"/>
      <c r="H855" s="1130">
        <f>IF($J834="TC",0,IF($J834="Nso",0,VLOOKUP($A831,'Class-9'!$B$9:$FL$108,161,0)))</f>
        <v>0</v>
      </c>
      <c r="I855" s="1131"/>
      <c r="J855" s="1132">
        <f>IF($J834="TC",0,IF($J834="Nso",0,VLOOKUP($A831,'Class-9'!$B$9:$FL$108,162,0)))</f>
        <v>0</v>
      </c>
      <c r="K855" s="1133"/>
      <c r="L855" s="259" t="str">
        <f>IF($J834="TC",0,IF($J834="Nso",0,VLOOKUP($A831,'Class-9'!$B$9:$FL$108,163,0)))</f>
        <v/>
      </c>
      <c r="M855" s="1134" t="str">
        <f>IF($J834="TC","TC",IF($J834="Nso","NSO",VLOOKUP($A831,'Class-9'!$B$9:$FL$108,164,0)))</f>
        <v/>
      </c>
      <c r="N855" s="1135"/>
      <c r="O855" s="79" t="str">
        <f>IF($J834="Nso",0,VLOOKUP($A831,'Class-9'!$B$9:$FL$108,166,0))</f>
        <v/>
      </c>
    </row>
    <row r="856" spans="1:15" ht="20.25" customHeight="1">
      <c r="A856" s="1138"/>
      <c r="B856" s="417" t="s">
        <v>200</v>
      </c>
      <c r="C856" s="1061" t="s">
        <v>64</v>
      </c>
      <c r="D856" s="1062"/>
      <c r="E856" s="1062"/>
      <c r="F856" s="1062"/>
      <c r="G856" s="1062"/>
      <c r="H856" s="1063"/>
      <c r="I856" s="1064" t="s">
        <v>65</v>
      </c>
      <c r="J856" s="1065"/>
      <c r="K856" s="1065"/>
      <c r="L856" s="83">
        <f>VLOOKUP($A831,'Class-9'!$B$9:$FL$108,157,0)</f>
        <v>0</v>
      </c>
      <c r="M856" s="1066" t="s">
        <v>121</v>
      </c>
      <c r="N856" s="1067"/>
      <c r="O856" s="1068"/>
    </row>
    <row r="857" spans="1:15" ht="20.25" customHeight="1" thickBot="1">
      <c r="A857" s="1138"/>
      <c r="B857" s="417" t="s">
        <v>200</v>
      </c>
      <c r="C857" s="1069" t="s">
        <v>60</v>
      </c>
      <c r="D857" s="1070"/>
      <c r="E857" s="1070"/>
      <c r="F857" s="1071" t="s">
        <v>192</v>
      </c>
      <c r="G857" s="1071"/>
      <c r="H857" s="260" t="s">
        <v>53</v>
      </c>
      <c r="I857" s="1072" t="s">
        <v>66</v>
      </c>
      <c r="J857" s="1073"/>
      <c r="K857" s="1073"/>
      <c r="L857" s="113">
        <f>VLOOKUP($A831,'Class-9'!$B$9:$FL$108,158,0)</f>
        <v>0</v>
      </c>
      <c r="M857" s="1074" t="str">
        <f>IF($J834="TC",0,IF($J834="Nso",0,VLOOKUP($A831,'Class-9'!$B$9:$FL$108,159,0)))</f>
        <v/>
      </c>
      <c r="N857" s="1075"/>
      <c r="O857" s="1076"/>
    </row>
    <row r="858" spans="1:15" ht="17.25" customHeight="1">
      <c r="A858" s="1138"/>
      <c r="B858" s="417" t="s">
        <v>200</v>
      </c>
      <c r="C858" s="1069"/>
      <c r="D858" s="1070"/>
      <c r="E858" s="1070"/>
      <c r="F858" s="1071"/>
      <c r="G858" s="1071"/>
      <c r="H858" s="261" t="s">
        <v>119</v>
      </c>
      <c r="I858" s="1077" t="s">
        <v>67</v>
      </c>
      <c r="J858" s="1078"/>
      <c r="K858" s="1078"/>
      <c r="L858" s="1079">
        <f>IF($J834="TC","Transferred",IF($J834="Nso","NameSeparated",VLOOKUP($A831,'Class-9'!$B$9:$FL$108,167,0)))</f>
        <v>0</v>
      </c>
      <c r="M858" s="1079"/>
      <c r="N858" s="1079"/>
      <c r="O858" s="1080"/>
    </row>
    <row r="859" spans="1:15" ht="17.25" customHeight="1">
      <c r="A859" s="1138"/>
      <c r="B859" s="417" t="s">
        <v>200</v>
      </c>
      <c r="C859" s="1081" t="str">
        <f>'Class-9'!$DF$3</f>
        <v>Foundation Of Information Tech.</v>
      </c>
      <c r="D859" s="1082"/>
      <c r="E859" s="1083"/>
      <c r="F859" s="1084" t="str">
        <f>IF($J834="TC",0,IF($J834="Nso",0,VLOOKUP($A831,'Class-9'!$B$9:$GP$108,185,0)))</f>
        <v>0/200</v>
      </c>
      <c r="G859" s="1084"/>
      <c r="H859" s="78" t="str">
        <f>IF($J834="TC",0,IF($J834="Nso",0,VLOOKUP($A831,'Class-9'!$B$9:$GP$108,120,0)))</f>
        <v/>
      </c>
      <c r="I859" s="1085" t="s">
        <v>79</v>
      </c>
      <c r="J859" s="1086"/>
      <c r="K859" s="1086"/>
      <c r="L859" s="1087">
        <f>'Class-9'!$T$2</f>
        <v>44676</v>
      </c>
      <c r="M859" s="1088"/>
      <c r="N859" s="1088"/>
      <c r="O859" s="1089"/>
    </row>
    <row r="860" spans="1:15" ht="21" customHeight="1">
      <c r="A860" s="1138"/>
      <c r="B860" s="417" t="s">
        <v>200</v>
      </c>
      <c r="C860" s="1090" t="str">
        <f>'Class-9'!$DR$3</f>
        <v>Health &amp; Phy. Edu.</v>
      </c>
      <c r="D860" s="1084"/>
      <c r="E860" s="1084"/>
      <c r="F860" s="1030" t="str">
        <f>IF($J834="TC",0,IF($J834="Nso",0,VLOOKUP($A831,'Class-9'!$B$9:$GP$108,189,0)))</f>
        <v>0/200</v>
      </c>
      <c r="G860" s="1031"/>
      <c r="H860" s="78" t="str">
        <f>IF($J834="TC",0,IF($J834="Nso",0,VLOOKUP($A831,'Class-9'!$B$9:$GP$108,132,0)))</f>
        <v/>
      </c>
      <c r="I860" s="1091"/>
      <c r="J860" s="1092"/>
      <c r="K860" s="1092"/>
      <c r="L860" s="1092"/>
      <c r="M860" s="1092"/>
      <c r="N860" s="1092"/>
      <c r="O860" s="1093"/>
    </row>
    <row r="861" spans="1:15" ht="21" customHeight="1">
      <c r="A861" s="1138"/>
      <c r="B861" s="417" t="s">
        <v>200</v>
      </c>
      <c r="C861" s="1028" t="str">
        <f>'Class-9'!$ED$3</f>
        <v>S.U.P.W.</v>
      </c>
      <c r="D861" s="1029"/>
      <c r="E861" s="1029"/>
      <c r="F861" s="1030" t="str">
        <f>IF($J834="TC",0,IF($J834="Nso",0,VLOOKUP($A831,'Class-9'!$B$9:$GP$108,193,0)))</f>
        <v>0/100</v>
      </c>
      <c r="G861" s="1031"/>
      <c r="H861" s="78" t="str">
        <f>IF($J834="TC",0,IF($J834="Nso",0,VLOOKUP($A831,'Class-9'!$B$9:$GP$108,138,0)))</f>
        <v/>
      </c>
      <c r="I861" s="1094"/>
      <c r="J861" s="1095"/>
      <c r="K861" s="1095"/>
      <c r="L861" s="1095"/>
      <c r="M861" s="1095"/>
      <c r="N861" s="1095"/>
      <c r="O861" s="1096"/>
    </row>
    <row r="862" spans="1:15" ht="14.25" customHeight="1">
      <c r="A862" s="1138"/>
      <c r="B862" s="417" t="s">
        <v>200</v>
      </c>
      <c r="C862" s="1028" t="str">
        <f>'Class-9'!$EJ$3</f>
        <v>ART EDUCATION</v>
      </c>
      <c r="D862" s="1029"/>
      <c r="E862" s="1029"/>
      <c r="F862" s="1030" t="str">
        <f>IF($J833="TC",0,IF($J833="Nso",0,VLOOKUP($A831,'Class-9'!$B$9:$GP$108,197,0)))</f>
        <v>0/100</v>
      </c>
      <c r="G862" s="1031"/>
      <c r="H862" s="78" t="str">
        <f>IF($J833="TC",0,IF($J833="Nso",0,VLOOKUP($A831,'Class-9'!$B$9:$GP$108,144,0)))</f>
        <v/>
      </c>
      <c r="I862" s="1032" t="s">
        <v>92</v>
      </c>
      <c r="J862" s="1033"/>
      <c r="K862" s="1033"/>
      <c r="L862" s="1033"/>
      <c r="M862" s="1033"/>
      <c r="N862" s="1033"/>
      <c r="O862" s="1034"/>
    </row>
    <row r="863" spans="1:15" ht="14.25" customHeight="1" thickBot="1">
      <c r="A863" s="1138"/>
      <c r="B863" s="417" t="s">
        <v>200</v>
      </c>
      <c r="C863" s="1035" t="str">
        <f>'Class-9'!$EP$3</f>
        <v>H &amp; C RAJ</v>
      </c>
      <c r="D863" s="1036"/>
      <c r="E863" s="1036"/>
      <c r="F863" s="1037" t="str">
        <f>IF($J834="TC",0,IF($J834="Nso",0,VLOOKUP($A831,'Class-9'!$B$9:$GU$108,201,0)))</f>
        <v>0/200</v>
      </c>
      <c r="G863" s="1038"/>
      <c r="H863" s="374" t="str">
        <f>IF($J834="TC",0,IF($J834="Nso",0,VLOOKUP($A831,'Class-9'!$B$9:$GU$108,156,0)))</f>
        <v/>
      </c>
      <c r="I863" s="1032" t="s">
        <v>73</v>
      </c>
      <c r="J863" s="1033"/>
      <c r="K863" s="1033"/>
      <c r="L863" s="1033"/>
      <c r="M863" s="1033"/>
      <c r="N863" s="1033"/>
      <c r="O863" s="1034"/>
    </row>
    <row r="864" spans="1:15" ht="20.25" customHeight="1">
      <c r="A864" s="1138"/>
      <c r="B864" s="417" t="s">
        <v>200</v>
      </c>
      <c r="C864" s="1046" t="s">
        <v>204</v>
      </c>
      <c r="D864" s="1047"/>
      <c r="E864" s="1048"/>
      <c r="F864" s="1055" t="s">
        <v>205</v>
      </c>
      <c r="G864" s="1056"/>
      <c r="H864" s="434" t="s">
        <v>34</v>
      </c>
      <c r="I864" s="1039" t="s">
        <v>74</v>
      </c>
      <c r="J864" s="1033"/>
      <c r="K864" s="1033"/>
      <c r="L864" s="1033"/>
      <c r="M864" s="1033"/>
      <c r="N864" s="1033"/>
      <c r="O864" s="1034"/>
    </row>
    <row r="865" spans="1:16" ht="20.25" customHeight="1">
      <c r="A865" s="1138"/>
      <c r="B865" s="417" t="s">
        <v>200</v>
      </c>
      <c r="C865" s="1049"/>
      <c r="D865" s="1050"/>
      <c r="E865" s="1051"/>
      <c r="F865" s="1057" t="s">
        <v>206</v>
      </c>
      <c r="G865" s="1058"/>
      <c r="H865" s="435" t="s">
        <v>203</v>
      </c>
      <c r="I865" s="1040" t="s">
        <v>75</v>
      </c>
      <c r="J865" s="1041"/>
      <c r="K865" s="1041"/>
      <c r="L865" s="1041"/>
      <c r="M865" s="1041"/>
      <c r="N865" s="1041"/>
      <c r="O865" s="1042"/>
    </row>
    <row r="866" spans="1:16" ht="16.5" customHeight="1">
      <c r="A866" s="1138"/>
      <c r="B866" s="417" t="s">
        <v>200</v>
      </c>
      <c r="C866" s="1049"/>
      <c r="D866" s="1050"/>
      <c r="E866" s="1051"/>
      <c r="F866" s="1057" t="s">
        <v>210</v>
      </c>
      <c r="G866" s="1058"/>
      <c r="H866" s="435" t="s">
        <v>68</v>
      </c>
      <c r="I866" s="1043"/>
      <c r="J866" s="1044"/>
      <c r="K866" s="1044"/>
      <c r="L866" s="1044"/>
      <c r="M866" s="1044"/>
      <c r="N866" s="1044"/>
      <c r="O866" s="1045"/>
    </row>
    <row r="867" spans="1:16" ht="16.5" customHeight="1">
      <c r="A867" s="1138"/>
      <c r="B867" s="417" t="s">
        <v>200</v>
      </c>
      <c r="C867" s="1049"/>
      <c r="D867" s="1050"/>
      <c r="E867" s="1051"/>
      <c r="F867" s="1057" t="s">
        <v>211</v>
      </c>
      <c r="G867" s="1058"/>
      <c r="H867" s="435" t="s">
        <v>69</v>
      </c>
      <c r="I867" s="1043"/>
      <c r="J867" s="1044"/>
      <c r="K867" s="1044"/>
      <c r="L867" s="1044"/>
      <c r="M867" s="1044"/>
      <c r="N867" s="1044"/>
      <c r="O867" s="1045"/>
    </row>
    <row r="868" spans="1:16" ht="16.5" customHeight="1">
      <c r="A868" s="1138"/>
      <c r="B868" s="417" t="s">
        <v>200</v>
      </c>
      <c r="C868" s="1049"/>
      <c r="D868" s="1050"/>
      <c r="E868" s="1051"/>
      <c r="F868" s="1057" t="s">
        <v>120</v>
      </c>
      <c r="G868" s="1058"/>
      <c r="H868" s="435" t="s">
        <v>71</v>
      </c>
      <c r="I868" s="1022" t="s">
        <v>93</v>
      </c>
      <c r="J868" s="1023"/>
      <c r="K868" s="1023"/>
      <c r="L868" s="1023"/>
      <c r="M868" s="1023"/>
      <c r="N868" s="1023"/>
      <c r="O868" s="1024"/>
    </row>
    <row r="869" spans="1:16" ht="16.5" customHeight="1" thickBot="1">
      <c r="A869" s="1138"/>
      <c r="B869" s="418" t="s">
        <v>200</v>
      </c>
      <c r="C869" s="1052"/>
      <c r="D869" s="1053"/>
      <c r="E869" s="1054"/>
      <c r="F869" s="1059" t="s">
        <v>208</v>
      </c>
      <c r="G869" s="1060"/>
      <c r="H869" s="436" t="s">
        <v>70</v>
      </c>
      <c r="I869" s="1025"/>
      <c r="J869" s="1026"/>
      <c r="K869" s="1026"/>
      <c r="L869" s="1026"/>
      <c r="M869" s="1026"/>
      <c r="N869" s="1026"/>
      <c r="O869" s="1027"/>
    </row>
    <row r="870" spans="1:16" ht="24.75" customHeight="1" thickTop="1" thickBot="1">
      <c r="A870" s="263">
        <f>A831+1</f>
        <v>23</v>
      </c>
      <c r="B870" s="1137" t="s">
        <v>56</v>
      </c>
      <c r="C870" s="1137"/>
      <c r="D870" s="1137"/>
      <c r="E870" s="1137"/>
      <c r="F870" s="1137"/>
      <c r="G870" s="1137"/>
      <c r="H870" s="1137"/>
      <c r="I870" s="1137"/>
      <c r="J870" s="1137"/>
      <c r="K870" s="1137"/>
      <c r="L870" s="1137"/>
      <c r="M870" s="1137"/>
      <c r="N870" s="1137"/>
      <c r="O870" s="1137"/>
    </row>
    <row r="871" spans="1:16" s="430" customFormat="1" ht="30.75" customHeight="1" thickTop="1">
      <c r="A871" s="1138"/>
      <c r="B871" s="1139"/>
      <c r="C871" s="1140"/>
      <c r="D871" s="1143" t="str">
        <f>Master!$E$8</f>
        <v>Govt. Sr. Secondary School Raimalwada</v>
      </c>
      <c r="E871" s="1144"/>
      <c r="F871" s="1144"/>
      <c r="G871" s="1144"/>
      <c r="H871" s="1144"/>
      <c r="I871" s="1144"/>
      <c r="J871" s="1144"/>
      <c r="K871" s="1144"/>
      <c r="L871" s="1144"/>
      <c r="M871" s="1144"/>
      <c r="N871" s="1144"/>
      <c r="O871" s="1145"/>
    </row>
    <row r="872" spans="1:16" ht="26.25" customHeight="1" thickBot="1">
      <c r="A872" s="1138"/>
      <c r="B872" s="1141"/>
      <c r="C872" s="1142"/>
      <c r="D872" s="1146" t="str">
        <f>Master!$E$11</f>
        <v>P.S.-Bapini (Jodhpur)</v>
      </c>
      <c r="E872" s="1147"/>
      <c r="F872" s="1147"/>
      <c r="G872" s="1147"/>
      <c r="H872" s="1147"/>
      <c r="I872" s="1147"/>
      <c r="J872" s="1147"/>
      <c r="K872" s="1147"/>
      <c r="L872" s="1147"/>
      <c r="M872" s="1147"/>
      <c r="N872" s="1147"/>
      <c r="O872" s="1148"/>
    </row>
    <row r="873" spans="1:16" ht="22.5" customHeight="1">
      <c r="A873" s="1138"/>
      <c r="B873" s="262"/>
      <c r="C873" s="1149" t="s">
        <v>183</v>
      </c>
      <c r="D873" s="1150"/>
      <c r="E873" s="1150"/>
      <c r="F873" s="1150"/>
      <c r="G873" s="1151"/>
      <c r="H873" s="1158" t="s">
        <v>156</v>
      </c>
      <c r="I873" s="1158"/>
      <c r="J873" s="1161">
        <f>VLOOKUP($A870,'Class-9'!$B$9:$K$108,6)</f>
        <v>0</v>
      </c>
      <c r="K873" s="1162"/>
      <c r="L873" s="1167" t="s">
        <v>76</v>
      </c>
      <c r="M873" s="1168"/>
      <c r="N873" s="1169" t="str">
        <f>Master!$E$14</f>
        <v>08151106901</v>
      </c>
      <c r="O873" s="1170"/>
    </row>
    <row r="874" spans="1:16" ht="18.75" customHeight="1">
      <c r="A874" s="1138"/>
      <c r="B874" s="37"/>
      <c r="C874" s="1152"/>
      <c r="D874" s="1153"/>
      <c r="E874" s="1153"/>
      <c r="F874" s="1153"/>
      <c r="G874" s="1154"/>
      <c r="H874" s="1159"/>
      <c r="I874" s="1159"/>
      <c r="J874" s="1163"/>
      <c r="K874" s="1164"/>
      <c r="L874" s="1171" t="s">
        <v>72</v>
      </c>
      <c r="M874" s="1172"/>
      <c r="N874" s="1172"/>
      <c r="O874" s="1173"/>
      <c r="P874" s="104" t="s">
        <v>191</v>
      </c>
    </row>
    <row r="875" spans="1:16" ht="23.25" customHeight="1" thickBot="1">
      <c r="A875" s="1138"/>
      <c r="B875" s="37"/>
      <c r="C875" s="1155"/>
      <c r="D875" s="1156"/>
      <c r="E875" s="1156"/>
      <c r="F875" s="1156"/>
      <c r="G875" s="1157"/>
      <c r="H875" s="1160"/>
      <c r="I875" s="1160"/>
      <c r="J875" s="1165"/>
      <c r="K875" s="1166"/>
      <c r="L875" s="1174" t="s">
        <v>57</v>
      </c>
      <c r="M875" s="1175"/>
      <c r="N875" s="1176" t="str">
        <f>Master!$E$6</f>
        <v>2021-22</v>
      </c>
      <c r="O875" s="1177"/>
    </row>
    <row r="876" spans="1:16" ht="20.25" customHeight="1">
      <c r="A876" s="1138"/>
      <c r="B876" s="417" t="s">
        <v>200</v>
      </c>
      <c r="C876" s="1178" t="s">
        <v>22</v>
      </c>
      <c r="D876" s="1179"/>
      <c r="E876" s="1179"/>
      <c r="F876" s="1180"/>
      <c r="G876" s="23" t="s">
        <v>181</v>
      </c>
      <c r="H876" s="1181">
        <f>VLOOKUP($A870,'Class-9'!$B$9:$FL$108,4,0)</f>
        <v>0</v>
      </c>
      <c r="I876" s="1181"/>
      <c r="J876" s="1181"/>
      <c r="K876" s="1181"/>
      <c r="L876" s="1181"/>
      <c r="M876" s="1181"/>
      <c r="N876" s="1181"/>
      <c r="O876" s="1182"/>
    </row>
    <row r="877" spans="1:16" ht="20.25" customHeight="1">
      <c r="A877" s="1138"/>
      <c r="B877" s="417" t="s">
        <v>200</v>
      </c>
      <c r="C877" s="1183" t="s">
        <v>24</v>
      </c>
      <c r="D877" s="1184"/>
      <c r="E877" s="1184"/>
      <c r="F877" s="1185"/>
      <c r="G877" s="31" t="s">
        <v>181</v>
      </c>
      <c r="H877" s="1186">
        <f>VLOOKUP($A870,'Class-9'!$B$9:$FL$108,7,0)</f>
        <v>0</v>
      </c>
      <c r="I877" s="1186"/>
      <c r="J877" s="1186"/>
      <c r="K877" s="1186"/>
      <c r="L877" s="1186"/>
      <c r="M877" s="1186"/>
      <c r="N877" s="1186"/>
      <c r="O877" s="1187"/>
    </row>
    <row r="878" spans="1:16" ht="20.25" customHeight="1">
      <c r="A878" s="1138"/>
      <c r="B878" s="417" t="s">
        <v>200</v>
      </c>
      <c r="C878" s="1183" t="s">
        <v>25</v>
      </c>
      <c r="D878" s="1184"/>
      <c r="E878" s="1184"/>
      <c r="F878" s="1185"/>
      <c r="G878" s="31" t="s">
        <v>181</v>
      </c>
      <c r="H878" s="1186">
        <f>VLOOKUP($A870,'Class-9'!$B$9:$FL$108,8,0)</f>
        <v>0</v>
      </c>
      <c r="I878" s="1186"/>
      <c r="J878" s="1186"/>
      <c r="K878" s="1186"/>
      <c r="L878" s="1186"/>
      <c r="M878" s="1186"/>
      <c r="N878" s="1186"/>
      <c r="O878" s="1187"/>
    </row>
    <row r="879" spans="1:16" ht="20.25" customHeight="1">
      <c r="A879" s="1138"/>
      <c r="B879" s="417" t="s">
        <v>200</v>
      </c>
      <c r="C879" s="1183" t="s">
        <v>58</v>
      </c>
      <c r="D879" s="1184"/>
      <c r="E879" s="1184"/>
      <c r="F879" s="1185"/>
      <c r="G879" s="31" t="s">
        <v>181</v>
      </c>
      <c r="H879" s="1186">
        <f>VLOOKUP($A870,'Class-9'!$B$9:$FL$108,9,0)</f>
        <v>0</v>
      </c>
      <c r="I879" s="1186"/>
      <c r="J879" s="1186"/>
      <c r="K879" s="1186"/>
      <c r="L879" s="1186"/>
      <c r="M879" s="1186"/>
      <c r="N879" s="1186"/>
      <c r="O879" s="1187"/>
    </row>
    <row r="880" spans="1:16" ht="20.25" customHeight="1">
      <c r="A880" s="1138"/>
      <c r="B880" s="417" t="s">
        <v>200</v>
      </c>
      <c r="C880" s="1183" t="s">
        <v>59</v>
      </c>
      <c r="D880" s="1184"/>
      <c r="E880" s="1184"/>
      <c r="F880" s="1185"/>
      <c r="G880" s="31" t="s">
        <v>181</v>
      </c>
      <c r="H880" s="1188" t="str">
        <f>CONCATENATE('Class-9'!$G$4,'Class-9'!$J$4)</f>
        <v>9(A)</v>
      </c>
      <c r="I880" s="1186"/>
      <c r="J880" s="1186"/>
      <c r="K880" s="1186"/>
      <c r="L880" s="1186"/>
      <c r="M880" s="1186"/>
      <c r="N880" s="1186"/>
      <c r="O880" s="1187"/>
    </row>
    <row r="881" spans="1:15" ht="20.25" customHeight="1" thickBot="1">
      <c r="A881" s="1138"/>
      <c r="B881" s="417" t="s">
        <v>200</v>
      </c>
      <c r="C881" s="1189" t="s">
        <v>27</v>
      </c>
      <c r="D881" s="1190"/>
      <c r="E881" s="1190"/>
      <c r="F881" s="1191"/>
      <c r="G881" s="80" t="s">
        <v>181</v>
      </c>
      <c r="H881" s="1192">
        <f>VLOOKUP($A870,'Class-9'!$B$9:$FL$108,10,0)</f>
        <v>0</v>
      </c>
      <c r="I881" s="1192"/>
      <c r="J881" s="1192"/>
      <c r="K881" s="1192"/>
      <c r="L881" s="1192"/>
      <c r="M881" s="1192"/>
      <c r="N881" s="1192"/>
      <c r="O881" s="1193"/>
    </row>
    <row r="882" spans="1:15" ht="16.5" customHeight="1">
      <c r="A882" s="1138"/>
      <c r="B882" s="417" t="s">
        <v>200</v>
      </c>
      <c r="C882" s="1194" t="s">
        <v>60</v>
      </c>
      <c r="D882" s="1195"/>
      <c r="E882" s="1198" t="s">
        <v>81</v>
      </c>
      <c r="F882" s="1198" t="s">
        <v>82</v>
      </c>
      <c r="G882" s="1200" t="s">
        <v>32</v>
      </c>
      <c r="H882" s="1202" t="s">
        <v>61</v>
      </c>
      <c r="I882" s="1202"/>
      <c r="J882" s="1203"/>
      <c r="K882" s="1204" t="s">
        <v>97</v>
      </c>
      <c r="L882" s="1205"/>
      <c r="M882" s="1206"/>
      <c r="N882" s="1097" t="s">
        <v>88</v>
      </c>
      <c r="O882" s="1099" t="s">
        <v>118</v>
      </c>
    </row>
    <row r="883" spans="1:15" ht="16.5" customHeight="1">
      <c r="A883" s="1138"/>
      <c r="B883" s="417" t="s">
        <v>200</v>
      </c>
      <c r="C883" s="1196"/>
      <c r="D883" s="1197"/>
      <c r="E883" s="1199"/>
      <c r="F883" s="1199"/>
      <c r="G883" s="1201"/>
      <c r="H883" s="428" t="s">
        <v>31</v>
      </c>
      <c r="I883" s="254" t="s">
        <v>194</v>
      </c>
      <c r="J883" s="429" t="s">
        <v>32</v>
      </c>
      <c r="K883" s="428" t="s">
        <v>31</v>
      </c>
      <c r="L883" s="254" t="s">
        <v>194</v>
      </c>
      <c r="M883" s="429" t="s">
        <v>32</v>
      </c>
      <c r="N883" s="1098"/>
      <c r="O883" s="1100"/>
    </row>
    <row r="884" spans="1:15" ht="16.5" customHeight="1" thickBot="1">
      <c r="A884" s="1138"/>
      <c r="B884" s="417" t="s">
        <v>200</v>
      </c>
      <c r="C884" s="1102" t="s">
        <v>62</v>
      </c>
      <c r="D884" s="1103"/>
      <c r="E884" s="253">
        <f>'Class-9'!$L$7</f>
        <v>10</v>
      </c>
      <c r="F884" s="253">
        <f>'Class-9'!$M$7</f>
        <v>10</v>
      </c>
      <c r="G884" s="255">
        <f>SUM(E884:F884)</f>
        <v>20</v>
      </c>
      <c r="H884" s="253">
        <f>'Class-9'!$O$7</f>
        <v>24</v>
      </c>
      <c r="I884" s="253">
        <f>'Class-9'!$P$7</f>
        <v>6</v>
      </c>
      <c r="J884" s="255">
        <f>SUM(H884:I884)</f>
        <v>30</v>
      </c>
      <c r="K884" s="253">
        <f>'Class-9'!$R$7</f>
        <v>40</v>
      </c>
      <c r="L884" s="253">
        <f>'Class-9'!$S$7</f>
        <v>10</v>
      </c>
      <c r="M884" s="255">
        <f>SUM(K884:L884)</f>
        <v>50</v>
      </c>
      <c r="N884" s="129">
        <f>SUM(G884,J884,M884)</f>
        <v>100</v>
      </c>
      <c r="O884" s="1101"/>
    </row>
    <row r="885" spans="1:15" ht="16.5" customHeight="1">
      <c r="A885" s="1138"/>
      <c r="B885" s="417" t="s">
        <v>200</v>
      </c>
      <c r="C885" s="1104" t="str">
        <f>'Class-9'!$L$3</f>
        <v>HINDI</v>
      </c>
      <c r="D885" s="1105"/>
      <c r="E885" s="81">
        <f>IF($J873="TC",0,IF($J873="Nso",0,VLOOKUP($A870,'Class-9'!$B$9:$FL$108,11,0)))</f>
        <v>0</v>
      </c>
      <c r="F885" s="81">
        <f>IF($J873="TC",0,IF($J873="Nso",0,VLOOKUP($A870,'Class-9'!$B$9:$FL$108,12,0)))</f>
        <v>0</v>
      </c>
      <c r="G885" s="256">
        <f>E885+F885</f>
        <v>0</v>
      </c>
      <c r="H885" s="81">
        <f>IF($J873="TC",0,IF($J873="Nso",0,VLOOKUP($A870,'Class-9'!$B$9:$FL$108,14,0)))</f>
        <v>0</v>
      </c>
      <c r="I885" s="81">
        <f>IF($J873="TC",0,IF($J873="Nso",0,VLOOKUP($A870,'Class-9'!$B$9:$FL$108,15,0)))</f>
        <v>0</v>
      </c>
      <c r="J885" s="256">
        <f>H885+I885</f>
        <v>0</v>
      </c>
      <c r="K885" s="81">
        <f>IF($J873="TC",0,IF($J873="Nso",0,VLOOKUP($A870,'Class-9'!$B$9:$FL$108,17,0)))</f>
        <v>0</v>
      </c>
      <c r="L885" s="81">
        <f>IF($J873="Nso",0,VLOOKUP($A870,'Class-9'!$B$9:$FL$108,18,0))</f>
        <v>0</v>
      </c>
      <c r="M885" s="256">
        <f>K885+L885</f>
        <v>0</v>
      </c>
      <c r="N885" s="81">
        <f>G885+J885+M885</f>
        <v>0</v>
      </c>
      <c r="O885" s="82" t="str">
        <f>IF($J873="TC",0,IF($J873="Nso",0,VLOOKUP($A870,'Class-9'!$B$9:$FL$108,24,0)))</f>
        <v/>
      </c>
    </row>
    <row r="886" spans="1:15" ht="16.5" customHeight="1" thickBot="1">
      <c r="A886" s="1138"/>
      <c r="B886" s="417" t="s">
        <v>200</v>
      </c>
      <c r="C886" s="1106" t="str">
        <f>'Class-9'!$Z$3</f>
        <v>ENGLISH</v>
      </c>
      <c r="D886" s="1107"/>
      <c r="E886" s="419">
        <f>IF($J873="TC",0,IF($J873="Nso",0,VLOOKUP($A870,'Class-9'!$B$9:$FL$108,25,0)))</f>
        <v>0</v>
      </c>
      <c r="F886" s="419">
        <f>IF($J873="TC",0,IF($J873="Nso",0,VLOOKUP($A870,'Class-9'!$B$9:$FL$108,26,0)))</f>
        <v>0</v>
      </c>
      <c r="G886" s="420">
        <f t="shared" ref="G886" si="176">E886+F886</f>
        <v>0</v>
      </c>
      <c r="H886" s="421">
        <f>IF($J873="TC",0,IF($J873="Nso",0,VLOOKUP($A870,'Class-9'!$B$9:$FL$108,28,0)))</f>
        <v>0</v>
      </c>
      <c r="I886" s="419">
        <f>IF($J873="TC",0,IF($J873="Nso",0,VLOOKUP($A870,'Class-9'!$B$9:$FL$108,29,0)))</f>
        <v>0</v>
      </c>
      <c r="J886" s="420">
        <f t="shared" ref="J886" si="177">H886+I886</f>
        <v>0</v>
      </c>
      <c r="K886" s="419">
        <f>IF($J873="TC",0,IF($J873="Nso",0,VLOOKUP($A870,'Class-9'!$B$9:$FL$108,31,0)))</f>
        <v>0</v>
      </c>
      <c r="L886" s="419">
        <f>IF($J873="Nso",0,VLOOKUP($A870,'Class-9'!$B$9:$FL$108,32,0))</f>
        <v>0</v>
      </c>
      <c r="M886" s="420">
        <f t="shared" ref="M886" si="178">K886+L886</f>
        <v>0</v>
      </c>
      <c r="N886" s="419">
        <f t="shared" ref="N886" si="179">G886+J886+M886</f>
        <v>0</v>
      </c>
      <c r="O886" s="422" t="str">
        <f>IF($J873="TC",0,IF($J873="Nso",0,VLOOKUP($A870,'Class-9'!$B$9:$FL$108,38,0)))</f>
        <v/>
      </c>
    </row>
    <row r="887" spans="1:15" ht="16.5" customHeight="1" thickBot="1">
      <c r="A887" s="1138"/>
      <c r="B887" s="417" t="s">
        <v>200</v>
      </c>
      <c r="C887" s="1108" t="s">
        <v>62</v>
      </c>
      <c r="D887" s="1109"/>
      <c r="E887" s="424">
        <f>'Class-9'!$AN$7</f>
        <v>20</v>
      </c>
      <c r="F887" s="424">
        <f>'Class-9'!$AO$7</f>
        <v>20</v>
      </c>
      <c r="G887" s="425">
        <f>SUM(E887:F887)</f>
        <v>40</v>
      </c>
      <c r="H887" s="424">
        <f>'Class-9'!$AQ$7</f>
        <v>48</v>
      </c>
      <c r="I887" s="424">
        <f>'Class-9'!$AR$7</f>
        <v>12</v>
      </c>
      <c r="J887" s="425">
        <f>SUM(H887:I887)</f>
        <v>60</v>
      </c>
      <c r="K887" s="424">
        <f>'Class-9'!$AT$7</f>
        <v>80</v>
      </c>
      <c r="L887" s="424">
        <f>'Class-9'!$AU$7</f>
        <v>20</v>
      </c>
      <c r="M887" s="425">
        <f>SUM(K887:L887)</f>
        <v>100</v>
      </c>
      <c r="N887" s="426">
        <f>SUM(G887,J887,M887)</f>
        <v>200</v>
      </c>
      <c r="O887" s="427" t="s">
        <v>201</v>
      </c>
    </row>
    <row r="888" spans="1:15" ht="16.5" customHeight="1">
      <c r="A888" s="1138"/>
      <c r="B888" s="417" t="s">
        <v>200</v>
      </c>
      <c r="C888" s="1110" t="str">
        <f>'Class-9'!$AN$3</f>
        <v>SANSKRIT-I</v>
      </c>
      <c r="D888" s="1111"/>
      <c r="E888" s="81">
        <f>IF($J873="TC",0,IF($J873="Nso",0,VLOOKUP($A870,'Class-9'!$B$9:$FL$108,39,0)))</f>
        <v>0</v>
      </c>
      <c r="F888" s="81">
        <f>IF($J873="TC",0,IF($J873="TC",0,IF($J873="Nso",0,VLOOKUP($A870,'Class-9'!$B$9:$FL$108,40,0))))</f>
        <v>0</v>
      </c>
      <c r="G888" s="423">
        <f t="shared" ref="G888:G892" si="180">E888+F888</f>
        <v>0</v>
      </c>
      <c r="H888" s="410">
        <f>IF($J873="TC",0,IF($J873="Nso",0,VLOOKUP($A870,'Class-9'!$B$9:$FL$108,42,0)))</f>
        <v>0</v>
      </c>
      <c r="I888" s="81">
        <f>IF($J873="TC",0,IF($J873="Nso",0,VLOOKUP($A870,'Class-9'!$B$9:$FL$108,43,0)))</f>
        <v>0</v>
      </c>
      <c r="J888" s="423">
        <f t="shared" ref="J888:J892" si="181">H888+I888</f>
        <v>0</v>
      </c>
      <c r="K888" s="81">
        <f>IF($J873="TC",0,IF($J873="Nso",0,VLOOKUP($A870,'Class-9'!$B$9:$FL$108,45,0)))</f>
        <v>0</v>
      </c>
      <c r="L888" s="81">
        <f>IF($J873="Nso",0,VLOOKUP($A870,'Class-9'!$B$9:$FL$108,46,0))</f>
        <v>0</v>
      </c>
      <c r="M888" s="423">
        <f t="shared" ref="M888:M892" si="182">K888+L888</f>
        <v>0</v>
      </c>
      <c r="N888" s="81">
        <f t="shared" ref="N888:N892" si="183">G888+J888+M888</f>
        <v>0</v>
      </c>
      <c r="O888" s="82" t="str">
        <f>IF($J873="TC",0,IF($J873="Nso",0,VLOOKUP($A870,'Class-9'!$B$9:$FL$108,52,0)))</f>
        <v/>
      </c>
    </row>
    <row r="889" spans="1:15" ht="16.5" customHeight="1">
      <c r="A889" s="1138"/>
      <c r="B889" s="417" t="s">
        <v>200</v>
      </c>
      <c r="C889" s="1112" t="str">
        <f>'Class-9'!$BB$3</f>
        <v>SANSKRIT-II</v>
      </c>
      <c r="D889" s="1113"/>
      <c r="E889" s="81">
        <f>IF($J873="TC",0,IF($J873="Nso",0,VLOOKUP($A870,'Class-9'!$B$9:$FL$108,53,0)))</f>
        <v>0</v>
      </c>
      <c r="F889" s="81">
        <f>IF($J873="TC",0,IF($J873="Nso",0,VLOOKUP($A870,'Class-9'!$B$9:$FL$108,54,0)))</f>
        <v>0</v>
      </c>
      <c r="G889" s="257">
        <f t="shared" si="180"/>
        <v>0</v>
      </c>
      <c r="H889" s="258">
        <f>IF($J873="TC",0,IF($J873="Nso",0,VLOOKUP($A870,'Class-9'!$B$9:$FL$108,56,0)))</f>
        <v>0</v>
      </c>
      <c r="I889" s="81">
        <f>IF($J873="TC",0,IF($J873="Nso",0,VLOOKUP($A870,'Class-9'!$B$9:$FL$108,57,0)))</f>
        <v>0</v>
      </c>
      <c r="J889" s="257">
        <f t="shared" si="181"/>
        <v>0</v>
      </c>
      <c r="K889" s="81">
        <f>IF($J873="TC",0,IF($J873="Nso",0,VLOOKUP($A870,'Class-9'!$B$9:$FL$108,59,0)))</f>
        <v>0</v>
      </c>
      <c r="L889" s="81">
        <f>IF($J873="Nso",0,VLOOKUP($A870,'Class-9'!$B$9:$FL$108,60,0))</f>
        <v>0</v>
      </c>
      <c r="M889" s="257">
        <f t="shared" si="182"/>
        <v>0</v>
      </c>
      <c r="N889" s="81">
        <f t="shared" si="183"/>
        <v>0</v>
      </c>
      <c r="O889" s="82" t="str">
        <f>IF($J873="TC",0,IF($J873="Nso",0,VLOOKUP($A870,'Class-9'!$B$9:$FL$108,66,0)))</f>
        <v/>
      </c>
    </row>
    <row r="890" spans="1:15" ht="16.5" customHeight="1">
      <c r="A890" s="1138"/>
      <c r="B890" s="417" t="s">
        <v>200</v>
      </c>
      <c r="C890" s="1112" t="str">
        <f>'Class-9'!$BP$3</f>
        <v>MATHEMATICS</v>
      </c>
      <c r="D890" s="1113"/>
      <c r="E890" s="81">
        <f>IF($J873="TC",0,IF($J873="Nso",0,VLOOKUP($A870,'Class-9'!$B$9:$FL$108,67,0)))</f>
        <v>0</v>
      </c>
      <c r="F890" s="81">
        <f>IF($J873="TC",0,IF($J873="Nso",0,VLOOKUP($A870,'Class-9'!$B$9:$FL$108,68,0)))</f>
        <v>0</v>
      </c>
      <c r="G890" s="257">
        <f t="shared" si="180"/>
        <v>0</v>
      </c>
      <c r="H890" s="258">
        <f>IF($J873="TC",0,IF($J873="Nso",0,VLOOKUP($A870,'Class-9'!$B$9:$FL$108,70,0)))</f>
        <v>0</v>
      </c>
      <c r="I890" s="81">
        <f>IF($J873="TC",0,IF($J873="Nso",0,VLOOKUP($A870,'Class-9'!$B$9:$FL$108,71,0)))</f>
        <v>0</v>
      </c>
      <c r="J890" s="257">
        <f t="shared" si="181"/>
        <v>0</v>
      </c>
      <c r="K890" s="81">
        <f>IF($J873="TC",0,IF($J873="Nso",0,VLOOKUP($A870,'Class-9'!$B$9:$FL$108,73,0)))</f>
        <v>0</v>
      </c>
      <c r="L890" s="81">
        <f>IF($J873="Nso",0,VLOOKUP($A870,'Class-9'!$B$9:$FL$108,74,0))</f>
        <v>0</v>
      </c>
      <c r="M890" s="257">
        <f t="shared" si="182"/>
        <v>0</v>
      </c>
      <c r="N890" s="81">
        <f t="shared" si="183"/>
        <v>0</v>
      </c>
      <c r="O890" s="82" t="str">
        <f>IF($J873="TC",0,IF($J873="Nso",0,VLOOKUP($A870,'Class-9'!$B$9:$FL$108,80,0)))</f>
        <v/>
      </c>
    </row>
    <row r="891" spans="1:15" ht="16.5" customHeight="1">
      <c r="A891" s="1138"/>
      <c r="B891" s="417" t="s">
        <v>200</v>
      </c>
      <c r="C891" s="1114" t="str">
        <f>'Class-9'!$CD$3</f>
        <v>SCIENCE</v>
      </c>
      <c r="D891" s="1115"/>
      <c r="E891" s="411">
        <f>IF($J873="TC",0,IF($J873="Nso",0,VLOOKUP($A870,'Class-9'!$B$9:$FL$108,81,0)))</f>
        <v>0</v>
      </c>
      <c r="F891" s="411">
        <f>IF($J873="TC",0,IF($J873="Nso",0,VLOOKUP($A870,'Class-9'!$B$9:$FL$108,82,0)))</f>
        <v>0</v>
      </c>
      <c r="G891" s="412">
        <f t="shared" si="180"/>
        <v>0</v>
      </c>
      <c r="H891" s="413">
        <f>IF($J873="TC",0,IF($J873="Nso",0,VLOOKUP($A870,'Class-9'!$B$9:$FL$108,84,0)))</f>
        <v>0</v>
      </c>
      <c r="I891" s="411">
        <f>IF($J873="TC",0,IF($J873="Nso",0,VLOOKUP($A870,'Class-9'!$B$9:$FL$108,85,0)))</f>
        <v>0</v>
      </c>
      <c r="J891" s="412">
        <f t="shared" si="181"/>
        <v>0</v>
      </c>
      <c r="K891" s="411">
        <f>IF($J873="TC",0,IF($J873="Nso",0,VLOOKUP($A870,'Class-9'!$B$9:$FL$108,87,0)))</f>
        <v>0</v>
      </c>
      <c r="L891" s="411">
        <f>IF($J873="Nso",0,VLOOKUP($A870,'Class-9'!$B$9:$FL$108,88,0))</f>
        <v>0</v>
      </c>
      <c r="M891" s="412">
        <f t="shared" si="182"/>
        <v>0</v>
      </c>
      <c r="N891" s="411">
        <f t="shared" si="183"/>
        <v>0</v>
      </c>
      <c r="O891" s="414" t="str">
        <f>IF($J873="TC",0,IF($J873="Nso",0,VLOOKUP($A870,'Class-9'!$B$9:$FL$108,94,0)))</f>
        <v/>
      </c>
    </row>
    <row r="892" spans="1:15" ht="16.5" customHeight="1" thickBot="1">
      <c r="A892" s="1138"/>
      <c r="B892" s="417" t="s">
        <v>200</v>
      </c>
      <c r="C892" s="1114" t="str">
        <f>'Class-9'!$CR$3</f>
        <v>SOCIAL SCIENCE</v>
      </c>
      <c r="D892" s="1115"/>
      <c r="E892" s="411">
        <f>IF($J874="TC",0,IF($J873="Nso",0,VLOOKUP($A870,'Class-9'!$B$9:$FL$108,95,0)))</f>
        <v>0</v>
      </c>
      <c r="F892" s="411">
        <f>IF($J874="TC",0,IF($J873="Nso",0,VLOOKUP($A870,'Class-9'!$B$9:$FL$108,96,0)))</f>
        <v>0</v>
      </c>
      <c r="G892" s="412">
        <f t="shared" si="180"/>
        <v>0</v>
      </c>
      <c r="H892" s="413">
        <f>IF($J874="TC",0,IF($J873="Nso",0,VLOOKUP($A870,'Class-9'!$B$9:$FL$108,98,0)))</f>
        <v>0</v>
      </c>
      <c r="I892" s="411">
        <f>IF($J874="TC",0,IF($J873="Nso",0,VLOOKUP($A870,'Class-9'!$B$9:$FL$108,99,0)))</f>
        <v>0</v>
      </c>
      <c r="J892" s="412">
        <f t="shared" si="181"/>
        <v>0</v>
      </c>
      <c r="K892" s="411">
        <f>IF($J874="TC",0,IF($J873="Nso",0,VLOOKUP($A870,'Class-9'!$B$9:$FL$108,101,0)))</f>
        <v>0</v>
      </c>
      <c r="L892" s="411">
        <f>IF($J874="Nso",0,VLOOKUP($A870,'Class-9'!$B$9:$FL$108,102,0))</f>
        <v>0</v>
      </c>
      <c r="M892" s="412">
        <f t="shared" si="182"/>
        <v>0</v>
      </c>
      <c r="N892" s="411">
        <f t="shared" si="183"/>
        <v>0</v>
      </c>
      <c r="O892" s="414" t="str">
        <f>IF($J874="TC",0,IF($J873="Nso",0,VLOOKUP($A870,'Class-9'!$B$9:$FL$108,108,0)))</f>
        <v/>
      </c>
    </row>
    <row r="893" spans="1:15" ht="23.25" customHeight="1">
      <c r="A893" s="1138"/>
      <c r="B893" s="417" t="s">
        <v>200</v>
      </c>
      <c r="C893" s="1116" t="s">
        <v>89</v>
      </c>
      <c r="D893" s="1117"/>
      <c r="E893" s="1118"/>
      <c r="F893" s="1122" t="s">
        <v>90</v>
      </c>
      <c r="G893" s="1123"/>
      <c r="H893" s="1124" t="s">
        <v>91</v>
      </c>
      <c r="I893" s="1125"/>
      <c r="J893" s="1126" t="s">
        <v>47</v>
      </c>
      <c r="K893" s="1127"/>
      <c r="L893" s="415" t="s">
        <v>111</v>
      </c>
      <c r="M893" s="1128" t="s">
        <v>45</v>
      </c>
      <c r="N893" s="1129"/>
      <c r="O893" s="416" t="s">
        <v>49</v>
      </c>
    </row>
    <row r="894" spans="1:15" ht="20.25" customHeight="1" thickBot="1">
      <c r="A894" s="1138"/>
      <c r="B894" s="417" t="s">
        <v>200</v>
      </c>
      <c r="C894" s="1119"/>
      <c r="D894" s="1120"/>
      <c r="E894" s="1121"/>
      <c r="F894" s="1130">
        <f>IF($J873="TC",0,IF($J873="Nso",0,VLOOKUP($A870,'Class-9'!$B$9:$FL$108,160,0)))</f>
        <v>0</v>
      </c>
      <c r="G894" s="1131"/>
      <c r="H894" s="1130">
        <f>IF($J873="TC",0,IF($J873="Nso",0,VLOOKUP($A870,'Class-9'!$B$9:$FL$108,161,0)))</f>
        <v>0</v>
      </c>
      <c r="I894" s="1131"/>
      <c r="J894" s="1132">
        <f>IF($J873="TC",0,IF($J873="Nso",0,VLOOKUP($A870,'Class-9'!$B$9:$FL$108,162,0)))</f>
        <v>0</v>
      </c>
      <c r="K894" s="1133"/>
      <c r="L894" s="259" t="str">
        <f>IF($J873="TC",0,IF($J873="Nso",0,VLOOKUP($A870,'Class-9'!$B$9:$FL$108,163,0)))</f>
        <v/>
      </c>
      <c r="M894" s="1134" t="str">
        <f>IF($J873="TC","TC",IF($J873="Nso","NSO",VLOOKUP($A870,'Class-9'!$B$9:$FL$108,164,0)))</f>
        <v/>
      </c>
      <c r="N894" s="1135"/>
      <c r="O894" s="79" t="str">
        <f>IF($J873="Nso",0,VLOOKUP($A870,'Class-9'!$B$9:$FL$108,166,0))</f>
        <v/>
      </c>
    </row>
    <row r="895" spans="1:15" ht="20.25" customHeight="1">
      <c r="A895" s="1138"/>
      <c r="B895" s="417" t="s">
        <v>200</v>
      </c>
      <c r="C895" s="1061" t="s">
        <v>64</v>
      </c>
      <c r="D895" s="1062"/>
      <c r="E895" s="1062"/>
      <c r="F895" s="1062"/>
      <c r="G895" s="1062"/>
      <c r="H895" s="1063"/>
      <c r="I895" s="1064" t="s">
        <v>65</v>
      </c>
      <c r="J895" s="1065"/>
      <c r="K895" s="1065"/>
      <c r="L895" s="83">
        <f>VLOOKUP($A870,'Class-9'!$B$9:$FL$108,157,0)</f>
        <v>0</v>
      </c>
      <c r="M895" s="1066" t="s">
        <v>121</v>
      </c>
      <c r="N895" s="1067"/>
      <c r="O895" s="1068"/>
    </row>
    <row r="896" spans="1:15" ht="20.25" customHeight="1" thickBot="1">
      <c r="A896" s="1138"/>
      <c r="B896" s="417" t="s">
        <v>200</v>
      </c>
      <c r="C896" s="1069" t="s">
        <v>60</v>
      </c>
      <c r="D896" s="1070"/>
      <c r="E896" s="1070"/>
      <c r="F896" s="1071" t="s">
        <v>192</v>
      </c>
      <c r="G896" s="1071"/>
      <c r="H896" s="260" t="s">
        <v>53</v>
      </c>
      <c r="I896" s="1072" t="s">
        <v>66</v>
      </c>
      <c r="J896" s="1073"/>
      <c r="K896" s="1073"/>
      <c r="L896" s="113">
        <f>VLOOKUP($A870,'Class-9'!$B$9:$FL$108,158,0)</f>
        <v>0</v>
      </c>
      <c r="M896" s="1074" t="str">
        <f>IF($J873="TC",0,IF($J873="Nso",0,VLOOKUP($A870,'Class-9'!$B$9:$FL$108,159,0)))</f>
        <v/>
      </c>
      <c r="N896" s="1075"/>
      <c r="O896" s="1076"/>
    </row>
    <row r="897" spans="1:15" ht="17.25" customHeight="1">
      <c r="A897" s="1138"/>
      <c r="B897" s="417" t="s">
        <v>200</v>
      </c>
      <c r="C897" s="1069"/>
      <c r="D897" s="1070"/>
      <c r="E897" s="1070"/>
      <c r="F897" s="1071"/>
      <c r="G897" s="1071"/>
      <c r="H897" s="261" t="s">
        <v>119</v>
      </c>
      <c r="I897" s="1077" t="s">
        <v>67</v>
      </c>
      <c r="J897" s="1078"/>
      <c r="K897" s="1078"/>
      <c r="L897" s="1079">
        <f>IF($J873="TC","Transferred",IF($J873="Nso","NameSeparated",VLOOKUP($A870,'Class-9'!$B$9:$FL$108,167,0)))</f>
        <v>0</v>
      </c>
      <c r="M897" s="1079"/>
      <c r="N897" s="1079"/>
      <c r="O897" s="1080"/>
    </row>
    <row r="898" spans="1:15" ht="17.25" customHeight="1">
      <c r="A898" s="1138"/>
      <c r="B898" s="417" t="s">
        <v>200</v>
      </c>
      <c r="C898" s="1081" t="str">
        <f>'Class-9'!$DF$3</f>
        <v>Foundation Of Information Tech.</v>
      </c>
      <c r="D898" s="1082"/>
      <c r="E898" s="1083"/>
      <c r="F898" s="1084" t="str">
        <f>IF($J873="TC",0,IF($J873="Nso",0,VLOOKUP($A870,'Class-9'!$B$9:$GP$108,185,0)))</f>
        <v>0/200</v>
      </c>
      <c r="G898" s="1084"/>
      <c r="H898" s="78" t="str">
        <f>IF($J873="TC",0,IF($J873="Nso",0,VLOOKUP($A870,'Class-9'!$B$9:$GP$108,120,0)))</f>
        <v/>
      </c>
      <c r="I898" s="1085" t="s">
        <v>79</v>
      </c>
      <c r="J898" s="1086"/>
      <c r="K898" s="1086"/>
      <c r="L898" s="1087">
        <f>'Class-9'!$T$2</f>
        <v>44676</v>
      </c>
      <c r="M898" s="1088"/>
      <c r="N898" s="1088"/>
      <c r="O898" s="1089"/>
    </row>
    <row r="899" spans="1:15" ht="21" customHeight="1">
      <c r="A899" s="1138"/>
      <c r="B899" s="417" t="s">
        <v>200</v>
      </c>
      <c r="C899" s="1090" t="str">
        <f>'Class-9'!$DR$3</f>
        <v>Health &amp; Phy. Edu.</v>
      </c>
      <c r="D899" s="1084"/>
      <c r="E899" s="1084"/>
      <c r="F899" s="1030" t="str">
        <f>IF($J873="TC",0,IF($J873="Nso",0,VLOOKUP($A870,'Class-9'!$B$9:$GP$108,189,0)))</f>
        <v>0/200</v>
      </c>
      <c r="G899" s="1031"/>
      <c r="H899" s="78" t="str">
        <f>IF($J873="TC",0,IF($J873="Nso",0,VLOOKUP($A870,'Class-9'!$B$9:$GP$108,132,0)))</f>
        <v/>
      </c>
      <c r="I899" s="1091"/>
      <c r="J899" s="1092"/>
      <c r="K899" s="1092"/>
      <c r="L899" s="1092"/>
      <c r="M899" s="1092"/>
      <c r="N899" s="1092"/>
      <c r="O899" s="1093"/>
    </row>
    <row r="900" spans="1:15" ht="21" customHeight="1">
      <c r="A900" s="1138"/>
      <c r="B900" s="417" t="s">
        <v>200</v>
      </c>
      <c r="C900" s="1028" t="str">
        <f>'Class-9'!$ED$3</f>
        <v>S.U.P.W.</v>
      </c>
      <c r="D900" s="1029"/>
      <c r="E900" s="1029"/>
      <c r="F900" s="1030" t="str">
        <f>IF($J873="TC",0,IF($J873="Nso",0,VLOOKUP($A870,'Class-9'!$B$9:$GP$108,193,0)))</f>
        <v>0/100</v>
      </c>
      <c r="G900" s="1031"/>
      <c r="H900" s="78" t="str">
        <f>IF($J873="TC",0,IF($J873="Nso",0,VLOOKUP($A870,'Class-9'!$B$9:$GP$108,138,0)))</f>
        <v/>
      </c>
      <c r="I900" s="1094"/>
      <c r="J900" s="1095"/>
      <c r="K900" s="1095"/>
      <c r="L900" s="1095"/>
      <c r="M900" s="1095"/>
      <c r="N900" s="1095"/>
      <c r="O900" s="1096"/>
    </row>
    <row r="901" spans="1:15" ht="14.25" customHeight="1">
      <c r="A901" s="1138"/>
      <c r="B901" s="417" t="s">
        <v>200</v>
      </c>
      <c r="C901" s="1028" t="str">
        <f>'Class-9'!$EJ$3</f>
        <v>ART EDUCATION</v>
      </c>
      <c r="D901" s="1029"/>
      <c r="E901" s="1029"/>
      <c r="F901" s="1030" t="str">
        <f>IF($J872="TC",0,IF($J872="Nso",0,VLOOKUP($A870,'Class-9'!$B$9:$GP$108,197,0)))</f>
        <v>0/100</v>
      </c>
      <c r="G901" s="1031"/>
      <c r="H901" s="78" t="str">
        <f>IF($J872="TC",0,IF($J872="Nso",0,VLOOKUP($A870,'Class-9'!$B$9:$GP$108,144,0)))</f>
        <v/>
      </c>
      <c r="I901" s="1032" t="s">
        <v>92</v>
      </c>
      <c r="J901" s="1033"/>
      <c r="K901" s="1033"/>
      <c r="L901" s="1033"/>
      <c r="M901" s="1033"/>
      <c r="N901" s="1033"/>
      <c r="O901" s="1034"/>
    </row>
    <row r="902" spans="1:15" ht="14.25" customHeight="1" thickBot="1">
      <c r="A902" s="1138"/>
      <c r="B902" s="417" t="s">
        <v>200</v>
      </c>
      <c r="C902" s="1035" t="str">
        <f>'Class-9'!$EP$3</f>
        <v>H &amp; C RAJ</v>
      </c>
      <c r="D902" s="1036"/>
      <c r="E902" s="1036"/>
      <c r="F902" s="1037" t="str">
        <f>IF($J873="TC",0,IF($J873="Nso",0,VLOOKUP($A870,'Class-9'!$B$9:$GU$108,201,0)))</f>
        <v>0/200</v>
      </c>
      <c r="G902" s="1038"/>
      <c r="H902" s="374" t="str">
        <f>IF($J873="TC",0,IF($J873="Nso",0,VLOOKUP($A870,'Class-9'!$B$9:$GU$108,156,0)))</f>
        <v/>
      </c>
      <c r="I902" s="1032" t="s">
        <v>73</v>
      </c>
      <c r="J902" s="1033"/>
      <c r="K902" s="1033"/>
      <c r="L902" s="1033"/>
      <c r="M902" s="1033"/>
      <c r="N902" s="1033"/>
      <c r="O902" s="1034"/>
    </row>
    <row r="903" spans="1:15" ht="20.25" customHeight="1">
      <c r="A903" s="1138"/>
      <c r="B903" s="417" t="s">
        <v>200</v>
      </c>
      <c r="C903" s="1046" t="s">
        <v>204</v>
      </c>
      <c r="D903" s="1047"/>
      <c r="E903" s="1048"/>
      <c r="F903" s="1055" t="s">
        <v>205</v>
      </c>
      <c r="G903" s="1056"/>
      <c r="H903" s="434" t="s">
        <v>34</v>
      </c>
      <c r="I903" s="1039" t="s">
        <v>74</v>
      </c>
      <c r="J903" s="1033"/>
      <c r="K903" s="1033"/>
      <c r="L903" s="1033"/>
      <c r="M903" s="1033"/>
      <c r="N903" s="1033"/>
      <c r="O903" s="1034"/>
    </row>
    <row r="904" spans="1:15" ht="20.25" customHeight="1">
      <c r="A904" s="1138"/>
      <c r="B904" s="417" t="s">
        <v>200</v>
      </c>
      <c r="C904" s="1049"/>
      <c r="D904" s="1050"/>
      <c r="E904" s="1051"/>
      <c r="F904" s="1057" t="s">
        <v>206</v>
      </c>
      <c r="G904" s="1058"/>
      <c r="H904" s="435" t="s">
        <v>203</v>
      </c>
      <c r="I904" s="1040" t="s">
        <v>75</v>
      </c>
      <c r="J904" s="1041"/>
      <c r="K904" s="1041"/>
      <c r="L904" s="1041"/>
      <c r="M904" s="1041"/>
      <c r="N904" s="1041"/>
      <c r="O904" s="1042"/>
    </row>
    <row r="905" spans="1:15" ht="16.5" customHeight="1">
      <c r="A905" s="1138"/>
      <c r="B905" s="417" t="s">
        <v>200</v>
      </c>
      <c r="C905" s="1049"/>
      <c r="D905" s="1050"/>
      <c r="E905" s="1051"/>
      <c r="F905" s="1057" t="s">
        <v>210</v>
      </c>
      <c r="G905" s="1058"/>
      <c r="H905" s="435" t="s">
        <v>68</v>
      </c>
      <c r="I905" s="1043"/>
      <c r="J905" s="1044"/>
      <c r="K905" s="1044"/>
      <c r="L905" s="1044"/>
      <c r="M905" s="1044"/>
      <c r="N905" s="1044"/>
      <c r="O905" s="1045"/>
    </row>
    <row r="906" spans="1:15" ht="16.5" customHeight="1">
      <c r="A906" s="1138"/>
      <c r="B906" s="417" t="s">
        <v>200</v>
      </c>
      <c r="C906" s="1049"/>
      <c r="D906" s="1050"/>
      <c r="E906" s="1051"/>
      <c r="F906" s="1057" t="s">
        <v>211</v>
      </c>
      <c r="G906" s="1058"/>
      <c r="H906" s="435" t="s">
        <v>69</v>
      </c>
      <c r="I906" s="1043"/>
      <c r="J906" s="1044"/>
      <c r="K906" s="1044"/>
      <c r="L906" s="1044"/>
      <c r="M906" s="1044"/>
      <c r="N906" s="1044"/>
      <c r="O906" s="1045"/>
    </row>
    <row r="907" spans="1:15" ht="16.5" customHeight="1">
      <c r="A907" s="1138"/>
      <c r="B907" s="417" t="s">
        <v>200</v>
      </c>
      <c r="C907" s="1049"/>
      <c r="D907" s="1050"/>
      <c r="E907" s="1051"/>
      <c r="F907" s="1057" t="s">
        <v>120</v>
      </c>
      <c r="G907" s="1058"/>
      <c r="H907" s="435" t="s">
        <v>71</v>
      </c>
      <c r="I907" s="1022" t="s">
        <v>93</v>
      </c>
      <c r="J907" s="1023"/>
      <c r="K907" s="1023"/>
      <c r="L907" s="1023"/>
      <c r="M907" s="1023"/>
      <c r="N907" s="1023"/>
      <c r="O907" s="1024"/>
    </row>
    <row r="908" spans="1:15" ht="16.5" customHeight="1" thickBot="1">
      <c r="A908" s="1138"/>
      <c r="B908" s="418" t="s">
        <v>200</v>
      </c>
      <c r="C908" s="1052"/>
      <c r="D908" s="1053"/>
      <c r="E908" s="1054"/>
      <c r="F908" s="1059" t="s">
        <v>208</v>
      </c>
      <c r="G908" s="1060"/>
      <c r="H908" s="436" t="s">
        <v>70</v>
      </c>
      <c r="I908" s="1025"/>
      <c r="J908" s="1026"/>
      <c r="K908" s="1026"/>
      <c r="L908" s="1026"/>
      <c r="M908" s="1026"/>
      <c r="N908" s="1026"/>
      <c r="O908" s="1027"/>
    </row>
    <row r="909" spans="1:15" ht="15.75" thickTop="1">
      <c r="A909" s="1136"/>
      <c r="B909" s="1136"/>
      <c r="C909" s="1136"/>
      <c r="D909" s="1136"/>
      <c r="E909" s="1136"/>
      <c r="F909" s="1136"/>
      <c r="G909" s="1136"/>
      <c r="H909" s="1136"/>
      <c r="I909" s="1136"/>
      <c r="J909" s="1136"/>
      <c r="K909" s="1136"/>
      <c r="L909" s="1136"/>
      <c r="M909" s="1136"/>
      <c r="N909" s="1136"/>
      <c r="O909" s="1136"/>
    </row>
    <row r="910" spans="1:15" ht="24.75" customHeight="1" thickBot="1">
      <c r="A910" s="263">
        <f>A870+1</f>
        <v>24</v>
      </c>
      <c r="B910" s="1137" t="s">
        <v>56</v>
      </c>
      <c r="C910" s="1137"/>
      <c r="D910" s="1137"/>
      <c r="E910" s="1137"/>
      <c r="F910" s="1137"/>
      <c r="G910" s="1137"/>
      <c r="H910" s="1137"/>
      <c r="I910" s="1137"/>
      <c r="J910" s="1137"/>
      <c r="K910" s="1137"/>
      <c r="L910" s="1137"/>
      <c r="M910" s="1137"/>
      <c r="N910" s="1137"/>
      <c r="O910" s="1137"/>
    </row>
    <row r="911" spans="1:15" s="430" customFormat="1" ht="30.75" customHeight="1" thickTop="1">
      <c r="A911" s="1138"/>
      <c r="B911" s="1139"/>
      <c r="C911" s="1140"/>
      <c r="D911" s="1143" t="str">
        <f>Master!$E$8</f>
        <v>Govt. Sr. Secondary School Raimalwada</v>
      </c>
      <c r="E911" s="1144"/>
      <c r="F911" s="1144"/>
      <c r="G911" s="1144"/>
      <c r="H911" s="1144"/>
      <c r="I911" s="1144"/>
      <c r="J911" s="1144"/>
      <c r="K911" s="1144"/>
      <c r="L911" s="1144"/>
      <c r="M911" s="1144"/>
      <c r="N911" s="1144"/>
      <c r="O911" s="1145"/>
    </row>
    <row r="912" spans="1:15" ht="26.25" customHeight="1" thickBot="1">
      <c r="A912" s="1138"/>
      <c r="B912" s="1141"/>
      <c r="C912" s="1142"/>
      <c r="D912" s="1146" t="str">
        <f>Master!$E$11</f>
        <v>P.S.-Bapini (Jodhpur)</v>
      </c>
      <c r="E912" s="1147"/>
      <c r="F912" s="1147"/>
      <c r="G912" s="1147"/>
      <c r="H912" s="1147"/>
      <c r="I912" s="1147"/>
      <c r="J912" s="1147"/>
      <c r="K912" s="1147"/>
      <c r="L912" s="1147"/>
      <c r="M912" s="1147"/>
      <c r="N912" s="1147"/>
      <c r="O912" s="1148"/>
    </row>
    <row r="913" spans="1:16" ht="22.5" customHeight="1">
      <c r="A913" s="1138"/>
      <c r="B913" s="262"/>
      <c r="C913" s="1149" t="s">
        <v>183</v>
      </c>
      <c r="D913" s="1150"/>
      <c r="E913" s="1150"/>
      <c r="F913" s="1150"/>
      <c r="G913" s="1151"/>
      <c r="H913" s="1158" t="s">
        <v>156</v>
      </c>
      <c r="I913" s="1158"/>
      <c r="J913" s="1161">
        <f>VLOOKUP($A910,'Class-9'!$B$9:$K$108,6)</f>
        <v>0</v>
      </c>
      <c r="K913" s="1162"/>
      <c r="L913" s="1167" t="s">
        <v>76</v>
      </c>
      <c r="M913" s="1168"/>
      <c r="N913" s="1169" t="str">
        <f>Master!$E$14</f>
        <v>08151106901</v>
      </c>
      <c r="O913" s="1170"/>
    </row>
    <row r="914" spans="1:16" ht="18.75" customHeight="1">
      <c r="A914" s="1138"/>
      <c r="B914" s="37"/>
      <c r="C914" s="1152"/>
      <c r="D914" s="1153"/>
      <c r="E914" s="1153"/>
      <c r="F914" s="1153"/>
      <c r="G914" s="1154"/>
      <c r="H914" s="1159"/>
      <c r="I914" s="1159"/>
      <c r="J914" s="1163"/>
      <c r="K914" s="1164"/>
      <c r="L914" s="1171" t="s">
        <v>72</v>
      </c>
      <c r="M914" s="1172"/>
      <c r="N914" s="1172"/>
      <c r="O914" s="1173"/>
      <c r="P914" s="104" t="s">
        <v>191</v>
      </c>
    </row>
    <row r="915" spans="1:16" ht="23.25" customHeight="1" thickBot="1">
      <c r="A915" s="1138"/>
      <c r="B915" s="37"/>
      <c r="C915" s="1155"/>
      <c r="D915" s="1156"/>
      <c r="E915" s="1156"/>
      <c r="F915" s="1156"/>
      <c r="G915" s="1157"/>
      <c r="H915" s="1160"/>
      <c r="I915" s="1160"/>
      <c r="J915" s="1165"/>
      <c r="K915" s="1166"/>
      <c r="L915" s="1174" t="s">
        <v>57</v>
      </c>
      <c r="M915" s="1175"/>
      <c r="N915" s="1176" t="str">
        <f>Master!$E$6</f>
        <v>2021-22</v>
      </c>
      <c r="O915" s="1177"/>
    </row>
    <row r="916" spans="1:16" ht="20.25" customHeight="1">
      <c r="A916" s="1138"/>
      <c r="B916" s="417" t="s">
        <v>200</v>
      </c>
      <c r="C916" s="1178" t="s">
        <v>22</v>
      </c>
      <c r="D916" s="1179"/>
      <c r="E916" s="1179"/>
      <c r="F916" s="1180"/>
      <c r="G916" s="23" t="s">
        <v>181</v>
      </c>
      <c r="H916" s="1181">
        <f>VLOOKUP($A910,'Class-9'!$B$9:$FL$108,4,0)</f>
        <v>0</v>
      </c>
      <c r="I916" s="1181"/>
      <c r="J916" s="1181"/>
      <c r="K916" s="1181"/>
      <c r="L916" s="1181"/>
      <c r="M916" s="1181"/>
      <c r="N916" s="1181"/>
      <c r="O916" s="1182"/>
    </row>
    <row r="917" spans="1:16" ht="20.25" customHeight="1">
      <c r="A917" s="1138"/>
      <c r="B917" s="417" t="s">
        <v>200</v>
      </c>
      <c r="C917" s="1183" t="s">
        <v>24</v>
      </c>
      <c r="D917" s="1184"/>
      <c r="E917" s="1184"/>
      <c r="F917" s="1185"/>
      <c r="G917" s="31" t="s">
        <v>181</v>
      </c>
      <c r="H917" s="1186">
        <f>VLOOKUP($A910,'Class-9'!$B$9:$FL$108,7,0)</f>
        <v>0</v>
      </c>
      <c r="I917" s="1186"/>
      <c r="J917" s="1186"/>
      <c r="K917" s="1186"/>
      <c r="L917" s="1186"/>
      <c r="M917" s="1186"/>
      <c r="N917" s="1186"/>
      <c r="O917" s="1187"/>
    </row>
    <row r="918" spans="1:16" ht="20.25" customHeight="1">
      <c r="A918" s="1138"/>
      <c r="B918" s="417" t="s">
        <v>200</v>
      </c>
      <c r="C918" s="1183" t="s">
        <v>25</v>
      </c>
      <c r="D918" s="1184"/>
      <c r="E918" s="1184"/>
      <c r="F918" s="1185"/>
      <c r="G918" s="31" t="s">
        <v>181</v>
      </c>
      <c r="H918" s="1186">
        <f>VLOOKUP($A910,'Class-9'!$B$9:$FL$108,8,0)</f>
        <v>0</v>
      </c>
      <c r="I918" s="1186"/>
      <c r="J918" s="1186"/>
      <c r="K918" s="1186"/>
      <c r="L918" s="1186"/>
      <c r="M918" s="1186"/>
      <c r="N918" s="1186"/>
      <c r="O918" s="1187"/>
    </row>
    <row r="919" spans="1:16" ht="20.25" customHeight="1">
      <c r="A919" s="1138"/>
      <c r="B919" s="417" t="s">
        <v>200</v>
      </c>
      <c r="C919" s="1183" t="s">
        <v>58</v>
      </c>
      <c r="D919" s="1184"/>
      <c r="E919" s="1184"/>
      <c r="F919" s="1185"/>
      <c r="G919" s="31" t="s">
        <v>181</v>
      </c>
      <c r="H919" s="1186">
        <f>VLOOKUP($A910,'Class-9'!$B$9:$FL$108,9,0)</f>
        <v>0</v>
      </c>
      <c r="I919" s="1186"/>
      <c r="J919" s="1186"/>
      <c r="K919" s="1186"/>
      <c r="L919" s="1186"/>
      <c r="M919" s="1186"/>
      <c r="N919" s="1186"/>
      <c r="O919" s="1187"/>
    </row>
    <row r="920" spans="1:16" ht="20.25" customHeight="1">
      <c r="A920" s="1138"/>
      <c r="B920" s="417" t="s">
        <v>200</v>
      </c>
      <c r="C920" s="1183" t="s">
        <v>59</v>
      </c>
      <c r="D920" s="1184"/>
      <c r="E920" s="1184"/>
      <c r="F920" s="1185"/>
      <c r="G920" s="31" t="s">
        <v>181</v>
      </c>
      <c r="H920" s="1188" t="str">
        <f>CONCATENATE('Class-9'!$G$4,'Class-9'!$J$4)</f>
        <v>9(A)</v>
      </c>
      <c r="I920" s="1186"/>
      <c r="J920" s="1186"/>
      <c r="K920" s="1186"/>
      <c r="L920" s="1186"/>
      <c r="M920" s="1186"/>
      <c r="N920" s="1186"/>
      <c r="O920" s="1187"/>
    </row>
    <row r="921" spans="1:16" ht="20.25" customHeight="1" thickBot="1">
      <c r="A921" s="1138"/>
      <c r="B921" s="417" t="s">
        <v>200</v>
      </c>
      <c r="C921" s="1189" t="s">
        <v>27</v>
      </c>
      <c r="D921" s="1190"/>
      <c r="E921" s="1190"/>
      <c r="F921" s="1191"/>
      <c r="G921" s="80" t="s">
        <v>181</v>
      </c>
      <c r="H921" s="1192">
        <f>VLOOKUP($A910,'Class-9'!$B$9:$FL$108,10,0)</f>
        <v>0</v>
      </c>
      <c r="I921" s="1192"/>
      <c r="J921" s="1192"/>
      <c r="K921" s="1192"/>
      <c r="L921" s="1192"/>
      <c r="M921" s="1192"/>
      <c r="N921" s="1192"/>
      <c r="O921" s="1193"/>
    </row>
    <row r="922" spans="1:16" ht="16.5" customHeight="1">
      <c r="A922" s="1138"/>
      <c r="B922" s="417" t="s">
        <v>200</v>
      </c>
      <c r="C922" s="1194" t="s">
        <v>60</v>
      </c>
      <c r="D922" s="1195"/>
      <c r="E922" s="1198" t="s">
        <v>81</v>
      </c>
      <c r="F922" s="1198" t="s">
        <v>82</v>
      </c>
      <c r="G922" s="1200" t="s">
        <v>32</v>
      </c>
      <c r="H922" s="1202" t="s">
        <v>61</v>
      </c>
      <c r="I922" s="1202"/>
      <c r="J922" s="1203"/>
      <c r="K922" s="1204" t="s">
        <v>97</v>
      </c>
      <c r="L922" s="1205"/>
      <c r="M922" s="1206"/>
      <c r="N922" s="1097" t="s">
        <v>88</v>
      </c>
      <c r="O922" s="1099" t="s">
        <v>118</v>
      </c>
    </row>
    <row r="923" spans="1:16" ht="16.5" customHeight="1">
      <c r="A923" s="1138"/>
      <c r="B923" s="417" t="s">
        <v>200</v>
      </c>
      <c r="C923" s="1196"/>
      <c r="D923" s="1197"/>
      <c r="E923" s="1199"/>
      <c r="F923" s="1199"/>
      <c r="G923" s="1201"/>
      <c r="H923" s="428" t="s">
        <v>31</v>
      </c>
      <c r="I923" s="254" t="s">
        <v>194</v>
      </c>
      <c r="J923" s="429" t="s">
        <v>32</v>
      </c>
      <c r="K923" s="428" t="s">
        <v>31</v>
      </c>
      <c r="L923" s="254" t="s">
        <v>194</v>
      </c>
      <c r="M923" s="429" t="s">
        <v>32</v>
      </c>
      <c r="N923" s="1098"/>
      <c r="O923" s="1100"/>
    </row>
    <row r="924" spans="1:16" ht="16.5" customHeight="1" thickBot="1">
      <c r="A924" s="1138"/>
      <c r="B924" s="417" t="s">
        <v>200</v>
      </c>
      <c r="C924" s="1102" t="s">
        <v>62</v>
      </c>
      <c r="D924" s="1103"/>
      <c r="E924" s="253">
        <f>'Class-9'!$L$7</f>
        <v>10</v>
      </c>
      <c r="F924" s="253">
        <f>'Class-9'!$M$7</f>
        <v>10</v>
      </c>
      <c r="G924" s="255">
        <f>SUM(E924:F924)</f>
        <v>20</v>
      </c>
      <c r="H924" s="253">
        <f>'Class-9'!$O$7</f>
        <v>24</v>
      </c>
      <c r="I924" s="253">
        <f>'Class-9'!$P$7</f>
        <v>6</v>
      </c>
      <c r="J924" s="255">
        <f>SUM(H924:I924)</f>
        <v>30</v>
      </c>
      <c r="K924" s="253">
        <f>'Class-9'!$R$7</f>
        <v>40</v>
      </c>
      <c r="L924" s="253">
        <f>'Class-9'!$S$7</f>
        <v>10</v>
      </c>
      <c r="M924" s="255">
        <f>SUM(K924:L924)</f>
        <v>50</v>
      </c>
      <c r="N924" s="129">
        <f>SUM(G924,J924,M924)</f>
        <v>100</v>
      </c>
      <c r="O924" s="1101"/>
    </row>
    <row r="925" spans="1:16" ht="16.5" customHeight="1">
      <c r="A925" s="1138"/>
      <c r="B925" s="417" t="s">
        <v>200</v>
      </c>
      <c r="C925" s="1104" t="str">
        <f>'Class-9'!$L$3</f>
        <v>HINDI</v>
      </c>
      <c r="D925" s="1105"/>
      <c r="E925" s="81">
        <f>IF($J913="TC",0,IF($J913="Nso",0,VLOOKUP($A910,'Class-9'!$B$9:$FL$108,11,0)))</f>
        <v>0</v>
      </c>
      <c r="F925" s="81">
        <f>IF($J913="TC",0,IF($J913="Nso",0,VLOOKUP($A910,'Class-9'!$B$9:$FL$108,12,0)))</f>
        <v>0</v>
      </c>
      <c r="G925" s="256">
        <f>E925+F925</f>
        <v>0</v>
      </c>
      <c r="H925" s="81">
        <f>IF($J913="TC",0,IF($J913="Nso",0,VLOOKUP($A910,'Class-9'!$B$9:$FL$108,14,0)))</f>
        <v>0</v>
      </c>
      <c r="I925" s="81">
        <f>IF($J913="TC",0,IF($J913="Nso",0,VLOOKUP($A910,'Class-9'!$B$9:$FL$108,15,0)))</f>
        <v>0</v>
      </c>
      <c r="J925" s="256">
        <f>H925+I925</f>
        <v>0</v>
      </c>
      <c r="K925" s="81">
        <f>IF($J913="TC",0,IF($J913="Nso",0,VLOOKUP($A910,'Class-9'!$B$9:$FL$108,17,0)))</f>
        <v>0</v>
      </c>
      <c r="L925" s="81">
        <f>IF($J913="Nso",0,VLOOKUP($A910,'Class-9'!$B$9:$FL$108,18,0))</f>
        <v>0</v>
      </c>
      <c r="M925" s="256">
        <f>K925+L925</f>
        <v>0</v>
      </c>
      <c r="N925" s="81">
        <f>G925+J925+M925</f>
        <v>0</v>
      </c>
      <c r="O925" s="82" t="str">
        <f>IF($J913="TC",0,IF($J913="Nso",0,VLOOKUP($A910,'Class-9'!$B$9:$FL$108,24,0)))</f>
        <v/>
      </c>
    </row>
    <row r="926" spans="1:16" ht="16.5" customHeight="1" thickBot="1">
      <c r="A926" s="1138"/>
      <c r="B926" s="417" t="s">
        <v>200</v>
      </c>
      <c r="C926" s="1106" t="str">
        <f>'Class-9'!$Z$3</f>
        <v>ENGLISH</v>
      </c>
      <c r="D926" s="1107"/>
      <c r="E926" s="419">
        <f>IF($J913="TC",0,IF($J913="Nso",0,VLOOKUP($A910,'Class-9'!$B$9:$FL$108,25,0)))</f>
        <v>0</v>
      </c>
      <c r="F926" s="419">
        <f>IF($J913="TC",0,IF($J913="Nso",0,VLOOKUP($A910,'Class-9'!$B$9:$FL$108,26,0)))</f>
        <v>0</v>
      </c>
      <c r="G926" s="420">
        <f t="shared" ref="G926" si="184">E926+F926</f>
        <v>0</v>
      </c>
      <c r="H926" s="421">
        <f>IF($J913="TC",0,IF($J913="Nso",0,VLOOKUP($A910,'Class-9'!$B$9:$FL$108,28,0)))</f>
        <v>0</v>
      </c>
      <c r="I926" s="419">
        <f>IF($J913="TC",0,IF($J913="Nso",0,VLOOKUP($A910,'Class-9'!$B$9:$FL$108,29,0)))</f>
        <v>0</v>
      </c>
      <c r="J926" s="420">
        <f t="shared" ref="J926" si="185">H926+I926</f>
        <v>0</v>
      </c>
      <c r="K926" s="419">
        <f>IF($J913="TC",0,IF($J913="Nso",0,VLOOKUP($A910,'Class-9'!$B$9:$FL$108,31,0)))</f>
        <v>0</v>
      </c>
      <c r="L926" s="419">
        <f>IF($J913="Nso",0,VLOOKUP($A910,'Class-9'!$B$9:$FL$108,32,0))</f>
        <v>0</v>
      </c>
      <c r="M926" s="420">
        <f t="shared" ref="M926" si="186">K926+L926</f>
        <v>0</v>
      </c>
      <c r="N926" s="419">
        <f t="shared" ref="N926" si="187">G926+J926+M926</f>
        <v>0</v>
      </c>
      <c r="O926" s="422" t="str">
        <f>IF($J913="TC",0,IF($J913="Nso",0,VLOOKUP($A910,'Class-9'!$B$9:$FL$108,38,0)))</f>
        <v/>
      </c>
    </row>
    <row r="927" spans="1:16" ht="16.5" customHeight="1" thickBot="1">
      <c r="A927" s="1138"/>
      <c r="B927" s="417" t="s">
        <v>200</v>
      </c>
      <c r="C927" s="1108" t="s">
        <v>62</v>
      </c>
      <c r="D927" s="1109"/>
      <c r="E927" s="424">
        <f>'Class-9'!$AN$7</f>
        <v>20</v>
      </c>
      <c r="F927" s="424">
        <f>'Class-9'!$AO$7</f>
        <v>20</v>
      </c>
      <c r="G927" s="425">
        <f>SUM(E927:F927)</f>
        <v>40</v>
      </c>
      <c r="H927" s="424">
        <f>'Class-9'!$AQ$7</f>
        <v>48</v>
      </c>
      <c r="I927" s="424">
        <f>'Class-9'!$AR$7</f>
        <v>12</v>
      </c>
      <c r="J927" s="425">
        <f>SUM(H927:I927)</f>
        <v>60</v>
      </c>
      <c r="K927" s="424">
        <f>'Class-9'!$AT$7</f>
        <v>80</v>
      </c>
      <c r="L927" s="424">
        <f>'Class-9'!$AU$7</f>
        <v>20</v>
      </c>
      <c r="M927" s="425">
        <f>SUM(K927:L927)</f>
        <v>100</v>
      </c>
      <c r="N927" s="426">
        <f>SUM(G927,J927,M927)</f>
        <v>200</v>
      </c>
      <c r="O927" s="427" t="s">
        <v>201</v>
      </c>
    </row>
    <row r="928" spans="1:16" ht="16.5" customHeight="1">
      <c r="A928" s="1138"/>
      <c r="B928" s="417" t="s">
        <v>200</v>
      </c>
      <c r="C928" s="1110" t="str">
        <f>'Class-9'!$AN$3</f>
        <v>SANSKRIT-I</v>
      </c>
      <c r="D928" s="1111"/>
      <c r="E928" s="81">
        <f>IF($J913="TC",0,IF($J913="Nso",0,VLOOKUP($A910,'Class-9'!$B$9:$FL$108,39,0)))</f>
        <v>0</v>
      </c>
      <c r="F928" s="81">
        <f>IF($J913="TC",0,IF($J913="TC",0,IF($J913="Nso",0,VLOOKUP($A910,'Class-9'!$B$9:$FL$108,40,0))))</f>
        <v>0</v>
      </c>
      <c r="G928" s="423">
        <f t="shared" ref="G928:G932" si="188">E928+F928</f>
        <v>0</v>
      </c>
      <c r="H928" s="410">
        <f>IF($J913="TC",0,IF($J913="Nso",0,VLOOKUP($A910,'Class-9'!$B$9:$FL$108,42,0)))</f>
        <v>0</v>
      </c>
      <c r="I928" s="81">
        <f>IF($J913="TC",0,IF($J913="Nso",0,VLOOKUP($A910,'Class-9'!$B$9:$FL$108,43,0)))</f>
        <v>0</v>
      </c>
      <c r="J928" s="423">
        <f t="shared" ref="J928:J932" si="189">H928+I928</f>
        <v>0</v>
      </c>
      <c r="K928" s="81">
        <f>IF($J913="TC",0,IF($J913="Nso",0,VLOOKUP($A910,'Class-9'!$B$9:$FL$108,45,0)))</f>
        <v>0</v>
      </c>
      <c r="L928" s="81">
        <f>IF($J913="Nso",0,VLOOKUP($A910,'Class-9'!$B$9:$FL$108,46,0))</f>
        <v>0</v>
      </c>
      <c r="M928" s="423">
        <f t="shared" ref="M928:M932" si="190">K928+L928</f>
        <v>0</v>
      </c>
      <c r="N928" s="81">
        <f t="shared" ref="N928:N932" si="191">G928+J928+M928</f>
        <v>0</v>
      </c>
      <c r="O928" s="82" t="str">
        <f>IF($J913="TC",0,IF($J913="Nso",0,VLOOKUP($A910,'Class-9'!$B$9:$FL$108,52,0)))</f>
        <v/>
      </c>
    </row>
    <row r="929" spans="1:15" ht="16.5" customHeight="1">
      <c r="A929" s="1138"/>
      <c r="B929" s="417" t="s">
        <v>200</v>
      </c>
      <c r="C929" s="1112" t="str">
        <f>'Class-9'!$BB$3</f>
        <v>SANSKRIT-II</v>
      </c>
      <c r="D929" s="1113"/>
      <c r="E929" s="81">
        <f>IF($J913="TC",0,IF($J913="Nso",0,VLOOKUP($A910,'Class-9'!$B$9:$FL$108,53,0)))</f>
        <v>0</v>
      </c>
      <c r="F929" s="81">
        <f>IF($J913="TC",0,IF($J913="Nso",0,VLOOKUP($A910,'Class-9'!$B$9:$FL$108,54,0)))</f>
        <v>0</v>
      </c>
      <c r="G929" s="257">
        <f t="shared" si="188"/>
        <v>0</v>
      </c>
      <c r="H929" s="258">
        <f>IF($J913="TC",0,IF($J913="Nso",0,VLOOKUP($A910,'Class-9'!$B$9:$FL$108,56,0)))</f>
        <v>0</v>
      </c>
      <c r="I929" s="81">
        <f>IF($J913="TC",0,IF($J913="Nso",0,VLOOKUP($A910,'Class-9'!$B$9:$FL$108,57,0)))</f>
        <v>0</v>
      </c>
      <c r="J929" s="257">
        <f t="shared" si="189"/>
        <v>0</v>
      </c>
      <c r="K929" s="81">
        <f>IF($J913="TC",0,IF($J913="Nso",0,VLOOKUP($A910,'Class-9'!$B$9:$FL$108,59,0)))</f>
        <v>0</v>
      </c>
      <c r="L929" s="81">
        <f>IF($J913="Nso",0,VLOOKUP($A910,'Class-9'!$B$9:$FL$108,60,0))</f>
        <v>0</v>
      </c>
      <c r="M929" s="257">
        <f t="shared" si="190"/>
        <v>0</v>
      </c>
      <c r="N929" s="81">
        <f t="shared" si="191"/>
        <v>0</v>
      </c>
      <c r="O929" s="82" t="str">
        <f>IF($J913="TC",0,IF($J913="Nso",0,VLOOKUP($A910,'Class-9'!$B$9:$FL$108,66,0)))</f>
        <v/>
      </c>
    </row>
    <row r="930" spans="1:15" ht="16.5" customHeight="1">
      <c r="A930" s="1138"/>
      <c r="B930" s="417" t="s">
        <v>200</v>
      </c>
      <c r="C930" s="1112" t="str">
        <f>'Class-9'!$BP$3</f>
        <v>MATHEMATICS</v>
      </c>
      <c r="D930" s="1113"/>
      <c r="E930" s="81">
        <f>IF($J913="TC",0,IF($J913="Nso",0,VLOOKUP($A910,'Class-9'!$B$9:$FL$108,67,0)))</f>
        <v>0</v>
      </c>
      <c r="F930" s="81">
        <f>IF($J913="TC",0,IF($J913="Nso",0,VLOOKUP($A910,'Class-9'!$B$9:$FL$108,68,0)))</f>
        <v>0</v>
      </c>
      <c r="G930" s="257">
        <f t="shared" si="188"/>
        <v>0</v>
      </c>
      <c r="H930" s="258">
        <f>IF($J913="TC",0,IF($J913="Nso",0,VLOOKUP($A910,'Class-9'!$B$9:$FL$108,70,0)))</f>
        <v>0</v>
      </c>
      <c r="I930" s="81">
        <f>IF($J913="TC",0,IF($J913="Nso",0,VLOOKUP($A910,'Class-9'!$B$9:$FL$108,71,0)))</f>
        <v>0</v>
      </c>
      <c r="J930" s="257">
        <f t="shared" si="189"/>
        <v>0</v>
      </c>
      <c r="K930" s="81">
        <f>IF($J913="TC",0,IF($J913="Nso",0,VLOOKUP($A910,'Class-9'!$B$9:$FL$108,73,0)))</f>
        <v>0</v>
      </c>
      <c r="L930" s="81">
        <f>IF($J913="Nso",0,VLOOKUP($A910,'Class-9'!$B$9:$FL$108,74,0))</f>
        <v>0</v>
      </c>
      <c r="M930" s="257">
        <f t="shared" si="190"/>
        <v>0</v>
      </c>
      <c r="N930" s="81">
        <f t="shared" si="191"/>
        <v>0</v>
      </c>
      <c r="O930" s="82" t="str">
        <f>IF($J913="TC",0,IF($J913="Nso",0,VLOOKUP($A910,'Class-9'!$B$9:$FL$108,80,0)))</f>
        <v/>
      </c>
    </row>
    <row r="931" spans="1:15" ht="16.5" customHeight="1">
      <c r="A931" s="1138"/>
      <c r="B931" s="417" t="s">
        <v>200</v>
      </c>
      <c r="C931" s="1114" t="str">
        <f>'Class-9'!$CD$3</f>
        <v>SCIENCE</v>
      </c>
      <c r="D931" s="1115"/>
      <c r="E931" s="411">
        <f>IF($J913="TC",0,IF($J913="Nso",0,VLOOKUP($A910,'Class-9'!$B$9:$FL$108,81,0)))</f>
        <v>0</v>
      </c>
      <c r="F931" s="411">
        <f>IF($J913="TC",0,IF($J913="Nso",0,VLOOKUP($A910,'Class-9'!$B$9:$FL$108,82,0)))</f>
        <v>0</v>
      </c>
      <c r="G931" s="412">
        <f t="shared" si="188"/>
        <v>0</v>
      </c>
      <c r="H931" s="413">
        <f>IF($J913="TC",0,IF($J913="Nso",0,VLOOKUP($A910,'Class-9'!$B$9:$FL$108,84,0)))</f>
        <v>0</v>
      </c>
      <c r="I931" s="411">
        <f>IF($J913="TC",0,IF($J913="Nso",0,VLOOKUP($A910,'Class-9'!$B$9:$FL$108,85,0)))</f>
        <v>0</v>
      </c>
      <c r="J931" s="412">
        <f t="shared" si="189"/>
        <v>0</v>
      </c>
      <c r="K931" s="411">
        <f>IF($J913="TC",0,IF($J913="Nso",0,VLOOKUP($A910,'Class-9'!$B$9:$FL$108,87,0)))</f>
        <v>0</v>
      </c>
      <c r="L931" s="411">
        <f>IF($J913="Nso",0,VLOOKUP($A910,'Class-9'!$B$9:$FL$108,88,0))</f>
        <v>0</v>
      </c>
      <c r="M931" s="412">
        <f t="shared" si="190"/>
        <v>0</v>
      </c>
      <c r="N931" s="411">
        <f t="shared" si="191"/>
        <v>0</v>
      </c>
      <c r="O931" s="414" t="str">
        <f>IF($J913="TC",0,IF($J913="Nso",0,VLOOKUP($A910,'Class-9'!$B$9:$FL$108,94,0)))</f>
        <v/>
      </c>
    </row>
    <row r="932" spans="1:15" ht="16.5" customHeight="1" thickBot="1">
      <c r="A932" s="1138"/>
      <c r="B932" s="417" t="s">
        <v>200</v>
      </c>
      <c r="C932" s="1114" t="str">
        <f>'Class-9'!$CR$3</f>
        <v>SOCIAL SCIENCE</v>
      </c>
      <c r="D932" s="1115"/>
      <c r="E932" s="411">
        <f>IF($J914="TC",0,IF($J913="Nso",0,VLOOKUP($A910,'Class-9'!$B$9:$FL$108,95,0)))</f>
        <v>0</v>
      </c>
      <c r="F932" s="411">
        <f>IF($J914="TC",0,IF($J913="Nso",0,VLOOKUP($A910,'Class-9'!$B$9:$FL$108,96,0)))</f>
        <v>0</v>
      </c>
      <c r="G932" s="412">
        <f t="shared" si="188"/>
        <v>0</v>
      </c>
      <c r="H932" s="413">
        <f>IF($J914="TC",0,IF($J913="Nso",0,VLOOKUP($A910,'Class-9'!$B$9:$FL$108,98,0)))</f>
        <v>0</v>
      </c>
      <c r="I932" s="411">
        <f>IF($J914="TC",0,IF($J913="Nso",0,VLOOKUP($A910,'Class-9'!$B$9:$FL$108,99,0)))</f>
        <v>0</v>
      </c>
      <c r="J932" s="412">
        <f t="shared" si="189"/>
        <v>0</v>
      </c>
      <c r="K932" s="411">
        <f>IF($J914="TC",0,IF($J913="Nso",0,VLOOKUP($A910,'Class-9'!$B$9:$FL$108,101,0)))</f>
        <v>0</v>
      </c>
      <c r="L932" s="411">
        <f>IF($J914="Nso",0,VLOOKUP($A910,'Class-9'!$B$9:$FL$108,102,0))</f>
        <v>0</v>
      </c>
      <c r="M932" s="412">
        <f t="shared" si="190"/>
        <v>0</v>
      </c>
      <c r="N932" s="411">
        <f t="shared" si="191"/>
        <v>0</v>
      </c>
      <c r="O932" s="414" t="str">
        <f>IF($J914="TC",0,IF($J913="Nso",0,VLOOKUP($A910,'Class-9'!$B$9:$FL$108,108,0)))</f>
        <v/>
      </c>
    </row>
    <row r="933" spans="1:15" ht="23.25" customHeight="1">
      <c r="A933" s="1138"/>
      <c r="B933" s="417" t="s">
        <v>200</v>
      </c>
      <c r="C933" s="1116" t="s">
        <v>89</v>
      </c>
      <c r="D933" s="1117"/>
      <c r="E933" s="1118"/>
      <c r="F933" s="1122" t="s">
        <v>90</v>
      </c>
      <c r="G933" s="1123"/>
      <c r="H933" s="1124" t="s">
        <v>91</v>
      </c>
      <c r="I933" s="1125"/>
      <c r="J933" s="1126" t="s">
        <v>47</v>
      </c>
      <c r="K933" s="1127"/>
      <c r="L933" s="415" t="s">
        <v>111</v>
      </c>
      <c r="M933" s="1128" t="s">
        <v>45</v>
      </c>
      <c r="N933" s="1129"/>
      <c r="O933" s="416" t="s">
        <v>49</v>
      </c>
    </row>
    <row r="934" spans="1:15" ht="20.25" customHeight="1" thickBot="1">
      <c r="A934" s="1138"/>
      <c r="B934" s="417" t="s">
        <v>200</v>
      </c>
      <c r="C934" s="1119"/>
      <c r="D934" s="1120"/>
      <c r="E934" s="1121"/>
      <c r="F934" s="1130">
        <f>IF($J913="TC",0,IF($J913="Nso",0,VLOOKUP($A910,'Class-9'!$B$9:$FL$108,160,0)))</f>
        <v>0</v>
      </c>
      <c r="G934" s="1131"/>
      <c r="H934" s="1130">
        <f>IF($J913="TC",0,IF($J913="Nso",0,VLOOKUP($A910,'Class-9'!$B$9:$FL$108,161,0)))</f>
        <v>0</v>
      </c>
      <c r="I934" s="1131"/>
      <c r="J934" s="1132">
        <f>IF($J913="TC",0,IF($J913="Nso",0,VLOOKUP($A910,'Class-9'!$B$9:$FL$108,162,0)))</f>
        <v>0</v>
      </c>
      <c r="K934" s="1133"/>
      <c r="L934" s="259" t="str">
        <f>IF($J913="TC",0,IF($J913="Nso",0,VLOOKUP($A910,'Class-9'!$B$9:$FL$108,163,0)))</f>
        <v/>
      </c>
      <c r="M934" s="1134" t="str">
        <f>IF($J913="TC","TC",IF($J913="Nso","NSO",VLOOKUP($A910,'Class-9'!$B$9:$FL$108,164,0)))</f>
        <v/>
      </c>
      <c r="N934" s="1135"/>
      <c r="O934" s="79" t="str">
        <f>IF($J913="Nso",0,VLOOKUP($A910,'Class-9'!$B$9:$FL$108,166,0))</f>
        <v/>
      </c>
    </row>
    <row r="935" spans="1:15" ht="20.25" customHeight="1">
      <c r="A935" s="1138"/>
      <c r="B935" s="417" t="s">
        <v>200</v>
      </c>
      <c r="C935" s="1061" t="s">
        <v>64</v>
      </c>
      <c r="D935" s="1062"/>
      <c r="E935" s="1062"/>
      <c r="F935" s="1062"/>
      <c r="G935" s="1062"/>
      <c r="H935" s="1063"/>
      <c r="I935" s="1064" t="s">
        <v>65</v>
      </c>
      <c r="J935" s="1065"/>
      <c r="K935" s="1065"/>
      <c r="L935" s="83">
        <f>VLOOKUP($A910,'Class-9'!$B$9:$FL$108,157,0)</f>
        <v>0</v>
      </c>
      <c r="M935" s="1066" t="s">
        <v>121</v>
      </c>
      <c r="N935" s="1067"/>
      <c r="O935" s="1068"/>
    </row>
    <row r="936" spans="1:15" ht="20.25" customHeight="1" thickBot="1">
      <c r="A936" s="1138"/>
      <c r="B936" s="417" t="s">
        <v>200</v>
      </c>
      <c r="C936" s="1069" t="s">
        <v>60</v>
      </c>
      <c r="D936" s="1070"/>
      <c r="E936" s="1070"/>
      <c r="F936" s="1071" t="s">
        <v>192</v>
      </c>
      <c r="G936" s="1071"/>
      <c r="H936" s="260" t="s">
        <v>53</v>
      </c>
      <c r="I936" s="1072" t="s">
        <v>66</v>
      </c>
      <c r="J936" s="1073"/>
      <c r="K936" s="1073"/>
      <c r="L936" s="113">
        <f>VLOOKUP($A910,'Class-9'!$B$9:$FL$108,158,0)</f>
        <v>0</v>
      </c>
      <c r="M936" s="1074" t="str">
        <f>IF($J913="TC",0,IF($J913="Nso",0,VLOOKUP($A910,'Class-9'!$B$9:$FL$108,159,0)))</f>
        <v/>
      </c>
      <c r="N936" s="1075"/>
      <c r="O936" s="1076"/>
    </row>
    <row r="937" spans="1:15" ht="17.25" customHeight="1">
      <c r="A937" s="1138"/>
      <c r="B937" s="417" t="s">
        <v>200</v>
      </c>
      <c r="C937" s="1069"/>
      <c r="D937" s="1070"/>
      <c r="E937" s="1070"/>
      <c r="F937" s="1071"/>
      <c r="G937" s="1071"/>
      <c r="H937" s="261" t="s">
        <v>119</v>
      </c>
      <c r="I937" s="1077" t="s">
        <v>67</v>
      </c>
      <c r="J937" s="1078"/>
      <c r="K937" s="1078"/>
      <c r="L937" s="1079">
        <f>IF($J913="TC","Transferred",IF($J913="Nso","NameSeparated",VLOOKUP($A910,'Class-9'!$B$9:$FL$108,167,0)))</f>
        <v>0</v>
      </c>
      <c r="M937" s="1079"/>
      <c r="N937" s="1079"/>
      <c r="O937" s="1080"/>
    </row>
    <row r="938" spans="1:15" ht="17.25" customHeight="1">
      <c r="A938" s="1138"/>
      <c r="B938" s="417" t="s">
        <v>200</v>
      </c>
      <c r="C938" s="1081" t="str">
        <f>'Class-9'!$DF$3</f>
        <v>Foundation Of Information Tech.</v>
      </c>
      <c r="D938" s="1082"/>
      <c r="E938" s="1083"/>
      <c r="F938" s="1084" t="str">
        <f>IF($J913="TC",0,IF($J913="Nso",0,VLOOKUP($A910,'Class-9'!$B$9:$GP$108,185,0)))</f>
        <v>0/200</v>
      </c>
      <c r="G938" s="1084"/>
      <c r="H938" s="78" t="str">
        <f>IF($J913="TC",0,IF($J913="Nso",0,VLOOKUP($A910,'Class-9'!$B$9:$GP$108,120,0)))</f>
        <v/>
      </c>
      <c r="I938" s="1085" t="s">
        <v>79</v>
      </c>
      <c r="J938" s="1086"/>
      <c r="K938" s="1086"/>
      <c r="L938" s="1087">
        <f>'Class-9'!$T$2</f>
        <v>44676</v>
      </c>
      <c r="M938" s="1088"/>
      <c r="N938" s="1088"/>
      <c r="O938" s="1089"/>
    </row>
    <row r="939" spans="1:15" ht="21" customHeight="1">
      <c r="A939" s="1138"/>
      <c r="B939" s="417" t="s">
        <v>200</v>
      </c>
      <c r="C939" s="1090" t="str">
        <f>'Class-9'!$DR$3</f>
        <v>Health &amp; Phy. Edu.</v>
      </c>
      <c r="D939" s="1084"/>
      <c r="E939" s="1084"/>
      <c r="F939" s="1030" t="str">
        <f>IF($J913="TC",0,IF($J913="Nso",0,VLOOKUP($A910,'Class-9'!$B$9:$GP$108,189,0)))</f>
        <v>0/200</v>
      </c>
      <c r="G939" s="1031"/>
      <c r="H939" s="78" t="str">
        <f>IF($J913="TC",0,IF($J913="Nso",0,VLOOKUP($A910,'Class-9'!$B$9:$GP$108,132,0)))</f>
        <v/>
      </c>
      <c r="I939" s="1091"/>
      <c r="J939" s="1092"/>
      <c r="K939" s="1092"/>
      <c r="L939" s="1092"/>
      <c r="M939" s="1092"/>
      <c r="N939" s="1092"/>
      <c r="O939" s="1093"/>
    </row>
    <row r="940" spans="1:15" ht="21" customHeight="1">
      <c r="A940" s="1138"/>
      <c r="B940" s="417" t="s">
        <v>200</v>
      </c>
      <c r="C940" s="1028" t="str">
        <f>'Class-9'!$ED$3</f>
        <v>S.U.P.W.</v>
      </c>
      <c r="D940" s="1029"/>
      <c r="E940" s="1029"/>
      <c r="F940" s="1030" t="str">
        <f>IF($J913="TC",0,IF($J913="Nso",0,VLOOKUP($A910,'Class-9'!$B$9:$GP$108,193,0)))</f>
        <v>0/100</v>
      </c>
      <c r="G940" s="1031"/>
      <c r="H940" s="78" t="str">
        <f>IF($J913="TC",0,IF($J913="Nso",0,VLOOKUP($A910,'Class-9'!$B$9:$GP$108,138,0)))</f>
        <v/>
      </c>
      <c r="I940" s="1094"/>
      <c r="J940" s="1095"/>
      <c r="K940" s="1095"/>
      <c r="L940" s="1095"/>
      <c r="M940" s="1095"/>
      <c r="N940" s="1095"/>
      <c r="O940" s="1096"/>
    </row>
    <row r="941" spans="1:15" ht="14.25" customHeight="1">
      <c r="A941" s="1138"/>
      <c r="B941" s="417" t="s">
        <v>200</v>
      </c>
      <c r="C941" s="1028" t="str">
        <f>'Class-9'!$EJ$3</f>
        <v>ART EDUCATION</v>
      </c>
      <c r="D941" s="1029"/>
      <c r="E941" s="1029"/>
      <c r="F941" s="1030" t="str">
        <f>IF($J912="TC",0,IF($J912="Nso",0,VLOOKUP($A910,'Class-9'!$B$9:$GP$108,197,0)))</f>
        <v>0/100</v>
      </c>
      <c r="G941" s="1031"/>
      <c r="H941" s="78" t="str">
        <f>IF($J912="TC",0,IF($J912="Nso",0,VLOOKUP($A910,'Class-9'!$B$9:$GP$108,144,0)))</f>
        <v/>
      </c>
      <c r="I941" s="1032" t="s">
        <v>92</v>
      </c>
      <c r="J941" s="1033"/>
      <c r="K941" s="1033"/>
      <c r="L941" s="1033"/>
      <c r="M941" s="1033"/>
      <c r="N941" s="1033"/>
      <c r="O941" s="1034"/>
    </row>
    <row r="942" spans="1:15" ht="14.25" customHeight="1" thickBot="1">
      <c r="A942" s="1138"/>
      <c r="B942" s="417" t="s">
        <v>200</v>
      </c>
      <c r="C942" s="1035" t="str">
        <f>'Class-9'!$EP$3</f>
        <v>H &amp; C RAJ</v>
      </c>
      <c r="D942" s="1036"/>
      <c r="E942" s="1036"/>
      <c r="F942" s="1037" t="str">
        <f>IF($J913="TC",0,IF($J913="Nso",0,VLOOKUP($A910,'Class-9'!$B$9:$GU$108,201,0)))</f>
        <v>0/200</v>
      </c>
      <c r="G942" s="1038"/>
      <c r="H942" s="374" t="str">
        <f>IF($J913="TC",0,IF($J913="Nso",0,VLOOKUP($A910,'Class-9'!$B$9:$GU$108,156,0)))</f>
        <v/>
      </c>
      <c r="I942" s="1032" t="s">
        <v>73</v>
      </c>
      <c r="J942" s="1033"/>
      <c r="K942" s="1033"/>
      <c r="L942" s="1033"/>
      <c r="M942" s="1033"/>
      <c r="N942" s="1033"/>
      <c r="O942" s="1034"/>
    </row>
    <row r="943" spans="1:15" ht="20.25" customHeight="1">
      <c r="A943" s="1138"/>
      <c r="B943" s="417" t="s">
        <v>200</v>
      </c>
      <c r="C943" s="1046" t="s">
        <v>204</v>
      </c>
      <c r="D943" s="1047"/>
      <c r="E943" s="1048"/>
      <c r="F943" s="1055" t="s">
        <v>205</v>
      </c>
      <c r="G943" s="1056"/>
      <c r="H943" s="434" t="s">
        <v>34</v>
      </c>
      <c r="I943" s="1039" t="s">
        <v>74</v>
      </c>
      <c r="J943" s="1033"/>
      <c r="K943" s="1033"/>
      <c r="L943" s="1033"/>
      <c r="M943" s="1033"/>
      <c r="N943" s="1033"/>
      <c r="O943" s="1034"/>
    </row>
    <row r="944" spans="1:15" ht="20.25" customHeight="1">
      <c r="A944" s="1138"/>
      <c r="B944" s="417" t="s">
        <v>200</v>
      </c>
      <c r="C944" s="1049"/>
      <c r="D944" s="1050"/>
      <c r="E944" s="1051"/>
      <c r="F944" s="1057" t="s">
        <v>206</v>
      </c>
      <c r="G944" s="1058"/>
      <c r="H944" s="435" t="s">
        <v>203</v>
      </c>
      <c r="I944" s="1040" t="s">
        <v>75</v>
      </c>
      <c r="J944" s="1041"/>
      <c r="K944" s="1041"/>
      <c r="L944" s="1041"/>
      <c r="M944" s="1041"/>
      <c r="N944" s="1041"/>
      <c r="O944" s="1042"/>
    </row>
    <row r="945" spans="1:16" ht="16.5" customHeight="1">
      <c r="A945" s="1138"/>
      <c r="B945" s="417" t="s">
        <v>200</v>
      </c>
      <c r="C945" s="1049"/>
      <c r="D945" s="1050"/>
      <c r="E945" s="1051"/>
      <c r="F945" s="1057" t="s">
        <v>210</v>
      </c>
      <c r="G945" s="1058"/>
      <c r="H945" s="435" t="s">
        <v>68</v>
      </c>
      <c r="I945" s="1043"/>
      <c r="J945" s="1044"/>
      <c r="K945" s="1044"/>
      <c r="L945" s="1044"/>
      <c r="M945" s="1044"/>
      <c r="N945" s="1044"/>
      <c r="O945" s="1045"/>
    </row>
    <row r="946" spans="1:16" ht="16.5" customHeight="1">
      <c r="A946" s="1138"/>
      <c r="B946" s="417" t="s">
        <v>200</v>
      </c>
      <c r="C946" s="1049"/>
      <c r="D946" s="1050"/>
      <c r="E946" s="1051"/>
      <c r="F946" s="1057" t="s">
        <v>211</v>
      </c>
      <c r="G946" s="1058"/>
      <c r="H946" s="435" t="s">
        <v>69</v>
      </c>
      <c r="I946" s="1043"/>
      <c r="J946" s="1044"/>
      <c r="K946" s="1044"/>
      <c r="L946" s="1044"/>
      <c r="M946" s="1044"/>
      <c r="N946" s="1044"/>
      <c r="O946" s="1045"/>
    </row>
    <row r="947" spans="1:16" ht="16.5" customHeight="1">
      <c r="A947" s="1138"/>
      <c r="B947" s="417" t="s">
        <v>200</v>
      </c>
      <c r="C947" s="1049"/>
      <c r="D947" s="1050"/>
      <c r="E947" s="1051"/>
      <c r="F947" s="1057" t="s">
        <v>120</v>
      </c>
      <c r="G947" s="1058"/>
      <c r="H947" s="435" t="s">
        <v>71</v>
      </c>
      <c r="I947" s="1022" t="s">
        <v>93</v>
      </c>
      <c r="J947" s="1023"/>
      <c r="K947" s="1023"/>
      <c r="L947" s="1023"/>
      <c r="M947" s="1023"/>
      <c r="N947" s="1023"/>
      <c r="O947" s="1024"/>
    </row>
    <row r="948" spans="1:16" ht="16.5" customHeight="1" thickBot="1">
      <c r="A948" s="1138"/>
      <c r="B948" s="418" t="s">
        <v>200</v>
      </c>
      <c r="C948" s="1052"/>
      <c r="D948" s="1053"/>
      <c r="E948" s="1054"/>
      <c r="F948" s="1059" t="s">
        <v>208</v>
      </c>
      <c r="G948" s="1060"/>
      <c r="H948" s="436" t="s">
        <v>70</v>
      </c>
      <c r="I948" s="1025"/>
      <c r="J948" s="1026"/>
      <c r="K948" s="1026"/>
      <c r="L948" s="1026"/>
      <c r="M948" s="1026"/>
      <c r="N948" s="1026"/>
      <c r="O948" s="1027"/>
    </row>
    <row r="949" spans="1:16" ht="24.75" customHeight="1" thickTop="1" thickBot="1">
      <c r="A949" s="263">
        <f>A910+1</f>
        <v>25</v>
      </c>
      <c r="B949" s="1137" t="s">
        <v>56</v>
      </c>
      <c r="C949" s="1137"/>
      <c r="D949" s="1137"/>
      <c r="E949" s="1137"/>
      <c r="F949" s="1137"/>
      <c r="G949" s="1137"/>
      <c r="H949" s="1137"/>
      <c r="I949" s="1137"/>
      <c r="J949" s="1137"/>
      <c r="K949" s="1137"/>
      <c r="L949" s="1137"/>
      <c r="M949" s="1137"/>
      <c r="N949" s="1137"/>
      <c r="O949" s="1137"/>
    </row>
    <row r="950" spans="1:16" s="430" customFormat="1" ht="30.75" customHeight="1" thickTop="1">
      <c r="A950" s="1138"/>
      <c r="B950" s="1139"/>
      <c r="C950" s="1140"/>
      <c r="D950" s="1143" t="str">
        <f>Master!$E$8</f>
        <v>Govt. Sr. Secondary School Raimalwada</v>
      </c>
      <c r="E950" s="1144"/>
      <c r="F950" s="1144"/>
      <c r="G950" s="1144"/>
      <c r="H950" s="1144"/>
      <c r="I950" s="1144"/>
      <c r="J950" s="1144"/>
      <c r="K950" s="1144"/>
      <c r="L950" s="1144"/>
      <c r="M950" s="1144"/>
      <c r="N950" s="1144"/>
      <c r="O950" s="1145"/>
    </row>
    <row r="951" spans="1:16" ht="26.25" customHeight="1" thickBot="1">
      <c r="A951" s="1138"/>
      <c r="B951" s="1141"/>
      <c r="C951" s="1142"/>
      <c r="D951" s="1146" t="str">
        <f>Master!$E$11</f>
        <v>P.S.-Bapini (Jodhpur)</v>
      </c>
      <c r="E951" s="1147"/>
      <c r="F951" s="1147"/>
      <c r="G951" s="1147"/>
      <c r="H951" s="1147"/>
      <c r="I951" s="1147"/>
      <c r="J951" s="1147"/>
      <c r="K951" s="1147"/>
      <c r="L951" s="1147"/>
      <c r="M951" s="1147"/>
      <c r="N951" s="1147"/>
      <c r="O951" s="1148"/>
    </row>
    <row r="952" spans="1:16" ht="22.5" customHeight="1">
      <c r="A952" s="1138"/>
      <c r="B952" s="262"/>
      <c r="C952" s="1149" t="s">
        <v>183</v>
      </c>
      <c r="D952" s="1150"/>
      <c r="E952" s="1150"/>
      <c r="F952" s="1150"/>
      <c r="G952" s="1151"/>
      <c r="H952" s="1158" t="s">
        <v>156</v>
      </c>
      <c r="I952" s="1158"/>
      <c r="J952" s="1161">
        <f>VLOOKUP($A949,'Class-9'!$B$9:$K$108,6)</f>
        <v>0</v>
      </c>
      <c r="K952" s="1162"/>
      <c r="L952" s="1167" t="s">
        <v>76</v>
      </c>
      <c r="M952" s="1168"/>
      <c r="N952" s="1169" t="str">
        <f>Master!$E$14</f>
        <v>08151106901</v>
      </c>
      <c r="O952" s="1170"/>
    </row>
    <row r="953" spans="1:16" ht="18.75" customHeight="1">
      <c r="A953" s="1138"/>
      <c r="B953" s="37"/>
      <c r="C953" s="1152"/>
      <c r="D953" s="1153"/>
      <c r="E953" s="1153"/>
      <c r="F953" s="1153"/>
      <c r="G953" s="1154"/>
      <c r="H953" s="1159"/>
      <c r="I953" s="1159"/>
      <c r="J953" s="1163"/>
      <c r="K953" s="1164"/>
      <c r="L953" s="1171" t="s">
        <v>72</v>
      </c>
      <c r="M953" s="1172"/>
      <c r="N953" s="1172"/>
      <c r="O953" s="1173"/>
      <c r="P953" s="104" t="s">
        <v>191</v>
      </c>
    </row>
    <row r="954" spans="1:16" ht="23.25" customHeight="1" thickBot="1">
      <c r="A954" s="1138"/>
      <c r="B954" s="37"/>
      <c r="C954" s="1155"/>
      <c r="D954" s="1156"/>
      <c r="E954" s="1156"/>
      <c r="F954" s="1156"/>
      <c r="G954" s="1157"/>
      <c r="H954" s="1160"/>
      <c r="I954" s="1160"/>
      <c r="J954" s="1165"/>
      <c r="K954" s="1166"/>
      <c r="L954" s="1174" t="s">
        <v>57</v>
      </c>
      <c r="M954" s="1175"/>
      <c r="N954" s="1176" t="str">
        <f>Master!$E$6</f>
        <v>2021-22</v>
      </c>
      <c r="O954" s="1177"/>
    </row>
    <row r="955" spans="1:16" ht="20.25" customHeight="1">
      <c r="A955" s="1138"/>
      <c r="B955" s="417" t="s">
        <v>200</v>
      </c>
      <c r="C955" s="1178" t="s">
        <v>22</v>
      </c>
      <c r="D955" s="1179"/>
      <c r="E955" s="1179"/>
      <c r="F955" s="1180"/>
      <c r="G955" s="23" t="s">
        <v>181</v>
      </c>
      <c r="H955" s="1181">
        <f>VLOOKUP($A949,'Class-9'!$B$9:$FL$108,4,0)</f>
        <v>0</v>
      </c>
      <c r="I955" s="1181"/>
      <c r="J955" s="1181"/>
      <c r="K955" s="1181"/>
      <c r="L955" s="1181"/>
      <c r="M955" s="1181"/>
      <c r="N955" s="1181"/>
      <c r="O955" s="1182"/>
    </row>
    <row r="956" spans="1:16" ht="20.25" customHeight="1">
      <c r="A956" s="1138"/>
      <c r="B956" s="417" t="s">
        <v>200</v>
      </c>
      <c r="C956" s="1183" t="s">
        <v>24</v>
      </c>
      <c r="D956" s="1184"/>
      <c r="E956" s="1184"/>
      <c r="F956" s="1185"/>
      <c r="G956" s="31" t="s">
        <v>181</v>
      </c>
      <c r="H956" s="1186">
        <f>VLOOKUP($A949,'Class-9'!$B$9:$FL$108,7,0)</f>
        <v>0</v>
      </c>
      <c r="I956" s="1186"/>
      <c r="J956" s="1186"/>
      <c r="K956" s="1186"/>
      <c r="L956" s="1186"/>
      <c r="M956" s="1186"/>
      <c r="N956" s="1186"/>
      <c r="O956" s="1187"/>
    </row>
    <row r="957" spans="1:16" ht="20.25" customHeight="1">
      <c r="A957" s="1138"/>
      <c r="B957" s="417" t="s">
        <v>200</v>
      </c>
      <c r="C957" s="1183" t="s">
        <v>25</v>
      </c>
      <c r="D957" s="1184"/>
      <c r="E957" s="1184"/>
      <c r="F957" s="1185"/>
      <c r="G957" s="31" t="s">
        <v>181</v>
      </c>
      <c r="H957" s="1186">
        <f>VLOOKUP($A949,'Class-9'!$B$9:$FL$108,8,0)</f>
        <v>0</v>
      </c>
      <c r="I957" s="1186"/>
      <c r="J957" s="1186"/>
      <c r="K957" s="1186"/>
      <c r="L957" s="1186"/>
      <c r="M957" s="1186"/>
      <c r="N957" s="1186"/>
      <c r="O957" s="1187"/>
    </row>
    <row r="958" spans="1:16" ht="20.25" customHeight="1">
      <c r="A958" s="1138"/>
      <c r="B958" s="417" t="s">
        <v>200</v>
      </c>
      <c r="C958" s="1183" t="s">
        <v>58</v>
      </c>
      <c r="D958" s="1184"/>
      <c r="E958" s="1184"/>
      <c r="F958" s="1185"/>
      <c r="G958" s="31" t="s">
        <v>181</v>
      </c>
      <c r="H958" s="1186">
        <f>VLOOKUP($A949,'Class-9'!$B$9:$FL$108,9,0)</f>
        <v>0</v>
      </c>
      <c r="I958" s="1186"/>
      <c r="J958" s="1186"/>
      <c r="K958" s="1186"/>
      <c r="L958" s="1186"/>
      <c r="M958" s="1186"/>
      <c r="N958" s="1186"/>
      <c r="O958" s="1187"/>
    </row>
    <row r="959" spans="1:16" ht="20.25" customHeight="1">
      <c r="A959" s="1138"/>
      <c r="B959" s="417" t="s">
        <v>200</v>
      </c>
      <c r="C959" s="1183" t="s">
        <v>59</v>
      </c>
      <c r="D959" s="1184"/>
      <c r="E959" s="1184"/>
      <c r="F959" s="1185"/>
      <c r="G959" s="31" t="s">
        <v>181</v>
      </c>
      <c r="H959" s="1188" t="str">
        <f>CONCATENATE('Class-9'!$G$4,'Class-9'!$J$4)</f>
        <v>9(A)</v>
      </c>
      <c r="I959" s="1186"/>
      <c r="J959" s="1186"/>
      <c r="K959" s="1186"/>
      <c r="L959" s="1186"/>
      <c r="M959" s="1186"/>
      <c r="N959" s="1186"/>
      <c r="O959" s="1187"/>
    </row>
    <row r="960" spans="1:16" ht="20.25" customHeight="1" thickBot="1">
      <c r="A960" s="1138"/>
      <c r="B960" s="417" t="s">
        <v>200</v>
      </c>
      <c r="C960" s="1189" t="s">
        <v>27</v>
      </c>
      <c r="D960" s="1190"/>
      <c r="E960" s="1190"/>
      <c r="F960" s="1191"/>
      <c r="G960" s="80" t="s">
        <v>181</v>
      </c>
      <c r="H960" s="1192">
        <f>VLOOKUP($A949,'Class-9'!$B$9:$FL$108,10,0)</f>
        <v>0</v>
      </c>
      <c r="I960" s="1192"/>
      <c r="J960" s="1192"/>
      <c r="K960" s="1192"/>
      <c r="L960" s="1192"/>
      <c r="M960" s="1192"/>
      <c r="N960" s="1192"/>
      <c r="O960" s="1193"/>
    </row>
    <row r="961" spans="1:15" ht="16.5" customHeight="1">
      <c r="A961" s="1138"/>
      <c r="B961" s="417" t="s">
        <v>200</v>
      </c>
      <c r="C961" s="1194" t="s">
        <v>60</v>
      </c>
      <c r="D961" s="1195"/>
      <c r="E961" s="1198" t="s">
        <v>81</v>
      </c>
      <c r="F961" s="1198" t="s">
        <v>82</v>
      </c>
      <c r="G961" s="1200" t="s">
        <v>32</v>
      </c>
      <c r="H961" s="1202" t="s">
        <v>61</v>
      </c>
      <c r="I961" s="1202"/>
      <c r="J961" s="1203"/>
      <c r="K961" s="1204" t="s">
        <v>97</v>
      </c>
      <c r="L961" s="1205"/>
      <c r="M961" s="1206"/>
      <c r="N961" s="1097" t="s">
        <v>88</v>
      </c>
      <c r="O961" s="1099" t="s">
        <v>118</v>
      </c>
    </row>
    <row r="962" spans="1:15" ht="16.5" customHeight="1">
      <c r="A962" s="1138"/>
      <c r="B962" s="417" t="s">
        <v>200</v>
      </c>
      <c r="C962" s="1196"/>
      <c r="D962" s="1197"/>
      <c r="E962" s="1199"/>
      <c r="F962" s="1199"/>
      <c r="G962" s="1201"/>
      <c r="H962" s="428" t="s">
        <v>31</v>
      </c>
      <c r="I962" s="254" t="s">
        <v>194</v>
      </c>
      <c r="J962" s="429" t="s">
        <v>32</v>
      </c>
      <c r="K962" s="428" t="s">
        <v>31</v>
      </c>
      <c r="L962" s="254" t="s">
        <v>194</v>
      </c>
      <c r="M962" s="429" t="s">
        <v>32</v>
      </c>
      <c r="N962" s="1098"/>
      <c r="O962" s="1100"/>
    </row>
    <row r="963" spans="1:15" ht="16.5" customHeight="1" thickBot="1">
      <c r="A963" s="1138"/>
      <c r="B963" s="417" t="s">
        <v>200</v>
      </c>
      <c r="C963" s="1102" t="s">
        <v>62</v>
      </c>
      <c r="D963" s="1103"/>
      <c r="E963" s="253">
        <f>'Class-9'!$L$7</f>
        <v>10</v>
      </c>
      <c r="F963" s="253">
        <f>'Class-9'!$M$7</f>
        <v>10</v>
      </c>
      <c r="G963" s="255">
        <f>SUM(E963:F963)</f>
        <v>20</v>
      </c>
      <c r="H963" s="253">
        <f>'Class-9'!$O$7</f>
        <v>24</v>
      </c>
      <c r="I963" s="253">
        <f>'Class-9'!$P$7</f>
        <v>6</v>
      </c>
      <c r="J963" s="255">
        <f>SUM(H963:I963)</f>
        <v>30</v>
      </c>
      <c r="K963" s="253">
        <f>'Class-9'!$R$7</f>
        <v>40</v>
      </c>
      <c r="L963" s="253">
        <f>'Class-9'!$S$7</f>
        <v>10</v>
      </c>
      <c r="M963" s="255">
        <f>SUM(K963:L963)</f>
        <v>50</v>
      </c>
      <c r="N963" s="129">
        <f>SUM(G963,J963,M963)</f>
        <v>100</v>
      </c>
      <c r="O963" s="1101"/>
    </row>
    <row r="964" spans="1:15" ht="16.5" customHeight="1">
      <c r="A964" s="1138"/>
      <c r="B964" s="417" t="s">
        <v>200</v>
      </c>
      <c r="C964" s="1104" t="str">
        <f>'Class-9'!$L$3</f>
        <v>HINDI</v>
      </c>
      <c r="D964" s="1105"/>
      <c r="E964" s="81">
        <f>IF($J952="TC",0,IF($J952="Nso",0,VLOOKUP($A949,'Class-9'!$B$9:$FL$108,11,0)))</f>
        <v>0</v>
      </c>
      <c r="F964" s="81">
        <f>IF($J952="TC",0,IF($J952="Nso",0,VLOOKUP($A949,'Class-9'!$B$9:$FL$108,12,0)))</f>
        <v>0</v>
      </c>
      <c r="G964" s="256">
        <f>E964+F964</f>
        <v>0</v>
      </c>
      <c r="H964" s="81">
        <f>IF($J952="TC",0,IF($J952="Nso",0,VLOOKUP($A949,'Class-9'!$B$9:$FL$108,14,0)))</f>
        <v>0</v>
      </c>
      <c r="I964" s="81">
        <f>IF($J952="TC",0,IF($J952="Nso",0,VLOOKUP($A949,'Class-9'!$B$9:$FL$108,15,0)))</f>
        <v>0</v>
      </c>
      <c r="J964" s="256">
        <f>H964+I964</f>
        <v>0</v>
      </c>
      <c r="K964" s="81">
        <f>IF($J952="TC",0,IF($J952="Nso",0,VLOOKUP($A949,'Class-9'!$B$9:$FL$108,17,0)))</f>
        <v>0</v>
      </c>
      <c r="L964" s="81">
        <f>IF($J952="Nso",0,VLOOKUP($A949,'Class-9'!$B$9:$FL$108,18,0))</f>
        <v>0</v>
      </c>
      <c r="M964" s="256">
        <f>K964+L964</f>
        <v>0</v>
      </c>
      <c r="N964" s="81">
        <f>G964+J964+M964</f>
        <v>0</v>
      </c>
      <c r="O964" s="82" t="str">
        <f>IF($J952="TC",0,IF($J952="Nso",0,VLOOKUP($A949,'Class-9'!$B$9:$FL$108,24,0)))</f>
        <v/>
      </c>
    </row>
    <row r="965" spans="1:15" ht="16.5" customHeight="1" thickBot="1">
      <c r="A965" s="1138"/>
      <c r="B965" s="417" t="s">
        <v>200</v>
      </c>
      <c r="C965" s="1106" t="str">
        <f>'Class-9'!$Z$3</f>
        <v>ENGLISH</v>
      </c>
      <c r="D965" s="1107"/>
      <c r="E965" s="419">
        <f>IF($J952="TC",0,IF($J952="Nso",0,VLOOKUP($A949,'Class-9'!$B$9:$FL$108,25,0)))</f>
        <v>0</v>
      </c>
      <c r="F965" s="419">
        <f>IF($J952="TC",0,IF($J952="Nso",0,VLOOKUP($A949,'Class-9'!$B$9:$FL$108,26,0)))</f>
        <v>0</v>
      </c>
      <c r="G965" s="420">
        <f t="shared" ref="G965" si="192">E965+F965</f>
        <v>0</v>
      </c>
      <c r="H965" s="421">
        <f>IF($J952="TC",0,IF($J952="Nso",0,VLOOKUP($A949,'Class-9'!$B$9:$FL$108,28,0)))</f>
        <v>0</v>
      </c>
      <c r="I965" s="419">
        <f>IF($J952="TC",0,IF($J952="Nso",0,VLOOKUP($A949,'Class-9'!$B$9:$FL$108,29,0)))</f>
        <v>0</v>
      </c>
      <c r="J965" s="420">
        <f t="shared" ref="J965" si="193">H965+I965</f>
        <v>0</v>
      </c>
      <c r="K965" s="419">
        <f>IF($J952="TC",0,IF($J952="Nso",0,VLOOKUP($A949,'Class-9'!$B$9:$FL$108,31,0)))</f>
        <v>0</v>
      </c>
      <c r="L965" s="419">
        <f>IF($J952="Nso",0,VLOOKUP($A949,'Class-9'!$B$9:$FL$108,32,0))</f>
        <v>0</v>
      </c>
      <c r="M965" s="420">
        <f t="shared" ref="M965" si="194">K965+L965</f>
        <v>0</v>
      </c>
      <c r="N965" s="419">
        <f t="shared" ref="N965" si="195">G965+J965+M965</f>
        <v>0</v>
      </c>
      <c r="O965" s="422" t="str">
        <f>IF($J952="TC",0,IF($J952="Nso",0,VLOOKUP($A949,'Class-9'!$B$9:$FL$108,38,0)))</f>
        <v/>
      </c>
    </row>
    <row r="966" spans="1:15" ht="16.5" customHeight="1" thickBot="1">
      <c r="A966" s="1138"/>
      <c r="B966" s="417" t="s">
        <v>200</v>
      </c>
      <c r="C966" s="1108" t="s">
        <v>62</v>
      </c>
      <c r="D966" s="1109"/>
      <c r="E966" s="424">
        <f>'Class-9'!$AN$7</f>
        <v>20</v>
      </c>
      <c r="F966" s="424">
        <f>'Class-9'!$AO$7</f>
        <v>20</v>
      </c>
      <c r="G966" s="425">
        <f>SUM(E966:F966)</f>
        <v>40</v>
      </c>
      <c r="H966" s="424">
        <f>'Class-9'!$AQ$7</f>
        <v>48</v>
      </c>
      <c r="I966" s="424">
        <f>'Class-9'!$AR$7</f>
        <v>12</v>
      </c>
      <c r="J966" s="425">
        <f>SUM(H966:I966)</f>
        <v>60</v>
      </c>
      <c r="K966" s="424">
        <f>'Class-9'!$AT$7</f>
        <v>80</v>
      </c>
      <c r="L966" s="424">
        <f>'Class-9'!$AU$7</f>
        <v>20</v>
      </c>
      <c r="M966" s="425">
        <f>SUM(K966:L966)</f>
        <v>100</v>
      </c>
      <c r="N966" s="426">
        <f>SUM(G966,J966,M966)</f>
        <v>200</v>
      </c>
      <c r="O966" s="427" t="s">
        <v>201</v>
      </c>
    </row>
    <row r="967" spans="1:15" ht="16.5" customHeight="1">
      <c r="A967" s="1138"/>
      <c r="B967" s="417" t="s">
        <v>200</v>
      </c>
      <c r="C967" s="1110" t="str">
        <f>'Class-9'!$AN$3</f>
        <v>SANSKRIT-I</v>
      </c>
      <c r="D967" s="1111"/>
      <c r="E967" s="81">
        <f>IF($J952="TC",0,IF($J952="Nso",0,VLOOKUP($A949,'Class-9'!$B$9:$FL$108,39,0)))</f>
        <v>0</v>
      </c>
      <c r="F967" s="81">
        <f>IF($J952="TC",0,IF($J952="TC",0,IF($J952="Nso",0,VLOOKUP($A949,'Class-9'!$B$9:$FL$108,40,0))))</f>
        <v>0</v>
      </c>
      <c r="G967" s="423">
        <f t="shared" ref="G967:G971" si="196">E967+F967</f>
        <v>0</v>
      </c>
      <c r="H967" s="410">
        <f>IF($J952="TC",0,IF($J952="Nso",0,VLOOKUP($A949,'Class-9'!$B$9:$FL$108,42,0)))</f>
        <v>0</v>
      </c>
      <c r="I967" s="81">
        <f>IF($J952="TC",0,IF($J952="Nso",0,VLOOKUP($A949,'Class-9'!$B$9:$FL$108,43,0)))</f>
        <v>0</v>
      </c>
      <c r="J967" s="423">
        <f t="shared" ref="J967:J971" si="197">H967+I967</f>
        <v>0</v>
      </c>
      <c r="K967" s="81">
        <f>IF($J952="TC",0,IF($J952="Nso",0,VLOOKUP($A949,'Class-9'!$B$9:$FL$108,45,0)))</f>
        <v>0</v>
      </c>
      <c r="L967" s="81">
        <f>IF($J952="Nso",0,VLOOKUP($A949,'Class-9'!$B$9:$FL$108,46,0))</f>
        <v>0</v>
      </c>
      <c r="M967" s="423">
        <f t="shared" ref="M967:M971" si="198">K967+L967</f>
        <v>0</v>
      </c>
      <c r="N967" s="81">
        <f t="shared" ref="N967:N971" si="199">G967+J967+M967</f>
        <v>0</v>
      </c>
      <c r="O967" s="82" t="str">
        <f>IF($J952="TC",0,IF($J952="Nso",0,VLOOKUP($A949,'Class-9'!$B$9:$FL$108,52,0)))</f>
        <v/>
      </c>
    </row>
    <row r="968" spans="1:15" ht="16.5" customHeight="1">
      <c r="A968" s="1138"/>
      <c r="B968" s="417" t="s">
        <v>200</v>
      </c>
      <c r="C968" s="1112" t="str">
        <f>'Class-9'!$BB$3</f>
        <v>SANSKRIT-II</v>
      </c>
      <c r="D968" s="1113"/>
      <c r="E968" s="81">
        <f>IF($J952="TC",0,IF($J952="Nso",0,VLOOKUP($A949,'Class-9'!$B$9:$FL$108,53,0)))</f>
        <v>0</v>
      </c>
      <c r="F968" s="81">
        <f>IF($J952="TC",0,IF($J952="Nso",0,VLOOKUP($A949,'Class-9'!$B$9:$FL$108,54,0)))</f>
        <v>0</v>
      </c>
      <c r="G968" s="257">
        <f t="shared" si="196"/>
        <v>0</v>
      </c>
      <c r="H968" s="258">
        <f>IF($J952="TC",0,IF($J952="Nso",0,VLOOKUP($A949,'Class-9'!$B$9:$FL$108,56,0)))</f>
        <v>0</v>
      </c>
      <c r="I968" s="81">
        <f>IF($J952="TC",0,IF($J952="Nso",0,VLOOKUP($A949,'Class-9'!$B$9:$FL$108,57,0)))</f>
        <v>0</v>
      </c>
      <c r="J968" s="257">
        <f t="shared" si="197"/>
        <v>0</v>
      </c>
      <c r="K968" s="81">
        <f>IF($J952="TC",0,IF($J952="Nso",0,VLOOKUP($A949,'Class-9'!$B$9:$FL$108,59,0)))</f>
        <v>0</v>
      </c>
      <c r="L968" s="81">
        <f>IF($J952="Nso",0,VLOOKUP($A949,'Class-9'!$B$9:$FL$108,60,0))</f>
        <v>0</v>
      </c>
      <c r="M968" s="257">
        <f t="shared" si="198"/>
        <v>0</v>
      </c>
      <c r="N968" s="81">
        <f t="shared" si="199"/>
        <v>0</v>
      </c>
      <c r="O968" s="82" t="str">
        <f>IF($J952="TC",0,IF($J952="Nso",0,VLOOKUP($A949,'Class-9'!$B$9:$FL$108,66,0)))</f>
        <v/>
      </c>
    </row>
    <row r="969" spans="1:15" ht="16.5" customHeight="1">
      <c r="A969" s="1138"/>
      <c r="B969" s="417" t="s">
        <v>200</v>
      </c>
      <c r="C969" s="1112" t="str">
        <f>'Class-9'!$BP$3</f>
        <v>MATHEMATICS</v>
      </c>
      <c r="D969" s="1113"/>
      <c r="E969" s="81">
        <f>IF($J952="TC",0,IF($J952="Nso",0,VLOOKUP($A949,'Class-9'!$B$9:$FL$108,67,0)))</f>
        <v>0</v>
      </c>
      <c r="F969" s="81">
        <f>IF($J952="TC",0,IF($J952="Nso",0,VLOOKUP($A949,'Class-9'!$B$9:$FL$108,68,0)))</f>
        <v>0</v>
      </c>
      <c r="G969" s="257">
        <f t="shared" si="196"/>
        <v>0</v>
      </c>
      <c r="H969" s="258">
        <f>IF($J952="TC",0,IF($J952="Nso",0,VLOOKUP($A949,'Class-9'!$B$9:$FL$108,70,0)))</f>
        <v>0</v>
      </c>
      <c r="I969" s="81">
        <f>IF($J952="TC",0,IF($J952="Nso",0,VLOOKUP($A949,'Class-9'!$B$9:$FL$108,71,0)))</f>
        <v>0</v>
      </c>
      <c r="J969" s="257">
        <f t="shared" si="197"/>
        <v>0</v>
      </c>
      <c r="K969" s="81">
        <f>IF($J952="TC",0,IF($J952="Nso",0,VLOOKUP($A949,'Class-9'!$B$9:$FL$108,73,0)))</f>
        <v>0</v>
      </c>
      <c r="L969" s="81">
        <f>IF($J952="Nso",0,VLOOKUP($A949,'Class-9'!$B$9:$FL$108,74,0))</f>
        <v>0</v>
      </c>
      <c r="M969" s="257">
        <f t="shared" si="198"/>
        <v>0</v>
      </c>
      <c r="N969" s="81">
        <f t="shared" si="199"/>
        <v>0</v>
      </c>
      <c r="O969" s="82" t="str">
        <f>IF($J952="TC",0,IF($J952="Nso",0,VLOOKUP($A949,'Class-9'!$B$9:$FL$108,80,0)))</f>
        <v/>
      </c>
    </row>
    <row r="970" spans="1:15" ht="16.5" customHeight="1">
      <c r="A970" s="1138"/>
      <c r="B970" s="417" t="s">
        <v>200</v>
      </c>
      <c r="C970" s="1114" t="str">
        <f>'Class-9'!$CD$3</f>
        <v>SCIENCE</v>
      </c>
      <c r="D970" s="1115"/>
      <c r="E970" s="411">
        <f>IF($J952="TC",0,IF($J952="Nso",0,VLOOKUP($A949,'Class-9'!$B$9:$FL$108,81,0)))</f>
        <v>0</v>
      </c>
      <c r="F970" s="411">
        <f>IF($J952="TC",0,IF($J952="Nso",0,VLOOKUP($A949,'Class-9'!$B$9:$FL$108,82,0)))</f>
        <v>0</v>
      </c>
      <c r="G970" s="412">
        <f t="shared" si="196"/>
        <v>0</v>
      </c>
      <c r="H970" s="413">
        <f>IF($J952="TC",0,IF($J952="Nso",0,VLOOKUP($A949,'Class-9'!$B$9:$FL$108,84,0)))</f>
        <v>0</v>
      </c>
      <c r="I970" s="411">
        <f>IF($J952="TC",0,IF($J952="Nso",0,VLOOKUP($A949,'Class-9'!$B$9:$FL$108,85,0)))</f>
        <v>0</v>
      </c>
      <c r="J970" s="412">
        <f t="shared" si="197"/>
        <v>0</v>
      </c>
      <c r="K970" s="411">
        <f>IF($J952="TC",0,IF($J952="Nso",0,VLOOKUP($A949,'Class-9'!$B$9:$FL$108,87,0)))</f>
        <v>0</v>
      </c>
      <c r="L970" s="411">
        <f>IF($J952="Nso",0,VLOOKUP($A949,'Class-9'!$B$9:$FL$108,88,0))</f>
        <v>0</v>
      </c>
      <c r="M970" s="412">
        <f t="shared" si="198"/>
        <v>0</v>
      </c>
      <c r="N970" s="411">
        <f t="shared" si="199"/>
        <v>0</v>
      </c>
      <c r="O970" s="414" t="str">
        <f>IF($J952="TC",0,IF($J952="Nso",0,VLOOKUP($A949,'Class-9'!$B$9:$FL$108,94,0)))</f>
        <v/>
      </c>
    </row>
    <row r="971" spans="1:15" ht="16.5" customHeight="1" thickBot="1">
      <c r="A971" s="1138"/>
      <c r="B971" s="417" t="s">
        <v>200</v>
      </c>
      <c r="C971" s="1114" t="str">
        <f>'Class-9'!$CR$3</f>
        <v>SOCIAL SCIENCE</v>
      </c>
      <c r="D971" s="1115"/>
      <c r="E971" s="411">
        <f>IF($J953="TC",0,IF($J952="Nso",0,VLOOKUP($A949,'Class-9'!$B$9:$FL$108,95,0)))</f>
        <v>0</v>
      </c>
      <c r="F971" s="411">
        <f>IF($J953="TC",0,IF($J952="Nso",0,VLOOKUP($A949,'Class-9'!$B$9:$FL$108,96,0)))</f>
        <v>0</v>
      </c>
      <c r="G971" s="412">
        <f t="shared" si="196"/>
        <v>0</v>
      </c>
      <c r="H971" s="413">
        <f>IF($J953="TC",0,IF($J952="Nso",0,VLOOKUP($A949,'Class-9'!$B$9:$FL$108,98,0)))</f>
        <v>0</v>
      </c>
      <c r="I971" s="411">
        <f>IF($J953="TC",0,IF($J952="Nso",0,VLOOKUP($A949,'Class-9'!$B$9:$FL$108,99,0)))</f>
        <v>0</v>
      </c>
      <c r="J971" s="412">
        <f t="shared" si="197"/>
        <v>0</v>
      </c>
      <c r="K971" s="411">
        <f>IF($J953="TC",0,IF($J952="Nso",0,VLOOKUP($A949,'Class-9'!$B$9:$FL$108,101,0)))</f>
        <v>0</v>
      </c>
      <c r="L971" s="411">
        <f>IF($J953="Nso",0,VLOOKUP($A949,'Class-9'!$B$9:$FL$108,102,0))</f>
        <v>0</v>
      </c>
      <c r="M971" s="412">
        <f t="shared" si="198"/>
        <v>0</v>
      </c>
      <c r="N971" s="411">
        <f t="shared" si="199"/>
        <v>0</v>
      </c>
      <c r="O971" s="414" t="str">
        <f>IF($J953="TC",0,IF($J952="Nso",0,VLOOKUP($A949,'Class-9'!$B$9:$FL$108,108,0)))</f>
        <v/>
      </c>
    </row>
    <row r="972" spans="1:15" ht="23.25" customHeight="1">
      <c r="A972" s="1138"/>
      <c r="B972" s="417" t="s">
        <v>200</v>
      </c>
      <c r="C972" s="1116" t="s">
        <v>89</v>
      </c>
      <c r="D972" s="1117"/>
      <c r="E972" s="1118"/>
      <c r="F972" s="1122" t="s">
        <v>90</v>
      </c>
      <c r="G972" s="1123"/>
      <c r="H972" s="1124" t="s">
        <v>91</v>
      </c>
      <c r="I972" s="1125"/>
      <c r="J972" s="1126" t="s">
        <v>47</v>
      </c>
      <c r="K972" s="1127"/>
      <c r="L972" s="415" t="s">
        <v>111</v>
      </c>
      <c r="M972" s="1128" t="s">
        <v>45</v>
      </c>
      <c r="N972" s="1129"/>
      <c r="O972" s="416" t="s">
        <v>49</v>
      </c>
    </row>
    <row r="973" spans="1:15" ht="20.25" customHeight="1" thickBot="1">
      <c r="A973" s="1138"/>
      <c r="B973" s="417" t="s">
        <v>200</v>
      </c>
      <c r="C973" s="1119"/>
      <c r="D973" s="1120"/>
      <c r="E973" s="1121"/>
      <c r="F973" s="1130">
        <f>IF($J952="TC",0,IF($J952="Nso",0,VLOOKUP($A949,'Class-9'!$B$9:$FL$108,160,0)))</f>
        <v>0</v>
      </c>
      <c r="G973" s="1131"/>
      <c r="H973" s="1130">
        <f>IF($J952="TC",0,IF($J952="Nso",0,VLOOKUP($A949,'Class-9'!$B$9:$FL$108,161,0)))</f>
        <v>0</v>
      </c>
      <c r="I973" s="1131"/>
      <c r="J973" s="1132">
        <f>IF($J952="TC",0,IF($J952="Nso",0,VLOOKUP($A949,'Class-9'!$B$9:$FL$108,162,0)))</f>
        <v>0</v>
      </c>
      <c r="K973" s="1133"/>
      <c r="L973" s="259" t="str">
        <f>IF($J952="TC",0,IF($J952="Nso",0,VLOOKUP($A949,'Class-9'!$B$9:$FL$108,163,0)))</f>
        <v/>
      </c>
      <c r="M973" s="1134" t="str">
        <f>IF($J952="TC","TC",IF($J952="Nso","NSO",VLOOKUP($A949,'Class-9'!$B$9:$FL$108,164,0)))</f>
        <v/>
      </c>
      <c r="N973" s="1135"/>
      <c r="O973" s="79" t="str">
        <f>IF($J952="Nso",0,VLOOKUP($A949,'Class-9'!$B$9:$FL$108,166,0))</f>
        <v/>
      </c>
    </row>
    <row r="974" spans="1:15" ht="20.25" customHeight="1">
      <c r="A974" s="1138"/>
      <c r="B974" s="417" t="s">
        <v>200</v>
      </c>
      <c r="C974" s="1061" t="s">
        <v>64</v>
      </c>
      <c r="D974" s="1062"/>
      <c r="E974" s="1062"/>
      <c r="F974" s="1062"/>
      <c r="G974" s="1062"/>
      <c r="H974" s="1063"/>
      <c r="I974" s="1064" t="s">
        <v>65</v>
      </c>
      <c r="J974" s="1065"/>
      <c r="K974" s="1065"/>
      <c r="L974" s="83">
        <f>VLOOKUP($A949,'Class-9'!$B$9:$FL$108,157,0)</f>
        <v>0</v>
      </c>
      <c r="M974" s="1066" t="s">
        <v>121</v>
      </c>
      <c r="N974" s="1067"/>
      <c r="O974" s="1068"/>
    </row>
    <row r="975" spans="1:15" ht="20.25" customHeight="1" thickBot="1">
      <c r="A975" s="1138"/>
      <c r="B975" s="417" t="s">
        <v>200</v>
      </c>
      <c r="C975" s="1069" t="s">
        <v>60</v>
      </c>
      <c r="D975" s="1070"/>
      <c r="E975" s="1070"/>
      <c r="F975" s="1071" t="s">
        <v>192</v>
      </c>
      <c r="G975" s="1071"/>
      <c r="H975" s="260" t="s">
        <v>53</v>
      </c>
      <c r="I975" s="1072" t="s">
        <v>66</v>
      </c>
      <c r="J975" s="1073"/>
      <c r="K975" s="1073"/>
      <c r="L975" s="113">
        <f>VLOOKUP($A949,'Class-9'!$B$9:$FL$108,158,0)</f>
        <v>0</v>
      </c>
      <c r="M975" s="1074" t="str">
        <f>IF($J952="TC",0,IF($J952="Nso",0,VLOOKUP($A949,'Class-9'!$B$9:$FL$108,159,0)))</f>
        <v/>
      </c>
      <c r="N975" s="1075"/>
      <c r="O975" s="1076"/>
    </row>
    <row r="976" spans="1:15" ht="17.25" customHeight="1">
      <c r="A976" s="1138"/>
      <c r="B976" s="417" t="s">
        <v>200</v>
      </c>
      <c r="C976" s="1069"/>
      <c r="D976" s="1070"/>
      <c r="E976" s="1070"/>
      <c r="F976" s="1071"/>
      <c r="G976" s="1071"/>
      <c r="H976" s="261" t="s">
        <v>119</v>
      </c>
      <c r="I976" s="1077" t="s">
        <v>67</v>
      </c>
      <c r="J976" s="1078"/>
      <c r="K976" s="1078"/>
      <c r="L976" s="1079">
        <f>IF($J952="TC","Transferred",IF($J952="Nso","NameSeparated",VLOOKUP($A949,'Class-9'!$B$9:$FL$108,167,0)))</f>
        <v>0</v>
      </c>
      <c r="M976" s="1079"/>
      <c r="N976" s="1079"/>
      <c r="O976" s="1080"/>
    </row>
    <row r="977" spans="1:15" ht="17.25" customHeight="1">
      <c r="A977" s="1138"/>
      <c r="B977" s="417" t="s">
        <v>200</v>
      </c>
      <c r="C977" s="1081" t="str">
        <f>'Class-9'!$DF$3</f>
        <v>Foundation Of Information Tech.</v>
      </c>
      <c r="D977" s="1082"/>
      <c r="E977" s="1083"/>
      <c r="F977" s="1084" t="str">
        <f>IF($J952="TC",0,IF($J952="Nso",0,VLOOKUP($A949,'Class-9'!$B$9:$GP$108,185,0)))</f>
        <v>0/200</v>
      </c>
      <c r="G977" s="1084"/>
      <c r="H977" s="78" t="str">
        <f>IF($J952="TC",0,IF($J952="Nso",0,VLOOKUP($A949,'Class-9'!$B$9:$GP$108,120,0)))</f>
        <v/>
      </c>
      <c r="I977" s="1085" t="s">
        <v>79</v>
      </c>
      <c r="J977" s="1086"/>
      <c r="K977" s="1086"/>
      <c r="L977" s="1087">
        <f>'Class-9'!$T$2</f>
        <v>44676</v>
      </c>
      <c r="M977" s="1088"/>
      <c r="N977" s="1088"/>
      <c r="O977" s="1089"/>
    </row>
    <row r="978" spans="1:15" ht="21" customHeight="1">
      <c r="A978" s="1138"/>
      <c r="B978" s="417" t="s">
        <v>200</v>
      </c>
      <c r="C978" s="1090" t="str">
        <f>'Class-9'!$DR$3</f>
        <v>Health &amp; Phy. Edu.</v>
      </c>
      <c r="D978" s="1084"/>
      <c r="E978" s="1084"/>
      <c r="F978" s="1030" t="str">
        <f>IF($J952="TC",0,IF($J952="Nso",0,VLOOKUP($A949,'Class-9'!$B$9:$GP$108,189,0)))</f>
        <v>0/200</v>
      </c>
      <c r="G978" s="1031"/>
      <c r="H978" s="78" t="str">
        <f>IF($J952="TC",0,IF($J952="Nso",0,VLOOKUP($A949,'Class-9'!$B$9:$GP$108,132,0)))</f>
        <v/>
      </c>
      <c r="I978" s="1091"/>
      <c r="J978" s="1092"/>
      <c r="K978" s="1092"/>
      <c r="L978" s="1092"/>
      <c r="M978" s="1092"/>
      <c r="N978" s="1092"/>
      <c r="O978" s="1093"/>
    </row>
    <row r="979" spans="1:15" ht="21" customHeight="1">
      <c r="A979" s="1138"/>
      <c r="B979" s="417" t="s">
        <v>200</v>
      </c>
      <c r="C979" s="1028" t="str">
        <f>'Class-9'!$ED$3</f>
        <v>S.U.P.W.</v>
      </c>
      <c r="D979" s="1029"/>
      <c r="E979" s="1029"/>
      <c r="F979" s="1030" t="str">
        <f>IF($J952="TC",0,IF($J952="Nso",0,VLOOKUP($A949,'Class-9'!$B$9:$GP$108,193,0)))</f>
        <v>0/100</v>
      </c>
      <c r="G979" s="1031"/>
      <c r="H979" s="78" t="str">
        <f>IF($J952="TC",0,IF($J952="Nso",0,VLOOKUP($A949,'Class-9'!$B$9:$GP$108,138,0)))</f>
        <v/>
      </c>
      <c r="I979" s="1094"/>
      <c r="J979" s="1095"/>
      <c r="K979" s="1095"/>
      <c r="L979" s="1095"/>
      <c r="M979" s="1095"/>
      <c r="N979" s="1095"/>
      <c r="O979" s="1096"/>
    </row>
    <row r="980" spans="1:15" ht="14.25" customHeight="1">
      <c r="A980" s="1138"/>
      <c r="B980" s="417" t="s">
        <v>200</v>
      </c>
      <c r="C980" s="1028" t="str">
        <f>'Class-9'!$EJ$3</f>
        <v>ART EDUCATION</v>
      </c>
      <c r="D980" s="1029"/>
      <c r="E980" s="1029"/>
      <c r="F980" s="1030" t="str">
        <f>IF($J951="TC",0,IF($J951="Nso",0,VLOOKUP($A949,'Class-9'!$B$9:$GP$108,197,0)))</f>
        <v>0/100</v>
      </c>
      <c r="G980" s="1031"/>
      <c r="H980" s="78" t="str">
        <f>IF($J951="TC",0,IF($J951="Nso",0,VLOOKUP($A949,'Class-9'!$B$9:$GP$108,144,0)))</f>
        <v/>
      </c>
      <c r="I980" s="1032" t="s">
        <v>92</v>
      </c>
      <c r="J980" s="1033"/>
      <c r="K980" s="1033"/>
      <c r="L980" s="1033"/>
      <c r="M980" s="1033"/>
      <c r="N980" s="1033"/>
      <c r="O980" s="1034"/>
    </row>
    <row r="981" spans="1:15" ht="14.25" customHeight="1" thickBot="1">
      <c r="A981" s="1138"/>
      <c r="B981" s="417" t="s">
        <v>200</v>
      </c>
      <c r="C981" s="1035" t="str">
        <f>'Class-9'!$EP$3</f>
        <v>H &amp; C RAJ</v>
      </c>
      <c r="D981" s="1036"/>
      <c r="E981" s="1036"/>
      <c r="F981" s="1037" t="str">
        <f>IF($J952="TC",0,IF($J952="Nso",0,VLOOKUP($A949,'Class-9'!$B$9:$GU$108,201,0)))</f>
        <v>0/200</v>
      </c>
      <c r="G981" s="1038"/>
      <c r="H981" s="374" t="str">
        <f>IF($J952="TC",0,IF($J952="Nso",0,VLOOKUP($A949,'Class-9'!$B$9:$GU$108,156,0)))</f>
        <v/>
      </c>
      <c r="I981" s="1032" t="s">
        <v>73</v>
      </c>
      <c r="J981" s="1033"/>
      <c r="K981" s="1033"/>
      <c r="L981" s="1033"/>
      <c r="M981" s="1033"/>
      <c r="N981" s="1033"/>
      <c r="O981" s="1034"/>
    </row>
    <row r="982" spans="1:15" ht="20.25" customHeight="1">
      <c r="A982" s="1138"/>
      <c r="B982" s="417" t="s">
        <v>200</v>
      </c>
      <c r="C982" s="1046" t="s">
        <v>204</v>
      </c>
      <c r="D982" s="1047"/>
      <c r="E982" s="1048"/>
      <c r="F982" s="1055" t="s">
        <v>205</v>
      </c>
      <c r="G982" s="1056"/>
      <c r="H982" s="434" t="s">
        <v>34</v>
      </c>
      <c r="I982" s="1039" t="s">
        <v>74</v>
      </c>
      <c r="J982" s="1033"/>
      <c r="K982" s="1033"/>
      <c r="L982" s="1033"/>
      <c r="M982" s="1033"/>
      <c r="N982" s="1033"/>
      <c r="O982" s="1034"/>
    </row>
    <row r="983" spans="1:15" ht="20.25" customHeight="1">
      <c r="A983" s="1138"/>
      <c r="B983" s="417" t="s">
        <v>200</v>
      </c>
      <c r="C983" s="1049"/>
      <c r="D983" s="1050"/>
      <c r="E983" s="1051"/>
      <c r="F983" s="1057" t="s">
        <v>206</v>
      </c>
      <c r="G983" s="1058"/>
      <c r="H983" s="435" t="s">
        <v>203</v>
      </c>
      <c r="I983" s="1040" t="s">
        <v>75</v>
      </c>
      <c r="J983" s="1041"/>
      <c r="K983" s="1041"/>
      <c r="L983" s="1041"/>
      <c r="M983" s="1041"/>
      <c r="N983" s="1041"/>
      <c r="O983" s="1042"/>
    </row>
    <row r="984" spans="1:15" ht="16.5" customHeight="1">
      <c r="A984" s="1138"/>
      <c r="B984" s="417" t="s">
        <v>200</v>
      </c>
      <c r="C984" s="1049"/>
      <c r="D984" s="1050"/>
      <c r="E984" s="1051"/>
      <c r="F984" s="1057" t="s">
        <v>210</v>
      </c>
      <c r="G984" s="1058"/>
      <c r="H984" s="435" t="s">
        <v>68</v>
      </c>
      <c r="I984" s="1043"/>
      <c r="J984" s="1044"/>
      <c r="K984" s="1044"/>
      <c r="L984" s="1044"/>
      <c r="M984" s="1044"/>
      <c r="N984" s="1044"/>
      <c r="O984" s="1045"/>
    </row>
    <row r="985" spans="1:15" ht="16.5" customHeight="1">
      <c r="A985" s="1138"/>
      <c r="B985" s="417" t="s">
        <v>200</v>
      </c>
      <c r="C985" s="1049"/>
      <c r="D985" s="1050"/>
      <c r="E985" s="1051"/>
      <c r="F985" s="1057" t="s">
        <v>211</v>
      </c>
      <c r="G985" s="1058"/>
      <c r="H985" s="435" t="s">
        <v>69</v>
      </c>
      <c r="I985" s="1043"/>
      <c r="J985" s="1044"/>
      <c r="K985" s="1044"/>
      <c r="L985" s="1044"/>
      <c r="M985" s="1044"/>
      <c r="N985" s="1044"/>
      <c r="O985" s="1045"/>
    </row>
    <row r="986" spans="1:15" ht="16.5" customHeight="1">
      <c r="A986" s="1138"/>
      <c r="B986" s="417" t="s">
        <v>200</v>
      </c>
      <c r="C986" s="1049"/>
      <c r="D986" s="1050"/>
      <c r="E986" s="1051"/>
      <c r="F986" s="1057" t="s">
        <v>120</v>
      </c>
      <c r="G986" s="1058"/>
      <c r="H986" s="435" t="s">
        <v>71</v>
      </c>
      <c r="I986" s="1022" t="s">
        <v>93</v>
      </c>
      <c r="J986" s="1023"/>
      <c r="K986" s="1023"/>
      <c r="L986" s="1023"/>
      <c r="M986" s="1023"/>
      <c r="N986" s="1023"/>
      <c r="O986" s="1024"/>
    </row>
    <row r="987" spans="1:15" ht="16.5" customHeight="1" thickBot="1">
      <c r="A987" s="1138"/>
      <c r="B987" s="418" t="s">
        <v>200</v>
      </c>
      <c r="C987" s="1052"/>
      <c r="D987" s="1053"/>
      <c r="E987" s="1054"/>
      <c r="F987" s="1059" t="s">
        <v>208</v>
      </c>
      <c r="G987" s="1060"/>
      <c r="H987" s="436" t="s">
        <v>70</v>
      </c>
      <c r="I987" s="1025"/>
      <c r="J987" s="1026"/>
      <c r="K987" s="1026"/>
      <c r="L987" s="1026"/>
      <c r="M987" s="1026"/>
      <c r="N987" s="1026"/>
      <c r="O987" s="1027"/>
    </row>
    <row r="988" spans="1:15" ht="15.75" thickTop="1">
      <c r="A988" s="1136"/>
      <c r="B988" s="1136"/>
      <c r="C988" s="1136"/>
      <c r="D988" s="1136"/>
      <c r="E988" s="1136"/>
      <c r="F988" s="1136"/>
      <c r="G988" s="1136"/>
      <c r="H988" s="1136"/>
      <c r="I988" s="1136"/>
      <c r="J988" s="1136"/>
      <c r="K988" s="1136"/>
      <c r="L988" s="1136"/>
      <c r="M988" s="1136"/>
      <c r="N988" s="1136"/>
      <c r="O988" s="1136"/>
    </row>
    <row r="989" spans="1:15" ht="24.75" customHeight="1" thickBot="1">
      <c r="A989" s="263">
        <f>A949+1</f>
        <v>26</v>
      </c>
      <c r="B989" s="1137" t="s">
        <v>56</v>
      </c>
      <c r="C989" s="1137"/>
      <c r="D989" s="1137"/>
      <c r="E989" s="1137"/>
      <c r="F989" s="1137"/>
      <c r="G989" s="1137"/>
      <c r="H989" s="1137"/>
      <c r="I989" s="1137"/>
      <c r="J989" s="1137"/>
      <c r="K989" s="1137"/>
      <c r="L989" s="1137"/>
      <c r="M989" s="1137"/>
      <c r="N989" s="1137"/>
      <c r="O989" s="1137"/>
    </row>
    <row r="990" spans="1:15" s="430" customFormat="1" ht="30.75" customHeight="1" thickTop="1">
      <c r="A990" s="1138"/>
      <c r="B990" s="1139"/>
      <c r="C990" s="1140"/>
      <c r="D990" s="1143" t="str">
        <f>Master!$E$8</f>
        <v>Govt. Sr. Secondary School Raimalwada</v>
      </c>
      <c r="E990" s="1144"/>
      <c r="F990" s="1144"/>
      <c r="G990" s="1144"/>
      <c r="H990" s="1144"/>
      <c r="I990" s="1144"/>
      <c r="J990" s="1144"/>
      <c r="K990" s="1144"/>
      <c r="L990" s="1144"/>
      <c r="M990" s="1144"/>
      <c r="N990" s="1144"/>
      <c r="O990" s="1145"/>
    </row>
    <row r="991" spans="1:15" ht="26.25" customHeight="1" thickBot="1">
      <c r="A991" s="1138"/>
      <c r="B991" s="1141"/>
      <c r="C991" s="1142"/>
      <c r="D991" s="1146" t="str">
        <f>Master!$E$11</f>
        <v>P.S.-Bapini (Jodhpur)</v>
      </c>
      <c r="E991" s="1147"/>
      <c r="F991" s="1147"/>
      <c r="G991" s="1147"/>
      <c r="H991" s="1147"/>
      <c r="I991" s="1147"/>
      <c r="J991" s="1147"/>
      <c r="K991" s="1147"/>
      <c r="L991" s="1147"/>
      <c r="M991" s="1147"/>
      <c r="N991" s="1147"/>
      <c r="O991" s="1148"/>
    </row>
    <row r="992" spans="1:15" ht="22.5" customHeight="1">
      <c r="A992" s="1138"/>
      <c r="B992" s="262"/>
      <c r="C992" s="1149" t="s">
        <v>183</v>
      </c>
      <c r="D992" s="1150"/>
      <c r="E992" s="1150"/>
      <c r="F992" s="1150"/>
      <c r="G992" s="1151"/>
      <c r="H992" s="1158" t="s">
        <v>156</v>
      </c>
      <c r="I992" s="1158"/>
      <c r="J992" s="1161">
        <f>VLOOKUP($A989,'Class-9'!$B$9:$K$108,6)</f>
        <v>0</v>
      </c>
      <c r="K992" s="1162"/>
      <c r="L992" s="1167" t="s">
        <v>76</v>
      </c>
      <c r="M992" s="1168"/>
      <c r="N992" s="1169" t="str">
        <f>Master!$E$14</f>
        <v>08151106901</v>
      </c>
      <c r="O992" s="1170"/>
    </row>
    <row r="993" spans="1:16" ht="18.75" customHeight="1">
      <c r="A993" s="1138"/>
      <c r="B993" s="37"/>
      <c r="C993" s="1152"/>
      <c r="D993" s="1153"/>
      <c r="E993" s="1153"/>
      <c r="F993" s="1153"/>
      <c r="G993" s="1154"/>
      <c r="H993" s="1159"/>
      <c r="I993" s="1159"/>
      <c r="J993" s="1163"/>
      <c r="K993" s="1164"/>
      <c r="L993" s="1171" t="s">
        <v>72</v>
      </c>
      <c r="M993" s="1172"/>
      <c r="N993" s="1172"/>
      <c r="O993" s="1173"/>
      <c r="P993" s="104" t="s">
        <v>191</v>
      </c>
    </row>
    <row r="994" spans="1:16" ht="23.25" customHeight="1" thickBot="1">
      <c r="A994" s="1138"/>
      <c r="B994" s="37"/>
      <c r="C994" s="1155"/>
      <c r="D994" s="1156"/>
      <c r="E994" s="1156"/>
      <c r="F994" s="1156"/>
      <c r="G994" s="1157"/>
      <c r="H994" s="1160"/>
      <c r="I994" s="1160"/>
      <c r="J994" s="1165"/>
      <c r="K994" s="1166"/>
      <c r="L994" s="1174" t="s">
        <v>57</v>
      </c>
      <c r="M994" s="1175"/>
      <c r="N994" s="1176" t="str">
        <f>Master!$E$6</f>
        <v>2021-22</v>
      </c>
      <c r="O994" s="1177"/>
    </row>
    <row r="995" spans="1:16" ht="20.25" customHeight="1">
      <c r="A995" s="1138"/>
      <c r="B995" s="417" t="s">
        <v>200</v>
      </c>
      <c r="C995" s="1178" t="s">
        <v>22</v>
      </c>
      <c r="D995" s="1179"/>
      <c r="E995" s="1179"/>
      <c r="F995" s="1180"/>
      <c r="G995" s="23" t="s">
        <v>181</v>
      </c>
      <c r="H995" s="1181">
        <f>VLOOKUP($A989,'Class-9'!$B$9:$FL$108,4,0)</f>
        <v>0</v>
      </c>
      <c r="I995" s="1181"/>
      <c r="J995" s="1181"/>
      <c r="K995" s="1181"/>
      <c r="L995" s="1181"/>
      <c r="M995" s="1181"/>
      <c r="N995" s="1181"/>
      <c r="O995" s="1182"/>
    </row>
    <row r="996" spans="1:16" ht="20.25" customHeight="1">
      <c r="A996" s="1138"/>
      <c r="B996" s="417" t="s">
        <v>200</v>
      </c>
      <c r="C996" s="1183" t="s">
        <v>24</v>
      </c>
      <c r="D996" s="1184"/>
      <c r="E996" s="1184"/>
      <c r="F996" s="1185"/>
      <c r="G996" s="31" t="s">
        <v>181</v>
      </c>
      <c r="H996" s="1186">
        <f>VLOOKUP($A989,'Class-9'!$B$9:$FL$108,7,0)</f>
        <v>0</v>
      </c>
      <c r="I996" s="1186"/>
      <c r="J996" s="1186"/>
      <c r="K996" s="1186"/>
      <c r="L996" s="1186"/>
      <c r="M996" s="1186"/>
      <c r="N996" s="1186"/>
      <c r="O996" s="1187"/>
    </row>
    <row r="997" spans="1:16" ht="20.25" customHeight="1">
      <c r="A997" s="1138"/>
      <c r="B997" s="417" t="s">
        <v>200</v>
      </c>
      <c r="C997" s="1183" t="s">
        <v>25</v>
      </c>
      <c r="D997" s="1184"/>
      <c r="E997" s="1184"/>
      <c r="F997" s="1185"/>
      <c r="G997" s="31" t="s">
        <v>181</v>
      </c>
      <c r="H997" s="1186">
        <f>VLOOKUP($A989,'Class-9'!$B$9:$FL$108,8,0)</f>
        <v>0</v>
      </c>
      <c r="I997" s="1186"/>
      <c r="J997" s="1186"/>
      <c r="K997" s="1186"/>
      <c r="L997" s="1186"/>
      <c r="M997" s="1186"/>
      <c r="N997" s="1186"/>
      <c r="O997" s="1187"/>
    </row>
    <row r="998" spans="1:16" ht="20.25" customHeight="1">
      <c r="A998" s="1138"/>
      <c r="B998" s="417" t="s">
        <v>200</v>
      </c>
      <c r="C998" s="1183" t="s">
        <v>58</v>
      </c>
      <c r="D998" s="1184"/>
      <c r="E998" s="1184"/>
      <c r="F998" s="1185"/>
      <c r="G998" s="31" t="s">
        <v>181</v>
      </c>
      <c r="H998" s="1186">
        <f>VLOOKUP($A989,'Class-9'!$B$9:$FL$108,9,0)</f>
        <v>0</v>
      </c>
      <c r="I998" s="1186"/>
      <c r="J998" s="1186"/>
      <c r="K998" s="1186"/>
      <c r="L998" s="1186"/>
      <c r="M998" s="1186"/>
      <c r="N998" s="1186"/>
      <c r="O998" s="1187"/>
    </row>
    <row r="999" spans="1:16" ht="20.25" customHeight="1">
      <c r="A999" s="1138"/>
      <c r="B999" s="417" t="s">
        <v>200</v>
      </c>
      <c r="C999" s="1183" t="s">
        <v>59</v>
      </c>
      <c r="D999" s="1184"/>
      <c r="E999" s="1184"/>
      <c r="F999" s="1185"/>
      <c r="G999" s="31" t="s">
        <v>181</v>
      </c>
      <c r="H999" s="1188" t="str">
        <f>CONCATENATE('Class-9'!$G$4,'Class-9'!$J$4)</f>
        <v>9(A)</v>
      </c>
      <c r="I999" s="1186"/>
      <c r="J999" s="1186"/>
      <c r="K999" s="1186"/>
      <c r="L999" s="1186"/>
      <c r="M999" s="1186"/>
      <c r="N999" s="1186"/>
      <c r="O999" s="1187"/>
    </row>
    <row r="1000" spans="1:16" ht="20.25" customHeight="1" thickBot="1">
      <c r="A1000" s="1138"/>
      <c r="B1000" s="417" t="s">
        <v>200</v>
      </c>
      <c r="C1000" s="1189" t="s">
        <v>27</v>
      </c>
      <c r="D1000" s="1190"/>
      <c r="E1000" s="1190"/>
      <c r="F1000" s="1191"/>
      <c r="G1000" s="80" t="s">
        <v>181</v>
      </c>
      <c r="H1000" s="1192">
        <f>VLOOKUP($A989,'Class-9'!$B$9:$FL$108,10,0)</f>
        <v>0</v>
      </c>
      <c r="I1000" s="1192"/>
      <c r="J1000" s="1192"/>
      <c r="K1000" s="1192"/>
      <c r="L1000" s="1192"/>
      <c r="M1000" s="1192"/>
      <c r="N1000" s="1192"/>
      <c r="O1000" s="1193"/>
    </row>
    <row r="1001" spans="1:16" ht="16.5" customHeight="1">
      <c r="A1001" s="1138"/>
      <c r="B1001" s="417" t="s">
        <v>200</v>
      </c>
      <c r="C1001" s="1194" t="s">
        <v>60</v>
      </c>
      <c r="D1001" s="1195"/>
      <c r="E1001" s="1198" t="s">
        <v>81</v>
      </c>
      <c r="F1001" s="1198" t="s">
        <v>82</v>
      </c>
      <c r="G1001" s="1200" t="s">
        <v>32</v>
      </c>
      <c r="H1001" s="1202" t="s">
        <v>61</v>
      </c>
      <c r="I1001" s="1202"/>
      <c r="J1001" s="1203"/>
      <c r="K1001" s="1204" t="s">
        <v>97</v>
      </c>
      <c r="L1001" s="1205"/>
      <c r="M1001" s="1206"/>
      <c r="N1001" s="1097" t="s">
        <v>88</v>
      </c>
      <c r="O1001" s="1099" t="s">
        <v>118</v>
      </c>
    </row>
    <row r="1002" spans="1:16" ht="16.5" customHeight="1">
      <c r="A1002" s="1138"/>
      <c r="B1002" s="417" t="s">
        <v>200</v>
      </c>
      <c r="C1002" s="1196"/>
      <c r="D1002" s="1197"/>
      <c r="E1002" s="1199"/>
      <c r="F1002" s="1199"/>
      <c r="G1002" s="1201"/>
      <c r="H1002" s="428" t="s">
        <v>31</v>
      </c>
      <c r="I1002" s="254" t="s">
        <v>194</v>
      </c>
      <c r="J1002" s="429" t="s">
        <v>32</v>
      </c>
      <c r="K1002" s="428" t="s">
        <v>31</v>
      </c>
      <c r="L1002" s="254" t="s">
        <v>194</v>
      </c>
      <c r="M1002" s="429" t="s">
        <v>32</v>
      </c>
      <c r="N1002" s="1098"/>
      <c r="O1002" s="1100"/>
    </row>
    <row r="1003" spans="1:16" ht="16.5" customHeight="1" thickBot="1">
      <c r="A1003" s="1138"/>
      <c r="B1003" s="417" t="s">
        <v>200</v>
      </c>
      <c r="C1003" s="1102" t="s">
        <v>62</v>
      </c>
      <c r="D1003" s="1103"/>
      <c r="E1003" s="253">
        <f>'Class-9'!$L$7</f>
        <v>10</v>
      </c>
      <c r="F1003" s="253">
        <f>'Class-9'!$M$7</f>
        <v>10</v>
      </c>
      <c r="G1003" s="255">
        <f>SUM(E1003:F1003)</f>
        <v>20</v>
      </c>
      <c r="H1003" s="253">
        <f>'Class-9'!$O$7</f>
        <v>24</v>
      </c>
      <c r="I1003" s="253">
        <f>'Class-9'!$P$7</f>
        <v>6</v>
      </c>
      <c r="J1003" s="255">
        <f>SUM(H1003:I1003)</f>
        <v>30</v>
      </c>
      <c r="K1003" s="253">
        <f>'Class-9'!$R$7</f>
        <v>40</v>
      </c>
      <c r="L1003" s="253">
        <f>'Class-9'!$S$7</f>
        <v>10</v>
      </c>
      <c r="M1003" s="255">
        <f>SUM(K1003:L1003)</f>
        <v>50</v>
      </c>
      <c r="N1003" s="129">
        <f>SUM(G1003,J1003,M1003)</f>
        <v>100</v>
      </c>
      <c r="O1003" s="1101"/>
    </row>
    <row r="1004" spans="1:16" ht="16.5" customHeight="1">
      <c r="A1004" s="1138"/>
      <c r="B1004" s="417" t="s">
        <v>200</v>
      </c>
      <c r="C1004" s="1104" t="str">
        <f>'Class-9'!$L$3</f>
        <v>HINDI</v>
      </c>
      <c r="D1004" s="1105"/>
      <c r="E1004" s="81">
        <f>IF($J992="TC",0,IF($J992="Nso",0,VLOOKUP($A989,'Class-9'!$B$9:$FL$108,11,0)))</f>
        <v>0</v>
      </c>
      <c r="F1004" s="81">
        <f>IF($J992="TC",0,IF($J992="Nso",0,VLOOKUP($A989,'Class-9'!$B$9:$FL$108,12,0)))</f>
        <v>0</v>
      </c>
      <c r="G1004" s="256">
        <f>E1004+F1004</f>
        <v>0</v>
      </c>
      <c r="H1004" s="81">
        <f>IF($J992="TC",0,IF($J992="Nso",0,VLOOKUP($A989,'Class-9'!$B$9:$FL$108,14,0)))</f>
        <v>0</v>
      </c>
      <c r="I1004" s="81">
        <f>IF($J992="TC",0,IF($J992="Nso",0,VLOOKUP($A989,'Class-9'!$B$9:$FL$108,15,0)))</f>
        <v>0</v>
      </c>
      <c r="J1004" s="256">
        <f>H1004+I1004</f>
        <v>0</v>
      </c>
      <c r="K1004" s="81">
        <f>IF($J992="TC",0,IF($J992="Nso",0,VLOOKUP($A989,'Class-9'!$B$9:$FL$108,17,0)))</f>
        <v>0</v>
      </c>
      <c r="L1004" s="81">
        <f>IF($J992="Nso",0,VLOOKUP($A989,'Class-9'!$B$9:$FL$108,18,0))</f>
        <v>0</v>
      </c>
      <c r="M1004" s="256">
        <f>K1004+L1004</f>
        <v>0</v>
      </c>
      <c r="N1004" s="81">
        <f>G1004+J1004+M1004</f>
        <v>0</v>
      </c>
      <c r="O1004" s="82" t="str">
        <f>IF($J992="TC",0,IF($J992="Nso",0,VLOOKUP($A989,'Class-9'!$B$9:$FL$108,24,0)))</f>
        <v/>
      </c>
    </row>
    <row r="1005" spans="1:16" ht="16.5" customHeight="1" thickBot="1">
      <c r="A1005" s="1138"/>
      <c r="B1005" s="417" t="s">
        <v>200</v>
      </c>
      <c r="C1005" s="1106" t="str">
        <f>'Class-9'!$Z$3</f>
        <v>ENGLISH</v>
      </c>
      <c r="D1005" s="1107"/>
      <c r="E1005" s="419">
        <f>IF($J992="TC",0,IF($J992="Nso",0,VLOOKUP($A989,'Class-9'!$B$9:$FL$108,25,0)))</f>
        <v>0</v>
      </c>
      <c r="F1005" s="419">
        <f>IF($J992="TC",0,IF($J992="Nso",0,VLOOKUP($A989,'Class-9'!$B$9:$FL$108,26,0)))</f>
        <v>0</v>
      </c>
      <c r="G1005" s="420">
        <f t="shared" ref="G1005" si="200">E1005+F1005</f>
        <v>0</v>
      </c>
      <c r="H1005" s="421">
        <f>IF($J992="TC",0,IF($J992="Nso",0,VLOOKUP($A989,'Class-9'!$B$9:$FL$108,28,0)))</f>
        <v>0</v>
      </c>
      <c r="I1005" s="419">
        <f>IF($J992="TC",0,IF($J992="Nso",0,VLOOKUP($A989,'Class-9'!$B$9:$FL$108,29,0)))</f>
        <v>0</v>
      </c>
      <c r="J1005" s="420">
        <f t="shared" ref="J1005" si="201">H1005+I1005</f>
        <v>0</v>
      </c>
      <c r="K1005" s="419">
        <f>IF($J992="TC",0,IF($J992="Nso",0,VLOOKUP($A989,'Class-9'!$B$9:$FL$108,31,0)))</f>
        <v>0</v>
      </c>
      <c r="L1005" s="419">
        <f>IF($J992="Nso",0,VLOOKUP($A989,'Class-9'!$B$9:$FL$108,32,0))</f>
        <v>0</v>
      </c>
      <c r="M1005" s="420">
        <f t="shared" ref="M1005" si="202">K1005+L1005</f>
        <v>0</v>
      </c>
      <c r="N1005" s="419">
        <f t="shared" ref="N1005" si="203">G1005+J1005+M1005</f>
        <v>0</v>
      </c>
      <c r="O1005" s="422" t="str">
        <f>IF($J992="TC",0,IF($J992="Nso",0,VLOOKUP($A989,'Class-9'!$B$9:$FL$108,38,0)))</f>
        <v/>
      </c>
    </row>
    <row r="1006" spans="1:16" ht="16.5" customHeight="1" thickBot="1">
      <c r="A1006" s="1138"/>
      <c r="B1006" s="417" t="s">
        <v>200</v>
      </c>
      <c r="C1006" s="1108" t="s">
        <v>62</v>
      </c>
      <c r="D1006" s="1109"/>
      <c r="E1006" s="424">
        <f>'Class-9'!$AN$7</f>
        <v>20</v>
      </c>
      <c r="F1006" s="424">
        <f>'Class-9'!$AO$7</f>
        <v>20</v>
      </c>
      <c r="G1006" s="425">
        <f>SUM(E1006:F1006)</f>
        <v>40</v>
      </c>
      <c r="H1006" s="424">
        <f>'Class-9'!$AQ$7</f>
        <v>48</v>
      </c>
      <c r="I1006" s="424">
        <f>'Class-9'!$AR$7</f>
        <v>12</v>
      </c>
      <c r="J1006" s="425">
        <f>SUM(H1006:I1006)</f>
        <v>60</v>
      </c>
      <c r="K1006" s="424">
        <f>'Class-9'!$AT$7</f>
        <v>80</v>
      </c>
      <c r="L1006" s="424">
        <f>'Class-9'!$AU$7</f>
        <v>20</v>
      </c>
      <c r="M1006" s="425">
        <f>SUM(K1006:L1006)</f>
        <v>100</v>
      </c>
      <c r="N1006" s="426">
        <f>SUM(G1006,J1006,M1006)</f>
        <v>200</v>
      </c>
      <c r="O1006" s="427" t="s">
        <v>201</v>
      </c>
    </row>
    <row r="1007" spans="1:16" ht="16.5" customHeight="1">
      <c r="A1007" s="1138"/>
      <c r="B1007" s="417" t="s">
        <v>200</v>
      </c>
      <c r="C1007" s="1110" t="str">
        <f>'Class-9'!$AN$3</f>
        <v>SANSKRIT-I</v>
      </c>
      <c r="D1007" s="1111"/>
      <c r="E1007" s="81">
        <f>IF($J992="TC",0,IF($J992="Nso",0,VLOOKUP($A989,'Class-9'!$B$9:$FL$108,39,0)))</f>
        <v>0</v>
      </c>
      <c r="F1007" s="81">
        <f>IF($J992="TC",0,IF($J992="TC",0,IF($J992="Nso",0,VLOOKUP($A989,'Class-9'!$B$9:$FL$108,40,0))))</f>
        <v>0</v>
      </c>
      <c r="G1007" s="423">
        <f t="shared" ref="G1007:G1011" si="204">E1007+F1007</f>
        <v>0</v>
      </c>
      <c r="H1007" s="410">
        <f>IF($J992="TC",0,IF($J992="Nso",0,VLOOKUP($A989,'Class-9'!$B$9:$FL$108,42,0)))</f>
        <v>0</v>
      </c>
      <c r="I1007" s="81">
        <f>IF($J992="TC",0,IF($J992="Nso",0,VLOOKUP($A989,'Class-9'!$B$9:$FL$108,43,0)))</f>
        <v>0</v>
      </c>
      <c r="J1007" s="423">
        <f t="shared" ref="J1007:J1011" si="205">H1007+I1007</f>
        <v>0</v>
      </c>
      <c r="K1007" s="81">
        <f>IF($J992="TC",0,IF($J992="Nso",0,VLOOKUP($A989,'Class-9'!$B$9:$FL$108,45,0)))</f>
        <v>0</v>
      </c>
      <c r="L1007" s="81">
        <f>IF($J992="Nso",0,VLOOKUP($A989,'Class-9'!$B$9:$FL$108,46,0))</f>
        <v>0</v>
      </c>
      <c r="M1007" s="423">
        <f t="shared" ref="M1007:M1011" si="206">K1007+L1007</f>
        <v>0</v>
      </c>
      <c r="N1007" s="81">
        <f t="shared" ref="N1007:N1011" si="207">G1007+J1007+M1007</f>
        <v>0</v>
      </c>
      <c r="O1007" s="82" t="str">
        <f>IF($J992="TC",0,IF($J992="Nso",0,VLOOKUP($A989,'Class-9'!$B$9:$FL$108,52,0)))</f>
        <v/>
      </c>
    </row>
    <row r="1008" spans="1:16" ht="16.5" customHeight="1">
      <c r="A1008" s="1138"/>
      <c r="B1008" s="417" t="s">
        <v>200</v>
      </c>
      <c r="C1008" s="1112" t="str">
        <f>'Class-9'!$BB$3</f>
        <v>SANSKRIT-II</v>
      </c>
      <c r="D1008" s="1113"/>
      <c r="E1008" s="81">
        <f>IF($J992="TC",0,IF($J992="Nso",0,VLOOKUP($A989,'Class-9'!$B$9:$FL$108,53,0)))</f>
        <v>0</v>
      </c>
      <c r="F1008" s="81">
        <f>IF($J992="TC",0,IF($J992="Nso",0,VLOOKUP($A989,'Class-9'!$B$9:$FL$108,54,0)))</f>
        <v>0</v>
      </c>
      <c r="G1008" s="257">
        <f t="shared" si="204"/>
        <v>0</v>
      </c>
      <c r="H1008" s="258">
        <f>IF($J992="TC",0,IF($J992="Nso",0,VLOOKUP($A989,'Class-9'!$B$9:$FL$108,56,0)))</f>
        <v>0</v>
      </c>
      <c r="I1008" s="81">
        <f>IF($J992="TC",0,IF($J992="Nso",0,VLOOKUP($A989,'Class-9'!$B$9:$FL$108,57,0)))</f>
        <v>0</v>
      </c>
      <c r="J1008" s="257">
        <f t="shared" si="205"/>
        <v>0</v>
      </c>
      <c r="K1008" s="81">
        <f>IF($J992="TC",0,IF($J992="Nso",0,VLOOKUP($A989,'Class-9'!$B$9:$FL$108,59,0)))</f>
        <v>0</v>
      </c>
      <c r="L1008" s="81">
        <f>IF($J992="Nso",0,VLOOKUP($A989,'Class-9'!$B$9:$FL$108,60,0))</f>
        <v>0</v>
      </c>
      <c r="M1008" s="257">
        <f t="shared" si="206"/>
        <v>0</v>
      </c>
      <c r="N1008" s="81">
        <f t="shared" si="207"/>
        <v>0</v>
      </c>
      <c r="O1008" s="82" t="str">
        <f>IF($J992="TC",0,IF($J992="Nso",0,VLOOKUP($A989,'Class-9'!$B$9:$FL$108,66,0)))</f>
        <v/>
      </c>
    </row>
    <row r="1009" spans="1:15" ht="16.5" customHeight="1">
      <c r="A1009" s="1138"/>
      <c r="B1009" s="417" t="s">
        <v>200</v>
      </c>
      <c r="C1009" s="1112" t="str">
        <f>'Class-9'!$BP$3</f>
        <v>MATHEMATICS</v>
      </c>
      <c r="D1009" s="1113"/>
      <c r="E1009" s="81">
        <f>IF($J992="TC",0,IF($J992="Nso",0,VLOOKUP($A989,'Class-9'!$B$9:$FL$108,67,0)))</f>
        <v>0</v>
      </c>
      <c r="F1009" s="81">
        <f>IF($J992="TC",0,IF($J992="Nso",0,VLOOKUP($A989,'Class-9'!$B$9:$FL$108,68,0)))</f>
        <v>0</v>
      </c>
      <c r="G1009" s="257">
        <f t="shared" si="204"/>
        <v>0</v>
      </c>
      <c r="H1009" s="258">
        <f>IF($J992="TC",0,IF($J992="Nso",0,VLOOKUP($A989,'Class-9'!$B$9:$FL$108,70,0)))</f>
        <v>0</v>
      </c>
      <c r="I1009" s="81">
        <f>IF($J992="TC",0,IF($J992="Nso",0,VLOOKUP($A989,'Class-9'!$B$9:$FL$108,71,0)))</f>
        <v>0</v>
      </c>
      <c r="J1009" s="257">
        <f t="shared" si="205"/>
        <v>0</v>
      </c>
      <c r="K1009" s="81">
        <f>IF($J992="TC",0,IF($J992="Nso",0,VLOOKUP($A989,'Class-9'!$B$9:$FL$108,73,0)))</f>
        <v>0</v>
      </c>
      <c r="L1009" s="81">
        <f>IF($J992="Nso",0,VLOOKUP($A989,'Class-9'!$B$9:$FL$108,74,0))</f>
        <v>0</v>
      </c>
      <c r="M1009" s="257">
        <f t="shared" si="206"/>
        <v>0</v>
      </c>
      <c r="N1009" s="81">
        <f t="shared" si="207"/>
        <v>0</v>
      </c>
      <c r="O1009" s="82" t="str">
        <f>IF($J992="TC",0,IF($J992="Nso",0,VLOOKUP($A989,'Class-9'!$B$9:$FL$108,80,0)))</f>
        <v/>
      </c>
    </row>
    <row r="1010" spans="1:15" ht="16.5" customHeight="1">
      <c r="A1010" s="1138"/>
      <c r="B1010" s="417" t="s">
        <v>200</v>
      </c>
      <c r="C1010" s="1114" t="str">
        <f>'Class-9'!$CD$3</f>
        <v>SCIENCE</v>
      </c>
      <c r="D1010" s="1115"/>
      <c r="E1010" s="411">
        <f>IF($J992="TC",0,IF($J992="Nso",0,VLOOKUP($A989,'Class-9'!$B$9:$FL$108,81,0)))</f>
        <v>0</v>
      </c>
      <c r="F1010" s="411">
        <f>IF($J992="TC",0,IF($J992="Nso",0,VLOOKUP($A989,'Class-9'!$B$9:$FL$108,82,0)))</f>
        <v>0</v>
      </c>
      <c r="G1010" s="412">
        <f t="shared" si="204"/>
        <v>0</v>
      </c>
      <c r="H1010" s="413">
        <f>IF($J992="TC",0,IF($J992="Nso",0,VLOOKUP($A989,'Class-9'!$B$9:$FL$108,84,0)))</f>
        <v>0</v>
      </c>
      <c r="I1010" s="411">
        <f>IF($J992="TC",0,IF($J992="Nso",0,VLOOKUP($A989,'Class-9'!$B$9:$FL$108,85,0)))</f>
        <v>0</v>
      </c>
      <c r="J1010" s="412">
        <f t="shared" si="205"/>
        <v>0</v>
      </c>
      <c r="K1010" s="411">
        <f>IF($J992="TC",0,IF($J992="Nso",0,VLOOKUP($A989,'Class-9'!$B$9:$FL$108,87,0)))</f>
        <v>0</v>
      </c>
      <c r="L1010" s="411">
        <f>IF($J992="Nso",0,VLOOKUP($A989,'Class-9'!$B$9:$FL$108,88,0))</f>
        <v>0</v>
      </c>
      <c r="M1010" s="412">
        <f t="shared" si="206"/>
        <v>0</v>
      </c>
      <c r="N1010" s="411">
        <f t="shared" si="207"/>
        <v>0</v>
      </c>
      <c r="O1010" s="414" t="str">
        <f>IF($J992="TC",0,IF($J992="Nso",0,VLOOKUP($A989,'Class-9'!$B$9:$FL$108,94,0)))</f>
        <v/>
      </c>
    </row>
    <row r="1011" spans="1:15" ht="16.5" customHeight="1" thickBot="1">
      <c r="A1011" s="1138"/>
      <c r="B1011" s="417" t="s">
        <v>200</v>
      </c>
      <c r="C1011" s="1114" t="str">
        <f>'Class-9'!$CR$3</f>
        <v>SOCIAL SCIENCE</v>
      </c>
      <c r="D1011" s="1115"/>
      <c r="E1011" s="411">
        <f>IF($J993="TC",0,IF($J992="Nso",0,VLOOKUP($A989,'Class-9'!$B$9:$FL$108,95,0)))</f>
        <v>0</v>
      </c>
      <c r="F1011" s="411">
        <f>IF($J993="TC",0,IF($J992="Nso",0,VLOOKUP($A989,'Class-9'!$B$9:$FL$108,96,0)))</f>
        <v>0</v>
      </c>
      <c r="G1011" s="412">
        <f t="shared" si="204"/>
        <v>0</v>
      </c>
      <c r="H1011" s="413">
        <f>IF($J993="TC",0,IF($J992="Nso",0,VLOOKUP($A989,'Class-9'!$B$9:$FL$108,98,0)))</f>
        <v>0</v>
      </c>
      <c r="I1011" s="411">
        <f>IF($J993="TC",0,IF($J992="Nso",0,VLOOKUP($A989,'Class-9'!$B$9:$FL$108,99,0)))</f>
        <v>0</v>
      </c>
      <c r="J1011" s="412">
        <f t="shared" si="205"/>
        <v>0</v>
      </c>
      <c r="K1011" s="411">
        <f>IF($J993="TC",0,IF($J992="Nso",0,VLOOKUP($A989,'Class-9'!$B$9:$FL$108,101,0)))</f>
        <v>0</v>
      </c>
      <c r="L1011" s="411">
        <f>IF($J993="Nso",0,VLOOKUP($A989,'Class-9'!$B$9:$FL$108,102,0))</f>
        <v>0</v>
      </c>
      <c r="M1011" s="412">
        <f t="shared" si="206"/>
        <v>0</v>
      </c>
      <c r="N1011" s="411">
        <f t="shared" si="207"/>
        <v>0</v>
      </c>
      <c r="O1011" s="414" t="str">
        <f>IF($J993="TC",0,IF($J992="Nso",0,VLOOKUP($A989,'Class-9'!$B$9:$FL$108,108,0)))</f>
        <v/>
      </c>
    </row>
    <row r="1012" spans="1:15" ht="23.25" customHeight="1">
      <c r="A1012" s="1138"/>
      <c r="B1012" s="417" t="s">
        <v>200</v>
      </c>
      <c r="C1012" s="1116" t="s">
        <v>89</v>
      </c>
      <c r="D1012" s="1117"/>
      <c r="E1012" s="1118"/>
      <c r="F1012" s="1122" t="s">
        <v>90</v>
      </c>
      <c r="G1012" s="1123"/>
      <c r="H1012" s="1124" t="s">
        <v>91</v>
      </c>
      <c r="I1012" s="1125"/>
      <c r="J1012" s="1126" t="s">
        <v>47</v>
      </c>
      <c r="K1012" s="1127"/>
      <c r="L1012" s="415" t="s">
        <v>111</v>
      </c>
      <c r="M1012" s="1128" t="s">
        <v>45</v>
      </c>
      <c r="N1012" s="1129"/>
      <c r="O1012" s="416" t="s">
        <v>49</v>
      </c>
    </row>
    <row r="1013" spans="1:15" ht="20.25" customHeight="1" thickBot="1">
      <c r="A1013" s="1138"/>
      <c r="B1013" s="417" t="s">
        <v>200</v>
      </c>
      <c r="C1013" s="1119"/>
      <c r="D1013" s="1120"/>
      <c r="E1013" s="1121"/>
      <c r="F1013" s="1130">
        <f>IF($J992="TC",0,IF($J992="Nso",0,VLOOKUP($A989,'Class-9'!$B$9:$FL$108,160,0)))</f>
        <v>0</v>
      </c>
      <c r="G1013" s="1131"/>
      <c r="H1013" s="1130">
        <f>IF($J992="TC",0,IF($J992="Nso",0,VLOOKUP($A989,'Class-9'!$B$9:$FL$108,161,0)))</f>
        <v>0</v>
      </c>
      <c r="I1013" s="1131"/>
      <c r="J1013" s="1132">
        <f>IF($J992="TC",0,IF($J992="Nso",0,VLOOKUP($A989,'Class-9'!$B$9:$FL$108,162,0)))</f>
        <v>0</v>
      </c>
      <c r="K1013" s="1133"/>
      <c r="L1013" s="259" t="str">
        <f>IF($J992="TC",0,IF($J992="Nso",0,VLOOKUP($A989,'Class-9'!$B$9:$FL$108,163,0)))</f>
        <v/>
      </c>
      <c r="M1013" s="1134" t="str">
        <f>IF($J992="TC","TC",IF($J992="Nso","NSO",VLOOKUP($A989,'Class-9'!$B$9:$FL$108,164,0)))</f>
        <v/>
      </c>
      <c r="N1013" s="1135"/>
      <c r="O1013" s="79" t="str">
        <f>IF($J992="Nso",0,VLOOKUP($A989,'Class-9'!$B$9:$FL$108,166,0))</f>
        <v/>
      </c>
    </row>
    <row r="1014" spans="1:15" ht="20.25" customHeight="1">
      <c r="A1014" s="1138"/>
      <c r="B1014" s="417" t="s">
        <v>200</v>
      </c>
      <c r="C1014" s="1061" t="s">
        <v>64</v>
      </c>
      <c r="D1014" s="1062"/>
      <c r="E1014" s="1062"/>
      <c r="F1014" s="1062"/>
      <c r="G1014" s="1062"/>
      <c r="H1014" s="1063"/>
      <c r="I1014" s="1064" t="s">
        <v>65</v>
      </c>
      <c r="J1014" s="1065"/>
      <c r="K1014" s="1065"/>
      <c r="L1014" s="83">
        <f>VLOOKUP($A989,'Class-9'!$B$9:$FL$108,157,0)</f>
        <v>0</v>
      </c>
      <c r="M1014" s="1066" t="s">
        <v>121</v>
      </c>
      <c r="N1014" s="1067"/>
      <c r="O1014" s="1068"/>
    </row>
    <row r="1015" spans="1:15" ht="20.25" customHeight="1" thickBot="1">
      <c r="A1015" s="1138"/>
      <c r="B1015" s="417" t="s">
        <v>200</v>
      </c>
      <c r="C1015" s="1069" t="s">
        <v>60</v>
      </c>
      <c r="D1015" s="1070"/>
      <c r="E1015" s="1070"/>
      <c r="F1015" s="1071" t="s">
        <v>192</v>
      </c>
      <c r="G1015" s="1071"/>
      <c r="H1015" s="260" t="s">
        <v>53</v>
      </c>
      <c r="I1015" s="1072" t="s">
        <v>66</v>
      </c>
      <c r="J1015" s="1073"/>
      <c r="K1015" s="1073"/>
      <c r="L1015" s="113">
        <f>VLOOKUP($A989,'Class-9'!$B$9:$FL$108,158,0)</f>
        <v>0</v>
      </c>
      <c r="M1015" s="1074" t="str">
        <f>IF($J992="TC",0,IF($J992="Nso",0,VLOOKUP($A989,'Class-9'!$B$9:$FL$108,159,0)))</f>
        <v/>
      </c>
      <c r="N1015" s="1075"/>
      <c r="O1015" s="1076"/>
    </row>
    <row r="1016" spans="1:15" ht="17.25" customHeight="1">
      <c r="A1016" s="1138"/>
      <c r="B1016" s="417" t="s">
        <v>200</v>
      </c>
      <c r="C1016" s="1069"/>
      <c r="D1016" s="1070"/>
      <c r="E1016" s="1070"/>
      <c r="F1016" s="1071"/>
      <c r="G1016" s="1071"/>
      <c r="H1016" s="261" t="s">
        <v>119</v>
      </c>
      <c r="I1016" s="1077" t="s">
        <v>67</v>
      </c>
      <c r="J1016" s="1078"/>
      <c r="K1016" s="1078"/>
      <c r="L1016" s="1079">
        <f>IF($J992="TC","Transferred",IF($J992="Nso","NameSeparated",VLOOKUP($A989,'Class-9'!$B$9:$FL$108,167,0)))</f>
        <v>0</v>
      </c>
      <c r="M1016" s="1079"/>
      <c r="N1016" s="1079"/>
      <c r="O1016" s="1080"/>
    </row>
    <row r="1017" spans="1:15" ht="17.25" customHeight="1">
      <c r="A1017" s="1138"/>
      <c r="B1017" s="417" t="s">
        <v>200</v>
      </c>
      <c r="C1017" s="1081" t="str">
        <f>'Class-9'!$DF$3</f>
        <v>Foundation Of Information Tech.</v>
      </c>
      <c r="D1017" s="1082"/>
      <c r="E1017" s="1083"/>
      <c r="F1017" s="1084" t="str">
        <f>IF($J992="TC",0,IF($J992="Nso",0,VLOOKUP($A989,'Class-9'!$B$9:$GP$108,185,0)))</f>
        <v>0/200</v>
      </c>
      <c r="G1017" s="1084"/>
      <c r="H1017" s="78" t="str">
        <f>IF($J992="TC",0,IF($J992="Nso",0,VLOOKUP($A989,'Class-9'!$B$9:$GP$108,120,0)))</f>
        <v/>
      </c>
      <c r="I1017" s="1085" t="s">
        <v>79</v>
      </c>
      <c r="J1017" s="1086"/>
      <c r="K1017" s="1086"/>
      <c r="L1017" s="1087">
        <f>'Class-9'!$T$2</f>
        <v>44676</v>
      </c>
      <c r="M1017" s="1088"/>
      <c r="N1017" s="1088"/>
      <c r="O1017" s="1089"/>
    </row>
    <row r="1018" spans="1:15" ht="21" customHeight="1">
      <c r="A1018" s="1138"/>
      <c r="B1018" s="417" t="s">
        <v>200</v>
      </c>
      <c r="C1018" s="1090" t="str">
        <f>'Class-9'!$DR$3</f>
        <v>Health &amp; Phy. Edu.</v>
      </c>
      <c r="D1018" s="1084"/>
      <c r="E1018" s="1084"/>
      <c r="F1018" s="1030" t="str">
        <f>IF($J992="TC",0,IF($J992="Nso",0,VLOOKUP($A989,'Class-9'!$B$9:$GP$108,189,0)))</f>
        <v>0/200</v>
      </c>
      <c r="G1018" s="1031"/>
      <c r="H1018" s="78" t="str">
        <f>IF($J992="TC",0,IF($J992="Nso",0,VLOOKUP($A989,'Class-9'!$B$9:$GP$108,132,0)))</f>
        <v/>
      </c>
      <c r="I1018" s="1091"/>
      <c r="J1018" s="1092"/>
      <c r="K1018" s="1092"/>
      <c r="L1018" s="1092"/>
      <c r="M1018" s="1092"/>
      <c r="N1018" s="1092"/>
      <c r="O1018" s="1093"/>
    </row>
    <row r="1019" spans="1:15" ht="21" customHeight="1">
      <c r="A1019" s="1138"/>
      <c r="B1019" s="417" t="s">
        <v>200</v>
      </c>
      <c r="C1019" s="1028" t="str">
        <f>'Class-9'!$ED$3</f>
        <v>S.U.P.W.</v>
      </c>
      <c r="D1019" s="1029"/>
      <c r="E1019" s="1029"/>
      <c r="F1019" s="1030" t="str">
        <f>IF($J992="TC",0,IF($J992="Nso",0,VLOOKUP($A989,'Class-9'!$B$9:$GP$108,193,0)))</f>
        <v>0/100</v>
      </c>
      <c r="G1019" s="1031"/>
      <c r="H1019" s="78" t="str">
        <f>IF($J992="TC",0,IF($J992="Nso",0,VLOOKUP($A989,'Class-9'!$B$9:$GP$108,138,0)))</f>
        <v/>
      </c>
      <c r="I1019" s="1094"/>
      <c r="J1019" s="1095"/>
      <c r="K1019" s="1095"/>
      <c r="L1019" s="1095"/>
      <c r="M1019" s="1095"/>
      <c r="N1019" s="1095"/>
      <c r="O1019" s="1096"/>
    </row>
    <row r="1020" spans="1:15" ht="14.25" customHeight="1">
      <c r="A1020" s="1138"/>
      <c r="B1020" s="417" t="s">
        <v>200</v>
      </c>
      <c r="C1020" s="1028" t="str">
        <f>'Class-9'!$EJ$3</f>
        <v>ART EDUCATION</v>
      </c>
      <c r="D1020" s="1029"/>
      <c r="E1020" s="1029"/>
      <c r="F1020" s="1030" t="str">
        <f>IF($J991="TC",0,IF($J991="Nso",0,VLOOKUP($A989,'Class-9'!$B$9:$GP$108,197,0)))</f>
        <v>0/100</v>
      </c>
      <c r="G1020" s="1031"/>
      <c r="H1020" s="78" t="str">
        <f>IF($J991="TC",0,IF($J991="Nso",0,VLOOKUP($A989,'Class-9'!$B$9:$GP$108,144,0)))</f>
        <v/>
      </c>
      <c r="I1020" s="1032" t="s">
        <v>92</v>
      </c>
      <c r="J1020" s="1033"/>
      <c r="K1020" s="1033"/>
      <c r="L1020" s="1033"/>
      <c r="M1020" s="1033"/>
      <c r="N1020" s="1033"/>
      <c r="O1020" s="1034"/>
    </row>
    <row r="1021" spans="1:15" ht="14.25" customHeight="1" thickBot="1">
      <c r="A1021" s="1138"/>
      <c r="B1021" s="417" t="s">
        <v>200</v>
      </c>
      <c r="C1021" s="1035" t="str">
        <f>'Class-9'!$EP$3</f>
        <v>H &amp; C RAJ</v>
      </c>
      <c r="D1021" s="1036"/>
      <c r="E1021" s="1036"/>
      <c r="F1021" s="1037" t="str">
        <f>IF($J992="TC",0,IF($J992="Nso",0,VLOOKUP($A989,'Class-9'!$B$9:$GU$108,201,0)))</f>
        <v>0/200</v>
      </c>
      <c r="G1021" s="1038"/>
      <c r="H1021" s="374" t="str">
        <f>IF($J992="TC",0,IF($J992="Nso",0,VLOOKUP($A989,'Class-9'!$B$9:$GU$108,156,0)))</f>
        <v/>
      </c>
      <c r="I1021" s="1032" t="s">
        <v>73</v>
      </c>
      <c r="J1021" s="1033"/>
      <c r="K1021" s="1033"/>
      <c r="L1021" s="1033"/>
      <c r="M1021" s="1033"/>
      <c r="N1021" s="1033"/>
      <c r="O1021" s="1034"/>
    </row>
    <row r="1022" spans="1:15" ht="20.25" customHeight="1">
      <c r="A1022" s="1138"/>
      <c r="B1022" s="417" t="s">
        <v>200</v>
      </c>
      <c r="C1022" s="1046" t="s">
        <v>204</v>
      </c>
      <c r="D1022" s="1047"/>
      <c r="E1022" s="1048"/>
      <c r="F1022" s="1055" t="s">
        <v>205</v>
      </c>
      <c r="G1022" s="1056"/>
      <c r="H1022" s="434" t="s">
        <v>34</v>
      </c>
      <c r="I1022" s="1039" t="s">
        <v>74</v>
      </c>
      <c r="J1022" s="1033"/>
      <c r="K1022" s="1033"/>
      <c r="L1022" s="1033"/>
      <c r="M1022" s="1033"/>
      <c r="N1022" s="1033"/>
      <c r="O1022" s="1034"/>
    </row>
    <row r="1023" spans="1:15" ht="20.25" customHeight="1">
      <c r="A1023" s="1138"/>
      <c r="B1023" s="417" t="s">
        <v>200</v>
      </c>
      <c r="C1023" s="1049"/>
      <c r="D1023" s="1050"/>
      <c r="E1023" s="1051"/>
      <c r="F1023" s="1057" t="s">
        <v>206</v>
      </c>
      <c r="G1023" s="1058"/>
      <c r="H1023" s="435" t="s">
        <v>203</v>
      </c>
      <c r="I1023" s="1040" t="s">
        <v>75</v>
      </c>
      <c r="J1023" s="1041"/>
      <c r="K1023" s="1041"/>
      <c r="L1023" s="1041"/>
      <c r="M1023" s="1041"/>
      <c r="N1023" s="1041"/>
      <c r="O1023" s="1042"/>
    </row>
    <row r="1024" spans="1:15" ht="16.5" customHeight="1">
      <c r="A1024" s="1138"/>
      <c r="B1024" s="417" t="s">
        <v>200</v>
      </c>
      <c r="C1024" s="1049"/>
      <c r="D1024" s="1050"/>
      <c r="E1024" s="1051"/>
      <c r="F1024" s="1057" t="s">
        <v>210</v>
      </c>
      <c r="G1024" s="1058"/>
      <c r="H1024" s="435" t="s">
        <v>68</v>
      </c>
      <c r="I1024" s="1043"/>
      <c r="J1024" s="1044"/>
      <c r="K1024" s="1044"/>
      <c r="L1024" s="1044"/>
      <c r="M1024" s="1044"/>
      <c r="N1024" s="1044"/>
      <c r="O1024" s="1045"/>
    </row>
    <row r="1025" spans="1:16" ht="16.5" customHeight="1">
      <c r="A1025" s="1138"/>
      <c r="B1025" s="417" t="s">
        <v>200</v>
      </c>
      <c r="C1025" s="1049"/>
      <c r="D1025" s="1050"/>
      <c r="E1025" s="1051"/>
      <c r="F1025" s="1057" t="s">
        <v>211</v>
      </c>
      <c r="G1025" s="1058"/>
      <c r="H1025" s="435" t="s">
        <v>69</v>
      </c>
      <c r="I1025" s="1043"/>
      <c r="J1025" s="1044"/>
      <c r="K1025" s="1044"/>
      <c r="L1025" s="1044"/>
      <c r="M1025" s="1044"/>
      <c r="N1025" s="1044"/>
      <c r="O1025" s="1045"/>
    </row>
    <row r="1026" spans="1:16" ht="16.5" customHeight="1">
      <c r="A1026" s="1138"/>
      <c r="B1026" s="417" t="s">
        <v>200</v>
      </c>
      <c r="C1026" s="1049"/>
      <c r="D1026" s="1050"/>
      <c r="E1026" s="1051"/>
      <c r="F1026" s="1057" t="s">
        <v>120</v>
      </c>
      <c r="G1026" s="1058"/>
      <c r="H1026" s="435" t="s">
        <v>71</v>
      </c>
      <c r="I1026" s="1022" t="s">
        <v>93</v>
      </c>
      <c r="J1026" s="1023"/>
      <c r="K1026" s="1023"/>
      <c r="L1026" s="1023"/>
      <c r="M1026" s="1023"/>
      <c r="N1026" s="1023"/>
      <c r="O1026" s="1024"/>
    </row>
    <row r="1027" spans="1:16" ht="16.5" customHeight="1" thickBot="1">
      <c r="A1027" s="1138"/>
      <c r="B1027" s="418" t="s">
        <v>200</v>
      </c>
      <c r="C1027" s="1052"/>
      <c r="D1027" s="1053"/>
      <c r="E1027" s="1054"/>
      <c r="F1027" s="1059" t="s">
        <v>208</v>
      </c>
      <c r="G1027" s="1060"/>
      <c r="H1027" s="436" t="s">
        <v>70</v>
      </c>
      <c r="I1027" s="1025"/>
      <c r="J1027" s="1026"/>
      <c r="K1027" s="1026"/>
      <c r="L1027" s="1026"/>
      <c r="M1027" s="1026"/>
      <c r="N1027" s="1026"/>
      <c r="O1027" s="1027"/>
    </row>
    <row r="1028" spans="1:16" ht="24.75" customHeight="1" thickTop="1" thickBot="1">
      <c r="A1028" s="263">
        <f>A989+1</f>
        <v>27</v>
      </c>
      <c r="B1028" s="1137" t="s">
        <v>56</v>
      </c>
      <c r="C1028" s="1137"/>
      <c r="D1028" s="1137"/>
      <c r="E1028" s="1137"/>
      <c r="F1028" s="1137"/>
      <c r="G1028" s="1137"/>
      <c r="H1028" s="1137"/>
      <c r="I1028" s="1137"/>
      <c r="J1028" s="1137"/>
      <c r="K1028" s="1137"/>
      <c r="L1028" s="1137"/>
      <c r="M1028" s="1137"/>
      <c r="N1028" s="1137"/>
      <c r="O1028" s="1137"/>
    </row>
    <row r="1029" spans="1:16" s="430" customFormat="1" ht="30.75" customHeight="1" thickTop="1">
      <c r="A1029" s="1138"/>
      <c r="B1029" s="1139"/>
      <c r="C1029" s="1140"/>
      <c r="D1029" s="1143" t="str">
        <f>Master!$E$8</f>
        <v>Govt. Sr. Secondary School Raimalwada</v>
      </c>
      <c r="E1029" s="1144"/>
      <c r="F1029" s="1144"/>
      <c r="G1029" s="1144"/>
      <c r="H1029" s="1144"/>
      <c r="I1029" s="1144"/>
      <c r="J1029" s="1144"/>
      <c r="K1029" s="1144"/>
      <c r="L1029" s="1144"/>
      <c r="M1029" s="1144"/>
      <c r="N1029" s="1144"/>
      <c r="O1029" s="1145"/>
    </row>
    <row r="1030" spans="1:16" ht="26.25" customHeight="1" thickBot="1">
      <c r="A1030" s="1138"/>
      <c r="B1030" s="1141"/>
      <c r="C1030" s="1142"/>
      <c r="D1030" s="1146" t="str">
        <f>Master!$E$11</f>
        <v>P.S.-Bapini (Jodhpur)</v>
      </c>
      <c r="E1030" s="1147"/>
      <c r="F1030" s="1147"/>
      <c r="G1030" s="1147"/>
      <c r="H1030" s="1147"/>
      <c r="I1030" s="1147"/>
      <c r="J1030" s="1147"/>
      <c r="K1030" s="1147"/>
      <c r="L1030" s="1147"/>
      <c r="M1030" s="1147"/>
      <c r="N1030" s="1147"/>
      <c r="O1030" s="1148"/>
    </row>
    <row r="1031" spans="1:16" ht="22.5" customHeight="1">
      <c r="A1031" s="1138"/>
      <c r="B1031" s="262"/>
      <c r="C1031" s="1149" t="s">
        <v>183</v>
      </c>
      <c r="D1031" s="1150"/>
      <c r="E1031" s="1150"/>
      <c r="F1031" s="1150"/>
      <c r="G1031" s="1151"/>
      <c r="H1031" s="1158" t="s">
        <v>156</v>
      </c>
      <c r="I1031" s="1158"/>
      <c r="J1031" s="1161">
        <f>VLOOKUP($A1028,'Class-9'!$B$9:$K$108,6)</f>
        <v>0</v>
      </c>
      <c r="K1031" s="1162"/>
      <c r="L1031" s="1167" t="s">
        <v>76</v>
      </c>
      <c r="M1031" s="1168"/>
      <c r="N1031" s="1169" t="str">
        <f>Master!$E$14</f>
        <v>08151106901</v>
      </c>
      <c r="O1031" s="1170"/>
    </row>
    <row r="1032" spans="1:16" ht="18.75" customHeight="1">
      <c r="A1032" s="1138"/>
      <c r="B1032" s="37"/>
      <c r="C1032" s="1152"/>
      <c r="D1032" s="1153"/>
      <c r="E1032" s="1153"/>
      <c r="F1032" s="1153"/>
      <c r="G1032" s="1154"/>
      <c r="H1032" s="1159"/>
      <c r="I1032" s="1159"/>
      <c r="J1032" s="1163"/>
      <c r="K1032" s="1164"/>
      <c r="L1032" s="1171" t="s">
        <v>72</v>
      </c>
      <c r="M1032" s="1172"/>
      <c r="N1032" s="1172"/>
      <c r="O1032" s="1173"/>
      <c r="P1032" s="104" t="s">
        <v>191</v>
      </c>
    </row>
    <row r="1033" spans="1:16" ht="23.25" customHeight="1" thickBot="1">
      <c r="A1033" s="1138"/>
      <c r="B1033" s="37"/>
      <c r="C1033" s="1155"/>
      <c r="D1033" s="1156"/>
      <c r="E1033" s="1156"/>
      <c r="F1033" s="1156"/>
      <c r="G1033" s="1157"/>
      <c r="H1033" s="1160"/>
      <c r="I1033" s="1160"/>
      <c r="J1033" s="1165"/>
      <c r="K1033" s="1166"/>
      <c r="L1033" s="1174" t="s">
        <v>57</v>
      </c>
      <c r="M1033" s="1175"/>
      <c r="N1033" s="1176" t="str">
        <f>Master!$E$6</f>
        <v>2021-22</v>
      </c>
      <c r="O1033" s="1177"/>
    </row>
    <row r="1034" spans="1:16" ht="20.25" customHeight="1">
      <c r="A1034" s="1138"/>
      <c r="B1034" s="417" t="s">
        <v>200</v>
      </c>
      <c r="C1034" s="1178" t="s">
        <v>22</v>
      </c>
      <c r="D1034" s="1179"/>
      <c r="E1034" s="1179"/>
      <c r="F1034" s="1180"/>
      <c r="G1034" s="23" t="s">
        <v>181</v>
      </c>
      <c r="H1034" s="1181">
        <f>VLOOKUP($A1028,'Class-9'!$B$9:$FL$108,4,0)</f>
        <v>0</v>
      </c>
      <c r="I1034" s="1181"/>
      <c r="J1034" s="1181"/>
      <c r="K1034" s="1181"/>
      <c r="L1034" s="1181"/>
      <c r="M1034" s="1181"/>
      <c r="N1034" s="1181"/>
      <c r="O1034" s="1182"/>
    </row>
    <row r="1035" spans="1:16" ht="20.25" customHeight="1">
      <c r="A1035" s="1138"/>
      <c r="B1035" s="417" t="s">
        <v>200</v>
      </c>
      <c r="C1035" s="1183" t="s">
        <v>24</v>
      </c>
      <c r="D1035" s="1184"/>
      <c r="E1035" s="1184"/>
      <c r="F1035" s="1185"/>
      <c r="G1035" s="31" t="s">
        <v>181</v>
      </c>
      <c r="H1035" s="1186">
        <f>VLOOKUP($A1028,'Class-9'!$B$9:$FL$108,7,0)</f>
        <v>0</v>
      </c>
      <c r="I1035" s="1186"/>
      <c r="J1035" s="1186"/>
      <c r="K1035" s="1186"/>
      <c r="L1035" s="1186"/>
      <c r="M1035" s="1186"/>
      <c r="N1035" s="1186"/>
      <c r="O1035" s="1187"/>
    </row>
    <row r="1036" spans="1:16" ht="20.25" customHeight="1">
      <c r="A1036" s="1138"/>
      <c r="B1036" s="417" t="s">
        <v>200</v>
      </c>
      <c r="C1036" s="1183" t="s">
        <v>25</v>
      </c>
      <c r="D1036" s="1184"/>
      <c r="E1036" s="1184"/>
      <c r="F1036" s="1185"/>
      <c r="G1036" s="31" t="s">
        <v>181</v>
      </c>
      <c r="H1036" s="1186">
        <f>VLOOKUP($A1028,'Class-9'!$B$9:$FL$108,8,0)</f>
        <v>0</v>
      </c>
      <c r="I1036" s="1186"/>
      <c r="J1036" s="1186"/>
      <c r="K1036" s="1186"/>
      <c r="L1036" s="1186"/>
      <c r="M1036" s="1186"/>
      <c r="N1036" s="1186"/>
      <c r="O1036" s="1187"/>
    </row>
    <row r="1037" spans="1:16" ht="20.25" customHeight="1">
      <c r="A1037" s="1138"/>
      <c r="B1037" s="417" t="s">
        <v>200</v>
      </c>
      <c r="C1037" s="1183" t="s">
        <v>58</v>
      </c>
      <c r="D1037" s="1184"/>
      <c r="E1037" s="1184"/>
      <c r="F1037" s="1185"/>
      <c r="G1037" s="31" t="s">
        <v>181</v>
      </c>
      <c r="H1037" s="1186">
        <f>VLOOKUP($A1028,'Class-9'!$B$9:$FL$108,9,0)</f>
        <v>0</v>
      </c>
      <c r="I1037" s="1186"/>
      <c r="J1037" s="1186"/>
      <c r="K1037" s="1186"/>
      <c r="L1037" s="1186"/>
      <c r="M1037" s="1186"/>
      <c r="N1037" s="1186"/>
      <c r="O1037" s="1187"/>
    </row>
    <row r="1038" spans="1:16" ht="20.25" customHeight="1">
      <c r="A1038" s="1138"/>
      <c r="B1038" s="417" t="s">
        <v>200</v>
      </c>
      <c r="C1038" s="1183" t="s">
        <v>59</v>
      </c>
      <c r="D1038" s="1184"/>
      <c r="E1038" s="1184"/>
      <c r="F1038" s="1185"/>
      <c r="G1038" s="31" t="s">
        <v>181</v>
      </c>
      <c r="H1038" s="1188" t="str">
        <f>CONCATENATE('Class-9'!$G$4,'Class-9'!$J$4)</f>
        <v>9(A)</v>
      </c>
      <c r="I1038" s="1186"/>
      <c r="J1038" s="1186"/>
      <c r="K1038" s="1186"/>
      <c r="L1038" s="1186"/>
      <c r="M1038" s="1186"/>
      <c r="N1038" s="1186"/>
      <c r="O1038" s="1187"/>
    </row>
    <row r="1039" spans="1:16" ht="20.25" customHeight="1" thickBot="1">
      <c r="A1039" s="1138"/>
      <c r="B1039" s="417" t="s">
        <v>200</v>
      </c>
      <c r="C1039" s="1189" t="s">
        <v>27</v>
      </c>
      <c r="D1039" s="1190"/>
      <c r="E1039" s="1190"/>
      <c r="F1039" s="1191"/>
      <c r="G1039" s="80" t="s">
        <v>181</v>
      </c>
      <c r="H1039" s="1192">
        <f>VLOOKUP($A1028,'Class-9'!$B$9:$FL$108,10,0)</f>
        <v>0</v>
      </c>
      <c r="I1039" s="1192"/>
      <c r="J1039" s="1192"/>
      <c r="K1039" s="1192"/>
      <c r="L1039" s="1192"/>
      <c r="M1039" s="1192"/>
      <c r="N1039" s="1192"/>
      <c r="O1039" s="1193"/>
    </row>
    <row r="1040" spans="1:16" ht="16.5" customHeight="1">
      <c r="A1040" s="1138"/>
      <c r="B1040" s="417" t="s">
        <v>200</v>
      </c>
      <c r="C1040" s="1194" t="s">
        <v>60</v>
      </c>
      <c r="D1040" s="1195"/>
      <c r="E1040" s="1198" t="s">
        <v>81</v>
      </c>
      <c r="F1040" s="1198" t="s">
        <v>82</v>
      </c>
      <c r="G1040" s="1200" t="s">
        <v>32</v>
      </c>
      <c r="H1040" s="1202" t="s">
        <v>61</v>
      </c>
      <c r="I1040" s="1202"/>
      <c r="J1040" s="1203"/>
      <c r="K1040" s="1204" t="s">
        <v>97</v>
      </c>
      <c r="L1040" s="1205"/>
      <c r="M1040" s="1206"/>
      <c r="N1040" s="1097" t="s">
        <v>88</v>
      </c>
      <c r="O1040" s="1099" t="s">
        <v>118</v>
      </c>
    </row>
    <row r="1041" spans="1:15" ht="16.5" customHeight="1">
      <c r="A1041" s="1138"/>
      <c r="B1041" s="417" t="s">
        <v>200</v>
      </c>
      <c r="C1041" s="1196"/>
      <c r="D1041" s="1197"/>
      <c r="E1041" s="1199"/>
      <c r="F1041" s="1199"/>
      <c r="G1041" s="1201"/>
      <c r="H1041" s="428" t="s">
        <v>31</v>
      </c>
      <c r="I1041" s="254" t="s">
        <v>194</v>
      </c>
      <c r="J1041" s="429" t="s">
        <v>32</v>
      </c>
      <c r="K1041" s="428" t="s">
        <v>31</v>
      </c>
      <c r="L1041" s="254" t="s">
        <v>194</v>
      </c>
      <c r="M1041" s="429" t="s">
        <v>32</v>
      </c>
      <c r="N1041" s="1098"/>
      <c r="O1041" s="1100"/>
    </row>
    <row r="1042" spans="1:15" ht="16.5" customHeight="1" thickBot="1">
      <c r="A1042" s="1138"/>
      <c r="B1042" s="417" t="s">
        <v>200</v>
      </c>
      <c r="C1042" s="1102" t="s">
        <v>62</v>
      </c>
      <c r="D1042" s="1103"/>
      <c r="E1042" s="253">
        <f>'Class-9'!$L$7</f>
        <v>10</v>
      </c>
      <c r="F1042" s="253">
        <f>'Class-9'!$M$7</f>
        <v>10</v>
      </c>
      <c r="G1042" s="255">
        <f>SUM(E1042:F1042)</f>
        <v>20</v>
      </c>
      <c r="H1042" s="253">
        <f>'Class-9'!$O$7</f>
        <v>24</v>
      </c>
      <c r="I1042" s="253">
        <f>'Class-9'!$P$7</f>
        <v>6</v>
      </c>
      <c r="J1042" s="255">
        <f>SUM(H1042:I1042)</f>
        <v>30</v>
      </c>
      <c r="K1042" s="253">
        <f>'Class-9'!$R$7</f>
        <v>40</v>
      </c>
      <c r="L1042" s="253">
        <f>'Class-9'!$S$7</f>
        <v>10</v>
      </c>
      <c r="M1042" s="255">
        <f>SUM(K1042:L1042)</f>
        <v>50</v>
      </c>
      <c r="N1042" s="129">
        <f>SUM(G1042,J1042,M1042)</f>
        <v>100</v>
      </c>
      <c r="O1042" s="1101"/>
    </row>
    <row r="1043" spans="1:15" ht="16.5" customHeight="1">
      <c r="A1043" s="1138"/>
      <c r="B1043" s="417" t="s">
        <v>200</v>
      </c>
      <c r="C1043" s="1104" t="str">
        <f>'Class-9'!$L$3</f>
        <v>HINDI</v>
      </c>
      <c r="D1043" s="1105"/>
      <c r="E1043" s="81">
        <f>IF($J1031="TC",0,IF($J1031="Nso",0,VLOOKUP($A1028,'Class-9'!$B$9:$FL$108,11,0)))</f>
        <v>0</v>
      </c>
      <c r="F1043" s="81">
        <f>IF($J1031="TC",0,IF($J1031="Nso",0,VLOOKUP($A1028,'Class-9'!$B$9:$FL$108,12,0)))</f>
        <v>0</v>
      </c>
      <c r="G1043" s="256">
        <f>E1043+F1043</f>
        <v>0</v>
      </c>
      <c r="H1043" s="81">
        <f>IF($J1031="TC",0,IF($J1031="Nso",0,VLOOKUP($A1028,'Class-9'!$B$9:$FL$108,14,0)))</f>
        <v>0</v>
      </c>
      <c r="I1043" s="81">
        <f>IF($J1031="TC",0,IF($J1031="Nso",0,VLOOKUP($A1028,'Class-9'!$B$9:$FL$108,15,0)))</f>
        <v>0</v>
      </c>
      <c r="J1043" s="256">
        <f>H1043+I1043</f>
        <v>0</v>
      </c>
      <c r="K1043" s="81">
        <f>IF($J1031="TC",0,IF($J1031="Nso",0,VLOOKUP($A1028,'Class-9'!$B$9:$FL$108,17,0)))</f>
        <v>0</v>
      </c>
      <c r="L1043" s="81">
        <f>IF($J1031="Nso",0,VLOOKUP($A1028,'Class-9'!$B$9:$FL$108,18,0))</f>
        <v>0</v>
      </c>
      <c r="M1043" s="256">
        <f>K1043+L1043</f>
        <v>0</v>
      </c>
      <c r="N1043" s="81">
        <f>G1043+J1043+M1043</f>
        <v>0</v>
      </c>
      <c r="O1043" s="82" t="str">
        <f>IF($J1031="TC",0,IF($J1031="Nso",0,VLOOKUP($A1028,'Class-9'!$B$9:$FL$108,24,0)))</f>
        <v/>
      </c>
    </row>
    <row r="1044" spans="1:15" ht="16.5" customHeight="1" thickBot="1">
      <c r="A1044" s="1138"/>
      <c r="B1044" s="417" t="s">
        <v>200</v>
      </c>
      <c r="C1044" s="1106" t="str">
        <f>'Class-9'!$Z$3</f>
        <v>ENGLISH</v>
      </c>
      <c r="D1044" s="1107"/>
      <c r="E1044" s="419">
        <f>IF($J1031="TC",0,IF($J1031="Nso",0,VLOOKUP($A1028,'Class-9'!$B$9:$FL$108,25,0)))</f>
        <v>0</v>
      </c>
      <c r="F1044" s="419">
        <f>IF($J1031="TC",0,IF($J1031="Nso",0,VLOOKUP($A1028,'Class-9'!$B$9:$FL$108,26,0)))</f>
        <v>0</v>
      </c>
      <c r="G1044" s="420">
        <f t="shared" ref="G1044" si="208">E1044+F1044</f>
        <v>0</v>
      </c>
      <c r="H1044" s="421">
        <f>IF($J1031="TC",0,IF($J1031="Nso",0,VLOOKUP($A1028,'Class-9'!$B$9:$FL$108,28,0)))</f>
        <v>0</v>
      </c>
      <c r="I1044" s="419">
        <f>IF($J1031="TC",0,IF($J1031="Nso",0,VLOOKUP($A1028,'Class-9'!$B$9:$FL$108,29,0)))</f>
        <v>0</v>
      </c>
      <c r="J1044" s="420">
        <f t="shared" ref="J1044" si="209">H1044+I1044</f>
        <v>0</v>
      </c>
      <c r="K1044" s="419">
        <f>IF($J1031="TC",0,IF($J1031="Nso",0,VLOOKUP($A1028,'Class-9'!$B$9:$FL$108,31,0)))</f>
        <v>0</v>
      </c>
      <c r="L1044" s="419">
        <f>IF($J1031="Nso",0,VLOOKUP($A1028,'Class-9'!$B$9:$FL$108,32,0))</f>
        <v>0</v>
      </c>
      <c r="M1044" s="420">
        <f t="shared" ref="M1044" si="210">K1044+L1044</f>
        <v>0</v>
      </c>
      <c r="N1044" s="419">
        <f t="shared" ref="N1044" si="211">G1044+J1044+M1044</f>
        <v>0</v>
      </c>
      <c r="O1044" s="422" t="str">
        <f>IF($J1031="TC",0,IF($J1031="Nso",0,VLOOKUP($A1028,'Class-9'!$B$9:$FL$108,38,0)))</f>
        <v/>
      </c>
    </row>
    <row r="1045" spans="1:15" ht="16.5" customHeight="1" thickBot="1">
      <c r="A1045" s="1138"/>
      <c r="B1045" s="417" t="s">
        <v>200</v>
      </c>
      <c r="C1045" s="1108" t="s">
        <v>62</v>
      </c>
      <c r="D1045" s="1109"/>
      <c r="E1045" s="424">
        <f>'Class-9'!$AN$7</f>
        <v>20</v>
      </c>
      <c r="F1045" s="424">
        <f>'Class-9'!$AO$7</f>
        <v>20</v>
      </c>
      <c r="G1045" s="425">
        <f>SUM(E1045:F1045)</f>
        <v>40</v>
      </c>
      <c r="H1045" s="424">
        <f>'Class-9'!$AQ$7</f>
        <v>48</v>
      </c>
      <c r="I1045" s="424">
        <f>'Class-9'!$AR$7</f>
        <v>12</v>
      </c>
      <c r="J1045" s="425">
        <f>SUM(H1045:I1045)</f>
        <v>60</v>
      </c>
      <c r="K1045" s="424">
        <f>'Class-9'!$AT$7</f>
        <v>80</v>
      </c>
      <c r="L1045" s="424">
        <f>'Class-9'!$AU$7</f>
        <v>20</v>
      </c>
      <c r="M1045" s="425">
        <f>SUM(K1045:L1045)</f>
        <v>100</v>
      </c>
      <c r="N1045" s="426">
        <f>SUM(G1045,J1045,M1045)</f>
        <v>200</v>
      </c>
      <c r="O1045" s="427" t="s">
        <v>201</v>
      </c>
    </row>
    <row r="1046" spans="1:15" ht="16.5" customHeight="1">
      <c r="A1046" s="1138"/>
      <c r="B1046" s="417" t="s">
        <v>200</v>
      </c>
      <c r="C1046" s="1110" t="str">
        <f>'Class-9'!$AN$3</f>
        <v>SANSKRIT-I</v>
      </c>
      <c r="D1046" s="1111"/>
      <c r="E1046" s="81">
        <f>IF($J1031="TC",0,IF($J1031="Nso",0,VLOOKUP($A1028,'Class-9'!$B$9:$FL$108,39,0)))</f>
        <v>0</v>
      </c>
      <c r="F1046" s="81">
        <f>IF($J1031="TC",0,IF($J1031="TC",0,IF($J1031="Nso",0,VLOOKUP($A1028,'Class-9'!$B$9:$FL$108,40,0))))</f>
        <v>0</v>
      </c>
      <c r="G1046" s="423">
        <f t="shared" ref="G1046:G1050" si="212">E1046+F1046</f>
        <v>0</v>
      </c>
      <c r="H1046" s="410">
        <f>IF($J1031="TC",0,IF($J1031="Nso",0,VLOOKUP($A1028,'Class-9'!$B$9:$FL$108,42,0)))</f>
        <v>0</v>
      </c>
      <c r="I1046" s="81">
        <f>IF($J1031="TC",0,IF($J1031="Nso",0,VLOOKUP($A1028,'Class-9'!$B$9:$FL$108,43,0)))</f>
        <v>0</v>
      </c>
      <c r="J1046" s="423">
        <f t="shared" ref="J1046:J1050" si="213">H1046+I1046</f>
        <v>0</v>
      </c>
      <c r="K1046" s="81">
        <f>IF($J1031="TC",0,IF($J1031="Nso",0,VLOOKUP($A1028,'Class-9'!$B$9:$FL$108,45,0)))</f>
        <v>0</v>
      </c>
      <c r="L1046" s="81">
        <f>IF($J1031="Nso",0,VLOOKUP($A1028,'Class-9'!$B$9:$FL$108,46,0))</f>
        <v>0</v>
      </c>
      <c r="M1046" s="423">
        <f t="shared" ref="M1046:M1050" si="214">K1046+L1046</f>
        <v>0</v>
      </c>
      <c r="N1046" s="81">
        <f t="shared" ref="N1046:N1050" si="215">G1046+J1046+M1046</f>
        <v>0</v>
      </c>
      <c r="O1046" s="82" t="str">
        <f>IF($J1031="TC",0,IF($J1031="Nso",0,VLOOKUP($A1028,'Class-9'!$B$9:$FL$108,52,0)))</f>
        <v/>
      </c>
    </row>
    <row r="1047" spans="1:15" ht="16.5" customHeight="1">
      <c r="A1047" s="1138"/>
      <c r="B1047" s="417" t="s">
        <v>200</v>
      </c>
      <c r="C1047" s="1112" t="str">
        <f>'Class-9'!$BB$3</f>
        <v>SANSKRIT-II</v>
      </c>
      <c r="D1047" s="1113"/>
      <c r="E1047" s="81">
        <f>IF($J1031="TC",0,IF($J1031="Nso",0,VLOOKUP($A1028,'Class-9'!$B$9:$FL$108,53,0)))</f>
        <v>0</v>
      </c>
      <c r="F1047" s="81">
        <f>IF($J1031="TC",0,IF($J1031="Nso",0,VLOOKUP($A1028,'Class-9'!$B$9:$FL$108,54,0)))</f>
        <v>0</v>
      </c>
      <c r="G1047" s="257">
        <f t="shared" si="212"/>
        <v>0</v>
      </c>
      <c r="H1047" s="258">
        <f>IF($J1031="TC",0,IF($J1031="Nso",0,VLOOKUP($A1028,'Class-9'!$B$9:$FL$108,56,0)))</f>
        <v>0</v>
      </c>
      <c r="I1047" s="81">
        <f>IF($J1031="TC",0,IF($J1031="Nso",0,VLOOKUP($A1028,'Class-9'!$B$9:$FL$108,57,0)))</f>
        <v>0</v>
      </c>
      <c r="J1047" s="257">
        <f t="shared" si="213"/>
        <v>0</v>
      </c>
      <c r="K1047" s="81">
        <f>IF($J1031="TC",0,IF($J1031="Nso",0,VLOOKUP($A1028,'Class-9'!$B$9:$FL$108,59,0)))</f>
        <v>0</v>
      </c>
      <c r="L1047" s="81">
        <f>IF($J1031="Nso",0,VLOOKUP($A1028,'Class-9'!$B$9:$FL$108,60,0))</f>
        <v>0</v>
      </c>
      <c r="M1047" s="257">
        <f t="shared" si="214"/>
        <v>0</v>
      </c>
      <c r="N1047" s="81">
        <f t="shared" si="215"/>
        <v>0</v>
      </c>
      <c r="O1047" s="82" t="str">
        <f>IF($J1031="TC",0,IF($J1031="Nso",0,VLOOKUP($A1028,'Class-9'!$B$9:$FL$108,66,0)))</f>
        <v/>
      </c>
    </row>
    <row r="1048" spans="1:15" ht="16.5" customHeight="1">
      <c r="A1048" s="1138"/>
      <c r="B1048" s="417" t="s">
        <v>200</v>
      </c>
      <c r="C1048" s="1112" t="str">
        <f>'Class-9'!$BP$3</f>
        <v>MATHEMATICS</v>
      </c>
      <c r="D1048" s="1113"/>
      <c r="E1048" s="81">
        <f>IF($J1031="TC",0,IF($J1031="Nso",0,VLOOKUP($A1028,'Class-9'!$B$9:$FL$108,67,0)))</f>
        <v>0</v>
      </c>
      <c r="F1048" s="81">
        <f>IF($J1031="TC",0,IF($J1031="Nso",0,VLOOKUP($A1028,'Class-9'!$B$9:$FL$108,68,0)))</f>
        <v>0</v>
      </c>
      <c r="G1048" s="257">
        <f t="shared" si="212"/>
        <v>0</v>
      </c>
      <c r="H1048" s="258">
        <f>IF($J1031="TC",0,IF($J1031="Nso",0,VLOOKUP($A1028,'Class-9'!$B$9:$FL$108,70,0)))</f>
        <v>0</v>
      </c>
      <c r="I1048" s="81">
        <f>IF($J1031="TC",0,IF($J1031="Nso",0,VLOOKUP($A1028,'Class-9'!$B$9:$FL$108,71,0)))</f>
        <v>0</v>
      </c>
      <c r="J1048" s="257">
        <f t="shared" si="213"/>
        <v>0</v>
      </c>
      <c r="K1048" s="81">
        <f>IF($J1031="TC",0,IF($J1031="Nso",0,VLOOKUP($A1028,'Class-9'!$B$9:$FL$108,73,0)))</f>
        <v>0</v>
      </c>
      <c r="L1048" s="81">
        <f>IF($J1031="Nso",0,VLOOKUP($A1028,'Class-9'!$B$9:$FL$108,74,0))</f>
        <v>0</v>
      </c>
      <c r="M1048" s="257">
        <f t="shared" si="214"/>
        <v>0</v>
      </c>
      <c r="N1048" s="81">
        <f t="shared" si="215"/>
        <v>0</v>
      </c>
      <c r="O1048" s="82" t="str">
        <f>IF($J1031="TC",0,IF($J1031="Nso",0,VLOOKUP($A1028,'Class-9'!$B$9:$FL$108,80,0)))</f>
        <v/>
      </c>
    </row>
    <row r="1049" spans="1:15" ht="16.5" customHeight="1">
      <c r="A1049" s="1138"/>
      <c r="B1049" s="417" t="s">
        <v>200</v>
      </c>
      <c r="C1049" s="1114" t="str">
        <f>'Class-9'!$CD$3</f>
        <v>SCIENCE</v>
      </c>
      <c r="D1049" s="1115"/>
      <c r="E1049" s="411">
        <f>IF($J1031="TC",0,IF($J1031="Nso",0,VLOOKUP($A1028,'Class-9'!$B$9:$FL$108,81,0)))</f>
        <v>0</v>
      </c>
      <c r="F1049" s="411">
        <f>IF($J1031="TC",0,IF($J1031="Nso",0,VLOOKUP($A1028,'Class-9'!$B$9:$FL$108,82,0)))</f>
        <v>0</v>
      </c>
      <c r="G1049" s="412">
        <f t="shared" si="212"/>
        <v>0</v>
      </c>
      <c r="H1049" s="413">
        <f>IF($J1031="TC",0,IF($J1031="Nso",0,VLOOKUP($A1028,'Class-9'!$B$9:$FL$108,84,0)))</f>
        <v>0</v>
      </c>
      <c r="I1049" s="411">
        <f>IF($J1031="TC",0,IF($J1031="Nso",0,VLOOKUP($A1028,'Class-9'!$B$9:$FL$108,85,0)))</f>
        <v>0</v>
      </c>
      <c r="J1049" s="412">
        <f t="shared" si="213"/>
        <v>0</v>
      </c>
      <c r="K1049" s="411">
        <f>IF($J1031="TC",0,IF($J1031="Nso",0,VLOOKUP($A1028,'Class-9'!$B$9:$FL$108,87,0)))</f>
        <v>0</v>
      </c>
      <c r="L1049" s="411">
        <f>IF($J1031="Nso",0,VLOOKUP($A1028,'Class-9'!$B$9:$FL$108,88,0))</f>
        <v>0</v>
      </c>
      <c r="M1049" s="412">
        <f t="shared" si="214"/>
        <v>0</v>
      </c>
      <c r="N1049" s="411">
        <f t="shared" si="215"/>
        <v>0</v>
      </c>
      <c r="O1049" s="414" t="str">
        <f>IF($J1031="TC",0,IF($J1031="Nso",0,VLOOKUP($A1028,'Class-9'!$B$9:$FL$108,94,0)))</f>
        <v/>
      </c>
    </row>
    <row r="1050" spans="1:15" ht="16.5" customHeight="1" thickBot="1">
      <c r="A1050" s="1138"/>
      <c r="B1050" s="417" t="s">
        <v>200</v>
      </c>
      <c r="C1050" s="1114" t="str">
        <f>'Class-9'!$CR$3</f>
        <v>SOCIAL SCIENCE</v>
      </c>
      <c r="D1050" s="1115"/>
      <c r="E1050" s="411">
        <f>IF($J1032="TC",0,IF($J1031="Nso",0,VLOOKUP($A1028,'Class-9'!$B$9:$FL$108,95,0)))</f>
        <v>0</v>
      </c>
      <c r="F1050" s="411">
        <f>IF($J1032="TC",0,IF($J1031="Nso",0,VLOOKUP($A1028,'Class-9'!$B$9:$FL$108,96,0)))</f>
        <v>0</v>
      </c>
      <c r="G1050" s="412">
        <f t="shared" si="212"/>
        <v>0</v>
      </c>
      <c r="H1050" s="413">
        <f>IF($J1032="TC",0,IF($J1031="Nso",0,VLOOKUP($A1028,'Class-9'!$B$9:$FL$108,98,0)))</f>
        <v>0</v>
      </c>
      <c r="I1050" s="411">
        <f>IF($J1032="TC",0,IF($J1031="Nso",0,VLOOKUP($A1028,'Class-9'!$B$9:$FL$108,99,0)))</f>
        <v>0</v>
      </c>
      <c r="J1050" s="412">
        <f t="shared" si="213"/>
        <v>0</v>
      </c>
      <c r="K1050" s="411">
        <f>IF($J1032="TC",0,IF($J1031="Nso",0,VLOOKUP($A1028,'Class-9'!$B$9:$FL$108,101,0)))</f>
        <v>0</v>
      </c>
      <c r="L1050" s="411">
        <f>IF($J1032="Nso",0,VLOOKUP($A1028,'Class-9'!$B$9:$FL$108,102,0))</f>
        <v>0</v>
      </c>
      <c r="M1050" s="412">
        <f t="shared" si="214"/>
        <v>0</v>
      </c>
      <c r="N1050" s="411">
        <f t="shared" si="215"/>
        <v>0</v>
      </c>
      <c r="O1050" s="414" t="str">
        <f>IF($J1032="TC",0,IF($J1031="Nso",0,VLOOKUP($A1028,'Class-9'!$B$9:$FL$108,108,0)))</f>
        <v/>
      </c>
    </row>
    <row r="1051" spans="1:15" ht="23.25" customHeight="1">
      <c r="A1051" s="1138"/>
      <c r="B1051" s="417" t="s">
        <v>200</v>
      </c>
      <c r="C1051" s="1116" t="s">
        <v>89</v>
      </c>
      <c r="D1051" s="1117"/>
      <c r="E1051" s="1118"/>
      <c r="F1051" s="1122" t="s">
        <v>90</v>
      </c>
      <c r="G1051" s="1123"/>
      <c r="H1051" s="1124" t="s">
        <v>91</v>
      </c>
      <c r="I1051" s="1125"/>
      <c r="J1051" s="1126" t="s">
        <v>47</v>
      </c>
      <c r="K1051" s="1127"/>
      <c r="L1051" s="415" t="s">
        <v>111</v>
      </c>
      <c r="M1051" s="1128" t="s">
        <v>45</v>
      </c>
      <c r="N1051" s="1129"/>
      <c r="O1051" s="416" t="s">
        <v>49</v>
      </c>
    </row>
    <row r="1052" spans="1:15" ht="20.25" customHeight="1" thickBot="1">
      <c r="A1052" s="1138"/>
      <c r="B1052" s="417" t="s">
        <v>200</v>
      </c>
      <c r="C1052" s="1119"/>
      <c r="D1052" s="1120"/>
      <c r="E1052" s="1121"/>
      <c r="F1052" s="1130">
        <f>IF($J1031="TC",0,IF($J1031="Nso",0,VLOOKUP($A1028,'Class-9'!$B$9:$FL$108,160,0)))</f>
        <v>0</v>
      </c>
      <c r="G1052" s="1131"/>
      <c r="H1052" s="1130">
        <f>IF($J1031="TC",0,IF($J1031="Nso",0,VLOOKUP($A1028,'Class-9'!$B$9:$FL$108,161,0)))</f>
        <v>0</v>
      </c>
      <c r="I1052" s="1131"/>
      <c r="J1052" s="1132">
        <f>IF($J1031="TC",0,IF($J1031="Nso",0,VLOOKUP($A1028,'Class-9'!$B$9:$FL$108,162,0)))</f>
        <v>0</v>
      </c>
      <c r="K1052" s="1133"/>
      <c r="L1052" s="259" t="str">
        <f>IF($J1031="TC",0,IF($J1031="Nso",0,VLOOKUP($A1028,'Class-9'!$B$9:$FL$108,163,0)))</f>
        <v/>
      </c>
      <c r="M1052" s="1134" t="str">
        <f>IF($J1031="TC","TC",IF($J1031="Nso","NSO",VLOOKUP($A1028,'Class-9'!$B$9:$FL$108,164,0)))</f>
        <v/>
      </c>
      <c r="N1052" s="1135"/>
      <c r="O1052" s="79" t="str">
        <f>IF($J1031="Nso",0,VLOOKUP($A1028,'Class-9'!$B$9:$FL$108,166,0))</f>
        <v/>
      </c>
    </row>
    <row r="1053" spans="1:15" ht="20.25" customHeight="1">
      <c r="A1053" s="1138"/>
      <c r="B1053" s="417" t="s">
        <v>200</v>
      </c>
      <c r="C1053" s="1061" t="s">
        <v>64</v>
      </c>
      <c r="D1053" s="1062"/>
      <c r="E1053" s="1062"/>
      <c r="F1053" s="1062"/>
      <c r="G1053" s="1062"/>
      <c r="H1053" s="1063"/>
      <c r="I1053" s="1064" t="s">
        <v>65</v>
      </c>
      <c r="J1053" s="1065"/>
      <c r="K1053" s="1065"/>
      <c r="L1053" s="83">
        <f>VLOOKUP($A1028,'Class-9'!$B$9:$FL$108,157,0)</f>
        <v>0</v>
      </c>
      <c r="M1053" s="1066" t="s">
        <v>121</v>
      </c>
      <c r="N1053" s="1067"/>
      <c r="O1053" s="1068"/>
    </row>
    <row r="1054" spans="1:15" ht="20.25" customHeight="1" thickBot="1">
      <c r="A1054" s="1138"/>
      <c r="B1054" s="417" t="s">
        <v>200</v>
      </c>
      <c r="C1054" s="1069" t="s">
        <v>60</v>
      </c>
      <c r="D1054" s="1070"/>
      <c r="E1054" s="1070"/>
      <c r="F1054" s="1071" t="s">
        <v>192</v>
      </c>
      <c r="G1054" s="1071"/>
      <c r="H1054" s="260" t="s">
        <v>53</v>
      </c>
      <c r="I1054" s="1072" t="s">
        <v>66</v>
      </c>
      <c r="J1054" s="1073"/>
      <c r="K1054" s="1073"/>
      <c r="L1054" s="113">
        <f>VLOOKUP($A1028,'Class-9'!$B$9:$FL$108,158,0)</f>
        <v>0</v>
      </c>
      <c r="M1054" s="1074" t="str">
        <f>IF($J1031="TC",0,IF($J1031="Nso",0,VLOOKUP($A1028,'Class-9'!$B$9:$FL$108,159,0)))</f>
        <v/>
      </c>
      <c r="N1054" s="1075"/>
      <c r="O1054" s="1076"/>
    </row>
    <row r="1055" spans="1:15" ht="17.25" customHeight="1">
      <c r="A1055" s="1138"/>
      <c r="B1055" s="417" t="s">
        <v>200</v>
      </c>
      <c r="C1055" s="1069"/>
      <c r="D1055" s="1070"/>
      <c r="E1055" s="1070"/>
      <c r="F1055" s="1071"/>
      <c r="G1055" s="1071"/>
      <c r="H1055" s="261" t="s">
        <v>119</v>
      </c>
      <c r="I1055" s="1077" t="s">
        <v>67</v>
      </c>
      <c r="J1055" s="1078"/>
      <c r="K1055" s="1078"/>
      <c r="L1055" s="1079">
        <f>IF($J1031="TC","Transferred",IF($J1031="Nso","NameSeparated",VLOOKUP($A1028,'Class-9'!$B$9:$FL$108,167,0)))</f>
        <v>0</v>
      </c>
      <c r="M1055" s="1079"/>
      <c r="N1055" s="1079"/>
      <c r="O1055" s="1080"/>
    </row>
    <row r="1056" spans="1:15" ht="17.25" customHeight="1">
      <c r="A1056" s="1138"/>
      <c r="B1056" s="417" t="s">
        <v>200</v>
      </c>
      <c r="C1056" s="1081" t="str">
        <f>'Class-9'!$DF$3</f>
        <v>Foundation Of Information Tech.</v>
      </c>
      <c r="D1056" s="1082"/>
      <c r="E1056" s="1083"/>
      <c r="F1056" s="1084" t="str">
        <f>IF($J1031="TC",0,IF($J1031="Nso",0,VLOOKUP($A1028,'Class-9'!$B$9:$GP$108,185,0)))</f>
        <v>0/200</v>
      </c>
      <c r="G1056" s="1084"/>
      <c r="H1056" s="78" t="str">
        <f>IF($J1031="TC",0,IF($J1031="Nso",0,VLOOKUP($A1028,'Class-9'!$B$9:$GP$108,120,0)))</f>
        <v/>
      </c>
      <c r="I1056" s="1085" t="s">
        <v>79</v>
      </c>
      <c r="J1056" s="1086"/>
      <c r="K1056" s="1086"/>
      <c r="L1056" s="1087">
        <f>'Class-9'!$T$2</f>
        <v>44676</v>
      </c>
      <c r="M1056" s="1088"/>
      <c r="N1056" s="1088"/>
      <c r="O1056" s="1089"/>
    </row>
    <row r="1057" spans="1:16" ht="21" customHeight="1">
      <c r="A1057" s="1138"/>
      <c r="B1057" s="417" t="s">
        <v>200</v>
      </c>
      <c r="C1057" s="1090" t="str">
        <f>'Class-9'!$DR$3</f>
        <v>Health &amp; Phy. Edu.</v>
      </c>
      <c r="D1057" s="1084"/>
      <c r="E1057" s="1084"/>
      <c r="F1057" s="1030" t="str">
        <f>IF($J1031="TC",0,IF($J1031="Nso",0,VLOOKUP($A1028,'Class-9'!$B$9:$GP$108,189,0)))</f>
        <v>0/200</v>
      </c>
      <c r="G1057" s="1031"/>
      <c r="H1057" s="78" t="str">
        <f>IF($J1031="TC",0,IF($J1031="Nso",0,VLOOKUP($A1028,'Class-9'!$B$9:$GP$108,132,0)))</f>
        <v/>
      </c>
      <c r="I1057" s="1091"/>
      <c r="J1057" s="1092"/>
      <c r="K1057" s="1092"/>
      <c r="L1057" s="1092"/>
      <c r="M1057" s="1092"/>
      <c r="N1057" s="1092"/>
      <c r="O1057" s="1093"/>
    </row>
    <row r="1058" spans="1:16" ht="21" customHeight="1">
      <c r="A1058" s="1138"/>
      <c r="B1058" s="417" t="s">
        <v>200</v>
      </c>
      <c r="C1058" s="1028" t="str">
        <f>'Class-9'!$ED$3</f>
        <v>S.U.P.W.</v>
      </c>
      <c r="D1058" s="1029"/>
      <c r="E1058" s="1029"/>
      <c r="F1058" s="1030" t="str">
        <f>IF($J1031="TC",0,IF($J1031="Nso",0,VLOOKUP($A1028,'Class-9'!$B$9:$GP$108,193,0)))</f>
        <v>0/100</v>
      </c>
      <c r="G1058" s="1031"/>
      <c r="H1058" s="78" t="str">
        <f>IF($J1031="TC",0,IF($J1031="Nso",0,VLOOKUP($A1028,'Class-9'!$B$9:$GP$108,138,0)))</f>
        <v/>
      </c>
      <c r="I1058" s="1094"/>
      <c r="J1058" s="1095"/>
      <c r="K1058" s="1095"/>
      <c r="L1058" s="1095"/>
      <c r="M1058" s="1095"/>
      <c r="N1058" s="1095"/>
      <c r="O1058" s="1096"/>
    </row>
    <row r="1059" spans="1:16" ht="14.25" customHeight="1">
      <c r="A1059" s="1138"/>
      <c r="B1059" s="417" t="s">
        <v>200</v>
      </c>
      <c r="C1059" s="1028" t="str">
        <f>'Class-9'!$EJ$3</f>
        <v>ART EDUCATION</v>
      </c>
      <c r="D1059" s="1029"/>
      <c r="E1059" s="1029"/>
      <c r="F1059" s="1030" t="str">
        <f>IF($J1030="TC",0,IF($J1030="Nso",0,VLOOKUP($A1028,'Class-9'!$B$9:$GP$108,197,0)))</f>
        <v>0/100</v>
      </c>
      <c r="G1059" s="1031"/>
      <c r="H1059" s="78" t="str">
        <f>IF($J1030="TC",0,IF($J1030="Nso",0,VLOOKUP($A1028,'Class-9'!$B$9:$GP$108,144,0)))</f>
        <v/>
      </c>
      <c r="I1059" s="1032" t="s">
        <v>92</v>
      </c>
      <c r="J1059" s="1033"/>
      <c r="K1059" s="1033"/>
      <c r="L1059" s="1033"/>
      <c r="M1059" s="1033"/>
      <c r="N1059" s="1033"/>
      <c r="O1059" s="1034"/>
    </row>
    <row r="1060" spans="1:16" ht="14.25" customHeight="1" thickBot="1">
      <c r="A1060" s="1138"/>
      <c r="B1060" s="417" t="s">
        <v>200</v>
      </c>
      <c r="C1060" s="1035" t="str">
        <f>'Class-9'!$EP$3</f>
        <v>H &amp; C RAJ</v>
      </c>
      <c r="D1060" s="1036"/>
      <c r="E1060" s="1036"/>
      <c r="F1060" s="1037" t="str">
        <f>IF($J1031="TC",0,IF($J1031="Nso",0,VLOOKUP($A1028,'Class-9'!$B$9:$GU$108,201,0)))</f>
        <v>0/200</v>
      </c>
      <c r="G1060" s="1038"/>
      <c r="H1060" s="374" t="str">
        <f>IF($J1031="TC",0,IF($J1031="Nso",0,VLOOKUP($A1028,'Class-9'!$B$9:$GU$108,156,0)))</f>
        <v/>
      </c>
      <c r="I1060" s="1032" t="s">
        <v>73</v>
      </c>
      <c r="J1060" s="1033"/>
      <c r="K1060" s="1033"/>
      <c r="L1060" s="1033"/>
      <c r="M1060" s="1033"/>
      <c r="N1060" s="1033"/>
      <c r="O1060" s="1034"/>
    </row>
    <row r="1061" spans="1:16" ht="20.25" customHeight="1">
      <c r="A1061" s="1138"/>
      <c r="B1061" s="417" t="s">
        <v>200</v>
      </c>
      <c r="C1061" s="1046" t="s">
        <v>204</v>
      </c>
      <c r="D1061" s="1047"/>
      <c r="E1061" s="1048"/>
      <c r="F1061" s="1055" t="s">
        <v>205</v>
      </c>
      <c r="G1061" s="1056"/>
      <c r="H1061" s="434" t="s">
        <v>34</v>
      </c>
      <c r="I1061" s="1039" t="s">
        <v>74</v>
      </c>
      <c r="J1061" s="1033"/>
      <c r="K1061" s="1033"/>
      <c r="L1061" s="1033"/>
      <c r="M1061" s="1033"/>
      <c r="N1061" s="1033"/>
      <c r="O1061" s="1034"/>
    </row>
    <row r="1062" spans="1:16" ht="20.25" customHeight="1">
      <c r="A1062" s="1138"/>
      <c r="B1062" s="417" t="s">
        <v>200</v>
      </c>
      <c r="C1062" s="1049"/>
      <c r="D1062" s="1050"/>
      <c r="E1062" s="1051"/>
      <c r="F1062" s="1057" t="s">
        <v>206</v>
      </c>
      <c r="G1062" s="1058"/>
      <c r="H1062" s="435" t="s">
        <v>203</v>
      </c>
      <c r="I1062" s="1040" t="s">
        <v>75</v>
      </c>
      <c r="J1062" s="1041"/>
      <c r="K1062" s="1041"/>
      <c r="L1062" s="1041"/>
      <c r="M1062" s="1041"/>
      <c r="N1062" s="1041"/>
      <c r="O1062" s="1042"/>
    </row>
    <row r="1063" spans="1:16" ht="16.5" customHeight="1">
      <c r="A1063" s="1138"/>
      <c r="B1063" s="417" t="s">
        <v>200</v>
      </c>
      <c r="C1063" s="1049"/>
      <c r="D1063" s="1050"/>
      <c r="E1063" s="1051"/>
      <c r="F1063" s="1057" t="s">
        <v>210</v>
      </c>
      <c r="G1063" s="1058"/>
      <c r="H1063" s="435" t="s">
        <v>68</v>
      </c>
      <c r="I1063" s="1043"/>
      <c r="J1063" s="1044"/>
      <c r="K1063" s="1044"/>
      <c r="L1063" s="1044"/>
      <c r="M1063" s="1044"/>
      <c r="N1063" s="1044"/>
      <c r="O1063" s="1045"/>
    </row>
    <row r="1064" spans="1:16" ht="16.5" customHeight="1">
      <c r="A1064" s="1138"/>
      <c r="B1064" s="417" t="s">
        <v>200</v>
      </c>
      <c r="C1064" s="1049"/>
      <c r="D1064" s="1050"/>
      <c r="E1064" s="1051"/>
      <c r="F1064" s="1057" t="s">
        <v>211</v>
      </c>
      <c r="G1064" s="1058"/>
      <c r="H1064" s="435" t="s">
        <v>69</v>
      </c>
      <c r="I1064" s="1043"/>
      <c r="J1064" s="1044"/>
      <c r="K1064" s="1044"/>
      <c r="L1064" s="1044"/>
      <c r="M1064" s="1044"/>
      <c r="N1064" s="1044"/>
      <c r="O1064" s="1045"/>
    </row>
    <row r="1065" spans="1:16" ht="16.5" customHeight="1">
      <c r="A1065" s="1138"/>
      <c r="B1065" s="417" t="s">
        <v>200</v>
      </c>
      <c r="C1065" s="1049"/>
      <c r="D1065" s="1050"/>
      <c r="E1065" s="1051"/>
      <c r="F1065" s="1057" t="s">
        <v>120</v>
      </c>
      <c r="G1065" s="1058"/>
      <c r="H1065" s="435" t="s">
        <v>71</v>
      </c>
      <c r="I1065" s="1022" t="s">
        <v>93</v>
      </c>
      <c r="J1065" s="1023"/>
      <c r="K1065" s="1023"/>
      <c r="L1065" s="1023"/>
      <c r="M1065" s="1023"/>
      <c r="N1065" s="1023"/>
      <c r="O1065" s="1024"/>
    </row>
    <row r="1066" spans="1:16" ht="16.5" customHeight="1" thickBot="1">
      <c r="A1066" s="1138"/>
      <c r="B1066" s="418" t="s">
        <v>200</v>
      </c>
      <c r="C1066" s="1052"/>
      <c r="D1066" s="1053"/>
      <c r="E1066" s="1054"/>
      <c r="F1066" s="1059" t="s">
        <v>208</v>
      </c>
      <c r="G1066" s="1060"/>
      <c r="H1066" s="436" t="s">
        <v>70</v>
      </c>
      <c r="I1066" s="1025"/>
      <c r="J1066" s="1026"/>
      <c r="K1066" s="1026"/>
      <c r="L1066" s="1026"/>
      <c r="M1066" s="1026"/>
      <c r="N1066" s="1026"/>
      <c r="O1066" s="1027"/>
    </row>
    <row r="1067" spans="1:16" ht="15.75" thickTop="1">
      <c r="A1067" s="1136"/>
      <c r="B1067" s="1136"/>
      <c r="C1067" s="1136"/>
      <c r="D1067" s="1136"/>
      <c r="E1067" s="1136"/>
      <c r="F1067" s="1136"/>
      <c r="G1067" s="1136"/>
      <c r="H1067" s="1136"/>
      <c r="I1067" s="1136"/>
      <c r="J1067" s="1136"/>
      <c r="K1067" s="1136"/>
      <c r="L1067" s="1136"/>
      <c r="M1067" s="1136"/>
      <c r="N1067" s="1136"/>
      <c r="O1067" s="1136"/>
    </row>
    <row r="1068" spans="1:16" ht="24.75" customHeight="1" thickBot="1">
      <c r="A1068" s="263">
        <f>A1028+1</f>
        <v>28</v>
      </c>
      <c r="B1068" s="1137" t="s">
        <v>56</v>
      </c>
      <c r="C1068" s="1137"/>
      <c r="D1068" s="1137"/>
      <c r="E1068" s="1137"/>
      <c r="F1068" s="1137"/>
      <c r="G1068" s="1137"/>
      <c r="H1068" s="1137"/>
      <c r="I1068" s="1137"/>
      <c r="J1068" s="1137"/>
      <c r="K1068" s="1137"/>
      <c r="L1068" s="1137"/>
      <c r="M1068" s="1137"/>
      <c r="N1068" s="1137"/>
      <c r="O1068" s="1137"/>
    </row>
    <row r="1069" spans="1:16" s="430" customFormat="1" ht="30.75" customHeight="1" thickTop="1">
      <c r="A1069" s="1138"/>
      <c r="B1069" s="1139"/>
      <c r="C1069" s="1140"/>
      <c r="D1069" s="1143" t="str">
        <f>Master!$E$8</f>
        <v>Govt. Sr. Secondary School Raimalwada</v>
      </c>
      <c r="E1069" s="1144"/>
      <c r="F1069" s="1144"/>
      <c r="G1069" s="1144"/>
      <c r="H1069" s="1144"/>
      <c r="I1069" s="1144"/>
      <c r="J1069" s="1144"/>
      <c r="K1069" s="1144"/>
      <c r="L1069" s="1144"/>
      <c r="M1069" s="1144"/>
      <c r="N1069" s="1144"/>
      <c r="O1069" s="1145"/>
    </row>
    <row r="1070" spans="1:16" ht="26.25" customHeight="1" thickBot="1">
      <c r="A1070" s="1138"/>
      <c r="B1070" s="1141"/>
      <c r="C1070" s="1142"/>
      <c r="D1070" s="1146" t="str">
        <f>Master!$E$11</f>
        <v>P.S.-Bapini (Jodhpur)</v>
      </c>
      <c r="E1070" s="1147"/>
      <c r="F1070" s="1147"/>
      <c r="G1070" s="1147"/>
      <c r="H1070" s="1147"/>
      <c r="I1070" s="1147"/>
      <c r="J1070" s="1147"/>
      <c r="K1070" s="1147"/>
      <c r="L1070" s="1147"/>
      <c r="M1070" s="1147"/>
      <c r="N1070" s="1147"/>
      <c r="O1070" s="1148"/>
    </row>
    <row r="1071" spans="1:16" ht="22.5" customHeight="1">
      <c r="A1071" s="1138"/>
      <c r="B1071" s="262"/>
      <c r="C1071" s="1149" t="s">
        <v>183</v>
      </c>
      <c r="D1071" s="1150"/>
      <c r="E1071" s="1150"/>
      <c r="F1071" s="1150"/>
      <c r="G1071" s="1151"/>
      <c r="H1071" s="1158" t="s">
        <v>156</v>
      </c>
      <c r="I1071" s="1158"/>
      <c r="J1071" s="1161">
        <f>VLOOKUP($A1068,'Class-9'!$B$9:$K$108,6)</f>
        <v>0</v>
      </c>
      <c r="K1071" s="1162"/>
      <c r="L1071" s="1167" t="s">
        <v>76</v>
      </c>
      <c r="M1071" s="1168"/>
      <c r="N1071" s="1169" t="str">
        <f>Master!$E$14</f>
        <v>08151106901</v>
      </c>
      <c r="O1071" s="1170"/>
    </row>
    <row r="1072" spans="1:16" ht="18.75" customHeight="1">
      <c r="A1072" s="1138"/>
      <c r="B1072" s="37"/>
      <c r="C1072" s="1152"/>
      <c r="D1072" s="1153"/>
      <c r="E1072" s="1153"/>
      <c r="F1072" s="1153"/>
      <c r="G1072" s="1154"/>
      <c r="H1072" s="1159"/>
      <c r="I1072" s="1159"/>
      <c r="J1072" s="1163"/>
      <c r="K1072" s="1164"/>
      <c r="L1072" s="1171" t="s">
        <v>72</v>
      </c>
      <c r="M1072" s="1172"/>
      <c r="N1072" s="1172"/>
      <c r="O1072" s="1173"/>
      <c r="P1072" s="104" t="s">
        <v>191</v>
      </c>
    </row>
    <row r="1073" spans="1:15" ht="23.25" customHeight="1" thickBot="1">
      <c r="A1073" s="1138"/>
      <c r="B1073" s="37"/>
      <c r="C1073" s="1155"/>
      <c r="D1073" s="1156"/>
      <c r="E1073" s="1156"/>
      <c r="F1073" s="1156"/>
      <c r="G1073" s="1157"/>
      <c r="H1073" s="1160"/>
      <c r="I1073" s="1160"/>
      <c r="J1073" s="1165"/>
      <c r="K1073" s="1166"/>
      <c r="L1073" s="1174" t="s">
        <v>57</v>
      </c>
      <c r="M1073" s="1175"/>
      <c r="N1073" s="1176" t="str">
        <f>Master!$E$6</f>
        <v>2021-22</v>
      </c>
      <c r="O1073" s="1177"/>
    </row>
    <row r="1074" spans="1:15" ht="20.25" customHeight="1">
      <c r="A1074" s="1138"/>
      <c r="B1074" s="417" t="s">
        <v>200</v>
      </c>
      <c r="C1074" s="1178" t="s">
        <v>22</v>
      </c>
      <c r="D1074" s="1179"/>
      <c r="E1074" s="1179"/>
      <c r="F1074" s="1180"/>
      <c r="G1074" s="23" t="s">
        <v>181</v>
      </c>
      <c r="H1074" s="1181">
        <f>VLOOKUP($A1068,'Class-9'!$B$9:$FL$108,4,0)</f>
        <v>0</v>
      </c>
      <c r="I1074" s="1181"/>
      <c r="J1074" s="1181"/>
      <c r="K1074" s="1181"/>
      <c r="L1074" s="1181"/>
      <c r="M1074" s="1181"/>
      <c r="N1074" s="1181"/>
      <c r="O1074" s="1182"/>
    </row>
    <row r="1075" spans="1:15" ht="20.25" customHeight="1">
      <c r="A1075" s="1138"/>
      <c r="B1075" s="417" t="s">
        <v>200</v>
      </c>
      <c r="C1075" s="1183" t="s">
        <v>24</v>
      </c>
      <c r="D1075" s="1184"/>
      <c r="E1075" s="1184"/>
      <c r="F1075" s="1185"/>
      <c r="G1075" s="31" t="s">
        <v>181</v>
      </c>
      <c r="H1075" s="1186">
        <f>VLOOKUP($A1068,'Class-9'!$B$9:$FL$108,7,0)</f>
        <v>0</v>
      </c>
      <c r="I1075" s="1186"/>
      <c r="J1075" s="1186"/>
      <c r="K1075" s="1186"/>
      <c r="L1075" s="1186"/>
      <c r="M1075" s="1186"/>
      <c r="N1075" s="1186"/>
      <c r="O1075" s="1187"/>
    </row>
    <row r="1076" spans="1:15" ht="20.25" customHeight="1">
      <c r="A1076" s="1138"/>
      <c r="B1076" s="417" t="s">
        <v>200</v>
      </c>
      <c r="C1076" s="1183" t="s">
        <v>25</v>
      </c>
      <c r="D1076" s="1184"/>
      <c r="E1076" s="1184"/>
      <c r="F1076" s="1185"/>
      <c r="G1076" s="31" t="s">
        <v>181</v>
      </c>
      <c r="H1076" s="1186">
        <f>VLOOKUP($A1068,'Class-9'!$B$9:$FL$108,8,0)</f>
        <v>0</v>
      </c>
      <c r="I1076" s="1186"/>
      <c r="J1076" s="1186"/>
      <c r="K1076" s="1186"/>
      <c r="L1076" s="1186"/>
      <c r="M1076" s="1186"/>
      <c r="N1076" s="1186"/>
      <c r="O1076" s="1187"/>
    </row>
    <row r="1077" spans="1:15" ht="20.25" customHeight="1">
      <c r="A1077" s="1138"/>
      <c r="B1077" s="417" t="s">
        <v>200</v>
      </c>
      <c r="C1077" s="1183" t="s">
        <v>58</v>
      </c>
      <c r="D1077" s="1184"/>
      <c r="E1077" s="1184"/>
      <c r="F1077" s="1185"/>
      <c r="G1077" s="31" t="s">
        <v>181</v>
      </c>
      <c r="H1077" s="1186">
        <f>VLOOKUP($A1068,'Class-9'!$B$9:$FL$108,9,0)</f>
        <v>0</v>
      </c>
      <c r="I1077" s="1186"/>
      <c r="J1077" s="1186"/>
      <c r="K1077" s="1186"/>
      <c r="L1077" s="1186"/>
      <c r="M1077" s="1186"/>
      <c r="N1077" s="1186"/>
      <c r="O1077" s="1187"/>
    </row>
    <row r="1078" spans="1:15" ht="20.25" customHeight="1">
      <c r="A1078" s="1138"/>
      <c r="B1078" s="417" t="s">
        <v>200</v>
      </c>
      <c r="C1078" s="1183" t="s">
        <v>59</v>
      </c>
      <c r="D1078" s="1184"/>
      <c r="E1078" s="1184"/>
      <c r="F1078" s="1185"/>
      <c r="G1078" s="31" t="s">
        <v>181</v>
      </c>
      <c r="H1078" s="1188" t="str">
        <f>CONCATENATE('Class-9'!$G$4,'Class-9'!$J$4)</f>
        <v>9(A)</v>
      </c>
      <c r="I1078" s="1186"/>
      <c r="J1078" s="1186"/>
      <c r="K1078" s="1186"/>
      <c r="L1078" s="1186"/>
      <c r="M1078" s="1186"/>
      <c r="N1078" s="1186"/>
      <c r="O1078" s="1187"/>
    </row>
    <row r="1079" spans="1:15" ht="20.25" customHeight="1" thickBot="1">
      <c r="A1079" s="1138"/>
      <c r="B1079" s="417" t="s">
        <v>200</v>
      </c>
      <c r="C1079" s="1189" t="s">
        <v>27</v>
      </c>
      <c r="D1079" s="1190"/>
      <c r="E1079" s="1190"/>
      <c r="F1079" s="1191"/>
      <c r="G1079" s="80" t="s">
        <v>181</v>
      </c>
      <c r="H1079" s="1192">
        <f>VLOOKUP($A1068,'Class-9'!$B$9:$FL$108,10,0)</f>
        <v>0</v>
      </c>
      <c r="I1079" s="1192"/>
      <c r="J1079" s="1192"/>
      <c r="K1079" s="1192"/>
      <c r="L1079" s="1192"/>
      <c r="M1079" s="1192"/>
      <c r="N1079" s="1192"/>
      <c r="O1079" s="1193"/>
    </row>
    <row r="1080" spans="1:15" ht="16.5" customHeight="1">
      <c r="A1080" s="1138"/>
      <c r="B1080" s="417" t="s">
        <v>200</v>
      </c>
      <c r="C1080" s="1194" t="s">
        <v>60</v>
      </c>
      <c r="D1080" s="1195"/>
      <c r="E1080" s="1198" t="s">
        <v>81</v>
      </c>
      <c r="F1080" s="1198" t="s">
        <v>82</v>
      </c>
      <c r="G1080" s="1200" t="s">
        <v>32</v>
      </c>
      <c r="H1080" s="1202" t="s">
        <v>61</v>
      </c>
      <c r="I1080" s="1202"/>
      <c r="J1080" s="1203"/>
      <c r="K1080" s="1204" t="s">
        <v>97</v>
      </c>
      <c r="L1080" s="1205"/>
      <c r="M1080" s="1206"/>
      <c r="N1080" s="1097" t="s">
        <v>88</v>
      </c>
      <c r="O1080" s="1099" t="s">
        <v>118</v>
      </c>
    </row>
    <row r="1081" spans="1:15" ht="16.5" customHeight="1">
      <c r="A1081" s="1138"/>
      <c r="B1081" s="417" t="s">
        <v>200</v>
      </c>
      <c r="C1081" s="1196"/>
      <c r="D1081" s="1197"/>
      <c r="E1081" s="1199"/>
      <c r="F1081" s="1199"/>
      <c r="G1081" s="1201"/>
      <c r="H1081" s="428" t="s">
        <v>31</v>
      </c>
      <c r="I1081" s="254" t="s">
        <v>194</v>
      </c>
      <c r="J1081" s="429" t="s">
        <v>32</v>
      </c>
      <c r="K1081" s="428" t="s">
        <v>31</v>
      </c>
      <c r="L1081" s="254" t="s">
        <v>194</v>
      </c>
      <c r="M1081" s="429" t="s">
        <v>32</v>
      </c>
      <c r="N1081" s="1098"/>
      <c r="O1081" s="1100"/>
    </row>
    <row r="1082" spans="1:15" ht="16.5" customHeight="1" thickBot="1">
      <c r="A1082" s="1138"/>
      <c r="B1082" s="417" t="s">
        <v>200</v>
      </c>
      <c r="C1082" s="1102" t="s">
        <v>62</v>
      </c>
      <c r="D1082" s="1103"/>
      <c r="E1082" s="253">
        <f>'Class-9'!$L$7</f>
        <v>10</v>
      </c>
      <c r="F1082" s="253">
        <f>'Class-9'!$M$7</f>
        <v>10</v>
      </c>
      <c r="G1082" s="255">
        <f>SUM(E1082:F1082)</f>
        <v>20</v>
      </c>
      <c r="H1082" s="253">
        <f>'Class-9'!$O$7</f>
        <v>24</v>
      </c>
      <c r="I1082" s="253">
        <f>'Class-9'!$P$7</f>
        <v>6</v>
      </c>
      <c r="J1082" s="255">
        <f>SUM(H1082:I1082)</f>
        <v>30</v>
      </c>
      <c r="K1082" s="253">
        <f>'Class-9'!$R$7</f>
        <v>40</v>
      </c>
      <c r="L1082" s="253">
        <f>'Class-9'!$S$7</f>
        <v>10</v>
      </c>
      <c r="M1082" s="255">
        <f>SUM(K1082:L1082)</f>
        <v>50</v>
      </c>
      <c r="N1082" s="129">
        <f>SUM(G1082,J1082,M1082)</f>
        <v>100</v>
      </c>
      <c r="O1082" s="1101"/>
    </row>
    <row r="1083" spans="1:15" ht="16.5" customHeight="1">
      <c r="A1083" s="1138"/>
      <c r="B1083" s="417" t="s">
        <v>200</v>
      </c>
      <c r="C1083" s="1104" t="str">
        <f>'Class-9'!$L$3</f>
        <v>HINDI</v>
      </c>
      <c r="D1083" s="1105"/>
      <c r="E1083" s="81">
        <f>IF($J1071="TC",0,IF($J1071="Nso",0,VLOOKUP($A1068,'Class-9'!$B$9:$FL$108,11,0)))</f>
        <v>0</v>
      </c>
      <c r="F1083" s="81">
        <f>IF($J1071="TC",0,IF($J1071="Nso",0,VLOOKUP($A1068,'Class-9'!$B$9:$FL$108,12,0)))</f>
        <v>0</v>
      </c>
      <c r="G1083" s="256">
        <f>E1083+F1083</f>
        <v>0</v>
      </c>
      <c r="H1083" s="81">
        <f>IF($J1071="TC",0,IF($J1071="Nso",0,VLOOKUP($A1068,'Class-9'!$B$9:$FL$108,14,0)))</f>
        <v>0</v>
      </c>
      <c r="I1083" s="81">
        <f>IF($J1071="TC",0,IF($J1071="Nso",0,VLOOKUP($A1068,'Class-9'!$B$9:$FL$108,15,0)))</f>
        <v>0</v>
      </c>
      <c r="J1083" s="256">
        <f>H1083+I1083</f>
        <v>0</v>
      </c>
      <c r="K1083" s="81">
        <f>IF($J1071="TC",0,IF($J1071="Nso",0,VLOOKUP($A1068,'Class-9'!$B$9:$FL$108,17,0)))</f>
        <v>0</v>
      </c>
      <c r="L1083" s="81">
        <f>IF($J1071="Nso",0,VLOOKUP($A1068,'Class-9'!$B$9:$FL$108,18,0))</f>
        <v>0</v>
      </c>
      <c r="M1083" s="256">
        <f>K1083+L1083</f>
        <v>0</v>
      </c>
      <c r="N1083" s="81">
        <f>G1083+J1083+M1083</f>
        <v>0</v>
      </c>
      <c r="O1083" s="82" t="str">
        <f>IF($J1071="TC",0,IF($J1071="Nso",0,VLOOKUP($A1068,'Class-9'!$B$9:$FL$108,24,0)))</f>
        <v/>
      </c>
    </row>
    <row r="1084" spans="1:15" ht="16.5" customHeight="1" thickBot="1">
      <c r="A1084" s="1138"/>
      <c r="B1084" s="417" t="s">
        <v>200</v>
      </c>
      <c r="C1084" s="1106" t="str">
        <f>'Class-9'!$Z$3</f>
        <v>ENGLISH</v>
      </c>
      <c r="D1084" s="1107"/>
      <c r="E1084" s="419">
        <f>IF($J1071="TC",0,IF($J1071="Nso",0,VLOOKUP($A1068,'Class-9'!$B$9:$FL$108,25,0)))</f>
        <v>0</v>
      </c>
      <c r="F1084" s="419">
        <f>IF($J1071="TC",0,IF($J1071="Nso",0,VLOOKUP($A1068,'Class-9'!$B$9:$FL$108,26,0)))</f>
        <v>0</v>
      </c>
      <c r="G1084" s="420">
        <f t="shared" ref="G1084" si="216">E1084+F1084</f>
        <v>0</v>
      </c>
      <c r="H1084" s="421">
        <f>IF($J1071="TC",0,IF($J1071="Nso",0,VLOOKUP($A1068,'Class-9'!$B$9:$FL$108,28,0)))</f>
        <v>0</v>
      </c>
      <c r="I1084" s="419">
        <f>IF($J1071="TC",0,IF($J1071="Nso",0,VLOOKUP($A1068,'Class-9'!$B$9:$FL$108,29,0)))</f>
        <v>0</v>
      </c>
      <c r="J1084" s="420">
        <f t="shared" ref="J1084" si="217">H1084+I1084</f>
        <v>0</v>
      </c>
      <c r="K1084" s="419">
        <f>IF($J1071="TC",0,IF($J1071="Nso",0,VLOOKUP($A1068,'Class-9'!$B$9:$FL$108,31,0)))</f>
        <v>0</v>
      </c>
      <c r="L1084" s="419">
        <f>IF($J1071="Nso",0,VLOOKUP($A1068,'Class-9'!$B$9:$FL$108,32,0))</f>
        <v>0</v>
      </c>
      <c r="M1084" s="420">
        <f t="shared" ref="M1084" si="218">K1084+L1084</f>
        <v>0</v>
      </c>
      <c r="N1084" s="419">
        <f t="shared" ref="N1084" si="219">G1084+J1084+M1084</f>
        <v>0</v>
      </c>
      <c r="O1084" s="422" t="str">
        <f>IF($J1071="TC",0,IF($J1071="Nso",0,VLOOKUP($A1068,'Class-9'!$B$9:$FL$108,38,0)))</f>
        <v/>
      </c>
    </row>
    <row r="1085" spans="1:15" ht="16.5" customHeight="1" thickBot="1">
      <c r="A1085" s="1138"/>
      <c r="B1085" s="417" t="s">
        <v>200</v>
      </c>
      <c r="C1085" s="1108" t="s">
        <v>62</v>
      </c>
      <c r="D1085" s="1109"/>
      <c r="E1085" s="424">
        <f>'Class-9'!$AN$7</f>
        <v>20</v>
      </c>
      <c r="F1085" s="424">
        <f>'Class-9'!$AO$7</f>
        <v>20</v>
      </c>
      <c r="G1085" s="425">
        <f>SUM(E1085:F1085)</f>
        <v>40</v>
      </c>
      <c r="H1085" s="424">
        <f>'Class-9'!$AQ$7</f>
        <v>48</v>
      </c>
      <c r="I1085" s="424">
        <f>'Class-9'!$AR$7</f>
        <v>12</v>
      </c>
      <c r="J1085" s="425">
        <f>SUM(H1085:I1085)</f>
        <v>60</v>
      </c>
      <c r="K1085" s="424">
        <f>'Class-9'!$AT$7</f>
        <v>80</v>
      </c>
      <c r="L1085" s="424">
        <f>'Class-9'!$AU$7</f>
        <v>20</v>
      </c>
      <c r="M1085" s="425">
        <f>SUM(K1085:L1085)</f>
        <v>100</v>
      </c>
      <c r="N1085" s="426">
        <f>SUM(G1085,J1085,M1085)</f>
        <v>200</v>
      </c>
      <c r="O1085" s="427" t="s">
        <v>201</v>
      </c>
    </row>
    <row r="1086" spans="1:15" ht="16.5" customHeight="1">
      <c r="A1086" s="1138"/>
      <c r="B1086" s="417" t="s">
        <v>200</v>
      </c>
      <c r="C1086" s="1110" t="str">
        <f>'Class-9'!$AN$3</f>
        <v>SANSKRIT-I</v>
      </c>
      <c r="D1086" s="1111"/>
      <c r="E1086" s="81">
        <f>IF($J1071="TC",0,IF($J1071="Nso",0,VLOOKUP($A1068,'Class-9'!$B$9:$FL$108,39,0)))</f>
        <v>0</v>
      </c>
      <c r="F1086" s="81">
        <f>IF($J1071="TC",0,IF($J1071="TC",0,IF($J1071="Nso",0,VLOOKUP($A1068,'Class-9'!$B$9:$FL$108,40,0))))</f>
        <v>0</v>
      </c>
      <c r="G1086" s="423">
        <f t="shared" ref="G1086:G1090" si="220">E1086+F1086</f>
        <v>0</v>
      </c>
      <c r="H1086" s="410">
        <f>IF($J1071="TC",0,IF($J1071="Nso",0,VLOOKUP($A1068,'Class-9'!$B$9:$FL$108,42,0)))</f>
        <v>0</v>
      </c>
      <c r="I1086" s="81">
        <f>IF($J1071="TC",0,IF($J1071="Nso",0,VLOOKUP($A1068,'Class-9'!$B$9:$FL$108,43,0)))</f>
        <v>0</v>
      </c>
      <c r="J1086" s="423">
        <f t="shared" ref="J1086:J1090" si="221">H1086+I1086</f>
        <v>0</v>
      </c>
      <c r="K1086" s="81">
        <f>IF($J1071="TC",0,IF($J1071="Nso",0,VLOOKUP($A1068,'Class-9'!$B$9:$FL$108,45,0)))</f>
        <v>0</v>
      </c>
      <c r="L1086" s="81">
        <f>IF($J1071="Nso",0,VLOOKUP($A1068,'Class-9'!$B$9:$FL$108,46,0))</f>
        <v>0</v>
      </c>
      <c r="M1086" s="423">
        <f t="shared" ref="M1086:M1090" si="222">K1086+L1086</f>
        <v>0</v>
      </c>
      <c r="N1086" s="81">
        <f t="shared" ref="N1086:N1090" si="223">G1086+J1086+M1086</f>
        <v>0</v>
      </c>
      <c r="O1086" s="82" t="str">
        <f>IF($J1071="TC",0,IF($J1071="Nso",0,VLOOKUP($A1068,'Class-9'!$B$9:$FL$108,52,0)))</f>
        <v/>
      </c>
    </row>
    <row r="1087" spans="1:15" ht="16.5" customHeight="1">
      <c r="A1087" s="1138"/>
      <c r="B1087" s="417" t="s">
        <v>200</v>
      </c>
      <c r="C1087" s="1112" t="str">
        <f>'Class-9'!$BB$3</f>
        <v>SANSKRIT-II</v>
      </c>
      <c r="D1087" s="1113"/>
      <c r="E1087" s="81">
        <f>IF($J1071="TC",0,IF($J1071="Nso",0,VLOOKUP($A1068,'Class-9'!$B$9:$FL$108,53,0)))</f>
        <v>0</v>
      </c>
      <c r="F1087" s="81">
        <f>IF($J1071="TC",0,IF($J1071="Nso",0,VLOOKUP($A1068,'Class-9'!$B$9:$FL$108,54,0)))</f>
        <v>0</v>
      </c>
      <c r="G1087" s="257">
        <f t="shared" si="220"/>
        <v>0</v>
      </c>
      <c r="H1087" s="258">
        <f>IF($J1071="TC",0,IF($J1071="Nso",0,VLOOKUP($A1068,'Class-9'!$B$9:$FL$108,56,0)))</f>
        <v>0</v>
      </c>
      <c r="I1087" s="81">
        <f>IF($J1071="TC",0,IF($J1071="Nso",0,VLOOKUP($A1068,'Class-9'!$B$9:$FL$108,57,0)))</f>
        <v>0</v>
      </c>
      <c r="J1087" s="257">
        <f t="shared" si="221"/>
        <v>0</v>
      </c>
      <c r="K1087" s="81">
        <f>IF($J1071="TC",0,IF($J1071="Nso",0,VLOOKUP($A1068,'Class-9'!$B$9:$FL$108,59,0)))</f>
        <v>0</v>
      </c>
      <c r="L1087" s="81">
        <f>IF($J1071="Nso",0,VLOOKUP($A1068,'Class-9'!$B$9:$FL$108,60,0))</f>
        <v>0</v>
      </c>
      <c r="M1087" s="257">
        <f t="shared" si="222"/>
        <v>0</v>
      </c>
      <c r="N1087" s="81">
        <f t="shared" si="223"/>
        <v>0</v>
      </c>
      <c r="O1087" s="82" t="str">
        <f>IF($J1071="TC",0,IF($J1071="Nso",0,VLOOKUP($A1068,'Class-9'!$B$9:$FL$108,66,0)))</f>
        <v/>
      </c>
    </row>
    <row r="1088" spans="1:15" ht="16.5" customHeight="1">
      <c r="A1088" s="1138"/>
      <c r="B1088" s="417" t="s">
        <v>200</v>
      </c>
      <c r="C1088" s="1112" t="str">
        <f>'Class-9'!$BP$3</f>
        <v>MATHEMATICS</v>
      </c>
      <c r="D1088" s="1113"/>
      <c r="E1088" s="81">
        <f>IF($J1071="TC",0,IF($J1071="Nso",0,VLOOKUP($A1068,'Class-9'!$B$9:$FL$108,67,0)))</f>
        <v>0</v>
      </c>
      <c r="F1088" s="81">
        <f>IF($J1071="TC",0,IF($J1071="Nso",0,VLOOKUP($A1068,'Class-9'!$B$9:$FL$108,68,0)))</f>
        <v>0</v>
      </c>
      <c r="G1088" s="257">
        <f t="shared" si="220"/>
        <v>0</v>
      </c>
      <c r="H1088" s="258">
        <f>IF($J1071="TC",0,IF($J1071="Nso",0,VLOOKUP($A1068,'Class-9'!$B$9:$FL$108,70,0)))</f>
        <v>0</v>
      </c>
      <c r="I1088" s="81">
        <f>IF($J1071="TC",0,IF($J1071="Nso",0,VLOOKUP($A1068,'Class-9'!$B$9:$FL$108,71,0)))</f>
        <v>0</v>
      </c>
      <c r="J1088" s="257">
        <f t="shared" si="221"/>
        <v>0</v>
      </c>
      <c r="K1088" s="81">
        <f>IF($J1071="TC",0,IF($J1071="Nso",0,VLOOKUP($A1068,'Class-9'!$B$9:$FL$108,73,0)))</f>
        <v>0</v>
      </c>
      <c r="L1088" s="81">
        <f>IF($J1071="Nso",0,VLOOKUP($A1068,'Class-9'!$B$9:$FL$108,74,0))</f>
        <v>0</v>
      </c>
      <c r="M1088" s="257">
        <f t="shared" si="222"/>
        <v>0</v>
      </c>
      <c r="N1088" s="81">
        <f t="shared" si="223"/>
        <v>0</v>
      </c>
      <c r="O1088" s="82" t="str">
        <f>IF($J1071="TC",0,IF($J1071="Nso",0,VLOOKUP($A1068,'Class-9'!$B$9:$FL$108,80,0)))</f>
        <v/>
      </c>
    </row>
    <row r="1089" spans="1:15" ht="16.5" customHeight="1">
      <c r="A1089" s="1138"/>
      <c r="B1089" s="417" t="s">
        <v>200</v>
      </c>
      <c r="C1089" s="1114" t="str">
        <f>'Class-9'!$CD$3</f>
        <v>SCIENCE</v>
      </c>
      <c r="D1089" s="1115"/>
      <c r="E1089" s="411">
        <f>IF($J1071="TC",0,IF($J1071="Nso",0,VLOOKUP($A1068,'Class-9'!$B$9:$FL$108,81,0)))</f>
        <v>0</v>
      </c>
      <c r="F1089" s="411">
        <f>IF($J1071="TC",0,IF($J1071="Nso",0,VLOOKUP($A1068,'Class-9'!$B$9:$FL$108,82,0)))</f>
        <v>0</v>
      </c>
      <c r="G1089" s="412">
        <f t="shared" si="220"/>
        <v>0</v>
      </c>
      <c r="H1089" s="413">
        <f>IF($J1071="TC",0,IF($J1071="Nso",0,VLOOKUP($A1068,'Class-9'!$B$9:$FL$108,84,0)))</f>
        <v>0</v>
      </c>
      <c r="I1089" s="411">
        <f>IF($J1071="TC",0,IF($J1071="Nso",0,VLOOKUP($A1068,'Class-9'!$B$9:$FL$108,85,0)))</f>
        <v>0</v>
      </c>
      <c r="J1089" s="412">
        <f t="shared" si="221"/>
        <v>0</v>
      </c>
      <c r="K1089" s="411">
        <f>IF($J1071="TC",0,IF($J1071="Nso",0,VLOOKUP($A1068,'Class-9'!$B$9:$FL$108,87,0)))</f>
        <v>0</v>
      </c>
      <c r="L1089" s="411">
        <f>IF($J1071="Nso",0,VLOOKUP($A1068,'Class-9'!$B$9:$FL$108,88,0))</f>
        <v>0</v>
      </c>
      <c r="M1089" s="412">
        <f t="shared" si="222"/>
        <v>0</v>
      </c>
      <c r="N1089" s="411">
        <f t="shared" si="223"/>
        <v>0</v>
      </c>
      <c r="O1089" s="414" t="str">
        <f>IF($J1071="TC",0,IF($J1071="Nso",0,VLOOKUP($A1068,'Class-9'!$B$9:$FL$108,94,0)))</f>
        <v/>
      </c>
    </row>
    <row r="1090" spans="1:15" ht="16.5" customHeight="1" thickBot="1">
      <c r="A1090" s="1138"/>
      <c r="B1090" s="417" t="s">
        <v>200</v>
      </c>
      <c r="C1090" s="1114" t="str">
        <f>'Class-9'!$CR$3</f>
        <v>SOCIAL SCIENCE</v>
      </c>
      <c r="D1090" s="1115"/>
      <c r="E1090" s="411">
        <f>IF($J1072="TC",0,IF($J1071="Nso",0,VLOOKUP($A1068,'Class-9'!$B$9:$FL$108,95,0)))</f>
        <v>0</v>
      </c>
      <c r="F1090" s="411">
        <f>IF($J1072="TC",0,IF($J1071="Nso",0,VLOOKUP($A1068,'Class-9'!$B$9:$FL$108,96,0)))</f>
        <v>0</v>
      </c>
      <c r="G1090" s="412">
        <f t="shared" si="220"/>
        <v>0</v>
      </c>
      <c r="H1090" s="413">
        <f>IF($J1072="TC",0,IF($J1071="Nso",0,VLOOKUP($A1068,'Class-9'!$B$9:$FL$108,98,0)))</f>
        <v>0</v>
      </c>
      <c r="I1090" s="411">
        <f>IF($J1072="TC",0,IF($J1071="Nso",0,VLOOKUP($A1068,'Class-9'!$B$9:$FL$108,99,0)))</f>
        <v>0</v>
      </c>
      <c r="J1090" s="412">
        <f t="shared" si="221"/>
        <v>0</v>
      </c>
      <c r="K1090" s="411">
        <f>IF($J1072="TC",0,IF($J1071="Nso",0,VLOOKUP($A1068,'Class-9'!$B$9:$FL$108,101,0)))</f>
        <v>0</v>
      </c>
      <c r="L1090" s="411">
        <f>IF($J1072="Nso",0,VLOOKUP($A1068,'Class-9'!$B$9:$FL$108,102,0))</f>
        <v>0</v>
      </c>
      <c r="M1090" s="412">
        <f t="shared" si="222"/>
        <v>0</v>
      </c>
      <c r="N1090" s="411">
        <f t="shared" si="223"/>
        <v>0</v>
      </c>
      <c r="O1090" s="414" t="str">
        <f>IF($J1072="TC",0,IF($J1071="Nso",0,VLOOKUP($A1068,'Class-9'!$B$9:$FL$108,108,0)))</f>
        <v/>
      </c>
    </row>
    <row r="1091" spans="1:15" ht="23.25" customHeight="1">
      <c r="A1091" s="1138"/>
      <c r="B1091" s="417" t="s">
        <v>200</v>
      </c>
      <c r="C1091" s="1116" t="s">
        <v>89</v>
      </c>
      <c r="D1091" s="1117"/>
      <c r="E1091" s="1118"/>
      <c r="F1091" s="1122" t="s">
        <v>90</v>
      </c>
      <c r="G1091" s="1123"/>
      <c r="H1091" s="1124" t="s">
        <v>91</v>
      </c>
      <c r="I1091" s="1125"/>
      <c r="J1091" s="1126" t="s">
        <v>47</v>
      </c>
      <c r="K1091" s="1127"/>
      <c r="L1091" s="415" t="s">
        <v>111</v>
      </c>
      <c r="M1091" s="1128" t="s">
        <v>45</v>
      </c>
      <c r="N1091" s="1129"/>
      <c r="O1091" s="416" t="s">
        <v>49</v>
      </c>
    </row>
    <row r="1092" spans="1:15" ht="20.25" customHeight="1" thickBot="1">
      <c r="A1092" s="1138"/>
      <c r="B1092" s="417" t="s">
        <v>200</v>
      </c>
      <c r="C1092" s="1119"/>
      <c r="D1092" s="1120"/>
      <c r="E1092" s="1121"/>
      <c r="F1092" s="1130">
        <f>IF($J1071="TC",0,IF($J1071="Nso",0,VLOOKUP($A1068,'Class-9'!$B$9:$FL$108,160,0)))</f>
        <v>0</v>
      </c>
      <c r="G1092" s="1131"/>
      <c r="H1092" s="1130">
        <f>IF($J1071="TC",0,IF($J1071="Nso",0,VLOOKUP($A1068,'Class-9'!$B$9:$FL$108,161,0)))</f>
        <v>0</v>
      </c>
      <c r="I1092" s="1131"/>
      <c r="J1092" s="1132">
        <f>IF($J1071="TC",0,IF($J1071="Nso",0,VLOOKUP($A1068,'Class-9'!$B$9:$FL$108,162,0)))</f>
        <v>0</v>
      </c>
      <c r="K1092" s="1133"/>
      <c r="L1092" s="259" t="str">
        <f>IF($J1071="TC",0,IF($J1071="Nso",0,VLOOKUP($A1068,'Class-9'!$B$9:$FL$108,163,0)))</f>
        <v/>
      </c>
      <c r="M1092" s="1134" t="str">
        <f>IF($J1071="TC","TC",IF($J1071="Nso","NSO",VLOOKUP($A1068,'Class-9'!$B$9:$FL$108,164,0)))</f>
        <v/>
      </c>
      <c r="N1092" s="1135"/>
      <c r="O1092" s="79" t="str">
        <f>IF($J1071="Nso",0,VLOOKUP($A1068,'Class-9'!$B$9:$FL$108,166,0))</f>
        <v/>
      </c>
    </row>
    <row r="1093" spans="1:15" ht="20.25" customHeight="1">
      <c r="A1093" s="1138"/>
      <c r="B1093" s="417" t="s">
        <v>200</v>
      </c>
      <c r="C1093" s="1061" t="s">
        <v>64</v>
      </c>
      <c r="D1093" s="1062"/>
      <c r="E1093" s="1062"/>
      <c r="F1093" s="1062"/>
      <c r="G1093" s="1062"/>
      <c r="H1093" s="1063"/>
      <c r="I1093" s="1064" t="s">
        <v>65</v>
      </c>
      <c r="J1093" s="1065"/>
      <c r="K1093" s="1065"/>
      <c r="L1093" s="83">
        <f>VLOOKUP($A1068,'Class-9'!$B$9:$FL$108,157,0)</f>
        <v>0</v>
      </c>
      <c r="M1093" s="1066" t="s">
        <v>121</v>
      </c>
      <c r="N1093" s="1067"/>
      <c r="O1093" s="1068"/>
    </row>
    <row r="1094" spans="1:15" ht="20.25" customHeight="1" thickBot="1">
      <c r="A1094" s="1138"/>
      <c r="B1094" s="417" t="s">
        <v>200</v>
      </c>
      <c r="C1094" s="1069" t="s">
        <v>60</v>
      </c>
      <c r="D1094" s="1070"/>
      <c r="E1094" s="1070"/>
      <c r="F1094" s="1071" t="s">
        <v>192</v>
      </c>
      <c r="G1094" s="1071"/>
      <c r="H1094" s="260" t="s">
        <v>53</v>
      </c>
      <c r="I1094" s="1072" t="s">
        <v>66</v>
      </c>
      <c r="J1094" s="1073"/>
      <c r="K1094" s="1073"/>
      <c r="L1094" s="113">
        <f>VLOOKUP($A1068,'Class-9'!$B$9:$FL$108,158,0)</f>
        <v>0</v>
      </c>
      <c r="M1094" s="1074" t="str">
        <f>IF($J1071="TC",0,IF($J1071="Nso",0,VLOOKUP($A1068,'Class-9'!$B$9:$FL$108,159,0)))</f>
        <v/>
      </c>
      <c r="N1094" s="1075"/>
      <c r="O1094" s="1076"/>
    </row>
    <row r="1095" spans="1:15" ht="17.25" customHeight="1">
      <c r="A1095" s="1138"/>
      <c r="B1095" s="417" t="s">
        <v>200</v>
      </c>
      <c r="C1095" s="1069"/>
      <c r="D1095" s="1070"/>
      <c r="E1095" s="1070"/>
      <c r="F1095" s="1071"/>
      <c r="G1095" s="1071"/>
      <c r="H1095" s="261" t="s">
        <v>119</v>
      </c>
      <c r="I1095" s="1077" t="s">
        <v>67</v>
      </c>
      <c r="J1095" s="1078"/>
      <c r="K1095" s="1078"/>
      <c r="L1095" s="1079">
        <f>IF($J1071="TC","Transferred",IF($J1071="Nso","NameSeparated",VLOOKUP($A1068,'Class-9'!$B$9:$FL$108,167,0)))</f>
        <v>0</v>
      </c>
      <c r="M1095" s="1079"/>
      <c r="N1095" s="1079"/>
      <c r="O1095" s="1080"/>
    </row>
    <row r="1096" spans="1:15" ht="17.25" customHeight="1">
      <c r="A1096" s="1138"/>
      <c r="B1096" s="417" t="s">
        <v>200</v>
      </c>
      <c r="C1096" s="1081" t="str">
        <f>'Class-9'!$DF$3</f>
        <v>Foundation Of Information Tech.</v>
      </c>
      <c r="D1096" s="1082"/>
      <c r="E1096" s="1083"/>
      <c r="F1096" s="1084" t="str">
        <f>IF($J1071="TC",0,IF($J1071="Nso",0,VLOOKUP($A1068,'Class-9'!$B$9:$GP$108,185,0)))</f>
        <v>0/200</v>
      </c>
      <c r="G1096" s="1084"/>
      <c r="H1096" s="78" t="str">
        <f>IF($J1071="TC",0,IF($J1071="Nso",0,VLOOKUP($A1068,'Class-9'!$B$9:$GP$108,120,0)))</f>
        <v/>
      </c>
      <c r="I1096" s="1085" t="s">
        <v>79</v>
      </c>
      <c r="J1096" s="1086"/>
      <c r="K1096" s="1086"/>
      <c r="L1096" s="1087">
        <f>'Class-9'!$T$2</f>
        <v>44676</v>
      </c>
      <c r="M1096" s="1088"/>
      <c r="N1096" s="1088"/>
      <c r="O1096" s="1089"/>
    </row>
    <row r="1097" spans="1:15" ht="21" customHeight="1">
      <c r="A1097" s="1138"/>
      <c r="B1097" s="417" t="s">
        <v>200</v>
      </c>
      <c r="C1097" s="1090" t="str">
        <f>'Class-9'!$DR$3</f>
        <v>Health &amp; Phy. Edu.</v>
      </c>
      <c r="D1097" s="1084"/>
      <c r="E1097" s="1084"/>
      <c r="F1097" s="1030" t="str">
        <f>IF($J1071="TC",0,IF($J1071="Nso",0,VLOOKUP($A1068,'Class-9'!$B$9:$GP$108,189,0)))</f>
        <v>0/200</v>
      </c>
      <c r="G1097" s="1031"/>
      <c r="H1097" s="78" t="str">
        <f>IF($J1071="TC",0,IF($J1071="Nso",0,VLOOKUP($A1068,'Class-9'!$B$9:$GP$108,132,0)))</f>
        <v/>
      </c>
      <c r="I1097" s="1091"/>
      <c r="J1097" s="1092"/>
      <c r="K1097" s="1092"/>
      <c r="L1097" s="1092"/>
      <c r="M1097" s="1092"/>
      <c r="N1097" s="1092"/>
      <c r="O1097" s="1093"/>
    </row>
    <row r="1098" spans="1:15" ht="21" customHeight="1">
      <c r="A1098" s="1138"/>
      <c r="B1098" s="417" t="s">
        <v>200</v>
      </c>
      <c r="C1098" s="1028" t="str">
        <f>'Class-9'!$ED$3</f>
        <v>S.U.P.W.</v>
      </c>
      <c r="D1098" s="1029"/>
      <c r="E1098" s="1029"/>
      <c r="F1098" s="1030" t="str">
        <f>IF($J1071="TC",0,IF($J1071="Nso",0,VLOOKUP($A1068,'Class-9'!$B$9:$GP$108,193,0)))</f>
        <v>0/100</v>
      </c>
      <c r="G1098" s="1031"/>
      <c r="H1098" s="78" t="str">
        <f>IF($J1071="TC",0,IF($J1071="Nso",0,VLOOKUP($A1068,'Class-9'!$B$9:$GP$108,138,0)))</f>
        <v/>
      </c>
      <c r="I1098" s="1094"/>
      <c r="J1098" s="1095"/>
      <c r="K1098" s="1095"/>
      <c r="L1098" s="1095"/>
      <c r="M1098" s="1095"/>
      <c r="N1098" s="1095"/>
      <c r="O1098" s="1096"/>
    </row>
    <row r="1099" spans="1:15" ht="14.25" customHeight="1">
      <c r="A1099" s="1138"/>
      <c r="B1099" s="417" t="s">
        <v>200</v>
      </c>
      <c r="C1099" s="1028" t="str">
        <f>'Class-9'!$EJ$3</f>
        <v>ART EDUCATION</v>
      </c>
      <c r="D1099" s="1029"/>
      <c r="E1099" s="1029"/>
      <c r="F1099" s="1030" t="str">
        <f>IF($J1070="TC",0,IF($J1070="Nso",0,VLOOKUP($A1068,'Class-9'!$B$9:$GP$108,197,0)))</f>
        <v>0/100</v>
      </c>
      <c r="G1099" s="1031"/>
      <c r="H1099" s="78" t="str">
        <f>IF($J1070="TC",0,IF($J1070="Nso",0,VLOOKUP($A1068,'Class-9'!$B$9:$GP$108,144,0)))</f>
        <v/>
      </c>
      <c r="I1099" s="1032" t="s">
        <v>92</v>
      </c>
      <c r="J1099" s="1033"/>
      <c r="K1099" s="1033"/>
      <c r="L1099" s="1033"/>
      <c r="M1099" s="1033"/>
      <c r="N1099" s="1033"/>
      <c r="O1099" s="1034"/>
    </row>
    <row r="1100" spans="1:15" ht="14.25" customHeight="1" thickBot="1">
      <c r="A1100" s="1138"/>
      <c r="B1100" s="417" t="s">
        <v>200</v>
      </c>
      <c r="C1100" s="1035" t="str">
        <f>'Class-9'!$EP$3</f>
        <v>H &amp; C RAJ</v>
      </c>
      <c r="D1100" s="1036"/>
      <c r="E1100" s="1036"/>
      <c r="F1100" s="1037" t="str">
        <f>IF($J1071="TC",0,IF($J1071="Nso",0,VLOOKUP($A1068,'Class-9'!$B$9:$GU$108,201,0)))</f>
        <v>0/200</v>
      </c>
      <c r="G1100" s="1038"/>
      <c r="H1100" s="374" t="str">
        <f>IF($J1071="TC",0,IF($J1071="Nso",0,VLOOKUP($A1068,'Class-9'!$B$9:$GU$108,156,0)))</f>
        <v/>
      </c>
      <c r="I1100" s="1032" t="s">
        <v>73</v>
      </c>
      <c r="J1100" s="1033"/>
      <c r="K1100" s="1033"/>
      <c r="L1100" s="1033"/>
      <c r="M1100" s="1033"/>
      <c r="N1100" s="1033"/>
      <c r="O1100" s="1034"/>
    </row>
    <row r="1101" spans="1:15" ht="20.25" customHeight="1">
      <c r="A1101" s="1138"/>
      <c r="B1101" s="417" t="s">
        <v>200</v>
      </c>
      <c r="C1101" s="1046" t="s">
        <v>204</v>
      </c>
      <c r="D1101" s="1047"/>
      <c r="E1101" s="1048"/>
      <c r="F1101" s="1055" t="s">
        <v>205</v>
      </c>
      <c r="G1101" s="1056"/>
      <c r="H1101" s="434" t="s">
        <v>34</v>
      </c>
      <c r="I1101" s="1039" t="s">
        <v>74</v>
      </c>
      <c r="J1101" s="1033"/>
      <c r="K1101" s="1033"/>
      <c r="L1101" s="1033"/>
      <c r="M1101" s="1033"/>
      <c r="N1101" s="1033"/>
      <c r="O1101" s="1034"/>
    </row>
    <row r="1102" spans="1:15" ht="20.25" customHeight="1">
      <c r="A1102" s="1138"/>
      <c r="B1102" s="417" t="s">
        <v>200</v>
      </c>
      <c r="C1102" s="1049"/>
      <c r="D1102" s="1050"/>
      <c r="E1102" s="1051"/>
      <c r="F1102" s="1057" t="s">
        <v>206</v>
      </c>
      <c r="G1102" s="1058"/>
      <c r="H1102" s="435" t="s">
        <v>203</v>
      </c>
      <c r="I1102" s="1040" t="s">
        <v>75</v>
      </c>
      <c r="J1102" s="1041"/>
      <c r="K1102" s="1041"/>
      <c r="L1102" s="1041"/>
      <c r="M1102" s="1041"/>
      <c r="N1102" s="1041"/>
      <c r="O1102" s="1042"/>
    </row>
    <row r="1103" spans="1:15" ht="16.5" customHeight="1">
      <c r="A1103" s="1138"/>
      <c r="B1103" s="417" t="s">
        <v>200</v>
      </c>
      <c r="C1103" s="1049"/>
      <c r="D1103" s="1050"/>
      <c r="E1103" s="1051"/>
      <c r="F1103" s="1057" t="s">
        <v>210</v>
      </c>
      <c r="G1103" s="1058"/>
      <c r="H1103" s="435" t="s">
        <v>68</v>
      </c>
      <c r="I1103" s="1043"/>
      <c r="J1103" s="1044"/>
      <c r="K1103" s="1044"/>
      <c r="L1103" s="1044"/>
      <c r="M1103" s="1044"/>
      <c r="N1103" s="1044"/>
      <c r="O1103" s="1045"/>
    </row>
    <row r="1104" spans="1:15" ht="16.5" customHeight="1">
      <c r="A1104" s="1138"/>
      <c r="B1104" s="417" t="s">
        <v>200</v>
      </c>
      <c r="C1104" s="1049"/>
      <c r="D1104" s="1050"/>
      <c r="E1104" s="1051"/>
      <c r="F1104" s="1057" t="s">
        <v>211</v>
      </c>
      <c r="G1104" s="1058"/>
      <c r="H1104" s="435" t="s">
        <v>69</v>
      </c>
      <c r="I1104" s="1043"/>
      <c r="J1104" s="1044"/>
      <c r="K1104" s="1044"/>
      <c r="L1104" s="1044"/>
      <c r="M1104" s="1044"/>
      <c r="N1104" s="1044"/>
      <c r="O1104" s="1045"/>
    </row>
    <row r="1105" spans="1:16" ht="16.5" customHeight="1">
      <c r="A1105" s="1138"/>
      <c r="B1105" s="417" t="s">
        <v>200</v>
      </c>
      <c r="C1105" s="1049"/>
      <c r="D1105" s="1050"/>
      <c r="E1105" s="1051"/>
      <c r="F1105" s="1057" t="s">
        <v>120</v>
      </c>
      <c r="G1105" s="1058"/>
      <c r="H1105" s="435" t="s">
        <v>71</v>
      </c>
      <c r="I1105" s="1022" t="s">
        <v>93</v>
      </c>
      <c r="J1105" s="1023"/>
      <c r="K1105" s="1023"/>
      <c r="L1105" s="1023"/>
      <c r="M1105" s="1023"/>
      <c r="N1105" s="1023"/>
      <c r="O1105" s="1024"/>
    </row>
    <row r="1106" spans="1:16" ht="16.5" customHeight="1" thickBot="1">
      <c r="A1106" s="1138"/>
      <c r="B1106" s="418" t="s">
        <v>200</v>
      </c>
      <c r="C1106" s="1052"/>
      <c r="D1106" s="1053"/>
      <c r="E1106" s="1054"/>
      <c r="F1106" s="1059" t="s">
        <v>208</v>
      </c>
      <c r="G1106" s="1060"/>
      <c r="H1106" s="436" t="s">
        <v>70</v>
      </c>
      <c r="I1106" s="1025"/>
      <c r="J1106" s="1026"/>
      <c r="K1106" s="1026"/>
      <c r="L1106" s="1026"/>
      <c r="M1106" s="1026"/>
      <c r="N1106" s="1026"/>
      <c r="O1106" s="1027"/>
    </row>
    <row r="1107" spans="1:16" ht="24.75" customHeight="1" thickTop="1" thickBot="1">
      <c r="A1107" s="263">
        <f>A1068+1</f>
        <v>29</v>
      </c>
      <c r="B1107" s="1137" t="s">
        <v>56</v>
      </c>
      <c r="C1107" s="1137"/>
      <c r="D1107" s="1137"/>
      <c r="E1107" s="1137"/>
      <c r="F1107" s="1137"/>
      <c r="G1107" s="1137"/>
      <c r="H1107" s="1137"/>
      <c r="I1107" s="1137"/>
      <c r="J1107" s="1137"/>
      <c r="K1107" s="1137"/>
      <c r="L1107" s="1137"/>
      <c r="M1107" s="1137"/>
      <c r="N1107" s="1137"/>
      <c r="O1107" s="1137"/>
    </row>
    <row r="1108" spans="1:16" s="430" customFormat="1" ht="30.75" customHeight="1" thickTop="1">
      <c r="A1108" s="1138"/>
      <c r="B1108" s="1139"/>
      <c r="C1108" s="1140"/>
      <c r="D1108" s="1143" t="str">
        <f>Master!$E$8</f>
        <v>Govt. Sr. Secondary School Raimalwada</v>
      </c>
      <c r="E1108" s="1144"/>
      <c r="F1108" s="1144"/>
      <c r="G1108" s="1144"/>
      <c r="H1108" s="1144"/>
      <c r="I1108" s="1144"/>
      <c r="J1108" s="1144"/>
      <c r="K1108" s="1144"/>
      <c r="L1108" s="1144"/>
      <c r="M1108" s="1144"/>
      <c r="N1108" s="1144"/>
      <c r="O1108" s="1145"/>
    </row>
    <row r="1109" spans="1:16" ht="26.25" customHeight="1" thickBot="1">
      <c r="A1109" s="1138"/>
      <c r="B1109" s="1141"/>
      <c r="C1109" s="1142"/>
      <c r="D1109" s="1146" t="str">
        <f>Master!$E$11</f>
        <v>P.S.-Bapini (Jodhpur)</v>
      </c>
      <c r="E1109" s="1147"/>
      <c r="F1109" s="1147"/>
      <c r="G1109" s="1147"/>
      <c r="H1109" s="1147"/>
      <c r="I1109" s="1147"/>
      <c r="J1109" s="1147"/>
      <c r="K1109" s="1147"/>
      <c r="L1109" s="1147"/>
      <c r="M1109" s="1147"/>
      <c r="N1109" s="1147"/>
      <c r="O1109" s="1148"/>
    </row>
    <row r="1110" spans="1:16" ht="22.5" customHeight="1">
      <c r="A1110" s="1138"/>
      <c r="B1110" s="262"/>
      <c r="C1110" s="1149" t="s">
        <v>183</v>
      </c>
      <c r="D1110" s="1150"/>
      <c r="E1110" s="1150"/>
      <c r="F1110" s="1150"/>
      <c r="G1110" s="1151"/>
      <c r="H1110" s="1158" t="s">
        <v>156</v>
      </c>
      <c r="I1110" s="1158"/>
      <c r="J1110" s="1161">
        <f>VLOOKUP($A1107,'Class-9'!$B$9:$K$108,6)</f>
        <v>0</v>
      </c>
      <c r="K1110" s="1162"/>
      <c r="L1110" s="1167" t="s">
        <v>76</v>
      </c>
      <c r="M1110" s="1168"/>
      <c r="N1110" s="1169" t="str">
        <f>Master!$E$14</f>
        <v>08151106901</v>
      </c>
      <c r="O1110" s="1170"/>
    </row>
    <row r="1111" spans="1:16" ht="18.75" customHeight="1">
      <c r="A1111" s="1138"/>
      <c r="B1111" s="37"/>
      <c r="C1111" s="1152"/>
      <c r="D1111" s="1153"/>
      <c r="E1111" s="1153"/>
      <c r="F1111" s="1153"/>
      <c r="G1111" s="1154"/>
      <c r="H1111" s="1159"/>
      <c r="I1111" s="1159"/>
      <c r="J1111" s="1163"/>
      <c r="K1111" s="1164"/>
      <c r="L1111" s="1171" t="s">
        <v>72</v>
      </c>
      <c r="M1111" s="1172"/>
      <c r="N1111" s="1172"/>
      <c r="O1111" s="1173"/>
      <c r="P1111" s="104" t="s">
        <v>191</v>
      </c>
    </row>
    <row r="1112" spans="1:16" ht="23.25" customHeight="1" thickBot="1">
      <c r="A1112" s="1138"/>
      <c r="B1112" s="37"/>
      <c r="C1112" s="1155"/>
      <c r="D1112" s="1156"/>
      <c r="E1112" s="1156"/>
      <c r="F1112" s="1156"/>
      <c r="G1112" s="1157"/>
      <c r="H1112" s="1160"/>
      <c r="I1112" s="1160"/>
      <c r="J1112" s="1165"/>
      <c r="K1112" s="1166"/>
      <c r="L1112" s="1174" t="s">
        <v>57</v>
      </c>
      <c r="M1112" s="1175"/>
      <c r="N1112" s="1176" t="str">
        <f>Master!$E$6</f>
        <v>2021-22</v>
      </c>
      <c r="O1112" s="1177"/>
    </row>
    <row r="1113" spans="1:16" ht="20.25" customHeight="1">
      <c r="A1113" s="1138"/>
      <c r="B1113" s="417" t="s">
        <v>200</v>
      </c>
      <c r="C1113" s="1178" t="s">
        <v>22</v>
      </c>
      <c r="D1113" s="1179"/>
      <c r="E1113" s="1179"/>
      <c r="F1113" s="1180"/>
      <c r="G1113" s="23" t="s">
        <v>181</v>
      </c>
      <c r="H1113" s="1181">
        <f>VLOOKUP($A1107,'Class-9'!$B$9:$FL$108,4,0)</f>
        <v>0</v>
      </c>
      <c r="I1113" s="1181"/>
      <c r="J1113" s="1181"/>
      <c r="K1113" s="1181"/>
      <c r="L1113" s="1181"/>
      <c r="M1113" s="1181"/>
      <c r="N1113" s="1181"/>
      <c r="O1113" s="1182"/>
    </row>
    <row r="1114" spans="1:16" ht="20.25" customHeight="1">
      <c r="A1114" s="1138"/>
      <c r="B1114" s="417" t="s">
        <v>200</v>
      </c>
      <c r="C1114" s="1183" t="s">
        <v>24</v>
      </c>
      <c r="D1114" s="1184"/>
      <c r="E1114" s="1184"/>
      <c r="F1114" s="1185"/>
      <c r="G1114" s="31" t="s">
        <v>181</v>
      </c>
      <c r="H1114" s="1186">
        <f>VLOOKUP($A1107,'Class-9'!$B$9:$FL$108,7,0)</f>
        <v>0</v>
      </c>
      <c r="I1114" s="1186"/>
      <c r="J1114" s="1186"/>
      <c r="K1114" s="1186"/>
      <c r="L1114" s="1186"/>
      <c r="M1114" s="1186"/>
      <c r="N1114" s="1186"/>
      <c r="O1114" s="1187"/>
    </row>
    <row r="1115" spans="1:16" ht="20.25" customHeight="1">
      <c r="A1115" s="1138"/>
      <c r="B1115" s="417" t="s">
        <v>200</v>
      </c>
      <c r="C1115" s="1183" t="s">
        <v>25</v>
      </c>
      <c r="D1115" s="1184"/>
      <c r="E1115" s="1184"/>
      <c r="F1115" s="1185"/>
      <c r="G1115" s="31" t="s">
        <v>181</v>
      </c>
      <c r="H1115" s="1186">
        <f>VLOOKUP($A1107,'Class-9'!$B$9:$FL$108,8,0)</f>
        <v>0</v>
      </c>
      <c r="I1115" s="1186"/>
      <c r="J1115" s="1186"/>
      <c r="K1115" s="1186"/>
      <c r="L1115" s="1186"/>
      <c r="M1115" s="1186"/>
      <c r="N1115" s="1186"/>
      <c r="O1115" s="1187"/>
    </row>
    <row r="1116" spans="1:16" ht="20.25" customHeight="1">
      <c r="A1116" s="1138"/>
      <c r="B1116" s="417" t="s">
        <v>200</v>
      </c>
      <c r="C1116" s="1183" t="s">
        <v>58</v>
      </c>
      <c r="D1116" s="1184"/>
      <c r="E1116" s="1184"/>
      <c r="F1116" s="1185"/>
      <c r="G1116" s="31" t="s">
        <v>181</v>
      </c>
      <c r="H1116" s="1186">
        <f>VLOOKUP($A1107,'Class-9'!$B$9:$FL$108,9,0)</f>
        <v>0</v>
      </c>
      <c r="I1116" s="1186"/>
      <c r="J1116" s="1186"/>
      <c r="K1116" s="1186"/>
      <c r="L1116" s="1186"/>
      <c r="M1116" s="1186"/>
      <c r="N1116" s="1186"/>
      <c r="O1116" s="1187"/>
    </row>
    <row r="1117" spans="1:16" ht="20.25" customHeight="1">
      <c r="A1117" s="1138"/>
      <c r="B1117" s="417" t="s">
        <v>200</v>
      </c>
      <c r="C1117" s="1183" t="s">
        <v>59</v>
      </c>
      <c r="D1117" s="1184"/>
      <c r="E1117" s="1184"/>
      <c r="F1117" s="1185"/>
      <c r="G1117" s="31" t="s">
        <v>181</v>
      </c>
      <c r="H1117" s="1188" t="str">
        <f>CONCATENATE('Class-9'!$G$4,'Class-9'!$J$4)</f>
        <v>9(A)</v>
      </c>
      <c r="I1117" s="1186"/>
      <c r="J1117" s="1186"/>
      <c r="K1117" s="1186"/>
      <c r="L1117" s="1186"/>
      <c r="M1117" s="1186"/>
      <c r="N1117" s="1186"/>
      <c r="O1117" s="1187"/>
    </row>
    <row r="1118" spans="1:16" ht="20.25" customHeight="1" thickBot="1">
      <c r="A1118" s="1138"/>
      <c r="B1118" s="417" t="s">
        <v>200</v>
      </c>
      <c r="C1118" s="1189" t="s">
        <v>27</v>
      </c>
      <c r="D1118" s="1190"/>
      <c r="E1118" s="1190"/>
      <c r="F1118" s="1191"/>
      <c r="G1118" s="80" t="s">
        <v>181</v>
      </c>
      <c r="H1118" s="1192">
        <f>VLOOKUP($A1107,'Class-9'!$B$9:$FL$108,10,0)</f>
        <v>0</v>
      </c>
      <c r="I1118" s="1192"/>
      <c r="J1118" s="1192"/>
      <c r="K1118" s="1192"/>
      <c r="L1118" s="1192"/>
      <c r="M1118" s="1192"/>
      <c r="N1118" s="1192"/>
      <c r="O1118" s="1193"/>
    </row>
    <row r="1119" spans="1:16" ht="16.5" customHeight="1">
      <c r="A1119" s="1138"/>
      <c r="B1119" s="417" t="s">
        <v>200</v>
      </c>
      <c r="C1119" s="1194" t="s">
        <v>60</v>
      </c>
      <c r="D1119" s="1195"/>
      <c r="E1119" s="1198" t="s">
        <v>81</v>
      </c>
      <c r="F1119" s="1198" t="s">
        <v>82</v>
      </c>
      <c r="G1119" s="1200" t="s">
        <v>32</v>
      </c>
      <c r="H1119" s="1202" t="s">
        <v>61</v>
      </c>
      <c r="I1119" s="1202"/>
      <c r="J1119" s="1203"/>
      <c r="K1119" s="1204" t="s">
        <v>97</v>
      </c>
      <c r="L1119" s="1205"/>
      <c r="M1119" s="1206"/>
      <c r="N1119" s="1097" t="s">
        <v>88</v>
      </c>
      <c r="O1119" s="1099" t="s">
        <v>118</v>
      </c>
    </row>
    <row r="1120" spans="1:16" ht="16.5" customHeight="1">
      <c r="A1120" s="1138"/>
      <c r="B1120" s="417" t="s">
        <v>200</v>
      </c>
      <c r="C1120" s="1196"/>
      <c r="D1120" s="1197"/>
      <c r="E1120" s="1199"/>
      <c r="F1120" s="1199"/>
      <c r="G1120" s="1201"/>
      <c r="H1120" s="428" t="s">
        <v>31</v>
      </c>
      <c r="I1120" s="254" t="s">
        <v>194</v>
      </c>
      <c r="J1120" s="429" t="s">
        <v>32</v>
      </c>
      <c r="K1120" s="428" t="s">
        <v>31</v>
      </c>
      <c r="L1120" s="254" t="s">
        <v>194</v>
      </c>
      <c r="M1120" s="429" t="s">
        <v>32</v>
      </c>
      <c r="N1120" s="1098"/>
      <c r="O1120" s="1100"/>
    </row>
    <row r="1121" spans="1:15" ht="16.5" customHeight="1" thickBot="1">
      <c r="A1121" s="1138"/>
      <c r="B1121" s="417" t="s">
        <v>200</v>
      </c>
      <c r="C1121" s="1102" t="s">
        <v>62</v>
      </c>
      <c r="D1121" s="1103"/>
      <c r="E1121" s="253">
        <f>'Class-9'!$L$7</f>
        <v>10</v>
      </c>
      <c r="F1121" s="253">
        <f>'Class-9'!$M$7</f>
        <v>10</v>
      </c>
      <c r="G1121" s="255">
        <f>SUM(E1121:F1121)</f>
        <v>20</v>
      </c>
      <c r="H1121" s="253">
        <f>'Class-9'!$O$7</f>
        <v>24</v>
      </c>
      <c r="I1121" s="253">
        <f>'Class-9'!$P$7</f>
        <v>6</v>
      </c>
      <c r="J1121" s="255">
        <f>SUM(H1121:I1121)</f>
        <v>30</v>
      </c>
      <c r="K1121" s="253">
        <f>'Class-9'!$R$7</f>
        <v>40</v>
      </c>
      <c r="L1121" s="253">
        <f>'Class-9'!$S$7</f>
        <v>10</v>
      </c>
      <c r="M1121" s="255">
        <f>SUM(K1121:L1121)</f>
        <v>50</v>
      </c>
      <c r="N1121" s="129">
        <f>SUM(G1121,J1121,M1121)</f>
        <v>100</v>
      </c>
      <c r="O1121" s="1101"/>
    </row>
    <row r="1122" spans="1:15" ht="16.5" customHeight="1">
      <c r="A1122" s="1138"/>
      <c r="B1122" s="417" t="s">
        <v>200</v>
      </c>
      <c r="C1122" s="1104" t="str">
        <f>'Class-9'!$L$3</f>
        <v>HINDI</v>
      </c>
      <c r="D1122" s="1105"/>
      <c r="E1122" s="81">
        <f>IF($J1110="TC",0,IF($J1110="Nso",0,VLOOKUP($A1107,'Class-9'!$B$9:$FL$108,11,0)))</f>
        <v>0</v>
      </c>
      <c r="F1122" s="81">
        <f>IF($J1110="TC",0,IF($J1110="Nso",0,VLOOKUP($A1107,'Class-9'!$B$9:$FL$108,12,0)))</f>
        <v>0</v>
      </c>
      <c r="G1122" s="256">
        <f>E1122+F1122</f>
        <v>0</v>
      </c>
      <c r="H1122" s="81">
        <f>IF($J1110="TC",0,IF($J1110="Nso",0,VLOOKUP($A1107,'Class-9'!$B$9:$FL$108,14,0)))</f>
        <v>0</v>
      </c>
      <c r="I1122" s="81">
        <f>IF($J1110="TC",0,IF($J1110="Nso",0,VLOOKUP($A1107,'Class-9'!$B$9:$FL$108,15,0)))</f>
        <v>0</v>
      </c>
      <c r="J1122" s="256">
        <f>H1122+I1122</f>
        <v>0</v>
      </c>
      <c r="K1122" s="81">
        <f>IF($J1110="TC",0,IF($J1110="Nso",0,VLOOKUP($A1107,'Class-9'!$B$9:$FL$108,17,0)))</f>
        <v>0</v>
      </c>
      <c r="L1122" s="81">
        <f>IF($J1110="Nso",0,VLOOKUP($A1107,'Class-9'!$B$9:$FL$108,18,0))</f>
        <v>0</v>
      </c>
      <c r="M1122" s="256">
        <f>K1122+L1122</f>
        <v>0</v>
      </c>
      <c r="N1122" s="81">
        <f>G1122+J1122+M1122</f>
        <v>0</v>
      </c>
      <c r="O1122" s="82" t="str">
        <f>IF($J1110="TC",0,IF($J1110="Nso",0,VLOOKUP($A1107,'Class-9'!$B$9:$FL$108,24,0)))</f>
        <v/>
      </c>
    </row>
    <row r="1123" spans="1:15" ht="16.5" customHeight="1" thickBot="1">
      <c r="A1123" s="1138"/>
      <c r="B1123" s="417" t="s">
        <v>200</v>
      </c>
      <c r="C1123" s="1106" t="str">
        <f>'Class-9'!$Z$3</f>
        <v>ENGLISH</v>
      </c>
      <c r="D1123" s="1107"/>
      <c r="E1123" s="419">
        <f>IF($J1110="TC",0,IF($J1110="Nso",0,VLOOKUP($A1107,'Class-9'!$B$9:$FL$108,25,0)))</f>
        <v>0</v>
      </c>
      <c r="F1123" s="419">
        <f>IF($J1110="TC",0,IF($J1110="Nso",0,VLOOKUP($A1107,'Class-9'!$B$9:$FL$108,26,0)))</f>
        <v>0</v>
      </c>
      <c r="G1123" s="420">
        <f t="shared" ref="G1123" si="224">E1123+F1123</f>
        <v>0</v>
      </c>
      <c r="H1123" s="421">
        <f>IF($J1110="TC",0,IF($J1110="Nso",0,VLOOKUP($A1107,'Class-9'!$B$9:$FL$108,28,0)))</f>
        <v>0</v>
      </c>
      <c r="I1123" s="419">
        <f>IF($J1110="TC",0,IF($J1110="Nso",0,VLOOKUP($A1107,'Class-9'!$B$9:$FL$108,29,0)))</f>
        <v>0</v>
      </c>
      <c r="J1123" s="420">
        <f t="shared" ref="J1123" si="225">H1123+I1123</f>
        <v>0</v>
      </c>
      <c r="K1123" s="419">
        <f>IF($J1110="TC",0,IF($J1110="Nso",0,VLOOKUP($A1107,'Class-9'!$B$9:$FL$108,31,0)))</f>
        <v>0</v>
      </c>
      <c r="L1123" s="419">
        <f>IF($J1110="Nso",0,VLOOKUP($A1107,'Class-9'!$B$9:$FL$108,32,0))</f>
        <v>0</v>
      </c>
      <c r="M1123" s="420">
        <f t="shared" ref="M1123" si="226">K1123+L1123</f>
        <v>0</v>
      </c>
      <c r="N1123" s="419">
        <f t="shared" ref="N1123" si="227">G1123+J1123+M1123</f>
        <v>0</v>
      </c>
      <c r="O1123" s="422" t="str">
        <f>IF($J1110="TC",0,IF($J1110="Nso",0,VLOOKUP($A1107,'Class-9'!$B$9:$FL$108,38,0)))</f>
        <v/>
      </c>
    </row>
    <row r="1124" spans="1:15" ht="16.5" customHeight="1" thickBot="1">
      <c r="A1124" s="1138"/>
      <c r="B1124" s="417" t="s">
        <v>200</v>
      </c>
      <c r="C1124" s="1108" t="s">
        <v>62</v>
      </c>
      <c r="D1124" s="1109"/>
      <c r="E1124" s="424">
        <f>'Class-9'!$AN$7</f>
        <v>20</v>
      </c>
      <c r="F1124" s="424">
        <f>'Class-9'!$AO$7</f>
        <v>20</v>
      </c>
      <c r="G1124" s="425">
        <f>SUM(E1124:F1124)</f>
        <v>40</v>
      </c>
      <c r="H1124" s="424">
        <f>'Class-9'!$AQ$7</f>
        <v>48</v>
      </c>
      <c r="I1124" s="424">
        <f>'Class-9'!$AR$7</f>
        <v>12</v>
      </c>
      <c r="J1124" s="425">
        <f>SUM(H1124:I1124)</f>
        <v>60</v>
      </c>
      <c r="K1124" s="424">
        <f>'Class-9'!$AT$7</f>
        <v>80</v>
      </c>
      <c r="L1124" s="424">
        <f>'Class-9'!$AU$7</f>
        <v>20</v>
      </c>
      <c r="M1124" s="425">
        <f>SUM(K1124:L1124)</f>
        <v>100</v>
      </c>
      <c r="N1124" s="426">
        <f>SUM(G1124,J1124,M1124)</f>
        <v>200</v>
      </c>
      <c r="O1124" s="427" t="s">
        <v>201</v>
      </c>
    </row>
    <row r="1125" spans="1:15" ht="16.5" customHeight="1">
      <c r="A1125" s="1138"/>
      <c r="B1125" s="417" t="s">
        <v>200</v>
      </c>
      <c r="C1125" s="1110" t="str">
        <f>'Class-9'!$AN$3</f>
        <v>SANSKRIT-I</v>
      </c>
      <c r="D1125" s="1111"/>
      <c r="E1125" s="81">
        <f>IF($J1110="TC",0,IF($J1110="Nso",0,VLOOKUP($A1107,'Class-9'!$B$9:$FL$108,39,0)))</f>
        <v>0</v>
      </c>
      <c r="F1125" s="81">
        <f>IF($J1110="TC",0,IF($J1110="TC",0,IF($J1110="Nso",0,VLOOKUP($A1107,'Class-9'!$B$9:$FL$108,40,0))))</f>
        <v>0</v>
      </c>
      <c r="G1125" s="423">
        <f t="shared" ref="G1125:G1129" si="228">E1125+F1125</f>
        <v>0</v>
      </c>
      <c r="H1125" s="410">
        <f>IF($J1110="TC",0,IF($J1110="Nso",0,VLOOKUP($A1107,'Class-9'!$B$9:$FL$108,42,0)))</f>
        <v>0</v>
      </c>
      <c r="I1125" s="81">
        <f>IF($J1110="TC",0,IF($J1110="Nso",0,VLOOKUP($A1107,'Class-9'!$B$9:$FL$108,43,0)))</f>
        <v>0</v>
      </c>
      <c r="J1125" s="423">
        <f t="shared" ref="J1125:J1129" si="229">H1125+I1125</f>
        <v>0</v>
      </c>
      <c r="K1125" s="81">
        <f>IF($J1110="TC",0,IF($J1110="Nso",0,VLOOKUP($A1107,'Class-9'!$B$9:$FL$108,45,0)))</f>
        <v>0</v>
      </c>
      <c r="L1125" s="81">
        <f>IF($J1110="Nso",0,VLOOKUP($A1107,'Class-9'!$B$9:$FL$108,46,0))</f>
        <v>0</v>
      </c>
      <c r="M1125" s="423">
        <f t="shared" ref="M1125:M1129" si="230">K1125+L1125</f>
        <v>0</v>
      </c>
      <c r="N1125" s="81">
        <f t="shared" ref="N1125:N1129" si="231">G1125+J1125+M1125</f>
        <v>0</v>
      </c>
      <c r="O1125" s="82" t="str">
        <f>IF($J1110="TC",0,IF($J1110="Nso",0,VLOOKUP($A1107,'Class-9'!$B$9:$FL$108,52,0)))</f>
        <v/>
      </c>
    </row>
    <row r="1126" spans="1:15" ht="16.5" customHeight="1">
      <c r="A1126" s="1138"/>
      <c r="B1126" s="417" t="s">
        <v>200</v>
      </c>
      <c r="C1126" s="1112" t="str">
        <f>'Class-9'!$BB$3</f>
        <v>SANSKRIT-II</v>
      </c>
      <c r="D1126" s="1113"/>
      <c r="E1126" s="81">
        <f>IF($J1110="TC",0,IF($J1110="Nso",0,VLOOKUP($A1107,'Class-9'!$B$9:$FL$108,53,0)))</f>
        <v>0</v>
      </c>
      <c r="F1126" s="81">
        <f>IF($J1110="TC",0,IF($J1110="Nso",0,VLOOKUP($A1107,'Class-9'!$B$9:$FL$108,54,0)))</f>
        <v>0</v>
      </c>
      <c r="G1126" s="257">
        <f t="shared" si="228"/>
        <v>0</v>
      </c>
      <c r="H1126" s="258">
        <f>IF($J1110="TC",0,IF($J1110="Nso",0,VLOOKUP($A1107,'Class-9'!$B$9:$FL$108,56,0)))</f>
        <v>0</v>
      </c>
      <c r="I1126" s="81">
        <f>IF($J1110="TC",0,IF($J1110="Nso",0,VLOOKUP($A1107,'Class-9'!$B$9:$FL$108,57,0)))</f>
        <v>0</v>
      </c>
      <c r="J1126" s="257">
        <f t="shared" si="229"/>
        <v>0</v>
      </c>
      <c r="K1126" s="81">
        <f>IF($J1110="TC",0,IF($J1110="Nso",0,VLOOKUP($A1107,'Class-9'!$B$9:$FL$108,59,0)))</f>
        <v>0</v>
      </c>
      <c r="L1126" s="81">
        <f>IF($J1110="Nso",0,VLOOKUP($A1107,'Class-9'!$B$9:$FL$108,60,0))</f>
        <v>0</v>
      </c>
      <c r="M1126" s="257">
        <f t="shared" si="230"/>
        <v>0</v>
      </c>
      <c r="N1126" s="81">
        <f t="shared" si="231"/>
        <v>0</v>
      </c>
      <c r="O1126" s="82" t="str">
        <f>IF($J1110="TC",0,IF($J1110="Nso",0,VLOOKUP($A1107,'Class-9'!$B$9:$FL$108,66,0)))</f>
        <v/>
      </c>
    </row>
    <row r="1127" spans="1:15" ht="16.5" customHeight="1">
      <c r="A1127" s="1138"/>
      <c r="B1127" s="417" t="s">
        <v>200</v>
      </c>
      <c r="C1127" s="1112" t="str">
        <f>'Class-9'!$BP$3</f>
        <v>MATHEMATICS</v>
      </c>
      <c r="D1127" s="1113"/>
      <c r="E1127" s="81">
        <f>IF($J1110="TC",0,IF($J1110="Nso",0,VLOOKUP($A1107,'Class-9'!$B$9:$FL$108,67,0)))</f>
        <v>0</v>
      </c>
      <c r="F1127" s="81">
        <f>IF($J1110="TC",0,IF($J1110="Nso",0,VLOOKUP($A1107,'Class-9'!$B$9:$FL$108,68,0)))</f>
        <v>0</v>
      </c>
      <c r="G1127" s="257">
        <f t="shared" si="228"/>
        <v>0</v>
      </c>
      <c r="H1127" s="258">
        <f>IF($J1110="TC",0,IF($J1110="Nso",0,VLOOKUP($A1107,'Class-9'!$B$9:$FL$108,70,0)))</f>
        <v>0</v>
      </c>
      <c r="I1127" s="81">
        <f>IF($J1110="TC",0,IF($J1110="Nso",0,VLOOKUP($A1107,'Class-9'!$B$9:$FL$108,71,0)))</f>
        <v>0</v>
      </c>
      <c r="J1127" s="257">
        <f t="shared" si="229"/>
        <v>0</v>
      </c>
      <c r="K1127" s="81">
        <f>IF($J1110="TC",0,IF($J1110="Nso",0,VLOOKUP($A1107,'Class-9'!$B$9:$FL$108,73,0)))</f>
        <v>0</v>
      </c>
      <c r="L1127" s="81">
        <f>IF($J1110="Nso",0,VLOOKUP($A1107,'Class-9'!$B$9:$FL$108,74,0))</f>
        <v>0</v>
      </c>
      <c r="M1127" s="257">
        <f t="shared" si="230"/>
        <v>0</v>
      </c>
      <c r="N1127" s="81">
        <f t="shared" si="231"/>
        <v>0</v>
      </c>
      <c r="O1127" s="82" t="str">
        <f>IF($J1110="TC",0,IF($J1110="Nso",0,VLOOKUP($A1107,'Class-9'!$B$9:$FL$108,80,0)))</f>
        <v/>
      </c>
    </row>
    <row r="1128" spans="1:15" ht="16.5" customHeight="1">
      <c r="A1128" s="1138"/>
      <c r="B1128" s="417" t="s">
        <v>200</v>
      </c>
      <c r="C1128" s="1114" t="str">
        <f>'Class-9'!$CD$3</f>
        <v>SCIENCE</v>
      </c>
      <c r="D1128" s="1115"/>
      <c r="E1128" s="411">
        <f>IF($J1110="TC",0,IF($J1110="Nso",0,VLOOKUP($A1107,'Class-9'!$B$9:$FL$108,81,0)))</f>
        <v>0</v>
      </c>
      <c r="F1128" s="411">
        <f>IF($J1110="TC",0,IF($J1110="Nso",0,VLOOKUP($A1107,'Class-9'!$B$9:$FL$108,82,0)))</f>
        <v>0</v>
      </c>
      <c r="G1128" s="412">
        <f t="shared" si="228"/>
        <v>0</v>
      </c>
      <c r="H1128" s="413">
        <f>IF($J1110="TC",0,IF($J1110="Nso",0,VLOOKUP($A1107,'Class-9'!$B$9:$FL$108,84,0)))</f>
        <v>0</v>
      </c>
      <c r="I1128" s="411">
        <f>IF($J1110="TC",0,IF($J1110="Nso",0,VLOOKUP($A1107,'Class-9'!$B$9:$FL$108,85,0)))</f>
        <v>0</v>
      </c>
      <c r="J1128" s="412">
        <f t="shared" si="229"/>
        <v>0</v>
      </c>
      <c r="K1128" s="411">
        <f>IF($J1110="TC",0,IF($J1110="Nso",0,VLOOKUP($A1107,'Class-9'!$B$9:$FL$108,87,0)))</f>
        <v>0</v>
      </c>
      <c r="L1128" s="411">
        <f>IF($J1110="Nso",0,VLOOKUP($A1107,'Class-9'!$B$9:$FL$108,88,0))</f>
        <v>0</v>
      </c>
      <c r="M1128" s="412">
        <f t="shared" si="230"/>
        <v>0</v>
      </c>
      <c r="N1128" s="411">
        <f t="shared" si="231"/>
        <v>0</v>
      </c>
      <c r="O1128" s="414" t="str">
        <f>IF($J1110="TC",0,IF($J1110="Nso",0,VLOOKUP($A1107,'Class-9'!$B$9:$FL$108,94,0)))</f>
        <v/>
      </c>
    </row>
    <row r="1129" spans="1:15" ht="16.5" customHeight="1" thickBot="1">
      <c r="A1129" s="1138"/>
      <c r="B1129" s="417" t="s">
        <v>200</v>
      </c>
      <c r="C1129" s="1114" t="str">
        <f>'Class-9'!$CR$3</f>
        <v>SOCIAL SCIENCE</v>
      </c>
      <c r="D1129" s="1115"/>
      <c r="E1129" s="411">
        <f>IF($J1111="TC",0,IF($J1110="Nso",0,VLOOKUP($A1107,'Class-9'!$B$9:$FL$108,95,0)))</f>
        <v>0</v>
      </c>
      <c r="F1129" s="411">
        <f>IF($J1111="TC",0,IF($J1110="Nso",0,VLOOKUP($A1107,'Class-9'!$B$9:$FL$108,96,0)))</f>
        <v>0</v>
      </c>
      <c r="G1129" s="412">
        <f t="shared" si="228"/>
        <v>0</v>
      </c>
      <c r="H1129" s="413">
        <f>IF($J1111="TC",0,IF($J1110="Nso",0,VLOOKUP($A1107,'Class-9'!$B$9:$FL$108,98,0)))</f>
        <v>0</v>
      </c>
      <c r="I1129" s="411">
        <f>IF($J1111="TC",0,IF($J1110="Nso",0,VLOOKUP($A1107,'Class-9'!$B$9:$FL$108,99,0)))</f>
        <v>0</v>
      </c>
      <c r="J1129" s="412">
        <f t="shared" si="229"/>
        <v>0</v>
      </c>
      <c r="K1129" s="411">
        <f>IF($J1111="TC",0,IF($J1110="Nso",0,VLOOKUP($A1107,'Class-9'!$B$9:$FL$108,101,0)))</f>
        <v>0</v>
      </c>
      <c r="L1129" s="411">
        <f>IF($J1111="Nso",0,VLOOKUP($A1107,'Class-9'!$B$9:$FL$108,102,0))</f>
        <v>0</v>
      </c>
      <c r="M1129" s="412">
        <f t="shared" si="230"/>
        <v>0</v>
      </c>
      <c r="N1129" s="411">
        <f t="shared" si="231"/>
        <v>0</v>
      </c>
      <c r="O1129" s="414" t="str">
        <f>IF($J1111="TC",0,IF($J1110="Nso",0,VLOOKUP($A1107,'Class-9'!$B$9:$FL$108,108,0)))</f>
        <v/>
      </c>
    </row>
    <row r="1130" spans="1:15" ht="23.25" customHeight="1">
      <c r="A1130" s="1138"/>
      <c r="B1130" s="417" t="s">
        <v>200</v>
      </c>
      <c r="C1130" s="1116" t="s">
        <v>89</v>
      </c>
      <c r="D1130" s="1117"/>
      <c r="E1130" s="1118"/>
      <c r="F1130" s="1122" t="s">
        <v>90</v>
      </c>
      <c r="G1130" s="1123"/>
      <c r="H1130" s="1124" t="s">
        <v>91</v>
      </c>
      <c r="I1130" s="1125"/>
      <c r="J1130" s="1126" t="s">
        <v>47</v>
      </c>
      <c r="K1130" s="1127"/>
      <c r="L1130" s="415" t="s">
        <v>111</v>
      </c>
      <c r="M1130" s="1128" t="s">
        <v>45</v>
      </c>
      <c r="N1130" s="1129"/>
      <c r="O1130" s="416" t="s">
        <v>49</v>
      </c>
    </row>
    <row r="1131" spans="1:15" ht="20.25" customHeight="1" thickBot="1">
      <c r="A1131" s="1138"/>
      <c r="B1131" s="417" t="s">
        <v>200</v>
      </c>
      <c r="C1131" s="1119"/>
      <c r="D1131" s="1120"/>
      <c r="E1131" s="1121"/>
      <c r="F1131" s="1130">
        <f>IF($J1110="TC",0,IF($J1110="Nso",0,VLOOKUP($A1107,'Class-9'!$B$9:$FL$108,160,0)))</f>
        <v>0</v>
      </c>
      <c r="G1131" s="1131"/>
      <c r="H1131" s="1130">
        <f>IF($J1110="TC",0,IF($J1110="Nso",0,VLOOKUP($A1107,'Class-9'!$B$9:$FL$108,161,0)))</f>
        <v>0</v>
      </c>
      <c r="I1131" s="1131"/>
      <c r="J1131" s="1132">
        <f>IF($J1110="TC",0,IF($J1110="Nso",0,VLOOKUP($A1107,'Class-9'!$B$9:$FL$108,162,0)))</f>
        <v>0</v>
      </c>
      <c r="K1131" s="1133"/>
      <c r="L1131" s="259" t="str">
        <f>IF($J1110="TC",0,IF($J1110="Nso",0,VLOOKUP($A1107,'Class-9'!$B$9:$FL$108,163,0)))</f>
        <v/>
      </c>
      <c r="M1131" s="1134" t="str">
        <f>IF($J1110="TC","TC",IF($J1110="Nso","NSO",VLOOKUP($A1107,'Class-9'!$B$9:$FL$108,164,0)))</f>
        <v/>
      </c>
      <c r="N1131" s="1135"/>
      <c r="O1131" s="79" t="str">
        <f>IF($J1110="Nso",0,VLOOKUP($A1107,'Class-9'!$B$9:$FL$108,166,0))</f>
        <v/>
      </c>
    </row>
    <row r="1132" spans="1:15" ht="20.25" customHeight="1">
      <c r="A1132" s="1138"/>
      <c r="B1132" s="417" t="s">
        <v>200</v>
      </c>
      <c r="C1132" s="1061" t="s">
        <v>64</v>
      </c>
      <c r="D1132" s="1062"/>
      <c r="E1132" s="1062"/>
      <c r="F1132" s="1062"/>
      <c r="G1132" s="1062"/>
      <c r="H1132" s="1063"/>
      <c r="I1132" s="1064" t="s">
        <v>65</v>
      </c>
      <c r="J1132" s="1065"/>
      <c r="K1132" s="1065"/>
      <c r="L1132" s="83">
        <f>VLOOKUP($A1107,'Class-9'!$B$9:$FL$108,157,0)</f>
        <v>0</v>
      </c>
      <c r="M1132" s="1066" t="s">
        <v>121</v>
      </c>
      <c r="N1132" s="1067"/>
      <c r="O1132" s="1068"/>
    </row>
    <row r="1133" spans="1:15" ht="20.25" customHeight="1" thickBot="1">
      <c r="A1133" s="1138"/>
      <c r="B1133" s="417" t="s">
        <v>200</v>
      </c>
      <c r="C1133" s="1069" t="s">
        <v>60</v>
      </c>
      <c r="D1133" s="1070"/>
      <c r="E1133" s="1070"/>
      <c r="F1133" s="1071" t="s">
        <v>192</v>
      </c>
      <c r="G1133" s="1071"/>
      <c r="H1133" s="260" t="s">
        <v>53</v>
      </c>
      <c r="I1133" s="1072" t="s">
        <v>66</v>
      </c>
      <c r="J1133" s="1073"/>
      <c r="K1133" s="1073"/>
      <c r="L1133" s="113">
        <f>VLOOKUP($A1107,'Class-9'!$B$9:$FL$108,158,0)</f>
        <v>0</v>
      </c>
      <c r="M1133" s="1074" t="str">
        <f>IF($J1110="TC",0,IF($J1110="Nso",0,VLOOKUP($A1107,'Class-9'!$B$9:$FL$108,159,0)))</f>
        <v/>
      </c>
      <c r="N1133" s="1075"/>
      <c r="O1133" s="1076"/>
    </row>
    <row r="1134" spans="1:15" ht="17.25" customHeight="1">
      <c r="A1134" s="1138"/>
      <c r="B1134" s="417" t="s">
        <v>200</v>
      </c>
      <c r="C1134" s="1069"/>
      <c r="D1134" s="1070"/>
      <c r="E1134" s="1070"/>
      <c r="F1134" s="1071"/>
      <c r="G1134" s="1071"/>
      <c r="H1134" s="261" t="s">
        <v>119</v>
      </c>
      <c r="I1134" s="1077" t="s">
        <v>67</v>
      </c>
      <c r="J1134" s="1078"/>
      <c r="K1134" s="1078"/>
      <c r="L1134" s="1079">
        <f>IF($J1110="TC","Transferred",IF($J1110="Nso","NameSeparated",VLOOKUP($A1107,'Class-9'!$B$9:$FL$108,167,0)))</f>
        <v>0</v>
      </c>
      <c r="M1134" s="1079"/>
      <c r="N1134" s="1079"/>
      <c r="O1134" s="1080"/>
    </row>
    <row r="1135" spans="1:15" ht="17.25" customHeight="1">
      <c r="A1135" s="1138"/>
      <c r="B1135" s="417" t="s">
        <v>200</v>
      </c>
      <c r="C1135" s="1081" t="str">
        <f>'Class-9'!$DF$3</f>
        <v>Foundation Of Information Tech.</v>
      </c>
      <c r="D1135" s="1082"/>
      <c r="E1135" s="1083"/>
      <c r="F1135" s="1084" t="str">
        <f>IF($J1110="TC",0,IF($J1110="Nso",0,VLOOKUP($A1107,'Class-9'!$B$9:$GP$108,185,0)))</f>
        <v>0/200</v>
      </c>
      <c r="G1135" s="1084"/>
      <c r="H1135" s="78" t="str">
        <f>IF($J1110="TC",0,IF($J1110="Nso",0,VLOOKUP($A1107,'Class-9'!$B$9:$GP$108,120,0)))</f>
        <v/>
      </c>
      <c r="I1135" s="1085" t="s">
        <v>79</v>
      </c>
      <c r="J1135" s="1086"/>
      <c r="K1135" s="1086"/>
      <c r="L1135" s="1087">
        <f>'Class-9'!$T$2</f>
        <v>44676</v>
      </c>
      <c r="M1135" s="1088"/>
      <c r="N1135" s="1088"/>
      <c r="O1135" s="1089"/>
    </row>
    <row r="1136" spans="1:15" ht="21" customHeight="1">
      <c r="A1136" s="1138"/>
      <c r="B1136" s="417" t="s">
        <v>200</v>
      </c>
      <c r="C1136" s="1090" t="str">
        <f>'Class-9'!$DR$3</f>
        <v>Health &amp; Phy. Edu.</v>
      </c>
      <c r="D1136" s="1084"/>
      <c r="E1136" s="1084"/>
      <c r="F1136" s="1030" t="str">
        <f>IF($J1110="TC",0,IF($J1110="Nso",0,VLOOKUP($A1107,'Class-9'!$B$9:$GP$108,189,0)))</f>
        <v>0/200</v>
      </c>
      <c r="G1136" s="1031"/>
      <c r="H1136" s="78" t="str">
        <f>IF($J1110="TC",0,IF($J1110="Nso",0,VLOOKUP($A1107,'Class-9'!$B$9:$GP$108,132,0)))</f>
        <v/>
      </c>
      <c r="I1136" s="1091"/>
      <c r="J1136" s="1092"/>
      <c r="K1136" s="1092"/>
      <c r="L1136" s="1092"/>
      <c r="M1136" s="1092"/>
      <c r="N1136" s="1092"/>
      <c r="O1136" s="1093"/>
    </row>
    <row r="1137" spans="1:16" ht="21" customHeight="1">
      <c r="A1137" s="1138"/>
      <c r="B1137" s="417" t="s">
        <v>200</v>
      </c>
      <c r="C1137" s="1028" t="str">
        <f>'Class-9'!$ED$3</f>
        <v>S.U.P.W.</v>
      </c>
      <c r="D1137" s="1029"/>
      <c r="E1137" s="1029"/>
      <c r="F1137" s="1030" t="str">
        <f>IF($J1110="TC",0,IF($J1110="Nso",0,VLOOKUP($A1107,'Class-9'!$B$9:$GP$108,193,0)))</f>
        <v>0/100</v>
      </c>
      <c r="G1137" s="1031"/>
      <c r="H1137" s="78" t="str">
        <f>IF($J1110="TC",0,IF($J1110="Nso",0,VLOOKUP($A1107,'Class-9'!$B$9:$GP$108,138,0)))</f>
        <v/>
      </c>
      <c r="I1137" s="1094"/>
      <c r="J1137" s="1095"/>
      <c r="K1137" s="1095"/>
      <c r="L1137" s="1095"/>
      <c r="M1137" s="1095"/>
      <c r="N1137" s="1095"/>
      <c r="O1137" s="1096"/>
    </row>
    <row r="1138" spans="1:16" ht="14.25" customHeight="1">
      <c r="A1138" s="1138"/>
      <c r="B1138" s="417" t="s">
        <v>200</v>
      </c>
      <c r="C1138" s="1028" t="str">
        <f>'Class-9'!$EJ$3</f>
        <v>ART EDUCATION</v>
      </c>
      <c r="D1138" s="1029"/>
      <c r="E1138" s="1029"/>
      <c r="F1138" s="1030" t="str">
        <f>IF($J1109="TC",0,IF($J1109="Nso",0,VLOOKUP($A1107,'Class-9'!$B$9:$GP$108,197,0)))</f>
        <v>0/100</v>
      </c>
      <c r="G1138" s="1031"/>
      <c r="H1138" s="78" t="str">
        <f>IF($J1109="TC",0,IF($J1109="Nso",0,VLOOKUP($A1107,'Class-9'!$B$9:$GP$108,144,0)))</f>
        <v/>
      </c>
      <c r="I1138" s="1032" t="s">
        <v>92</v>
      </c>
      <c r="J1138" s="1033"/>
      <c r="K1138" s="1033"/>
      <c r="L1138" s="1033"/>
      <c r="M1138" s="1033"/>
      <c r="N1138" s="1033"/>
      <c r="O1138" s="1034"/>
    </row>
    <row r="1139" spans="1:16" ht="14.25" customHeight="1" thickBot="1">
      <c r="A1139" s="1138"/>
      <c r="B1139" s="417" t="s">
        <v>200</v>
      </c>
      <c r="C1139" s="1035" t="str">
        <f>'Class-9'!$EP$3</f>
        <v>H &amp; C RAJ</v>
      </c>
      <c r="D1139" s="1036"/>
      <c r="E1139" s="1036"/>
      <c r="F1139" s="1037" t="str">
        <f>IF($J1110="TC",0,IF($J1110="Nso",0,VLOOKUP($A1107,'Class-9'!$B$9:$GU$108,201,0)))</f>
        <v>0/200</v>
      </c>
      <c r="G1139" s="1038"/>
      <c r="H1139" s="374" t="str">
        <f>IF($J1110="TC",0,IF($J1110="Nso",0,VLOOKUP($A1107,'Class-9'!$B$9:$GU$108,156,0)))</f>
        <v/>
      </c>
      <c r="I1139" s="1032" t="s">
        <v>73</v>
      </c>
      <c r="J1139" s="1033"/>
      <c r="K1139" s="1033"/>
      <c r="L1139" s="1033"/>
      <c r="M1139" s="1033"/>
      <c r="N1139" s="1033"/>
      <c r="O1139" s="1034"/>
    </row>
    <row r="1140" spans="1:16" ht="20.25" customHeight="1">
      <c r="A1140" s="1138"/>
      <c r="B1140" s="417" t="s">
        <v>200</v>
      </c>
      <c r="C1140" s="1046" t="s">
        <v>204</v>
      </c>
      <c r="D1140" s="1047"/>
      <c r="E1140" s="1048"/>
      <c r="F1140" s="1055" t="s">
        <v>205</v>
      </c>
      <c r="G1140" s="1056"/>
      <c r="H1140" s="434" t="s">
        <v>34</v>
      </c>
      <c r="I1140" s="1039" t="s">
        <v>74</v>
      </c>
      <c r="J1140" s="1033"/>
      <c r="K1140" s="1033"/>
      <c r="L1140" s="1033"/>
      <c r="M1140" s="1033"/>
      <c r="N1140" s="1033"/>
      <c r="O1140" s="1034"/>
    </row>
    <row r="1141" spans="1:16" ht="20.25" customHeight="1">
      <c r="A1141" s="1138"/>
      <c r="B1141" s="417" t="s">
        <v>200</v>
      </c>
      <c r="C1141" s="1049"/>
      <c r="D1141" s="1050"/>
      <c r="E1141" s="1051"/>
      <c r="F1141" s="1057" t="s">
        <v>206</v>
      </c>
      <c r="G1141" s="1058"/>
      <c r="H1141" s="435" t="s">
        <v>203</v>
      </c>
      <c r="I1141" s="1040" t="s">
        <v>75</v>
      </c>
      <c r="J1141" s="1041"/>
      <c r="K1141" s="1041"/>
      <c r="L1141" s="1041"/>
      <c r="M1141" s="1041"/>
      <c r="N1141" s="1041"/>
      <c r="O1141" s="1042"/>
    </row>
    <row r="1142" spans="1:16" ht="16.5" customHeight="1">
      <c r="A1142" s="1138"/>
      <c r="B1142" s="417" t="s">
        <v>200</v>
      </c>
      <c r="C1142" s="1049"/>
      <c r="D1142" s="1050"/>
      <c r="E1142" s="1051"/>
      <c r="F1142" s="1057" t="s">
        <v>210</v>
      </c>
      <c r="G1142" s="1058"/>
      <c r="H1142" s="435" t="s">
        <v>68</v>
      </c>
      <c r="I1142" s="1043"/>
      <c r="J1142" s="1044"/>
      <c r="K1142" s="1044"/>
      <c r="L1142" s="1044"/>
      <c r="M1142" s="1044"/>
      <c r="N1142" s="1044"/>
      <c r="O1142" s="1045"/>
    </row>
    <row r="1143" spans="1:16" ht="16.5" customHeight="1">
      <c r="A1143" s="1138"/>
      <c r="B1143" s="417" t="s">
        <v>200</v>
      </c>
      <c r="C1143" s="1049"/>
      <c r="D1143" s="1050"/>
      <c r="E1143" s="1051"/>
      <c r="F1143" s="1057" t="s">
        <v>211</v>
      </c>
      <c r="G1143" s="1058"/>
      <c r="H1143" s="435" t="s">
        <v>69</v>
      </c>
      <c r="I1143" s="1043"/>
      <c r="J1143" s="1044"/>
      <c r="K1143" s="1044"/>
      <c r="L1143" s="1044"/>
      <c r="M1143" s="1044"/>
      <c r="N1143" s="1044"/>
      <c r="O1143" s="1045"/>
    </row>
    <row r="1144" spans="1:16" ht="16.5" customHeight="1">
      <c r="A1144" s="1138"/>
      <c r="B1144" s="417" t="s">
        <v>200</v>
      </c>
      <c r="C1144" s="1049"/>
      <c r="D1144" s="1050"/>
      <c r="E1144" s="1051"/>
      <c r="F1144" s="1057" t="s">
        <v>120</v>
      </c>
      <c r="G1144" s="1058"/>
      <c r="H1144" s="435" t="s">
        <v>71</v>
      </c>
      <c r="I1144" s="1022" t="s">
        <v>93</v>
      </c>
      <c r="J1144" s="1023"/>
      <c r="K1144" s="1023"/>
      <c r="L1144" s="1023"/>
      <c r="M1144" s="1023"/>
      <c r="N1144" s="1023"/>
      <c r="O1144" s="1024"/>
    </row>
    <row r="1145" spans="1:16" ht="16.5" customHeight="1" thickBot="1">
      <c r="A1145" s="1138"/>
      <c r="B1145" s="418" t="s">
        <v>200</v>
      </c>
      <c r="C1145" s="1052"/>
      <c r="D1145" s="1053"/>
      <c r="E1145" s="1054"/>
      <c r="F1145" s="1059" t="s">
        <v>208</v>
      </c>
      <c r="G1145" s="1060"/>
      <c r="H1145" s="436" t="s">
        <v>70</v>
      </c>
      <c r="I1145" s="1025"/>
      <c r="J1145" s="1026"/>
      <c r="K1145" s="1026"/>
      <c r="L1145" s="1026"/>
      <c r="M1145" s="1026"/>
      <c r="N1145" s="1026"/>
      <c r="O1145" s="1027"/>
    </row>
    <row r="1146" spans="1:16" ht="15.75" thickTop="1">
      <c r="A1146" s="1136"/>
      <c r="B1146" s="1136"/>
      <c r="C1146" s="1136"/>
      <c r="D1146" s="1136"/>
      <c r="E1146" s="1136"/>
      <c r="F1146" s="1136"/>
      <c r="G1146" s="1136"/>
      <c r="H1146" s="1136"/>
      <c r="I1146" s="1136"/>
      <c r="J1146" s="1136"/>
      <c r="K1146" s="1136"/>
      <c r="L1146" s="1136"/>
      <c r="M1146" s="1136"/>
      <c r="N1146" s="1136"/>
      <c r="O1146" s="1136"/>
    </row>
    <row r="1147" spans="1:16" ht="24.75" customHeight="1" thickBot="1">
      <c r="A1147" s="263">
        <f>A1107+1</f>
        <v>30</v>
      </c>
      <c r="B1147" s="1137" t="s">
        <v>56</v>
      </c>
      <c r="C1147" s="1137"/>
      <c r="D1147" s="1137"/>
      <c r="E1147" s="1137"/>
      <c r="F1147" s="1137"/>
      <c r="G1147" s="1137"/>
      <c r="H1147" s="1137"/>
      <c r="I1147" s="1137"/>
      <c r="J1147" s="1137"/>
      <c r="K1147" s="1137"/>
      <c r="L1147" s="1137"/>
      <c r="M1147" s="1137"/>
      <c r="N1147" s="1137"/>
      <c r="O1147" s="1137"/>
    </row>
    <row r="1148" spans="1:16" s="430" customFormat="1" ht="30.75" customHeight="1" thickTop="1">
      <c r="A1148" s="1138"/>
      <c r="B1148" s="1139"/>
      <c r="C1148" s="1140"/>
      <c r="D1148" s="1143" t="str">
        <f>Master!$E$8</f>
        <v>Govt. Sr. Secondary School Raimalwada</v>
      </c>
      <c r="E1148" s="1144"/>
      <c r="F1148" s="1144"/>
      <c r="G1148" s="1144"/>
      <c r="H1148" s="1144"/>
      <c r="I1148" s="1144"/>
      <c r="J1148" s="1144"/>
      <c r="K1148" s="1144"/>
      <c r="L1148" s="1144"/>
      <c r="M1148" s="1144"/>
      <c r="N1148" s="1144"/>
      <c r="O1148" s="1145"/>
    </row>
    <row r="1149" spans="1:16" ht="26.25" customHeight="1" thickBot="1">
      <c r="A1149" s="1138"/>
      <c r="B1149" s="1141"/>
      <c r="C1149" s="1142"/>
      <c r="D1149" s="1146" t="str">
        <f>Master!$E$11</f>
        <v>P.S.-Bapini (Jodhpur)</v>
      </c>
      <c r="E1149" s="1147"/>
      <c r="F1149" s="1147"/>
      <c r="G1149" s="1147"/>
      <c r="H1149" s="1147"/>
      <c r="I1149" s="1147"/>
      <c r="J1149" s="1147"/>
      <c r="K1149" s="1147"/>
      <c r="L1149" s="1147"/>
      <c r="M1149" s="1147"/>
      <c r="N1149" s="1147"/>
      <c r="O1149" s="1148"/>
    </row>
    <row r="1150" spans="1:16" ht="22.5" customHeight="1">
      <c r="A1150" s="1138"/>
      <c r="B1150" s="262"/>
      <c r="C1150" s="1149" t="s">
        <v>183</v>
      </c>
      <c r="D1150" s="1150"/>
      <c r="E1150" s="1150"/>
      <c r="F1150" s="1150"/>
      <c r="G1150" s="1151"/>
      <c r="H1150" s="1158" t="s">
        <v>156</v>
      </c>
      <c r="I1150" s="1158"/>
      <c r="J1150" s="1161">
        <f>VLOOKUP($A1147,'Class-9'!$B$9:$K$108,6)</f>
        <v>0</v>
      </c>
      <c r="K1150" s="1162"/>
      <c r="L1150" s="1167" t="s">
        <v>76</v>
      </c>
      <c r="M1150" s="1168"/>
      <c r="N1150" s="1169" t="str">
        <f>Master!$E$14</f>
        <v>08151106901</v>
      </c>
      <c r="O1150" s="1170"/>
    </row>
    <row r="1151" spans="1:16" ht="18.75" customHeight="1">
      <c r="A1151" s="1138"/>
      <c r="B1151" s="37"/>
      <c r="C1151" s="1152"/>
      <c r="D1151" s="1153"/>
      <c r="E1151" s="1153"/>
      <c r="F1151" s="1153"/>
      <c r="G1151" s="1154"/>
      <c r="H1151" s="1159"/>
      <c r="I1151" s="1159"/>
      <c r="J1151" s="1163"/>
      <c r="K1151" s="1164"/>
      <c r="L1151" s="1171" t="s">
        <v>72</v>
      </c>
      <c r="M1151" s="1172"/>
      <c r="N1151" s="1172"/>
      <c r="O1151" s="1173"/>
      <c r="P1151" s="104" t="s">
        <v>191</v>
      </c>
    </row>
    <row r="1152" spans="1:16" ht="23.25" customHeight="1" thickBot="1">
      <c r="A1152" s="1138"/>
      <c r="B1152" s="37"/>
      <c r="C1152" s="1155"/>
      <c r="D1152" s="1156"/>
      <c r="E1152" s="1156"/>
      <c r="F1152" s="1156"/>
      <c r="G1152" s="1157"/>
      <c r="H1152" s="1160"/>
      <c r="I1152" s="1160"/>
      <c r="J1152" s="1165"/>
      <c r="K1152" s="1166"/>
      <c r="L1152" s="1174" t="s">
        <v>57</v>
      </c>
      <c r="M1152" s="1175"/>
      <c r="N1152" s="1176" t="str">
        <f>Master!$E$6</f>
        <v>2021-22</v>
      </c>
      <c r="O1152" s="1177"/>
    </row>
    <row r="1153" spans="1:15" ht="20.25" customHeight="1">
      <c r="A1153" s="1138"/>
      <c r="B1153" s="417" t="s">
        <v>200</v>
      </c>
      <c r="C1153" s="1178" t="s">
        <v>22</v>
      </c>
      <c r="D1153" s="1179"/>
      <c r="E1153" s="1179"/>
      <c r="F1153" s="1180"/>
      <c r="G1153" s="23" t="s">
        <v>181</v>
      </c>
      <c r="H1153" s="1181">
        <f>VLOOKUP($A1147,'Class-9'!$B$9:$FL$108,4,0)</f>
        <v>0</v>
      </c>
      <c r="I1153" s="1181"/>
      <c r="J1153" s="1181"/>
      <c r="K1153" s="1181"/>
      <c r="L1153" s="1181"/>
      <c r="M1153" s="1181"/>
      <c r="N1153" s="1181"/>
      <c r="O1153" s="1182"/>
    </row>
    <row r="1154" spans="1:15" ht="20.25" customHeight="1">
      <c r="A1154" s="1138"/>
      <c r="B1154" s="417" t="s">
        <v>200</v>
      </c>
      <c r="C1154" s="1183" t="s">
        <v>24</v>
      </c>
      <c r="D1154" s="1184"/>
      <c r="E1154" s="1184"/>
      <c r="F1154" s="1185"/>
      <c r="G1154" s="31" t="s">
        <v>181</v>
      </c>
      <c r="H1154" s="1186">
        <f>VLOOKUP($A1147,'Class-9'!$B$9:$FL$108,7,0)</f>
        <v>0</v>
      </c>
      <c r="I1154" s="1186"/>
      <c r="J1154" s="1186"/>
      <c r="K1154" s="1186"/>
      <c r="L1154" s="1186"/>
      <c r="M1154" s="1186"/>
      <c r="N1154" s="1186"/>
      <c r="O1154" s="1187"/>
    </row>
    <row r="1155" spans="1:15" ht="20.25" customHeight="1">
      <c r="A1155" s="1138"/>
      <c r="B1155" s="417" t="s">
        <v>200</v>
      </c>
      <c r="C1155" s="1183" t="s">
        <v>25</v>
      </c>
      <c r="D1155" s="1184"/>
      <c r="E1155" s="1184"/>
      <c r="F1155" s="1185"/>
      <c r="G1155" s="31" t="s">
        <v>181</v>
      </c>
      <c r="H1155" s="1186">
        <f>VLOOKUP($A1147,'Class-9'!$B$9:$FL$108,8,0)</f>
        <v>0</v>
      </c>
      <c r="I1155" s="1186"/>
      <c r="J1155" s="1186"/>
      <c r="K1155" s="1186"/>
      <c r="L1155" s="1186"/>
      <c r="M1155" s="1186"/>
      <c r="N1155" s="1186"/>
      <c r="O1155" s="1187"/>
    </row>
    <row r="1156" spans="1:15" ht="20.25" customHeight="1">
      <c r="A1156" s="1138"/>
      <c r="B1156" s="417" t="s">
        <v>200</v>
      </c>
      <c r="C1156" s="1183" t="s">
        <v>58</v>
      </c>
      <c r="D1156" s="1184"/>
      <c r="E1156" s="1184"/>
      <c r="F1156" s="1185"/>
      <c r="G1156" s="31" t="s">
        <v>181</v>
      </c>
      <c r="H1156" s="1186">
        <f>VLOOKUP($A1147,'Class-9'!$B$9:$FL$108,9,0)</f>
        <v>0</v>
      </c>
      <c r="I1156" s="1186"/>
      <c r="J1156" s="1186"/>
      <c r="K1156" s="1186"/>
      <c r="L1156" s="1186"/>
      <c r="M1156" s="1186"/>
      <c r="N1156" s="1186"/>
      <c r="O1156" s="1187"/>
    </row>
    <row r="1157" spans="1:15" ht="20.25" customHeight="1">
      <c r="A1157" s="1138"/>
      <c r="B1157" s="417" t="s">
        <v>200</v>
      </c>
      <c r="C1157" s="1183" t="s">
        <v>59</v>
      </c>
      <c r="D1157" s="1184"/>
      <c r="E1157" s="1184"/>
      <c r="F1157" s="1185"/>
      <c r="G1157" s="31" t="s">
        <v>181</v>
      </c>
      <c r="H1157" s="1188" t="str">
        <f>CONCATENATE('Class-9'!$G$4,'Class-9'!$J$4)</f>
        <v>9(A)</v>
      </c>
      <c r="I1157" s="1186"/>
      <c r="J1157" s="1186"/>
      <c r="K1157" s="1186"/>
      <c r="L1157" s="1186"/>
      <c r="M1157" s="1186"/>
      <c r="N1157" s="1186"/>
      <c r="O1157" s="1187"/>
    </row>
    <row r="1158" spans="1:15" ht="20.25" customHeight="1" thickBot="1">
      <c r="A1158" s="1138"/>
      <c r="B1158" s="417" t="s">
        <v>200</v>
      </c>
      <c r="C1158" s="1189" t="s">
        <v>27</v>
      </c>
      <c r="D1158" s="1190"/>
      <c r="E1158" s="1190"/>
      <c r="F1158" s="1191"/>
      <c r="G1158" s="80" t="s">
        <v>181</v>
      </c>
      <c r="H1158" s="1192">
        <f>VLOOKUP($A1147,'Class-9'!$B$9:$FL$108,10,0)</f>
        <v>0</v>
      </c>
      <c r="I1158" s="1192"/>
      <c r="J1158" s="1192"/>
      <c r="K1158" s="1192"/>
      <c r="L1158" s="1192"/>
      <c r="M1158" s="1192"/>
      <c r="N1158" s="1192"/>
      <c r="O1158" s="1193"/>
    </row>
    <row r="1159" spans="1:15" ht="16.5" customHeight="1">
      <c r="A1159" s="1138"/>
      <c r="B1159" s="417" t="s">
        <v>200</v>
      </c>
      <c r="C1159" s="1194" t="s">
        <v>60</v>
      </c>
      <c r="D1159" s="1195"/>
      <c r="E1159" s="1198" t="s">
        <v>81</v>
      </c>
      <c r="F1159" s="1198" t="s">
        <v>82</v>
      </c>
      <c r="G1159" s="1200" t="s">
        <v>32</v>
      </c>
      <c r="H1159" s="1202" t="s">
        <v>61</v>
      </c>
      <c r="I1159" s="1202"/>
      <c r="J1159" s="1203"/>
      <c r="K1159" s="1204" t="s">
        <v>97</v>
      </c>
      <c r="L1159" s="1205"/>
      <c r="M1159" s="1206"/>
      <c r="N1159" s="1097" t="s">
        <v>88</v>
      </c>
      <c r="O1159" s="1099" t="s">
        <v>118</v>
      </c>
    </row>
    <row r="1160" spans="1:15" ht="16.5" customHeight="1">
      <c r="A1160" s="1138"/>
      <c r="B1160" s="417" t="s">
        <v>200</v>
      </c>
      <c r="C1160" s="1196"/>
      <c r="D1160" s="1197"/>
      <c r="E1160" s="1199"/>
      <c r="F1160" s="1199"/>
      <c r="G1160" s="1201"/>
      <c r="H1160" s="428" t="s">
        <v>31</v>
      </c>
      <c r="I1160" s="254" t="s">
        <v>194</v>
      </c>
      <c r="J1160" s="429" t="s">
        <v>32</v>
      </c>
      <c r="K1160" s="428" t="s">
        <v>31</v>
      </c>
      <c r="L1160" s="254" t="s">
        <v>194</v>
      </c>
      <c r="M1160" s="429" t="s">
        <v>32</v>
      </c>
      <c r="N1160" s="1098"/>
      <c r="O1160" s="1100"/>
    </row>
    <row r="1161" spans="1:15" ht="16.5" customHeight="1" thickBot="1">
      <c r="A1161" s="1138"/>
      <c r="B1161" s="417" t="s">
        <v>200</v>
      </c>
      <c r="C1161" s="1102" t="s">
        <v>62</v>
      </c>
      <c r="D1161" s="1103"/>
      <c r="E1161" s="253">
        <f>'Class-9'!$L$7</f>
        <v>10</v>
      </c>
      <c r="F1161" s="253">
        <f>'Class-9'!$M$7</f>
        <v>10</v>
      </c>
      <c r="G1161" s="255">
        <f>SUM(E1161:F1161)</f>
        <v>20</v>
      </c>
      <c r="H1161" s="253">
        <f>'Class-9'!$O$7</f>
        <v>24</v>
      </c>
      <c r="I1161" s="253">
        <f>'Class-9'!$P$7</f>
        <v>6</v>
      </c>
      <c r="J1161" s="255">
        <f>SUM(H1161:I1161)</f>
        <v>30</v>
      </c>
      <c r="K1161" s="253">
        <f>'Class-9'!$R$7</f>
        <v>40</v>
      </c>
      <c r="L1161" s="253">
        <f>'Class-9'!$S$7</f>
        <v>10</v>
      </c>
      <c r="M1161" s="255">
        <f>SUM(K1161:L1161)</f>
        <v>50</v>
      </c>
      <c r="N1161" s="129">
        <f>SUM(G1161,J1161,M1161)</f>
        <v>100</v>
      </c>
      <c r="O1161" s="1101"/>
    </row>
    <row r="1162" spans="1:15" ht="16.5" customHeight="1">
      <c r="A1162" s="1138"/>
      <c r="B1162" s="417" t="s">
        <v>200</v>
      </c>
      <c r="C1162" s="1104" t="str">
        <f>'Class-9'!$L$3</f>
        <v>HINDI</v>
      </c>
      <c r="D1162" s="1105"/>
      <c r="E1162" s="81">
        <f>IF($J1150="TC",0,IF($J1150="Nso",0,VLOOKUP($A1147,'Class-9'!$B$9:$FL$108,11,0)))</f>
        <v>0</v>
      </c>
      <c r="F1162" s="81">
        <f>IF($J1150="TC",0,IF($J1150="Nso",0,VLOOKUP($A1147,'Class-9'!$B$9:$FL$108,12,0)))</f>
        <v>0</v>
      </c>
      <c r="G1162" s="256">
        <f>E1162+F1162</f>
        <v>0</v>
      </c>
      <c r="H1162" s="81">
        <f>IF($J1150="TC",0,IF($J1150="Nso",0,VLOOKUP($A1147,'Class-9'!$B$9:$FL$108,14,0)))</f>
        <v>0</v>
      </c>
      <c r="I1162" s="81">
        <f>IF($J1150="TC",0,IF($J1150="Nso",0,VLOOKUP($A1147,'Class-9'!$B$9:$FL$108,15,0)))</f>
        <v>0</v>
      </c>
      <c r="J1162" s="256">
        <f>H1162+I1162</f>
        <v>0</v>
      </c>
      <c r="K1162" s="81">
        <f>IF($J1150="TC",0,IF($J1150="Nso",0,VLOOKUP($A1147,'Class-9'!$B$9:$FL$108,17,0)))</f>
        <v>0</v>
      </c>
      <c r="L1162" s="81">
        <f>IF($J1150="Nso",0,VLOOKUP($A1147,'Class-9'!$B$9:$FL$108,18,0))</f>
        <v>0</v>
      </c>
      <c r="M1162" s="256">
        <f>K1162+L1162</f>
        <v>0</v>
      </c>
      <c r="N1162" s="81">
        <f>G1162+J1162+M1162</f>
        <v>0</v>
      </c>
      <c r="O1162" s="82" t="str">
        <f>IF($J1150="TC",0,IF($J1150="Nso",0,VLOOKUP($A1147,'Class-9'!$B$9:$FL$108,24,0)))</f>
        <v/>
      </c>
    </row>
    <row r="1163" spans="1:15" ht="16.5" customHeight="1" thickBot="1">
      <c r="A1163" s="1138"/>
      <c r="B1163" s="417" t="s">
        <v>200</v>
      </c>
      <c r="C1163" s="1106" t="str">
        <f>'Class-9'!$Z$3</f>
        <v>ENGLISH</v>
      </c>
      <c r="D1163" s="1107"/>
      <c r="E1163" s="419">
        <f>IF($J1150="TC",0,IF($J1150="Nso",0,VLOOKUP($A1147,'Class-9'!$B$9:$FL$108,25,0)))</f>
        <v>0</v>
      </c>
      <c r="F1163" s="419">
        <f>IF($J1150="TC",0,IF($J1150="Nso",0,VLOOKUP($A1147,'Class-9'!$B$9:$FL$108,26,0)))</f>
        <v>0</v>
      </c>
      <c r="G1163" s="420">
        <f t="shared" ref="G1163" si="232">E1163+F1163</f>
        <v>0</v>
      </c>
      <c r="H1163" s="421">
        <f>IF($J1150="TC",0,IF($J1150="Nso",0,VLOOKUP($A1147,'Class-9'!$B$9:$FL$108,28,0)))</f>
        <v>0</v>
      </c>
      <c r="I1163" s="419">
        <f>IF($J1150="TC",0,IF($J1150="Nso",0,VLOOKUP($A1147,'Class-9'!$B$9:$FL$108,29,0)))</f>
        <v>0</v>
      </c>
      <c r="J1163" s="420">
        <f t="shared" ref="J1163" si="233">H1163+I1163</f>
        <v>0</v>
      </c>
      <c r="K1163" s="419">
        <f>IF($J1150="TC",0,IF($J1150="Nso",0,VLOOKUP($A1147,'Class-9'!$B$9:$FL$108,31,0)))</f>
        <v>0</v>
      </c>
      <c r="L1163" s="419">
        <f>IF($J1150="Nso",0,VLOOKUP($A1147,'Class-9'!$B$9:$FL$108,32,0))</f>
        <v>0</v>
      </c>
      <c r="M1163" s="420">
        <f t="shared" ref="M1163" si="234">K1163+L1163</f>
        <v>0</v>
      </c>
      <c r="N1163" s="419">
        <f t="shared" ref="N1163" si="235">G1163+J1163+M1163</f>
        <v>0</v>
      </c>
      <c r="O1163" s="422" t="str">
        <f>IF($J1150="TC",0,IF($J1150="Nso",0,VLOOKUP($A1147,'Class-9'!$B$9:$FL$108,38,0)))</f>
        <v/>
      </c>
    </row>
    <row r="1164" spans="1:15" ht="16.5" customHeight="1" thickBot="1">
      <c r="A1164" s="1138"/>
      <c r="B1164" s="417" t="s">
        <v>200</v>
      </c>
      <c r="C1164" s="1108" t="s">
        <v>62</v>
      </c>
      <c r="D1164" s="1109"/>
      <c r="E1164" s="424">
        <f>'Class-9'!$AN$7</f>
        <v>20</v>
      </c>
      <c r="F1164" s="424">
        <f>'Class-9'!$AO$7</f>
        <v>20</v>
      </c>
      <c r="G1164" s="425">
        <f>SUM(E1164:F1164)</f>
        <v>40</v>
      </c>
      <c r="H1164" s="424">
        <f>'Class-9'!$AQ$7</f>
        <v>48</v>
      </c>
      <c r="I1164" s="424">
        <f>'Class-9'!$AR$7</f>
        <v>12</v>
      </c>
      <c r="J1164" s="425">
        <f>SUM(H1164:I1164)</f>
        <v>60</v>
      </c>
      <c r="K1164" s="424">
        <f>'Class-9'!$AT$7</f>
        <v>80</v>
      </c>
      <c r="L1164" s="424">
        <f>'Class-9'!$AU$7</f>
        <v>20</v>
      </c>
      <c r="M1164" s="425">
        <f>SUM(K1164:L1164)</f>
        <v>100</v>
      </c>
      <c r="N1164" s="426">
        <f>SUM(G1164,J1164,M1164)</f>
        <v>200</v>
      </c>
      <c r="O1164" s="427" t="s">
        <v>201</v>
      </c>
    </row>
    <row r="1165" spans="1:15" ht="16.5" customHeight="1">
      <c r="A1165" s="1138"/>
      <c r="B1165" s="417" t="s">
        <v>200</v>
      </c>
      <c r="C1165" s="1110" t="str">
        <f>'Class-9'!$AN$3</f>
        <v>SANSKRIT-I</v>
      </c>
      <c r="D1165" s="1111"/>
      <c r="E1165" s="81">
        <f>IF($J1150="TC",0,IF($J1150="Nso",0,VLOOKUP($A1147,'Class-9'!$B$9:$FL$108,39,0)))</f>
        <v>0</v>
      </c>
      <c r="F1165" s="81">
        <f>IF($J1150="TC",0,IF($J1150="TC",0,IF($J1150="Nso",0,VLOOKUP($A1147,'Class-9'!$B$9:$FL$108,40,0))))</f>
        <v>0</v>
      </c>
      <c r="G1165" s="423">
        <f t="shared" ref="G1165:G1169" si="236">E1165+F1165</f>
        <v>0</v>
      </c>
      <c r="H1165" s="410">
        <f>IF($J1150="TC",0,IF($J1150="Nso",0,VLOOKUP($A1147,'Class-9'!$B$9:$FL$108,42,0)))</f>
        <v>0</v>
      </c>
      <c r="I1165" s="81">
        <f>IF($J1150="TC",0,IF($J1150="Nso",0,VLOOKUP($A1147,'Class-9'!$B$9:$FL$108,43,0)))</f>
        <v>0</v>
      </c>
      <c r="J1165" s="423">
        <f t="shared" ref="J1165:J1169" si="237">H1165+I1165</f>
        <v>0</v>
      </c>
      <c r="K1165" s="81">
        <f>IF($J1150="TC",0,IF($J1150="Nso",0,VLOOKUP($A1147,'Class-9'!$B$9:$FL$108,45,0)))</f>
        <v>0</v>
      </c>
      <c r="L1165" s="81">
        <f>IF($J1150="Nso",0,VLOOKUP($A1147,'Class-9'!$B$9:$FL$108,46,0))</f>
        <v>0</v>
      </c>
      <c r="M1165" s="423">
        <f t="shared" ref="M1165:M1169" si="238">K1165+L1165</f>
        <v>0</v>
      </c>
      <c r="N1165" s="81">
        <f t="shared" ref="N1165:N1169" si="239">G1165+J1165+M1165</f>
        <v>0</v>
      </c>
      <c r="O1165" s="82" t="str">
        <f>IF($J1150="TC",0,IF($J1150="Nso",0,VLOOKUP($A1147,'Class-9'!$B$9:$FL$108,52,0)))</f>
        <v/>
      </c>
    </row>
    <row r="1166" spans="1:15" ht="16.5" customHeight="1">
      <c r="A1166" s="1138"/>
      <c r="B1166" s="417" t="s">
        <v>200</v>
      </c>
      <c r="C1166" s="1112" t="str">
        <f>'Class-9'!$BB$3</f>
        <v>SANSKRIT-II</v>
      </c>
      <c r="D1166" s="1113"/>
      <c r="E1166" s="81">
        <f>IF($J1150="TC",0,IF($J1150="Nso",0,VLOOKUP($A1147,'Class-9'!$B$9:$FL$108,53,0)))</f>
        <v>0</v>
      </c>
      <c r="F1166" s="81">
        <f>IF($J1150="TC",0,IF($J1150="Nso",0,VLOOKUP($A1147,'Class-9'!$B$9:$FL$108,54,0)))</f>
        <v>0</v>
      </c>
      <c r="G1166" s="257">
        <f t="shared" si="236"/>
        <v>0</v>
      </c>
      <c r="H1166" s="258">
        <f>IF($J1150="TC",0,IF($J1150="Nso",0,VLOOKUP($A1147,'Class-9'!$B$9:$FL$108,56,0)))</f>
        <v>0</v>
      </c>
      <c r="I1166" s="81">
        <f>IF($J1150="TC",0,IF($J1150="Nso",0,VLOOKUP($A1147,'Class-9'!$B$9:$FL$108,57,0)))</f>
        <v>0</v>
      </c>
      <c r="J1166" s="257">
        <f t="shared" si="237"/>
        <v>0</v>
      </c>
      <c r="K1166" s="81">
        <f>IF($J1150="TC",0,IF($J1150="Nso",0,VLOOKUP($A1147,'Class-9'!$B$9:$FL$108,59,0)))</f>
        <v>0</v>
      </c>
      <c r="L1166" s="81">
        <f>IF($J1150="Nso",0,VLOOKUP($A1147,'Class-9'!$B$9:$FL$108,60,0))</f>
        <v>0</v>
      </c>
      <c r="M1166" s="257">
        <f t="shared" si="238"/>
        <v>0</v>
      </c>
      <c r="N1166" s="81">
        <f t="shared" si="239"/>
        <v>0</v>
      </c>
      <c r="O1166" s="82" t="str">
        <f>IF($J1150="TC",0,IF($J1150="Nso",0,VLOOKUP($A1147,'Class-9'!$B$9:$FL$108,66,0)))</f>
        <v/>
      </c>
    </row>
    <row r="1167" spans="1:15" ht="16.5" customHeight="1">
      <c r="A1167" s="1138"/>
      <c r="B1167" s="417" t="s">
        <v>200</v>
      </c>
      <c r="C1167" s="1112" t="str">
        <f>'Class-9'!$BP$3</f>
        <v>MATHEMATICS</v>
      </c>
      <c r="D1167" s="1113"/>
      <c r="E1167" s="81">
        <f>IF($J1150="TC",0,IF($J1150="Nso",0,VLOOKUP($A1147,'Class-9'!$B$9:$FL$108,67,0)))</f>
        <v>0</v>
      </c>
      <c r="F1167" s="81">
        <f>IF($J1150="TC",0,IF($J1150="Nso",0,VLOOKUP($A1147,'Class-9'!$B$9:$FL$108,68,0)))</f>
        <v>0</v>
      </c>
      <c r="G1167" s="257">
        <f t="shared" si="236"/>
        <v>0</v>
      </c>
      <c r="H1167" s="258">
        <f>IF($J1150="TC",0,IF($J1150="Nso",0,VLOOKUP($A1147,'Class-9'!$B$9:$FL$108,70,0)))</f>
        <v>0</v>
      </c>
      <c r="I1167" s="81">
        <f>IF($J1150="TC",0,IF($J1150="Nso",0,VLOOKUP($A1147,'Class-9'!$B$9:$FL$108,71,0)))</f>
        <v>0</v>
      </c>
      <c r="J1167" s="257">
        <f t="shared" si="237"/>
        <v>0</v>
      </c>
      <c r="K1167" s="81">
        <f>IF($J1150="TC",0,IF($J1150="Nso",0,VLOOKUP($A1147,'Class-9'!$B$9:$FL$108,73,0)))</f>
        <v>0</v>
      </c>
      <c r="L1167" s="81">
        <f>IF($J1150="Nso",0,VLOOKUP($A1147,'Class-9'!$B$9:$FL$108,74,0))</f>
        <v>0</v>
      </c>
      <c r="M1167" s="257">
        <f t="shared" si="238"/>
        <v>0</v>
      </c>
      <c r="N1167" s="81">
        <f t="shared" si="239"/>
        <v>0</v>
      </c>
      <c r="O1167" s="82" t="str">
        <f>IF($J1150="TC",0,IF($J1150="Nso",0,VLOOKUP($A1147,'Class-9'!$B$9:$FL$108,80,0)))</f>
        <v/>
      </c>
    </row>
    <row r="1168" spans="1:15" ht="16.5" customHeight="1">
      <c r="A1168" s="1138"/>
      <c r="B1168" s="417" t="s">
        <v>200</v>
      </c>
      <c r="C1168" s="1114" t="str">
        <f>'Class-9'!$CD$3</f>
        <v>SCIENCE</v>
      </c>
      <c r="D1168" s="1115"/>
      <c r="E1168" s="411">
        <f>IF($J1150="TC",0,IF($J1150="Nso",0,VLOOKUP($A1147,'Class-9'!$B$9:$FL$108,81,0)))</f>
        <v>0</v>
      </c>
      <c r="F1168" s="411">
        <f>IF($J1150="TC",0,IF($J1150="Nso",0,VLOOKUP($A1147,'Class-9'!$B$9:$FL$108,82,0)))</f>
        <v>0</v>
      </c>
      <c r="G1168" s="412">
        <f t="shared" si="236"/>
        <v>0</v>
      </c>
      <c r="H1168" s="413">
        <f>IF($J1150="TC",0,IF($J1150="Nso",0,VLOOKUP($A1147,'Class-9'!$B$9:$FL$108,84,0)))</f>
        <v>0</v>
      </c>
      <c r="I1168" s="411">
        <f>IF($J1150="TC",0,IF($J1150="Nso",0,VLOOKUP($A1147,'Class-9'!$B$9:$FL$108,85,0)))</f>
        <v>0</v>
      </c>
      <c r="J1168" s="412">
        <f t="shared" si="237"/>
        <v>0</v>
      </c>
      <c r="K1168" s="411">
        <f>IF($J1150="TC",0,IF($J1150="Nso",0,VLOOKUP($A1147,'Class-9'!$B$9:$FL$108,87,0)))</f>
        <v>0</v>
      </c>
      <c r="L1168" s="411">
        <f>IF($J1150="Nso",0,VLOOKUP($A1147,'Class-9'!$B$9:$FL$108,88,0))</f>
        <v>0</v>
      </c>
      <c r="M1168" s="412">
        <f t="shared" si="238"/>
        <v>0</v>
      </c>
      <c r="N1168" s="411">
        <f t="shared" si="239"/>
        <v>0</v>
      </c>
      <c r="O1168" s="414" t="str">
        <f>IF($J1150="TC",0,IF($J1150="Nso",0,VLOOKUP($A1147,'Class-9'!$B$9:$FL$108,94,0)))</f>
        <v/>
      </c>
    </row>
    <row r="1169" spans="1:15" ht="16.5" customHeight="1" thickBot="1">
      <c r="A1169" s="1138"/>
      <c r="B1169" s="417" t="s">
        <v>200</v>
      </c>
      <c r="C1169" s="1114" t="str">
        <f>'Class-9'!$CR$3</f>
        <v>SOCIAL SCIENCE</v>
      </c>
      <c r="D1169" s="1115"/>
      <c r="E1169" s="411">
        <f>IF($J1151="TC",0,IF($J1150="Nso",0,VLOOKUP($A1147,'Class-9'!$B$9:$FL$108,95,0)))</f>
        <v>0</v>
      </c>
      <c r="F1169" s="411">
        <f>IF($J1151="TC",0,IF($J1150="Nso",0,VLOOKUP($A1147,'Class-9'!$B$9:$FL$108,96,0)))</f>
        <v>0</v>
      </c>
      <c r="G1169" s="412">
        <f t="shared" si="236"/>
        <v>0</v>
      </c>
      <c r="H1169" s="413">
        <f>IF($J1151="TC",0,IF($J1150="Nso",0,VLOOKUP($A1147,'Class-9'!$B$9:$FL$108,98,0)))</f>
        <v>0</v>
      </c>
      <c r="I1169" s="411">
        <f>IF($J1151="TC",0,IF($J1150="Nso",0,VLOOKUP($A1147,'Class-9'!$B$9:$FL$108,99,0)))</f>
        <v>0</v>
      </c>
      <c r="J1169" s="412">
        <f t="shared" si="237"/>
        <v>0</v>
      </c>
      <c r="K1169" s="411">
        <f>IF($J1151="TC",0,IF($J1150="Nso",0,VLOOKUP($A1147,'Class-9'!$B$9:$FL$108,101,0)))</f>
        <v>0</v>
      </c>
      <c r="L1169" s="411">
        <f>IF($J1151="Nso",0,VLOOKUP($A1147,'Class-9'!$B$9:$FL$108,102,0))</f>
        <v>0</v>
      </c>
      <c r="M1169" s="412">
        <f t="shared" si="238"/>
        <v>0</v>
      </c>
      <c r="N1169" s="411">
        <f t="shared" si="239"/>
        <v>0</v>
      </c>
      <c r="O1169" s="414" t="str">
        <f>IF($J1151="TC",0,IF($J1150="Nso",0,VLOOKUP($A1147,'Class-9'!$B$9:$FL$108,108,0)))</f>
        <v/>
      </c>
    </row>
    <row r="1170" spans="1:15" ht="23.25" customHeight="1">
      <c r="A1170" s="1138"/>
      <c r="B1170" s="417" t="s">
        <v>200</v>
      </c>
      <c r="C1170" s="1116" t="s">
        <v>89</v>
      </c>
      <c r="D1170" s="1117"/>
      <c r="E1170" s="1118"/>
      <c r="F1170" s="1122" t="s">
        <v>90</v>
      </c>
      <c r="G1170" s="1123"/>
      <c r="H1170" s="1124" t="s">
        <v>91</v>
      </c>
      <c r="I1170" s="1125"/>
      <c r="J1170" s="1126" t="s">
        <v>47</v>
      </c>
      <c r="K1170" s="1127"/>
      <c r="L1170" s="415" t="s">
        <v>111</v>
      </c>
      <c r="M1170" s="1128" t="s">
        <v>45</v>
      </c>
      <c r="N1170" s="1129"/>
      <c r="O1170" s="416" t="s">
        <v>49</v>
      </c>
    </row>
    <row r="1171" spans="1:15" ht="20.25" customHeight="1" thickBot="1">
      <c r="A1171" s="1138"/>
      <c r="B1171" s="417" t="s">
        <v>200</v>
      </c>
      <c r="C1171" s="1119"/>
      <c r="D1171" s="1120"/>
      <c r="E1171" s="1121"/>
      <c r="F1171" s="1130">
        <f>IF($J1150="TC",0,IF($J1150="Nso",0,VLOOKUP($A1147,'Class-9'!$B$9:$FL$108,160,0)))</f>
        <v>0</v>
      </c>
      <c r="G1171" s="1131"/>
      <c r="H1171" s="1130">
        <f>IF($J1150="TC",0,IF($J1150="Nso",0,VLOOKUP($A1147,'Class-9'!$B$9:$FL$108,161,0)))</f>
        <v>0</v>
      </c>
      <c r="I1171" s="1131"/>
      <c r="J1171" s="1132">
        <f>IF($J1150="TC",0,IF($J1150="Nso",0,VLOOKUP($A1147,'Class-9'!$B$9:$FL$108,162,0)))</f>
        <v>0</v>
      </c>
      <c r="K1171" s="1133"/>
      <c r="L1171" s="259" t="str">
        <f>IF($J1150="TC",0,IF($J1150="Nso",0,VLOOKUP($A1147,'Class-9'!$B$9:$FL$108,163,0)))</f>
        <v/>
      </c>
      <c r="M1171" s="1134" t="str">
        <f>IF($J1150="TC","TC",IF($J1150="Nso","NSO",VLOOKUP($A1147,'Class-9'!$B$9:$FL$108,164,0)))</f>
        <v/>
      </c>
      <c r="N1171" s="1135"/>
      <c r="O1171" s="79" t="str">
        <f>IF($J1150="Nso",0,VLOOKUP($A1147,'Class-9'!$B$9:$FL$108,166,0))</f>
        <v/>
      </c>
    </row>
    <row r="1172" spans="1:15" ht="20.25" customHeight="1">
      <c r="A1172" s="1138"/>
      <c r="B1172" s="417" t="s">
        <v>200</v>
      </c>
      <c r="C1172" s="1061" t="s">
        <v>64</v>
      </c>
      <c r="D1172" s="1062"/>
      <c r="E1172" s="1062"/>
      <c r="F1172" s="1062"/>
      <c r="G1172" s="1062"/>
      <c r="H1172" s="1063"/>
      <c r="I1172" s="1064" t="s">
        <v>65</v>
      </c>
      <c r="J1172" s="1065"/>
      <c r="K1172" s="1065"/>
      <c r="L1172" s="83">
        <f>VLOOKUP($A1147,'Class-9'!$B$9:$FL$108,157,0)</f>
        <v>0</v>
      </c>
      <c r="M1172" s="1066" t="s">
        <v>121</v>
      </c>
      <c r="N1172" s="1067"/>
      <c r="O1172" s="1068"/>
    </row>
    <row r="1173" spans="1:15" ht="20.25" customHeight="1" thickBot="1">
      <c r="A1173" s="1138"/>
      <c r="B1173" s="417" t="s">
        <v>200</v>
      </c>
      <c r="C1173" s="1069" t="s">
        <v>60</v>
      </c>
      <c r="D1173" s="1070"/>
      <c r="E1173" s="1070"/>
      <c r="F1173" s="1071" t="s">
        <v>192</v>
      </c>
      <c r="G1173" s="1071"/>
      <c r="H1173" s="260" t="s">
        <v>53</v>
      </c>
      <c r="I1173" s="1072" t="s">
        <v>66</v>
      </c>
      <c r="J1173" s="1073"/>
      <c r="K1173" s="1073"/>
      <c r="L1173" s="113">
        <f>VLOOKUP($A1147,'Class-9'!$B$9:$FL$108,158,0)</f>
        <v>0</v>
      </c>
      <c r="M1173" s="1074" t="str">
        <f>IF($J1150="TC",0,IF($J1150="Nso",0,VLOOKUP($A1147,'Class-9'!$B$9:$FL$108,159,0)))</f>
        <v/>
      </c>
      <c r="N1173" s="1075"/>
      <c r="O1173" s="1076"/>
    </row>
    <row r="1174" spans="1:15" ht="17.25" customHeight="1">
      <c r="A1174" s="1138"/>
      <c r="B1174" s="417" t="s">
        <v>200</v>
      </c>
      <c r="C1174" s="1069"/>
      <c r="D1174" s="1070"/>
      <c r="E1174" s="1070"/>
      <c r="F1174" s="1071"/>
      <c r="G1174" s="1071"/>
      <c r="H1174" s="261" t="s">
        <v>119</v>
      </c>
      <c r="I1174" s="1077" t="s">
        <v>67</v>
      </c>
      <c r="J1174" s="1078"/>
      <c r="K1174" s="1078"/>
      <c r="L1174" s="1079">
        <f>IF($J1150="TC","Transferred",IF($J1150="Nso","NameSeparated",VLOOKUP($A1147,'Class-9'!$B$9:$FL$108,167,0)))</f>
        <v>0</v>
      </c>
      <c r="M1174" s="1079"/>
      <c r="N1174" s="1079"/>
      <c r="O1174" s="1080"/>
    </row>
    <row r="1175" spans="1:15" ht="17.25" customHeight="1">
      <c r="A1175" s="1138"/>
      <c r="B1175" s="417" t="s">
        <v>200</v>
      </c>
      <c r="C1175" s="1081" t="str">
        <f>'Class-9'!$DF$3</f>
        <v>Foundation Of Information Tech.</v>
      </c>
      <c r="D1175" s="1082"/>
      <c r="E1175" s="1083"/>
      <c r="F1175" s="1084" t="str">
        <f>IF($J1150="TC",0,IF($J1150="Nso",0,VLOOKUP($A1147,'Class-9'!$B$9:$GP$108,185,0)))</f>
        <v>0/200</v>
      </c>
      <c r="G1175" s="1084"/>
      <c r="H1175" s="78" t="str">
        <f>IF($J1150="TC",0,IF($J1150="Nso",0,VLOOKUP($A1147,'Class-9'!$B$9:$GP$108,120,0)))</f>
        <v/>
      </c>
      <c r="I1175" s="1085" t="s">
        <v>79</v>
      </c>
      <c r="J1175" s="1086"/>
      <c r="K1175" s="1086"/>
      <c r="L1175" s="1087">
        <f>'Class-9'!$T$2</f>
        <v>44676</v>
      </c>
      <c r="M1175" s="1088"/>
      <c r="N1175" s="1088"/>
      <c r="O1175" s="1089"/>
    </row>
    <row r="1176" spans="1:15" ht="21" customHeight="1">
      <c r="A1176" s="1138"/>
      <c r="B1176" s="417" t="s">
        <v>200</v>
      </c>
      <c r="C1176" s="1090" t="str">
        <f>'Class-9'!$DR$3</f>
        <v>Health &amp; Phy. Edu.</v>
      </c>
      <c r="D1176" s="1084"/>
      <c r="E1176" s="1084"/>
      <c r="F1176" s="1030" t="str">
        <f>IF($J1150="TC",0,IF($J1150="Nso",0,VLOOKUP($A1147,'Class-9'!$B$9:$GP$108,189,0)))</f>
        <v>0/200</v>
      </c>
      <c r="G1176" s="1031"/>
      <c r="H1176" s="78" t="str">
        <f>IF($J1150="TC",0,IF($J1150="Nso",0,VLOOKUP($A1147,'Class-9'!$B$9:$GP$108,132,0)))</f>
        <v/>
      </c>
      <c r="I1176" s="1091"/>
      <c r="J1176" s="1092"/>
      <c r="K1176" s="1092"/>
      <c r="L1176" s="1092"/>
      <c r="M1176" s="1092"/>
      <c r="N1176" s="1092"/>
      <c r="O1176" s="1093"/>
    </row>
    <row r="1177" spans="1:15" ht="21" customHeight="1">
      <c r="A1177" s="1138"/>
      <c r="B1177" s="417" t="s">
        <v>200</v>
      </c>
      <c r="C1177" s="1028" t="str">
        <f>'Class-9'!$ED$3</f>
        <v>S.U.P.W.</v>
      </c>
      <c r="D1177" s="1029"/>
      <c r="E1177" s="1029"/>
      <c r="F1177" s="1030" t="str">
        <f>IF($J1150="TC",0,IF($J1150="Nso",0,VLOOKUP($A1147,'Class-9'!$B$9:$GP$108,193,0)))</f>
        <v>0/100</v>
      </c>
      <c r="G1177" s="1031"/>
      <c r="H1177" s="78" t="str">
        <f>IF($J1150="TC",0,IF($J1150="Nso",0,VLOOKUP($A1147,'Class-9'!$B$9:$GP$108,138,0)))</f>
        <v/>
      </c>
      <c r="I1177" s="1094"/>
      <c r="J1177" s="1095"/>
      <c r="K1177" s="1095"/>
      <c r="L1177" s="1095"/>
      <c r="M1177" s="1095"/>
      <c r="N1177" s="1095"/>
      <c r="O1177" s="1096"/>
    </row>
    <row r="1178" spans="1:15" ht="14.25" customHeight="1">
      <c r="A1178" s="1138"/>
      <c r="B1178" s="417" t="s">
        <v>200</v>
      </c>
      <c r="C1178" s="1028" t="str">
        <f>'Class-9'!$EJ$3</f>
        <v>ART EDUCATION</v>
      </c>
      <c r="D1178" s="1029"/>
      <c r="E1178" s="1029"/>
      <c r="F1178" s="1030" t="str">
        <f>IF($J1149="TC",0,IF($J1149="Nso",0,VLOOKUP($A1147,'Class-9'!$B$9:$GP$108,197,0)))</f>
        <v>0/100</v>
      </c>
      <c r="G1178" s="1031"/>
      <c r="H1178" s="78" t="str">
        <f>IF($J1149="TC",0,IF($J1149="Nso",0,VLOOKUP($A1147,'Class-9'!$B$9:$GP$108,144,0)))</f>
        <v/>
      </c>
      <c r="I1178" s="1032" t="s">
        <v>92</v>
      </c>
      <c r="J1178" s="1033"/>
      <c r="K1178" s="1033"/>
      <c r="L1178" s="1033"/>
      <c r="M1178" s="1033"/>
      <c r="N1178" s="1033"/>
      <c r="O1178" s="1034"/>
    </row>
    <row r="1179" spans="1:15" ht="14.25" customHeight="1" thickBot="1">
      <c r="A1179" s="1138"/>
      <c r="B1179" s="417" t="s">
        <v>200</v>
      </c>
      <c r="C1179" s="1035" t="str">
        <f>'Class-9'!$EP$3</f>
        <v>H &amp; C RAJ</v>
      </c>
      <c r="D1179" s="1036"/>
      <c r="E1179" s="1036"/>
      <c r="F1179" s="1037" t="str">
        <f>IF($J1150="TC",0,IF($J1150="Nso",0,VLOOKUP($A1147,'Class-9'!$B$9:$GU$108,201,0)))</f>
        <v>0/200</v>
      </c>
      <c r="G1179" s="1038"/>
      <c r="H1179" s="374" t="str">
        <f>IF($J1150="TC",0,IF($J1150="Nso",0,VLOOKUP($A1147,'Class-9'!$B$9:$GU$108,156,0)))</f>
        <v/>
      </c>
      <c r="I1179" s="1032" t="s">
        <v>73</v>
      </c>
      <c r="J1179" s="1033"/>
      <c r="K1179" s="1033"/>
      <c r="L1179" s="1033"/>
      <c r="M1179" s="1033"/>
      <c r="N1179" s="1033"/>
      <c r="O1179" s="1034"/>
    </row>
    <row r="1180" spans="1:15" ht="20.25" customHeight="1">
      <c r="A1180" s="1138"/>
      <c r="B1180" s="417" t="s">
        <v>200</v>
      </c>
      <c r="C1180" s="1046" t="s">
        <v>204</v>
      </c>
      <c r="D1180" s="1047"/>
      <c r="E1180" s="1048"/>
      <c r="F1180" s="1055" t="s">
        <v>205</v>
      </c>
      <c r="G1180" s="1056"/>
      <c r="H1180" s="434" t="s">
        <v>34</v>
      </c>
      <c r="I1180" s="1039" t="s">
        <v>74</v>
      </c>
      <c r="J1180" s="1033"/>
      <c r="K1180" s="1033"/>
      <c r="L1180" s="1033"/>
      <c r="M1180" s="1033"/>
      <c r="N1180" s="1033"/>
      <c r="O1180" s="1034"/>
    </row>
    <row r="1181" spans="1:15" ht="20.25" customHeight="1">
      <c r="A1181" s="1138"/>
      <c r="B1181" s="417" t="s">
        <v>200</v>
      </c>
      <c r="C1181" s="1049"/>
      <c r="D1181" s="1050"/>
      <c r="E1181" s="1051"/>
      <c r="F1181" s="1057" t="s">
        <v>206</v>
      </c>
      <c r="G1181" s="1058"/>
      <c r="H1181" s="435" t="s">
        <v>203</v>
      </c>
      <c r="I1181" s="1040" t="s">
        <v>75</v>
      </c>
      <c r="J1181" s="1041"/>
      <c r="K1181" s="1041"/>
      <c r="L1181" s="1041"/>
      <c r="M1181" s="1041"/>
      <c r="N1181" s="1041"/>
      <c r="O1181" s="1042"/>
    </row>
    <row r="1182" spans="1:15" ht="16.5" customHeight="1">
      <c r="A1182" s="1138"/>
      <c r="B1182" s="417" t="s">
        <v>200</v>
      </c>
      <c r="C1182" s="1049"/>
      <c r="D1182" s="1050"/>
      <c r="E1182" s="1051"/>
      <c r="F1182" s="1057" t="s">
        <v>210</v>
      </c>
      <c r="G1182" s="1058"/>
      <c r="H1182" s="435" t="s">
        <v>68</v>
      </c>
      <c r="I1182" s="1043"/>
      <c r="J1182" s="1044"/>
      <c r="K1182" s="1044"/>
      <c r="L1182" s="1044"/>
      <c r="M1182" s="1044"/>
      <c r="N1182" s="1044"/>
      <c r="O1182" s="1045"/>
    </row>
    <row r="1183" spans="1:15" ht="16.5" customHeight="1">
      <c r="A1183" s="1138"/>
      <c r="B1183" s="417" t="s">
        <v>200</v>
      </c>
      <c r="C1183" s="1049"/>
      <c r="D1183" s="1050"/>
      <c r="E1183" s="1051"/>
      <c r="F1183" s="1057" t="s">
        <v>211</v>
      </c>
      <c r="G1183" s="1058"/>
      <c r="H1183" s="435" t="s">
        <v>69</v>
      </c>
      <c r="I1183" s="1043"/>
      <c r="J1183" s="1044"/>
      <c r="K1183" s="1044"/>
      <c r="L1183" s="1044"/>
      <c r="M1183" s="1044"/>
      <c r="N1183" s="1044"/>
      <c r="O1183" s="1045"/>
    </row>
    <row r="1184" spans="1:15" ht="16.5" customHeight="1">
      <c r="A1184" s="1138"/>
      <c r="B1184" s="417" t="s">
        <v>200</v>
      </c>
      <c r="C1184" s="1049"/>
      <c r="D1184" s="1050"/>
      <c r="E1184" s="1051"/>
      <c r="F1184" s="1057" t="s">
        <v>120</v>
      </c>
      <c r="G1184" s="1058"/>
      <c r="H1184" s="435" t="s">
        <v>71</v>
      </c>
      <c r="I1184" s="1022" t="s">
        <v>93</v>
      </c>
      <c r="J1184" s="1023"/>
      <c r="K1184" s="1023"/>
      <c r="L1184" s="1023"/>
      <c r="M1184" s="1023"/>
      <c r="N1184" s="1023"/>
      <c r="O1184" s="1024"/>
    </row>
    <row r="1185" spans="1:16" ht="16.5" customHeight="1" thickBot="1">
      <c r="A1185" s="1138"/>
      <c r="B1185" s="418" t="s">
        <v>200</v>
      </c>
      <c r="C1185" s="1052"/>
      <c r="D1185" s="1053"/>
      <c r="E1185" s="1054"/>
      <c r="F1185" s="1059" t="s">
        <v>208</v>
      </c>
      <c r="G1185" s="1060"/>
      <c r="H1185" s="436" t="s">
        <v>70</v>
      </c>
      <c r="I1185" s="1025"/>
      <c r="J1185" s="1026"/>
      <c r="K1185" s="1026"/>
      <c r="L1185" s="1026"/>
      <c r="M1185" s="1026"/>
      <c r="N1185" s="1026"/>
      <c r="O1185" s="1027"/>
    </row>
    <row r="1186" spans="1:16" ht="24.75" customHeight="1" thickTop="1" thickBot="1">
      <c r="A1186" s="263">
        <f>A1147+1</f>
        <v>31</v>
      </c>
      <c r="B1186" s="1137" t="s">
        <v>56</v>
      </c>
      <c r="C1186" s="1137"/>
      <c r="D1186" s="1137"/>
      <c r="E1186" s="1137"/>
      <c r="F1186" s="1137"/>
      <c r="G1186" s="1137"/>
      <c r="H1186" s="1137"/>
      <c r="I1186" s="1137"/>
      <c r="J1186" s="1137"/>
      <c r="K1186" s="1137"/>
      <c r="L1186" s="1137"/>
      <c r="M1186" s="1137"/>
      <c r="N1186" s="1137"/>
      <c r="O1186" s="1137"/>
    </row>
    <row r="1187" spans="1:16" s="430" customFormat="1" ht="30.75" customHeight="1" thickTop="1">
      <c r="A1187" s="1138"/>
      <c r="B1187" s="1139"/>
      <c r="C1187" s="1140"/>
      <c r="D1187" s="1143" t="str">
        <f>Master!$E$8</f>
        <v>Govt. Sr. Secondary School Raimalwada</v>
      </c>
      <c r="E1187" s="1144"/>
      <c r="F1187" s="1144"/>
      <c r="G1187" s="1144"/>
      <c r="H1187" s="1144"/>
      <c r="I1187" s="1144"/>
      <c r="J1187" s="1144"/>
      <c r="K1187" s="1144"/>
      <c r="L1187" s="1144"/>
      <c r="M1187" s="1144"/>
      <c r="N1187" s="1144"/>
      <c r="O1187" s="1145"/>
    </row>
    <row r="1188" spans="1:16" ht="26.25" customHeight="1" thickBot="1">
      <c r="A1188" s="1138"/>
      <c r="B1188" s="1141"/>
      <c r="C1188" s="1142"/>
      <c r="D1188" s="1146" t="str">
        <f>Master!$E$11</f>
        <v>P.S.-Bapini (Jodhpur)</v>
      </c>
      <c r="E1188" s="1147"/>
      <c r="F1188" s="1147"/>
      <c r="G1188" s="1147"/>
      <c r="H1188" s="1147"/>
      <c r="I1188" s="1147"/>
      <c r="J1188" s="1147"/>
      <c r="K1188" s="1147"/>
      <c r="L1188" s="1147"/>
      <c r="M1188" s="1147"/>
      <c r="N1188" s="1147"/>
      <c r="O1188" s="1148"/>
    </row>
    <row r="1189" spans="1:16" ht="22.5" customHeight="1">
      <c r="A1189" s="1138"/>
      <c r="B1189" s="262"/>
      <c r="C1189" s="1149" t="s">
        <v>183</v>
      </c>
      <c r="D1189" s="1150"/>
      <c r="E1189" s="1150"/>
      <c r="F1189" s="1150"/>
      <c r="G1189" s="1151"/>
      <c r="H1189" s="1158" t="s">
        <v>156</v>
      </c>
      <c r="I1189" s="1158"/>
      <c r="J1189" s="1161">
        <f>VLOOKUP($A1186,'Class-9'!$B$9:$K$108,6)</f>
        <v>0</v>
      </c>
      <c r="K1189" s="1162"/>
      <c r="L1189" s="1167" t="s">
        <v>76</v>
      </c>
      <c r="M1189" s="1168"/>
      <c r="N1189" s="1169" t="str">
        <f>Master!$E$14</f>
        <v>08151106901</v>
      </c>
      <c r="O1189" s="1170"/>
    </row>
    <row r="1190" spans="1:16" ht="18.75" customHeight="1">
      <c r="A1190" s="1138"/>
      <c r="B1190" s="37"/>
      <c r="C1190" s="1152"/>
      <c r="D1190" s="1153"/>
      <c r="E1190" s="1153"/>
      <c r="F1190" s="1153"/>
      <c r="G1190" s="1154"/>
      <c r="H1190" s="1159"/>
      <c r="I1190" s="1159"/>
      <c r="J1190" s="1163"/>
      <c r="K1190" s="1164"/>
      <c r="L1190" s="1171" t="s">
        <v>72</v>
      </c>
      <c r="M1190" s="1172"/>
      <c r="N1190" s="1172"/>
      <c r="O1190" s="1173"/>
      <c r="P1190" s="104" t="s">
        <v>191</v>
      </c>
    </row>
    <row r="1191" spans="1:16" ht="23.25" customHeight="1" thickBot="1">
      <c r="A1191" s="1138"/>
      <c r="B1191" s="37"/>
      <c r="C1191" s="1155"/>
      <c r="D1191" s="1156"/>
      <c r="E1191" s="1156"/>
      <c r="F1191" s="1156"/>
      <c r="G1191" s="1157"/>
      <c r="H1191" s="1160"/>
      <c r="I1191" s="1160"/>
      <c r="J1191" s="1165"/>
      <c r="K1191" s="1166"/>
      <c r="L1191" s="1174" t="s">
        <v>57</v>
      </c>
      <c r="M1191" s="1175"/>
      <c r="N1191" s="1176" t="str">
        <f>Master!$E$6</f>
        <v>2021-22</v>
      </c>
      <c r="O1191" s="1177"/>
    </row>
    <row r="1192" spans="1:16" ht="20.25" customHeight="1">
      <c r="A1192" s="1138"/>
      <c r="B1192" s="417" t="s">
        <v>200</v>
      </c>
      <c r="C1192" s="1178" t="s">
        <v>22</v>
      </c>
      <c r="D1192" s="1179"/>
      <c r="E1192" s="1179"/>
      <c r="F1192" s="1180"/>
      <c r="G1192" s="23" t="s">
        <v>181</v>
      </c>
      <c r="H1192" s="1181">
        <f>VLOOKUP($A1186,'Class-9'!$B$9:$FL$108,4,0)</f>
        <v>0</v>
      </c>
      <c r="I1192" s="1181"/>
      <c r="J1192" s="1181"/>
      <c r="K1192" s="1181"/>
      <c r="L1192" s="1181"/>
      <c r="M1192" s="1181"/>
      <c r="N1192" s="1181"/>
      <c r="O1192" s="1182"/>
    </row>
    <row r="1193" spans="1:16" ht="20.25" customHeight="1">
      <c r="A1193" s="1138"/>
      <c r="B1193" s="417" t="s">
        <v>200</v>
      </c>
      <c r="C1193" s="1183" t="s">
        <v>24</v>
      </c>
      <c r="D1193" s="1184"/>
      <c r="E1193" s="1184"/>
      <c r="F1193" s="1185"/>
      <c r="G1193" s="31" t="s">
        <v>181</v>
      </c>
      <c r="H1193" s="1186">
        <f>VLOOKUP($A1186,'Class-9'!$B$9:$FL$108,7,0)</f>
        <v>0</v>
      </c>
      <c r="I1193" s="1186"/>
      <c r="J1193" s="1186"/>
      <c r="K1193" s="1186"/>
      <c r="L1193" s="1186"/>
      <c r="M1193" s="1186"/>
      <c r="N1193" s="1186"/>
      <c r="O1193" s="1187"/>
    </row>
    <row r="1194" spans="1:16" ht="20.25" customHeight="1">
      <c r="A1194" s="1138"/>
      <c r="B1194" s="417" t="s">
        <v>200</v>
      </c>
      <c r="C1194" s="1183" t="s">
        <v>25</v>
      </c>
      <c r="D1194" s="1184"/>
      <c r="E1194" s="1184"/>
      <c r="F1194" s="1185"/>
      <c r="G1194" s="31" t="s">
        <v>181</v>
      </c>
      <c r="H1194" s="1186">
        <f>VLOOKUP($A1186,'Class-9'!$B$9:$FL$108,8,0)</f>
        <v>0</v>
      </c>
      <c r="I1194" s="1186"/>
      <c r="J1194" s="1186"/>
      <c r="K1194" s="1186"/>
      <c r="L1194" s="1186"/>
      <c r="M1194" s="1186"/>
      <c r="N1194" s="1186"/>
      <c r="O1194" s="1187"/>
    </row>
    <row r="1195" spans="1:16" ht="20.25" customHeight="1">
      <c r="A1195" s="1138"/>
      <c r="B1195" s="417" t="s">
        <v>200</v>
      </c>
      <c r="C1195" s="1183" t="s">
        <v>58</v>
      </c>
      <c r="D1195" s="1184"/>
      <c r="E1195" s="1184"/>
      <c r="F1195" s="1185"/>
      <c r="G1195" s="31" t="s">
        <v>181</v>
      </c>
      <c r="H1195" s="1186">
        <f>VLOOKUP($A1186,'Class-9'!$B$9:$FL$108,9,0)</f>
        <v>0</v>
      </c>
      <c r="I1195" s="1186"/>
      <c r="J1195" s="1186"/>
      <c r="K1195" s="1186"/>
      <c r="L1195" s="1186"/>
      <c r="M1195" s="1186"/>
      <c r="N1195" s="1186"/>
      <c r="O1195" s="1187"/>
    </row>
    <row r="1196" spans="1:16" ht="20.25" customHeight="1">
      <c r="A1196" s="1138"/>
      <c r="B1196" s="417" t="s">
        <v>200</v>
      </c>
      <c r="C1196" s="1183" t="s">
        <v>59</v>
      </c>
      <c r="D1196" s="1184"/>
      <c r="E1196" s="1184"/>
      <c r="F1196" s="1185"/>
      <c r="G1196" s="31" t="s">
        <v>181</v>
      </c>
      <c r="H1196" s="1188" t="str">
        <f>CONCATENATE('Class-9'!$G$4,'Class-9'!$J$4)</f>
        <v>9(A)</v>
      </c>
      <c r="I1196" s="1186"/>
      <c r="J1196" s="1186"/>
      <c r="K1196" s="1186"/>
      <c r="L1196" s="1186"/>
      <c r="M1196" s="1186"/>
      <c r="N1196" s="1186"/>
      <c r="O1196" s="1187"/>
    </row>
    <row r="1197" spans="1:16" ht="20.25" customHeight="1" thickBot="1">
      <c r="A1197" s="1138"/>
      <c r="B1197" s="417" t="s">
        <v>200</v>
      </c>
      <c r="C1197" s="1189" t="s">
        <v>27</v>
      </c>
      <c r="D1197" s="1190"/>
      <c r="E1197" s="1190"/>
      <c r="F1197" s="1191"/>
      <c r="G1197" s="80" t="s">
        <v>181</v>
      </c>
      <c r="H1197" s="1192">
        <f>VLOOKUP($A1186,'Class-9'!$B$9:$FL$108,10,0)</f>
        <v>0</v>
      </c>
      <c r="I1197" s="1192"/>
      <c r="J1197" s="1192"/>
      <c r="K1197" s="1192"/>
      <c r="L1197" s="1192"/>
      <c r="M1197" s="1192"/>
      <c r="N1197" s="1192"/>
      <c r="O1197" s="1193"/>
    </row>
    <row r="1198" spans="1:16" ht="16.5" customHeight="1">
      <c r="A1198" s="1138"/>
      <c r="B1198" s="417" t="s">
        <v>200</v>
      </c>
      <c r="C1198" s="1194" t="s">
        <v>60</v>
      </c>
      <c r="D1198" s="1195"/>
      <c r="E1198" s="1198" t="s">
        <v>81</v>
      </c>
      <c r="F1198" s="1198" t="s">
        <v>82</v>
      </c>
      <c r="G1198" s="1200" t="s">
        <v>32</v>
      </c>
      <c r="H1198" s="1202" t="s">
        <v>61</v>
      </c>
      <c r="I1198" s="1202"/>
      <c r="J1198" s="1203"/>
      <c r="K1198" s="1204" t="s">
        <v>97</v>
      </c>
      <c r="L1198" s="1205"/>
      <c r="M1198" s="1206"/>
      <c r="N1198" s="1097" t="s">
        <v>88</v>
      </c>
      <c r="O1198" s="1099" t="s">
        <v>118</v>
      </c>
    </row>
    <row r="1199" spans="1:16" ht="16.5" customHeight="1">
      <c r="A1199" s="1138"/>
      <c r="B1199" s="417" t="s">
        <v>200</v>
      </c>
      <c r="C1199" s="1196"/>
      <c r="D1199" s="1197"/>
      <c r="E1199" s="1199"/>
      <c r="F1199" s="1199"/>
      <c r="G1199" s="1201"/>
      <c r="H1199" s="428" t="s">
        <v>31</v>
      </c>
      <c r="I1199" s="254" t="s">
        <v>194</v>
      </c>
      <c r="J1199" s="429" t="s">
        <v>32</v>
      </c>
      <c r="K1199" s="428" t="s">
        <v>31</v>
      </c>
      <c r="L1199" s="254" t="s">
        <v>194</v>
      </c>
      <c r="M1199" s="429" t="s">
        <v>32</v>
      </c>
      <c r="N1199" s="1098"/>
      <c r="O1199" s="1100"/>
    </row>
    <row r="1200" spans="1:16" ht="16.5" customHeight="1" thickBot="1">
      <c r="A1200" s="1138"/>
      <c r="B1200" s="417" t="s">
        <v>200</v>
      </c>
      <c r="C1200" s="1102" t="s">
        <v>62</v>
      </c>
      <c r="D1200" s="1103"/>
      <c r="E1200" s="253">
        <f>'Class-9'!$L$7</f>
        <v>10</v>
      </c>
      <c r="F1200" s="253">
        <f>'Class-9'!$M$7</f>
        <v>10</v>
      </c>
      <c r="G1200" s="255">
        <f>SUM(E1200:F1200)</f>
        <v>20</v>
      </c>
      <c r="H1200" s="253">
        <f>'Class-9'!$O$7</f>
        <v>24</v>
      </c>
      <c r="I1200" s="253">
        <f>'Class-9'!$P$7</f>
        <v>6</v>
      </c>
      <c r="J1200" s="255">
        <f>SUM(H1200:I1200)</f>
        <v>30</v>
      </c>
      <c r="K1200" s="253">
        <f>'Class-9'!$R$7</f>
        <v>40</v>
      </c>
      <c r="L1200" s="253">
        <f>'Class-9'!$S$7</f>
        <v>10</v>
      </c>
      <c r="M1200" s="255">
        <f>SUM(K1200:L1200)</f>
        <v>50</v>
      </c>
      <c r="N1200" s="129">
        <f>SUM(G1200,J1200,M1200)</f>
        <v>100</v>
      </c>
      <c r="O1200" s="1101"/>
    </row>
    <row r="1201" spans="1:15" ht="16.5" customHeight="1">
      <c r="A1201" s="1138"/>
      <c r="B1201" s="417" t="s">
        <v>200</v>
      </c>
      <c r="C1201" s="1104" t="str">
        <f>'Class-9'!$L$3</f>
        <v>HINDI</v>
      </c>
      <c r="D1201" s="1105"/>
      <c r="E1201" s="81">
        <f>IF($J1189="TC",0,IF($J1189="Nso",0,VLOOKUP($A1186,'Class-9'!$B$9:$FL$108,11,0)))</f>
        <v>0</v>
      </c>
      <c r="F1201" s="81">
        <f>IF($J1189="TC",0,IF($J1189="Nso",0,VLOOKUP($A1186,'Class-9'!$B$9:$FL$108,12,0)))</f>
        <v>0</v>
      </c>
      <c r="G1201" s="256">
        <f>E1201+F1201</f>
        <v>0</v>
      </c>
      <c r="H1201" s="81">
        <f>IF($J1189="TC",0,IF($J1189="Nso",0,VLOOKUP($A1186,'Class-9'!$B$9:$FL$108,14,0)))</f>
        <v>0</v>
      </c>
      <c r="I1201" s="81">
        <f>IF($J1189="TC",0,IF($J1189="Nso",0,VLOOKUP($A1186,'Class-9'!$B$9:$FL$108,15,0)))</f>
        <v>0</v>
      </c>
      <c r="J1201" s="256">
        <f>H1201+I1201</f>
        <v>0</v>
      </c>
      <c r="K1201" s="81">
        <f>IF($J1189="TC",0,IF($J1189="Nso",0,VLOOKUP($A1186,'Class-9'!$B$9:$FL$108,17,0)))</f>
        <v>0</v>
      </c>
      <c r="L1201" s="81">
        <f>IF($J1189="Nso",0,VLOOKUP($A1186,'Class-9'!$B$9:$FL$108,18,0))</f>
        <v>0</v>
      </c>
      <c r="M1201" s="256">
        <f>K1201+L1201</f>
        <v>0</v>
      </c>
      <c r="N1201" s="81">
        <f>G1201+J1201+M1201</f>
        <v>0</v>
      </c>
      <c r="O1201" s="82" t="str">
        <f>IF($J1189="TC",0,IF($J1189="Nso",0,VLOOKUP($A1186,'Class-9'!$B$9:$FL$108,24,0)))</f>
        <v/>
      </c>
    </row>
    <row r="1202" spans="1:15" ht="16.5" customHeight="1" thickBot="1">
      <c r="A1202" s="1138"/>
      <c r="B1202" s="417" t="s">
        <v>200</v>
      </c>
      <c r="C1202" s="1106" t="str">
        <f>'Class-9'!$Z$3</f>
        <v>ENGLISH</v>
      </c>
      <c r="D1202" s="1107"/>
      <c r="E1202" s="419">
        <f>IF($J1189="TC",0,IF($J1189="Nso",0,VLOOKUP($A1186,'Class-9'!$B$9:$FL$108,25,0)))</f>
        <v>0</v>
      </c>
      <c r="F1202" s="419">
        <f>IF($J1189="TC",0,IF($J1189="Nso",0,VLOOKUP($A1186,'Class-9'!$B$9:$FL$108,26,0)))</f>
        <v>0</v>
      </c>
      <c r="G1202" s="420">
        <f t="shared" ref="G1202" si="240">E1202+F1202</f>
        <v>0</v>
      </c>
      <c r="H1202" s="421">
        <f>IF($J1189="TC",0,IF($J1189="Nso",0,VLOOKUP($A1186,'Class-9'!$B$9:$FL$108,28,0)))</f>
        <v>0</v>
      </c>
      <c r="I1202" s="419">
        <f>IF($J1189="TC",0,IF($J1189="Nso",0,VLOOKUP($A1186,'Class-9'!$B$9:$FL$108,29,0)))</f>
        <v>0</v>
      </c>
      <c r="J1202" s="420">
        <f t="shared" ref="J1202" si="241">H1202+I1202</f>
        <v>0</v>
      </c>
      <c r="K1202" s="419">
        <f>IF($J1189="TC",0,IF($J1189="Nso",0,VLOOKUP($A1186,'Class-9'!$B$9:$FL$108,31,0)))</f>
        <v>0</v>
      </c>
      <c r="L1202" s="419">
        <f>IF($J1189="Nso",0,VLOOKUP($A1186,'Class-9'!$B$9:$FL$108,32,0))</f>
        <v>0</v>
      </c>
      <c r="M1202" s="420">
        <f t="shared" ref="M1202" si="242">K1202+L1202</f>
        <v>0</v>
      </c>
      <c r="N1202" s="419">
        <f t="shared" ref="N1202" si="243">G1202+J1202+M1202</f>
        <v>0</v>
      </c>
      <c r="O1202" s="422" t="str">
        <f>IF($J1189="TC",0,IF($J1189="Nso",0,VLOOKUP($A1186,'Class-9'!$B$9:$FL$108,38,0)))</f>
        <v/>
      </c>
    </row>
    <row r="1203" spans="1:15" ht="16.5" customHeight="1" thickBot="1">
      <c r="A1203" s="1138"/>
      <c r="B1203" s="417" t="s">
        <v>200</v>
      </c>
      <c r="C1203" s="1108" t="s">
        <v>62</v>
      </c>
      <c r="D1203" s="1109"/>
      <c r="E1203" s="424">
        <f>'Class-9'!$AN$7</f>
        <v>20</v>
      </c>
      <c r="F1203" s="424">
        <f>'Class-9'!$AO$7</f>
        <v>20</v>
      </c>
      <c r="G1203" s="425">
        <f>SUM(E1203:F1203)</f>
        <v>40</v>
      </c>
      <c r="H1203" s="424">
        <f>'Class-9'!$AQ$7</f>
        <v>48</v>
      </c>
      <c r="I1203" s="424">
        <f>'Class-9'!$AR$7</f>
        <v>12</v>
      </c>
      <c r="J1203" s="425">
        <f>SUM(H1203:I1203)</f>
        <v>60</v>
      </c>
      <c r="K1203" s="424">
        <f>'Class-9'!$AT$7</f>
        <v>80</v>
      </c>
      <c r="L1203" s="424">
        <f>'Class-9'!$AU$7</f>
        <v>20</v>
      </c>
      <c r="M1203" s="425">
        <f>SUM(K1203:L1203)</f>
        <v>100</v>
      </c>
      <c r="N1203" s="426">
        <f>SUM(G1203,J1203,M1203)</f>
        <v>200</v>
      </c>
      <c r="O1203" s="427" t="s">
        <v>201</v>
      </c>
    </row>
    <row r="1204" spans="1:15" ht="16.5" customHeight="1">
      <c r="A1204" s="1138"/>
      <c r="B1204" s="417" t="s">
        <v>200</v>
      </c>
      <c r="C1204" s="1110" t="str">
        <f>'Class-9'!$AN$3</f>
        <v>SANSKRIT-I</v>
      </c>
      <c r="D1204" s="1111"/>
      <c r="E1204" s="81">
        <f>IF($J1189="TC",0,IF($J1189="Nso",0,VLOOKUP($A1186,'Class-9'!$B$9:$FL$108,39,0)))</f>
        <v>0</v>
      </c>
      <c r="F1204" s="81">
        <f>IF($J1189="TC",0,IF($J1189="TC",0,IF($J1189="Nso",0,VLOOKUP($A1186,'Class-9'!$B$9:$FL$108,40,0))))</f>
        <v>0</v>
      </c>
      <c r="G1204" s="423">
        <f t="shared" ref="G1204:G1208" si="244">E1204+F1204</f>
        <v>0</v>
      </c>
      <c r="H1204" s="410">
        <f>IF($J1189="TC",0,IF($J1189="Nso",0,VLOOKUP($A1186,'Class-9'!$B$9:$FL$108,42,0)))</f>
        <v>0</v>
      </c>
      <c r="I1204" s="81">
        <f>IF($J1189="TC",0,IF($J1189="Nso",0,VLOOKUP($A1186,'Class-9'!$B$9:$FL$108,43,0)))</f>
        <v>0</v>
      </c>
      <c r="J1204" s="423">
        <f t="shared" ref="J1204:J1208" si="245">H1204+I1204</f>
        <v>0</v>
      </c>
      <c r="K1204" s="81">
        <f>IF($J1189="TC",0,IF($J1189="Nso",0,VLOOKUP($A1186,'Class-9'!$B$9:$FL$108,45,0)))</f>
        <v>0</v>
      </c>
      <c r="L1204" s="81">
        <f>IF($J1189="Nso",0,VLOOKUP($A1186,'Class-9'!$B$9:$FL$108,46,0))</f>
        <v>0</v>
      </c>
      <c r="M1204" s="423">
        <f t="shared" ref="M1204:M1208" si="246">K1204+L1204</f>
        <v>0</v>
      </c>
      <c r="N1204" s="81">
        <f t="shared" ref="N1204:N1208" si="247">G1204+J1204+M1204</f>
        <v>0</v>
      </c>
      <c r="O1204" s="82" t="str">
        <f>IF($J1189="TC",0,IF($J1189="Nso",0,VLOOKUP($A1186,'Class-9'!$B$9:$FL$108,52,0)))</f>
        <v/>
      </c>
    </row>
    <row r="1205" spans="1:15" ht="16.5" customHeight="1">
      <c r="A1205" s="1138"/>
      <c r="B1205" s="417" t="s">
        <v>200</v>
      </c>
      <c r="C1205" s="1112" t="str">
        <f>'Class-9'!$BB$3</f>
        <v>SANSKRIT-II</v>
      </c>
      <c r="D1205" s="1113"/>
      <c r="E1205" s="81">
        <f>IF($J1189="TC",0,IF($J1189="Nso",0,VLOOKUP($A1186,'Class-9'!$B$9:$FL$108,53,0)))</f>
        <v>0</v>
      </c>
      <c r="F1205" s="81">
        <f>IF($J1189="TC",0,IF($J1189="Nso",0,VLOOKUP($A1186,'Class-9'!$B$9:$FL$108,54,0)))</f>
        <v>0</v>
      </c>
      <c r="G1205" s="257">
        <f t="shared" si="244"/>
        <v>0</v>
      </c>
      <c r="H1205" s="258">
        <f>IF($J1189="TC",0,IF($J1189="Nso",0,VLOOKUP($A1186,'Class-9'!$B$9:$FL$108,56,0)))</f>
        <v>0</v>
      </c>
      <c r="I1205" s="81">
        <f>IF($J1189="TC",0,IF($J1189="Nso",0,VLOOKUP($A1186,'Class-9'!$B$9:$FL$108,57,0)))</f>
        <v>0</v>
      </c>
      <c r="J1205" s="257">
        <f t="shared" si="245"/>
        <v>0</v>
      </c>
      <c r="K1205" s="81">
        <f>IF($J1189="TC",0,IF($J1189="Nso",0,VLOOKUP($A1186,'Class-9'!$B$9:$FL$108,59,0)))</f>
        <v>0</v>
      </c>
      <c r="L1205" s="81">
        <f>IF($J1189="Nso",0,VLOOKUP($A1186,'Class-9'!$B$9:$FL$108,60,0))</f>
        <v>0</v>
      </c>
      <c r="M1205" s="257">
        <f t="shared" si="246"/>
        <v>0</v>
      </c>
      <c r="N1205" s="81">
        <f t="shared" si="247"/>
        <v>0</v>
      </c>
      <c r="O1205" s="82" t="str">
        <f>IF($J1189="TC",0,IF($J1189="Nso",0,VLOOKUP($A1186,'Class-9'!$B$9:$FL$108,66,0)))</f>
        <v/>
      </c>
    </row>
    <row r="1206" spans="1:15" ht="16.5" customHeight="1">
      <c r="A1206" s="1138"/>
      <c r="B1206" s="417" t="s">
        <v>200</v>
      </c>
      <c r="C1206" s="1112" t="str">
        <f>'Class-9'!$BP$3</f>
        <v>MATHEMATICS</v>
      </c>
      <c r="D1206" s="1113"/>
      <c r="E1206" s="81">
        <f>IF($J1189="TC",0,IF($J1189="Nso",0,VLOOKUP($A1186,'Class-9'!$B$9:$FL$108,67,0)))</f>
        <v>0</v>
      </c>
      <c r="F1206" s="81">
        <f>IF($J1189="TC",0,IF($J1189="Nso",0,VLOOKUP($A1186,'Class-9'!$B$9:$FL$108,68,0)))</f>
        <v>0</v>
      </c>
      <c r="G1206" s="257">
        <f t="shared" si="244"/>
        <v>0</v>
      </c>
      <c r="H1206" s="258">
        <f>IF($J1189="TC",0,IF($J1189="Nso",0,VLOOKUP($A1186,'Class-9'!$B$9:$FL$108,70,0)))</f>
        <v>0</v>
      </c>
      <c r="I1206" s="81">
        <f>IF($J1189="TC",0,IF($J1189="Nso",0,VLOOKUP($A1186,'Class-9'!$B$9:$FL$108,71,0)))</f>
        <v>0</v>
      </c>
      <c r="J1206" s="257">
        <f t="shared" si="245"/>
        <v>0</v>
      </c>
      <c r="K1206" s="81">
        <f>IF($J1189="TC",0,IF($J1189="Nso",0,VLOOKUP($A1186,'Class-9'!$B$9:$FL$108,73,0)))</f>
        <v>0</v>
      </c>
      <c r="L1206" s="81">
        <f>IF($J1189="Nso",0,VLOOKUP($A1186,'Class-9'!$B$9:$FL$108,74,0))</f>
        <v>0</v>
      </c>
      <c r="M1206" s="257">
        <f t="shared" si="246"/>
        <v>0</v>
      </c>
      <c r="N1206" s="81">
        <f t="shared" si="247"/>
        <v>0</v>
      </c>
      <c r="O1206" s="82" t="str">
        <f>IF($J1189="TC",0,IF($J1189="Nso",0,VLOOKUP($A1186,'Class-9'!$B$9:$FL$108,80,0)))</f>
        <v/>
      </c>
    </row>
    <row r="1207" spans="1:15" ht="16.5" customHeight="1">
      <c r="A1207" s="1138"/>
      <c r="B1207" s="417" t="s">
        <v>200</v>
      </c>
      <c r="C1207" s="1114" t="str">
        <f>'Class-9'!$CD$3</f>
        <v>SCIENCE</v>
      </c>
      <c r="D1207" s="1115"/>
      <c r="E1207" s="411">
        <f>IF($J1189="TC",0,IF($J1189="Nso",0,VLOOKUP($A1186,'Class-9'!$B$9:$FL$108,81,0)))</f>
        <v>0</v>
      </c>
      <c r="F1207" s="411">
        <f>IF($J1189="TC",0,IF($J1189="Nso",0,VLOOKUP($A1186,'Class-9'!$B$9:$FL$108,82,0)))</f>
        <v>0</v>
      </c>
      <c r="G1207" s="412">
        <f t="shared" si="244"/>
        <v>0</v>
      </c>
      <c r="H1207" s="413">
        <f>IF($J1189="TC",0,IF($J1189="Nso",0,VLOOKUP($A1186,'Class-9'!$B$9:$FL$108,84,0)))</f>
        <v>0</v>
      </c>
      <c r="I1207" s="411">
        <f>IF($J1189="TC",0,IF($J1189="Nso",0,VLOOKUP($A1186,'Class-9'!$B$9:$FL$108,85,0)))</f>
        <v>0</v>
      </c>
      <c r="J1207" s="412">
        <f t="shared" si="245"/>
        <v>0</v>
      </c>
      <c r="K1207" s="411">
        <f>IF($J1189="TC",0,IF($J1189="Nso",0,VLOOKUP($A1186,'Class-9'!$B$9:$FL$108,87,0)))</f>
        <v>0</v>
      </c>
      <c r="L1207" s="411">
        <f>IF($J1189="Nso",0,VLOOKUP($A1186,'Class-9'!$B$9:$FL$108,88,0))</f>
        <v>0</v>
      </c>
      <c r="M1207" s="412">
        <f t="shared" si="246"/>
        <v>0</v>
      </c>
      <c r="N1207" s="411">
        <f t="shared" si="247"/>
        <v>0</v>
      </c>
      <c r="O1207" s="414" t="str">
        <f>IF($J1189="TC",0,IF($J1189="Nso",0,VLOOKUP($A1186,'Class-9'!$B$9:$FL$108,94,0)))</f>
        <v/>
      </c>
    </row>
    <row r="1208" spans="1:15" ht="16.5" customHeight="1" thickBot="1">
      <c r="A1208" s="1138"/>
      <c r="B1208" s="417" t="s">
        <v>200</v>
      </c>
      <c r="C1208" s="1114" t="str">
        <f>'Class-9'!$CR$3</f>
        <v>SOCIAL SCIENCE</v>
      </c>
      <c r="D1208" s="1115"/>
      <c r="E1208" s="411">
        <f>IF($J1190="TC",0,IF($J1189="Nso",0,VLOOKUP($A1186,'Class-9'!$B$9:$FL$108,95,0)))</f>
        <v>0</v>
      </c>
      <c r="F1208" s="411">
        <f>IF($J1190="TC",0,IF($J1189="Nso",0,VLOOKUP($A1186,'Class-9'!$B$9:$FL$108,96,0)))</f>
        <v>0</v>
      </c>
      <c r="G1208" s="412">
        <f t="shared" si="244"/>
        <v>0</v>
      </c>
      <c r="H1208" s="413">
        <f>IF($J1190="TC",0,IF($J1189="Nso",0,VLOOKUP($A1186,'Class-9'!$B$9:$FL$108,98,0)))</f>
        <v>0</v>
      </c>
      <c r="I1208" s="411">
        <f>IF($J1190="TC",0,IF($J1189="Nso",0,VLOOKUP($A1186,'Class-9'!$B$9:$FL$108,99,0)))</f>
        <v>0</v>
      </c>
      <c r="J1208" s="412">
        <f t="shared" si="245"/>
        <v>0</v>
      </c>
      <c r="K1208" s="411">
        <f>IF($J1190="TC",0,IF($J1189="Nso",0,VLOOKUP($A1186,'Class-9'!$B$9:$FL$108,101,0)))</f>
        <v>0</v>
      </c>
      <c r="L1208" s="411">
        <f>IF($J1190="Nso",0,VLOOKUP($A1186,'Class-9'!$B$9:$FL$108,102,0))</f>
        <v>0</v>
      </c>
      <c r="M1208" s="412">
        <f t="shared" si="246"/>
        <v>0</v>
      </c>
      <c r="N1208" s="411">
        <f t="shared" si="247"/>
        <v>0</v>
      </c>
      <c r="O1208" s="414" t="str">
        <f>IF($J1190="TC",0,IF($J1189="Nso",0,VLOOKUP($A1186,'Class-9'!$B$9:$FL$108,108,0)))</f>
        <v/>
      </c>
    </row>
    <row r="1209" spans="1:15" ht="23.25" customHeight="1">
      <c r="A1209" s="1138"/>
      <c r="B1209" s="417" t="s">
        <v>200</v>
      </c>
      <c r="C1209" s="1116" t="s">
        <v>89</v>
      </c>
      <c r="D1209" s="1117"/>
      <c r="E1209" s="1118"/>
      <c r="F1209" s="1122" t="s">
        <v>90</v>
      </c>
      <c r="G1209" s="1123"/>
      <c r="H1209" s="1124" t="s">
        <v>91</v>
      </c>
      <c r="I1209" s="1125"/>
      <c r="J1209" s="1126" t="s">
        <v>47</v>
      </c>
      <c r="K1209" s="1127"/>
      <c r="L1209" s="415" t="s">
        <v>111</v>
      </c>
      <c r="M1209" s="1128" t="s">
        <v>45</v>
      </c>
      <c r="N1209" s="1129"/>
      <c r="O1209" s="416" t="s">
        <v>49</v>
      </c>
    </row>
    <row r="1210" spans="1:15" ht="20.25" customHeight="1" thickBot="1">
      <c r="A1210" s="1138"/>
      <c r="B1210" s="417" t="s">
        <v>200</v>
      </c>
      <c r="C1210" s="1119"/>
      <c r="D1210" s="1120"/>
      <c r="E1210" s="1121"/>
      <c r="F1210" s="1130">
        <f>IF($J1189="TC",0,IF($J1189="Nso",0,VLOOKUP($A1186,'Class-9'!$B$9:$FL$108,160,0)))</f>
        <v>0</v>
      </c>
      <c r="G1210" s="1131"/>
      <c r="H1210" s="1130">
        <f>IF($J1189="TC",0,IF($J1189="Nso",0,VLOOKUP($A1186,'Class-9'!$B$9:$FL$108,161,0)))</f>
        <v>0</v>
      </c>
      <c r="I1210" s="1131"/>
      <c r="J1210" s="1132">
        <f>IF($J1189="TC",0,IF($J1189="Nso",0,VLOOKUP($A1186,'Class-9'!$B$9:$FL$108,162,0)))</f>
        <v>0</v>
      </c>
      <c r="K1210" s="1133"/>
      <c r="L1210" s="259" t="str">
        <f>IF($J1189="TC",0,IF($J1189="Nso",0,VLOOKUP($A1186,'Class-9'!$B$9:$FL$108,163,0)))</f>
        <v/>
      </c>
      <c r="M1210" s="1134" t="str">
        <f>IF($J1189="TC","TC",IF($J1189="Nso","NSO",VLOOKUP($A1186,'Class-9'!$B$9:$FL$108,164,0)))</f>
        <v/>
      </c>
      <c r="N1210" s="1135"/>
      <c r="O1210" s="79" t="str">
        <f>IF($J1189="Nso",0,VLOOKUP($A1186,'Class-9'!$B$9:$FL$108,166,0))</f>
        <v/>
      </c>
    </row>
    <row r="1211" spans="1:15" ht="20.25" customHeight="1">
      <c r="A1211" s="1138"/>
      <c r="B1211" s="417" t="s">
        <v>200</v>
      </c>
      <c r="C1211" s="1061" t="s">
        <v>64</v>
      </c>
      <c r="D1211" s="1062"/>
      <c r="E1211" s="1062"/>
      <c r="F1211" s="1062"/>
      <c r="G1211" s="1062"/>
      <c r="H1211" s="1063"/>
      <c r="I1211" s="1064" t="s">
        <v>65</v>
      </c>
      <c r="J1211" s="1065"/>
      <c r="K1211" s="1065"/>
      <c r="L1211" s="83">
        <f>VLOOKUP($A1186,'Class-9'!$B$9:$FL$108,157,0)</f>
        <v>0</v>
      </c>
      <c r="M1211" s="1066" t="s">
        <v>121</v>
      </c>
      <c r="N1211" s="1067"/>
      <c r="O1211" s="1068"/>
    </row>
    <row r="1212" spans="1:15" ht="20.25" customHeight="1" thickBot="1">
      <c r="A1212" s="1138"/>
      <c r="B1212" s="417" t="s">
        <v>200</v>
      </c>
      <c r="C1212" s="1069" t="s">
        <v>60</v>
      </c>
      <c r="D1212" s="1070"/>
      <c r="E1212" s="1070"/>
      <c r="F1212" s="1071" t="s">
        <v>192</v>
      </c>
      <c r="G1212" s="1071"/>
      <c r="H1212" s="260" t="s">
        <v>53</v>
      </c>
      <c r="I1212" s="1072" t="s">
        <v>66</v>
      </c>
      <c r="J1212" s="1073"/>
      <c r="K1212" s="1073"/>
      <c r="L1212" s="113">
        <f>VLOOKUP($A1186,'Class-9'!$B$9:$FL$108,158,0)</f>
        <v>0</v>
      </c>
      <c r="M1212" s="1074" t="str">
        <f>IF($J1189="TC",0,IF($J1189="Nso",0,VLOOKUP($A1186,'Class-9'!$B$9:$FL$108,159,0)))</f>
        <v/>
      </c>
      <c r="N1212" s="1075"/>
      <c r="O1212" s="1076"/>
    </row>
    <row r="1213" spans="1:15" ht="17.25" customHeight="1">
      <c r="A1213" s="1138"/>
      <c r="B1213" s="417" t="s">
        <v>200</v>
      </c>
      <c r="C1213" s="1069"/>
      <c r="D1213" s="1070"/>
      <c r="E1213" s="1070"/>
      <c r="F1213" s="1071"/>
      <c r="G1213" s="1071"/>
      <c r="H1213" s="261" t="s">
        <v>119</v>
      </c>
      <c r="I1213" s="1077" t="s">
        <v>67</v>
      </c>
      <c r="J1213" s="1078"/>
      <c r="K1213" s="1078"/>
      <c r="L1213" s="1079">
        <f>IF($J1189="TC","Transferred",IF($J1189="Nso","NameSeparated",VLOOKUP($A1186,'Class-9'!$B$9:$FL$108,167,0)))</f>
        <v>0</v>
      </c>
      <c r="M1213" s="1079"/>
      <c r="N1213" s="1079"/>
      <c r="O1213" s="1080"/>
    </row>
    <row r="1214" spans="1:15" ht="17.25" customHeight="1">
      <c r="A1214" s="1138"/>
      <c r="B1214" s="417" t="s">
        <v>200</v>
      </c>
      <c r="C1214" s="1081" t="str">
        <f>'Class-9'!$DF$3</f>
        <v>Foundation Of Information Tech.</v>
      </c>
      <c r="D1214" s="1082"/>
      <c r="E1214" s="1083"/>
      <c r="F1214" s="1084" t="str">
        <f>IF($J1189="TC",0,IF($J1189="Nso",0,VLOOKUP($A1186,'Class-9'!$B$9:$GP$108,185,0)))</f>
        <v>0/200</v>
      </c>
      <c r="G1214" s="1084"/>
      <c r="H1214" s="78" t="str">
        <f>IF($J1189="TC",0,IF($J1189="Nso",0,VLOOKUP($A1186,'Class-9'!$B$9:$GP$108,120,0)))</f>
        <v/>
      </c>
      <c r="I1214" s="1085" t="s">
        <v>79</v>
      </c>
      <c r="J1214" s="1086"/>
      <c r="K1214" s="1086"/>
      <c r="L1214" s="1087">
        <f>'Class-9'!$T$2</f>
        <v>44676</v>
      </c>
      <c r="M1214" s="1088"/>
      <c r="N1214" s="1088"/>
      <c r="O1214" s="1089"/>
    </row>
    <row r="1215" spans="1:15" ht="21" customHeight="1">
      <c r="A1215" s="1138"/>
      <c r="B1215" s="417" t="s">
        <v>200</v>
      </c>
      <c r="C1215" s="1090" t="str">
        <f>'Class-9'!$DR$3</f>
        <v>Health &amp; Phy. Edu.</v>
      </c>
      <c r="D1215" s="1084"/>
      <c r="E1215" s="1084"/>
      <c r="F1215" s="1030" t="str">
        <f>IF($J1189="TC",0,IF($J1189="Nso",0,VLOOKUP($A1186,'Class-9'!$B$9:$GP$108,189,0)))</f>
        <v>0/200</v>
      </c>
      <c r="G1215" s="1031"/>
      <c r="H1215" s="78" t="str">
        <f>IF($J1189="TC",0,IF($J1189="Nso",0,VLOOKUP($A1186,'Class-9'!$B$9:$GP$108,132,0)))</f>
        <v/>
      </c>
      <c r="I1215" s="1091"/>
      <c r="J1215" s="1092"/>
      <c r="K1215" s="1092"/>
      <c r="L1215" s="1092"/>
      <c r="M1215" s="1092"/>
      <c r="N1215" s="1092"/>
      <c r="O1215" s="1093"/>
    </row>
    <row r="1216" spans="1:15" ht="21" customHeight="1">
      <c r="A1216" s="1138"/>
      <c r="B1216" s="417" t="s">
        <v>200</v>
      </c>
      <c r="C1216" s="1028" t="str">
        <f>'Class-9'!$ED$3</f>
        <v>S.U.P.W.</v>
      </c>
      <c r="D1216" s="1029"/>
      <c r="E1216" s="1029"/>
      <c r="F1216" s="1030" t="str">
        <f>IF($J1189="TC",0,IF($J1189="Nso",0,VLOOKUP($A1186,'Class-9'!$B$9:$GP$108,193,0)))</f>
        <v>0/100</v>
      </c>
      <c r="G1216" s="1031"/>
      <c r="H1216" s="78" t="str">
        <f>IF($J1189="TC",0,IF($J1189="Nso",0,VLOOKUP($A1186,'Class-9'!$B$9:$GP$108,138,0)))</f>
        <v/>
      </c>
      <c r="I1216" s="1094"/>
      <c r="J1216" s="1095"/>
      <c r="K1216" s="1095"/>
      <c r="L1216" s="1095"/>
      <c r="M1216" s="1095"/>
      <c r="N1216" s="1095"/>
      <c r="O1216" s="1096"/>
    </row>
    <row r="1217" spans="1:16" ht="14.25" customHeight="1">
      <c r="A1217" s="1138"/>
      <c r="B1217" s="417" t="s">
        <v>200</v>
      </c>
      <c r="C1217" s="1028" t="str">
        <f>'Class-9'!$EJ$3</f>
        <v>ART EDUCATION</v>
      </c>
      <c r="D1217" s="1029"/>
      <c r="E1217" s="1029"/>
      <c r="F1217" s="1030" t="str">
        <f>IF($J1188="TC",0,IF($J1188="Nso",0,VLOOKUP($A1186,'Class-9'!$B$9:$GP$108,197,0)))</f>
        <v>0/100</v>
      </c>
      <c r="G1217" s="1031"/>
      <c r="H1217" s="78" t="str">
        <f>IF($J1188="TC",0,IF($J1188="Nso",0,VLOOKUP($A1186,'Class-9'!$B$9:$GP$108,144,0)))</f>
        <v/>
      </c>
      <c r="I1217" s="1032" t="s">
        <v>92</v>
      </c>
      <c r="J1217" s="1033"/>
      <c r="K1217" s="1033"/>
      <c r="L1217" s="1033"/>
      <c r="M1217" s="1033"/>
      <c r="N1217" s="1033"/>
      <c r="O1217" s="1034"/>
    </row>
    <row r="1218" spans="1:16" ht="14.25" customHeight="1" thickBot="1">
      <c r="A1218" s="1138"/>
      <c r="B1218" s="417" t="s">
        <v>200</v>
      </c>
      <c r="C1218" s="1035" t="str">
        <f>'Class-9'!$EP$3</f>
        <v>H &amp; C RAJ</v>
      </c>
      <c r="D1218" s="1036"/>
      <c r="E1218" s="1036"/>
      <c r="F1218" s="1037" t="str">
        <f>IF($J1189="TC",0,IF($J1189="Nso",0,VLOOKUP($A1186,'Class-9'!$B$9:$GU$108,201,0)))</f>
        <v>0/200</v>
      </c>
      <c r="G1218" s="1038"/>
      <c r="H1218" s="374" t="str">
        <f>IF($J1189="TC",0,IF($J1189="Nso",0,VLOOKUP($A1186,'Class-9'!$B$9:$GU$108,156,0)))</f>
        <v/>
      </c>
      <c r="I1218" s="1032" t="s">
        <v>73</v>
      </c>
      <c r="J1218" s="1033"/>
      <c r="K1218" s="1033"/>
      <c r="L1218" s="1033"/>
      <c r="M1218" s="1033"/>
      <c r="N1218" s="1033"/>
      <c r="O1218" s="1034"/>
    </row>
    <row r="1219" spans="1:16" ht="20.25" customHeight="1">
      <c r="A1219" s="1138"/>
      <c r="B1219" s="417" t="s">
        <v>200</v>
      </c>
      <c r="C1219" s="1046" t="s">
        <v>204</v>
      </c>
      <c r="D1219" s="1047"/>
      <c r="E1219" s="1048"/>
      <c r="F1219" s="1055" t="s">
        <v>205</v>
      </c>
      <c r="G1219" s="1056"/>
      <c r="H1219" s="434" t="s">
        <v>34</v>
      </c>
      <c r="I1219" s="1039" t="s">
        <v>74</v>
      </c>
      <c r="J1219" s="1033"/>
      <c r="K1219" s="1033"/>
      <c r="L1219" s="1033"/>
      <c r="M1219" s="1033"/>
      <c r="N1219" s="1033"/>
      <c r="O1219" s="1034"/>
    </row>
    <row r="1220" spans="1:16" ht="20.25" customHeight="1">
      <c r="A1220" s="1138"/>
      <c r="B1220" s="417" t="s">
        <v>200</v>
      </c>
      <c r="C1220" s="1049"/>
      <c r="D1220" s="1050"/>
      <c r="E1220" s="1051"/>
      <c r="F1220" s="1057" t="s">
        <v>206</v>
      </c>
      <c r="G1220" s="1058"/>
      <c r="H1220" s="435" t="s">
        <v>203</v>
      </c>
      <c r="I1220" s="1040" t="s">
        <v>75</v>
      </c>
      <c r="J1220" s="1041"/>
      <c r="K1220" s="1041"/>
      <c r="L1220" s="1041"/>
      <c r="M1220" s="1041"/>
      <c r="N1220" s="1041"/>
      <c r="O1220" s="1042"/>
    </row>
    <row r="1221" spans="1:16" ht="16.5" customHeight="1">
      <c r="A1221" s="1138"/>
      <c r="B1221" s="417" t="s">
        <v>200</v>
      </c>
      <c r="C1221" s="1049"/>
      <c r="D1221" s="1050"/>
      <c r="E1221" s="1051"/>
      <c r="F1221" s="1057" t="s">
        <v>210</v>
      </c>
      <c r="G1221" s="1058"/>
      <c r="H1221" s="435" t="s">
        <v>68</v>
      </c>
      <c r="I1221" s="1043"/>
      <c r="J1221" s="1044"/>
      <c r="K1221" s="1044"/>
      <c r="L1221" s="1044"/>
      <c r="M1221" s="1044"/>
      <c r="N1221" s="1044"/>
      <c r="O1221" s="1045"/>
    </row>
    <row r="1222" spans="1:16" ht="16.5" customHeight="1">
      <c r="A1222" s="1138"/>
      <c r="B1222" s="417" t="s">
        <v>200</v>
      </c>
      <c r="C1222" s="1049"/>
      <c r="D1222" s="1050"/>
      <c r="E1222" s="1051"/>
      <c r="F1222" s="1057" t="s">
        <v>211</v>
      </c>
      <c r="G1222" s="1058"/>
      <c r="H1222" s="435" t="s">
        <v>69</v>
      </c>
      <c r="I1222" s="1043"/>
      <c r="J1222" s="1044"/>
      <c r="K1222" s="1044"/>
      <c r="L1222" s="1044"/>
      <c r="M1222" s="1044"/>
      <c r="N1222" s="1044"/>
      <c r="O1222" s="1045"/>
    </row>
    <row r="1223" spans="1:16" ht="16.5" customHeight="1">
      <c r="A1223" s="1138"/>
      <c r="B1223" s="417" t="s">
        <v>200</v>
      </c>
      <c r="C1223" s="1049"/>
      <c r="D1223" s="1050"/>
      <c r="E1223" s="1051"/>
      <c r="F1223" s="1057" t="s">
        <v>120</v>
      </c>
      <c r="G1223" s="1058"/>
      <c r="H1223" s="435" t="s">
        <v>71</v>
      </c>
      <c r="I1223" s="1022" t="s">
        <v>93</v>
      </c>
      <c r="J1223" s="1023"/>
      <c r="K1223" s="1023"/>
      <c r="L1223" s="1023"/>
      <c r="M1223" s="1023"/>
      <c r="N1223" s="1023"/>
      <c r="O1223" s="1024"/>
    </row>
    <row r="1224" spans="1:16" ht="16.5" customHeight="1" thickBot="1">
      <c r="A1224" s="1138"/>
      <c r="B1224" s="418" t="s">
        <v>200</v>
      </c>
      <c r="C1224" s="1052"/>
      <c r="D1224" s="1053"/>
      <c r="E1224" s="1054"/>
      <c r="F1224" s="1059" t="s">
        <v>208</v>
      </c>
      <c r="G1224" s="1060"/>
      <c r="H1224" s="436" t="s">
        <v>70</v>
      </c>
      <c r="I1224" s="1025"/>
      <c r="J1224" s="1026"/>
      <c r="K1224" s="1026"/>
      <c r="L1224" s="1026"/>
      <c r="M1224" s="1026"/>
      <c r="N1224" s="1026"/>
      <c r="O1224" s="1027"/>
    </row>
    <row r="1225" spans="1:16" ht="15.75" thickTop="1">
      <c r="A1225" s="1136"/>
      <c r="B1225" s="1136"/>
      <c r="C1225" s="1136"/>
      <c r="D1225" s="1136"/>
      <c r="E1225" s="1136"/>
      <c r="F1225" s="1136"/>
      <c r="G1225" s="1136"/>
      <c r="H1225" s="1136"/>
      <c r="I1225" s="1136"/>
      <c r="J1225" s="1136"/>
      <c r="K1225" s="1136"/>
      <c r="L1225" s="1136"/>
      <c r="M1225" s="1136"/>
      <c r="N1225" s="1136"/>
      <c r="O1225" s="1136"/>
    </row>
    <row r="1226" spans="1:16" ht="24.75" customHeight="1" thickBot="1">
      <c r="A1226" s="263">
        <f>A1186+1</f>
        <v>32</v>
      </c>
      <c r="B1226" s="1137" t="s">
        <v>56</v>
      </c>
      <c r="C1226" s="1137"/>
      <c r="D1226" s="1137"/>
      <c r="E1226" s="1137"/>
      <c r="F1226" s="1137"/>
      <c r="G1226" s="1137"/>
      <c r="H1226" s="1137"/>
      <c r="I1226" s="1137"/>
      <c r="J1226" s="1137"/>
      <c r="K1226" s="1137"/>
      <c r="L1226" s="1137"/>
      <c r="M1226" s="1137"/>
      <c r="N1226" s="1137"/>
      <c r="O1226" s="1137"/>
    </row>
    <row r="1227" spans="1:16" s="430" customFormat="1" ht="30.75" customHeight="1" thickTop="1">
      <c r="A1227" s="1138"/>
      <c r="B1227" s="1139"/>
      <c r="C1227" s="1140"/>
      <c r="D1227" s="1143" t="str">
        <f>Master!$E$8</f>
        <v>Govt. Sr. Secondary School Raimalwada</v>
      </c>
      <c r="E1227" s="1144"/>
      <c r="F1227" s="1144"/>
      <c r="G1227" s="1144"/>
      <c r="H1227" s="1144"/>
      <c r="I1227" s="1144"/>
      <c r="J1227" s="1144"/>
      <c r="K1227" s="1144"/>
      <c r="L1227" s="1144"/>
      <c r="M1227" s="1144"/>
      <c r="N1227" s="1144"/>
      <c r="O1227" s="1145"/>
    </row>
    <row r="1228" spans="1:16" ht="26.25" customHeight="1" thickBot="1">
      <c r="A1228" s="1138"/>
      <c r="B1228" s="1141"/>
      <c r="C1228" s="1142"/>
      <c r="D1228" s="1146" t="str">
        <f>Master!$E$11</f>
        <v>P.S.-Bapini (Jodhpur)</v>
      </c>
      <c r="E1228" s="1147"/>
      <c r="F1228" s="1147"/>
      <c r="G1228" s="1147"/>
      <c r="H1228" s="1147"/>
      <c r="I1228" s="1147"/>
      <c r="J1228" s="1147"/>
      <c r="K1228" s="1147"/>
      <c r="L1228" s="1147"/>
      <c r="M1228" s="1147"/>
      <c r="N1228" s="1147"/>
      <c r="O1228" s="1148"/>
    </row>
    <row r="1229" spans="1:16" ht="22.5" customHeight="1">
      <c r="A1229" s="1138"/>
      <c r="B1229" s="262"/>
      <c r="C1229" s="1149" t="s">
        <v>183</v>
      </c>
      <c r="D1229" s="1150"/>
      <c r="E1229" s="1150"/>
      <c r="F1229" s="1150"/>
      <c r="G1229" s="1151"/>
      <c r="H1229" s="1158" t="s">
        <v>156</v>
      </c>
      <c r="I1229" s="1158"/>
      <c r="J1229" s="1161">
        <f>VLOOKUP($A1226,'Class-9'!$B$9:$K$108,6)</f>
        <v>0</v>
      </c>
      <c r="K1229" s="1162"/>
      <c r="L1229" s="1167" t="s">
        <v>76</v>
      </c>
      <c r="M1229" s="1168"/>
      <c r="N1229" s="1169" t="str">
        <f>Master!$E$14</f>
        <v>08151106901</v>
      </c>
      <c r="O1229" s="1170"/>
    </row>
    <row r="1230" spans="1:16" ht="18.75" customHeight="1">
      <c r="A1230" s="1138"/>
      <c r="B1230" s="37"/>
      <c r="C1230" s="1152"/>
      <c r="D1230" s="1153"/>
      <c r="E1230" s="1153"/>
      <c r="F1230" s="1153"/>
      <c r="G1230" s="1154"/>
      <c r="H1230" s="1159"/>
      <c r="I1230" s="1159"/>
      <c r="J1230" s="1163"/>
      <c r="K1230" s="1164"/>
      <c r="L1230" s="1171" t="s">
        <v>72</v>
      </c>
      <c r="M1230" s="1172"/>
      <c r="N1230" s="1172"/>
      <c r="O1230" s="1173"/>
      <c r="P1230" s="104" t="s">
        <v>191</v>
      </c>
    </row>
    <row r="1231" spans="1:16" ht="23.25" customHeight="1" thickBot="1">
      <c r="A1231" s="1138"/>
      <c r="B1231" s="37"/>
      <c r="C1231" s="1155"/>
      <c r="D1231" s="1156"/>
      <c r="E1231" s="1156"/>
      <c r="F1231" s="1156"/>
      <c r="G1231" s="1157"/>
      <c r="H1231" s="1160"/>
      <c r="I1231" s="1160"/>
      <c r="J1231" s="1165"/>
      <c r="K1231" s="1166"/>
      <c r="L1231" s="1174" t="s">
        <v>57</v>
      </c>
      <c r="M1231" s="1175"/>
      <c r="N1231" s="1176" t="str">
        <f>Master!$E$6</f>
        <v>2021-22</v>
      </c>
      <c r="O1231" s="1177"/>
    </row>
    <row r="1232" spans="1:16" ht="20.25" customHeight="1">
      <c r="A1232" s="1138"/>
      <c r="B1232" s="417" t="s">
        <v>200</v>
      </c>
      <c r="C1232" s="1178" t="s">
        <v>22</v>
      </c>
      <c r="D1232" s="1179"/>
      <c r="E1232" s="1179"/>
      <c r="F1232" s="1180"/>
      <c r="G1232" s="23" t="s">
        <v>181</v>
      </c>
      <c r="H1232" s="1181">
        <f>VLOOKUP($A1226,'Class-9'!$B$9:$FL$108,4,0)</f>
        <v>0</v>
      </c>
      <c r="I1232" s="1181"/>
      <c r="J1232" s="1181"/>
      <c r="K1232" s="1181"/>
      <c r="L1232" s="1181"/>
      <c r="M1232" s="1181"/>
      <c r="N1232" s="1181"/>
      <c r="O1232" s="1182"/>
    </row>
    <row r="1233" spans="1:15" ht="20.25" customHeight="1">
      <c r="A1233" s="1138"/>
      <c r="B1233" s="417" t="s">
        <v>200</v>
      </c>
      <c r="C1233" s="1183" t="s">
        <v>24</v>
      </c>
      <c r="D1233" s="1184"/>
      <c r="E1233" s="1184"/>
      <c r="F1233" s="1185"/>
      <c r="G1233" s="31" t="s">
        <v>181</v>
      </c>
      <c r="H1233" s="1186">
        <f>VLOOKUP($A1226,'Class-9'!$B$9:$FL$108,7,0)</f>
        <v>0</v>
      </c>
      <c r="I1233" s="1186"/>
      <c r="J1233" s="1186"/>
      <c r="K1233" s="1186"/>
      <c r="L1233" s="1186"/>
      <c r="M1233" s="1186"/>
      <c r="N1233" s="1186"/>
      <c r="O1233" s="1187"/>
    </row>
    <row r="1234" spans="1:15" ht="20.25" customHeight="1">
      <c r="A1234" s="1138"/>
      <c r="B1234" s="417" t="s">
        <v>200</v>
      </c>
      <c r="C1234" s="1183" t="s">
        <v>25</v>
      </c>
      <c r="D1234" s="1184"/>
      <c r="E1234" s="1184"/>
      <c r="F1234" s="1185"/>
      <c r="G1234" s="31" t="s">
        <v>181</v>
      </c>
      <c r="H1234" s="1186">
        <f>VLOOKUP($A1226,'Class-9'!$B$9:$FL$108,8,0)</f>
        <v>0</v>
      </c>
      <c r="I1234" s="1186"/>
      <c r="J1234" s="1186"/>
      <c r="K1234" s="1186"/>
      <c r="L1234" s="1186"/>
      <c r="M1234" s="1186"/>
      <c r="N1234" s="1186"/>
      <c r="O1234" s="1187"/>
    </row>
    <row r="1235" spans="1:15" ht="20.25" customHeight="1">
      <c r="A1235" s="1138"/>
      <c r="B1235" s="417" t="s">
        <v>200</v>
      </c>
      <c r="C1235" s="1183" t="s">
        <v>58</v>
      </c>
      <c r="D1235" s="1184"/>
      <c r="E1235" s="1184"/>
      <c r="F1235" s="1185"/>
      <c r="G1235" s="31" t="s">
        <v>181</v>
      </c>
      <c r="H1235" s="1186">
        <f>VLOOKUP($A1226,'Class-9'!$B$9:$FL$108,9,0)</f>
        <v>0</v>
      </c>
      <c r="I1235" s="1186"/>
      <c r="J1235" s="1186"/>
      <c r="K1235" s="1186"/>
      <c r="L1235" s="1186"/>
      <c r="M1235" s="1186"/>
      <c r="N1235" s="1186"/>
      <c r="O1235" s="1187"/>
    </row>
    <row r="1236" spans="1:15" ht="20.25" customHeight="1">
      <c r="A1236" s="1138"/>
      <c r="B1236" s="417" t="s">
        <v>200</v>
      </c>
      <c r="C1236" s="1183" t="s">
        <v>59</v>
      </c>
      <c r="D1236" s="1184"/>
      <c r="E1236" s="1184"/>
      <c r="F1236" s="1185"/>
      <c r="G1236" s="31" t="s">
        <v>181</v>
      </c>
      <c r="H1236" s="1188" t="str">
        <f>CONCATENATE('Class-9'!$G$4,'Class-9'!$J$4)</f>
        <v>9(A)</v>
      </c>
      <c r="I1236" s="1186"/>
      <c r="J1236" s="1186"/>
      <c r="K1236" s="1186"/>
      <c r="L1236" s="1186"/>
      <c r="M1236" s="1186"/>
      <c r="N1236" s="1186"/>
      <c r="O1236" s="1187"/>
    </row>
    <row r="1237" spans="1:15" ht="20.25" customHeight="1" thickBot="1">
      <c r="A1237" s="1138"/>
      <c r="B1237" s="417" t="s">
        <v>200</v>
      </c>
      <c r="C1237" s="1189" t="s">
        <v>27</v>
      </c>
      <c r="D1237" s="1190"/>
      <c r="E1237" s="1190"/>
      <c r="F1237" s="1191"/>
      <c r="G1237" s="80" t="s">
        <v>181</v>
      </c>
      <c r="H1237" s="1192">
        <f>VLOOKUP($A1226,'Class-9'!$B$9:$FL$108,10,0)</f>
        <v>0</v>
      </c>
      <c r="I1237" s="1192"/>
      <c r="J1237" s="1192"/>
      <c r="K1237" s="1192"/>
      <c r="L1237" s="1192"/>
      <c r="M1237" s="1192"/>
      <c r="N1237" s="1192"/>
      <c r="O1237" s="1193"/>
    </row>
    <row r="1238" spans="1:15" ht="16.5" customHeight="1">
      <c r="A1238" s="1138"/>
      <c r="B1238" s="417" t="s">
        <v>200</v>
      </c>
      <c r="C1238" s="1194" t="s">
        <v>60</v>
      </c>
      <c r="D1238" s="1195"/>
      <c r="E1238" s="1198" t="s">
        <v>81</v>
      </c>
      <c r="F1238" s="1198" t="s">
        <v>82</v>
      </c>
      <c r="G1238" s="1200" t="s">
        <v>32</v>
      </c>
      <c r="H1238" s="1202" t="s">
        <v>61</v>
      </c>
      <c r="I1238" s="1202"/>
      <c r="J1238" s="1203"/>
      <c r="K1238" s="1204" t="s">
        <v>97</v>
      </c>
      <c r="L1238" s="1205"/>
      <c r="M1238" s="1206"/>
      <c r="N1238" s="1097" t="s">
        <v>88</v>
      </c>
      <c r="O1238" s="1099" t="s">
        <v>118</v>
      </c>
    </row>
    <row r="1239" spans="1:15" ht="16.5" customHeight="1">
      <c r="A1239" s="1138"/>
      <c r="B1239" s="417" t="s">
        <v>200</v>
      </c>
      <c r="C1239" s="1196"/>
      <c r="D1239" s="1197"/>
      <c r="E1239" s="1199"/>
      <c r="F1239" s="1199"/>
      <c r="G1239" s="1201"/>
      <c r="H1239" s="428" t="s">
        <v>31</v>
      </c>
      <c r="I1239" s="254" t="s">
        <v>194</v>
      </c>
      <c r="J1239" s="429" t="s">
        <v>32</v>
      </c>
      <c r="K1239" s="428" t="s">
        <v>31</v>
      </c>
      <c r="L1239" s="254" t="s">
        <v>194</v>
      </c>
      <c r="M1239" s="429" t="s">
        <v>32</v>
      </c>
      <c r="N1239" s="1098"/>
      <c r="O1239" s="1100"/>
    </row>
    <row r="1240" spans="1:15" ht="16.5" customHeight="1" thickBot="1">
      <c r="A1240" s="1138"/>
      <c r="B1240" s="417" t="s">
        <v>200</v>
      </c>
      <c r="C1240" s="1102" t="s">
        <v>62</v>
      </c>
      <c r="D1240" s="1103"/>
      <c r="E1240" s="253">
        <f>'Class-9'!$L$7</f>
        <v>10</v>
      </c>
      <c r="F1240" s="253">
        <f>'Class-9'!$M$7</f>
        <v>10</v>
      </c>
      <c r="G1240" s="255">
        <f>SUM(E1240:F1240)</f>
        <v>20</v>
      </c>
      <c r="H1240" s="253">
        <f>'Class-9'!$O$7</f>
        <v>24</v>
      </c>
      <c r="I1240" s="253">
        <f>'Class-9'!$P$7</f>
        <v>6</v>
      </c>
      <c r="J1240" s="255">
        <f>SUM(H1240:I1240)</f>
        <v>30</v>
      </c>
      <c r="K1240" s="253">
        <f>'Class-9'!$R$7</f>
        <v>40</v>
      </c>
      <c r="L1240" s="253">
        <f>'Class-9'!$S$7</f>
        <v>10</v>
      </c>
      <c r="M1240" s="255">
        <f>SUM(K1240:L1240)</f>
        <v>50</v>
      </c>
      <c r="N1240" s="129">
        <f>SUM(G1240,J1240,M1240)</f>
        <v>100</v>
      </c>
      <c r="O1240" s="1101"/>
    </row>
    <row r="1241" spans="1:15" ht="16.5" customHeight="1">
      <c r="A1241" s="1138"/>
      <c r="B1241" s="417" t="s">
        <v>200</v>
      </c>
      <c r="C1241" s="1104" t="str">
        <f>'Class-9'!$L$3</f>
        <v>HINDI</v>
      </c>
      <c r="D1241" s="1105"/>
      <c r="E1241" s="81">
        <f>IF($J1229="TC",0,IF($J1229="Nso",0,VLOOKUP($A1226,'Class-9'!$B$9:$FL$108,11,0)))</f>
        <v>0</v>
      </c>
      <c r="F1241" s="81">
        <f>IF($J1229="TC",0,IF($J1229="Nso",0,VLOOKUP($A1226,'Class-9'!$B$9:$FL$108,12,0)))</f>
        <v>0</v>
      </c>
      <c r="G1241" s="256">
        <f>E1241+F1241</f>
        <v>0</v>
      </c>
      <c r="H1241" s="81">
        <f>IF($J1229="TC",0,IF($J1229="Nso",0,VLOOKUP($A1226,'Class-9'!$B$9:$FL$108,14,0)))</f>
        <v>0</v>
      </c>
      <c r="I1241" s="81">
        <f>IF($J1229="TC",0,IF($J1229="Nso",0,VLOOKUP($A1226,'Class-9'!$B$9:$FL$108,15,0)))</f>
        <v>0</v>
      </c>
      <c r="J1241" s="256">
        <f>H1241+I1241</f>
        <v>0</v>
      </c>
      <c r="K1241" s="81">
        <f>IF($J1229="TC",0,IF($J1229="Nso",0,VLOOKUP($A1226,'Class-9'!$B$9:$FL$108,17,0)))</f>
        <v>0</v>
      </c>
      <c r="L1241" s="81">
        <f>IF($J1229="Nso",0,VLOOKUP($A1226,'Class-9'!$B$9:$FL$108,18,0))</f>
        <v>0</v>
      </c>
      <c r="M1241" s="256">
        <f>K1241+L1241</f>
        <v>0</v>
      </c>
      <c r="N1241" s="81">
        <f>G1241+J1241+M1241</f>
        <v>0</v>
      </c>
      <c r="O1241" s="82" t="str">
        <f>IF($J1229="TC",0,IF($J1229="Nso",0,VLOOKUP($A1226,'Class-9'!$B$9:$FL$108,24,0)))</f>
        <v/>
      </c>
    </row>
    <row r="1242" spans="1:15" ht="16.5" customHeight="1" thickBot="1">
      <c r="A1242" s="1138"/>
      <c r="B1242" s="417" t="s">
        <v>200</v>
      </c>
      <c r="C1242" s="1106" t="str">
        <f>'Class-9'!$Z$3</f>
        <v>ENGLISH</v>
      </c>
      <c r="D1242" s="1107"/>
      <c r="E1242" s="419">
        <f>IF($J1229="TC",0,IF($J1229="Nso",0,VLOOKUP($A1226,'Class-9'!$B$9:$FL$108,25,0)))</f>
        <v>0</v>
      </c>
      <c r="F1242" s="419">
        <f>IF($J1229="TC",0,IF($J1229="Nso",0,VLOOKUP($A1226,'Class-9'!$B$9:$FL$108,26,0)))</f>
        <v>0</v>
      </c>
      <c r="G1242" s="420">
        <f t="shared" ref="G1242" si="248">E1242+F1242</f>
        <v>0</v>
      </c>
      <c r="H1242" s="421">
        <f>IF($J1229="TC",0,IF($J1229="Nso",0,VLOOKUP($A1226,'Class-9'!$B$9:$FL$108,28,0)))</f>
        <v>0</v>
      </c>
      <c r="I1242" s="419">
        <f>IF($J1229="TC",0,IF($J1229="Nso",0,VLOOKUP($A1226,'Class-9'!$B$9:$FL$108,29,0)))</f>
        <v>0</v>
      </c>
      <c r="J1242" s="420">
        <f t="shared" ref="J1242" si="249">H1242+I1242</f>
        <v>0</v>
      </c>
      <c r="K1242" s="419">
        <f>IF($J1229="TC",0,IF($J1229="Nso",0,VLOOKUP($A1226,'Class-9'!$B$9:$FL$108,31,0)))</f>
        <v>0</v>
      </c>
      <c r="L1242" s="419">
        <f>IF($J1229="Nso",0,VLOOKUP($A1226,'Class-9'!$B$9:$FL$108,32,0))</f>
        <v>0</v>
      </c>
      <c r="M1242" s="420">
        <f t="shared" ref="M1242" si="250">K1242+L1242</f>
        <v>0</v>
      </c>
      <c r="N1242" s="419">
        <f t="shared" ref="N1242" si="251">G1242+J1242+M1242</f>
        <v>0</v>
      </c>
      <c r="O1242" s="422" t="str">
        <f>IF($J1229="TC",0,IF($J1229="Nso",0,VLOOKUP($A1226,'Class-9'!$B$9:$FL$108,38,0)))</f>
        <v/>
      </c>
    </row>
    <row r="1243" spans="1:15" ht="16.5" customHeight="1" thickBot="1">
      <c r="A1243" s="1138"/>
      <c r="B1243" s="417" t="s">
        <v>200</v>
      </c>
      <c r="C1243" s="1108" t="s">
        <v>62</v>
      </c>
      <c r="D1243" s="1109"/>
      <c r="E1243" s="424">
        <f>'Class-9'!$AN$7</f>
        <v>20</v>
      </c>
      <c r="F1243" s="424">
        <f>'Class-9'!$AO$7</f>
        <v>20</v>
      </c>
      <c r="G1243" s="425">
        <f>SUM(E1243:F1243)</f>
        <v>40</v>
      </c>
      <c r="H1243" s="424">
        <f>'Class-9'!$AQ$7</f>
        <v>48</v>
      </c>
      <c r="I1243" s="424">
        <f>'Class-9'!$AR$7</f>
        <v>12</v>
      </c>
      <c r="J1243" s="425">
        <f>SUM(H1243:I1243)</f>
        <v>60</v>
      </c>
      <c r="K1243" s="424">
        <f>'Class-9'!$AT$7</f>
        <v>80</v>
      </c>
      <c r="L1243" s="424">
        <f>'Class-9'!$AU$7</f>
        <v>20</v>
      </c>
      <c r="M1243" s="425">
        <f>SUM(K1243:L1243)</f>
        <v>100</v>
      </c>
      <c r="N1243" s="426">
        <f>SUM(G1243,J1243,M1243)</f>
        <v>200</v>
      </c>
      <c r="O1243" s="427" t="s">
        <v>201</v>
      </c>
    </row>
    <row r="1244" spans="1:15" ht="16.5" customHeight="1">
      <c r="A1244" s="1138"/>
      <c r="B1244" s="417" t="s">
        <v>200</v>
      </c>
      <c r="C1244" s="1110" t="str">
        <f>'Class-9'!$AN$3</f>
        <v>SANSKRIT-I</v>
      </c>
      <c r="D1244" s="1111"/>
      <c r="E1244" s="81">
        <f>IF($J1229="TC",0,IF($J1229="Nso",0,VLOOKUP($A1226,'Class-9'!$B$9:$FL$108,39,0)))</f>
        <v>0</v>
      </c>
      <c r="F1244" s="81">
        <f>IF($J1229="TC",0,IF($J1229="TC",0,IF($J1229="Nso",0,VLOOKUP($A1226,'Class-9'!$B$9:$FL$108,40,0))))</f>
        <v>0</v>
      </c>
      <c r="G1244" s="423">
        <f t="shared" ref="G1244:G1248" si="252">E1244+F1244</f>
        <v>0</v>
      </c>
      <c r="H1244" s="410">
        <f>IF($J1229="TC",0,IF($J1229="Nso",0,VLOOKUP($A1226,'Class-9'!$B$9:$FL$108,42,0)))</f>
        <v>0</v>
      </c>
      <c r="I1244" s="81">
        <f>IF($J1229="TC",0,IF($J1229="Nso",0,VLOOKUP($A1226,'Class-9'!$B$9:$FL$108,43,0)))</f>
        <v>0</v>
      </c>
      <c r="J1244" s="423">
        <f t="shared" ref="J1244:J1248" si="253">H1244+I1244</f>
        <v>0</v>
      </c>
      <c r="K1244" s="81">
        <f>IF($J1229="TC",0,IF($J1229="Nso",0,VLOOKUP($A1226,'Class-9'!$B$9:$FL$108,45,0)))</f>
        <v>0</v>
      </c>
      <c r="L1244" s="81">
        <f>IF($J1229="Nso",0,VLOOKUP($A1226,'Class-9'!$B$9:$FL$108,46,0))</f>
        <v>0</v>
      </c>
      <c r="M1244" s="423">
        <f t="shared" ref="M1244:M1248" si="254">K1244+L1244</f>
        <v>0</v>
      </c>
      <c r="N1244" s="81">
        <f t="shared" ref="N1244:N1248" si="255">G1244+J1244+M1244</f>
        <v>0</v>
      </c>
      <c r="O1244" s="82" t="str">
        <f>IF($J1229="TC",0,IF($J1229="Nso",0,VLOOKUP($A1226,'Class-9'!$B$9:$FL$108,52,0)))</f>
        <v/>
      </c>
    </row>
    <row r="1245" spans="1:15" ht="16.5" customHeight="1">
      <c r="A1245" s="1138"/>
      <c r="B1245" s="417" t="s">
        <v>200</v>
      </c>
      <c r="C1245" s="1112" t="str">
        <f>'Class-9'!$BB$3</f>
        <v>SANSKRIT-II</v>
      </c>
      <c r="D1245" s="1113"/>
      <c r="E1245" s="81">
        <f>IF($J1229="TC",0,IF($J1229="Nso",0,VLOOKUP($A1226,'Class-9'!$B$9:$FL$108,53,0)))</f>
        <v>0</v>
      </c>
      <c r="F1245" s="81">
        <f>IF($J1229="TC",0,IF($J1229="Nso",0,VLOOKUP($A1226,'Class-9'!$B$9:$FL$108,54,0)))</f>
        <v>0</v>
      </c>
      <c r="G1245" s="257">
        <f t="shared" si="252"/>
        <v>0</v>
      </c>
      <c r="H1245" s="258">
        <f>IF($J1229="TC",0,IF($J1229="Nso",0,VLOOKUP($A1226,'Class-9'!$B$9:$FL$108,56,0)))</f>
        <v>0</v>
      </c>
      <c r="I1245" s="81">
        <f>IF($J1229="TC",0,IF($J1229="Nso",0,VLOOKUP($A1226,'Class-9'!$B$9:$FL$108,57,0)))</f>
        <v>0</v>
      </c>
      <c r="J1245" s="257">
        <f t="shared" si="253"/>
        <v>0</v>
      </c>
      <c r="K1245" s="81">
        <f>IF($J1229="TC",0,IF($J1229="Nso",0,VLOOKUP($A1226,'Class-9'!$B$9:$FL$108,59,0)))</f>
        <v>0</v>
      </c>
      <c r="L1245" s="81">
        <f>IF($J1229="Nso",0,VLOOKUP($A1226,'Class-9'!$B$9:$FL$108,60,0))</f>
        <v>0</v>
      </c>
      <c r="M1245" s="257">
        <f t="shared" si="254"/>
        <v>0</v>
      </c>
      <c r="N1245" s="81">
        <f t="shared" si="255"/>
        <v>0</v>
      </c>
      <c r="O1245" s="82" t="str">
        <f>IF($J1229="TC",0,IF($J1229="Nso",0,VLOOKUP($A1226,'Class-9'!$B$9:$FL$108,66,0)))</f>
        <v/>
      </c>
    </row>
    <row r="1246" spans="1:15" ht="16.5" customHeight="1">
      <c r="A1246" s="1138"/>
      <c r="B1246" s="417" t="s">
        <v>200</v>
      </c>
      <c r="C1246" s="1112" t="str">
        <f>'Class-9'!$BP$3</f>
        <v>MATHEMATICS</v>
      </c>
      <c r="D1246" s="1113"/>
      <c r="E1246" s="81">
        <f>IF($J1229="TC",0,IF($J1229="Nso",0,VLOOKUP($A1226,'Class-9'!$B$9:$FL$108,67,0)))</f>
        <v>0</v>
      </c>
      <c r="F1246" s="81">
        <f>IF($J1229="TC",0,IF($J1229="Nso",0,VLOOKUP($A1226,'Class-9'!$B$9:$FL$108,68,0)))</f>
        <v>0</v>
      </c>
      <c r="G1246" s="257">
        <f t="shared" si="252"/>
        <v>0</v>
      </c>
      <c r="H1246" s="258">
        <f>IF($J1229="TC",0,IF($J1229="Nso",0,VLOOKUP($A1226,'Class-9'!$B$9:$FL$108,70,0)))</f>
        <v>0</v>
      </c>
      <c r="I1246" s="81">
        <f>IF($J1229="TC",0,IF($J1229="Nso",0,VLOOKUP($A1226,'Class-9'!$B$9:$FL$108,71,0)))</f>
        <v>0</v>
      </c>
      <c r="J1246" s="257">
        <f t="shared" si="253"/>
        <v>0</v>
      </c>
      <c r="K1246" s="81">
        <f>IF($J1229="TC",0,IF($J1229="Nso",0,VLOOKUP($A1226,'Class-9'!$B$9:$FL$108,73,0)))</f>
        <v>0</v>
      </c>
      <c r="L1246" s="81">
        <f>IF($J1229="Nso",0,VLOOKUP($A1226,'Class-9'!$B$9:$FL$108,74,0))</f>
        <v>0</v>
      </c>
      <c r="M1246" s="257">
        <f t="shared" si="254"/>
        <v>0</v>
      </c>
      <c r="N1246" s="81">
        <f t="shared" si="255"/>
        <v>0</v>
      </c>
      <c r="O1246" s="82" t="str">
        <f>IF($J1229="TC",0,IF($J1229="Nso",0,VLOOKUP($A1226,'Class-9'!$B$9:$FL$108,80,0)))</f>
        <v/>
      </c>
    </row>
    <row r="1247" spans="1:15" ht="16.5" customHeight="1">
      <c r="A1247" s="1138"/>
      <c r="B1247" s="417" t="s">
        <v>200</v>
      </c>
      <c r="C1247" s="1114" t="str">
        <f>'Class-9'!$CD$3</f>
        <v>SCIENCE</v>
      </c>
      <c r="D1247" s="1115"/>
      <c r="E1247" s="411">
        <f>IF($J1229="TC",0,IF($J1229="Nso",0,VLOOKUP($A1226,'Class-9'!$B$9:$FL$108,81,0)))</f>
        <v>0</v>
      </c>
      <c r="F1247" s="411">
        <f>IF($J1229="TC",0,IF($J1229="Nso",0,VLOOKUP($A1226,'Class-9'!$B$9:$FL$108,82,0)))</f>
        <v>0</v>
      </c>
      <c r="G1247" s="412">
        <f t="shared" si="252"/>
        <v>0</v>
      </c>
      <c r="H1247" s="413">
        <f>IF($J1229="TC",0,IF($J1229="Nso",0,VLOOKUP($A1226,'Class-9'!$B$9:$FL$108,84,0)))</f>
        <v>0</v>
      </c>
      <c r="I1247" s="411">
        <f>IF($J1229="TC",0,IF($J1229="Nso",0,VLOOKUP($A1226,'Class-9'!$B$9:$FL$108,85,0)))</f>
        <v>0</v>
      </c>
      <c r="J1247" s="412">
        <f t="shared" si="253"/>
        <v>0</v>
      </c>
      <c r="K1247" s="411">
        <f>IF($J1229="TC",0,IF($J1229="Nso",0,VLOOKUP($A1226,'Class-9'!$B$9:$FL$108,87,0)))</f>
        <v>0</v>
      </c>
      <c r="L1247" s="411">
        <f>IF($J1229="Nso",0,VLOOKUP($A1226,'Class-9'!$B$9:$FL$108,88,0))</f>
        <v>0</v>
      </c>
      <c r="M1247" s="412">
        <f t="shared" si="254"/>
        <v>0</v>
      </c>
      <c r="N1247" s="411">
        <f t="shared" si="255"/>
        <v>0</v>
      </c>
      <c r="O1247" s="414" t="str">
        <f>IF($J1229="TC",0,IF($J1229="Nso",0,VLOOKUP($A1226,'Class-9'!$B$9:$FL$108,94,0)))</f>
        <v/>
      </c>
    </row>
    <row r="1248" spans="1:15" ht="16.5" customHeight="1" thickBot="1">
      <c r="A1248" s="1138"/>
      <c r="B1248" s="417" t="s">
        <v>200</v>
      </c>
      <c r="C1248" s="1114" t="str">
        <f>'Class-9'!$CR$3</f>
        <v>SOCIAL SCIENCE</v>
      </c>
      <c r="D1248" s="1115"/>
      <c r="E1248" s="411">
        <f>IF($J1230="TC",0,IF($J1229="Nso",0,VLOOKUP($A1226,'Class-9'!$B$9:$FL$108,95,0)))</f>
        <v>0</v>
      </c>
      <c r="F1248" s="411">
        <f>IF($J1230="TC",0,IF($J1229="Nso",0,VLOOKUP($A1226,'Class-9'!$B$9:$FL$108,96,0)))</f>
        <v>0</v>
      </c>
      <c r="G1248" s="412">
        <f t="shared" si="252"/>
        <v>0</v>
      </c>
      <c r="H1248" s="413">
        <f>IF($J1230="TC",0,IF($J1229="Nso",0,VLOOKUP($A1226,'Class-9'!$B$9:$FL$108,98,0)))</f>
        <v>0</v>
      </c>
      <c r="I1248" s="411">
        <f>IF($J1230="TC",0,IF($J1229="Nso",0,VLOOKUP($A1226,'Class-9'!$B$9:$FL$108,99,0)))</f>
        <v>0</v>
      </c>
      <c r="J1248" s="412">
        <f t="shared" si="253"/>
        <v>0</v>
      </c>
      <c r="K1248" s="411">
        <f>IF($J1230="TC",0,IF($J1229="Nso",0,VLOOKUP($A1226,'Class-9'!$B$9:$FL$108,101,0)))</f>
        <v>0</v>
      </c>
      <c r="L1248" s="411">
        <f>IF($J1230="Nso",0,VLOOKUP($A1226,'Class-9'!$B$9:$FL$108,102,0))</f>
        <v>0</v>
      </c>
      <c r="M1248" s="412">
        <f t="shared" si="254"/>
        <v>0</v>
      </c>
      <c r="N1248" s="411">
        <f t="shared" si="255"/>
        <v>0</v>
      </c>
      <c r="O1248" s="414" t="str">
        <f>IF($J1230="TC",0,IF($J1229="Nso",0,VLOOKUP($A1226,'Class-9'!$B$9:$FL$108,108,0)))</f>
        <v/>
      </c>
    </row>
    <row r="1249" spans="1:15" ht="23.25" customHeight="1">
      <c r="A1249" s="1138"/>
      <c r="B1249" s="417" t="s">
        <v>200</v>
      </c>
      <c r="C1249" s="1116" t="s">
        <v>89</v>
      </c>
      <c r="D1249" s="1117"/>
      <c r="E1249" s="1118"/>
      <c r="F1249" s="1122" t="s">
        <v>90</v>
      </c>
      <c r="G1249" s="1123"/>
      <c r="H1249" s="1124" t="s">
        <v>91</v>
      </c>
      <c r="I1249" s="1125"/>
      <c r="J1249" s="1126" t="s">
        <v>47</v>
      </c>
      <c r="K1249" s="1127"/>
      <c r="L1249" s="415" t="s">
        <v>111</v>
      </c>
      <c r="M1249" s="1128" t="s">
        <v>45</v>
      </c>
      <c r="N1249" s="1129"/>
      <c r="O1249" s="416" t="s">
        <v>49</v>
      </c>
    </row>
    <row r="1250" spans="1:15" ht="20.25" customHeight="1" thickBot="1">
      <c r="A1250" s="1138"/>
      <c r="B1250" s="417" t="s">
        <v>200</v>
      </c>
      <c r="C1250" s="1119"/>
      <c r="D1250" s="1120"/>
      <c r="E1250" s="1121"/>
      <c r="F1250" s="1130">
        <f>IF($J1229="TC",0,IF($J1229="Nso",0,VLOOKUP($A1226,'Class-9'!$B$9:$FL$108,160,0)))</f>
        <v>0</v>
      </c>
      <c r="G1250" s="1131"/>
      <c r="H1250" s="1130">
        <f>IF($J1229="TC",0,IF($J1229="Nso",0,VLOOKUP($A1226,'Class-9'!$B$9:$FL$108,161,0)))</f>
        <v>0</v>
      </c>
      <c r="I1250" s="1131"/>
      <c r="J1250" s="1132">
        <f>IF($J1229="TC",0,IF($J1229="Nso",0,VLOOKUP($A1226,'Class-9'!$B$9:$FL$108,162,0)))</f>
        <v>0</v>
      </c>
      <c r="K1250" s="1133"/>
      <c r="L1250" s="259" t="str">
        <f>IF($J1229="TC",0,IF($J1229="Nso",0,VLOOKUP($A1226,'Class-9'!$B$9:$FL$108,163,0)))</f>
        <v/>
      </c>
      <c r="M1250" s="1134" t="str">
        <f>IF($J1229="TC","TC",IF($J1229="Nso","NSO",VLOOKUP($A1226,'Class-9'!$B$9:$FL$108,164,0)))</f>
        <v/>
      </c>
      <c r="N1250" s="1135"/>
      <c r="O1250" s="79" t="str">
        <f>IF($J1229="Nso",0,VLOOKUP($A1226,'Class-9'!$B$9:$FL$108,166,0))</f>
        <v/>
      </c>
    </row>
    <row r="1251" spans="1:15" ht="20.25" customHeight="1">
      <c r="A1251" s="1138"/>
      <c r="B1251" s="417" t="s">
        <v>200</v>
      </c>
      <c r="C1251" s="1061" t="s">
        <v>64</v>
      </c>
      <c r="D1251" s="1062"/>
      <c r="E1251" s="1062"/>
      <c r="F1251" s="1062"/>
      <c r="G1251" s="1062"/>
      <c r="H1251" s="1063"/>
      <c r="I1251" s="1064" t="s">
        <v>65</v>
      </c>
      <c r="J1251" s="1065"/>
      <c r="K1251" s="1065"/>
      <c r="L1251" s="83">
        <f>VLOOKUP($A1226,'Class-9'!$B$9:$FL$108,157,0)</f>
        <v>0</v>
      </c>
      <c r="M1251" s="1066" t="s">
        <v>121</v>
      </c>
      <c r="N1251" s="1067"/>
      <c r="O1251" s="1068"/>
    </row>
    <row r="1252" spans="1:15" ht="20.25" customHeight="1" thickBot="1">
      <c r="A1252" s="1138"/>
      <c r="B1252" s="417" t="s">
        <v>200</v>
      </c>
      <c r="C1252" s="1069" t="s">
        <v>60</v>
      </c>
      <c r="D1252" s="1070"/>
      <c r="E1252" s="1070"/>
      <c r="F1252" s="1071" t="s">
        <v>192</v>
      </c>
      <c r="G1252" s="1071"/>
      <c r="H1252" s="260" t="s">
        <v>53</v>
      </c>
      <c r="I1252" s="1072" t="s">
        <v>66</v>
      </c>
      <c r="J1252" s="1073"/>
      <c r="K1252" s="1073"/>
      <c r="L1252" s="113">
        <f>VLOOKUP($A1226,'Class-9'!$B$9:$FL$108,158,0)</f>
        <v>0</v>
      </c>
      <c r="M1252" s="1074" t="str">
        <f>IF($J1229="TC",0,IF($J1229="Nso",0,VLOOKUP($A1226,'Class-9'!$B$9:$FL$108,159,0)))</f>
        <v/>
      </c>
      <c r="N1252" s="1075"/>
      <c r="O1252" s="1076"/>
    </row>
    <row r="1253" spans="1:15" ht="17.25" customHeight="1">
      <c r="A1253" s="1138"/>
      <c r="B1253" s="417" t="s">
        <v>200</v>
      </c>
      <c r="C1253" s="1069"/>
      <c r="D1253" s="1070"/>
      <c r="E1253" s="1070"/>
      <c r="F1253" s="1071"/>
      <c r="G1253" s="1071"/>
      <c r="H1253" s="261" t="s">
        <v>119</v>
      </c>
      <c r="I1253" s="1077" t="s">
        <v>67</v>
      </c>
      <c r="J1253" s="1078"/>
      <c r="K1253" s="1078"/>
      <c r="L1253" s="1079">
        <f>IF($J1229="TC","Transferred",IF($J1229="Nso","NameSeparated",VLOOKUP($A1226,'Class-9'!$B$9:$FL$108,167,0)))</f>
        <v>0</v>
      </c>
      <c r="M1253" s="1079"/>
      <c r="N1253" s="1079"/>
      <c r="O1253" s="1080"/>
    </row>
    <row r="1254" spans="1:15" ht="17.25" customHeight="1">
      <c r="A1254" s="1138"/>
      <c r="B1254" s="417" t="s">
        <v>200</v>
      </c>
      <c r="C1254" s="1081" t="str">
        <f>'Class-9'!$DF$3</f>
        <v>Foundation Of Information Tech.</v>
      </c>
      <c r="D1254" s="1082"/>
      <c r="E1254" s="1083"/>
      <c r="F1254" s="1084" t="str">
        <f>IF($J1229="TC",0,IF($J1229="Nso",0,VLOOKUP($A1226,'Class-9'!$B$9:$GP$108,185,0)))</f>
        <v>0/200</v>
      </c>
      <c r="G1254" s="1084"/>
      <c r="H1254" s="78" t="str">
        <f>IF($J1229="TC",0,IF($J1229="Nso",0,VLOOKUP($A1226,'Class-9'!$B$9:$GP$108,120,0)))</f>
        <v/>
      </c>
      <c r="I1254" s="1085" t="s">
        <v>79</v>
      </c>
      <c r="J1254" s="1086"/>
      <c r="K1254" s="1086"/>
      <c r="L1254" s="1087">
        <f>'Class-9'!$T$2</f>
        <v>44676</v>
      </c>
      <c r="M1254" s="1088"/>
      <c r="N1254" s="1088"/>
      <c r="O1254" s="1089"/>
    </row>
    <row r="1255" spans="1:15" ht="21" customHeight="1">
      <c r="A1255" s="1138"/>
      <c r="B1255" s="417" t="s">
        <v>200</v>
      </c>
      <c r="C1255" s="1090" t="str">
        <f>'Class-9'!$DR$3</f>
        <v>Health &amp; Phy. Edu.</v>
      </c>
      <c r="D1255" s="1084"/>
      <c r="E1255" s="1084"/>
      <c r="F1255" s="1030" t="str">
        <f>IF($J1229="TC",0,IF($J1229="Nso",0,VLOOKUP($A1226,'Class-9'!$B$9:$GP$108,189,0)))</f>
        <v>0/200</v>
      </c>
      <c r="G1255" s="1031"/>
      <c r="H1255" s="78" t="str">
        <f>IF($J1229="TC",0,IF($J1229="Nso",0,VLOOKUP($A1226,'Class-9'!$B$9:$GP$108,132,0)))</f>
        <v/>
      </c>
      <c r="I1255" s="1091"/>
      <c r="J1255" s="1092"/>
      <c r="K1255" s="1092"/>
      <c r="L1255" s="1092"/>
      <c r="M1255" s="1092"/>
      <c r="N1255" s="1092"/>
      <c r="O1255" s="1093"/>
    </row>
    <row r="1256" spans="1:15" ht="21" customHeight="1">
      <c r="A1256" s="1138"/>
      <c r="B1256" s="417" t="s">
        <v>200</v>
      </c>
      <c r="C1256" s="1028" t="str">
        <f>'Class-9'!$ED$3</f>
        <v>S.U.P.W.</v>
      </c>
      <c r="D1256" s="1029"/>
      <c r="E1256" s="1029"/>
      <c r="F1256" s="1030" t="str">
        <f>IF($J1229="TC",0,IF($J1229="Nso",0,VLOOKUP($A1226,'Class-9'!$B$9:$GP$108,193,0)))</f>
        <v>0/100</v>
      </c>
      <c r="G1256" s="1031"/>
      <c r="H1256" s="78" t="str">
        <f>IF($J1229="TC",0,IF($J1229="Nso",0,VLOOKUP($A1226,'Class-9'!$B$9:$GP$108,138,0)))</f>
        <v/>
      </c>
      <c r="I1256" s="1094"/>
      <c r="J1256" s="1095"/>
      <c r="K1256" s="1095"/>
      <c r="L1256" s="1095"/>
      <c r="M1256" s="1095"/>
      <c r="N1256" s="1095"/>
      <c r="O1256" s="1096"/>
    </row>
    <row r="1257" spans="1:15" ht="14.25" customHeight="1">
      <c r="A1257" s="1138"/>
      <c r="B1257" s="417" t="s">
        <v>200</v>
      </c>
      <c r="C1257" s="1028" t="str">
        <f>'Class-9'!$EJ$3</f>
        <v>ART EDUCATION</v>
      </c>
      <c r="D1257" s="1029"/>
      <c r="E1257" s="1029"/>
      <c r="F1257" s="1030" t="str">
        <f>IF($J1228="TC",0,IF($J1228="Nso",0,VLOOKUP($A1226,'Class-9'!$B$9:$GP$108,197,0)))</f>
        <v>0/100</v>
      </c>
      <c r="G1257" s="1031"/>
      <c r="H1257" s="78" t="str">
        <f>IF($J1228="TC",0,IF($J1228="Nso",0,VLOOKUP($A1226,'Class-9'!$B$9:$GP$108,144,0)))</f>
        <v/>
      </c>
      <c r="I1257" s="1032" t="s">
        <v>92</v>
      </c>
      <c r="J1257" s="1033"/>
      <c r="K1257" s="1033"/>
      <c r="L1257" s="1033"/>
      <c r="M1257" s="1033"/>
      <c r="N1257" s="1033"/>
      <c r="O1257" s="1034"/>
    </row>
    <row r="1258" spans="1:15" ht="14.25" customHeight="1" thickBot="1">
      <c r="A1258" s="1138"/>
      <c r="B1258" s="417" t="s">
        <v>200</v>
      </c>
      <c r="C1258" s="1035" t="str">
        <f>'Class-9'!$EP$3</f>
        <v>H &amp; C RAJ</v>
      </c>
      <c r="D1258" s="1036"/>
      <c r="E1258" s="1036"/>
      <c r="F1258" s="1037" t="str">
        <f>IF($J1229="TC",0,IF($J1229="Nso",0,VLOOKUP($A1226,'Class-9'!$B$9:$GU$108,201,0)))</f>
        <v>0/200</v>
      </c>
      <c r="G1258" s="1038"/>
      <c r="H1258" s="374" t="str">
        <f>IF($J1229="TC",0,IF($J1229="Nso",0,VLOOKUP($A1226,'Class-9'!$B$9:$GU$108,156,0)))</f>
        <v/>
      </c>
      <c r="I1258" s="1032" t="s">
        <v>73</v>
      </c>
      <c r="J1258" s="1033"/>
      <c r="K1258" s="1033"/>
      <c r="L1258" s="1033"/>
      <c r="M1258" s="1033"/>
      <c r="N1258" s="1033"/>
      <c r="O1258" s="1034"/>
    </row>
    <row r="1259" spans="1:15" ht="20.25" customHeight="1">
      <c r="A1259" s="1138"/>
      <c r="B1259" s="417" t="s">
        <v>200</v>
      </c>
      <c r="C1259" s="1046" t="s">
        <v>204</v>
      </c>
      <c r="D1259" s="1047"/>
      <c r="E1259" s="1048"/>
      <c r="F1259" s="1055" t="s">
        <v>205</v>
      </c>
      <c r="G1259" s="1056"/>
      <c r="H1259" s="434" t="s">
        <v>34</v>
      </c>
      <c r="I1259" s="1039" t="s">
        <v>74</v>
      </c>
      <c r="J1259" s="1033"/>
      <c r="K1259" s="1033"/>
      <c r="L1259" s="1033"/>
      <c r="M1259" s="1033"/>
      <c r="N1259" s="1033"/>
      <c r="O1259" s="1034"/>
    </row>
    <row r="1260" spans="1:15" ht="20.25" customHeight="1">
      <c r="A1260" s="1138"/>
      <c r="B1260" s="417" t="s">
        <v>200</v>
      </c>
      <c r="C1260" s="1049"/>
      <c r="D1260" s="1050"/>
      <c r="E1260" s="1051"/>
      <c r="F1260" s="1057" t="s">
        <v>206</v>
      </c>
      <c r="G1260" s="1058"/>
      <c r="H1260" s="435" t="s">
        <v>203</v>
      </c>
      <c r="I1260" s="1040" t="s">
        <v>75</v>
      </c>
      <c r="J1260" s="1041"/>
      <c r="K1260" s="1041"/>
      <c r="L1260" s="1041"/>
      <c r="M1260" s="1041"/>
      <c r="N1260" s="1041"/>
      <c r="O1260" s="1042"/>
    </row>
    <row r="1261" spans="1:15" ht="16.5" customHeight="1">
      <c r="A1261" s="1138"/>
      <c r="B1261" s="417" t="s">
        <v>200</v>
      </c>
      <c r="C1261" s="1049"/>
      <c r="D1261" s="1050"/>
      <c r="E1261" s="1051"/>
      <c r="F1261" s="1057" t="s">
        <v>210</v>
      </c>
      <c r="G1261" s="1058"/>
      <c r="H1261" s="435" t="s">
        <v>68</v>
      </c>
      <c r="I1261" s="1043"/>
      <c r="J1261" s="1044"/>
      <c r="K1261" s="1044"/>
      <c r="L1261" s="1044"/>
      <c r="M1261" s="1044"/>
      <c r="N1261" s="1044"/>
      <c r="O1261" s="1045"/>
    </row>
    <row r="1262" spans="1:15" ht="16.5" customHeight="1">
      <c r="A1262" s="1138"/>
      <c r="B1262" s="417" t="s">
        <v>200</v>
      </c>
      <c r="C1262" s="1049"/>
      <c r="D1262" s="1050"/>
      <c r="E1262" s="1051"/>
      <c r="F1262" s="1057" t="s">
        <v>211</v>
      </c>
      <c r="G1262" s="1058"/>
      <c r="H1262" s="435" t="s">
        <v>69</v>
      </c>
      <c r="I1262" s="1043"/>
      <c r="J1262" s="1044"/>
      <c r="K1262" s="1044"/>
      <c r="L1262" s="1044"/>
      <c r="M1262" s="1044"/>
      <c r="N1262" s="1044"/>
      <c r="O1262" s="1045"/>
    </row>
    <row r="1263" spans="1:15" ht="16.5" customHeight="1">
      <c r="A1263" s="1138"/>
      <c r="B1263" s="417" t="s">
        <v>200</v>
      </c>
      <c r="C1263" s="1049"/>
      <c r="D1263" s="1050"/>
      <c r="E1263" s="1051"/>
      <c r="F1263" s="1057" t="s">
        <v>120</v>
      </c>
      <c r="G1263" s="1058"/>
      <c r="H1263" s="435" t="s">
        <v>71</v>
      </c>
      <c r="I1263" s="1022" t="s">
        <v>93</v>
      </c>
      <c r="J1263" s="1023"/>
      <c r="K1263" s="1023"/>
      <c r="L1263" s="1023"/>
      <c r="M1263" s="1023"/>
      <c r="N1263" s="1023"/>
      <c r="O1263" s="1024"/>
    </row>
    <row r="1264" spans="1:15" ht="16.5" customHeight="1" thickBot="1">
      <c r="A1264" s="1138"/>
      <c r="B1264" s="418" t="s">
        <v>200</v>
      </c>
      <c r="C1264" s="1052"/>
      <c r="D1264" s="1053"/>
      <c r="E1264" s="1054"/>
      <c r="F1264" s="1059" t="s">
        <v>208</v>
      </c>
      <c r="G1264" s="1060"/>
      <c r="H1264" s="436" t="s">
        <v>70</v>
      </c>
      <c r="I1264" s="1025"/>
      <c r="J1264" s="1026"/>
      <c r="K1264" s="1026"/>
      <c r="L1264" s="1026"/>
      <c r="M1264" s="1026"/>
      <c r="N1264" s="1026"/>
      <c r="O1264" s="1027"/>
    </row>
    <row r="1265" spans="1:16" ht="24.75" customHeight="1" thickTop="1" thickBot="1">
      <c r="A1265" s="263">
        <f>A1226+1</f>
        <v>33</v>
      </c>
      <c r="B1265" s="1137" t="s">
        <v>56</v>
      </c>
      <c r="C1265" s="1137"/>
      <c r="D1265" s="1137"/>
      <c r="E1265" s="1137"/>
      <c r="F1265" s="1137"/>
      <c r="G1265" s="1137"/>
      <c r="H1265" s="1137"/>
      <c r="I1265" s="1137"/>
      <c r="J1265" s="1137"/>
      <c r="K1265" s="1137"/>
      <c r="L1265" s="1137"/>
      <c r="M1265" s="1137"/>
      <c r="N1265" s="1137"/>
      <c r="O1265" s="1137"/>
    </row>
    <row r="1266" spans="1:16" s="430" customFormat="1" ht="30.75" customHeight="1" thickTop="1">
      <c r="A1266" s="1138"/>
      <c r="B1266" s="1139"/>
      <c r="C1266" s="1140"/>
      <c r="D1266" s="1143" t="str">
        <f>Master!$E$8</f>
        <v>Govt. Sr. Secondary School Raimalwada</v>
      </c>
      <c r="E1266" s="1144"/>
      <c r="F1266" s="1144"/>
      <c r="G1266" s="1144"/>
      <c r="H1266" s="1144"/>
      <c r="I1266" s="1144"/>
      <c r="J1266" s="1144"/>
      <c r="K1266" s="1144"/>
      <c r="L1266" s="1144"/>
      <c r="M1266" s="1144"/>
      <c r="N1266" s="1144"/>
      <c r="O1266" s="1145"/>
    </row>
    <row r="1267" spans="1:16" ht="26.25" customHeight="1" thickBot="1">
      <c r="A1267" s="1138"/>
      <c r="B1267" s="1141"/>
      <c r="C1267" s="1142"/>
      <c r="D1267" s="1146" t="str">
        <f>Master!$E$11</f>
        <v>P.S.-Bapini (Jodhpur)</v>
      </c>
      <c r="E1267" s="1147"/>
      <c r="F1267" s="1147"/>
      <c r="G1267" s="1147"/>
      <c r="H1267" s="1147"/>
      <c r="I1267" s="1147"/>
      <c r="J1267" s="1147"/>
      <c r="K1267" s="1147"/>
      <c r="L1267" s="1147"/>
      <c r="M1267" s="1147"/>
      <c r="N1267" s="1147"/>
      <c r="O1267" s="1148"/>
    </row>
    <row r="1268" spans="1:16" ht="22.5" customHeight="1">
      <c r="A1268" s="1138"/>
      <c r="B1268" s="262"/>
      <c r="C1268" s="1149" t="s">
        <v>183</v>
      </c>
      <c r="D1268" s="1150"/>
      <c r="E1268" s="1150"/>
      <c r="F1268" s="1150"/>
      <c r="G1268" s="1151"/>
      <c r="H1268" s="1158" t="s">
        <v>156</v>
      </c>
      <c r="I1268" s="1158"/>
      <c r="J1268" s="1161">
        <f>VLOOKUP($A1265,'Class-9'!$B$9:$K$108,6)</f>
        <v>0</v>
      </c>
      <c r="K1268" s="1162"/>
      <c r="L1268" s="1167" t="s">
        <v>76</v>
      </c>
      <c r="M1268" s="1168"/>
      <c r="N1268" s="1169" t="str">
        <f>Master!$E$14</f>
        <v>08151106901</v>
      </c>
      <c r="O1268" s="1170"/>
    </row>
    <row r="1269" spans="1:16" ht="18.75" customHeight="1">
      <c r="A1269" s="1138"/>
      <c r="B1269" s="37"/>
      <c r="C1269" s="1152"/>
      <c r="D1269" s="1153"/>
      <c r="E1269" s="1153"/>
      <c r="F1269" s="1153"/>
      <c r="G1269" s="1154"/>
      <c r="H1269" s="1159"/>
      <c r="I1269" s="1159"/>
      <c r="J1269" s="1163"/>
      <c r="K1269" s="1164"/>
      <c r="L1269" s="1171" t="s">
        <v>72</v>
      </c>
      <c r="M1269" s="1172"/>
      <c r="N1269" s="1172"/>
      <c r="O1269" s="1173"/>
      <c r="P1269" s="104" t="s">
        <v>191</v>
      </c>
    </row>
    <row r="1270" spans="1:16" ht="23.25" customHeight="1" thickBot="1">
      <c r="A1270" s="1138"/>
      <c r="B1270" s="37"/>
      <c r="C1270" s="1155"/>
      <c r="D1270" s="1156"/>
      <c r="E1270" s="1156"/>
      <c r="F1270" s="1156"/>
      <c r="G1270" s="1157"/>
      <c r="H1270" s="1160"/>
      <c r="I1270" s="1160"/>
      <c r="J1270" s="1165"/>
      <c r="K1270" s="1166"/>
      <c r="L1270" s="1174" t="s">
        <v>57</v>
      </c>
      <c r="M1270" s="1175"/>
      <c r="N1270" s="1176" t="str">
        <f>Master!$E$6</f>
        <v>2021-22</v>
      </c>
      <c r="O1270" s="1177"/>
    </row>
    <row r="1271" spans="1:16" ht="20.25" customHeight="1">
      <c r="A1271" s="1138"/>
      <c r="B1271" s="417" t="s">
        <v>200</v>
      </c>
      <c r="C1271" s="1178" t="s">
        <v>22</v>
      </c>
      <c r="D1271" s="1179"/>
      <c r="E1271" s="1179"/>
      <c r="F1271" s="1180"/>
      <c r="G1271" s="23" t="s">
        <v>181</v>
      </c>
      <c r="H1271" s="1181">
        <f>VLOOKUP($A1265,'Class-9'!$B$9:$FL$108,4,0)</f>
        <v>0</v>
      </c>
      <c r="I1271" s="1181"/>
      <c r="J1271" s="1181"/>
      <c r="K1271" s="1181"/>
      <c r="L1271" s="1181"/>
      <c r="M1271" s="1181"/>
      <c r="N1271" s="1181"/>
      <c r="O1271" s="1182"/>
    </row>
    <row r="1272" spans="1:16" ht="20.25" customHeight="1">
      <c r="A1272" s="1138"/>
      <c r="B1272" s="417" t="s">
        <v>200</v>
      </c>
      <c r="C1272" s="1183" t="s">
        <v>24</v>
      </c>
      <c r="D1272" s="1184"/>
      <c r="E1272" s="1184"/>
      <c r="F1272" s="1185"/>
      <c r="G1272" s="31" t="s">
        <v>181</v>
      </c>
      <c r="H1272" s="1186">
        <f>VLOOKUP($A1265,'Class-9'!$B$9:$FL$108,7,0)</f>
        <v>0</v>
      </c>
      <c r="I1272" s="1186"/>
      <c r="J1272" s="1186"/>
      <c r="K1272" s="1186"/>
      <c r="L1272" s="1186"/>
      <c r="M1272" s="1186"/>
      <c r="N1272" s="1186"/>
      <c r="O1272" s="1187"/>
    </row>
    <row r="1273" spans="1:16" ht="20.25" customHeight="1">
      <c r="A1273" s="1138"/>
      <c r="B1273" s="417" t="s">
        <v>200</v>
      </c>
      <c r="C1273" s="1183" t="s">
        <v>25</v>
      </c>
      <c r="D1273" s="1184"/>
      <c r="E1273" s="1184"/>
      <c r="F1273" s="1185"/>
      <c r="G1273" s="31" t="s">
        <v>181</v>
      </c>
      <c r="H1273" s="1186">
        <f>VLOOKUP($A1265,'Class-9'!$B$9:$FL$108,8,0)</f>
        <v>0</v>
      </c>
      <c r="I1273" s="1186"/>
      <c r="J1273" s="1186"/>
      <c r="K1273" s="1186"/>
      <c r="L1273" s="1186"/>
      <c r="M1273" s="1186"/>
      <c r="N1273" s="1186"/>
      <c r="O1273" s="1187"/>
    </row>
    <row r="1274" spans="1:16" ht="20.25" customHeight="1">
      <c r="A1274" s="1138"/>
      <c r="B1274" s="417" t="s">
        <v>200</v>
      </c>
      <c r="C1274" s="1183" t="s">
        <v>58</v>
      </c>
      <c r="D1274" s="1184"/>
      <c r="E1274" s="1184"/>
      <c r="F1274" s="1185"/>
      <c r="G1274" s="31" t="s">
        <v>181</v>
      </c>
      <c r="H1274" s="1186">
        <f>VLOOKUP($A1265,'Class-9'!$B$9:$FL$108,9,0)</f>
        <v>0</v>
      </c>
      <c r="I1274" s="1186"/>
      <c r="J1274" s="1186"/>
      <c r="K1274" s="1186"/>
      <c r="L1274" s="1186"/>
      <c r="M1274" s="1186"/>
      <c r="N1274" s="1186"/>
      <c r="O1274" s="1187"/>
    </row>
    <row r="1275" spans="1:16" ht="20.25" customHeight="1">
      <c r="A1275" s="1138"/>
      <c r="B1275" s="417" t="s">
        <v>200</v>
      </c>
      <c r="C1275" s="1183" t="s">
        <v>59</v>
      </c>
      <c r="D1275" s="1184"/>
      <c r="E1275" s="1184"/>
      <c r="F1275" s="1185"/>
      <c r="G1275" s="31" t="s">
        <v>181</v>
      </c>
      <c r="H1275" s="1188" t="str">
        <f>CONCATENATE('Class-9'!$G$4,'Class-9'!$J$4)</f>
        <v>9(A)</v>
      </c>
      <c r="I1275" s="1186"/>
      <c r="J1275" s="1186"/>
      <c r="K1275" s="1186"/>
      <c r="L1275" s="1186"/>
      <c r="M1275" s="1186"/>
      <c r="N1275" s="1186"/>
      <c r="O1275" s="1187"/>
    </row>
    <row r="1276" spans="1:16" ht="20.25" customHeight="1" thickBot="1">
      <c r="A1276" s="1138"/>
      <c r="B1276" s="417" t="s">
        <v>200</v>
      </c>
      <c r="C1276" s="1189" t="s">
        <v>27</v>
      </c>
      <c r="D1276" s="1190"/>
      <c r="E1276" s="1190"/>
      <c r="F1276" s="1191"/>
      <c r="G1276" s="80" t="s">
        <v>181</v>
      </c>
      <c r="H1276" s="1192">
        <f>VLOOKUP($A1265,'Class-9'!$B$9:$FL$108,10,0)</f>
        <v>0</v>
      </c>
      <c r="I1276" s="1192"/>
      <c r="J1276" s="1192"/>
      <c r="K1276" s="1192"/>
      <c r="L1276" s="1192"/>
      <c r="M1276" s="1192"/>
      <c r="N1276" s="1192"/>
      <c r="O1276" s="1193"/>
    </row>
    <row r="1277" spans="1:16" ht="16.5" customHeight="1">
      <c r="A1277" s="1138"/>
      <c r="B1277" s="417" t="s">
        <v>200</v>
      </c>
      <c r="C1277" s="1194" t="s">
        <v>60</v>
      </c>
      <c r="D1277" s="1195"/>
      <c r="E1277" s="1198" t="s">
        <v>81</v>
      </c>
      <c r="F1277" s="1198" t="s">
        <v>82</v>
      </c>
      <c r="G1277" s="1200" t="s">
        <v>32</v>
      </c>
      <c r="H1277" s="1202" t="s">
        <v>61</v>
      </c>
      <c r="I1277" s="1202"/>
      <c r="J1277" s="1203"/>
      <c r="K1277" s="1204" t="s">
        <v>97</v>
      </c>
      <c r="L1277" s="1205"/>
      <c r="M1277" s="1206"/>
      <c r="N1277" s="1097" t="s">
        <v>88</v>
      </c>
      <c r="O1277" s="1099" t="s">
        <v>118</v>
      </c>
    </row>
    <row r="1278" spans="1:16" ht="16.5" customHeight="1">
      <c r="A1278" s="1138"/>
      <c r="B1278" s="417" t="s">
        <v>200</v>
      </c>
      <c r="C1278" s="1196"/>
      <c r="D1278" s="1197"/>
      <c r="E1278" s="1199"/>
      <c r="F1278" s="1199"/>
      <c r="G1278" s="1201"/>
      <c r="H1278" s="428" t="s">
        <v>31</v>
      </c>
      <c r="I1278" s="254" t="s">
        <v>194</v>
      </c>
      <c r="J1278" s="429" t="s">
        <v>32</v>
      </c>
      <c r="K1278" s="428" t="s">
        <v>31</v>
      </c>
      <c r="L1278" s="254" t="s">
        <v>194</v>
      </c>
      <c r="M1278" s="429" t="s">
        <v>32</v>
      </c>
      <c r="N1278" s="1098"/>
      <c r="O1278" s="1100"/>
    </row>
    <row r="1279" spans="1:16" ht="16.5" customHeight="1" thickBot="1">
      <c r="A1279" s="1138"/>
      <c r="B1279" s="417" t="s">
        <v>200</v>
      </c>
      <c r="C1279" s="1102" t="s">
        <v>62</v>
      </c>
      <c r="D1279" s="1103"/>
      <c r="E1279" s="253">
        <f>'Class-9'!$L$7</f>
        <v>10</v>
      </c>
      <c r="F1279" s="253">
        <f>'Class-9'!$M$7</f>
        <v>10</v>
      </c>
      <c r="G1279" s="255">
        <f>SUM(E1279:F1279)</f>
        <v>20</v>
      </c>
      <c r="H1279" s="253">
        <f>'Class-9'!$O$7</f>
        <v>24</v>
      </c>
      <c r="I1279" s="253">
        <f>'Class-9'!$P$7</f>
        <v>6</v>
      </c>
      <c r="J1279" s="255">
        <f>SUM(H1279:I1279)</f>
        <v>30</v>
      </c>
      <c r="K1279" s="253">
        <f>'Class-9'!$R$7</f>
        <v>40</v>
      </c>
      <c r="L1279" s="253">
        <f>'Class-9'!$S$7</f>
        <v>10</v>
      </c>
      <c r="M1279" s="255">
        <f>SUM(K1279:L1279)</f>
        <v>50</v>
      </c>
      <c r="N1279" s="129">
        <f>SUM(G1279,J1279,M1279)</f>
        <v>100</v>
      </c>
      <c r="O1279" s="1101"/>
    </row>
    <row r="1280" spans="1:16" ht="16.5" customHeight="1">
      <c r="A1280" s="1138"/>
      <c r="B1280" s="417" t="s">
        <v>200</v>
      </c>
      <c r="C1280" s="1104" t="str">
        <f>'Class-9'!$L$3</f>
        <v>HINDI</v>
      </c>
      <c r="D1280" s="1105"/>
      <c r="E1280" s="81">
        <f>IF($J1268="TC",0,IF($J1268="Nso",0,VLOOKUP($A1265,'Class-9'!$B$9:$FL$108,11,0)))</f>
        <v>0</v>
      </c>
      <c r="F1280" s="81">
        <f>IF($J1268="TC",0,IF($J1268="Nso",0,VLOOKUP($A1265,'Class-9'!$B$9:$FL$108,12,0)))</f>
        <v>0</v>
      </c>
      <c r="G1280" s="256">
        <f>E1280+F1280</f>
        <v>0</v>
      </c>
      <c r="H1280" s="81">
        <f>IF($J1268="TC",0,IF($J1268="Nso",0,VLOOKUP($A1265,'Class-9'!$B$9:$FL$108,14,0)))</f>
        <v>0</v>
      </c>
      <c r="I1280" s="81">
        <f>IF($J1268="TC",0,IF($J1268="Nso",0,VLOOKUP($A1265,'Class-9'!$B$9:$FL$108,15,0)))</f>
        <v>0</v>
      </c>
      <c r="J1280" s="256">
        <f>H1280+I1280</f>
        <v>0</v>
      </c>
      <c r="K1280" s="81">
        <f>IF($J1268="TC",0,IF($J1268="Nso",0,VLOOKUP($A1265,'Class-9'!$B$9:$FL$108,17,0)))</f>
        <v>0</v>
      </c>
      <c r="L1280" s="81">
        <f>IF($J1268="Nso",0,VLOOKUP($A1265,'Class-9'!$B$9:$FL$108,18,0))</f>
        <v>0</v>
      </c>
      <c r="M1280" s="256">
        <f>K1280+L1280</f>
        <v>0</v>
      </c>
      <c r="N1280" s="81">
        <f>G1280+J1280+M1280</f>
        <v>0</v>
      </c>
      <c r="O1280" s="82" t="str">
        <f>IF($J1268="TC",0,IF($J1268="Nso",0,VLOOKUP($A1265,'Class-9'!$B$9:$FL$108,24,0)))</f>
        <v/>
      </c>
    </row>
    <row r="1281" spans="1:15" ht="16.5" customHeight="1" thickBot="1">
      <c r="A1281" s="1138"/>
      <c r="B1281" s="417" t="s">
        <v>200</v>
      </c>
      <c r="C1281" s="1106" t="str">
        <f>'Class-9'!$Z$3</f>
        <v>ENGLISH</v>
      </c>
      <c r="D1281" s="1107"/>
      <c r="E1281" s="419">
        <f>IF($J1268="TC",0,IF($J1268="Nso",0,VLOOKUP($A1265,'Class-9'!$B$9:$FL$108,25,0)))</f>
        <v>0</v>
      </c>
      <c r="F1281" s="419">
        <f>IF($J1268="TC",0,IF($J1268="Nso",0,VLOOKUP($A1265,'Class-9'!$B$9:$FL$108,26,0)))</f>
        <v>0</v>
      </c>
      <c r="G1281" s="420">
        <f t="shared" ref="G1281" si="256">E1281+F1281</f>
        <v>0</v>
      </c>
      <c r="H1281" s="421">
        <f>IF($J1268="TC",0,IF($J1268="Nso",0,VLOOKUP($A1265,'Class-9'!$B$9:$FL$108,28,0)))</f>
        <v>0</v>
      </c>
      <c r="I1281" s="419">
        <f>IF($J1268="TC",0,IF($J1268="Nso",0,VLOOKUP($A1265,'Class-9'!$B$9:$FL$108,29,0)))</f>
        <v>0</v>
      </c>
      <c r="J1281" s="420">
        <f t="shared" ref="J1281" si="257">H1281+I1281</f>
        <v>0</v>
      </c>
      <c r="K1281" s="419">
        <f>IF($J1268="TC",0,IF($J1268="Nso",0,VLOOKUP($A1265,'Class-9'!$B$9:$FL$108,31,0)))</f>
        <v>0</v>
      </c>
      <c r="L1281" s="419">
        <f>IF($J1268="Nso",0,VLOOKUP($A1265,'Class-9'!$B$9:$FL$108,32,0))</f>
        <v>0</v>
      </c>
      <c r="M1281" s="420">
        <f t="shared" ref="M1281" si="258">K1281+L1281</f>
        <v>0</v>
      </c>
      <c r="N1281" s="419">
        <f t="shared" ref="N1281" si="259">G1281+J1281+M1281</f>
        <v>0</v>
      </c>
      <c r="O1281" s="422" t="str">
        <f>IF($J1268="TC",0,IF($J1268="Nso",0,VLOOKUP($A1265,'Class-9'!$B$9:$FL$108,38,0)))</f>
        <v/>
      </c>
    </row>
    <row r="1282" spans="1:15" ht="16.5" customHeight="1" thickBot="1">
      <c r="A1282" s="1138"/>
      <c r="B1282" s="417" t="s">
        <v>200</v>
      </c>
      <c r="C1282" s="1108" t="s">
        <v>62</v>
      </c>
      <c r="D1282" s="1109"/>
      <c r="E1282" s="424">
        <f>'Class-9'!$AN$7</f>
        <v>20</v>
      </c>
      <c r="F1282" s="424">
        <f>'Class-9'!$AO$7</f>
        <v>20</v>
      </c>
      <c r="G1282" s="425">
        <f>SUM(E1282:F1282)</f>
        <v>40</v>
      </c>
      <c r="H1282" s="424">
        <f>'Class-9'!$AQ$7</f>
        <v>48</v>
      </c>
      <c r="I1282" s="424">
        <f>'Class-9'!$AR$7</f>
        <v>12</v>
      </c>
      <c r="J1282" s="425">
        <f>SUM(H1282:I1282)</f>
        <v>60</v>
      </c>
      <c r="K1282" s="424">
        <f>'Class-9'!$AT$7</f>
        <v>80</v>
      </c>
      <c r="L1282" s="424">
        <f>'Class-9'!$AU$7</f>
        <v>20</v>
      </c>
      <c r="M1282" s="425">
        <f>SUM(K1282:L1282)</f>
        <v>100</v>
      </c>
      <c r="N1282" s="426">
        <f>SUM(G1282,J1282,M1282)</f>
        <v>200</v>
      </c>
      <c r="O1282" s="427" t="s">
        <v>201</v>
      </c>
    </row>
    <row r="1283" spans="1:15" ht="16.5" customHeight="1">
      <c r="A1283" s="1138"/>
      <c r="B1283" s="417" t="s">
        <v>200</v>
      </c>
      <c r="C1283" s="1110" t="str">
        <f>'Class-9'!$AN$3</f>
        <v>SANSKRIT-I</v>
      </c>
      <c r="D1283" s="1111"/>
      <c r="E1283" s="81">
        <f>IF($J1268="TC",0,IF($J1268="Nso",0,VLOOKUP($A1265,'Class-9'!$B$9:$FL$108,39,0)))</f>
        <v>0</v>
      </c>
      <c r="F1283" s="81">
        <f>IF($J1268="TC",0,IF($J1268="TC",0,IF($J1268="Nso",0,VLOOKUP($A1265,'Class-9'!$B$9:$FL$108,40,0))))</f>
        <v>0</v>
      </c>
      <c r="G1283" s="423">
        <f t="shared" ref="G1283:G1287" si="260">E1283+F1283</f>
        <v>0</v>
      </c>
      <c r="H1283" s="410">
        <f>IF($J1268="TC",0,IF($J1268="Nso",0,VLOOKUP($A1265,'Class-9'!$B$9:$FL$108,42,0)))</f>
        <v>0</v>
      </c>
      <c r="I1283" s="81">
        <f>IF($J1268="TC",0,IF($J1268="Nso",0,VLOOKUP($A1265,'Class-9'!$B$9:$FL$108,43,0)))</f>
        <v>0</v>
      </c>
      <c r="J1283" s="423">
        <f t="shared" ref="J1283:J1287" si="261">H1283+I1283</f>
        <v>0</v>
      </c>
      <c r="K1283" s="81">
        <f>IF($J1268="TC",0,IF($J1268="Nso",0,VLOOKUP($A1265,'Class-9'!$B$9:$FL$108,45,0)))</f>
        <v>0</v>
      </c>
      <c r="L1283" s="81">
        <f>IF($J1268="Nso",0,VLOOKUP($A1265,'Class-9'!$B$9:$FL$108,46,0))</f>
        <v>0</v>
      </c>
      <c r="M1283" s="423">
        <f t="shared" ref="M1283:M1287" si="262">K1283+L1283</f>
        <v>0</v>
      </c>
      <c r="N1283" s="81">
        <f t="shared" ref="N1283:N1287" si="263">G1283+J1283+M1283</f>
        <v>0</v>
      </c>
      <c r="O1283" s="82" t="str">
        <f>IF($J1268="TC",0,IF($J1268="Nso",0,VLOOKUP($A1265,'Class-9'!$B$9:$FL$108,52,0)))</f>
        <v/>
      </c>
    </row>
    <row r="1284" spans="1:15" ht="16.5" customHeight="1">
      <c r="A1284" s="1138"/>
      <c r="B1284" s="417" t="s">
        <v>200</v>
      </c>
      <c r="C1284" s="1112" t="str">
        <f>'Class-9'!$BB$3</f>
        <v>SANSKRIT-II</v>
      </c>
      <c r="D1284" s="1113"/>
      <c r="E1284" s="81">
        <f>IF($J1268="TC",0,IF($J1268="Nso",0,VLOOKUP($A1265,'Class-9'!$B$9:$FL$108,53,0)))</f>
        <v>0</v>
      </c>
      <c r="F1284" s="81">
        <f>IF($J1268="TC",0,IF($J1268="Nso",0,VLOOKUP($A1265,'Class-9'!$B$9:$FL$108,54,0)))</f>
        <v>0</v>
      </c>
      <c r="G1284" s="257">
        <f t="shared" si="260"/>
        <v>0</v>
      </c>
      <c r="H1284" s="258">
        <f>IF($J1268="TC",0,IF($J1268="Nso",0,VLOOKUP($A1265,'Class-9'!$B$9:$FL$108,56,0)))</f>
        <v>0</v>
      </c>
      <c r="I1284" s="81">
        <f>IF($J1268="TC",0,IF($J1268="Nso",0,VLOOKUP($A1265,'Class-9'!$B$9:$FL$108,57,0)))</f>
        <v>0</v>
      </c>
      <c r="J1284" s="257">
        <f t="shared" si="261"/>
        <v>0</v>
      </c>
      <c r="K1284" s="81">
        <f>IF($J1268="TC",0,IF($J1268="Nso",0,VLOOKUP($A1265,'Class-9'!$B$9:$FL$108,59,0)))</f>
        <v>0</v>
      </c>
      <c r="L1284" s="81">
        <f>IF($J1268="Nso",0,VLOOKUP($A1265,'Class-9'!$B$9:$FL$108,60,0))</f>
        <v>0</v>
      </c>
      <c r="M1284" s="257">
        <f t="shared" si="262"/>
        <v>0</v>
      </c>
      <c r="N1284" s="81">
        <f t="shared" si="263"/>
        <v>0</v>
      </c>
      <c r="O1284" s="82" t="str">
        <f>IF($J1268="TC",0,IF($J1268="Nso",0,VLOOKUP($A1265,'Class-9'!$B$9:$FL$108,66,0)))</f>
        <v/>
      </c>
    </row>
    <row r="1285" spans="1:15" ht="16.5" customHeight="1">
      <c r="A1285" s="1138"/>
      <c r="B1285" s="417" t="s">
        <v>200</v>
      </c>
      <c r="C1285" s="1112" t="str">
        <f>'Class-9'!$BP$3</f>
        <v>MATHEMATICS</v>
      </c>
      <c r="D1285" s="1113"/>
      <c r="E1285" s="81">
        <f>IF($J1268="TC",0,IF($J1268="Nso",0,VLOOKUP($A1265,'Class-9'!$B$9:$FL$108,67,0)))</f>
        <v>0</v>
      </c>
      <c r="F1285" s="81">
        <f>IF($J1268="TC",0,IF($J1268="Nso",0,VLOOKUP($A1265,'Class-9'!$B$9:$FL$108,68,0)))</f>
        <v>0</v>
      </c>
      <c r="G1285" s="257">
        <f t="shared" si="260"/>
        <v>0</v>
      </c>
      <c r="H1285" s="258">
        <f>IF($J1268="TC",0,IF($J1268="Nso",0,VLOOKUP($A1265,'Class-9'!$B$9:$FL$108,70,0)))</f>
        <v>0</v>
      </c>
      <c r="I1285" s="81">
        <f>IF($J1268="TC",0,IF($J1268="Nso",0,VLOOKUP($A1265,'Class-9'!$B$9:$FL$108,71,0)))</f>
        <v>0</v>
      </c>
      <c r="J1285" s="257">
        <f t="shared" si="261"/>
        <v>0</v>
      </c>
      <c r="K1285" s="81">
        <f>IF($J1268="TC",0,IF($J1268="Nso",0,VLOOKUP($A1265,'Class-9'!$B$9:$FL$108,73,0)))</f>
        <v>0</v>
      </c>
      <c r="L1285" s="81">
        <f>IF($J1268="Nso",0,VLOOKUP($A1265,'Class-9'!$B$9:$FL$108,74,0))</f>
        <v>0</v>
      </c>
      <c r="M1285" s="257">
        <f t="shared" si="262"/>
        <v>0</v>
      </c>
      <c r="N1285" s="81">
        <f t="shared" si="263"/>
        <v>0</v>
      </c>
      <c r="O1285" s="82" t="str">
        <f>IF($J1268="TC",0,IF($J1268="Nso",0,VLOOKUP($A1265,'Class-9'!$B$9:$FL$108,80,0)))</f>
        <v/>
      </c>
    </row>
    <row r="1286" spans="1:15" ht="16.5" customHeight="1">
      <c r="A1286" s="1138"/>
      <c r="B1286" s="417" t="s">
        <v>200</v>
      </c>
      <c r="C1286" s="1114" t="str">
        <f>'Class-9'!$CD$3</f>
        <v>SCIENCE</v>
      </c>
      <c r="D1286" s="1115"/>
      <c r="E1286" s="411">
        <f>IF($J1268="TC",0,IF($J1268="Nso",0,VLOOKUP($A1265,'Class-9'!$B$9:$FL$108,81,0)))</f>
        <v>0</v>
      </c>
      <c r="F1286" s="411">
        <f>IF($J1268="TC",0,IF($J1268="Nso",0,VLOOKUP($A1265,'Class-9'!$B$9:$FL$108,82,0)))</f>
        <v>0</v>
      </c>
      <c r="G1286" s="412">
        <f t="shared" si="260"/>
        <v>0</v>
      </c>
      <c r="H1286" s="413">
        <f>IF($J1268="TC",0,IF($J1268="Nso",0,VLOOKUP($A1265,'Class-9'!$B$9:$FL$108,84,0)))</f>
        <v>0</v>
      </c>
      <c r="I1286" s="411">
        <f>IF($J1268="TC",0,IF($J1268="Nso",0,VLOOKUP($A1265,'Class-9'!$B$9:$FL$108,85,0)))</f>
        <v>0</v>
      </c>
      <c r="J1286" s="412">
        <f t="shared" si="261"/>
        <v>0</v>
      </c>
      <c r="K1286" s="411">
        <f>IF($J1268="TC",0,IF($J1268="Nso",0,VLOOKUP($A1265,'Class-9'!$B$9:$FL$108,87,0)))</f>
        <v>0</v>
      </c>
      <c r="L1286" s="411">
        <f>IF($J1268="Nso",0,VLOOKUP($A1265,'Class-9'!$B$9:$FL$108,88,0))</f>
        <v>0</v>
      </c>
      <c r="M1286" s="412">
        <f t="shared" si="262"/>
        <v>0</v>
      </c>
      <c r="N1286" s="411">
        <f t="shared" si="263"/>
        <v>0</v>
      </c>
      <c r="O1286" s="414" t="str">
        <f>IF($J1268="TC",0,IF($J1268="Nso",0,VLOOKUP($A1265,'Class-9'!$B$9:$FL$108,94,0)))</f>
        <v/>
      </c>
    </row>
    <row r="1287" spans="1:15" ht="16.5" customHeight="1" thickBot="1">
      <c r="A1287" s="1138"/>
      <c r="B1287" s="417" t="s">
        <v>200</v>
      </c>
      <c r="C1287" s="1114" t="str">
        <f>'Class-9'!$CR$3</f>
        <v>SOCIAL SCIENCE</v>
      </c>
      <c r="D1287" s="1115"/>
      <c r="E1287" s="411">
        <f>IF($J1269="TC",0,IF($J1268="Nso",0,VLOOKUP($A1265,'Class-9'!$B$9:$FL$108,95,0)))</f>
        <v>0</v>
      </c>
      <c r="F1287" s="411">
        <f>IF($J1269="TC",0,IF($J1268="Nso",0,VLOOKUP($A1265,'Class-9'!$B$9:$FL$108,96,0)))</f>
        <v>0</v>
      </c>
      <c r="G1287" s="412">
        <f t="shared" si="260"/>
        <v>0</v>
      </c>
      <c r="H1287" s="413">
        <f>IF($J1269="TC",0,IF($J1268="Nso",0,VLOOKUP($A1265,'Class-9'!$B$9:$FL$108,98,0)))</f>
        <v>0</v>
      </c>
      <c r="I1287" s="411">
        <f>IF($J1269="TC",0,IF($J1268="Nso",0,VLOOKUP($A1265,'Class-9'!$B$9:$FL$108,99,0)))</f>
        <v>0</v>
      </c>
      <c r="J1287" s="412">
        <f t="shared" si="261"/>
        <v>0</v>
      </c>
      <c r="K1287" s="411">
        <f>IF($J1269="TC",0,IF($J1268="Nso",0,VLOOKUP($A1265,'Class-9'!$B$9:$FL$108,101,0)))</f>
        <v>0</v>
      </c>
      <c r="L1287" s="411">
        <f>IF($J1269="Nso",0,VLOOKUP($A1265,'Class-9'!$B$9:$FL$108,102,0))</f>
        <v>0</v>
      </c>
      <c r="M1287" s="412">
        <f t="shared" si="262"/>
        <v>0</v>
      </c>
      <c r="N1287" s="411">
        <f t="shared" si="263"/>
        <v>0</v>
      </c>
      <c r="O1287" s="414" t="str">
        <f>IF($J1269="TC",0,IF($J1268="Nso",0,VLOOKUP($A1265,'Class-9'!$B$9:$FL$108,108,0)))</f>
        <v/>
      </c>
    </row>
    <row r="1288" spans="1:15" ht="23.25" customHeight="1">
      <c r="A1288" s="1138"/>
      <c r="B1288" s="417" t="s">
        <v>200</v>
      </c>
      <c r="C1288" s="1116" t="s">
        <v>89</v>
      </c>
      <c r="D1288" s="1117"/>
      <c r="E1288" s="1118"/>
      <c r="F1288" s="1122" t="s">
        <v>90</v>
      </c>
      <c r="G1288" s="1123"/>
      <c r="H1288" s="1124" t="s">
        <v>91</v>
      </c>
      <c r="I1288" s="1125"/>
      <c r="J1288" s="1126" t="s">
        <v>47</v>
      </c>
      <c r="K1288" s="1127"/>
      <c r="L1288" s="415" t="s">
        <v>111</v>
      </c>
      <c r="M1288" s="1128" t="s">
        <v>45</v>
      </c>
      <c r="N1288" s="1129"/>
      <c r="O1288" s="416" t="s">
        <v>49</v>
      </c>
    </row>
    <row r="1289" spans="1:15" ht="20.25" customHeight="1" thickBot="1">
      <c r="A1289" s="1138"/>
      <c r="B1289" s="417" t="s">
        <v>200</v>
      </c>
      <c r="C1289" s="1119"/>
      <c r="D1289" s="1120"/>
      <c r="E1289" s="1121"/>
      <c r="F1289" s="1130">
        <f>IF($J1268="TC",0,IF($J1268="Nso",0,VLOOKUP($A1265,'Class-9'!$B$9:$FL$108,160,0)))</f>
        <v>0</v>
      </c>
      <c r="G1289" s="1131"/>
      <c r="H1289" s="1130">
        <f>IF($J1268="TC",0,IF($J1268="Nso",0,VLOOKUP($A1265,'Class-9'!$B$9:$FL$108,161,0)))</f>
        <v>0</v>
      </c>
      <c r="I1289" s="1131"/>
      <c r="J1289" s="1132">
        <f>IF($J1268="TC",0,IF($J1268="Nso",0,VLOOKUP($A1265,'Class-9'!$B$9:$FL$108,162,0)))</f>
        <v>0</v>
      </c>
      <c r="K1289" s="1133"/>
      <c r="L1289" s="259" t="str">
        <f>IF($J1268="TC",0,IF($J1268="Nso",0,VLOOKUP($A1265,'Class-9'!$B$9:$FL$108,163,0)))</f>
        <v/>
      </c>
      <c r="M1289" s="1134" t="str">
        <f>IF($J1268="TC","TC",IF($J1268="Nso","NSO",VLOOKUP($A1265,'Class-9'!$B$9:$FL$108,164,0)))</f>
        <v/>
      </c>
      <c r="N1289" s="1135"/>
      <c r="O1289" s="79" t="str">
        <f>IF($J1268="Nso",0,VLOOKUP($A1265,'Class-9'!$B$9:$FL$108,166,0))</f>
        <v/>
      </c>
    </row>
    <row r="1290" spans="1:15" ht="20.25" customHeight="1">
      <c r="A1290" s="1138"/>
      <c r="B1290" s="417" t="s">
        <v>200</v>
      </c>
      <c r="C1290" s="1061" t="s">
        <v>64</v>
      </c>
      <c r="D1290" s="1062"/>
      <c r="E1290" s="1062"/>
      <c r="F1290" s="1062"/>
      <c r="G1290" s="1062"/>
      <c r="H1290" s="1063"/>
      <c r="I1290" s="1064" t="s">
        <v>65</v>
      </c>
      <c r="J1290" s="1065"/>
      <c r="K1290" s="1065"/>
      <c r="L1290" s="83">
        <f>VLOOKUP($A1265,'Class-9'!$B$9:$FL$108,157,0)</f>
        <v>0</v>
      </c>
      <c r="M1290" s="1066" t="s">
        <v>121</v>
      </c>
      <c r="N1290" s="1067"/>
      <c r="O1290" s="1068"/>
    </row>
    <row r="1291" spans="1:15" ht="20.25" customHeight="1" thickBot="1">
      <c r="A1291" s="1138"/>
      <c r="B1291" s="417" t="s">
        <v>200</v>
      </c>
      <c r="C1291" s="1069" t="s">
        <v>60</v>
      </c>
      <c r="D1291" s="1070"/>
      <c r="E1291" s="1070"/>
      <c r="F1291" s="1071" t="s">
        <v>192</v>
      </c>
      <c r="G1291" s="1071"/>
      <c r="H1291" s="260" t="s">
        <v>53</v>
      </c>
      <c r="I1291" s="1072" t="s">
        <v>66</v>
      </c>
      <c r="J1291" s="1073"/>
      <c r="K1291" s="1073"/>
      <c r="L1291" s="113">
        <f>VLOOKUP($A1265,'Class-9'!$B$9:$FL$108,158,0)</f>
        <v>0</v>
      </c>
      <c r="M1291" s="1074" t="str">
        <f>IF($J1268="TC",0,IF($J1268="Nso",0,VLOOKUP($A1265,'Class-9'!$B$9:$FL$108,159,0)))</f>
        <v/>
      </c>
      <c r="N1291" s="1075"/>
      <c r="O1291" s="1076"/>
    </row>
    <row r="1292" spans="1:15" ht="17.25" customHeight="1">
      <c r="A1292" s="1138"/>
      <c r="B1292" s="417" t="s">
        <v>200</v>
      </c>
      <c r="C1292" s="1069"/>
      <c r="D1292" s="1070"/>
      <c r="E1292" s="1070"/>
      <c r="F1292" s="1071"/>
      <c r="G1292" s="1071"/>
      <c r="H1292" s="261" t="s">
        <v>119</v>
      </c>
      <c r="I1292" s="1077" t="s">
        <v>67</v>
      </c>
      <c r="J1292" s="1078"/>
      <c r="K1292" s="1078"/>
      <c r="L1292" s="1079">
        <f>IF($J1268="TC","Transferred",IF($J1268="Nso","NameSeparated",VLOOKUP($A1265,'Class-9'!$B$9:$FL$108,167,0)))</f>
        <v>0</v>
      </c>
      <c r="M1292" s="1079"/>
      <c r="N1292" s="1079"/>
      <c r="O1292" s="1080"/>
    </row>
    <row r="1293" spans="1:15" ht="17.25" customHeight="1">
      <c r="A1293" s="1138"/>
      <c r="B1293" s="417" t="s">
        <v>200</v>
      </c>
      <c r="C1293" s="1081" t="str">
        <f>'Class-9'!$DF$3</f>
        <v>Foundation Of Information Tech.</v>
      </c>
      <c r="D1293" s="1082"/>
      <c r="E1293" s="1083"/>
      <c r="F1293" s="1084" t="str">
        <f>IF($J1268="TC",0,IF($J1268="Nso",0,VLOOKUP($A1265,'Class-9'!$B$9:$GP$108,185,0)))</f>
        <v>0/200</v>
      </c>
      <c r="G1293" s="1084"/>
      <c r="H1293" s="78" t="str">
        <f>IF($J1268="TC",0,IF($J1268="Nso",0,VLOOKUP($A1265,'Class-9'!$B$9:$GP$108,120,0)))</f>
        <v/>
      </c>
      <c r="I1293" s="1085" t="s">
        <v>79</v>
      </c>
      <c r="J1293" s="1086"/>
      <c r="K1293" s="1086"/>
      <c r="L1293" s="1087">
        <f>'Class-9'!$T$2</f>
        <v>44676</v>
      </c>
      <c r="M1293" s="1088"/>
      <c r="N1293" s="1088"/>
      <c r="O1293" s="1089"/>
    </row>
    <row r="1294" spans="1:15" ht="21" customHeight="1">
      <c r="A1294" s="1138"/>
      <c r="B1294" s="417" t="s">
        <v>200</v>
      </c>
      <c r="C1294" s="1090" t="str">
        <f>'Class-9'!$DR$3</f>
        <v>Health &amp; Phy. Edu.</v>
      </c>
      <c r="D1294" s="1084"/>
      <c r="E1294" s="1084"/>
      <c r="F1294" s="1030" t="str">
        <f>IF($J1268="TC",0,IF($J1268="Nso",0,VLOOKUP($A1265,'Class-9'!$B$9:$GP$108,189,0)))</f>
        <v>0/200</v>
      </c>
      <c r="G1294" s="1031"/>
      <c r="H1294" s="78" t="str">
        <f>IF($J1268="TC",0,IF($J1268="Nso",0,VLOOKUP($A1265,'Class-9'!$B$9:$GP$108,132,0)))</f>
        <v/>
      </c>
      <c r="I1294" s="1091"/>
      <c r="J1294" s="1092"/>
      <c r="K1294" s="1092"/>
      <c r="L1294" s="1092"/>
      <c r="M1294" s="1092"/>
      <c r="N1294" s="1092"/>
      <c r="O1294" s="1093"/>
    </row>
    <row r="1295" spans="1:15" ht="21" customHeight="1">
      <c r="A1295" s="1138"/>
      <c r="B1295" s="417" t="s">
        <v>200</v>
      </c>
      <c r="C1295" s="1028" t="str">
        <f>'Class-9'!$ED$3</f>
        <v>S.U.P.W.</v>
      </c>
      <c r="D1295" s="1029"/>
      <c r="E1295" s="1029"/>
      <c r="F1295" s="1030" t="str">
        <f>IF($J1268="TC",0,IF($J1268="Nso",0,VLOOKUP($A1265,'Class-9'!$B$9:$GP$108,193,0)))</f>
        <v>0/100</v>
      </c>
      <c r="G1295" s="1031"/>
      <c r="H1295" s="78" t="str">
        <f>IF($J1268="TC",0,IF($J1268="Nso",0,VLOOKUP($A1265,'Class-9'!$B$9:$GP$108,138,0)))</f>
        <v/>
      </c>
      <c r="I1295" s="1094"/>
      <c r="J1295" s="1095"/>
      <c r="K1295" s="1095"/>
      <c r="L1295" s="1095"/>
      <c r="M1295" s="1095"/>
      <c r="N1295" s="1095"/>
      <c r="O1295" s="1096"/>
    </row>
    <row r="1296" spans="1:15" ht="14.25" customHeight="1">
      <c r="A1296" s="1138"/>
      <c r="B1296" s="417" t="s">
        <v>200</v>
      </c>
      <c r="C1296" s="1028" t="str">
        <f>'Class-9'!$EJ$3</f>
        <v>ART EDUCATION</v>
      </c>
      <c r="D1296" s="1029"/>
      <c r="E1296" s="1029"/>
      <c r="F1296" s="1030" t="str">
        <f>IF($J1267="TC",0,IF($J1267="Nso",0,VLOOKUP($A1265,'Class-9'!$B$9:$GP$108,197,0)))</f>
        <v>0/100</v>
      </c>
      <c r="G1296" s="1031"/>
      <c r="H1296" s="78" t="str">
        <f>IF($J1267="TC",0,IF($J1267="Nso",0,VLOOKUP($A1265,'Class-9'!$B$9:$GP$108,144,0)))</f>
        <v/>
      </c>
      <c r="I1296" s="1032" t="s">
        <v>92</v>
      </c>
      <c r="J1296" s="1033"/>
      <c r="K1296" s="1033"/>
      <c r="L1296" s="1033"/>
      <c r="M1296" s="1033"/>
      <c r="N1296" s="1033"/>
      <c r="O1296" s="1034"/>
    </row>
    <row r="1297" spans="1:16" ht="14.25" customHeight="1" thickBot="1">
      <c r="A1297" s="1138"/>
      <c r="B1297" s="417" t="s">
        <v>200</v>
      </c>
      <c r="C1297" s="1035" t="str">
        <f>'Class-9'!$EP$3</f>
        <v>H &amp; C RAJ</v>
      </c>
      <c r="D1297" s="1036"/>
      <c r="E1297" s="1036"/>
      <c r="F1297" s="1037" t="str">
        <f>IF($J1268="TC",0,IF($J1268="Nso",0,VLOOKUP($A1265,'Class-9'!$B$9:$GU$108,201,0)))</f>
        <v>0/200</v>
      </c>
      <c r="G1297" s="1038"/>
      <c r="H1297" s="374" t="str">
        <f>IF($J1268="TC",0,IF($J1268="Nso",0,VLOOKUP($A1265,'Class-9'!$B$9:$GU$108,156,0)))</f>
        <v/>
      </c>
      <c r="I1297" s="1032" t="s">
        <v>73</v>
      </c>
      <c r="J1297" s="1033"/>
      <c r="K1297" s="1033"/>
      <c r="L1297" s="1033"/>
      <c r="M1297" s="1033"/>
      <c r="N1297" s="1033"/>
      <c r="O1297" s="1034"/>
    </row>
    <row r="1298" spans="1:16" ht="20.25" customHeight="1">
      <c r="A1298" s="1138"/>
      <c r="B1298" s="417" t="s">
        <v>200</v>
      </c>
      <c r="C1298" s="1046" t="s">
        <v>204</v>
      </c>
      <c r="D1298" s="1047"/>
      <c r="E1298" s="1048"/>
      <c r="F1298" s="1055" t="s">
        <v>205</v>
      </c>
      <c r="G1298" s="1056"/>
      <c r="H1298" s="434" t="s">
        <v>34</v>
      </c>
      <c r="I1298" s="1039" t="s">
        <v>74</v>
      </c>
      <c r="J1298" s="1033"/>
      <c r="K1298" s="1033"/>
      <c r="L1298" s="1033"/>
      <c r="M1298" s="1033"/>
      <c r="N1298" s="1033"/>
      <c r="O1298" s="1034"/>
    </row>
    <row r="1299" spans="1:16" ht="20.25" customHeight="1">
      <c r="A1299" s="1138"/>
      <c r="B1299" s="417" t="s">
        <v>200</v>
      </c>
      <c r="C1299" s="1049"/>
      <c r="D1299" s="1050"/>
      <c r="E1299" s="1051"/>
      <c r="F1299" s="1057" t="s">
        <v>206</v>
      </c>
      <c r="G1299" s="1058"/>
      <c r="H1299" s="435" t="s">
        <v>203</v>
      </c>
      <c r="I1299" s="1040" t="s">
        <v>75</v>
      </c>
      <c r="J1299" s="1041"/>
      <c r="K1299" s="1041"/>
      <c r="L1299" s="1041"/>
      <c r="M1299" s="1041"/>
      <c r="N1299" s="1041"/>
      <c r="O1299" s="1042"/>
    </row>
    <row r="1300" spans="1:16" ht="16.5" customHeight="1">
      <c r="A1300" s="1138"/>
      <c r="B1300" s="417" t="s">
        <v>200</v>
      </c>
      <c r="C1300" s="1049"/>
      <c r="D1300" s="1050"/>
      <c r="E1300" s="1051"/>
      <c r="F1300" s="1057" t="s">
        <v>210</v>
      </c>
      <c r="G1300" s="1058"/>
      <c r="H1300" s="435" t="s">
        <v>68</v>
      </c>
      <c r="I1300" s="1043"/>
      <c r="J1300" s="1044"/>
      <c r="K1300" s="1044"/>
      <c r="L1300" s="1044"/>
      <c r="M1300" s="1044"/>
      <c r="N1300" s="1044"/>
      <c r="O1300" s="1045"/>
    </row>
    <row r="1301" spans="1:16" ht="16.5" customHeight="1">
      <c r="A1301" s="1138"/>
      <c r="B1301" s="417" t="s">
        <v>200</v>
      </c>
      <c r="C1301" s="1049"/>
      <c r="D1301" s="1050"/>
      <c r="E1301" s="1051"/>
      <c r="F1301" s="1057" t="s">
        <v>211</v>
      </c>
      <c r="G1301" s="1058"/>
      <c r="H1301" s="435" t="s">
        <v>69</v>
      </c>
      <c r="I1301" s="1043"/>
      <c r="J1301" s="1044"/>
      <c r="K1301" s="1044"/>
      <c r="L1301" s="1044"/>
      <c r="M1301" s="1044"/>
      <c r="N1301" s="1044"/>
      <c r="O1301" s="1045"/>
    </row>
    <row r="1302" spans="1:16" ht="16.5" customHeight="1">
      <c r="A1302" s="1138"/>
      <c r="B1302" s="417" t="s">
        <v>200</v>
      </c>
      <c r="C1302" s="1049"/>
      <c r="D1302" s="1050"/>
      <c r="E1302" s="1051"/>
      <c r="F1302" s="1057" t="s">
        <v>120</v>
      </c>
      <c r="G1302" s="1058"/>
      <c r="H1302" s="435" t="s">
        <v>71</v>
      </c>
      <c r="I1302" s="1022" t="s">
        <v>93</v>
      </c>
      <c r="J1302" s="1023"/>
      <c r="K1302" s="1023"/>
      <c r="L1302" s="1023"/>
      <c r="M1302" s="1023"/>
      <c r="N1302" s="1023"/>
      <c r="O1302" s="1024"/>
    </row>
    <row r="1303" spans="1:16" ht="16.5" customHeight="1" thickBot="1">
      <c r="A1303" s="1138"/>
      <c r="B1303" s="418" t="s">
        <v>200</v>
      </c>
      <c r="C1303" s="1052"/>
      <c r="D1303" s="1053"/>
      <c r="E1303" s="1054"/>
      <c r="F1303" s="1059" t="s">
        <v>208</v>
      </c>
      <c r="G1303" s="1060"/>
      <c r="H1303" s="436" t="s">
        <v>70</v>
      </c>
      <c r="I1303" s="1025"/>
      <c r="J1303" s="1026"/>
      <c r="K1303" s="1026"/>
      <c r="L1303" s="1026"/>
      <c r="M1303" s="1026"/>
      <c r="N1303" s="1026"/>
      <c r="O1303" s="1027"/>
    </row>
    <row r="1304" spans="1:16" ht="15.75" thickTop="1">
      <c r="A1304" s="1136"/>
      <c r="B1304" s="1136"/>
      <c r="C1304" s="1136"/>
      <c r="D1304" s="1136"/>
      <c r="E1304" s="1136"/>
      <c r="F1304" s="1136"/>
      <c r="G1304" s="1136"/>
      <c r="H1304" s="1136"/>
      <c r="I1304" s="1136"/>
      <c r="J1304" s="1136"/>
      <c r="K1304" s="1136"/>
      <c r="L1304" s="1136"/>
      <c r="M1304" s="1136"/>
      <c r="N1304" s="1136"/>
      <c r="O1304" s="1136"/>
    </row>
    <row r="1305" spans="1:16" ht="24.75" customHeight="1" thickBot="1">
      <c r="A1305" s="263">
        <f>A1265+1</f>
        <v>34</v>
      </c>
      <c r="B1305" s="1137" t="s">
        <v>56</v>
      </c>
      <c r="C1305" s="1137"/>
      <c r="D1305" s="1137"/>
      <c r="E1305" s="1137"/>
      <c r="F1305" s="1137"/>
      <c r="G1305" s="1137"/>
      <c r="H1305" s="1137"/>
      <c r="I1305" s="1137"/>
      <c r="J1305" s="1137"/>
      <c r="K1305" s="1137"/>
      <c r="L1305" s="1137"/>
      <c r="M1305" s="1137"/>
      <c r="N1305" s="1137"/>
      <c r="O1305" s="1137"/>
    </row>
    <row r="1306" spans="1:16" s="430" customFormat="1" ht="30.75" customHeight="1" thickTop="1">
      <c r="A1306" s="1138"/>
      <c r="B1306" s="1139"/>
      <c r="C1306" s="1140"/>
      <c r="D1306" s="1143" t="str">
        <f>Master!$E$8</f>
        <v>Govt. Sr. Secondary School Raimalwada</v>
      </c>
      <c r="E1306" s="1144"/>
      <c r="F1306" s="1144"/>
      <c r="G1306" s="1144"/>
      <c r="H1306" s="1144"/>
      <c r="I1306" s="1144"/>
      <c r="J1306" s="1144"/>
      <c r="K1306" s="1144"/>
      <c r="L1306" s="1144"/>
      <c r="M1306" s="1144"/>
      <c r="N1306" s="1144"/>
      <c r="O1306" s="1145"/>
    </row>
    <row r="1307" spans="1:16" ht="26.25" customHeight="1" thickBot="1">
      <c r="A1307" s="1138"/>
      <c r="B1307" s="1141"/>
      <c r="C1307" s="1142"/>
      <c r="D1307" s="1146" t="str">
        <f>Master!$E$11</f>
        <v>P.S.-Bapini (Jodhpur)</v>
      </c>
      <c r="E1307" s="1147"/>
      <c r="F1307" s="1147"/>
      <c r="G1307" s="1147"/>
      <c r="H1307" s="1147"/>
      <c r="I1307" s="1147"/>
      <c r="J1307" s="1147"/>
      <c r="K1307" s="1147"/>
      <c r="L1307" s="1147"/>
      <c r="M1307" s="1147"/>
      <c r="N1307" s="1147"/>
      <c r="O1307" s="1148"/>
    </row>
    <row r="1308" spans="1:16" ht="22.5" customHeight="1">
      <c r="A1308" s="1138"/>
      <c r="B1308" s="262"/>
      <c r="C1308" s="1149" t="s">
        <v>183</v>
      </c>
      <c r="D1308" s="1150"/>
      <c r="E1308" s="1150"/>
      <c r="F1308" s="1150"/>
      <c r="G1308" s="1151"/>
      <c r="H1308" s="1158" t="s">
        <v>156</v>
      </c>
      <c r="I1308" s="1158"/>
      <c r="J1308" s="1161">
        <f>VLOOKUP($A1305,'Class-9'!$B$9:$K$108,6)</f>
        <v>0</v>
      </c>
      <c r="K1308" s="1162"/>
      <c r="L1308" s="1167" t="s">
        <v>76</v>
      </c>
      <c r="M1308" s="1168"/>
      <c r="N1308" s="1169" t="str">
        <f>Master!$E$14</f>
        <v>08151106901</v>
      </c>
      <c r="O1308" s="1170"/>
    </row>
    <row r="1309" spans="1:16" ht="18.75" customHeight="1">
      <c r="A1309" s="1138"/>
      <c r="B1309" s="37"/>
      <c r="C1309" s="1152"/>
      <c r="D1309" s="1153"/>
      <c r="E1309" s="1153"/>
      <c r="F1309" s="1153"/>
      <c r="G1309" s="1154"/>
      <c r="H1309" s="1159"/>
      <c r="I1309" s="1159"/>
      <c r="J1309" s="1163"/>
      <c r="K1309" s="1164"/>
      <c r="L1309" s="1171" t="s">
        <v>72</v>
      </c>
      <c r="M1309" s="1172"/>
      <c r="N1309" s="1172"/>
      <c r="O1309" s="1173"/>
      <c r="P1309" s="104" t="s">
        <v>191</v>
      </c>
    </row>
    <row r="1310" spans="1:16" ht="23.25" customHeight="1" thickBot="1">
      <c r="A1310" s="1138"/>
      <c r="B1310" s="37"/>
      <c r="C1310" s="1155"/>
      <c r="D1310" s="1156"/>
      <c r="E1310" s="1156"/>
      <c r="F1310" s="1156"/>
      <c r="G1310" s="1157"/>
      <c r="H1310" s="1160"/>
      <c r="I1310" s="1160"/>
      <c r="J1310" s="1165"/>
      <c r="K1310" s="1166"/>
      <c r="L1310" s="1174" t="s">
        <v>57</v>
      </c>
      <c r="M1310" s="1175"/>
      <c r="N1310" s="1176" t="str">
        <f>Master!$E$6</f>
        <v>2021-22</v>
      </c>
      <c r="O1310" s="1177"/>
    </row>
    <row r="1311" spans="1:16" ht="20.25" customHeight="1">
      <c r="A1311" s="1138"/>
      <c r="B1311" s="417" t="s">
        <v>200</v>
      </c>
      <c r="C1311" s="1178" t="s">
        <v>22</v>
      </c>
      <c r="D1311" s="1179"/>
      <c r="E1311" s="1179"/>
      <c r="F1311" s="1180"/>
      <c r="G1311" s="23" t="s">
        <v>181</v>
      </c>
      <c r="H1311" s="1181">
        <f>VLOOKUP($A1305,'Class-9'!$B$9:$FL$108,4,0)</f>
        <v>0</v>
      </c>
      <c r="I1311" s="1181"/>
      <c r="J1311" s="1181"/>
      <c r="K1311" s="1181"/>
      <c r="L1311" s="1181"/>
      <c r="M1311" s="1181"/>
      <c r="N1311" s="1181"/>
      <c r="O1311" s="1182"/>
    </row>
    <row r="1312" spans="1:16" ht="20.25" customHeight="1">
      <c r="A1312" s="1138"/>
      <c r="B1312" s="417" t="s">
        <v>200</v>
      </c>
      <c r="C1312" s="1183" t="s">
        <v>24</v>
      </c>
      <c r="D1312" s="1184"/>
      <c r="E1312" s="1184"/>
      <c r="F1312" s="1185"/>
      <c r="G1312" s="31" t="s">
        <v>181</v>
      </c>
      <c r="H1312" s="1186">
        <f>VLOOKUP($A1305,'Class-9'!$B$9:$FL$108,7,0)</f>
        <v>0</v>
      </c>
      <c r="I1312" s="1186"/>
      <c r="J1312" s="1186"/>
      <c r="K1312" s="1186"/>
      <c r="L1312" s="1186"/>
      <c r="M1312" s="1186"/>
      <c r="N1312" s="1186"/>
      <c r="O1312" s="1187"/>
    </row>
    <row r="1313" spans="1:15" ht="20.25" customHeight="1">
      <c r="A1313" s="1138"/>
      <c r="B1313" s="417" t="s">
        <v>200</v>
      </c>
      <c r="C1313" s="1183" t="s">
        <v>25</v>
      </c>
      <c r="D1313" s="1184"/>
      <c r="E1313" s="1184"/>
      <c r="F1313" s="1185"/>
      <c r="G1313" s="31" t="s">
        <v>181</v>
      </c>
      <c r="H1313" s="1186">
        <f>VLOOKUP($A1305,'Class-9'!$B$9:$FL$108,8,0)</f>
        <v>0</v>
      </c>
      <c r="I1313" s="1186"/>
      <c r="J1313" s="1186"/>
      <c r="K1313" s="1186"/>
      <c r="L1313" s="1186"/>
      <c r="M1313" s="1186"/>
      <c r="N1313" s="1186"/>
      <c r="O1313" s="1187"/>
    </row>
    <row r="1314" spans="1:15" ht="20.25" customHeight="1">
      <c r="A1314" s="1138"/>
      <c r="B1314" s="417" t="s">
        <v>200</v>
      </c>
      <c r="C1314" s="1183" t="s">
        <v>58</v>
      </c>
      <c r="D1314" s="1184"/>
      <c r="E1314" s="1184"/>
      <c r="F1314" s="1185"/>
      <c r="G1314" s="31" t="s">
        <v>181</v>
      </c>
      <c r="H1314" s="1186">
        <f>VLOOKUP($A1305,'Class-9'!$B$9:$FL$108,9,0)</f>
        <v>0</v>
      </c>
      <c r="I1314" s="1186"/>
      <c r="J1314" s="1186"/>
      <c r="K1314" s="1186"/>
      <c r="L1314" s="1186"/>
      <c r="M1314" s="1186"/>
      <c r="N1314" s="1186"/>
      <c r="O1314" s="1187"/>
    </row>
    <row r="1315" spans="1:15" ht="20.25" customHeight="1">
      <c r="A1315" s="1138"/>
      <c r="B1315" s="417" t="s">
        <v>200</v>
      </c>
      <c r="C1315" s="1183" t="s">
        <v>59</v>
      </c>
      <c r="D1315" s="1184"/>
      <c r="E1315" s="1184"/>
      <c r="F1315" s="1185"/>
      <c r="G1315" s="31" t="s">
        <v>181</v>
      </c>
      <c r="H1315" s="1188" t="str">
        <f>CONCATENATE('Class-9'!$G$4,'Class-9'!$J$4)</f>
        <v>9(A)</v>
      </c>
      <c r="I1315" s="1186"/>
      <c r="J1315" s="1186"/>
      <c r="K1315" s="1186"/>
      <c r="L1315" s="1186"/>
      <c r="M1315" s="1186"/>
      <c r="N1315" s="1186"/>
      <c r="O1315" s="1187"/>
    </row>
    <row r="1316" spans="1:15" ht="20.25" customHeight="1" thickBot="1">
      <c r="A1316" s="1138"/>
      <c r="B1316" s="417" t="s">
        <v>200</v>
      </c>
      <c r="C1316" s="1189" t="s">
        <v>27</v>
      </c>
      <c r="D1316" s="1190"/>
      <c r="E1316" s="1190"/>
      <c r="F1316" s="1191"/>
      <c r="G1316" s="80" t="s">
        <v>181</v>
      </c>
      <c r="H1316" s="1192">
        <f>VLOOKUP($A1305,'Class-9'!$B$9:$FL$108,10,0)</f>
        <v>0</v>
      </c>
      <c r="I1316" s="1192"/>
      <c r="J1316" s="1192"/>
      <c r="K1316" s="1192"/>
      <c r="L1316" s="1192"/>
      <c r="M1316" s="1192"/>
      <c r="N1316" s="1192"/>
      <c r="O1316" s="1193"/>
    </row>
    <row r="1317" spans="1:15" ht="16.5" customHeight="1">
      <c r="A1317" s="1138"/>
      <c r="B1317" s="417" t="s">
        <v>200</v>
      </c>
      <c r="C1317" s="1194" t="s">
        <v>60</v>
      </c>
      <c r="D1317" s="1195"/>
      <c r="E1317" s="1198" t="s">
        <v>81</v>
      </c>
      <c r="F1317" s="1198" t="s">
        <v>82</v>
      </c>
      <c r="G1317" s="1200" t="s">
        <v>32</v>
      </c>
      <c r="H1317" s="1202" t="s">
        <v>61</v>
      </c>
      <c r="I1317" s="1202"/>
      <c r="J1317" s="1203"/>
      <c r="K1317" s="1204" t="s">
        <v>97</v>
      </c>
      <c r="L1317" s="1205"/>
      <c r="M1317" s="1206"/>
      <c r="N1317" s="1097" t="s">
        <v>88</v>
      </c>
      <c r="O1317" s="1099" t="s">
        <v>118</v>
      </c>
    </row>
    <row r="1318" spans="1:15" ht="16.5" customHeight="1">
      <c r="A1318" s="1138"/>
      <c r="B1318" s="417" t="s">
        <v>200</v>
      </c>
      <c r="C1318" s="1196"/>
      <c r="D1318" s="1197"/>
      <c r="E1318" s="1199"/>
      <c r="F1318" s="1199"/>
      <c r="G1318" s="1201"/>
      <c r="H1318" s="428" t="s">
        <v>31</v>
      </c>
      <c r="I1318" s="254" t="s">
        <v>194</v>
      </c>
      <c r="J1318" s="429" t="s">
        <v>32</v>
      </c>
      <c r="K1318" s="428" t="s">
        <v>31</v>
      </c>
      <c r="L1318" s="254" t="s">
        <v>194</v>
      </c>
      <c r="M1318" s="429" t="s">
        <v>32</v>
      </c>
      <c r="N1318" s="1098"/>
      <c r="O1318" s="1100"/>
    </row>
    <row r="1319" spans="1:15" ht="16.5" customHeight="1" thickBot="1">
      <c r="A1319" s="1138"/>
      <c r="B1319" s="417" t="s">
        <v>200</v>
      </c>
      <c r="C1319" s="1102" t="s">
        <v>62</v>
      </c>
      <c r="D1319" s="1103"/>
      <c r="E1319" s="253">
        <f>'Class-9'!$L$7</f>
        <v>10</v>
      </c>
      <c r="F1319" s="253">
        <f>'Class-9'!$M$7</f>
        <v>10</v>
      </c>
      <c r="G1319" s="255">
        <f>SUM(E1319:F1319)</f>
        <v>20</v>
      </c>
      <c r="H1319" s="253">
        <f>'Class-9'!$O$7</f>
        <v>24</v>
      </c>
      <c r="I1319" s="253">
        <f>'Class-9'!$P$7</f>
        <v>6</v>
      </c>
      <c r="J1319" s="255">
        <f>SUM(H1319:I1319)</f>
        <v>30</v>
      </c>
      <c r="K1319" s="253">
        <f>'Class-9'!$R$7</f>
        <v>40</v>
      </c>
      <c r="L1319" s="253">
        <f>'Class-9'!$S$7</f>
        <v>10</v>
      </c>
      <c r="M1319" s="255">
        <f>SUM(K1319:L1319)</f>
        <v>50</v>
      </c>
      <c r="N1319" s="129">
        <f>SUM(G1319,J1319,M1319)</f>
        <v>100</v>
      </c>
      <c r="O1319" s="1101"/>
    </row>
    <row r="1320" spans="1:15" ht="16.5" customHeight="1">
      <c r="A1320" s="1138"/>
      <c r="B1320" s="417" t="s">
        <v>200</v>
      </c>
      <c r="C1320" s="1104" t="str">
        <f>'Class-9'!$L$3</f>
        <v>HINDI</v>
      </c>
      <c r="D1320" s="1105"/>
      <c r="E1320" s="81">
        <f>IF($J1308="TC",0,IF($J1308="Nso",0,VLOOKUP($A1305,'Class-9'!$B$9:$FL$108,11,0)))</f>
        <v>0</v>
      </c>
      <c r="F1320" s="81">
        <f>IF($J1308="TC",0,IF($J1308="Nso",0,VLOOKUP($A1305,'Class-9'!$B$9:$FL$108,12,0)))</f>
        <v>0</v>
      </c>
      <c r="G1320" s="256">
        <f>E1320+F1320</f>
        <v>0</v>
      </c>
      <c r="H1320" s="81">
        <f>IF($J1308="TC",0,IF($J1308="Nso",0,VLOOKUP($A1305,'Class-9'!$B$9:$FL$108,14,0)))</f>
        <v>0</v>
      </c>
      <c r="I1320" s="81">
        <f>IF($J1308="TC",0,IF($J1308="Nso",0,VLOOKUP($A1305,'Class-9'!$B$9:$FL$108,15,0)))</f>
        <v>0</v>
      </c>
      <c r="J1320" s="256">
        <f>H1320+I1320</f>
        <v>0</v>
      </c>
      <c r="K1320" s="81">
        <f>IF($J1308="TC",0,IF($J1308="Nso",0,VLOOKUP($A1305,'Class-9'!$B$9:$FL$108,17,0)))</f>
        <v>0</v>
      </c>
      <c r="L1320" s="81">
        <f>IF($J1308="Nso",0,VLOOKUP($A1305,'Class-9'!$B$9:$FL$108,18,0))</f>
        <v>0</v>
      </c>
      <c r="M1320" s="256">
        <f>K1320+L1320</f>
        <v>0</v>
      </c>
      <c r="N1320" s="81">
        <f>G1320+J1320+M1320</f>
        <v>0</v>
      </c>
      <c r="O1320" s="82" t="str">
        <f>IF($J1308="TC",0,IF($J1308="Nso",0,VLOOKUP($A1305,'Class-9'!$B$9:$FL$108,24,0)))</f>
        <v/>
      </c>
    </row>
    <row r="1321" spans="1:15" ht="16.5" customHeight="1" thickBot="1">
      <c r="A1321" s="1138"/>
      <c r="B1321" s="417" t="s">
        <v>200</v>
      </c>
      <c r="C1321" s="1106" t="str">
        <f>'Class-9'!$Z$3</f>
        <v>ENGLISH</v>
      </c>
      <c r="D1321" s="1107"/>
      <c r="E1321" s="419">
        <f>IF($J1308="TC",0,IF($J1308="Nso",0,VLOOKUP($A1305,'Class-9'!$B$9:$FL$108,25,0)))</f>
        <v>0</v>
      </c>
      <c r="F1321" s="419">
        <f>IF($J1308="TC",0,IF($J1308="Nso",0,VLOOKUP($A1305,'Class-9'!$B$9:$FL$108,26,0)))</f>
        <v>0</v>
      </c>
      <c r="G1321" s="420">
        <f t="shared" ref="G1321" si="264">E1321+F1321</f>
        <v>0</v>
      </c>
      <c r="H1321" s="421">
        <f>IF($J1308="TC",0,IF($J1308="Nso",0,VLOOKUP($A1305,'Class-9'!$B$9:$FL$108,28,0)))</f>
        <v>0</v>
      </c>
      <c r="I1321" s="419">
        <f>IF($J1308="TC",0,IF($J1308="Nso",0,VLOOKUP($A1305,'Class-9'!$B$9:$FL$108,29,0)))</f>
        <v>0</v>
      </c>
      <c r="J1321" s="420">
        <f t="shared" ref="J1321" si="265">H1321+I1321</f>
        <v>0</v>
      </c>
      <c r="K1321" s="419">
        <f>IF($J1308="TC",0,IF($J1308="Nso",0,VLOOKUP($A1305,'Class-9'!$B$9:$FL$108,31,0)))</f>
        <v>0</v>
      </c>
      <c r="L1321" s="419">
        <f>IF($J1308="Nso",0,VLOOKUP($A1305,'Class-9'!$B$9:$FL$108,32,0))</f>
        <v>0</v>
      </c>
      <c r="M1321" s="420">
        <f t="shared" ref="M1321" si="266">K1321+L1321</f>
        <v>0</v>
      </c>
      <c r="N1321" s="419">
        <f t="shared" ref="N1321" si="267">G1321+J1321+M1321</f>
        <v>0</v>
      </c>
      <c r="O1321" s="422" t="str">
        <f>IF($J1308="TC",0,IF($J1308="Nso",0,VLOOKUP($A1305,'Class-9'!$B$9:$FL$108,38,0)))</f>
        <v/>
      </c>
    </row>
    <row r="1322" spans="1:15" ht="16.5" customHeight="1" thickBot="1">
      <c r="A1322" s="1138"/>
      <c r="B1322" s="417" t="s">
        <v>200</v>
      </c>
      <c r="C1322" s="1108" t="s">
        <v>62</v>
      </c>
      <c r="D1322" s="1109"/>
      <c r="E1322" s="424">
        <f>'Class-9'!$AN$7</f>
        <v>20</v>
      </c>
      <c r="F1322" s="424">
        <f>'Class-9'!$AO$7</f>
        <v>20</v>
      </c>
      <c r="G1322" s="425">
        <f>SUM(E1322:F1322)</f>
        <v>40</v>
      </c>
      <c r="H1322" s="424">
        <f>'Class-9'!$AQ$7</f>
        <v>48</v>
      </c>
      <c r="I1322" s="424">
        <f>'Class-9'!$AR$7</f>
        <v>12</v>
      </c>
      <c r="J1322" s="425">
        <f>SUM(H1322:I1322)</f>
        <v>60</v>
      </c>
      <c r="K1322" s="424">
        <f>'Class-9'!$AT$7</f>
        <v>80</v>
      </c>
      <c r="L1322" s="424">
        <f>'Class-9'!$AU$7</f>
        <v>20</v>
      </c>
      <c r="M1322" s="425">
        <f>SUM(K1322:L1322)</f>
        <v>100</v>
      </c>
      <c r="N1322" s="426">
        <f>SUM(G1322,J1322,M1322)</f>
        <v>200</v>
      </c>
      <c r="O1322" s="427" t="s">
        <v>201</v>
      </c>
    </row>
    <row r="1323" spans="1:15" ht="16.5" customHeight="1">
      <c r="A1323" s="1138"/>
      <c r="B1323" s="417" t="s">
        <v>200</v>
      </c>
      <c r="C1323" s="1110" t="str">
        <f>'Class-9'!$AN$3</f>
        <v>SANSKRIT-I</v>
      </c>
      <c r="D1323" s="1111"/>
      <c r="E1323" s="81">
        <f>IF($J1308="TC",0,IF($J1308="Nso",0,VLOOKUP($A1305,'Class-9'!$B$9:$FL$108,39,0)))</f>
        <v>0</v>
      </c>
      <c r="F1323" s="81">
        <f>IF($J1308="TC",0,IF($J1308="TC",0,IF($J1308="Nso",0,VLOOKUP($A1305,'Class-9'!$B$9:$FL$108,40,0))))</f>
        <v>0</v>
      </c>
      <c r="G1323" s="423">
        <f t="shared" ref="G1323:G1327" si="268">E1323+F1323</f>
        <v>0</v>
      </c>
      <c r="H1323" s="410">
        <f>IF($J1308="TC",0,IF($J1308="Nso",0,VLOOKUP($A1305,'Class-9'!$B$9:$FL$108,42,0)))</f>
        <v>0</v>
      </c>
      <c r="I1323" s="81">
        <f>IF($J1308="TC",0,IF($J1308="Nso",0,VLOOKUP($A1305,'Class-9'!$B$9:$FL$108,43,0)))</f>
        <v>0</v>
      </c>
      <c r="J1323" s="423">
        <f t="shared" ref="J1323:J1327" si="269">H1323+I1323</f>
        <v>0</v>
      </c>
      <c r="K1323" s="81">
        <f>IF($J1308="TC",0,IF($J1308="Nso",0,VLOOKUP($A1305,'Class-9'!$B$9:$FL$108,45,0)))</f>
        <v>0</v>
      </c>
      <c r="L1323" s="81">
        <f>IF($J1308="Nso",0,VLOOKUP($A1305,'Class-9'!$B$9:$FL$108,46,0))</f>
        <v>0</v>
      </c>
      <c r="M1323" s="423">
        <f t="shared" ref="M1323:M1327" si="270">K1323+L1323</f>
        <v>0</v>
      </c>
      <c r="N1323" s="81">
        <f t="shared" ref="N1323:N1327" si="271">G1323+J1323+M1323</f>
        <v>0</v>
      </c>
      <c r="O1323" s="82" t="str">
        <f>IF($J1308="TC",0,IF($J1308="Nso",0,VLOOKUP($A1305,'Class-9'!$B$9:$FL$108,52,0)))</f>
        <v/>
      </c>
    </row>
    <row r="1324" spans="1:15" ht="16.5" customHeight="1">
      <c r="A1324" s="1138"/>
      <c r="B1324" s="417" t="s">
        <v>200</v>
      </c>
      <c r="C1324" s="1112" t="str">
        <f>'Class-9'!$BB$3</f>
        <v>SANSKRIT-II</v>
      </c>
      <c r="D1324" s="1113"/>
      <c r="E1324" s="81">
        <f>IF($J1308="TC",0,IF($J1308="Nso",0,VLOOKUP($A1305,'Class-9'!$B$9:$FL$108,53,0)))</f>
        <v>0</v>
      </c>
      <c r="F1324" s="81">
        <f>IF($J1308="TC",0,IF($J1308="Nso",0,VLOOKUP($A1305,'Class-9'!$B$9:$FL$108,54,0)))</f>
        <v>0</v>
      </c>
      <c r="G1324" s="257">
        <f t="shared" si="268"/>
        <v>0</v>
      </c>
      <c r="H1324" s="258">
        <f>IF($J1308="TC",0,IF($J1308="Nso",0,VLOOKUP($A1305,'Class-9'!$B$9:$FL$108,56,0)))</f>
        <v>0</v>
      </c>
      <c r="I1324" s="81">
        <f>IF($J1308="TC",0,IF($J1308="Nso",0,VLOOKUP($A1305,'Class-9'!$B$9:$FL$108,57,0)))</f>
        <v>0</v>
      </c>
      <c r="J1324" s="257">
        <f t="shared" si="269"/>
        <v>0</v>
      </c>
      <c r="K1324" s="81">
        <f>IF($J1308="TC",0,IF($J1308="Nso",0,VLOOKUP($A1305,'Class-9'!$B$9:$FL$108,59,0)))</f>
        <v>0</v>
      </c>
      <c r="L1324" s="81">
        <f>IF($J1308="Nso",0,VLOOKUP($A1305,'Class-9'!$B$9:$FL$108,60,0))</f>
        <v>0</v>
      </c>
      <c r="M1324" s="257">
        <f t="shared" si="270"/>
        <v>0</v>
      </c>
      <c r="N1324" s="81">
        <f t="shared" si="271"/>
        <v>0</v>
      </c>
      <c r="O1324" s="82" t="str">
        <f>IF($J1308="TC",0,IF($J1308="Nso",0,VLOOKUP($A1305,'Class-9'!$B$9:$FL$108,66,0)))</f>
        <v/>
      </c>
    </row>
    <row r="1325" spans="1:15" ht="16.5" customHeight="1">
      <c r="A1325" s="1138"/>
      <c r="B1325" s="417" t="s">
        <v>200</v>
      </c>
      <c r="C1325" s="1112" t="str">
        <f>'Class-9'!$BP$3</f>
        <v>MATHEMATICS</v>
      </c>
      <c r="D1325" s="1113"/>
      <c r="E1325" s="81">
        <f>IF($J1308="TC",0,IF($J1308="Nso",0,VLOOKUP($A1305,'Class-9'!$B$9:$FL$108,67,0)))</f>
        <v>0</v>
      </c>
      <c r="F1325" s="81">
        <f>IF($J1308="TC",0,IF($J1308="Nso",0,VLOOKUP($A1305,'Class-9'!$B$9:$FL$108,68,0)))</f>
        <v>0</v>
      </c>
      <c r="G1325" s="257">
        <f t="shared" si="268"/>
        <v>0</v>
      </c>
      <c r="H1325" s="258">
        <f>IF($J1308="TC",0,IF($J1308="Nso",0,VLOOKUP($A1305,'Class-9'!$B$9:$FL$108,70,0)))</f>
        <v>0</v>
      </c>
      <c r="I1325" s="81">
        <f>IF($J1308="TC",0,IF($J1308="Nso",0,VLOOKUP($A1305,'Class-9'!$B$9:$FL$108,71,0)))</f>
        <v>0</v>
      </c>
      <c r="J1325" s="257">
        <f t="shared" si="269"/>
        <v>0</v>
      </c>
      <c r="K1325" s="81">
        <f>IF($J1308="TC",0,IF($J1308="Nso",0,VLOOKUP($A1305,'Class-9'!$B$9:$FL$108,73,0)))</f>
        <v>0</v>
      </c>
      <c r="L1325" s="81">
        <f>IF($J1308="Nso",0,VLOOKUP($A1305,'Class-9'!$B$9:$FL$108,74,0))</f>
        <v>0</v>
      </c>
      <c r="M1325" s="257">
        <f t="shared" si="270"/>
        <v>0</v>
      </c>
      <c r="N1325" s="81">
        <f t="shared" si="271"/>
        <v>0</v>
      </c>
      <c r="O1325" s="82" t="str">
        <f>IF($J1308="TC",0,IF($J1308="Nso",0,VLOOKUP($A1305,'Class-9'!$B$9:$FL$108,80,0)))</f>
        <v/>
      </c>
    </row>
    <row r="1326" spans="1:15" ht="16.5" customHeight="1">
      <c r="A1326" s="1138"/>
      <c r="B1326" s="417" t="s">
        <v>200</v>
      </c>
      <c r="C1326" s="1114" t="str">
        <f>'Class-9'!$CD$3</f>
        <v>SCIENCE</v>
      </c>
      <c r="D1326" s="1115"/>
      <c r="E1326" s="411">
        <f>IF($J1308="TC",0,IF($J1308="Nso",0,VLOOKUP($A1305,'Class-9'!$B$9:$FL$108,81,0)))</f>
        <v>0</v>
      </c>
      <c r="F1326" s="411">
        <f>IF($J1308="TC",0,IF($J1308="Nso",0,VLOOKUP($A1305,'Class-9'!$B$9:$FL$108,82,0)))</f>
        <v>0</v>
      </c>
      <c r="G1326" s="412">
        <f t="shared" si="268"/>
        <v>0</v>
      </c>
      <c r="H1326" s="413">
        <f>IF($J1308="TC",0,IF($J1308="Nso",0,VLOOKUP($A1305,'Class-9'!$B$9:$FL$108,84,0)))</f>
        <v>0</v>
      </c>
      <c r="I1326" s="411">
        <f>IF($J1308="TC",0,IF($J1308="Nso",0,VLOOKUP($A1305,'Class-9'!$B$9:$FL$108,85,0)))</f>
        <v>0</v>
      </c>
      <c r="J1326" s="412">
        <f t="shared" si="269"/>
        <v>0</v>
      </c>
      <c r="K1326" s="411">
        <f>IF($J1308="TC",0,IF($J1308="Nso",0,VLOOKUP($A1305,'Class-9'!$B$9:$FL$108,87,0)))</f>
        <v>0</v>
      </c>
      <c r="L1326" s="411">
        <f>IF($J1308="Nso",0,VLOOKUP($A1305,'Class-9'!$B$9:$FL$108,88,0))</f>
        <v>0</v>
      </c>
      <c r="M1326" s="412">
        <f t="shared" si="270"/>
        <v>0</v>
      </c>
      <c r="N1326" s="411">
        <f t="shared" si="271"/>
        <v>0</v>
      </c>
      <c r="O1326" s="414" t="str">
        <f>IF($J1308="TC",0,IF($J1308="Nso",0,VLOOKUP($A1305,'Class-9'!$B$9:$FL$108,94,0)))</f>
        <v/>
      </c>
    </row>
    <row r="1327" spans="1:15" ht="16.5" customHeight="1" thickBot="1">
      <c r="A1327" s="1138"/>
      <c r="B1327" s="417" t="s">
        <v>200</v>
      </c>
      <c r="C1327" s="1114" t="str">
        <f>'Class-9'!$CR$3</f>
        <v>SOCIAL SCIENCE</v>
      </c>
      <c r="D1327" s="1115"/>
      <c r="E1327" s="411">
        <f>IF($J1309="TC",0,IF($J1308="Nso",0,VLOOKUP($A1305,'Class-9'!$B$9:$FL$108,95,0)))</f>
        <v>0</v>
      </c>
      <c r="F1327" s="411">
        <f>IF($J1309="TC",0,IF($J1308="Nso",0,VLOOKUP($A1305,'Class-9'!$B$9:$FL$108,96,0)))</f>
        <v>0</v>
      </c>
      <c r="G1327" s="412">
        <f t="shared" si="268"/>
        <v>0</v>
      </c>
      <c r="H1327" s="413">
        <f>IF($J1309="TC",0,IF($J1308="Nso",0,VLOOKUP($A1305,'Class-9'!$B$9:$FL$108,98,0)))</f>
        <v>0</v>
      </c>
      <c r="I1327" s="411">
        <f>IF($J1309="TC",0,IF($J1308="Nso",0,VLOOKUP($A1305,'Class-9'!$B$9:$FL$108,99,0)))</f>
        <v>0</v>
      </c>
      <c r="J1327" s="412">
        <f t="shared" si="269"/>
        <v>0</v>
      </c>
      <c r="K1327" s="411">
        <f>IF($J1309="TC",0,IF($J1308="Nso",0,VLOOKUP($A1305,'Class-9'!$B$9:$FL$108,101,0)))</f>
        <v>0</v>
      </c>
      <c r="L1327" s="411">
        <f>IF($J1309="Nso",0,VLOOKUP($A1305,'Class-9'!$B$9:$FL$108,102,0))</f>
        <v>0</v>
      </c>
      <c r="M1327" s="412">
        <f t="shared" si="270"/>
        <v>0</v>
      </c>
      <c r="N1327" s="411">
        <f t="shared" si="271"/>
        <v>0</v>
      </c>
      <c r="O1327" s="414" t="str">
        <f>IF($J1309="TC",0,IF($J1308="Nso",0,VLOOKUP($A1305,'Class-9'!$B$9:$FL$108,108,0)))</f>
        <v/>
      </c>
    </row>
    <row r="1328" spans="1:15" ht="23.25" customHeight="1">
      <c r="A1328" s="1138"/>
      <c r="B1328" s="417" t="s">
        <v>200</v>
      </c>
      <c r="C1328" s="1116" t="s">
        <v>89</v>
      </c>
      <c r="D1328" s="1117"/>
      <c r="E1328" s="1118"/>
      <c r="F1328" s="1122" t="s">
        <v>90</v>
      </c>
      <c r="G1328" s="1123"/>
      <c r="H1328" s="1124" t="s">
        <v>91</v>
      </c>
      <c r="I1328" s="1125"/>
      <c r="J1328" s="1126" t="s">
        <v>47</v>
      </c>
      <c r="K1328" s="1127"/>
      <c r="L1328" s="415" t="s">
        <v>111</v>
      </c>
      <c r="M1328" s="1128" t="s">
        <v>45</v>
      </c>
      <c r="N1328" s="1129"/>
      <c r="O1328" s="416" t="s">
        <v>49</v>
      </c>
    </row>
    <row r="1329" spans="1:15" ht="20.25" customHeight="1" thickBot="1">
      <c r="A1329" s="1138"/>
      <c r="B1329" s="417" t="s">
        <v>200</v>
      </c>
      <c r="C1329" s="1119"/>
      <c r="D1329" s="1120"/>
      <c r="E1329" s="1121"/>
      <c r="F1329" s="1130">
        <f>IF($J1308="TC",0,IF($J1308="Nso",0,VLOOKUP($A1305,'Class-9'!$B$9:$FL$108,160,0)))</f>
        <v>0</v>
      </c>
      <c r="G1329" s="1131"/>
      <c r="H1329" s="1130">
        <f>IF($J1308="TC",0,IF($J1308="Nso",0,VLOOKUP($A1305,'Class-9'!$B$9:$FL$108,161,0)))</f>
        <v>0</v>
      </c>
      <c r="I1329" s="1131"/>
      <c r="J1329" s="1132">
        <f>IF($J1308="TC",0,IF($J1308="Nso",0,VLOOKUP($A1305,'Class-9'!$B$9:$FL$108,162,0)))</f>
        <v>0</v>
      </c>
      <c r="K1329" s="1133"/>
      <c r="L1329" s="259" t="str">
        <f>IF($J1308="TC",0,IF($J1308="Nso",0,VLOOKUP($A1305,'Class-9'!$B$9:$FL$108,163,0)))</f>
        <v/>
      </c>
      <c r="M1329" s="1134" t="str">
        <f>IF($J1308="TC","TC",IF($J1308="Nso","NSO",VLOOKUP($A1305,'Class-9'!$B$9:$FL$108,164,0)))</f>
        <v/>
      </c>
      <c r="N1329" s="1135"/>
      <c r="O1329" s="79" t="str">
        <f>IF($J1308="Nso",0,VLOOKUP($A1305,'Class-9'!$B$9:$FL$108,166,0))</f>
        <v/>
      </c>
    </row>
    <row r="1330" spans="1:15" ht="20.25" customHeight="1">
      <c r="A1330" s="1138"/>
      <c r="B1330" s="417" t="s">
        <v>200</v>
      </c>
      <c r="C1330" s="1061" t="s">
        <v>64</v>
      </c>
      <c r="D1330" s="1062"/>
      <c r="E1330" s="1062"/>
      <c r="F1330" s="1062"/>
      <c r="G1330" s="1062"/>
      <c r="H1330" s="1063"/>
      <c r="I1330" s="1064" t="s">
        <v>65</v>
      </c>
      <c r="J1330" s="1065"/>
      <c r="K1330" s="1065"/>
      <c r="L1330" s="83">
        <f>VLOOKUP($A1305,'Class-9'!$B$9:$FL$108,157,0)</f>
        <v>0</v>
      </c>
      <c r="M1330" s="1066" t="s">
        <v>121</v>
      </c>
      <c r="N1330" s="1067"/>
      <c r="O1330" s="1068"/>
    </row>
    <row r="1331" spans="1:15" ht="20.25" customHeight="1" thickBot="1">
      <c r="A1331" s="1138"/>
      <c r="B1331" s="417" t="s">
        <v>200</v>
      </c>
      <c r="C1331" s="1069" t="s">
        <v>60</v>
      </c>
      <c r="D1331" s="1070"/>
      <c r="E1331" s="1070"/>
      <c r="F1331" s="1071" t="s">
        <v>192</v>
      </c>
      <c r="G1331" s="1071"/>
      <c r="H1331" s="260" t="s">
        <v>53</v>
      </c>
      <c r="I1331" s="1072" t="s">
        <v>66</v>
      </c>
      <c r="J1331" s="1073"/>
      <c r="K1331" s="1073"/>
      <c r="L1331" s="113">
        <f>VLOOKUP($A1305,'Class-9'!$B$9:$FL$108,158,0)</f>
        <v>0</v>
      </c>
      <c r="M1331" s="1074" t="str">
        <f>IF($J1308="TC",0,IF($J1308="Nso",0,VLOOKUP($A1305,'Class-9'!$B$9:$FL$108,159,0)))</f>
        <v/>
      </c>
      <c r="N1331" s="1075"/>
      <c r="O1331" s="1076"/>
    </row>
    <row r="1332" spans="1:15" ht="17.25" customHeight="1">
      <c r="A1332" s="1138"/>
      <c r="B1332" s="417" t="s">
        <v>200</v>
      </c>
      <c r="C1332" s="1069"/>
      <c r="D1332" s="1070"/>
      <c r="E1332" s="1070"/>
      <c r="F1332" s="1071"/>
      <c r="G1332" s="1071"/>
      <c r="H1332" s="261" t="s">
        <v>119</v>
      </c>
      <c r="I1332" s="1077" t="s">
        <v>67</v>
      </c>
      <c r="J1332" s="1078"/>
      <c r="K1332" s="1078"/>
      <c r="L1332" s="1079">
        <f>IF($J1308="TC","Transferred",IF($J1308="Nso","NameSeparated",VLOOKUP($A1305,'Class-9'!$B$9:$FL$108,167,0)))</f>
        <v>0</v>
      </c>
      <c r="M1332" s="1079"/>
      <c r="N1332" s="1079"/>
      <c r="O1332" s="1080"/>
    </row>
    <row r="1333" spans="1:15" ht="17.25" customHeight="1">
      <c r="A1333" s="1138"/>
      <c r="B1333" s="417" t="s">
        <v>200</v>
      </c>
      <c r="C1333" s="1081" t="str">
        <f>'Class-9'!$DF$3</f>
        <v>Foundation Of Information Tech.</v>
      </c>
      <c r="D1333" s="1082"/>
      <c r="E1333" s="1083"/>
      <c r="F1333" s="1084" t="str">
        <f>IF($J1308="TC",0,IF($J1308="Nso",0,VLOOKUP($A1305,'Class-9'!$B$9:$GP$108,185,0)))</f>
        <v>0/200</v>
      </c>
      <c r="G1333" s="1084"/>
      <c r="H1333" s="78" t="str">
        <f>IF($J1308="TC",0,IF($J1308="Nso",0,VLOOKUP($A1305,'Class-9'!$B$9:$GP$108,120,0)))</f>
        <v/>
      </c>
      <c r="I1333" s="1085" t="s">
        <v>79</v>
      </c>
      <c r="J1333" s="1086"/>
      <c r="K1333" s="1086"/>
      <c r="L1333" s="1087">
        <f>'Class-9'!$T$2</f>
        <v>44676</v>
      </c>
      <c r="M1333" s="1088"/>
      <c r="N1333" s="1088"/>
      <c r="O1333" s="1089"/>
    </row>
    <row r="1334" spans="1:15" ht="21" customHeight="1">
      <c r="A1334" s="1138"/>
      <c r="B1334" s="417" t="s">
        <v>200</v>
      </c>
      <c r="C1334" s="1090" t="str">
        <f>'Class-9'!$DR$3</f>
        <v>Health &amp; Phy. Edu.</v>
      </c>
      <c r="D1334" s="1084"/>
      <c r="E1334" s="1084"/>
      <c r="F1334" s="1030" t="str">
        <f>IF($J1308="TC",0,IF($J1308="Nso",0,VLOOKUP($A1305,'Class-9'!$B$9:$GP$108,189,0)))</f>
        <v>0/200</v>
      </c>
      <c r="G1334" s="1031"/>
      <c r="H1334" s="78" t="str">
        <f>IF($J1308="TC",0,IF($J1308="Nso",0,VLOOKUP($A1305,'Class-9'!$B$9:$GP$108,132,0)))</f>
        <v/>
      </c>
      <c r="I1334" s="1091"/>
      <c r="J1334" s="1092"/>
      <c r="K1334" s="1092"/>
      <c r="L1334" s="1092"/>
      <c r="M1334" s="1092"/>
      <c r="N1334" s="1092"/>
      <c r="O1334" s="1093"/>
    </row>
    <row r="1335" spans="1:15" ht="21" customHeight="1">
      <c r="A1335" s="1138"/>
      <c r="B1335" s="417" t="s">
        <v>200</v>
      </c>
      <c r="C1335" s="1028" t="str">
        <f>'Class-9'!$ED$3</f>
        <v>S.U.P.W.</v>
      </c>
      <c r="D1335" s="1029"/>
      <c r="E1335" s="1029"/>
      <c r="F1335" s="1030" t="str">
        <f>IF($J1308="TC",0,IF($J1308="Nso",0,VLOOKUP($A1305,'Class-9'!$B$9:$GP$108,193,0)))</f>
        <v>0/100</v>
      </c>
      <c r="G1335" s="1031"/>
      <c r="H1335" s="78" t="str">
        <f>IF($J1308="TC",0,IF($J1308="Nso",0,VLOOKUP($A1305,'Class-9'!$B$9:$GP$108,138,0)))</f>
        <v/>
      </c>
      <c r="I1335" s="1094"/>
      <c r="J1335" s="1095"/>
      <c r="K1335" s="1095"/>
      <c r="L1335" s="1095"/>
      <c r="M1335" s="1095"/>
      <c r="N1335" s="1095"/>
      <c r="O1335" s="1096"/>
    </row>
    <row r="1336" spans="1:15" ht="14.25" customHeight="1">
      <c r="A1336" s="1138"/>
      <c r="B1336" s="417" t="s">
        <v>200</v>
      </c>
      <c r="C1336" s="1028" t="str">
        <f>'Class-9'!$EJ$3</f>
        <v>ART EDUCATION</v>
      </c>
      <c r="D1336" s="1029"/>
      <c r="E1336" s="1029"/>
      <c r="F1336" s="1030" t="str">
        <f>IF($J1307="TC",0,IF($J1307="Nso",0,VLOOKUP($A1305,'Class-9'!$B$9:$GP$108,197,0)))</f>
        <v>0/100</v>
      </c>
      <c r="G1336" s="1031"/>
      <c r="H1336" s="78" t="str">
        <f>IF($J1307="TC",0,IF($J1307="Nso",0,VLOOKUP($A1305,'Class-9'!$B$9:$GP$108,144,0)))</f>
        <v/>
      </c>
      <c r="I1336" s="1032" t="s">
        <v>92</v>
      </c>
      <c r="J1336" s="1033"/>
      <c r="K1336" s="1033"/>
      <c r="L1336" s="1033"/>
      <c r="M1336" s="1033"/>
      <c r="N1336" s="1033"/>
      <c r="O1336" s="1034"/>
    </row>
    <row r="1337" spans="1:15" ht="14.25" customHeight="1" thickBot="1">
      <c r="A1337" s="1138"/>
      <c r="B1337" s="417" t="s">
        <v>200</v>
      </c>
      <c r="C1337" s="1035" t="str">
        <f>'Class-9'!$EP$3</f>
        <v>H &amp; C RAJ</v>
      </c>
      <c r="D1337" s="1036"/>
      <c r="E1337" s="1036"/>
      <c r="F1337" s="1037" t="str">
        <f>IF($J1308="TC",0,IF($J1308="Nso",0,VLOOKUP($A1305,'Class-9'!$B$9:$GU$108,201,0)))</f>
        <v>0/200</v>
      </c>
      <c r="G1337" s="1038"/>
      <c r="H1337" s="374" t="str">
        <f>IF($J1308="TC",0,IF($J1308="Nso",0,VLOOKUP($A1305,'Class-9'!$B$9:$GU$108,156,0)))</f>
        <v/>
      </c>
      <c r="I1337" s="1032" t="s">
        <v>73</v>
      </c>
      <c r="J1337" s="1033"/>
      <c r="K1337" s="1033"/>
      <c r="L1337" s="1033"/>
      <c r="M1337" s="1033"/>
      <c r="N1337" s="1033"/>
      <c r="O1337" s="1034"/>
    </row>
    <row r="1338" spans="1:15" ht="20.25" customHeight="1">
      <c r="A1338" s="1138"/>
      <c r="B1338" s="417" t="s">
        <v>200</v>
      </c>
      <c r="C1338" s="1046" t="s">
        <v>204</v>
      </c>
      <c r="D1338" s="1047"/>
      <c r="E1338" s="1048"/>
      <c r="F1338" s="1055" t="s">
        <v>205</v>
      </c>
      <c r="G1338" s="1056"/>
      <c r="H1338" s="434" t="s">
        <v>34</v>
      </c>
      <c r="I1338" s="1039" t="s">
        <v>74</v>
      </c>
      <c r="J1338" s="1033"/>
      <c r="K1338" s="1033"/>
      <c r="L1338" s="1033"/>
      <c r="M1338" s="1033"/>
      <c r="N1338" s="1033"/>
      <c r="O1338" s="1034"/>
    </row>
    <row r="1339" spans="1:15" ht="20.25" customHeight="1">
      <c r="A1339" s="1138"/>
      <c r="B1339" s="417" t="s">
        <v>200</v>
      </c>
      <c r="C1339" s="1049"/>
      <c r="D1339" s="1050"/>
      <c r="E1339" s="1051"/>
      <c r="F1339" s="1057" t="s">
        <v>206</v>
      </c>
      <c r="G1339" s="1058"/>
      <c r="H1339" s="435" t="s">
        <v>203</v>
      </c>
      <c r="I1339" s="1040" t="s">
        <v>75</v>
      </c>
      <c r="J1339" s="1041"/>
      <c r="K1339" s="1041"/>
      <c r="L1339" s="1041"/>
      <c r="M1339" s="1041"/>
      <c r="N1339" s="1041"/>
      <c r="O1339" s="1042"/>
    </row>
    <row r="1340" spans="1:15" ht="16.5" customHeight="1">
      <c r="A1340" s="1138"/>
      <c r="B1340" s="417" t="s">
        <v>200</v>
      </c>
      <c r="C1340" s="1049"/>
      <c r="D1340" s="1050"/>
      <c r="E1340" s="1051"/>
      <c r="F1340" s="1057" t="s">
        <v>210</v>
      </c>
      <c r="G1340" s="1058"/>
      <c r="H1340" s="435" t="s">
        <v>68</v>
      </c>
      <c r="I1340" s="1043"/>
      <c r="J1340" s="1044"/>
      <c r="K1340" s="1044"/>
      <c r="L1340" s="1044"/>
      <c r="M1340" s="1044"/>
      <c r="N1340" s="1044"/>
      <c r="O1340" s="1045"/>
    </row>
    <row r="1341" spans="1:15" ht="16.5" customHeight="1">
      <c r="A1341" s="1138"/>
      <c r="B1341" s="417" t="s">
        <v>200</v>
      </c>
      <c r="C1341" s="1049"/>
      <c r="D1341" s="1050"/>
      <c r="E1341" s="1051"/>
      <c r="F1341" s="1057" t="s">
        <v>211</v>
      </c>
      <c r="G1341" s="1058"/>
      <c r="H1341" s="435" t="s">
        <v>69</v>
      </c>
      <c r="I1341" s="1043"/>
      <c r="J1341" s="1044"/>
      <c r="K1341" s="1044"/>
      <c r="L1341" s="1044"/>
      <c r="M1341" s="1044"/>
      <c r="N1341" s="1044"/>
      <c r="O1341" s="1045"/>
    </row>
    <row r="1342" spans="1:15" ht="16.5" customHeight="1">
      <c r="A1342" s="1138"/>
      <c r="B1342" s="417" t="s">
        <v>200</v>
      </c>
      <c r="C1342" s="1049"/>
      <c r="D1342" s="1050"/>
      <c r="E1342" s="1051"/>
      <c r="F1342" s="1057" t="s">
        <v>120</v>
      </c>
      <c r="G1342" s="1058"/>
      <c r="H1342" s="435" t="s">
        <v>71</v>
      </c>
      <c r="I1342" s="1022" t="s">
        <v>93</v>
      </c>
      <c r="J1342" s="1023"/>
      <c r="K1342" s="1023"/>
      <c r="L1342" s="1023"/>
      <c r="M1342" s="1023"/>
      <c r="N1342" s="1023"/>
      <c r="O1342" s="1024"/>
    </row>
    <row r="1343" spans="1:15" ht="16.5" customHeight="1" thickBot="1">
      <c r="A1343" s="1138"/>
      <c r="B1343" s="418" t="s">
        <v>200</v>
      </c>
      <c r="C1343" s="1052"/>
      <c r="D1343" s="1053"/>
      <c r="E1343" s="1054"/>
      <c r="F1343" s="1059" t="s">
        <v>208</v>
      </c>
      <c r="G1343" s="1060"/>
      <c r="H1343" s="436" t="s">
        <v>70</v>
      </c>
      <c r="I1343" s="1025"/>
      <c r="J1343" s="1026"/>
      <c r="K1343" s="1026"/>
      <c r="L1343" s="1026"/>
      <c r="M1343" s="1026"/>
      <c r="N1343" s="1026"/>
      <c r="O1343" s="1027"/>
    </row>
    <row r="1344" spans="1:15" ht="24.75" customHeight="1" thickTop="1" thickBot="1">
      <c r="A1344" s="263">
        <f>A1305+1</f>
        <v>35</v>
      </c>
      <c r="B1344" s="1137" t="s">
        <v>56</v>
      </c>
      <c r="C1344" s="1137"/>
      <c r="D1344" s="1137"/>
      <c r="E1344" s="1137"/>
      <c r="F1344" s="1137"/>
      <c r="G1344" s="1137"/>
      <c r="H1344" s="1137"/>
      <c r="I1344" s="1137"/>
      <c r="J1344" s="1137"/>
      <c r="K1344" s="1137"/>
      <c r="L1344" s="1137"/>
      <c r="M1344" s="1137"/>
      <c r="N1344" s="1137"/>
      <c r="O1344" s="1137"/>
    </row>
    <row r="1345" spans="1:16" s="430" customFormat="1" ht="30.75" customHeight="1" thickTop="1">
      <c r="A1345" s="1138"/>
      <c r="B1345" s="1139"/>
      <c r="C1345" s="1140"/>
      <c r="D1345" s="1143" t="str">
        <f>Master!$E$8</f>
        <v>Govt. Sr. Secondary School Raimalwada</v>
      </c>
      <c r="E1345" s="1144"/>
      <c r="F1345" s="1144"/>
      <c r="G1345" s="1144"/>
      <c r="H1345" s="1144"/>
      <c r="I1345" s="1144"/>
      <c r="J1345" s="1144"/>
      <c r="K1345" s="1144"/>
      <c r="L1345" s="1144"/>
      <c r="M1345" s="1144"/>
      <c r="N1345" s="1144"/>
      <c r="O1345" s="1145"/>
    </row>
    <row r="1346" spans="1:16" ht="26.25" customHeight="1" thickBot="1">
      <c r="A1346" s="1138"/>
      <c r="B1346" s="1141"/>
      <c r="C1346" s="1142"/>
      <c r="D1346" s="1146" t="str">
        <f>Master!$E$11</f>
        <v>P.S.-Bapini (Jodhpur)</v>
      </c>
      <c r="E1346" s="1147"/>
      <c r="F1346" s="1147"/>
      <c r="G1346" s="1147"/>
      <c r="H1346" s="1147"/>
      <c r="I1346" s="1147"/>
      <c r="J1346" s="1147"/>
      <c r="K1346" s="1147"/>
      <c r="L1346" s="1147"/>
      <c r="M1346" s="1147"/>
      <c r="N1346" s="1147"/>
      <c r="O1346" s="1148"/>
    </row>
    <row r="1347" spans="1:16" ht="22.5" customHeight="1">
      <c r="A1347" s="1138"/>
      <c r="B1347" s="262"/>
      <c r="C1347" s="1149" t="s">
        <v>183</v>
      </c>
      <c r="D1347" s="1150"/>
      <c r="E1347" s="1150"/>
      <c r="F1347" s="1150"/>
      <c r="G1347" s="1151"/>
      <c r="H1347" s="1158" t="s">
        <v>156</v>
      </c>
      <c r="I1347" s="1158"/>
      <c r="J1347" s="1161">
        <f>VLOOKUP($A1344,'Class-9'!$B$9:$K$108,6)</f>
        <v>0</v>
      </c>
      <c r="K1347" s="1162"/>
      <c r="L1347" s="1167" t="s">
        <v>76</v>
      </c>
      <c r="M1347" s="1168"/>
      <c r="N1347" s="1169" t="str">
        <f>Master!$E$14</f>
        <v>08151106901</v>
      </c>
      <c r="O1347" s="1170"/>
    </row>
    <row r="1348" spans="1:16" ht="18.75" customHeight="1">
      <c r="A1348" s="1138"/>
      <c r="B1348" s="37"/>
      <c r="C1348" s="1152"/>
      <c r="D1348" s="1153"/>
      <c r="E1348" s="1153"/>
      <c r="F1348" s="1153"/>
      <c r="G1348" s="1154"/>
      <c r="H1348" s="1159"/>
      <c r="I1348" s="1159"/>
      <c r="J1348" s="1163"/>
      <c r="K1348" s="1164"/>
      <c r="L1348" s="1171" t="s">
        <v>72</v>
      </c>
      <c r="M1348" s="1172"/>
      <c r="N1348" s="1172"/>
      <c r="O1348" s="1173"/>
      <c r="P1348" s="104" t="s">
        <v>191</v>
      </c>
    </row>
    <row r="1349" spans="1:16" ht="23.25" customHeight="1" thickBot="1">
      <c r="A1349" s="1138"/>
      <c r="B1349" s="37"/>
      <c r="C1349" s="1155"/>
      <c r="D1349" s="1156"/>
      <c r="E1349" s="1156"/>
      <c r="F1349" s="1156"/>
      <c r="G1349" s="1157"/>
      <c r="H1349" s="1160"/>
      <c r="I1349" s="1160"/>
      <c r="J1349" s="1165"/>
      <c r="K1349" s="1166"/>
      <c r="L1349" s="1174" t="s">
        <v>57</v>
      </c>
      <c r="M1349" s="1175"/>
      <c r="N1349" s="1176" t="str">
        <f>Master!$E$6</f>
        <v>2021-22</v>
      </c>
      <c r="O1349" s="1177"/>
    </row>
    <row r="1350" spans="1:16" ht="20.25" customHeight="1">
      <c r="A1350" s="1138"/>
      <c r="B1350" s="417" t="s">
        <v>200</v>
      </c>
      <c r="C1350" s="1178" t="s">
        <v>22</v>
      </c>
      <c r="D1350" s="1179"/>
      <c r="E1350" s="1179"/>
      <c r="F1350" s="1180"/>
      <c r="G1350" s="23" t="s">
        <v>181</v>
      </c>
      <c r="H1350" s="1181">
        <f>VLOOKUP($A1344,'Class-9'!$B$9:$FL$108,4,0)</f>
        <v>0</v>
      </c>
      <c r="I1350" s="1181"/>
      <c r="J1350" s="1181"/>
      <c r="K1350" s="1181"/>
      <c r="L1350" s="1181"/>
      <c r="M1350" s="1181"/>
      <c r="N1350" s="1181"/>
      <c r="O1350" s="1182"/>
    </row>
    <row r="1351" spans="1:16" ht="20.25" customHeight="1">
      <c r="A1351" s="1138"/>
      <c r="B1351" s="417" t="s">
        <v>200</v>
      </c>
      <c r="C1351" s="1183" t="s">
        <v>24</v>
      </c>
      <c r="D1351" s="1184"/>
      <c r="E1351" s="1184"/>
      <c r="F1351" s="1185"/>
      <c r="G1351" s="31" t="s">
        <v>181</v>
      </c>
      <c r="H1351" s="1186">
        <f>VLOOKUP($A1344,'Class-9'!$B$9:$FL$108,7,0)</f>
        <v>0</v>
      </c>
      <c r="I1351" s="1186"/>
      <c r="J1351" s="1186"/>
      <c r="K1351" s="1186"/>
      <c r="L1351" s="1186"/>
      <c r="M1351" s="1186"/>
      <c r="N1351" s="1186"/>
      <c r="O1351" s="1187"/>
    </row>
    <row r="1352" spans="1:16" ht="20.25" customHeight="1">
      <c r="A1352" s="1138"/>
      <c r="B1352" s="417" t="s">
        <v>200</v>
      </c>
      <c r="C1352" s="1183" t="s">
        <v>25</v>
      </c>
      <c r="D1352" s="1184"/>
      <c r="E1352" s="1184"/>
      <c r="F1352" s="1185"/>
      <c r="G1352" s="31" t="s">
        <v>181</v>
      </c>
      <c r="H1352" s="1186">
        <f>VLOOKUP($A1344,'Class-9'!$B$9:$FL$108,8,0)</f>
        <v>0</v>
      </c>
      <c r="I1352" s="1186"/>
      <c r="J1352" s="1186"/>
      <c r="K1352" s="1186"/>
      <c r="L1352" s="1186"/>
      <c r="M1352" s="1186"/>
      <c r="N1352" s="1186"/>
      <c r="O1352" s="1187"/>
    </row>
    <row r="1353" spans="1:16" ht="20.25" customHeight="1">
      <c r="A1353" s="1138"/>
      <c r="B1353" s="417" t="s">
        <v>200</v>
      </c>
      <c r="C1353" s="1183" t="s">
        <v>58</v>
      </c>
      <c r="D1353" s="1184"/>
      <c r="E1353" s="1184"/>
      <c r="F1353" s="1185"/>
      <c r="G1353" s="31" t="s">
        <v>181</v>
      </c>
      <c r="H1353" s="1186">
        <f>VLOOKUP($A1344,'Class-9'!$B$9:$FL$108,9,0)</f>
        <v>0</v>
      </c>
      <c r="I1353" s="1186"/>
      <c r="J1353" s="1186"/>
      <c r="K1353" s="1186"/>
      <c r="L1353" s="1186"/>
      <c r="M1353" s="1186"/>
      <c r="N1353" s="1186"/>
      <c r="O1353" s="1187"/>
    </row>
    <row r="1354" spans="1:16" ht="20.25" customHeight="1">
      <c r="A1354" s="1138"/>
      <c r="B1354" s="417" t="s">
        <v>200</v>
      </c>
      <c r="C1354" s="1183" t="s">
        <v>59</v>
      </c>
      <c r="D1354" s="1184"/>
      <c r="E1354" s="1184"/>
      <c r="F1354" s="1185"/>
      <c r="G1354" s="31" t="s">
        <v>181</v>
      </c>
      <c r="H1354" s="1188" t="str">
        <f>CONCATENATE('Class-9'!$G$4,'Class-9'!$J$4)</f>
        <v>9(A)</v>
      </c>
      <c r="I1354" s="1186"/>
      <c r="J1354" s="1186"/>
      <c r="K1354" s="1186"/>
      <c r="L1354" s="1186"/>
      <c r="M1354" s="1186"/>
      <c r="N1354" s="1186"/>
      <c r="O1354" s="1187"/>
    </row>
    <row r="1355" spans="1:16" ht="20.25" customHeight="1" thickBot="1">
      <c r="A1355" s="1138"/>
      <c r="B1355" s="417" t="s">
        <v>200</v>
      </c>
      <c r="C1355" s="1189" t="s">
        <v>27</v>
      </c>
      <c r="D1355" s="1190"/>
      <c r="E1355" s="1190"/>
      <c r="F1355" s="1191"/>
      <c r="G1355" s="80" t="s">
        <v>181</v>
      </c>
      <c r="H1355" s="1192">
        <f>VLOOKUP($A1344,'Class-9'!$B$9:$FL$108,10,0)</f>
        <v>0</v>
      </c>
      <c r="I1355" s="1192"/>
      <c r="J1355" s="1192"/>
      <c r="K1355" s="1192"/>
      <c r="L1355" s="1192"/>
      <c r="M1355" s="1192"/>
      <c r="N1355" s="1192"/>
      <c r="O1355" s="1193"/>
    </row>
    <row r="1356" spans="1:16" ht="16.5" customHeight="1">
      <c r="A1356" s="1138"/>
      <c r="B1356" s="417" t="s">
        <v>200</v>
      </c>
      <c r="C1356" s="1194" t="s">
        <v>60</v>
      </c>
      <c r="D1356" s="1195"/>
      <c r="E1356" s="1198" t="s">
        <v>81</v>
      </c>
      <c r="F1356" s="1198" t="s">
        <v>82</v>
      </c>
      <c r="G1356" s="1200" t="s">
        <v>32</v>
      </c>
      <c r="H1356" s="1202" t="s">
        <v>61</v>
      </c>
      <c r="I1356" s="1202"/>
      <c r="J1356" s="1203"/>
      <c r="K1356" s="1204" t="s">
        <v>97</v>
      </c>
      <c r="L1356" s="1205"/>
      <c r="M1356" s="1206"/>
      <c r="N1356" s="1097" t="s">
        <v>88</v>
      </c>
      <c r="O1356" s="1099" t="s">
        <v>118</v>
      </c>
    </row>
    <row r="1357" spans="1:16" ht="16.5" customHeight="1">
      <c r="A1357" s="1138"/>
      <c r="B1357" s="417" t="s">
        <v>200</v>
      </c>
      <c r="C1357" s="1196"/>
      <c r="D1357" s="1197"/>
      <c r="E1357" s="1199"/>
      <c r="F1357" s="1199"/>
      <c r="G1357" s="1201"/>
      <c r="H1357" s="428" t="s">
        <v>31</v>
      </c>
      <c r="I1357" s="254" t="s">
        <v>194</v>
      </c>
      <c r="J1357" s="429" t="s">
        <v>32</v>
      </c>
      <c r="K1357" s="428" t="s">
        <v>31</v>
      </c>
      <c r="L1357" s="254" t="s">
        <v>194</v>
      </c>
      <c r="M1357" s="429" t="s">
        <v>32</v>
      </c>
      <c r="N1357" s="1098"/>
      <c r="O1357" s="1100"/>
    </row>
    <row r="1358" spans="1:16" ht="16.5" customHeight="1" thickBot="1">
      <c r="A1358" s="1138"/>
      <c r="B1358" s="417" t="s">
        <v>200</v>
      </c>
      <c r="C1358" s="1102" t="s">
        <v>62</v>
      </c>
      <c r="D1358" s="1103"/>
      <c r="E1358" s="253">
        <f>'Class-9'!$L$7</f>
        <v>10</v>
      </c>
      <c r="F1358" s="253">
        <f>'Class-9'!$M$7</f>
        <v>10</v>
      </c>
      <c r="G1358" s="255">
        <f>SUM(E1358:F1358)</f>
        <v>20</v>
      </c>
      <c r="H1358" s="253">
        <f>'Class-9'!$O$7</f>
        <v>24</v>
      </c>
      <c r="I1358" s="253">
        <f>'Class-9'!$P$7</f>
        <v>6</v>
      </c>
      <c r="J1358" s="255">
        <f>SUM(H1358:I1358)</f>
        <v>30</v>
      </c>
      <c r="K1358" s="253">
        <f>'Class-9'!$R$7</f>
        <v>40</v>
      </c>
      <c r="L1358" s="253">
        <f>'Class-9'!$S$7</f>
        <v>10</v>
      </c>
      <c r="M1358" s="255">
        <f>SUM(K1358:L1358)</f>
        <v>50</v>
      </c>
      <c r="N1358" s="129">
        <f>SUM(G1358,J1358,M1358)</f>
        <v>100</v>
      </c>
      <c r="O1358" s="1101"/>
    </row>
    <row r="1359" spans="1:16" ht="16.5" customHeight="1">
      <c r="A1359" s="1138"/>
      <c r="B1359" s="417" t="s">
        <v>200</v>
      </c>
      <c r="C1359" s="1104" t="str">
        <f>'Class-9'!$L$3</f>
        <v>HINDI</v>
      </c>
      <c r="D1359" s="1105"/>
      <c r="E1359" s="81">
        <f>IF($J1347="TC",0,IF($J1347="Nso",0,VLOOKUP($A1344,'Class-9'!$B$9:$FL$108,11,0)))</f>
        <v>0</v>
      </c>
      <c r="F1359" s="81">
        <f>IF($J1347="TC",0,IF($J1347="Nso",0,VLOOKUP($A1344,'Class-9'!$B$9:$FL$108,12,0)))</f>
        <v>0</v>
      </c>
      <c r="G1359" s="256">
        <f>E1359+F1359</f>
        <v>0</v>
      </c>
      <c r="H1359" s="81">
        <f>IF($J1347="TC",0,IF($J1347="Nso",0,VLOOKUP($A1344,'Class-9'!$B$9:$FL$108,14,0)))</f>
        <v>0</v>
      </c>
      <c r="I1359" s="81">
        <f>IF($J1347="TC",0,IF($J1347="Nso",0,VLOOKUP($A1344,'Class-9'!$B$9:$FL$108,15,0)))</f>
        <v>0</v>
      </c>
      <c r="J1359" s="256">
        <f>H1359+I1359</f>
        <v>0</v>
      </c>
      <c r="K1359" s="81">
        <f>IF($J1347="TC",0,IF($J1347="Nso",0,VLOOKUP($A1344,'Class-9'!$B$9:$FL$108,17,0)))</f>
        <v>0</v>
      </c>
      <c r="L1359" s="81">
        <f>IF($J1347="Nso",0,VLOOKUP($A1344,'Class-9'!$B$9:$FL$108,18,0))</f>
        <v>0</v>
      </c>
      <c r="M1359" s="256">
        <f>K1359+L1359</f>
        <v>0</v>
      </c>
      <c r="N1359" s="81">
        <f>G1359+J1359+M1359</f>
        <v>0</v>
      </c>
      <c r="O1359" s="82" t="str">
        <f>IF($J1347="TC",0,IF($J1347="Nso",0,VLOOKUP($A1344,'Class-9'!$B$9:$FL$108,24,0)))</f>
        <v/>
      </c>
    </row>
    <row r="1360" spans="1:16" ht="16.5" customHeight="1" thickBot="1">
      <c r="A1360" s="1138"/>
      <c r="B1360" s="417" t="s">
        <v>200</v>
      </c>
      <c r="C1360" s="1106" t="str">
        <f>'Class-9'!$Z$3</f>
        <v>ENGLISH</v>
      </c>
      <c r="D1360" s="1107"/>
      <c r="E1360" s="419">
        <f>IF($J1347="TC",0,IF($J1347="Nso",0,VLOOKUP($A1344,'Class-9'!$B$9:$FL$108,25,0)))</f>
        <v>0</v>
      </c>
      <c r="F1360" s="419">
        <f>IF($J1347="TC",0,IF($J1347="Nso",0,VLOOKUP($A1344,'Class-9'!$B$9:$FL$108,26,0)))</f>
        <v>0</v>
      </c>
      <c r="G1360" s="420">
        <f t="shared" ref="G1360" si="272">E1360+F1360</f>
        <v>0</v>
      </c>
      <c r="H1360" s="421">
        <f>IF($J1347="TC",0,IF($J1347="Nso",0,VLOOKUP($A1344,'Class-9'!$B$9:$FL$108,28,0)))</f>
        <v>0</v>
      </c>
      <c r="I1360" s="419">
        <f>IF($J1347="TC",0,IF($J1347="Nso",0,VLOOKUP($A1344,'Class-9'!$B$9:$FL$108,29,0)))</f>
        <v>0</v>
      </c>
      <c r="J1360" s="420">
        <f t="shared" ref="J1360" si="273">H1360+I1360</f>
        <v>0</v>
      </c>
      <c r="K1360" s="419">
        <f>IF($J1347="TC",0,IF($J1347="Nso",0,VLOOKUP($A1344,'Class-9'!$B$9:$FL$108,31,0)))</f>
        <v>0</v>
      </c>
      <c r="L1360" s="419">
        <f>IF($J1347="Nso",0,VLOOKUP($A1344,'Class-9'!$B$9:$FL$108,32,0))</f>
        <v>0</v>
      </c>
      <c r="M1360" s="420">
        <f t="shared" ref="M1360" si="274">K1360+L1360</f>
        <v>0</v>
      </c>
      <c r="N1360" s="419">
        <f t="shared" ref="N1360" si="275">G1360+J1360+M1360</f>
        <v>0</v>
      </c>
      <c r="O1360" s="422" t="str">
        <f>IF($J1347="TC",0,IF($J1347="Nso",0,VLOOKUP($A1344,'Class-9'!$B$9:$FL$108,38,0)))</f>
        <v/>
      </c>
    </row>
    <row r="1361" spans="1:15" ht="16.5" customHeight="1" thickBot="1">
      <c r="A1361" s="1138"/>
      <c r="B1361" s="417" t="s">
        <v>200</v>
      </c>
      <c r="C1361" s="1108" t="s">
        <v>62</v>
      </c>
      <c r="D1361" s="1109"/>
      <c r="E1361" s="424">
        <f>'Class-9'!$AN$7</f>
        <v>20</v>
      </c>
      <c r="F1361" s="424">
        <f>'Class-9'!$AO$7</f>
        <v>20</v>
      </c>
      <c r="G1361" s="425">
        <f>SUM(E1361:F1361)</f>
        <v>40</v>
      </c>
      <c r="H1361" s="424">
        <f>'Class-9'!$AQ$7</f>
        <v>48</v>
      </c>
      <c r="I1361" s="424">
        <f>'Class-9'!$AR$7</f>
        <v>12</v>
      </c>
      <c r="J1361" s="425">
        <f>SUM(H1361:I1361)</f>
        <v>60</v>
      </c>
      <c r="K1361" s="424">
        <f>'Class-9'!$AT$7</f>
        <v>80</v>
      </c>
      <c r="L1361" s="424">
        <f>'Class-9'!$AU$7</f>
        <v>20</v>
      </c>
      <c r="M1361" s="425">
        <f>SUM(K1361:L1361)</f>
        <v>100</v>
      </c>
      <c r="N1361" s="426">
        <f>SUM(G1361,J1361,M1361)</f>
        <v>200</v>
      </c>
      <c r="O1361" s="427" t="s">
        <v>201</v>
      </c>
    </row>
    <row r="1362" spans="1:15" ht="16.5" customHeight="1">
      <c r="A1362" s="1138"/>
      <c r="B1362" s="417" t="s">
        <v>200</v>
      </c>
      <c r="C1362" s="1110" t="str">
        <f>'Class-9'!$AN$3</f>
        <v>SANSKRIT-I</v>
      </c>
      <c r="D1362" s="1111"/>
      <c r="E1362" s="81">
        <f>IF($J1347="TC",0,IF($J1347="Nso",0,VLOOKUP($A1344,'Class-9'!$B$9:$FL$108,39,0)))</f>
        <v>0</v>
      </c>
      <c r="F1362" s="81">
        <f>IF($J1347="TC",0,IF($J1347="TC",0,IF($J1347="Nso",0,VLOOKUP($A1344,'Class-9'!$B$9:$FL$108,40,0))))</f>
        <v>0</v>
      </c>
      <c r="G1362" s="423">
        <f t="shared" ref="G1362:G1366" si="276">E1362+F1362</f>
        <v>0</v>
      </c>
      <c r="H1362" s="410">
        <f>IF($J1347="TC",0,IF($J1347="Nso",0,VLOOKUP($A1344,'Class-9'!$B$9:$FL$108,42,0)))</f>
        <v>0</v>
      </c>
      <c r="I1362" s="81">
        <f>IF($J1347="TC",0,IF($J1347="Nso",0,VLOOKUP($A1344,'Class-9'!$B$9:$FL$108,43,0)))</f>
        <v>0</v>
      </c>
      <c r="J1362" s="423">
        <f t="shared" ref="J1362:J1366" si="277">H1362+I1362</f>
        <v>0</v>
      </c>
      <c r="K1362" s="81">
        <f>IF($J1347="TC",0,IF($J1347="Nso",0,VLOOKUP($A1344,'Class-9'!$B$9:$FL$108,45,0)))</f>
        <v>0</v>
      </c>
      <c r="L1362" s="81">
        <f>IF($J1347="Nso",0,VLOOKUP($A1344,'Class-9'!$B$9:$FL$108,46,0))</f>
        <v>0</v>
      </c>
      <c r="M1362" s="423">
        <f t="shared" ref="M1362:M1366" si="278">K1362+L1362</f>
        <v>0</v>
      </c>
      <c r="N1362" s="81">
        <f t="shared" ref="N1362:N1366" si="279">G1362+J1362+M1362</f>
        <v>0</v>
      </c>
      <c r="O1362" s="82" t="str">
        <f>IF($J1347="TC",0,IF($J1347="Nso",0,VLOOKUP($A1344,'Class-9'!$B$9:$FL$108,52,0)))</f>
        <v/>
      </c>
    </row>
    <row r="1363" spans="1:15" ht="16.5" customHeight="1">
      <c r="A1363" s="1138"/>
      <c r="B1363" s="417" t="s">
        <v>200</v>
      </c>
      <c r="C1363" s="1112" t="str">
        <f>'Class-9'!$BB$3</f>
        <v>SANSKRIT-II</v>
      </c>
      <c r="D1363" s="1113"/>
      <c r="E1363" s="81">
        <f>IF($J1347="TC",0,IF($J1347="Nso",0,VLOOKUP($A1344,'Class-9'!$B$9:$FL$108,53,0)))</f>
        <v>0</v>
      </c>
      <c r="F1363" s="81">
        <f>IF($J1347="TC",0,IF($J1347="Nso",0,VLOOKUP($A1344,'Class-9'!$B$9:$FL$108,54,0)))</f>
        <v>0</v>
      </c>
      <c r="G1363" s="257">
        <f t="shared" si="276"/>
        <v>0</v>
      </c>
      <c r="H1363" s="258">
        <f>IF($J1347="TC",0,IF($J1347="Nso",0,VLOOKUP($A1344,'Class-9'!$B$9:$FL$108,56,0)))</f>
        <v>0</v>
      </c>
      <c r="I1363" s="81">
        <f>IF($J1347="TC",0,IF($J1347="Nso",0,VLOOKUP($A1344,'Class-9'!$B$9:$FL$108,57,0)))</f>
        <v>0</v>
      </c>
      <c r="J1363" s="257">
        <f t="shared" si="277"/>
        <v>0</v>
      </c>
      <c r="K1363" s="81">
        <f>IF($J1347="TC",0,IF($J1347="Nso",0,VLOOKUP($A1344,'Class-9'!$B$9:$FL$108,59,0)))</f>
        <v>0</v>
      </c>
      <c r="L1363" s="81">
        <f>IF($J1347="Nso",0,VLOOKUP($A1344,'Class-9'!$B$9:$FL$108,60,0))</f>
        <v>0</v>
      </c>
      <c r="M1363" s="257">
        <f t="shared" si="278"/>
        <v>0</v>
      </c>
      <c r="N1363" s="81">
        <f t="shared" si="279"/>
        <v>0</v>
      </c>
      <c r="O1363" s="82" t="str">
        <f>IF($J1347="TC",0,IF($J1347="Nso",0,VLOOKUP($A1344,'Class-9'!$B$9:$FL$108,66,0)))</f>
        <v/>
      </c>
    </row>
    <row r="1364" spans="1:15" ht="16.5" customHeight="1">
      <c r="A1364" s="1138"/>
      <c r="B1364" s="417" t="s">
        <v>200</v>
      </c>
      <c r="C1364" s="1112" t="str">
        <f>'Class-9'!$BP$3</f>
        <v>MATHEMATICS</v>
      </c>
      <c r="D1364" s="1113"/>
      <c r="E1364" s="81">
        <f>IF($J1347="TC",0,IF($J1347="Nso",0,VLOOKUP($A1344,'Class-9'!$B$9:$FL$108,67,0)))</f>
        <v>0</v>
      </c>
      <c r="F1364" s="81">
        <f>IF($J1347="TC",0,IF($J1347="Nso",0,VLOOKUP($A1344,'Class-9'!$B$9:$FL$108,68,0)))</f>
        <v>0</v>
      </c>
      <c r="G1364" s="257">
        <f t="shared" si="276"/>
        <v>0</v>
      </c>
      <c r="H1364" s="258">
        <f>IF($J1347="TC",0,IF($J1347="Nso",0,VLOOKUP($A1344,'Class-9'!$B$9:$FL$108,70,0)))</f>
        <v>0</v>
      </c>
      <c r="I1364" s="81">
        <f>IF($J1347="TC",0,IF($J1347="Nso",0,VLOOKUP($A1344,'Class-9'!$B$9:$FL$108,71,0)))</f>
        <v>0</v>
      </c>
      <c r="J1364" s="257">
        <f t="shared" si="277"/>
        <v>0</v>
      </c>
      <c r="K1364" s="81">
        <f>IF($J1347="TC",0,IF($J1347="Nso",0,VLOOKUP($A1344,'Class-9'!$B$9:$FL$108,73,0)))</f>
        <v>0</v>
      </c>
      <c r="L1364" s="81">
        <f>IF($J1347="Nso",0,VLOOKUP($A1344,'Class-9'!$B$9:$FL$108,74,0))</f>
        <v>0</v>
      </c>
      <c r="M1364" s="257">
        <f t="shared" si="278"/>
        <v>0</v>
      </c>
      <c r="N1364" s="81">
        <f t="shared" si="279"/>
        <v>0</v>
      </c>
      <c r="O1364" s="82" t="str">
        <f>IF($J1347="TC",0,IF($J1347="Nso",0,VLOOKUP($A1344,'Class-9'!$B$9:$FL$108,80,0)))</f>
        <v/>
      </c>
    </row>
    <row r="1365" spans="1:15" ht="16.5" customHeight="1">
      <c r="A1365" s="1138"/>
      <c r="B1365" s="417" t="s">
        <v>200</v>
      </c>
      <c r="C1365" s="1114" t="str">
        <f>'Class-9'!$CD$3</f>
        <v>SCIENCE</v>
      </c>
      <c r="D1365" s="1115"/>
      <c r="E1365" s="411">
        <f>IF($J1347="TC",0,IF($J1347="Nso",0,VLOOKUP($A1344,'Class-9'!$B$9:$FL$108,81,0)))</f>
        <v>0</v>
      </c>
      <c r="F1365" s="411">
        <f>IF($J1347="TC",0,IF($J1347="Nso",0,VLOOKUP($A1344,'Class-9'!$B$9:$FL$108,82,0)))</f>
        <v>0</v>
      </c>
      <c r="G1365" s="412">
        <f t="shared" si="276"/>
        <v>0</v>
      </c>
      <c r="H1365" s="413">
        <f>IF($J1347="TC",0,IF($J1347="Nso",0,VLOOKUP($A1344,'Class-9'!$B$9:$FL$108,84,0)))</f>
        <v>0</v>
      </c>
      <c r="I1365" s="411">
        <f>IF($J1347="TC",0,IF($J1347="Nso",0,VLOOKUP($A1344,'Class-9'!$B$9:$FL$108,85,0)))</f>
        <v>0</v>
      </c>
      <c r="J1365" s="412">
        <f t="shared" si="277"/>
        <v>0</v>
      </c>
      <c r="K1365" s="411">
        <f>IF($J1347="TC",0,IF($J1347="Nso",0,VLOOKUP($A1344,'Class-9'!$B$9:$FL$108,87,0)))</f>
        <v>0</v>
      </c>
      <c r="L1365" s="411">
        <f>IF($J1347="Nso",0,VLOOKUP($A1344,'Class-9'!$B$9:$FL$108,88,0))</f>
        <v>0</v>
      </c>
      <c r="M1365" s="412">
        <f t="shared" si="278"/>
        <v>0</v>
      </c>
      <c r="N1365" s="411">
        <f t="shared" si="279"/>
        <v>0</v>
      </c>
      <c r="O1365" s="414" t="str">
        <f>IF($J1347="TC",0,IF($J1347="Nso",0,VLOOKUP($A1344,'Class-9'!$B$9:$FL$108,94,0)))</f>
        <v/>
      </c>
    </row>
    <row r="1366" spans="1:15" ht="16.5" customHeight="1" thickBot="1">
      <c r="A1366" s="1138"/>
      <c r="B1366" s="417" t="s">
        <v>200</v>
      </c>
      <c r="C1366" s="1114" t="str">
        <f>'Class-9'!$CR$3</f>
        <v>SOCIAL SCIENCE</v>
      </c>
      <c r="D1366" s="1115"/>
      <c r="E1366" s="411">
        <f>IF($J1348="TC",0,IF($J1347="Nso",0,VLOOKUP($A1344,'Class-9'!$B$9:$FL$108,95,0)))</f>
        <v>0</v>
      </c>
      <c r="F1366" s="411">
        <f>IF($J1348="TC",0,IF($J1347="Nso",0,VLOOKUP($A1344,'Class-9'!$B$9:$FL$108,96,0)))</f>
        <v>0</v>
      </c>
      <c r="G1366" s="412">
        <f t="shared" si="276"/>
        <v>0</v>
      </c>
      <c r="H1366" s="413">
        <f>IF($J1348="TC",0,IF($J1347="Nso",0,VLOOKUP($A1344,'Class-9'!$B$9:$FL$108,98,0)))</f>
        <v>0</v>
      </c>
      <c r="I1366" s="411">
        <f>IF($J1348="TC",0,IF($J1347="Nso",0,VLOOKUP($A1344,'Class-9'!$B$9:$FL$108,99,0)))</f>
        <v>0</v>
      </c>
      <c r="J1366" s="412">
        <f t="shared" si="277"/>
        <v>0</v>
      </c>
      <c r="K1366" s="411">
        <f>IF($J1348="TC",0,IF($J1347="Nso",0,VLOOKUP($A1344,'Class-9'!$B$9:$FL$108,101,0)))</f>
        <v>0</v>
      </c>
      <c r="L1366" s="411">
        <f>IF($J1348="Nso",0,VLOOKUP($A1344,'Class-9'!$B$9:$FL$108,102,0))</f>
        <v>0</v>
      </c>
      <c r="M1366" s="412">
        <f t="shared" si="278"/>
        <v>0</v>
      </c>
      <c r="N1366" s="411">
        <f t="shared" si="279"/>
        <v>0</v>
      </c>
      <c r="O1366" s="414" t="str">
        <f>IF($J1348="TC",0,IF($J1347="Nso",0,VLOOKUP($A1344,'Class-9'!$B$9:$FL$108,108,0)))</f>
        <v/>
      </c>
    </row>
    <row r="1367" spans="1:15" ht="23.25" customHeight="1">
      <c r="A1367" s="1138"/>
      <c r="B1367" s="417" t="s">
        <v>200</v>
      </c>
      <c r="C1367" s="1116" t="s">
        <v>89</v>
      </c>
      <c r="D1367" s="1117"/>
      <c r="E1367" s="1118"/>
      <c r="F1367" s="1122" t="s">
        <v>90</v>
      </c>
      <c r="G1367" s="1123"/>
      <c r="H1367" s="1124" t="s">
        <v>91</v>
      </c>
      <c r="I1367" s="1125"/>
      <c r="J1367" s="1126" t="s">
        <v>47</v>
      </c>
      <c r="K1367" s="1127"/>
      <c r="L1367" s="415" t="s">
        <v>111</v>
      </c>
      <c r="M1367" s="1128" t="s">
        <v>45</v>
      </c>
      <c r="N1367" s="1129"/>
      <c r="O1367" s="416" t="s">
        <v>49</v>
      </c>
    </row>
    <row r="1368" spans="1:15" ht="20.25" customHeight="1" thickBot="1">
      <c r="A1368" s="1138"/>
      <c r="B1368" s="417" t="s">
        <v>200</v>
      </c>
      <c r="C1368" s="1119"/>
      <c r="D1368" s="1120"/>
      <c r="E1368" s="1121"/>
      <c r="F1368" s="1130">
        <f>IF($J1347="TC",0,IF($J1347="Nso",0,VLOOKUP($A1344,'Class-9'!$B$9:$FL$108,160,0)))</f>
        <v>0</v>
      </c>
      <c r="G1368" s="1131"/>
      <c r="H1368" s="1130">
        <f>IF($J1347="TC",0,IF($J1347="Nso",0,VLOOKUP($A1344,'Class-9'!$B$9:$FL$108,161,0)))</f>
        <v>0</v>
      </c>
      <c r="I1368" s="1131"/>
      <c r="J1368" s="1132">
        <f>IF($J1347="TC",0,IF($J1347="Nso",0,VLOOKUP($A1344,'Class-9'!$B$9:$FL$108,162,0)))</f>
        <v>0</v>
      </c>
      <c r="K1368" s="1133"/>
      <c r="L1368" s="259" t="str">
        <f>IF($J1347="TC",0,IF($J1347="Nso",0,VLOOKUP($A1344,'Class-9'!$B$9:$FL$108,163,0)))</f>
        <v/>
      </c>
      <c r="M1368" s="1134" t="str">
        <f>IF($J1347="TC","TC",IF($J1347="Nso","NSO",VLOOKUP($A1344,'Class-9'!$B$9:$FL$108,164,0)))</f>
        <v/>
      </c>
      <c r="N1368" s="1135"/>
      <c r="O1368" s="79" t="str">
        <f>IF($J1347="Nso",0,VLOOKUP($A1344,'Class-9'!$B$9:$FL$108,166,0))</f>
        <v/>
      </c>
    </row>
    <row r="1369" spans="1:15" ht="20.25" customHeight="1">
      <c r="A1369" s="1138"/>
      <c r="B1369" s="417" t="s">
        <v>200</v>
      </c>
      <c r="C1369" s="1061" t="s">
        <v>64</v>
      </c>
      <c r="D1369" s="1062"/>
      <c r="E1369" s="1062"/>
      <c r="F1369" s="1062"/>
      <c r="G1369" s="1062"/>
      <c r="H1369" s="1063"/>
      <c r="I1369" s="1064" t="s">
        <v>65</v>
      </c>
      <c r="J1369" s="1065"/>
      <c r="K1369" s="1065"/>
      <c r="L1369" s="83">
        <f>VLOOKUP($A1344,'Class-9'!$B$9:$FL$108,157,0)</f>
        <v>0</v>
      </c>
      <c r="M1369" s="1066" t="s">
        <v>121</v>
      </c>
      <c r="N1369" s="1067"/>
      <c r="O1369" s="1068"/>
    </row>
    <row r="1370" spans="1:15" ht="20.25" customHeight="1" thickBot="1">
      <c r="A1370" s="1138"/>
      <c r="B1370" s="417" t="s">
        <v>200</v>
      </c>
      <c r="C1370" s="1069" t="s">
        <v>60</v>
      </c>
      <c r="D1370" s="1070"/>
      <c r="E1370" s="1070"/>
      <c r="F1370" s="1071" t="s">
        <v>192</v>
      </c>
      <c r="G1370" s="1071"/>
      <c r="H1370" s="260" t="s">
        <v>53</v>
      </c>
      <c r="I1370" s="1072" t="s">
        <v>66</v>
      </c>
      <c r="J1370" s="1073"/>
      <c r="K1370" s="1073"/>
      <c r="L1370" s="113">
        <f>VLOOKUP($A1344,'Class-9'!$B$9:$FL$108,158,0)</f>
        <v>0</v>
      </c>
      <c r="M1370" s="1074" t="str">
        <f>IF($J1347="TC",0,IF($J1347="Nso",0,VLOOKUP($A1344,'Class-9'!$B$9:$FL$108,159,0)))</f>
        <v/>
      </c>
      <c r="N1370" s="1075"/>
      <c r="O1370" s="1076"/>
    </row>
    <row r="1371" spans="1:15" ht="17.25" customHeight="1">
      <c r="A1371" s="1138"/>
      <c r="B1371" s="417" t="s">
        <v>200</v>
      </c>
      <c r="C1371" s="1069"/>
      <c r="D1371" s="1070"/>
      <c r="E1371" s="1070"/>
      <c r="F1371" s="1071"/>
      <c r="G1371" s="1071"/>
      <c r="H1371" s="261" t="s">
        <v>119</v>
      </c>
      <c r="I1371" s="1077" t="s">
        <v>67</v>
      </c>
      <c r="J1371" s="1078"/>
      <c r="K1371" s="1078"/>
      <c r="L1371" s="1079">
        <f>IF($J1347="TC","Transferred",IF($J1347="Nso","NameSeparated",VLOOKUP($A1344,'Class-9'!$B$9:$FL$108,167,0)))</f>
        <v>0</v>
      </c>
      <c r="M1371" s="1079"/>
      <c r="N1371" s="1079"/>
      <c r="O1371" s="1080"/>
    </row>
    <row r="1372" spans="1:15" ht="17.25" customHeight="1">
      <c r="A1372" s="1138"/>
      <c r="B1372" s="417" t="s">
        <v>200</v>
      </c>
      <c r="C1372" s="1081" t="str">
        <f>'Class-9'!$DF$3</f>
        <v>Foundation Of Information Tech.</v>
      </c>
      <c r="D1372" s="1082"/>
      <c r="E1372" s="1083"/>
      <c r="F1372" s="1084" t="str">
        <f>IF($J1347="TC",0,IF($J1347="Nso",0,VLOOKUP($A1344,'Class-9'!$B$9:$GP$108,185,0)))</f>
        <v>0/200</v>
      </c>
      <c r="G1372" s="1084"/>
      <c r="H1372" s="78" t="str">
        <f>IF($J1347="TC",0,IF($J1347="Nso",0,VLOOKUP($A1344,'Class-9'!$B$9:$GP$108,120,0)))</f>
        <v/>
      </c>
      <c r="I1372" s="1085" t="s">
        <v>79</v>
      </c>
      <c r="J1372" s="1086"/>
      <c r="K1372" s="1086"/>
      <c r="L1372" s="1087">
        <f>'Class-9'!$T$2</f>
        <v>44676</v>
      </c>
      <c r="M1372" s="1088"/>
      <c r="N1372" s="1088"/>
      <c r="O1372" s="1089"/>
    </row>
    <row r="1373" spans="1:15" ht="21" customHeight="1">
      <c r="A1373" s="1138"/>
      <c r="B1373" s="417" t="s">
        <v>200</v>
      </c>
      <c r="C1373" s="1090" t="str">
        <f>'Class-9'!$DR$3</f>
        <v>Health &amp; Phy. Edu.</v>
      </c>
      <c r="D1373" s="1084"/>
      <c r="E1373" s="1084"/>
      <c r="F1373" s="1030" t="str">
        <f>IF($J1347="TC",0,IF($J1347="Nso",0,VLOOKUP($A1344,'Class-9'!$B$9:$GP$108,189,0)))</f>
        <v>0/200</v>
      </c>
      <c r="G1373" s="1031"/>
      <c r="H1373" s="78" t="str">
        <f>IF($J1347="TC",0,IF($J1347="Nso",0,VLOOKUP($A1344,'Class-9'!$B$9:$GP$108,132,0)))</f>
        <v/>
      </c>
      <c r="I1373" s="1091"/>
      <c r="J1373" s="1092"/>
      <c r="K1373" s="1092"/>
      <c r="L1373" s="1092"/>
      <c r="M1373" s="1092"/>
      <c r="N1373" s="1092"/>
      <c r="O1373" s="1093"/>
    </row>
    <row r="1374" spans="1:15" ht="21" customHeight="1">
      <c r="A1374" s="1138"/>
      <c r="B1374" s="417" t="s">
        <v>200</v>
      </c>
      <c r="C1374" s="1028" t="str">
        <f>'Class-9'!$ED$3</f>
        <v>S.U.P.W.</v>
      </c>
      <c r="D1374" s="1029"/>
      <c r="E1374" s="1029"/>
      <c r="F1374" s="1030" t="str">
        <f>IF($J1347="TC",0,IF($J1347="Nso",0,VLOOKUP($A1344,'Class-9'!$B$9:$GP$108,193,0)))</f>
        <v>0/100</v>
      </c>
      <c r="G1374" s="1031"/>
      <c r="H1374" s="78" t="str">
        <f>IF($J1347="TC",0,IF($J1347="Nso",0,VLOOKUP($A1344,'Class-9'!$B$9:$GP$108,138,0)))</f>
        <v/>
      </c>
      <c r="I1374" s="1094"/>
      <c r="J1374" s="1095"/>
      <c r="K1374" s="1095"/>
      <c r="L1374" s="1095"/>
      <c r="M1374" s="1095"/>
      <c r="N1374" s="1095"/>
      <c r="O1374" s="1096"/>
    </row>
    <row r="1375" spans="1:15" ht="14.25" customHeight="1">
      <c r="A1375" s="1138"/>
      <c r="B1375" s="417" t="s">
        <v>200</v>
      </c>
      <c r="C1375" s="1028" t="str">
        <f>'Class-9'!$EJ$3</f>
        <v>ART EDUCATION</v>
      </c>
      <c r="D1375" s="1029"/>
      <c r="E1375" s="1029"/>
      <c r="F1375" s="1030" t="str">
        <f>IF($J1346="TC",0,IF($J1346="Nso",0,VLOOKUP($A1344,'Class-9'!$B$9:$GP$108,197,0)))</f>
        <v>0/100</v>
      </c>
      <c r="G1375" s="1031"/>
      <c r="H1375" s="78" t="str">
        <f>IF($J1346="TC",0,IF($J1346="Nso",0,VLOOKUP($A1344,'Class-9'!$B$9:$GP$108,144,0)))</f>
        <v/>
      </c>
      <c r="I1375" s="1032" t="s">
        <v>92</v>
      </c>
      <c r="J1375" s="1033"/>
      <c r="K1375" s="1033"/>
      <c r="L1375" s="1033"/>
      <c r="M1375" s="1033"/>
      <c r="N1375" s="1033"/>
      <c r="O1375" s="1034"/>
    </row>
    <row r="1376" spans="1:15" ht="14.25" customHeight="1" thickBot="1">
      <c r="A1376" s="1138"/>
      <c r="B1376" s="417" t="s">
        <v>200</v>
      </c>
      <c r="C1376" s="1035" t="str">
        <f>'Class-9'!$EP$3</f>
        <v>H &amp; C RAJ</v>
      </c>
      <c r="D1376" s="1036"/>
      <c r="E1376" s="1036"/>
      <c r="F1376" s="1037" t="str">
        <f>IF($J1347="TC",0,IF($J1347="Nso",0,VLOOKUP($A1344,'Class-9'!$B$9:$GU$108,201,0)))</f>
        <v>0/200</v>
      </c>
      <c r="G1376" s="1038"/>
      <c r="H1376" s="374" t="str">
        <f>IF($J1347="TC",0,IF($J1347="Nso",0,VLOOKUP($A1344,'Class-9'!$B$9:$GU$108,156,0)))</f>
        <v/>
      </c>
      <c r="I1376" s="1032" t="s">
        <v>73</v>
      </c>
      <c r="J1376" s="1033"/>
      <c r="K1376" s="1033"/>
      <c r="L1376" s="1033"/>
      <c r="M1376" s="1033"/>
      <c r="N1376" s="1033"/>
      <c r="O1376" s="1034"/>
    </row>
    <row r="1377" spans="1:16" ht="20.25" customHeight="1">
      <c r="A1377" s="1138"/>
      <c r="B1377" s="417" t="s">
        <v>200</v>
      </c>
      <c r="C1377" s="1046" t="s">
        <v>204</v>
      </c>
      <c r="D1377" s="1047"/>
      <c r="E1377" s="1048"/>
      <c r="F1377" s="1055" t="s">
        <v>205</v>
      </c>
      <c r="G1377" s="1056"/>
      <c r="H1377" s="434" t="s">
        <v>34</v>
      </c>
      <c r="I1377" s="1039" t="s">
        <v>74</v>
      </c>
      <c r="J1377" s="1033"/>
      <c r="K1377" s="1033"/>
      <c r="L1377" s="1033"/>
      <c r="M1377" s="1033"/>
      <c r="N1377" s="1033"/>
      <c r="O1377" s="1034"/>
    </row>
    <row r="1378" spans="1:16" ht="20.25" customHeight="1">
      <c r="A1378" s="1138"/>
      <c r="B1378" s="417" t="s">
        <v>200</v>
      </c>
      <c r="C1378" s="1049"/>
      <c r="D1378" s="1050"/>
      <c r="E1378" s="1051"/>
      <c r="F1378" s="1057" t="s">
        <v>206</v>
      </c>
      <c r="G1378" s="1058"/>
      <c r="H1378" s="435" t="s">
        <v>203</v>
      </c>
      <c r="I1378" s="1040" t="s">
        <v>75</v>
      </c>
      <c r="J1378" s="1041"/>
      <c r="K1378" s="1041"/>
      <c r="L1378" s="1041"/>
      <c r="M1378" s="1041"/>
      <c r="N1378" s="1041"/>
      <c r="O1378" s="1042"/>
    </row>
    <row r="1379" spans="1:16" ht="16.5" customHeight="1">
      <c r="A1379" s="1138"/>
      <c r="B1379" s="417" t="s">
        <v>200</v>
      </c>
      <c r="C1379" s="1049"/>
      <c r="D1379" s="1050"/>
      <c r="E1379" s="1051"/>
      <c r="F1379" s="1057" t="s">
        <v>210</v>
      </c>
      <c r="G1379" s="1058"/>
      <c r="H1379" s="435" t="s">
        <v>68</v>
      </c>
      <c r="I1379" s="1043"/>
      <c r="J1379" s="1044"/>
      <c r="K1379" s="1044"/>
      <c r="L1379" s="1044"/>
      <c r="M1379" s="1044"/>
      <c r="N1379" s="1044"/>
      <c r="O1379" s="1045"/>
    </row>
    <row r="1380" spans="1:16" ht="16.5" customHeight="1">
      <c r="A1380" s="1138"/>
      <c r="B1380" s="417" t="s">
        <v>200</v>
      </c>
      <c r="C1380" s="1049"/>
      <c r="D1380" s="1050"/>
      <c r="E1380" s="1051"/>
      <c r="F1380" s="1057" t="s">
        <v>211</v>
      </c>
      <c r="G1380" s="1058"/>
      <c r="H1380" s="435" t="s">
        <v>69</v>
      </c>
      <c r="I1380" s="1043"/>
      <c r="J1380" s="1044"/>
      <c r="K1380" s="1044"/>
      <c r="L1380" s="1044"/>
      <c r="M1380" s="1044"/>
      <c r="N1380" s="1044"/>
      <c r="O1380" s="1045"/>
    </row>
    <row r="1381" spans="1:16" ht="16.5" customHeight="1">
      <c r="A1381" s="1138"/>
      <c r="B1381" s="417" t="s">
        <v>200</v>
      </c>
      <c r="C1381" s="1049"/>
      <c r="D1381" s="1050"/>
      <c r="E1381" s="1051"/>
      <c r="F1381" s="1057" t="s">
        <v>120</v>
      </c>
      <c r="G1381" s="1058"/>
      <c r="H1381" s="435" t="s">
        <v>71</v>
      </c>
      <c r="I1381" s="1022" t="s">
        <v>93</v>
      </c>
      <c r="J1381" s="1023"/>
      <c r="K1381" s="1023"/>
      <c r="L1381" s="1023"/>
      <c r="M1381" s="1023"/>
      <c r="N1381" s="1023"/>
      <c r="O1381" s="1024"/>
    </row>
    <row r="1382" spans="1:16" ht="16.5" customHeight="1" thickBot="1">
      <c r="A1382" s="1138"/>
      <c r="B1382" s="418" t="s">
        <v>200</v>
      </c>
      <c r="C1382" s="1052"/>
      <c r="D1382" s="1053"/>
      <c r="E1382" s="1054"/>
      <c r="F1382" s="1059" t="s">
        <v>208</v>
      </c>
      <c r="G1382" s="1060"/>
      <c r="H1382" s="436" t="s">
        <v>70</v>
      </c>
      <c r="I1382" s="1025"/>
      <c r="J1382" s="1026"/>
      <c r="K1382" s="1026"/>
      <c r="L1382" s="1026"/>
      <c r="M1382" s="1026"/>
      <c r="N1382" s="1026"/>
      <c r="O1382" s="1027"/>
    </row>
    <row r="1383" spans="1:16" ht="15.75" thickTop="1">
      <c r="A1383" s="1136"/>
      <c r="B1383" s="1136"/>
      <c r="C1383" s="1136"/>
      <c r="D1383" s="1136"/>
      <c r="E1383" s="1136"/>
      <c r="F1383" s="1136"/>
      <c r="G1383" s="1136"/>
      <c r="H1383" s="1136"/>
      <c r="I1383" s="1136"/>
      <c r="J1383" s="1136"/>
      <c r="K1383" s="1136"/>
      <c r="L1383" s="1136"/>
      <c r="M1383" s="1136"/>
      <c r="N1383" s="1136"/>
      <c r="O1383" s="1136"/>
    </row>
    <row r="1384" spans="1:16" ht="24.75" customHeight="1" thickBot="1">
      <c r="A1384" s="263">
        <f>A1344+1</f>
        <v>36</v>
      </c>
      <c r="B1384" s="1137" t="s">
        <v>56</v>
      </c>
      <c r="C1384" s="1137"/>
      <c r="D1384" s="1137"/>
      <c r="E1384" s="1137"/>
      <c r="F1384" s="1137"/>
      <c r="G1384" s="1137"/>
      <c r="H1384" s="1137"/>
      <c r="I1384" s="1137"/>
      <c r="J1384" s="1137"/>
      <c r="K1384" s="1137"/>
      <c r="L1384" s="1137"/>
      <c r="M1384" s="1137"/>
      <c r="N1384" s="1137"/>
      <c r="O1384" s="1137"/>
    </row>
    <row r="1385" spans="1:16" s="430" customFormat="1" ht="30.75" customHeight="1" thickTop="1">
      <c r="A1385" s="1138"/>
      <c r="B1385" s="1139"/>
      <c r="C1385" s="1140"/>
      <c r="D1385" s="1143" t="str">
        <f>Master!$E$8</f>
        <v>Govt. Sr. Secondary School Raimalwada</v>
      </c>
      <c r="E1385" s="1144"/>
      <c r="F1385" s="1144"/>
      <c r="G1385" s="1144"/>
      <c r="H1385" s="1144"/>
      <c r="I1385" s="1144"/>
      <c r="J1385" s="1144"/>
      <c r="K1385" s="1144"/>
      <c r="L1385" s="1144"/>
      <c r="M1385" s="1144"/>
      <c r="N1385" s="1144"/>
      <c r="O1385" s="1145"/>
    </row>
    <row r="1386" spans="1:16" ht="26.25" customHeight="1" thickBot="1">
      <c r="A1386" s="1138"/>
      <c r="B1386" s="1141"/>
      <c r="C1386" s="1142"/>
      <c r="D1386" s="1146" t="str">
        <f>Master!$E$11</f>
        <v>P.S.-Bapini (Jodhpur)</v>
      </c>
      <c r="E1386" s="1147"/>
      <c r="F1386" s="1147"/>
      <c r="G1386" s="1147"/>
      <c r="H1386" s="1147"/>
      <c r="I1386" s="1147"/>
      <c r="J1386" s="1147"/>
      <c r="K1386" s="1147"/>
      <c r="L1386" s="1147"/>
      <c r="M1386" s="1147"/>
      <c r="N1386" s="1147"/>
      <c r="O1386" s="1148"/>
    </row>
    <row r="1387" spans="1:16" ht="22.5" customHeight="1">
      <c r="A1387" s="1138"/>
      <c r="B1387" s="262"/>
      <c r="C1387" s="1149" t="s">
        <v>183</v>
      </c>
      <c r="D1387" s="1150"/>
      <c r="E1387" s="1150"/>
      <c r="F1387" s="1150"/>
      <c r="G1387" s="1151"/>
      <c r="H1387" s="1158" t="s">
        <v>156</v>
      </c>
      <c r="I1387" s="1158"/>
      <c r="J1387" s="1161">
        <f>VLOOKUP($A1384,'Class-9'!$B$9:$K$108,6)</f>
        <v>0</v>
      </c>
      <c r="K1387" s="1162"/>
      <c r="L1387" s="1167" t="s">
        <v>76</v>
      </c>
      <c r="M1387" s="1168"/>
      <c r="N1387" s="1169" t="str">
        <f>Master!$E$14</f>
        <v>08151106901</v>
      </c>
      <c r="O1387" s="1170"/>
    </row>
    <row r="1388" spans="1:16" ht="18.75" customHeight="1">
      <c r="A1388" s="1138"/>
      <c r="B1388" s="37"/>
      <c r="C1388" s="1152"/>
      <c r="D1388" s="1153"/>
      <c r="E1388" s="1153"/>
      <c r="F1388" s="1153"/>
      <c r="G1388" s="1154"/>
      <c r="H1388" s="1159"/>
      <c r="I1388" s="1159"/>
      <c r="J1388" s="1163"/>
      <c r="K1388" s="1164"/>
      <c r="L1388" s="1171" t="s">
        <v>72</v>
      </c>
      <c r="M1388" s="1172"/>
      <c r="N1388" s="1172"/>
      <c r="O1388" s="1173"/>
      <c r="P1388" s="104" t="s">
        <v>191</v>
      </c>
    </row>
    <row r="1389" spans="1:16" ht="23.25" customHeight="1" thickBot="1">
      <c r="A1389" s="1138"/>
      <c r="B1389" s="37"/>
      <c r="C1389" s="1155"/>
      <c r="D1389" s="1156"/>
      <c r="E1389" s="1156"/>
      <c r="F1389" s="1156"/>
      <c r="G1389" s="1157"/>
      <c r="H1389" s="1160"/>
      <c r="I1389" s="1160"/>
      <c r="J1389" s="1165"/>
      <c r="K1389" s="1166"/>
      <c r="L1389" s="1174" t="s">
        <v>57</v>
      </c>
      <c r="M1389" s="1175"/>
      <c r="N1389" s="1176" t="str">
        <f>Master!$E$6</f>
        <v>2021-22</v>
      </c>
      <c r="O1389" s="1177"/>
    </row>
    <row r="1390" spans="1:16" ht="20.25" customHeight="1">
      <c r="A1390" s="1138"/>
      <c r="B1390" s="417" t="s">
        <v>200</v>
      </c>
      <c r="C1390" s="1178" t="s">
        <v>22</v>
      </c>
      <c r="D1390" s="1179"/>
      <c r="E1390" s="1179"/>
      <c r="F1390" s="1180"/>
      <c r="G1390" s="23" t="s">
        <v>181</v>
      </c>
      <c r="H1390" s="1181">
        <f>VLOOKUP($A1384,'Class-9'!$B$9:$FL$108,4,0)</f>
        <v>0</v>
      </c>
      <c r="I1390" s="1181"/>
      <c r="J1390" s="1181"/>
      <c r="K1390" s="1181"/>
      <c r="L1390" s="1181"/>
      <c r="M1390" s="1181"/>
      <c r="N1390" s="1181"/>
      <c r="O1390" s="1182"/>
    </row>
    <row r="1391" spans="1:16" ht="20.25" customHeight="1">
      <c r="A1391" s="1138"/>
      <c r="B1391" s="417" t="s">
        <v>200</v>
      </c>
      <c r="C1391" s="1183" t="s">
        <v>24</v>
      </c>
      <c r="D1391" s="1184"/>
      <c r="E1391" s="1184"/>
      <c r="F1391" s="1185"/>
      <c r="G1391" s="31" t="s">
        <v>181</v>
      </c>
      <c r="H1391" s="1186">
        <f>VLOOKUP($A1384,'Class-9'!$B$9:$FL$108,7,0)</f>
        <v>0</v>
      </c>
      <c r="I1391" s="1186"/>
      <c r="J1391" s="1186"/>
      <c r="K1391" s="1186"/>
      <c r="L1391" s="1186"/>
      <c r="M1391" s="1186"/>
      <c r="N1391" s="1186"/>
      <c r="O1391" s="1187"/>
    </row>
    <row r="1392" spans="1:16" ht="20.25" customHeight="1">
      <c r="A1392" s="1138"/>
      <c r="B1392" s="417" t="s">
        <v>200</v>
      </c>
      <c r="C1392" s="1183" t="s">
        <v>25</v>
      </c>
      <c r="D1392" s="1184"/>
      <c r="E1392" s="1184"/>
      <c r="F1392" s="1185"/>
      <c r="G1392" s="31" t="s">
        <v>181</v>
      </c>
      <c r="H1392" s="1186">
        <f>VLOOKUP($A1384,'Class-9'!$B$9:$FL$108,8,0)</f>
        <v>0</v>
      </c>
      <c r="I1392" s="1186"/>
      <c r="J1392" s="1186"/>
      <c r="K1392" s="1186"/>
      <c r="L1392" s="1186"/>
      <c r="M1392" s="1186"/>
      <c r="N1392" s="1186"/>
      <c r="O1392" s="1187"/>
    </row>
    <row r="1393" spans="1:15" ht="20.25" customHeight="1">
      <c r="A1393" s="1138"/>
      <c r="B1393" s="417" t="s">
        <v>200</v>
      </c>
      <c r="C1393" s="1183" t="s">
        <v>58</v>
      </c>
      <c r="D1393" s="1184"/>
      <c r="E1393" s="1184"/>
      <c r="F1393" s="1185"/>
      <c r="G1393" s="31" t="s">
        <v>181</v>
      </c>
      <c r="H1393" s="1186">
        <f>VLOOKUP($A1384,'Class-9'!$B$9:$FL$108,9,0)</f>
        <v>0</v>
      </c>
      <c r="I1393" s="1186"/>
      <c r="J1393" s="1186"/>
      <c r="K1393" s="1186"/>
      <c r="L1393" s="1186"/>
      <c r="M1393" s="1186"/>
      <c r="N1393" s="1186"/>
      <c r="O1393" s="1187"/>
    </row>
    <row r="1394" spans="1:15" ht="20.25" customHeight="1">
      <c r="A1394" s="1138"/>
      <c r="B1394" s="417" t="s">
        <v>200</v>
      </c>
      <c r="C1394" s="1183" t="s">
        <v>59</v>
      </c>
      <c r="D1394" s="1184"/>
      <c r="E1394" s="1184"/>
      <c r="F1394" s="1185"/>
      <c r="G1394" s="31" t="s">
        <v>181</v>
      </c>
      <c r="H1394" s="1188" t="str">
        <f>CONCATENATE('Class-9'!$G$4,'Class-9'!$J$4)</f>
        <v>9(A)</v>
      </c>
      <c r="I1394" s="1186"/>
      <c r="J1394" s="1186"/>
      <c r="K1394" s="1186"/>
      <c r="L1394" s="1186"/>
      <c r="M1394" s="1186"/>
      <c r="N1394" s="1186"/>
      <c r="O1394" s="1187"/>
    </row>
    <row r="1395" spans="1:15" ht="20.25" customHeight="1" thickBot="1">
      <c r="A1395" s="1138"/>
      <c r="B1395" s="417" t="s">
        <v>200</v>
      </c>
      <c r="C1395" s="1189" t="s">
        <v>27</v>
      </c>
      <c r="D1395" s="1190"/>
      <c r="E1395" s="1190"/>
      <c r="F1395" s="1191"/>
      <c r="G1395" s="80" t="s">
        <v>181</v>
      </c>
      <c r="H1395" s="1192">
        <f>VLOOKUP($A1384,'Class-9'!$B$9:$FL$108,10,0)</f>
        <v>0</v>
      </c>
      <c r="I1395" s="1192"/>
      <c r="J1395" s="1192"/>
      <c r="K1395" s="1192"/>
      <c r="L1395" s="1192"/>
      <c r="M1395" s="1192"/>
      <c r="N1395" s="1192"/>
      <c r="O1395" s="1193"/>
    </row>
    <row r="1396" spans="1:15" ht="16.5" customHeight="1">
      <c r="A1396" s="1138"/>
      <c r="B1396" s="417" t="s">
        <v>200</v>
      </c>
      <c r="C1396" s="1194" t="s">
        <v>60</v>
      </c>
      <c r="D1396" s="1195"/>
      <c r="E1396" s="1198" t="s">
        <v>81</v>
      </c>
      <c r="F1396" s="1198" t="s">
        <v>82</v>
      </c>
      <c r="G1396" s="1200" t="s">
        <v>32</v>
      </c>
      <c r="H1396" s="1202" t="s">
        <v>61</v>
      </c>
      <c r="I1396" s="1202"/>
      <c r="J1396" s="1203"/>
      <c r="K1396" s="1204" t="s">
        <v>97</v>
      </c>
      <c r="L1396" s="1205"/>
      <c r="M1396" s="1206"/>
      <c r="N1396" s="1097" t="s">
        <v>88</v>
      </c>
      <c r="O1396" s="1099" t="s">
        <v>118</v>
      </c>
    </row>
    <row r="1397" spans="1:15" ht="16.5" customHeight="1">
      <c r="A1397" s="1138"/>
      <c r="B1397" s="417" t="s">
        <v>200</v>
      </c>
      <c r="C1397" s="1196"/>
      <c r="D1397" s="1197"/>
      <c r="E1397" s="1199"/>
      <c r="F1397" s="1199"/>
      <c r="G1397" s="1201"/>
      <c r="H1397" s="428" t="s">
        <v>31</v>
      </c>
      <c r="I1397" s="254" t="s">
        <v>194</v>
      </c>
      <c r="J1397" s="429" t="s">
        <v>32</v>
      </c>
      <c r="K1397" s="428" t="s">
        <v>31</v>
      </c>
      <c r="L1397" s="254" t="s">
        <v>194</v>
      </c>
      <c r="M1397" s="429" t="s">
        <v>32</v>
      </c>
      <c r="N1397" s="1098"/>
      <c r="O1397" s="1100"/>
    </row>
    <row r="1398" spans="1:15" ht="16.5" customHeight="1" thickBot="1">
      <c r="A1398" s="1138"/>
      <c r="B1398" s="417" t="s">
        <v>200</v>
      </c>
      <c r="C1398" s="1102" t="s">
        <v>62</v>
      </c>
      <c r="D1398" s="1103"/>
      <c r="E1398" s="253">
        <f>'Class-9'!$L$7</f>
        <v>10</v>
      </c>
      <c r="F1398" s="253">
        <f>'Class-9'!$M$7</f>
        <v>10</v>
      </c>
      <c r="G1398" s="255">
        <f>SUM(E1398:F1398)</f>
        <v>20</v>
      </c>
      <c r="H1398" s="253">
        <f>'Class-9'!$O$7</f>
        <v>24</v>
      </c>
      <c r="I1398" s="253">
        <f>'Class-9'!$P$7</f>
        <v>6</v>
      </c>
      <c r="J1398" s="255">
        <f>SUM(H1398:I1398)</f>
        <v>30</v>
      </c>
      <c r="K1398" s="253">
        <f>'Class-9'!$R$7</f>
        <v>40</v>
      </c>
      <c r="L1398" s="253">
        <f>'Class-9'!$S$7</f>
        <v>10</v>
      </c>
      <c r="M1398" s="255">
        <f>SUM(K1398:L1398)</f>
        <v>50</v>
      </c>
      <c r="N1398" s="129">
        <f>SUM(G1398,J1398,M1398)</f>
        <v>100</v>
      </c>
      <c r="O1398" s="1101"/>
    </row>
    <row r="1399" spans="1:15" ht="16.5" customHeight="1">
      <c r="A1399" s="1138"/>
      <c r="B1399" s="417" t="s">
        <v>200</v>
      </c>
      <c r="C1399" s="1104" t="str">
        <f>'Class-9'!$L$3</f>
        <v>HINDI</v>
      </c>
      <c r="D1399" s="1105"/>
      <c r="E1399" s="81">
        <f>IF($J1387="TC",0,IF($J1387="Nso",0,VLOOKUP($A1384,'Class-9'!$B$9:$FL$108,11,0)))</f>
        <v>0</v>
      </c>
      <c r="F1399" s="81">
        <f>IF($J1387="TC",0,IF($J1387="Nso",0,VLOOKUP($A1384,'Class-9'!$B$9:$FL$108,12,0)))</f>
        <v>0</v>
      </c>
      <c r="G1399" s="256">
        <f>E1399+F1399</f>
        <v>0</v>
      </c>
      <c r="H1399" s="81">
        <f>IF($J1387="TC",0,IF($J1387="Nso",0,VLOOKUP($A1384,'Class-9'!$B$9:$FL$108,14,0)))</f>
        <v>0</v>
      </c>
      <c r="I1399" s="81">
        <f>IF($J1387="TC",0,IF($J1387="Nso",0,VLOOKUP($A1384,'Class-9'!$B$9:$FL$108,15,0)))</f>
        <v>0</v>
      </c>
      <c r="J1399" s="256">
        <f>H1399+I1399</f>
        <v>0</v>
      </c>
      <c r="K1399" s="81">
        <f>IF($J1387="TC",0,IF($J1387="Nso",0,VLOOKUP($A1384,'Class-9'!$B$9:$FL$108,17,0)))</f>
        <v>0</v>
      </c>
      <c r="L1399" s="81">
        <f>IF($J1387="Nso",0,VLOOKUP($A1384,'Class-9'!$B$9:$FL$108,18,0))</f>
        <v>0</v>
      </c>
      <c r="M1399" s="256">
        <f>K1399+L1399</f>
        <v>0</v>
      </c>
      <c r="N1399" s="81">
        <f>G1399+J1399+M1399</f>
        <v>0</v>
      </c>
      <c r="O1399" s="82" t="str">
        <f>IF($J1387="TC",0,IF($J1387="Nso",0,VLOOKUP($A1384,'Class-9'!$B$9:$FL$108,24,0)))</f>
        <v/>
      </c>
    </row>
    <row r="1400" spans="1:15" ht="16.5" customHeight="1" thickBot="1">
      <c r="A1400" s="1138"/>
      <c r="B1400" s="417" t="s">
        <v>200</v>
      </c>
      <c r="C1400" s="1106" t="str">
        <f>'Class-9'!$Z$3</f>
        <v>ENGLISH</v>
      </c>
      <c r="D1400" s="1107"/>
      <c r="E1400" s="419">
        <f>IF($J1387="TC",0,IF($J1387="Nso",0,VLOOKUP($A1384,'Class-9'!$B$9:$FL$108,25,0)))</f>
        <v>0</v>
      </c>
      <c r="F1400" s="419">
        <f>IF($J1387="TC",0,IF($J1387="Nso",0,VLOOKUP($A1384,'Class-9'!$B$9:$FL$108,26,0)))</f>
        <v>0</v>
      </c>
      <c r="G1400" s="420">
        <f t="shared" ref="G1400" si="280">E1400+F1400</f>
        <v>0</v>
      </c>
      <c r="H1400" s="421">
        <f>IF($J1387="TC",0,IF($J1387="Nso",0,VLOOKUP($A1384,'Class-9'!$B$9:$FL$108,28,0)))</f>
        <v>0</v>
      </c>
      <c r="I1400" s="419">
        <f>IF($J1387="TC",0,IF($J1387="Nso",0,VLOOKUP($A1384,'Class-9'!$B$9:$FL$108,29,0)))</f>
        <v>0</v>
      </c>
      <c r="J1400" s="420">
        <f t="shared" ref="J1400" si="281">H1400+I1400</f>
        <v>0</v>
      </c>
      <c r="K1400" s="419">
        <f>IF($J1387="TC",0,IF($J1387="Nso",0,VLOOKUP($A1384,'Class-9'!$B$9:$FL$108,31,0)))</f>
        <v>0</v>
      </c>
      <c r="L1400" s="419">
        <f>IF($J1387="Nso",0,VLOOKUP($A1384,'Class-9'!$B$9:$FL$108,32,0))</f>
        <v>0</v>
      </c>
      <c r="M1400" s="420">
        <f t="shared" ref="M1400" si="282">K1400+L1400</f>
        <v>0</v>
      </c>
      <c r="N1400" s="419">
        <f t="shared" ref="N1400" si="283">G1400+J1400+M1400</f>
        <v>0</v>
      </c>
      <c r="O1400" s="422" t="str">
        <f>IF($J1387="TC",0,IF($J1387="Nso",0,VLOOKUP($A1384,'Class-9'!$B$9:$FL$108,38,0)))</f>
        <v/>
      </c>
    </row>
    <row r="1401" spans="1:15" ht="16.5" customHeight="1" thickBot="1">
      <c r="A1401" s="1138"/>
      <c r="B1401" s="417" t="s">
        <v>200</v>
      </c>
      <c r="C1401" s="1108" t="s">
        <v>62</v>
      </c>
      <c r="D1401" s="1109"/>
      <c r="E1401" s="424">
        <f>'Class-9'!$AN$7</f>
        <v>20</v>
      </c>
      <c r="F1401" s="424">
        <f>'Class-9'!$AO$7</f>
        <v>20</v>
      </c>
      <c r="G1401" s="425">
        <f>SUM(E1401:F1401)</f>
        <v>40</v>
      </c>
      <c r="H1401" s="424">
        <f>'Class-9'!$AQ$7</f>
        <v>48</v>
      </c>
      <c r="I1401" s="424">
        <f>'Class-9'!$AR$7</f>
        <v>12</v>
      </c>
      <c r="J1401" s="425">
        <f>SUM(H1401:I1401)</f>
        <v>60</v>
      </c>
      <c r="K1401" s="424">
        <f>'Class-9'!$AT$7</f>
        <v>80</v>
      </c>
      <c r="L1401" s="424">
        <f>'Class-9'!$AU$7</f>
        <v>20</v>
      </c>
      <c r="M1401" s="425">
        <f>SUM(K1401:L1401)</f>
        <v>100</v>
      </c>
      <c r="N1401" s="426">
        <f>SUM(G1401,J1401,M1401)</f>
        <v>200</v>
      </c>
      <c r="O1401" s="427" t="s">
        <v>201</v>
      </c>
    </row>
    <row r="1402" spans="1:15" ht="16.5" customHeight="1">
      <c r="A1402" s="1138"/>
      <c r="B1402" s="417" t="s">
        <v>200</v>
      </c>
      <c r="C1402" s="1110" t="str">
        <f>'Class-9'!$AN$3</f>
        <v>SANSKRIT-I</v>
      </c>
      <c r="D1402" s="1111"/>
      <c r="E1402" s="81">
        <f>IF($J1387="TC",0,IF($J1387="Nso",0,VLOOKUP($A1384,'Class-9'!$B$9:$FL$108,39,0)))</f>
        <v>0</v>
      </c>
      <c r="F1402" s="81">
        <f>IF($J1387="TC",0,IF($J1387="TC",0,IF($J1387="Nso",0,VLOOKUP($A1384,'Class-9'!$B$9:$FL$108,40,0))))</f>
        <v>0</v>
      </c>
      <c r="G1402" s="423">
        <f t="shared" ref="G1402:G1406" si="284">E1402+F1402</f>
        <v>0</v>
      </c>
      <c r="H1402" s="410">
        <f>IF($J1387="TC",0,IF($J1387="Nso",0,VLOOKUP($A1384,'Class-9'!$B$9:$FL$108,42,0)))</f>
        <v>0</v>
      </c>
      <c r="I1402" s="81">
        <f>IF($J1387="TC",0,IF($J1387="Nso",0,VLOOKUP($A1384,'Class-9'!$B$9:$FL$108,43,0)))</f>
        <v>0</v>
      </c>
      <c r="J1402" s="423">
        <f t="shared" ref="J1402:J1406" si="285">H1402+I1402</f>
        <v>0</v>
      </c>
      <c r="K1402" s="81">
        <f>IF($J1387="TC",0,IF($J1387="Nso",0,VLOOKUP($A1384,'Class-9'!$B$9:$FL$108,45,0)))</f>
        <v>0</v>
      </c>
      <c r="L1402" s="81">
        <f>IF($J1387="Nso",0,VLOOKUP($A1384,'Class-9'!$B$9:$FL$108,46,0))</f>
        <v>0</v>
      </c>
      <c r="M1402" s="423">
        <f t="shared" ref="M1402:M1406" si="286">K1402+L1402</f>
        <v>0</v>
      </c>
      <c r="N1402" s="81">
        <f t="shared" ref="N1402:N1406" si="287">G1402+J1402+M1402</f>
        <v>0</v>
      </c>
      <c r="O1402" s="82" t="str">
        <f>IF($J1387="TC",0,IF($J1387="Nso",0,VLOOKUP($A1384,'Class-9'!$B$9:$FL$108,52,0)))</f>
        <v/>
      </c>
    </row>
    <row r="1403" spans="1:15" ht="16.5" customHeight="1">
      <c r="A1403" s="1138"/>
      <c r="B1403" s="417" t="s">
        <v>200</v>
      </c>
      <c r="C1403" s="1112" t="str">
        <f>'Class-9'!$BB$3</f>
        <v>SANSKRIT-II</v>
      </c>
      <c r="D1403" s="1113"/>
      <c r="E1403" s="81">
        <f>IF($J1387="TC",0,IF($J1387="Nso",0,VLOOKUP($A1384,'Class-9'!$B$9:$FL$108,53,0)))</f>
        <v>0</v>
      </c>
      <c r="F1403" s="81">
        <f>IF($J1387="TC",0,IF($J1387="Nso",0,VLOOKUP($A1384,'Class-9'!$B$9:$FL$108,54,0)))</f>
        <v>0</v>
      </c>
      <c r="G1403" s="257">
        <f t="shared" si="284"/>
        <v>0</v>
      </c>
      <c r="H1403" s="258">
        <f>IF($J1387="TC",0,IF($J1387="Nso",0,VLOOKUP($A1384,'Class-9'!$B$9:$FL$108,56,0)))</f>
        <v>0</v>
      </c>
      <c r="I1403" s="81">
        <f>IF($J1387="TC",0,IF($J1387="Nso",0,VLOOKUP($A1384,'Class-9'!$B$9:$FL$108,57,0)))</f>
        <v>0</v>
      </c>
      <c r="J1403" s="257">
        <f t="shared" si="285"/>
        <v>0</v>
      </c>
      <c r="K1403" s="81">
        <f>IF($J1387="TC",0,IF($J1387="Nso",0,VLOOKUP($A1384,'Class-9'!$B$9:$FL$108,59,0)))</f>
        <v>0</v>
      </c>
      <c r="L1403" s="81">
        <f>IF($J1387="Nso",0,VLOOKUP($A1384,'Class-9'!$B$9:$FL$108,60,0))</f>
        <v>0</v>
      </c>
      <c r="M1403" s="257">
        <f t="shared" si="286"/>
        <v>0</v>
      </c>
      <c r="N1403" s="81">
        <f t="shared" si="287"/>
        <v>0</v>
      </c>
      <c r="O1403" s="82" t="str">
        <f>IF($J1387="TC",0,IF($J1387="Nso",0,VLOOKUP($A1384,'Class-9'!$B$9:$FL$108,66,0)))</f>
        <v/>
      </c>
    </row>
    <row r="1404" spans="1:15" ht="16.5" customHeight="1">
      <c r="A1404" s="1138"/>
      <c r="B1404" s="417" t="s">
        <v>200</v>
      </c>
      <c r="C1404" s="1112" t="str">
        <f>'Class-9'!$BP$3</f>
        <v>MATHEMATICS</v>
      </c>
      <c r="D1404" s="1113"/>
      <c r="E1404" s="81">
        <f>IF($J1387="TC",0,IF($J1387="Nso",0,VLOOKUP($A1384,'Class-9'!$B$9:$FL$108,67,0)))</f>
        <v>0</v>
      </c>
      <c r="F1404" s="81">
        <f>IF($J1387="TC",0,IF($J1387="Nso",0,VLOOKUP($A1384,'Class-9'!$B$9:$FL$108,68,0)))</f>
        <v>0</v>
      </c>
      <c r="G1404" s="257">
        <f t="shared" si="284"/>
        <v>0</v>
      </c>
      <c r="H1404" s="258">
        <f>IF($J1387="TC",0,IF($J1387="Nso",0,VLOOKUP($A1384,'Class-9'!$B$9:$FL$108,70,0)))</f>
        <v>0</v>
      </c>
      <c r="I1404" s="81">
        <f>IF($J1387="TC",0,IF($J1387="Nso",0,VLOOKUP($A1384,'Class-9'!$B$9:$FL$108,71,0)))</f>
        <v>0</v>
      </c>
      <c r="J1404" s="257">
        <f t="shared" si="285"/>
        <v>0</v>
      </c>
      <c r="K1404" s="81">
        <f>IF($J1387="TC",0,IF($J1387="Nso",0,VLOOKUP($A1384,'Class-9'!$B$9:$FL$108,73,0)))</f>
        <v>0</v>
      </c>
      <c r="L1404" s="81">
        <f>IF($J1387="Nso",0,VLOOKUP($A1384,'Class-9'!$B$9:$FL$108,74,0))</f>
        <v>0</v>
      </c>
      <c r="M1404" s="257">
        <f t="shared" si="286"/>
        <v>0</v>
      </c>
      <c r="N1404" s="81">
        <f t="shared" si="287"/>
        <v>0</v>
      </c>
      <c r="O1404" s="82" t="str">
        <f>IF($J1387="TC",0,IF($J1387="Nso",0,VLOOKUP($A1384,'Class-9'!$B$9:$FL$108,80,0)))</f>
        <v/>
      </c>
    </row>
    <row r="1405" spans="1:15" ht="16.5" customHeight="1">
      <c r="A1405" s="1138"/>
      <c r="B1405" s="417" t="s">
        <v>200</v>
      </c>
      <c r="C1405" s="1114" t="str">
        <f>'Class-9'!$CD$3</f>
        <v>SCIENCE</v>
      </c>
      <c r="D1405" s="1115"/>
      <c r="E1405" s="411">
        <f>IF($J1387="TC",0,IF($J1387="Nso",0,VLOOKUP($A1384,'Class-9'!$B$9:$FL$108,81,0)))</f>
        <v>0</v>
      </c>
      <c r="F1405" s="411">
        <f>IF($J1387="TC",0,IF($J1387="Nso",0,VLOOKUP($A1384,'Class-9'!$B$9:$FL$108,82,0)))</f>
        <v>0</v>
      </c>
      <c r="G1405" s="412">
        <f t="shared" si="284"/>
        <v>0</v>
      </c>
      <c r="H1405" s="413">
        <f>IF($J1387="TC",0,IF($J1387="Nso",0,VLOOKUP($A1384,'Class-9'!$B$9:$FL$108,84,0)))</f>
        <v>0</v>
      </c>
      <c r="I1405" s="411">
        <f>IF($J1387="TC",0,IF($J1387="Nso",0,VLOOKUP($A1384,'Class-9'!$B$9:$FL$108,85,0)))</f>
        <v>0</v>
      </c>
      <c r="J1405" s="412">
        <f t="shared" si="285"/>
        <v>0</v>
      </c>
      <c r="K1405" s="411">
        <f>IF($J1387="TC",0,IF($J1387="Nso",0,VLOOKUP($A1384,'Class-9'!$B$9:$FL$108,87,0)))</f>
        <v>0</v>
      </c>
      <c r="L1405" s="411">
        <f>IF($J1387="Nso",0,VLOOKUP($A1384,'Class-9'!$B$9:$FL$108,88,0))</f>
        <v>0</v>
      </c>
      <c r="M1405" s="412">
        <f t="shared" si="286"/>
        <v>0</v>
      </c>
      <c r="N1405" s="411">
        <f t="shared" si="287"/>
        <v>0</v>
      </c>
      <c r="O1405" s="414" t="str">
        <f>IF($J1387="TC",0,IF($J1387="Nso",0,VLOOKUP($A1384,'Class-9'!$B$9:$FL$108,94,0)))</f>
        <v/>
      </c>
    </row>
    <row r="1406" spans="1:15" ht="16.5" customHeight="1" thickBot="1">
      <c r="A1406" s="1138"/>
      <c r="B1406" s="417" t="s">
        <v>200</v>
      </c>
      <c r="C1406" s="1114" t="str">
        <f>'Class-9'!$CR$3</f>
        <v>SOCIAL SCIENCE</v>
      </c>
      <c r="D1406" s="1115"/>
      <c r="E1406" s="411">
        <f>IF($J1388="TC",0,IF($J1387="Nso",0,VLOOKUP($A1384,'Class-9'!$B$9:$FL$108,95,0)))</f>
        <v>0</v>
      </c>
      <c r="F1406" s="411">
        <f>IF($J1388="TC",0,IF($J1387="Nso",0,VLOOKUP($A1384,'Class-9'!$B$9:$FL$108,96,0)))</f>
        <v>0</v>
      </c>
      <c r="G1406" s="412">
        <f t="shared" si="284"/>
        <v>0</v>
      </c>
      <c r="H1406" s="413">
        <f>IF($J1388="TC",0,IF($J1387="Nso",0,VLOOKUP($A1384,'Class-9'!$B$9:$FL$108,98,0)))</f>
        <v>0</v>
      </c>
      <c r="I1406" s="411">
        <f>IF($J1388="TC",0,IF($J1387="Nso",0,VLOOKUP($A1384,'Class-9'!$B$9:$FL$108,99,0)))</f>
        <v>0</v>
      </c>
      <c r="J1406" s="412">
        <f t="shared" si="285"/>
        <v>0</v>
      </c>
      <c r="K1406" s="411">
        <f>IF($J1388="TC",0,IF($J1387="Nso",0,VLOOKUP($A1384,'Class-9'!$B$9:$FL$108,101,0)))</f>
        <v>0</v>
      </c>
      <c r="L1406" s="411">
        <f>IF($J1388="Nso",0,VLOOKUP($A1384,'Class-9'!$B$9:$FL$108,102,0))</f>
        <v>0</v>
      </c>
      <c r="M1406" s="412">
        <f t="shared" si="286"/>
        <v>0</v>
      </c>
      <c r="N1406" s="411">
        <f t="shared" si="287"/>
        <v>0</v>
      </c>
      <c r="O1406" s="414" t="str">
        <f>IF($J1388="TC",0,IF($J1387="Nso",0,VLOOKUP($A1384,'Class-9'!$B$9:$FL$108,108,0)))</f>
        <v/>
      </c>
    </row>
    <row r="1407" spans="1:15" ht="23.25" customHeight="1">
      <c r="A1407" s="1138"/>
      <c r="B1407" s="417" t="s">
        <v>200</v>
      </c>
      <c r="C1407" s="1116" t="s">
        <v>89</v>
      </c>
      <c r="D1407" s="1117"/>
      <c r="E1407" s="1118"/>
      <c r="F1407" s="1122" t="s">
        <v>90</v>
      </c>
      <c r="G1407" s="1123"/>
      <c r="H1407" s="1124" t="s">
        <v>91</v>
      </c>
      <c r="I1407" s="1125"/>
      <c r="J1407" s="1126" t="s">
        <v>47</v>
      </c>
      <c r="K1407" s="1127"/>
      <c r="L1407" s="415" t="s">
        <v>111</v>
      </c>
      <c r="M1407" s="1128" t="s">
        <v>45</v>
      </c>
      <c r="N1407" s="1129"/>
      <c r="O1407" s="416" t="s">
        <v>49</v>
      </c>
    </row>
    <row r="1408" spans="1:15" ht="20.25" customHeight="1" thickBot="1">
      <c r="A1408" s="1138"/>
      <c r="B1408" s="417" t="s">
        <v>200</v>
      </c>
      <c r="C1408" s="1119"/>
      <c r="D1408" s="1120"/>
      <c r="E1408" s="1121"/>
      <c r="F1408" s="1130">
        <f>IF($J1387="TC",0,IF($J1387="Nso",0,VLOOKUP($A1384,'Class-9'!$B$9:$FL$108,160,0)))</f>
        <v>0</v>
      </c>
      <c r="G1408" s="1131"/>
      <c r="H1408" s="1130">
        <f>IF($J1387="TC",0,IF($J1387="Nso",0,VLOOKUP($A1384,'Class-9'!$B$9:$FL$108,161,0)))</f>
        <v>0</v>
      </c>
      <c r="I1408" s="1131"/>
      <c r="J1408" s="1132">
        <f>IF($J1387="TC",0,IF($J1387="Nso",0,VLOOKUP($A1384,'Class-9'!$B$9:$FL$108,162,0)))</f>
        <v>0</v>
      </c>
      <c r="K1408" s="1133"/>
      <c r="L1408" s="259" t="str">
        <f>IF($J1387="TC",0,IF($J1387="Nso",0,VLOOKUP($A1384,'Class-9'!$B$9:$FL$108,163,0)))</f>
        <v/>
      </c>
      <c r="M1408" s="1134" t="str">
        <f>IF($J1387="TC","TC",IF($J1387="Nso","NSO",VLOOKUP($A1384,'Class-9'!$B$9:$FL$108,164,0)))</f>
        <v/>
      </c>
      <c r="N1408" s="1135"/>
      <c r="O1408" s="79" t="str">
        <f>IF($J1387="Nso",0,VLOOKUP($A1384,'Class-9'!$B$9:$FL$108,166,0))</f>
        <v/>
      </c>
    </row>
    <row r="1409" spans="1:15" ht="20.25" customHeight="1">
      <c r="A1409" s="1138"/>
      <c r="B1409" s="417" t="s">
        <v>200</v>
      </c>
      <c r="C1409" s="1061" t="s">
        <v>64</v>
      </c>
      <c r="D1409" s="1062"/>
      <c r="E1409" s="1062"/>
      <c r="F1409" s="1062"/>
      <c r="G1409" s="1062"/>
      <c r="H1409" s="1063"/>
      <c r="I1409" s="1064" t="s">
        <v>65</v>
      </c>
      <c r="J1409" s="1065"/>
      <c r="K1409" s="1065"/>
      <c r="L1409" s="83">
        <f>VLOOKUP($A1384,'Class-9'!$B$9:$FL$108,157,0)</f>
        <v>0</v>
      </c>
      <c r="M1409" s="1066" t="s">
        <v>121</v>
      </c>
      <c r="N1409" s="1067"/>
      <c r="O1409" s="1068"/>
    </row>
    <row r="1410" spans="1:15" ht="20.25" customHeight="1" thickBot="1">
      <c r="A1410" s="1138"/>
      <c r="B1410" s="417" t="s">
        <v>200</v>
      </c>
      <c r="C1410" s="1069" t="s">
        <v>60</v>
      </c>
      <c r="D1410" s="1070"/>
      <c r="E1410" s="1070"/>
      <c r="F1410" s="1071" t="s">
        <v>192</v>
      </c>
      <c r="G1410" s="1071"/>
      <c r="H1410" s="260" t="s">
        <v>53</v>
      </c>
      <c r="I1410" s="1072" t="s">
        <v>66</v>
      </c>
      <c r="J1410" s="1073"/>
      <c r="K1410" s="1073"/>
      <c r="L1410" s="113">
        <f>VLOOKUP($A1384,'Class-9'!$B$9:$FL$108,158,0)</f>
        <v>0</v>
      </c>
      <c r="M1410" s="1074" t="str">
        <f>IF($J1387="TC",0,IF($J1387="Nso",0,VLOOKUP($A1384,'Class-9'!$B$9:$FL$108,159,0)))</f>
        <v/>
      </c>
      <c r="N1410" s="1075"/>
      <c r="O1410" s="1076"/>
    </row>
    <row r="1411" spans="1:15" ht="17.25" customHeight="1">
      <c r="A1411" s="1138"/>
      <c r="B1411" s="417" t="s">
        <v>200</v>
      </c>
      <c r="C1411" s="1069"/>
      <c r="D1411" s="1070"/>
      <c r="E1411" s="1070"/>
      <c r="F1411" s="1071"/>
      <c r="G1411" s="1071"/>
      <c r="H1411" s="261" t="s">
        <v>119</v>
      </c>
      <c r="I1411" s="1077" t="s">
        <v>67</v>
      </c>
      <c r="J1411" s="1078"/>
      <c r="K1411" s="1078"/>
      <c r="L1411" s="1079">
        <f>IF($J1387="TC","Transferred",IF($J1387="Nso","NameSeparated",VLOOKUP($A1384,'Class-9'!$B$9:$FL$108,167,0)))</f>
        <v>0</v>
      </c>
      <c r="M1411" s="1079"/>
      <c r="N1411" s="1079"/>
      <c r="O1411" s="1080"/>
    </row>
    <row r="1412" spans="1:15" ht="17.25" customHeight="1">
      <c r="A1412" s="1138"/>
      <c r="B1412" s="417" t="s">
        <v>200</v>
      </c>
      <c r="C1412" s="1081" t="str">
        <f>'Class-9'!$DF$3</f>
        <v>Foundation Of Information Tech.</v>
      </c>
      <c r="D1412" s="1082"/>
      <c r="E1412" s="1083"/>
      <c r="F1412" s="1084" t="str">
        <f>IF($J1387="TC",0,IF($J1387="Nso",0,VLOOKUP($A1384,'Class-9'!$B$9:$GP$108,185,0)))</f>
        <v>0/200</v>
      </c>
      <c r="G1412" s="1084"/>
      <c r="H1412" s="78" t="str">
        <f>IF($J1387="TC",0,IF($J1387="Nso",0,VLOOKUP($A1384,'Class-9'!$B$9:$GP$108,120,0)))</f>
        <v/>
      </c>
      <c r="I1412" s="1085" t="s">
        <v>79</v>
      </c>
      <c r="J1412" s="1086"/>
      <c r="K1412" s="1086"/>
      <c r="L1412" s="1087">
        <f>'Class-9'!$T$2</f>
        <v>44676</v>
      </c>
      <c r="M1412" s="1088"/>
      <c r="N1412" s="1088"/>
      <c r="O1412" s="1089"/>
    </row>
    <row r="1413" spans="1:15" ht="21" customHeight="1">
      <c r="A1413" s="1138"/>
      <c r="B1413" s="417" t="s">
        <v>200</v>
      </c>
      <c r="C1413" s="1090" t="str">
        <f>'Class-9'!$DR$3</f>
        <v>Health &amp; Phy. Edu.</v>
      </c>
      <c r="D1413" s="1084"/>
      <c r="E1413" s="1084"/>
      <c r="F1413" s="1030" t="str">
        <f>IF($J1387="TC",0,IF($J1387="Nso",0,VLOOKUP($A1384,'Class-9'!$B$9:$GP$108,189,0)))</f>
        <v>0/200</v>
      </c>
      <c r="G1413" s="1031"/>
      <c r="H1413" s="78" t="str">
        <f>IF($J1387="TC",0,IF($J1387="Nso",0,VLOOKUP($A1384,'Class-9'!$B$9:$GP$108,132,0)))</f>
        <v/>
      </c>
      <c r="I1413" s="1091"/>
      <c r="J1413" s="1092"/>
      <c r="K1413" s="1092"/>
      <c r="L1413" s="1092"/>
      <c r="M1413" s="1092"/>
      <c r="N1413" s="1092"/>
      <c r="O1413" s="1093"/>
    </row>
    <row r="1414" spans="1:15" ht="21" customHeight="1">
      <c r="A1414" s="1138"/>
      <c r="B1414" s="417" t="s">
        <v>200</v>
      </c>
      <c r="C1414" s="1028" t="str">
        <f>'Class-9'!$ED$3</f>
        <v>S.U.P.W.</v>
      </c>
      <c r="D1414" s="1029"/>
      <c r="E1414" s="1029"/>
      <c r="F1414" s="1030" t="str">
        <f>IF($J1387="TC",0,IF($J1387="Nso",0,VLOOKUP($A1384,'Class-9'!$B$9:$GP$108,193,0)))</f>
        <v>0/100</v>
      </c>
      <c r="G1414" s="1031"/>
      <c r="H1414" s="78" t="str">
        <f>IF($J1387="TC",0,IF($J1387="Nso",0,VLOOKUP($A1384,'Class-9'!$B$9:$GP$108,138,0)))</f>
        <v/>
      </c>
      <c r="I1414" s="1094"/>
      <c r="J1414" s="1095"/>
      <c r="K1414" s="1095"/>
      <c r="L1414" s="1095"/>
      <c r="M1414" s="1095"/>
      <c r="N1414" s="1095"/>
      <c r="O1414" s="1096"/>
    </row>
    <row r="1415" spans="1:15" ht="14.25" customHeight="1">
      <c r="A1415" s="1138"/>
      <c r="B1415" s="417" t="s">
        <v>200</v>
      </c>
      <c r="C1415" s="1028" t="str">
        <f>'Class-9'!$EJ$3</f>
        <v>ART EDUCATION</v>
      </c>
      <c r="D1415" s="1029"/>
      <c r="E1415" s="1029"/>
      <c r="F1415" s="1030" t="str">
        <f>IF($J1386="TC",0,IF($J1386="Nso",0,VLOOKUP($A1384,'Class-9'!$B$9:$GP$108,197,0)))</f>
        <v>0/100</v>
      </c>
      <c r="G1415" s="1031"/>
      <c r="H1415" s="78" t="str">
        <f>IF($J1386="TC",0,IF($J1386="Nso",0,VLOOKUP($A1384,'Class-9'!$B$9:$GP$108,144,0)))</f>
        <v/>
      </c>
      <c r="I1415" s="1032" t="s">
        <v>92</v>
      </c>
      <c r="J1415" s="1033"/>
      <c r="K1415" s="1033"/>
      <c r="L1415" s="1033"/>
      <c r="M1415" s="1033"/>
      <c r="N1415" s="1033"/>
      <c r="O1415" s="1034"/>
    </row>
    <row r="1416" spans="1:15" ht="14.25" customHeight="1" thickBot="1">
      <c r="A1416" s="1138"/>
      <c r="B1416" s="417" t="s">
        <v>200</v>
      </c>
      <c r="C1416" s="1035" t="str">
        <f>'Class-9'!$EP$3</f>
        <v>H &amp; C RAJ</v>
      </c>
      <c r="D1416" s="1036"/>
      <c r="E1416" s="1036"/>
      <c r="F1416" s="1037" t="str">
        <f>IF($J1387="TC",0,IF($J1387="Nso",0,VLOOKUP($A1384,'Class-9'!$B$9:$GU$108,201,0)))</f>
        <v>0/200</v>
      </c>
      <c r="G1416" s="1038"/>
      <c r="H1416" s="374" t="str">
        <f>IF($J1387="TC",0,IF($J1387="Nso",0,VLOOKUP($A1384,'Class-9'!$B$9:$GU$108,156,0)))</f>
        <v/>
      </c>
      <c r="I1416" s="1032" t="s">
        <v>73</v>
      </c>
      <c r="J1416" s="1033"/>
      <c r="K1416" s="1033"/>
      <c r="L1416" s="1033"/>
      <c r="M1416" s="1033"/>
      <c r="N1416" s="1033"/>
      <c r="O1416" s="1034"/>
    </row>
    <row r="1417" spans="1:15" ht="20.25" customHeight="1">
      <c r="A1417" s="1138"/>
      <c r="B1417" s="417" t="s">
        <v>200</v>
      </c>
      <c r="C1417" s="1046" t="s">
        <v>204</v>
      </c>
      <c r="D1417" s="1047"/>
      <c r="E1417" s="1048"/>
      <c r="F1417" s="1055" t="s">
        <v>205</v>
      </c>
      <c r="G1417" s="1056"/>
      <c r="H1417" s="434" t="s">
        <v>34</v>
      </c>
      <c r="I1417" s="1039" t="s">
        <v>74</v>
      </c>
      <c r="J1417" s="1033"/>
      <c r="K1417" s="1033"/>
      <c r="L1417" s="1033"/>
      <c r="M1417" s="1033"/>
      <c r="N1417" s="1033"/>
      <c r="O1417" s="1034"/>
    </row>
    <row r="1418" spans="1:15" ht="20.25" customHeight="1">
      <c r="A1418" s="1138"/>
      <c r="B1418" s="417" t="s">
        <v>200</v>
      </c>
      <c r="C1418" s="1049"/>
      <c r="D1418" s="1050"/>
      <c r="E1418" s="1051"/>
      <c r="F1418" s="1057" t="s">
        <v>206</v>
      </c>
      <c r="G1418" s="1058"/>
      <c r="H1418" s="435" t="s">
        <v>203</v>
      </c>
      <c r="I1418" s="1040" t="s">
        <v>75</v>
      </c>
      <c r="J1418" s="1041"/>
      <c r="K1418" s="1041"/>
      <c r="L1418" s="1041"/>
      <c r="M1418" s="1041"/>
      <c r="N1418" s="1041"/>
      <c r="O1418" s="1042"/>
    </row>
    <row r="1419" spans="1:15" ht="16.5" customHeight="1">
      <c r="A1419" s="1138"/>
      <c r="B1419" s="417" t="s">
        <v>200</v>
      </c>
      <c r="C1419" s="1049"/>
      <c r="D1419" s="1050"/>
      <c r="E1419" s="1051"/>
      <c r="F1419" s="1057" t="s">
        <v>210</v>
      </c>
      <c r="G1419" s="1058"/>
      <c r="H1419" s="435" t="s">
        <v>68</v>
      </c>
      <c r="I1419" s="1043"/>
      <c r="J1419" s="1044"/>
      <c r="K1419" s="1044"/>
      <c r="L1419" s="1044"/>
      <c r="M1419" s="1044"/>
      <c r="N1419" s="1044"/>
      <c r="O1419" s="1045"/>
    </row>
    <row r="1420" spans="1:15" ht="16.5" customHeight="1">
      <c r="A1420" s="1138"/>
      <c r="B1420" s="417" t="s">
        <v>200</v>
      </c>
      <c r="C1420" s="1049"/>
      <c r="D1420" s="1050"/>
      <c r="E1420" s="1051"/>
      <c r="F1420" s="1057" t="s">
        <v>211</v>
      </c>
      <c r="G1420" s="1058"/>
      <c r="H1420" s="435" t="s">
        <v>69</v>
      </c>
      <c r="I1420" s="1043"/>
      <c r="J1420" s="1044"/>
      <c r="K1420" s="1044"/>
      <c r="L1420" s="1044"/>
      <c r="M1420" s="1044"/>
      <c r="N1420" s="1044"/>
      <c r="O1420" s="1045"/>
    </row>
    <row r="1421" spans="1:15" ht="16.5" customHeight="1">
      <c r="A1421" s="1138"/>
      <c r="B1421" s="417" t="s">
        <v>200</v>
      </c>
      <c r="C1421" s="1049"/>
      <c r="D1421" s="1050"/>
      <c r="E1421" s="1051"/>
      <c r="F1421" s="1057" t="s">
        <v>120</v>
      </c>
      <c r="G1421" s="1058"/>
      <c r="H1421" s="435" t="s">
        <v>71</v>
      </c>
      <c r="I1421" s="1022" t="s">
        <v>93</v>
      </c>
      <c r="J1421" s="1023"/>
      <c r="K1421" s="1023"/>
      <c r="L1421" s="1023"/>
      <c r="M1421" s="1023"/>
      <c r="N1421" s="1023"/>
      <c r="O1421" s="1024"/>
    </row>
    <row r="1422" spans="1:15" ht="16.5" customHeight="1" thickBot="1">
      <c r="A1422" s="1138"/>
      <c r="B1422" s="418" t="s">
        <v>200</v>
      </c>
      <c r="C1422" s="1052"/>
      <c r="D1422" s="1053"/>
      <c r="E1422" s="1054"/>
      <c r="F1422" s="1059" t="s">
        <v>208</v>
      </c>
      <c r="G1422" s="1060"/>
      <c r="H1422" s="436" t="s">
        <v>70</v>
      </c>
      <c r="I1422" s="1025"/>
      <c r="J1422" s="1026"/>
      <c r="K1422" s="1026"/>
      <c r="L1422" s="1026"/>
      <c r="M1422" s="1026"/>
      <c r="N1422" s="1026"/>
      <c r="O1422" s="1027"/>
    </row>
    <row r="1423" spans="1:15" ht="24.75" customHeight="1" thickTop="1" thickBot="1">
      <c r="A1423" s="263">
        <f>A1384+1</f>
        <v>37</v>
      </c>
      <c r="B1423" s="1137" t="s">
        <v>56</v>
      </c>
      <c r="C1423" s="1137"/>
      <c r="D1423" s="1137"/>
      <c r="E1423" s="1137"/>
      <c r="F1423" s="1137"/>
      <c r="G1423" s="1137"/>
      <c r="H1423" s="1137"/>
      <c r="I1423" s="1137"/>
      <c r="J1423" s="1137"/>
      <c r="K1423" s="1137"/>
      <c r="L1423" s="1137"/>
      <c r="M1423" s="1137"/>
      <c r="N1423" s="1137"/>
      <c r="O1423" s="1137"/>
    </row>
    <row r="1424" spans="1:15" s="430" customFormat="1" ht="30.75" customHeight="1" thickTop="1">
      <c r="A1424" s="1138"/>
      <c r="B1424" s="1139"/>
      <c r="C1424" s="1140"/>
      <c r="D1424" s="1143" t="str">
        <f>Master!$E$8</f>
        <v>Govt. Sr. Secondary School Raimalwada</v>
      </c>
      <c r="E1424" s="1144"/>
      <c r="F1424" s="1144"/>
      <c r="G1424" s="1144"/>
      <c r="H1424" s="1144"/>
      <c r="I1424" s="1144"/>
      <c r="J1424" s="1144"/>
      <c r="K1424" s="1144"/>
      <c r="L1424" s="1144"/>
      <c r="M1424" s="1144"/>
      <c r="N1424" s="1144"/>
      <c r="O1424" s="1145"/>
    </row>
    <row r="1425" spans="1:16" ht="26.25" customHeight="1" thickBot="1">
      <c r="A1425" s="1138"/>
      <c r="B1425" s="1141"/>
      <c r="C1425" s="1142"/>
      <c r="D1425" s="1146" t="str">
        <f>Master!$E$11</f>
        <v>P.S.-Bapini (Jodhpur)</v>
      </c>
      <c r="E1425" s="1147"/>
      <c r="F1425" s="1147"/>
      <c r="G1425" s="1147"/>
      <c r="H1425" s="1147"/>
      <c r="I1425" s="1147"/>
      <c r="J1425" s="1147"/>
      <c r="K1425" s="1147"/>
      <c r="L1425" s="1147"/>
      <c r="M1425" s="1147"/>
      <c r="N1425" s="1147"/>
      <c r="O1425" s="1148"/>
    </row>
    <row r="1426" spans="1:16" ht="22.5" customHeight="1">
      <c r="A1426" s="1138"/>
      <c r="B1426" s="262"/>
      <c r="C1426" s="1149" t="s">
        <v>183</v>
      </c>
      <c r="D1426" s="1150"/>
      <c r="E1426" s="1150"/>
      <c r="F1426" s="1150"/>
      <c r="G1426" s="1151"/>
      <c r="H1426" s="1158" t="s">
        <v>156</v>
      </c>
      <c r="I1426" s="1158"/>
      <c r="J1426" s="1161">
        <f>VLOOKUP($A1423,'Class-9'!$B$9:$K$108,6)</f>
        <v>0</v>
      </c>
      <c r="K1426" s="1162"/>
      <c r="L1426" s="1167" t="s">
        <v>76</v>
      </c>
      <c r="M1426" s="1168"/>
      <c r="N1426" s="1169" t="str">
        <f>Master!$E$14</f>
        <v>08151106901</v>
      </c>
      <c r="O1426" s="1170"/>
    </row>
    <row r="1427" spans="1:16" ht="18.75" customHeight="1">
      <c r="A1427" s="1138"/>
      <c r="B1427" s="37"/>
      <c r="C1427" s="1152"/>
      <c r="D1427" s="1153"/>
      <c r="E1427" s="1153"/>
      <c r="F1427" s="1153"/>
      <c r="G1427" s="1154"/>
      <c r="H1427" s="1159"/>
      <c r="I1427" s="1159"/>
      <c r="J1427" s="1163"/>
      <c r="K1427" s="1164"/>
      <c r="L1427" s="1171" t="s">
        <v>72</v>
      </c>
      <c r="M1427" s="1172"/>
      <c r="N1427" s="1172"/>
      <c r="O1427" s="1173"/>
      <c r="P1427" s="104" t="s">
        <v>191</v>
      </c>
    </row>
    <row r="1428" spans="1:16" ht="23.25" customHeight="1" thickBot="1">
      <c r="A1428" s="1138"/>
      <c r="B1428" s="37"/>
      <c r="C1428" s="1155"/>
      <c r="D1428" s="1156"/>
      <c r="E1428" s="1156"/>
      <c r="F1428" s="1156"/>
      <c r="G1428" s="1157"/>
      <c r="H1428" s="1160"/>
      <c r="I1428" s="1160"/>
      <c r="J1428" s="1165"/>
      <c r="K1428" s="1166"/>
      <c r="L1428" s="1174" t="s">
        <v>57</v>
      </c>
      <c r="M1428" s="1175"/>
      <c r="N1428" s="1176" t="str">
        <f>Master!$E$6</f>
        <v>2021-22</v>
      </c>
      <c r="O1428" s="1177"/>
    </row>
    <row r="1429" spans="1:16" ht="20.25" customHeight="1">
      <c r="A1429" s="1138"/>
      <c r="B1429" s="417" t="s">
        <v>200</v>
      </c>
      <c r="C1429" s="1178" t="s">
        <v>22</v>
      </c>
      <c r="D1429" s="1179"/>
      <c r="E1429" s="1179"/>
      <c r="F1429" s="1180"/>
      <c r="G1429" s="23" t="s">
        <v>181</v>
      </c>
      <c r="H1429" s="1181">
        <f>VLOOKUP($A1423,'Class-9'!$B$9:$FL$108,4,0)</f>
        <v>0</v>
      </c>
      <c r="I1429" s="1181"/>
      <c r="J1429" s="1181"/>
      <c r="K1429" s="1181"/>
      <c r="L1429" s="1181"/>
      <c r="M1429" s="1181"/>
      <c r="N1429" s="1181"/>
      <c r="O1429" s="1182"/>
    </row>
    <row r="1430" spans="1:16" ht="20.25" customHeight="1">
      <c r="A1430" s="1138"/>
      <c r="B1430" s="417" t="s">
        <v>200</v>
      </c>
      <c r="C1430" s="1183" t="s">
        <v>24</v>
      </c>
      <c r="D1430" s="1184"/>
      <c r="E1430" s="1184"/>
      <c r="F1430" s="1185"/>
      <c r="G1430" s="31" t="s">
        <v>181</v>
      </c>
      <c r="H1430" s="1186">
        <f>VLOOKUP($A1423,'Class-9'!$B$9:$FL$108,7,0)</f>
        <v>0</v>
      </c>
      <c r="I1430" s="1186"/>
      <c r="J1430" s="1186"/>
      <c r="K1430" s="1186"/>
      <c r="L1430" s="1186"/>
      <c r="M1430" s="1186"/>
      <c r="N1430" s="1186"/>
      <c r="O1430" s="1187"/>
    </row>
    <row r="1431" spans="1:16" ht="20.25" customHeight="1">
      <c r="A1431" s="1138"/>
      <c r="B1431" s="417" t="s">
        <v>200</v>
      </c>
      <c r="C1431" s="1183" t="s">
        <v>25</v>
      </c>
      <c r="D1431" s="1184"/>
      <c r="E1431" s="1184"/>
      <c r="F1431" s="1185"/>
      <c r="G1431" s="31" t="s">
        <v>181</v>
      </c>
      <c r="H1431" s="1186">
        <f>VLOOKUP($A1423,'Class-9'!$B$9:$FL$108,8,0)</f>
        <v>0</v>
      </c>
      <c r="I1431" s="1186"/>
      <c r="J1431" s="1186"/>
      <c r="K1431" s="1186"/>
      <c r="L1431" s="1186"/>
      <c r="M1431" s="1186"/>
      <c r="N1431" s="1186"/>
      <c r="O1431" s="1187"/>
    </row>
    <row r="1432" spans="1:16" ht="20.25" customHeight="1">
      <c r="A1432" s="1138"/>
      <c r="B1432" s="417" t="s">
        <v>200</v>
      </c>
      <c r="C1432" s="1183" t="s">
        <v>58</v>
      </c>
      <c r="D1432" s="1184"/>
      <c r="E1432" s="1184"/>
      <c r="F1432" s="1185"/>
      <c r="G1432" s="31" t="s">
        <v>181</v>
      </c>
      <c r="H1432" s="1186">
        <f>VLOOKUP($A1423,'Class-9'!$B$9:$FL$108,9,0)</f>
        <v>0</v>
      </c>
      <c r="I1432" s="1186"/>
      <c r="J1432" s="1186"/>
      <c r="K1432" s="1186"/>
      <c r="L1432" s="1186"/>
      <c r="M1432" s="1186"/>
      <c r="N1432" s="1186"/>
      <c r="O1432" s="1187"/>
    </row>
    <row r="1433" spans="1:16" ht="20.25" customHeight="1">
      <c r="A1433" s="1138"/>
      <c r="B1433" s="417" t="s">
        <v>200</v>
      </c>
      <c r="C1433" s="1183" t="s">
        <v>59</v>
      </c>
      <c r="D1433" s="1184"/>
      <c r="E1433" s="1184"/>
      <c r="F1433" s="1185"/>
      <c r="G1433" s="31" t="s">
        <v>181</v>
      </c>
      <c r="H1433" s="1188" t="str">
        <f>CONCATENATE('Class-9'!$G$4,'Class-9'!$J$4)</f>
        <v>9(A)</v>
      </c>
      <c r="I1433" s="1186"/>
      <c r="J1433" s="1186"/>
      <c r="K1433" s="1186"/>
      <c r="L1433" s="1186"/>
      <c r="M1433" s="1186"/>
      <c r="N1433" s="1186"/>
      <c r="O1433" s="1187"/>
    </row>
    <row r="1434" spans="1:16" ht="20.25" customHeight="1" thickBot="1">
      <c r="A1434" s="1138"/>
      <c r="B1434" s="417" t="s">
        <v>200</v>
      </c>
      <c r="C1434" s="1189" t="s">
        <v>27</v>
      </c>
      <c r="D1434" s="1190"/>
      <c r="E1434" s="1190"/>
      <c r="F1434" s="1191"/>
      <c r="G1434" s="80" t="s">
        <v>181</v>
      </c>
      <c r="H1434" s="1192">
        <f>VLOOKUP($A1423,'Class-9'!$B$9:$FL$108,10,0)</f>
        <v>0</v>
      </c>
      <c r="I1434" s="1192"/>
      <c r="J1434" s="1192"/>
      <c r="K1434" s="1192"/>
      <c r="L1434" s="1192"/>
      <c r="M1434" s="1192"/>
      <c r="N1434" s="1192"/>
      <c r="O1434" s="1193"/>
    </row>
    <row r="1435" spans="1:16" ht="16.5" customHeight="1">
      <c r="A1435" s="1138"/>
      <c r="B1435" s="417" t="s">
        <v>200</v>
      </c>
      <c r="C1435" s="1194" t="s">
        <v>60</v>
      </c>
      <c r="D1435" s="1195"/>
      <c r="E1435" s="1198" t="s">
        <v>81</v>
      </c>
      <c r="F1435" s="1198" t="s">
        <v>82</v>
      </c>
      <c r="G1435" s="1200" t="s">
        <v>32</v>
      </c>
      <c r="H1435" s="1202" t="s">
        <v>61</v>
      </c>
      <c r="I1435" s="1202"/>
      <c r="J1435" s="1203"/>
      <c r="K1435" s="1204" t="s">
        <v>97</v>
      </c>
      <c r="L1435" s="1205"/>
      <c r="M1435" s="1206"/>
      <c r="N1435" s="1097" t="s">
        <v>88</v>
      </c>
      <c r="O1435" s="1099" t="s">
        <v>118</v>
      </c>
    </row>
    <row r="1436" spans="1:16" ht="16.5" customHeight="1">
      <c r="A1436" s="1138"/>
      <c r="B1436" s="417" t="s">
        <v>200</v>
      </c>
      <c r="C1436" s="1196"/>
      <c r="D1436" s="1197"/>
      <c r="E1436" s="1199"/>
      <c r="F1436" s="1199"/>
      <c r="G1436" s="1201"/>
      <c r="H1436" s="428" t="s">
        <v>31</v>
      </c>
      <c r="I1436" s="254" t="s">
        <v>194</v>
      </c>
      <c r="J1436" s="429" t="s">
        <v>32</v>
      </c>
      <c r="K1436" s="428" t="s">
        <v>31</v>
      </c>
      <c r="L1436" s="254" t="s">
        <v>194</v>
      </c>
      <c r="M1436" s="429" t="s">
        <v>32</v>
      </c>
      <c r="N1436" s="1098"/>
      <c r="O1436" s="1100"/>
    </row>
    <row r="1437" spans="1:16" ht="16.5" customHeight="1" thickBot="1">
      <c r="A1437" s="1138"/>
      <c r="B1437" s="417" t="s">
        <v>200</v>
      </c>
      <c r="C1437" s="1102" t="s">
        <v>62</v>
      </c>
      <c r="D1437" s="1103"/>
      <c r="E1437" s="253">
        <f>'Class-9'!$L$7</f>
        <v>10</v>
      </c>
      <c r="F1437" s="253">
        <f>'Class-9'!$M$7</f>
        <v>10</v>
      </c>
      <c r="G1437" s="255">
        <f>SUM(E1437:F1437)</f>
        <v>20</v>
      </c>
      <c r="H1437" s="253">
        <f>'Class-9'!$O$7</f>
        <v>24</v>
      </c>
      <c r="I1437" s="253">
        <f>'Class-9'!$P$7</f>
        <v>6</v>
      </c>
      <c r="J1437" s="255">
        <f>SUM(H1437:I1437)</f>
        <v>30</v>
      </c>
      <c r="K1437" s="253">
        <f>'Class-9'!$R$7</f>
        <v>40</v>
      </c>
      <c r="L1437" s="253">
        <f>'Class-9'!$S$7</f>
        <v>10</v>
      </c>
      <c r="M1437" s="255">
        <f>SUM(K1437:L1437)</f>
        <v>50</v>
      </c>
      <c r="N1437" s="129">
        <f>SUM(G1437,J1437,M1437)</f>
        <v>100</v>
      </c>
      <c r="O1437" s="1101"/>
    </row>
    <row r="1438" spans="1:16" ht="16.5" customHeight="1">
      <c r="A1438" s="1138"/>
      <c r="B1438" s="417" t="s">
        <v>200</v>
      </c>
      <c r="C1438" s="1104" t="str">
        <f>'Class-9'!$L$3</f>
        <v>HINDI</v>
      </c>
      <c r="D1438" s="1105"/>
      <c r="E1438" s="81">
        <f>IF($J1426="TC",0,IF($J1426="Nso",0,VLOOKUP($A1423,'Class-9'!$B$9:$FL$108,11,0)))</f>
        <v>0</v>
      </c>
      <c r="F1438" s="81">
        <f>IF($J1426="TC",0,IF($J1426="Nso",0,VLOOKUP($A1423,'Class-9'!$B$9:$FL$108,12,0)))</f>
        <v>0</v>
      </c>
      <c r="G1438" s="256">
        <f>E1438+F1438</f>
        <v>0</v>
      </c>
      <c r="H1438" s="81">
        <f>IF($J1426="TC",0,IF($J1426="Nso",0,VLOOKUP($A1423,'Class-9'!$B$9:$FL$108,14,0)))</f>
        <v>0</v>
      </c>
      <c r="I1438" s="81">
        <f>IF($J1426="TC",0,IF($J1426="Nso",0,VLOOKUP($A1423,'Class-9'!$B$9:$FL$108,15,0)))</f>
        <v>0</v>
      </c>
      <c r="J1438" s="256">
        <f>H1438+I1438</f>
        <v>0</v>
      </c>
      <c r="K1438" s="81">
        <f>IF($J1426="TC",0,IF($J1426="Nso",0,VLOOKUP($A1423,'Class-9'!$B$9:$FL$108,17,0)))</f>
        <v>0</v>
      </c>
      <c r="L1438" s="81">
        <f>IF($J1426="Nso",0,VLOOKUP($A1423,'Class-9'!$B$9:$FL$108,18,0))</f>
        <v>0</v>
      </c>
      <c r="M1438" s="256">
        <f>K1438+L1438</f>
        <v>0</v>
      </c>
      <c r="N1438" s="81">
        <f>G1438+J1438+M1438</f>
        <v>0</v>
      </c>
      <c r="O1438" s="82" t="str">
        <f>IF($J1426="TC",0,IF($J1426="Nso",0,VLOOKUP($A1423,'Class-9'!$B$9:$FL$108,24,0)))</f>
        <v/>
      </c>
    </row>
    <row r="1439" spans="1:16" ht="16.5" customHeight="1" thickBot="1">
      <c r="A1439" s="1138"/>
      <c r="B1439" s="417" t="s">
        <v>200</v>
      </c>
      <c r="C1439" s="1106" t="str">
        <f>'Class-9'!$Z$3</f>
        <v>ENGLISH</v>
      </c>
      <c r="D1439" s="1107"/>
      <c r="E1439" s="419">
        <f>IF($J1426="TC",0,IF($J1426="Nso",0,VLOOKUP($A1423,'Class-9'!$B$9:$FL$108,25,0)))</f>
        <v>0</v>
      </c>
      <c r="F1439" s="419">
        <f>IF($J1426="TC",0,IF($J1426="Nso",0,VLOOKUP($A1423,'Class-9'!$B$9:$FL$108,26,0)))</f>
        <v>0</v>
      </c>
      <c r="G1439" s="420">
        <f t="shared" ref="G1439" si="288">E1439+F1439</f>
        <v>0</v>
      </c>
      <c r="H1439" s="421">
        <f>IF($J1426="TC",0,IF($J1426="Nso",0,VLOOKUP($A1423,'Class-9'!$B$9:$FL$108,28,0)))</f>
        <v>0</v>
      </c>
      <c r="I1439" s="419">
        <f>IF($J1426="TC",0,IF($J1426="Nso",0,VLOOKUP($A1423,'Class-9'!$B$9:$FL$108,29,0)))</f>
        <v>0</v>
      </c>
      <c r="J1439" s="420">
        <f t="shared" ref="J1439" si="289">H1439+I1439</f>
        <v>0</v>
      </c>
      <c r="K1439" s="419">
        <f>IF($J1426="TC",0,IF($J1426="Nso",0,VLOOKUP($A1423,'Class-9'!$B$9:$FL$108,31,0)))</f>
        <v>0</v>
      </c>
      <c r="L1439" s="419">
        <f>IF($J1426="Nso",0,VLOOKUP($A1423,'Class-9'!$B$9:$FL$108,32,0))</f>
        <v>0</v>
      </c>
      <c r="M1439" s="420">
        <f t="shared" ref="M1439" si="290">K1439+L1439</f>
        <v>0</v>
      </c>
      <c r="N1439" s="419">
        <f t="shared" ref="N1439" si="291">G1439+J1439+M1439</f>
        <v>0</v>
      </c>
      <c r="O1439" s="422" t="str">
        <f>IF($J1426="TC",0,IF($J1426="Nso",0,VLOOKUP($A1423,'Class-9'!$B$9:$FL$108,38,0)))</f>
        <v/>
      </c>
    </row>
    <row r="1440" spans="1:16" ht="16.5" customHeight="1" thickBot="1">
      <c r="A1440" s="1138"/>
      <c r="B1440" s="417" t="s">
        <v>200</v>
      </c>
      <c r="C1440" s="1108" t="s">
        <v>62</v>
      </c>
      <c r="D1440" s="1109"/>
      <c r="E1440" s="424">
        <f>'Class-9'!$AN$7</f>
        <v>20</v>
      </c>
      <c r="F1440" s="424">
        <f>'Class-9'!$AO$7</f>
        <v>20</v>
      </c>
      <c r="G1440" s="425">
        <f>SUM(E1440:F1440)</f>
        <v>40</v>
      </c>
      <c r="H1440" s="424">
        <f>'Class-9'!$AQ$7</f>
        <v>48</v>
      </c>
      <c r="I1440" s="424">
        <f>'Class-9'!$AR$7</f>
        <v>12</v>
      </c>
      <c r="J1440" s="425">
        <f>SUM(H1440:I1440)</f>
        <v>60</v>
      </c>
      <c r="K1440" s="424">
        <f>'Class-9'!$AT$7</f>
        <v>80</v>
      </c>
      <c r="L1440" s="424">
        <f>'Class-9'!$AU$7</f>
        <v>20</v>
      </c>
      <c r="M1440" s="425">
        <f>SUM(K1440:L1440)</f>
        <v>100</v>
      </c>
      <c r="N1440" s="426">
        <f>SUM(G1440,J1440,M1440)</f>
        <v>200</v>
      </c>
      <c r="O1440" s="427" t="s">
        <v>201</v>
      </c>
    </row>
    <row r="1441" spans="1:15" ht="16.5" customHeight="1">
      <c r="A1441" s="1138"/>
      <c r="B1441" s="417" t="s">
        <v>200</v>
      </c>
      <c r="C1441" s="1110" t="str">
        <f>'Class-9'!$AN$3</f>
        <v>SANSKRIT-I</v>
      </c>
      <c r="D1441" s="1111"/>
      <c r="E1441" s="81">
        <f>IF($J1426="TC",0,IF($J1426="Nso",0,VLOOKUP($A1423,'Class-9'!$B$9:$FL$108,39,0)))</f>
        <v>0</v>
      </c>
      <c r="F1441" s="81">
        <f>IF($J1426="TC",0,IF($J1426="TC",0,IF($J1426="Nso",0,VLOOKUP($A1423,'Class-9'!$B$9:$FL$108,40,0))))</f>
        <v>0</v>
      </c>
      <c r="G1441" s="423">
        <f t="shared" ref="G1441:G1445" si="292">E1441+F1441</f>
        <v>0</v>
      </c>
      <c r="H1441" s="410">
        <f>IF($J1426="TC",0,IF($J1426="Nso",0,VLOOKUP($A1423,'Class-9'!$B$9:$FL$108,42,0)))</f>
        <v>0</v>
      </c>
      <c r="I1441" s="81">
        <f>IF($J1426="TC",0,IF($J1426="Nso",0,VLOOKUP($A1423,'Class-9'!$B$9:$FL$108,43,0)))</f>
        <v>0</v>
      </c>
      <c r="J1441" s="423">
        <f t="shared" ref="J1441:J1445" si="293">H1441+I1441</f>
        <v>0</v>
      </c>
      <c r="K1441" s="81">
        <f>IF($J1426="TC",0,IF($J1426="Nso",0,VLOOKUP($A1423,'Class-9'!$B$9:$FL$108,45,0)))</f>
        <v>0</v>
      </c>
      <c r="L1441" s="81">
        <f>IF($J1426="Nso",0,VLOOKUP($A1423,'Class-9'!$B$9:$FL$108,46,0))</f>
        <v>0</v>
      </c>
      <c r="M1441" s="423">
        <f t="shared" ref="M1441:M1445" si="294">K1441+L1441</f>
        <v>0</v>
      </c>
      <c r="N1441" s="81">
        <f t="shared" ref="N1441:N1445" si="295">G1441+J1441+M1441</f>
        <v>0</v>
      </c>
      <c r="O1441" s="82" t="str">
        <f>IF($J1426="TC",0,IF($J1426="Nso",0,VLOOKUP($A1423,'Class-9'!$B$9:$FL$108,52,0)))</f>
        <v/>
      </c>
    </row>
    <row r="1442" spans="1:15" ht="16.5" customHeight="1">
      <c r="A1442" s="1138"/>
      <c r="B1442" s="417" t="s">
        <v>200</v>
      </c>
      <c r="C1442" s="1112" t="str">
        <f>'Class-9'!$BB$3</f>
        <v>SANSKRIT-II</v>
      </c>
      <c r="D1442" s="1113"/>
      <c r="E1442" s="81">
        <f>IF($J1426="TC",0,IF($J1426="Nso",0,VLOOKUP($A1423,'Class-9'!$B$9:$FL$108,53,0)))</f>
        <v>0</v>
      </c>
      <c r="F1442" s="81">
        <f>IF($J1426="TC",0,IF($J1426="Nso",0,VLOOKUP($A1423,'Class-9'!$B$9:$FL$108,54,0)))</f>
        <v>0</v>
      </c>
      <c r="G1442" s="257">
        <f t="shared" si="292"/>
        <v>0</v>
      </c>
      <c r="H1442" s="258">
        <f>IF($J1426="TC",0,IF($J1426="Nso",0,VLOOKUP($A1423,'Class-9'!$B$9:$FL$108,56,0)))</f>
        <v>0</v>
      </c>
      <c r="I1442" s="81">
        <f>IF($J1426="TC",0,IF($J1426="Nso",0,VLOOKUP($A1423,'Class-9'!$B$9:$FL$108,57,0)))</f>
        <v>0</v>
      </c>
      <c r="J1442" s="257">
        <f t="shared" si="293"/>
        <v>0</v>
      </c>
      <c r="K1442" s="81">
        <f>IF($J1426="TC",0,IF($J1426="Nso",0,VLOOKUP($A1423,'Class-9'!$B$9:$FL$108,59,0)))</f>
        <v>0</v>
      </c>
      <c r="L1442" s="81">
        <f>IF($J1426="Nso",0,VLOOKUP($A1423,'Class-9'!$B$9:$FL$108,60,0))</f>
        <v>0</v>
      </c>
      <c r="M1442" s="257">
        <f t="shared" si="294"/>
        <v>0</v>
      </c>
      <c r="N1442" s="81">
        <f t="shared" si="295"/>
        <v>0</v>
      </c>
      <c r="O1442" s="82" t="str">
        <f>IF($J1426="TC",0,IF($J1426="Nso",0,VLOOKUP($A1423,'Class-9'!$B$9:$FL$108,66,0)))</f>
        <v/>
      </c>
    </row>
    <row r="1443" spans="1:15" ht="16.5" customHeight="1">
      <c r="A1443" s="1138"/>
      <c r="B1443" s="417" t="s">
        <v>200</v>
      </c>
      <c r="C1443" s="1112" t="str">
        <f>'Class-9'!$BP$3</f>
        <v>MATHEMATICS</v>
      </c>
      <c r="D1443" s="1113"/>
      <c r="E1443" s="81">
        <f>IF($J1426="TC",0,IF($J1426="Nso",0,VLOOKUP($A1423,'Class-9'!$B$9:$FL$108,67,0)))</f>
        <v>0</v>
      </c>
      <c r="F1443" s="81">
        <f>IF($J1426="TC",0,IF($J1426="Nso",0,VLOOKUP($A1423,'Class-9'!$B$9:$FL$108,68,0)))</f>
        <v>0</v>
      </c>
      <c r="G1443" s="257">
        <f t="shared" si="292"/>
        <v>0</v>
      </c>
      <c r="H1443" s="258">
        <f>IF($J1426="TC",0,IF($J1426="Nso",0,VLOOKUP($A1423,'Class-9'!$B$9:$FL$108,70,0)))</f>
        <v>0</v>
      </c>
      <c r="I1443" s="81">
        <f>IF($J1426="TC",0,IF($J1426="Nso",0,VLOOKUP($A1423,'Class-9'!$B$9:$FL$108,71,0)))</f>
        <v>0</v>
      </c>
      <c r="J1443" s="257">
        <f t="shared" si="293"/>
        <v>0</v>
      </c>
      <c r="K1443" s="81">
        <f>IF($J1426="TC",0,IF($J1426="Nso",0,VLOOKUP($A1423,'Class-9'!$B$9:$FL$108,73,0)))</f>
        <v>0</v>
      </c>
      <c r="L1443" s="81">
        <f>IF($J1426="Nso",0,VLOOKUP($A1423,'Class-9'!$B$9:$FL$108,74,0))</f>
        <v>0</v>
      </c>
      <c r="M1443" s="257">
        <f t="shared" si="294"/>
        <v>0</v>
      </c>
      <c r="N1443" s="81">
        <f t="shared" si="295"/>
        <v>0</v>
      </c>
      <c r="O1443" s="82" t="str">
        <f>IF($J1426="TC",0,IF($J1426="Nso",0,VLOOKUP($A1423,'Class-9'!$B$9:$FL$108,80,0)))</f>
        <v/>
      </c>
    </row>
    <row r="1444" spans="1:15" ht="16.5" customHeight="1">
      <c r="A1444" s="1138"/>
      <c r="B1444" s="417" t="s">
        <v>200</v>
      </c>
      <c r="C1444" s="1114" t="str">
        <f>'Class-9'!$CD$3</f>
        <v>SCIENCE</v>
      </c>
      <c r="D1444" s="1115"/>
      <c r="E1444" s="411">
        <f>IF($J1426="TC",0,IF($J1426="Nso",0,VLOOKUP($A1423,'Class-9'!$B$9:$FL$108,81,0)))</f>
        <v>0</v>
      </c>
      <c r="F1444" s="411">
        <f>IF($J1426="TC",0,IF($J1426="Nso",0,VLOOKUP($A1423,'Class-9'!$B$9:$FL$108,82,0)))</f>
        <v>0</v>
      </c>
      <c r="G1444" s="412">
        <f t="shared" si="292"/>
        <v>0</v>
      </c>
      <c r="H1444" s="413">
        <f>IF($J1426="TC",0,IF($J1426="Nso",0,VLOOKUP($A1423,'Class-9'!$B$9:$FL$108,84,0)))</f>
        <v>0</v>
      </c>
      <c r="I1444" s="411">
        <f>IF($J1426="TC",0,IF($J1426="Nso",0,VLOOKUP($A1423,'Class-9'!$B$9:$FL$108,85,0)))</f>
        <v>0</v>
      </c>
      <c r="J1444" s="412">
        <f t="shared" si="293"/>
        <v>0</v>
      </c>
      <c r="K1444" s="411">
        <f>IF($J1426="TC",0,IF($J1426="Nso",0,VLOOKUP($A1423,'Class-9'!$B$9:$FL$108,87,0)))</f>
        <v>0</v>
      </c>
      <c r="L1444" s="411">
        <f>IF($J1426="Nso",0,VLOOKUP($A1423,'Class-9'!$B$9:$FL$108,88,0))</f>
        <v>0</v>
      </c>
      <c r="M1444" s="412">
        <f t="shared" si="294"/>
        <v>0</v>
      </c>
      <c r="N1444" s="411">
        <f t="shared" si="295"/>
        <v>0</v>
      </c>
      <c r="O1444" s="414" t="str">
        <f>IF($J1426="TC",0,IF($J1426="Nso",0,VLOOKUP($A1423,'Class-9'!$B$9:$FL$108,94,0)))</f>
        <v/>
      </c>
    </row>
    <row r="1445" spans="1:15" ht="16.5" customHeight="1" thickBot="1">
      <c r="A1445" s="1138"/>
      <c r="B1445" s="417" t="s">
        <v>200</v>
      </c>
      <c r="C1445" s="1114" t="str">
        <f>'Class-9'!$CR$3</f>
        <v>SOCIAL SCIENCE</v>
      </c>
      <c r="D1445" s="1115"/>
      <c r="E1445" s="411">
        <f>IF($J1427="TC",0,IF($J1426="Nso",0,VLOOKUP($A1423,'Class-9'!$B$9:$FL$108,95,0)))</f>
        <v>0</v>
      </c>
      <c r="F1445" s="411">
        <f>IF($J1427="TC",0,IF($J1426="Nso",0,VLOOKUP($A1423,'Class-9'!$B$9:$FL$108,96,0)))</f>
        <v>0</v>
      </c>
      <c r="G1445" s="412">
        <f t="shared" si="292"/>
        <v>0</v>
      </c>
      <c r="H1445" s="413">
        <f>IF($J1427="TC",0,IF($J1426="Nso",0,VLOOKUP($A1423,'Class-9'!$B$9:$FL$108,98,0)))</f>
        <v>0</v>
      </c>
      <c r="I1445" s="411">
        <f>IF($J1427="TC",0,IF($J1426="Nso",0,VLOOKUP($A1423,'Class-9'!$B$9:$FL$108,99,0)))</f>
        <v>0</v>
      </c>
      <c r="J1445" s="412">
        <f t="shared" si="293"/>
        <v>0</v>
      </c>
      <c r="K1445" s="411">
        <f>IF($J1427="TC",0,IF($J1426="Nso",0,VLOOKUP($A1423,'Class-9'!$B$9:$FL$108,101,0)))</f>
        <v>0</v>
      </c>
      <c r="L1445" s="411">
        <f>IF($J1427="Nso",0,VLOOKUP($A1423,'Class-9'!$B$9:$FL$108,102,0))</f>
        <v>0</v>
      </c>
      <c r="M1445" s="412">
        <f t="shared" si="294"/>
        <v>0</v>
      </c>
      <c r="N1445" s="411">
        <f t="shared" si="295"/>
        <v>0</v>
      </c>
      <c r="O1445" s="414" t="str">
        <f>IF($J1427="TC",0,IF($J1426="Nso",0,VLOOKUP($A1423,'Class-9'!$B$9:$FL$108,108,0)))</f>
        <v/>
      </c>
    </row>
    <row r="1446" spans="1:15" ht="23.25" customHeight="1">
      <c r="A1446" s="1138"/>
      <c r="B1446" s="417" t="s">
        <v>200</v>
      </c>
      <c r="C1446" s="1116" t="s">
        <v>89</v>
      </c>
      <c r="D1446" s="1117"/>
      <c r="E1446" s="1118"/>
      <c r="F1446" s="1122" t="s">
        <v>90</v>
      </c>
      <c r="G1446" s="1123"/>
      <c r="H1446" s="1124" t="s">
        <v>91</v>
      </c>
      <c r="I1446" s="1125"/>
      <c r="J1446" s="1126" t="s">
        <v>47</v>
      </c>
      <c r="K1446" s="1127"/>
      <c r="L1446" s="415" t="s">
        <v>111</v>
      </c>
      <c r="M1446" s="1128" t="s">
        <v>45</v>
      </c>
      <c r="N1446" s="1129"/>
      <c r="O1446" s="416" t="s">
        <v>49</v>
      </c>
    </row>
    <row r="1447" spans="1:15" ht="20.25" customHeight="1" thickBot="1">
      <c r="A1447" s="1138"/>
      <c r="B1447" s="417" t="s">
        <v>200</v>
      </c>
      <c r="C1447" s="1119"/>
      <c r="D1447" s="1120"/>
      <c r="E1447" s="1121"/>
      <c r="F1447" s="1130">
        <f>IF($J1426="TC",0,IF($J1426="Nso",0,VLOOKUP($A1423,'Class-9'!$B$9:$FL$108,160,0)))</f>
        <v>0</v>
      </c>
      <c r="G1447" s="1131"/>
      <c r="H1447" s="1130">
        <f>IF($J1426="TC",0,IF($J1426="Nso",0,VLOOKUP($A1423,'Class-9'!$B$9:$FL$108,161,0)))</f>
        <v>0</v>
      </c>
      <c r="I1447" s="1131"/>
      <c r="J1447" s="1132">
        <f>IF($J1426="TC",0,IF($J1426="Nso",0,VLOOKUP($A1423,'Class-9'!$B$9:$FL$108,162,0)))</f>
        <v>0</v>
      </c>
      <c r="K1447" s="1133"/>
      <c r="L1447" s="259" t="str">
        <f>IF($J1426="TC",0,IF($J1426="Nso",0,VLOOKUP($A1423,'Class-9'!$B$9:$FL$108,163,0)))</f>
        <v/>
      </c>
      <c r="M1447" s="1134" t="str">
        <f>IF($J1426="TC","TC",IF($J1426="Nso","NSO",VLOOKUP($A1423,'Class-9'!$B$9:$FL$108,164,0)))</f>
        <v/>
      </c>
      <c r="N1447" s="1135"/>
      <c r="O1447" s="79" t="str">
        <f>IF($J1426="Nso",0,VLOOKUP($A1423,'Class-9'!$B$9:$FL$108,166,0))</f>
        <v/>
      </c>
    </row>
    <row r="1448" spans="1:15" ht="20.25" customHeight="1">
      <c r="A1448" s="1138"/>
      <c r="B1448" s="417" t="s">
        <v>200</v>
      </c>
      <c r="C1448" s="1061" t="s">
        <v>64</v>
      </c>
      <c r="D1448" s="1062"/>
      <c r="E1448" s="1062"/>
      <c r="F1448" s="1062"/>
      <c r="G1448" s="1062"/>
      <c r="H1448" s="1063"/>
      <c r="I1448" s="1064" t="s">
        <v>65</v>
      </c>
      <c r="J1448" s="1065"/>
      <c r="K1448" s="1065"/>
      <c r="L1448" s="83">
        <f>VLOOKUP($A1423,'Class-9'!$B$9:$FL$108,157,0)</f>
        <v>0</v>
      </c>
      <c r="M1448" s="1066" t="s">
        <v>121</v>
      </c>
      <c r="N1448" s="1067"/>
      <c r="O1448" s="1068"/>
    </row>
    <row r="1449" spans="1:15" ht="20.25" customHeight="1" thickBot="1">
      <c r="A1449" s="1138"/>
      <c r="B1449" s="417" t="s">
        <v>200</v>
      </c>
      <c r="C1449" s="1069" t="s">
        <v>60</v>
      </c>
      <c r="D1449" s="1070"/>
      <c r="E1449" s="1070"/>
      <c r="F1449" s="1071" t="s">
        <v>192</v>
      </c>
      <c r="G1449" s="1071"/>
      <c r="H1449" s="260" t="s">
        <v>53</v>
      </c>
      <c r="I1449" s="1072" t="s">
        <v>66</v>
      </c>
      <c r="J1449" s="1073"/>
      <c r="K1449" s="1073"/>
      <c r="L1449" s="113">
        <f>VLOOKUP($A1423,'Class-9'!$B$9:$FL$108,158,0)</f>
        <v>0</v>
      </c>
      <c r="M1449" s="1074" t="str">
        <f>IF($J1426="TC",0,IF($J1426="Nso",0,VLOOKUP($A1423,'Class-9'!$B$9:$FL$108,159,0)))</f>
        <v/>
      </c>
      <c r="N1449" s="1075"/>
      <c r="O1449" s="1076"/>
    </row>
    <row r="1450" spans="1:15" ht="17.25" customHeight="1">
      <c r="A1450" s="1138"/>
      <c r="B1450" s="417" t="s">
        <v>200</v>
      </c>
      <c r="C1450" s="1069"/>
      <c r="D1450" s="1070"/>
      <c r="E1450" s="1070"/>
      <c r="F1450" s="1071"/>
      <c r="G1450" s="1071"/>
      <c r="H1450" s="261" t="s">
        <v>119</v>
      </c>
      <c r="I1450" s="1077" t="s">
        <v>67</v>
      </c>
      <c r="J1450" s="1078"/>
      <c r="K1450" s="1078"/>
      <c r="L1450" s="1079">
        <f>IF($J1426="TC","Transferred",IF($J1426="Nso","NameSeparated",VLOOKUP($A1423,'Class-9'!$B$9:$FL$108,167,0)))</f>
        <v>0</v>
      </c>
      <c r="M1450" s="1079"/>
      <c r="N1450" s="1079"/>
      <c r="O1450" s="1080"/>
    </row>
    <row r="1451" spans="1:15" ht="17.25" customHeight="1">
      <c r="A1451" s="1138"/>
      <c r="B1451" s="417" t="s">
        <v>200</v>
      </c>
      <c r="C1451" s="1081" t="str">
        <f>'Class-9'!$DF$3</f>
        <v>Foundation Of Information Tech.</v>
      </c>
      <c r="D1451" s="1082"/>
      <c r="E1451" s="1083"/>
      <c r="F1451" s="1084" t="str">
        <f>IF($J1426="TC",0,IF($J1426="Nso",0,VLOOKUP($A1423,'Class-9'!$B$9:$GP$108,185,0)))</f>
        <v>0/200</v>
      </c>
      <c r="G1451" s="1084"/>
      <c r="H1451" s="78" t="str">
        <f>IF($J1426="TC",0,IF($J1426="Nso",0,VLOOKUP($A1423,'Class-9'!$B$9:$GP$108,120,0)))</f>
        <v/>
      </c>
      <c r="I1451" s="1085" t="s">
        <v>79</v>
      </c>
      <c r="J1451" s="1086"/>
      <c r="K1451" s="1086"/>
      <c r="L1451" s="1087">
        <f>'Class-9'!$T$2</f>
        <v>44676</v>
      </c>
      <c r="M1451" s="1088"/>
      <c r="N1451" s="1088"/>
      <c r="O1451" s="1089"/>
    </row>
    <row r="1452" spans="1:15" ht="21" customHeight="1">
      <c r="A1452" s="1138"/>
      <c r="B1452" s="417" t="s">
        <v>200</v>
      </c>
      <c r="C1452" s="1090" t="str">
        <f>'Class-9'!$DR$3</f>
        <v>Health &amp; Phy. Edu.</v>
      </c>
      <c r="D1452" s="1084"/>
      <c r="E1452" s="1084"/>
      <c r="F1452" s="1030" t="str">
        <f>IF($J1426="TC",0,IF($J1426="Nso",0,VLOOKUP($A1423,'Class-9'!$B$9:$GP$108,189,0)))</f>
        <v>0/200</v>
      </c>
      <c r="G1452" s="1031"/>
      <c r="H1452" s="78" t="str">
        <f>IF($J1426="TC",0,IF($J1426="Nso",0,VLOOKUP($A1423,'Class-9'!$B$9:$GP$108,132,0)))</f>
        <v/>
      </c>
      <c r="I1452" s="1091"/>
      <c r="J1452" s="1092"/>
      <c r="K1452" s="1092"/>
      <c r="L1452" s="1092"/>
      <c r="M1452" s="1092"/>
      <c r="N1452" s="1092"/>
      <c r="O1452" s="1093"/>
    </row>
    <row r="1453" spans="1:15" ht="21" customHeight="1">
      <c r="A1453" s="1138"/>
      <c r="B1453" s="417" t="s">
        <v>200</v>
      </c>
      <c r="C1453" s="1028" t="str">
        <f>'Class-9'!$ED$3</f>
        <v>S.U.P.W.</v>
      </c>
      <c r="D1453" s="1029"/>
      <c r="E1453" s="1029"/>
      <c r="F1453" s="1030" t="str">
        <f>IF($J1426="TC",0,IF($J1426="Nso",0,VLOOKUP($A1423,'Class-9'!$B$9:$GP$108,193,0)))</f>
        <v>0/100</v>
      </c>
      <c r="G1453" s="1031"/>
      <c r="H1453" s="78" t="str">
        <f>IF($J1426="TC",0,IF($J1426="Nso",0,VLOOKUP($A1423,'Class-9'!$B$9:$GP$108,138,0)))</f>
        <v/>
      </c>
      <c r="I1453" s="1094"/>
      <c r="J1453" s="1095"/>
      <c r="K1453" s="1095"/>
      <c r="L1453" s="1095"/>
      <c r="M1453" s="1095"/>
      <c r="N1453" s="1095"/>
      <c r="O1453" s="1096"/>
    </row>
    <row r="1454" spans="1:15" ht="14.25" customHeight="1">
      <c r="A1454" s="1138"/>
      <c r="B1454" s="417" t="s">
        <v>200</v>
      </c>
      <c r="C1454" s="1028" t="str">
        <f>'Class-9'!$EJ$3</f>
        <v>ART EDUCATION</v>
      </c>
      <c r="D1454" s="1029"/>
      <c r="E1454" s="1029"/>
      <c r="F1454" s="1030" t="str">
        <f>IF($J1425="TC",0,IF($J1425="Nso",0,VLOOKUP($A1423,'Class-9'!$B$9:$GP$108,197,0)))</f>
        <v>0/100</v>
      </c>
      <c r="G1454" s="1031"/>
      <c r="H1454" s="78" t="str">
        <f>IF($J1425="TC",0,IF($J1425="Nso",0,VLOOKUP($A1423,'Class-9'!$B$9:$GP$108,144,0)))</f>
        <v/>
      </c>
      <c r="I1454" s="1032" t="s">
        <v>92</v>
      </c>
      <c r="J1454" s="1033"/>
      <c r="K1454" s="1033"/>
      <c r="L1454" s="1033"/>
      <c r="M1454" s="1033"/>
      <c r="N1454" s="1033"/>
      <c r="O1454" s="1034"/>
    </row>
    <row r="1455" spans="1:15" ht="14.25" customHeight="1" thickBot="1">
      <c r="A1455" s="1138"/>
      <c r="B1455" s="417" t="s">
        <v>200</v>
      </c>
      <c r="C1455" s="1035" t="str">
        <f>'Class-9'!$EP$3</f>
        <v>H &amp; C RAJ</v>
      </c>
      <c r="D1455" s="1036"/>
      <c r="E1455" s="1036"/>
      <c r="F1455" s="1037" t="str">
        <f>IF($J1426="TC",0,IF($J1426="Nso",0,VLOOKUP($A1423,'Class-9'!$B$9:$GU$108,201,0)))</f>
        <v>0/200</v>
      </c>
      <c r="G1455" s="1038"/>
      <c r="H1455" s="374" t="str">
        <f>IF($J1426="TC",0,IF($J1426="Nso",0,VLOOKUP($A1423,'Class-9'!$B$9:$GU$108,156,0)))</f>
        <v/>
      </c>
      <c r="I1455" s="1032" t="s">
        <v>73</v>
      </c>
      <c r="J1455" s="1033"/>
      <c r="K1455" s="1033"/>
      <c r="L1455" s="1033"/>
      <c r="M1455" s="1033"/>
      <c r="N1455" s="1033"/>
      <c r="O1455" s="1034"/>
    </row>
    <row r="1456" spans="1:15" ht="20.25" customHeight="1">
      <c r="A1456" s="1138"/>
      <c r="B1456" s="417" t="s">
        <v>200</v>
      </c>
      <c r="C1456" s="1046" t="s">
        <v>204</v>
      </c>
      <c r="D1456" s="1047"/>
      <c r="E1456" s="1048"/>
      <c r="F1456" s="1055" t="s">
        <v>205</v>
      </c>
      <c r="G1456" s="1056"/>
      <c r="H1456" s="434" t="s">
        <v>34</v>
      </c>
      <c r="I1456" s="1039" t="s">
        <v>74</v>
      </c>
      <c r="J1456" s="1033"/>
      <c r="K1456" s="1033"/>
      <c r="L1456" s="1033"/>
      <c r="M1456" s="1033"/>
      <c r="N1456" s="1033"/>
      <c r="O1456" s="1034"/>
    </row>
    <row r="1457" spans="1:16" ht="20.25" customHeight="1">
      <c r="A1457" s="1138"/>
      <c r="B1457" s="417" t="s">
        <v>200</v>
      </c>
      <c r="C1457" s="1049"/>
      <c r="D1457" s="1050"/>
      <c r="E1457" s="1051"/>
      <c r="F1457" s="1057" t="s">
        <v>206</v>
      </c>
      <c r="G1457" s="1058"/>
      <c r="H1457" s="435" t="s">
        <v>203</v>
      </c>
      <c r="I1457" s="1040" t="s">
        <v>75</v>
      </c>
      <c r="J1457" s="1041"/>
      <c r="K1457" s="1041"/>
      <c r="L1457" s="1041"/>
      <c r="M1457" s="1041"/>
      <c r="N1457" s="1041"/>
      <c r="O1457" s="1042"/>
    </row>
    <row r="1458" spans="1:16" ht="16.5" customHeight="1">
      <c r="A1458" s="1138"/>
      <c r="B1458" s="417" t="s">
        <v>200</v>
      </c>
      <c r="C1458" s="1049"/>
      <c r="D1458" s="1050"/>
      <c r="E1458" s="1051"/>
      <c r="F1458" s="1057" t="s">
        <v>210</v>
      </c>
      <c r="G1458" s="1058"/>
      <c r="H1458" s="435" t="s">
        <v>68</v>
      </c>
      <c r="I1458" s="1043"/>
      <c r="J1458" s="1044"/>
      <c r="K1458" s="1044"/>
      <c r="L1458" s="1044"/>
      <c r="M1458" s="1044"/>
      <c r="N1458" s="1044"/>
      <c r="O1458" s="1045"/>
    </row>
    <row r="1459" spans="1:16" ht="16.5" customHeight="1">
      <c r="A1459" s="1138"/>
      <c r="B1459" s="417" t="s">
        <v>200</v>
      </c>
      <c r="C1459" s="1049"/>
      <c r="D1459" s="1050"/>
      <c r="E1459" s="1051"/>
      <c r="F1459" s="1057" t="s">
        <v>211</v>
      </c>
      <c r="G1459" s="1058"/>
      <c r="H1459" s="435" t="s">
        <v>69</v>
      </c>
      <c r="I1459" s="1043"/>
      <c r="J1459" s="1044"/>
      <c r="K1459" s="1044"/>
      <c r="L1459" s="1044"/>
      <c r="M1459" s="1044"/>
      <c r="N1459" s="1044"/>
      <c r="O1459" s="1045"/>
    </row>
    <row r="1460" spans="1:16" ht="16.5" customHeight="1">
      <c r="A1460" s="1138"/>
      <c r="B1460" s="417" t="s">
        <v>200</v>
      </c>
      <c r="C1460" s="1049"/>
      <c r="D1460" s="1050"/>
      <c r="E1460" s="1051"/>
      <c r="F1460" s="1057" t="s">
        <v>120</v>
      </c>
      <c r="G1460" s="1058"/>
      <c r="H1460" s="435" t="s">
        <v>71</v>
      </c>
      <c r="I1460" s="1022" t="s">
        <v>93</v>
      </c>
      <c r="J1460" s="1023"/>
      <c r="K1460" s="1023"/>
      <c r="L1460" s="1023"/>
      <c r="M1460" s="1023"/>
      <c r="N1460" s="1023"/>
      <c r="O1460" s="1024"/>
    </row>
    <row r="1461" spans="1:16" ht="16.5" customHeight="1" thickBot="1">
      <c r="A1461" s="1138"/>
      <c r="B1461" s="418" t="s">
        <v>200</v>
      </c>
      <c r="C1461" s="1052"/>
      <c r="D1461" s="1053"/>
      <c r="E1461" s="1054"/>
      <c r="F1461" s="1059" t="s">
        <v>208</v>
      </c>
      <c r="G1461" s="1060"/>
      <c r="H1461" s="436" t="s">
        <v>70</v>
      </c>
      <c r="I1461" s="1025"/>
      <c r="J1461" s="1026"/>
      <c r="K1461" s="1026"/>
      <c r="L1461" s="1026"/>
      <c r="M1461" s="1026"/>
      <c r="N1461" s="1026"/>
      <c r="O1461" s="1027"/>
    </row>
    <row r="1462" spans="1:16" ht="15.75" thickTop="1">
      <c r="A1462" s="1136"/>
      <c r="B1462" s="1136"/>
      <c r="C1462" s="1136"/>
      <c r="D1462" s="1136"/>
      <c r="E1462" s="1136"/>
      <c r="F1462" s="1136"/>
      <c r="G1462" s="1136"/>
      <c r="H1462" s="1136"/>
      <c r="I1462" s="1136"/>
      <c r="J1462" s="1136"/>
      <c r="K1462" s="1136"/>
      <c r="L1462" s="1136"/>
      <c r="M1462" s="1136"/>
      <c r="N1462" s="1136"/>
      <c r="O1462" s="1136"/>
    </row>
    <row r="1463" spans="1:16" ht="24.75" customHeight="1" thickBot="1">
      <c r="A1463" s="263">
        <f>A1423+1</f>
        <v>38</v>
      </c>
      <c r="B1463" s="1137" t="s">
        <v>56</v>
      </c>
      <c r="C1463" s="1137"/>
      <c r="D1463" s="1137"/>
      <c r="E1463" s="1137"/>
      <c r="F1463" s="1137"/>
      <c r="G1463" s="1137"/>
      <c r="H1463" s="1137"/>
      <c r="I1463" s="1137"/>
      <c r="J1463" s="1137"/>
      <c r="K1463" s="1137"/>
      <c r="L1463" s="1137"/>
      <c r="M1463" s="1137"/>
      <c r="N1463" s="1137"/>
      <c r="O1463" s="1137"/>
    </row>
    <row r="1464" spans="1:16" s="430" customFormat="1" ht="30.75" customHeight="1" thickTop="1">
      <c r="A1464" s="1138"/>
      <c r="B1464" s="1139"/>
      <c r="C1464" s="1140"/>
      <c r="D1464" s="1143" t="str">
        <f>Master!$E$8</f>
        <v>Govt. Sr. Secondary School Raimalwada</v>
      </c>
      <c r="E1464" s="1144"/>
      <c r="F1464" s="1144"/>
      <c r="G1464" s="1144"/>
      <c r="H1464" s="1144"/>
      <c r="I1464" s="1144"/>
      <c r="J1464" s="1144"/>
      <c r="K1464" s="1144"/>
      <c r="L1464" s="1144"/>
      <c r="M1464" s="1144"/>
      <c r="N1464" s="1144"/>
      <c r="O1464" s="1145"/>
    </row>
    <row r="1465" spans="1:16" ht="26.25" customHeight="1" thickBot="1">
      <c r="A1465" s="1138"/>
      <c r="B1465" s="1141"/>
      <c r="C1465" s="1142"/>
      <c r="D1465" s="1146" t="str">
        <f>Master!$E$11</f>
        <v>P.S.-Bapini (Jodhpur)</v>
      </c>
      <c r="E1465" s="1147"/>
      <c r="F1465" s="1147"/>
      <c r="G1465" s="1147"/>
      <c r="H1465" s="1147"/>
      <c r="I1465" s="1147"/>
      <c r="J1465" s="1147"/>
      <c r="K1465" s="1147"/>
      <c r="L1465" s="1147"/>
      <c r="M1465" s="1147"/>
      <c r="N1465" s="1147"/>
      <c r="O1465" s="1148"/>
    </row>
    <row r="1466" spans="1:16" ht="22.5" customHeight="1">
      <c r="A1466" s="1138"/>
      <c r="B1466" s="262"/>
      <c r="C1466" s="1149" t="s">
        <v>183</v>
      </c>
      <c r="D1466" s="1150"/>
      <c r="E1466" s="1150"/>
      <c r="F1466" s="1150"/>
      <c r="G1466" s="1151"/>
      <c r="H1466" s="1158" t="s">
        <v>156</v>
      </c>
      <c r="I1466" s="1158"/>
      <c r="J1466" s="1161">
        <f>VLOOKUP($A1463,'Class-9'!$B$9:$K$108,6)</f>
        <v>0</v>
      </c>
      <c r="K1466" s="1162"/>
      <c r="L1466" s="1167" t="s">
        <v>76</v>
      </c>
      <c r="M1466" s="1168"/>
      <c r="N1466" s="1169" t="str">
        <f>Master!$E$14</f>
        <v>08151106901</v>
      </c>
      <c r="O1466" s="1170"/>
    </row>
    <row r="1467" spans="1:16" ht="18.75" customHeight="1">
      <c r="A1467" s="1138"/>
      <c r="B1467" s="37"/>
      <c r="C1467" s="1152"/>
      <c r="D1467" s="1153"/>
      <c r="E1467" s="1153"/>
      <c r="F1467" s="1153"/>
      <c r="G1467" s="1154"/>
      <c r="H1467" s="1159"/>
      <c r="I1467" s="1159"/>
      <c r="J1467" s="1163"/>
      <c r="K1467" s="1164"/>
      <c r="L1467" s="1171" t="s">
        <v>72</v>
      </c>
      <c r="M1467" s="1172"/>
      <c r="N1467" s="1172"/>
      <c r="O1467" s="1173"/>
      <c r="P1467" s="104" t="s">
        <v>191</v>
      </c>
    </row>
    <row r="1468" spans="1:16" ht="23.25" customHeight="1" thickBot="1">
      <c r="A1468" s="1138"/>
      <c r="B1468" s="37"/>
      <c r="C1468" s="1155"/>
      <c r="D1468" s="1156"/>
      <c r="E1468" s="1156"/>
      <c r="F1468" s="1156"/>
      <c r="G1468" s="1157"/>
      <c r="H1468" s="1160"/>
      <c r="I1468" s="1160"/>
      <c r="J1468" s="1165"/>
      <c r="K1468" s="1166"/>
      <c r="L1468" s="1174" t="s">
        <v>57</v>
      </c>
      <c r="M1468" s="1175"/>
      <c r="N1468" s="1176" t="str">
        <f>Master!$E$6</f>
        <v>2021-22</v>
      </c>
      <c r="O1468" s="1177"/>
    </row>
    <row r="1469" spans="1:16" ht="20.25" customHeight="1">
      <c r="A1469" s="1138"/>
      <c r="B1469" s="417" t="s">
        <v>200</v>
      </c>
      <c r="C1469" s="1178" t="s">
        <v>22</v>
      </c>
      <c r="D1469" s="1179"/>
      <c r="E1469" s="1179"/>
      <c r="F1469" s="1180"/>
      <c r="G1469" s="23" t="s">
        <v>181</v>
      </c>
      <c r="H1469" s="1181">
        <f>VLOOKUP($A1463,'Class-9'!$B$9:$FL$108,4,0)</f>
        <v>0</v>
      </c>
      <c r="I1469" s="1181"/>
      <c r="J1469" s="1181"/>
      <c r="K1469" s="1181"/>
      <c r="L1469" s="1181"/>
      <c r="M1469" s="1181"/>
      <c r="N1469" s="1181"/>
      <c r="O1469" s="1182"/>
    </row>
    <row r="1470" spans="1:16" ht="20.25" customHeight="1">
      <c r="A1470" s="1138"/>
      <c r="B1470" s="417" t="s">
        <v>200</v>
      </c>
      <c r="C1470" s="1183" t="s">
        <v>24</v>
      </c>
      <c r="D1470" s="1184"/>
      <c r="E1470" s="1184"/>
      <c r="F1470" s="1185"/>
      <c r="G1470" s="31" t="s">
        <v>181</v>
      </c>
      <c r="H1470" s="1186">
        <f>VLOOKUP($A1463,'Class-9'!$B$9:$FL$108,7,0)</f>
        <v>0</v>
      </c>
      <c r="I1470" s="1186"/>
      <c r="J1470" s="1186"/>
      <c r="K1470" s="1186"/>
      <c r="L1470" s="1186"/>
      <c r="M1470" s="1186"/>
      <c r="N1470" s="1186"/>
      <c r="O1470" s="1187"/>
    </row>
    <row r="1471" spans="1:16" ht="20.25" customHeight="1">
      <c r="A1471" s="1138"/>
      <c r="B1471" s="417" t="s">
        <v>200</v>
      </c>
      <c r="C1471" s="1183" t="s">
        <v>25</v>
      </c>
      <c r="D1471" s="1184"/>
      <c r="E1471" s="1184"/>
      <c r="F1471" s="1185"/>
      <c r="G1471" s="31" t="s">
        <v>181</v>
      </c>
      <c r="H1471" s="1186">
        <f>VLOOKUP($A1463,'Class-9'!$B$9:$FL$108,8,0)</f>
        <v>0</v>
      </c>
      <c r="I1471" s="1186"/>
      <c r="J1471" s="1186"/>
      <c r="K1471" s="1186"/>
      <c r="L1471" s="1186"/>
      <c r="M1471" s="1186"/>
      <c r="N1471" s="1186"/>
      <c r="O1471" s="1187"/>
    </row>
    <row r="1472" spans="1:16" ht="20.25" customHeight="1">
      <c r="A1472" s="1138"/>
      <c r="B1472" s="417" t="s">
        <v>200</v>
      </c>
      <c r="C1472" s="1183" t="s">
        <v>58</v>
      </c>
      <c r="D1472" s="1184"/>
      <c r="E1472" s="1184"/>
      <c r="F1472" s="1185"/>
      <c r="G1472" s="31" t="s">
        <v>181</v>
      </c>
      <c r="H1472" s="1186">
        <f>VLOOKUP($A1463,'Class-9'!$B$9:$FL$108,9,0)</f>
        <v>0</v>
      </c>
      <c r="I1472" s="1186"/>
      <c r="J1472" s="1186"/>
      <c r="K1472" s="1186"/>
      <c r="L1472" s="1186"/>
      <c r="M1472" s="1186"/>
      <c r="N1472" s="1186"/>
      <c r="O1472" s="1187"/>
    </row>
    <row r="1473" spans="1:15" ht="20.25" customHeight="1">
      <c r="A1473" s="1138"/>
      <c r="B1473" s="417" t="s">
        <v>200</v>
      </c>
      <c r="C1473" s="1183" t="s">
        <v>59</v>
      </c>
      <c r="D1473" s="1184"/>
      <c r="E1473" s="1184"/>
      <c r="F1473" s="1185"/>
      <c r="G1473" s="31" t="s">
        <v>181</v>
      </c>
      <c r="H1473" s="1188" t="str">
        <f>CONCATENATE('Class-9'!$G$4,'Class-9'!$J$4)</f>
        <v>9(A)</v>
      </c>
      <c r="I1473" s="1186"/>
      <c r="J1473" s="1186"/>
      <c r="K1473" s="1186"/>
      <c r="L1473" s="1186"/>
      <c r="M1473" s="1186"/>
      <c r="N1473" s="1186"/>
      <c r="O1473" s="1187"/>
    </row>
    <row r="1474" spans="1:15" ht="20.25" customHeight="1" thickBot="1">
      <c r="A1474" s="1138"/>
      <c r="B1474" s="417" t="s">
        <v>200</v>
      </c>
      <c r="C1474" s="1189" t="s">
        <v>27</v>
      </c>
      <c r="D1474" s="1190"/>
      <c r="E1474" s="1190"/>
      <c r="F1474" s="1191"/>
      <c r="G1474" s="80" t="s">
        <v>181</v>
      </c>
      <c r="H1474" s="1192">
        <f>VLOOKUP($A1463,'Class-9'!$B$9:$FL$108,10,0)</f>
        <v>0</v>
      </c>
      <c r="I1474" s="1192"/>
      <c r="J1474" s="1192"/>
      <c r="K1474" s="1192"/>
      <c r="L1474" s="1192"/>
      <c r="M1474" s="1192"/>
      <c r="N1474" s="1192"/>
      <c r="O1474" s="1193"/>
    </row>
    <row r="1475" spans="1:15" ht="16.5" customHeight="1">
      <c r="A1475" s="1138"/>
      <c r="B1475" s="417" t="s">
        <v>200</v>
      </c>
      <c r="C1475" s="1194" t="s">
        <v>60</v>
      </c>
      <c r="D1475" s="1195"/>
      <c r="E1475" s="1198" t="s">
        <v>81</v>
      </c>
      <c r="F1475" s="1198" t="s">
        <v>82</v>
      </c>
      <c r="G1475" s="1200" t="s">
        <v>32</v>
      </c>
      <c r="H1475" s="1202" t="s">
        <v>61</v>
      </c>
      <c r="I1475" s="1202"/>
      <c r="J1475" s="1203"/>
      <c r="K1475" s="1204" t="s">
        <v>97</v>
      </c>
      <c r="L1475" s="1205"/>
      <c r="M1475" s="1206"/>
      <c r="N1475" s="1097" t="s">
        <v>88</v>
      </c>
      <c r="O1475" s="1099" t="s">
        <v>118</v>
      </c>
    </row>
    <row r="1476" spans="1:15" ht="16.5" customHeight="1">
      <c r="A1476" s="1138"/>
      <c r="B1476" s="417" t="s">
        <v>200</v>
      </c>
      <c r="C1476" s="1196"/>
      <c r="D1476" s="1197"/>
      <c r="E1476" s="1199"/>
      <c r="F1476" s="1199"/>
      <c r="G1476" s="1201"/>
      <c r="H1476" s="428" t="s">
        <v>31</v>
      </c>
      <c r="I1476" s="254" t="s">
        <v>194</v>
      </c>
      <c r="J1476" s="429" t="s">
        <v>32</v>
      </c>
      <c r="K1476" s="428" t="s">
        <v>31</v>
      </c>
      <c r="L1476" s="254" t="s">
        <v>194</v>
      </c>
      <c r="M1476" s="429" t="s">
        <v>32</v>
      </c>
      <c r="N1476" s="1098"/>
      <c r="O1476" s="1100"/>
    </row>
    <row r="1477" spans="1:15" ht="16.5" customHeight="1" thickBot="1">
      <c r="A1477" s="1138"/>
      <c r="B1477" s="417" t="s">
        <v>200</v>
      </c>
      <c r="C1477" s="1102" t="s">
        <v>62</v>
      </c>
      <c r="D1477" s="1103"/>
      <c r="E1477" s="253">
        <f>'Class-9'!$L$7</f>
        <v>10</v>
      </c>
      <c r="F1477" s="253">
        <f>'Class-9'!$M$7</f>
        <v>10</v>
      </c>
      <c r="G1477" s="255">
        <f>SUM(E1477:F1477)</f>
        <v>20</v>
      </c>
      <c r="H1477" s="253">
        <f>'Class-9'!$O$7</f>
        <v>24</v>
      </c>
      <c r="I1477" s="253">
        <f>'Class-9'!$P$7</f>
        <v>6</v>
      </c>
      <c r="J1477" s="255">
        <f>SUM(H1477:I1477)</f>
        <v>30</v>
      </c>
      <c r="K1477" s="253">
        <f>'Class-9'!$R$7</f>
        <v>40</v>
      </c>
      <c r="L1477" s="253">
        <f>'Class-9'!$S$7</f>
        <v>10</v>
      </c>
      <c r="M1477" s="255">
        <f>SUM(K1477:L1477)</f>
        <v>50</v>
      </c>
      <c r="N1477" s="129">
        <f>SUM(G1477,J1477,M1477)</f>
        <v>100</v>
      </c>
      <c r="O1477" s="1101"/>
    </row>
    <row r="1478" spans="1:15" ht="16.5" customHeight="1">
      <c r="A1478" s="1138"/>
      <c r="B1478" s="417" t="s">
        <v>200</v>
      </c>
      <c r="C1478" s="1104" t="str">
        <f>'Class-9'!$L$3</f>
        <v>HINDI</v>
      </c>
      <c r="D1478" s="1105"/>
      <c r="E1478" s="81">
        <f>IF($J1466="TC",0,IF($J1466="Nso",0,VLOOKUP($A1463,'Class-9'!$B$9:$FL$108,11,0)))</f>
        <v>0</v>
      </c>
      <c r="F1478" s="81">
        <f>IF($J1466="TC",0,IF($J1466="Nso",0,VLOOKUP($A1463,'Class-9'!$B$9:$FL$108,12,0)))</f>
        <v>0</v>
      </c>
      <c r="G1478" s="256">
        <f>E1478+F1478</f>
        <v>0</v>
      </c>
      <c r="H1478" s="81">
        <f>IF($J1466="TC",0,IF($J1466="Nso",0,VLOOKUP($A1463,'Class-9'!$B$9:$FL$108,14,0)))</f>
        <v>0</v>
      </c>
      <c r="I1478" s="81">
        <f>IF($J1466="TC",0,IF($J1466="Nso",0,VLOOKUP($A1463,'Class-9'!$B$9:$FL$108,15,0)))</f>
        <v>0</v>
      </c>
      <c r="J1478" s="256">
        <f>H1478+I1478</f>
        <v>0</v>
      </c>
      <c r="K1478" s="81">
        <f>IF($J1466="TC",0,IF($J1466="Nso",0,VLOOKUP($A1463,'Class-9'!$B$9:$FL$108,17,0)))</f>
        <v>0</v>
      </c>
      <c r="L1478" s="81">
        <f>IF($J1466="Nso",0,VLOOKUP($A1463,'Class-9'!$B$9:$FL$108,18,0))</f>
        <v>0</v>
      </c>
      <c r="M1478" s="256">
        <f>K1478+L1478</f>
        <v>0</v>
      </c>
      <c r="N1478" s="81">
        <f>G1478+J1478+M1478</f>
        <v>0</v>
      </c>
      <c r="O1478" s="82" t="str">
        <f>IF($J1466="TC",0,IF($J1466="Nso",0,VLOOKUP($A1463,'Class-9'!$B$9:$FL$108,24,0)))</f>
        <v/>
      </c>
    </row>
    <row r="1479" spans="1:15" ht="16.5" customHeight="1" thickBot="1">
      <c r="A1479" s="1138"/>
      <c r="B1479" s="417" t="s">
        <v>200</v>
      </c>
      <c r="C1479" s="1106" t="str">
        <f>'Class-9'!$Z$3</f>
        <v>ENGLISH</v>
      </c>
      <c r="D1479" s="1107"/>
      <c r="E1479" s="419">
        <f>IF($J1466="TC",0,IF($J1466="Nso",0,VLOOKUP($A1463,'Class-9'!$B$9:$FL$108,25,0)))</f>
        <v>0</v>
      </c>
      <c r="F1479" s="419">
        <f>IF($J1466="TC",0,IF($J1466="Nso",0,VLOOKUP($A1463,'Class-9'!$B$9:$FL$108,26,0)))</f>
        <v>0</v>
      </c>
      <c r="G1479" s="420">
        <f t="shared" ref="G1479" si="296">E1479+F1479</f>
        <v>0</v>
      </c>
      <c r="H1479" s="421">
        <f>IF($J1466="TC",0,IF($J1466="Nso",0,VLOOKUP($A1463,'Class-9'!$B$9:$FL$108,28,0)))</f>
        <v>0</v>
      </c>
      <c r="I1479" s="419">
        <f>IF($J1466="TC",0,IF($J1466="Nso",0,VLOOKUP($A1463,'Class-9'!$B$9:$FL$108,29,0)))</f>
        <v>0</v>
      </c>
      <c r="J1479" s="420">
        <f t="shared" ref="J1479" si="297">H1479+I1479</f>
        <v>0</v>
      </c>
      <c r="K1479" s="419">
        <f>IF($J1466="TC",0,IF($J1466="Nso",0,VLOOKUP($A1463,'Class-9'!$B$9:$FL$108,31,0)))</f>
        <v>0</v>
      </c>
      <c r="L1479" s="419">
        <f>IF($J1466="Nso",0,VLOOKUP($A1463,'Class-9'!$B$9:$FL$108,32,0))</f>
        <v>0</v>
      </c>
      <c r="M1479" s="420">
        <f t="shared" ref="M1479" si="298">K1479+L1479</f>
        <v>0</v>
      </c>
      <c r="N1479" s="419">
        <f t="shared" ref="N1479" si="299">G1479+J1479+M1479</f>
        <v>0</v>
      </c>
      <c r="O1479" s="422" t="str">
        <f>IF($J1466="TC",0,IF($J1466="Nso",0,VLOOKUP($A1463,'Class-9'!$B$9:$FL$108,38,0)))</f>
        <v/>
      </c>
    </row>
    <row r="1480" spans="1:15" ht="16.5" customHeight="1" thickBot="1">
      <c r="A1480" s="1138"/>
      <c r="B1480" s="417" t="s">
        <v>200</v>
      </c>
      <c r="C1480" s="1108" t="s">
        <v>62</v>
      </c>
      <c r="D1480" s="1109"/>
      <c r="E1480" s="424">
        <f>'Class-9'!$AN$7</f>
        <v>20</v>
      </c>
      <c r="F1480" s="424">
        <f>'Class-9'!$AO$7</f>
        <v>20</v>
      </c>
      <c r="G1480" s="425">
        <f>SUM(E1480:F1480)</f>
        <v>40</v>
      </c>
      <c r="H1480" s="424">
        <f>'Class-9'!$AQ$7</f>
        <v>48</v>
      </c>
      <c r="I1480" s="424">
        <f>'Class-9'!$AR$7</f>
        <v>12</v>
      </c>
      <c r="J1480" s="425">
        <f>SUM(H1480:I1480)</f>
        <v>60</v>
      </c>
      <c r="K1480" s="424">
        <f>'Class-9'!$AT$7</f>
        <v>80</v>
      </c>
      <c r="L1480" s="424">
        <f>'Class-9'!$AU$7</f>
        <v>20</v>
      </c>
      <c r="M1480" s="425">
        <f>SUM(K1480:L1480)</f>
        <v>100</v>
      </c>
      <c r="N1480" s="426">
        <f>SUM(G1480,J1480,M1480)</f>
        <v>200</v>
      </c>
      <c r="O1480" s="427" t="s">
        <v>201</v>
      </c>
    </row>
    <row r="1481" spans="1:15" ht="16.5" customHeight="1">
      <c r="A1481" s="1138"/>
      <c r="B1481" s="417" t="s">
        <v>200</v>
      </c>
      <c r="C1481" s="1110" t="str">
        <f>'Class-9'!$AN$3</f>
        <v>SANSKRIT-I</v>
      </c>
      <c r="D1481" s="1111"/>
      <c r="E1481" s="81">
        <f>IF($J1466="TC",0,IF($J1466="Nso",0,VLOOKUP($A1463,'Class-9'!$B$9:$FL$108,39,0)))</f>
        <v>0</v>
      </c>
      <c r="F1481" s="81">
        <f>IF($J1466="TC",0,IF($J1466="TC",0,IF($J1466="Nso",0,VLOOKUP($A1463,'Class-9'!$B$9:$FL$108,40,0))))</f>
        <v>0</v>
      </c>
      <c r="G1481" s="423">
        <f t="shared" ref="G1481:G1485" si="300">E1481+F1481</f>
        <v>0</v>
      </c>
      <c r="H1481" s="410">
        <f>IF($J1466="TC",0,IF($J1466="Nso",0,VLOOKUP($A1463,'Class-9'!$B$9:$FL$108,42,0)))</f>
        <v>0</v>
      </c>
      <c r="I1481" s="81">
        <f>IF($J1466="TC",0,IF($J1466="Nso",0,VLOOKUP($A1463,'Class-9'!$B$9:$FL$108,43,0)))</f>
        <v>0</v>
      </c>
      <c r="J1481" s="423">
        <f t="shared" ref="J1481:J1485" si="301">H1481+I1481</f>
        <v>0</v>
      </c>
      <c r="K1481" s="81">
        <f>IF($J1466="TC",0,IF($J1466="Nso",0,VLOOKUP($A1463,'Class-9'!$B$9:$FL$108,45,0)))</f>
        <v>0</v>
      </c>
      <c r="L1481" s="81">
        <f>IF($J1466="Nso",0,VLOOKUP($A1463,'Class-9'!$B$9:$FL$108,46,0))</f>
        <v>0</v>
      </c>
      <c r="M1481" s="423">
        <f t="shared" ref="M1481:M1485" si="302">K1481+L1481</f>
        <v>0</v>
      </c>
      <c r="N1481" s="81">
        <f t="shared" ref="N1481:N1485" si="303">G1481+J1481+M1481</f>
        <v>0</v>
      </c>
      <c r="O1481" s="82" t="str">
        <f>IF($J1466="TC",0,IF($J1466="Nso",0,VLOOKUP($A1463,'Class-9'!$B$9:$FL$108,52,0)))</f>
        <v/>
      </c>
    </row>
    <row r="1482" spans="1:15" ht="16.5" customHeight="1">
      <c r="A1482" s="1138"/>
      <c r="B1482" s="417" t="s">
        <v>200</v>
      </c>
      <c r="C1482" s="1112" t="str">
        <f>'Class-9'!$BB$3</f>
        <v>SANSKRIT-II</v>
      </c>
      <c r="D1482" s="1113"/>
      <c r="E1482" s="81">
        <f>IF($J1466="TC",0,IF($J1466="Nso",0,VLOOKUP($A1463,'Class-9'!$B$9:$FL$108,53,0)))</f>
        <v>0</v>
      </c>
      <c r="F1482" s="81">
        <f>IF($J1466="TC",0,IF($J1466="Nso",0,VLOOKUP($A1463,'Class-9'!$B$9:$FL$108,54,0)))</f>
        <v>0</v>
      </c>
      <c r="G1482" s="257">
        <f t="shared" si="300"/>
        <v>0</v>
      </c>
      <c r="H1482" s="258">
        <f>IF($J1466="TC",0,IF($J1466="Nso",0,VLOOKUP($A1463,'Class-9'!$B$9:$FL$108,56,0)))</f>
        <v>0</v>
      </c>
      <c r="I1482" s="81">
        <f>IF($J1466="TC",0,IF($J1466="Nso",0,VLOOKUP($A1463,'Class-9'!$B$9:$FL$108,57,0)))</f>
        <v>0</v>
      </c>
      <c r="J1482" s="257">
        <f t="shared" si="301"/>
        <v>0</v>
      </c>
      <c r="K1482" s="81">
        <f>IF($J1466="TC",0,IF($J1466="Nso",0,VLOOKUP($A1463,'Class-9'!$B$9:$FL$108,59,0)))</f>
        <v>0</v>
      </c>
      <c r="L1482" s="81">
        <f>IF($J1466="Nso",0,VLOOKUP($A1463,'Class-9'!$B$9:$FL$108,60,0))</f>
        <v>0</v>
      </c>
      <c r="M1482" s="257">
        <f t="shared" si="302"/>
        <v>0</v>
      </c>
      <c r="N1482" s="81">
        <f t="shared" si="303"/>
        <v>0</v>
      </c>
      <c r="O1482" s="82" t="str">
        <f>IF($J1466="TC",0,IF($J1466="Nso",0,VLOOKUP($A1463,'Class-9'!$B$9:$FL$108,66,0)))</f>
        <v/>
      </c>
    </row>
    <row r="1483" spans="1:15" ht="16.5" customHeight="1">
      <c r="A1483" s="1138"/>
      <c r="B1483" s="417" t="s">
        <v>200</v>
      </c>
      <c r="C1483" s="1112" t="str">
        <f>'Class-9'!$BP$3</f>
        <v>MATHEMATICS</v>
      </c>
      <c r="D1483" s="1113"/>
      <c r="E1483" s="81">
        <f>IF($J1466="TC",0,IF($J1466="Nso",0,VLOOKUP($A1463,'Class-9'!$B$9:$FL$108,67,0)))</f>
        <v>0</v>
      </c>
      <c r="F1483" s="81">
        <f>IF($J1466="TC",0,IF($J1466="Nso",0,VLOOKUP($A1463,'Class-9'!$B$9:$FL$108,68,0)))</f>
        <v>0</v>
      </c>
      <c r="G1483" s="257">
        <f t="shared" si="300"/>
        <v>0</v>
      </c>
      <c r="H1483" s="258">
        <f>IF($J1466="TC",0,IF($J1466="Nso",0,VLOOKUP($A1463,'Class-9'!$B$9:$FL$108,70,0)))</f>
        <v>0</v>
      </c>
      <c r="I1483" s="81">
        <f>IF($J1466="TC",0,IF($J1466="Nso",0,VLOOKUP($A1463,'Class-9'!$B$9:$FL$108,71,0)))</f>
        <v>0</v>
      </c>
      <c r="J1483" s="257">
        <f t="shared" si="301"/>
        <v>0</v>
      </c>
      <c r="K1483" s="81">
        <f>IF($J1466="TC",0,IF($J1466="Nso",0,VLOOKUP($A1463,'Class-9'!$B$9:$FL$108,73,0)))</f>
        <v>0</v>
      </c>
      <c r="L1483" s="81">
        <f>IF($J1466="Nso",0,VLOOKUP($A1463,'Class-9'!$B$9:$FL$108,74,0))</f>
        <v>0</v>
      </c>
      <c r="M1483" s="257">
        <f t="shared" si="302"/>
        <v>0</v>
      </c>
      <c r="N1483" s="81">
        <f t="shared" si="303"/>
        <v>0</v>
      </c>
      <c r="O1483" s="82" t="str">
        <f>IF($J1466="TC",0,IF($J1466="Nso",0,VLOOKUP($A1463,'Class-9'!$B$9:$FL$108,80,0)))</f>
        <v/>
      </c>
    </row>
    <row r="1484" spans="1:15" ht="16.5" customHeight="1">
      <c r="A1484" s="1138"/>
      <c r="B1484" s="417" t="s">
        <v>200</v>
      </c>
      <c r="C1484" s="1114" t="str">
        <f>'Class-9'!$CD$3</f>
        <v>SCIENCE</v>
      </c>
      <c r="D1484" s="1115"/>
      <c r="E1484" s="411">
        <f>IF($J1466="TC",0,IF($J1466="Nso",0,VLOOKUP($A1463,'Class-9'!$B$9:$FL$108,81,0)))</f>
        <v>0</v>
      </c>
      <c r="F1484" s="411">
        <f>IF($J1466="TC",0,IF($J1466="Nso",0,VLOOKUP($A1463,'Class-9'!$B$9:$FL$108,82,0)))</f>
        <v>0</v>
      </c>
      <c r="G1484" s="412">
        <f t="shared" si="300"/>
        <v>0</v>
      </c>
      <c r="H1484" s="413">
        <f>IF($J1466="TC",0,IF($J1466="Nso",0,VLOOKUP($A1463,'Class-9'!$B$9:$FL$108,84,0)))</f>
        <v>0</v>
      </c>
      <c r="I1484" s="411">
        <f>IF($J1466="TC",0,IF($J1466="Nso",0,VLOOKUP($A1463,'Class-9'!$B$9:$FL$108,85,0)))</f>
        <v>0</v>
      </c>
      <c r="J1484" s="412">
        <f t="shared" si="301"/>
        <v>0</v>
      </c>
      <c r="K1484" s="411">
        <f>IF($J1466="TC",0,IF($J1466="Nso",0,VLOOKUP($A1463,'Class-9'!$B$9:$FL$108,87,0)))</f>
        <v>0</v>
      </c>
      <c r="L1484" s="411">
        <f>IF($J1466="Nso",0,VLOOKUP($A1463,'Class-9'!$B$9:$FL$108,88,0))</f>
        <v>0</v>
      </c>
      <c r="M1484" s="412">
        <f t="shared" si="302"/>
        <v>0</v>
      </c>
      <c r="N1484" s="411">
        <f t="shared" si="303"/>
        <v>0</v>
      </c>
      <c r="O1484" s="414" t="str">
        <f>IF($J1466="TC",0,IF($J1466="Nso",0,VLOOKUP($A1463,'Class-9'!$B$9:$FL$108,94,0)))</f>
        <v/>
      </c>
    </row>
    <row r="1485" spans="1:15" ht="16.5" customHeight="1" thickBot="1">
      <c r="A1485" s="1138"/>
      <c r="B1485" s="417" t="s">
        <v>200</v>
      </c>
      <c r="C1485" s="1114" t="str">
        <f>'Class-9'!$CR$3</f>
        <v>SOCIAL SCIENCE</v>
      </c>
      <c r="D1485" s="1115"/>
      <c r="E1485" s="411">
        <f>IF($J1467="TC",0,IF($J1466="Nso",0,VLOOKUP($A1463,'Class-9'!$B$9:$FL$108,95,0)))</f>
        <v>0</v>
      </c>
      <c r="F1485" s="411">
        <f>IF($J1467="TC",0,IF($J1466="Nso",0,VLOOKUP($A1463,'Class-9'!$B$9:$FL$108,96,0)))</f>
        <v>0</v>
      </c>
      <c r="G1485" s="412">
        <f t="shared" si="300"/>
        <v>0</v>
      </c>
      <c r="H1485" s="413">
        <f>IF($J1467="TC",0,IF($J1466="Nso",0,VLOOKUP($A1463,'Class-9'!$B$9:$FL$108,98,0)))</f>
        <v>0</v>
      </c>
      <c r="I1485" s="411">
        <f>IF($J1467="TC",0,IF($J1466="Nso",0,VLOOKUP($A1463,'Class-9'!$B$9:$FL$108,99,0)))</f>
        <v>0</v>
      </c>
      <c r="J1485" s="412">
        <f t="shared" si="301"/>
        <v>0</v>
      </c>
      <c r="K1485" s="411">
        <f>IF($J1467="TC",0,IF($J1466="Nso",0,VLOOKUP($A1463,'Class-9'!$B$9:$FL$108,101,0)))</f>
        <v>0</v>
      </c>
      <c r="L1485" s="411">
        <f>IF($J1467="Nso",0,VLOOKUP($A1463,'Class-9'!$B$9:$FL$108,102,0))</f>
        <v>0</v>
      </c>
      <c r="M1485" s="412">
        <f t="shared" si="302"/>
        <v>0</v>
      </c>
      <c r="N1485" s="411">
        <f t="shared" si="303"/>
        <v>0</v>
      </c>
      <c r="O1485" s="414" t="str">
        <f>IF($J1467="TC",0,IF($J1466="Nso",0,VLOOKUP($A1463,'Class-9'!$B$9:$FL$108,108,0)))</f>
        <v/>
      </c>
    </row>
    <row r="1486" spans="1:15" ht="23.25" customHeight="1">
      <c r="A1486" s="1138"/>
      <c r="B1486" s="417" t="s">
        <v>200</v>
      </c>
      <c r="C1486" s="1116" t="s">
        <v>89</v>
      </c>
      <c r="D1486" s="1117"/>
      <c r="E1486" s="1118"/>
      <c r="F1486" s="1122" t="s">
        <v>90</v>
      </c>
      <c r="G1486" s="1123"/>
      <c r="H1486" s="1124" t="s">
        <v>91</v>
      </c>
      <c r="I1486" s="1125"/>
      <c r="J1486" s="1126" t="s">
        <v>47</v>
      </c>
      <c r="K1486" s="1127"/>
      <c r="L1486" s="415" t="s">
        <v>111</v>
      </c>
      <c r="M1486" s="1128" t="s">
        <v>45</v>
      </c>
      <c r="N1486" s="1129"/>
      <c r="O1486" s="416" t="s">
        <v>49</v>
      </c>
    </row>
    <row r="1487" spans="1:15" ht="20.25" customHeight="1" thickBot="1">
      <c r="A1487" s="1138"/>
      <c r="B1487" s="417" t="s">
        <v>200</v>
      </c>
      <c r="C1487" s="1119"/>
      <c r="D1487" s="1120"/>
      <c r="E1487" s="1121"/>
      <c r="F1487" s="1130">
        <f>IF($J1466="TC",0,IF($J1466="Nso",0,VLOOKUP($A1463,'Class-9'!$B$9:$FL$108,160,0)))</f>
        <v>0</v>
      </c>
      <c r="G1487" s="1131"/>
      <c r="H1487" s="1130">
        <f>IF($J1466="TC",0,IF($J1466="Nso",0,VLOOKUP($A1463,'Class-9'!$B$9:$FL$108,161,0)))</f>
        <v>0</v>
      </c>
      <c r="I1487" s="1131"/>
      <c r="J1487" s="1132">
        <f>IF($J1466="TC",0,IF($J1466="Nso",0,VLOOKUP($A1463,'Class-9'!$B$9:$FL$108,162,0)))</f>
        <v>0</v>
      </c>
      <c r="K1487" s="1133"/>
      <c r="L1487" s="259" t="str">
        <f>IF($J1466="TC",0,IF($J1466="Nso",0,VLOOKUP($A1463,'Class-9'!$B$9:$FL$108,163,0)))</f>
        <v/>
      </c>
      <c r="M1487" s="1134" t="str">
        <f>IF($J1466="TC","TC",IF($J1466="Nso","NSO",VLOOKUP($A1463,'Class-9'!$B$9:$FL$108,164,0)))</f>
        <v/>
      </c>
      <c r="N1487" s="1135"/>
      <c r="O1487" s="79" t="str">
        <f>IF($J1466="Nso",0,VLOOKUP($A1463,'Class-9'!$B$9:$FL$108,166,0))</f>
        <v/>
      </c>
    </row>
    <row r="1488" spans="1:15" ht="20.25" customHeight="1">
      <c r="A1488" s="1138"/>
      <c r="B1488" s="417" t="s">
        <v>200</v>
      </c>
      <c r="C1488" s="1061" t="s">
        <v>64</v>
      </c>
      <c r="D1488" s="1062"/>
      <c r="E1488" s="1062"/>
      <c r="F1488" s="1062"/>
      <c r="G1488" s="1062"/>
      <c r="H1488" s="1063"/>
      <c r="I1488" s="1064" t="s">
        <v>65</v>
      </c>
      <c r="J1488" s="1065"/>
      <c r="K1488" s="1065"/>
      <c r="L1488" s="83">
        <f>VLOOKUP($A1463,'Class-9'!$B$9:$FL$108,157,0)</f>
        <v>0</v>
      </c>
      <c r="M1488" s="1066" t="s">
        <v>121</v>
      </c>
      <c r="N1488" s="1067"/>
      <c r="O1488" s="1068"/>
    </row>
    <row r="1489" spans="1:15" ht="20.25" customHeight="1" thickBot="1">
      <c r="A1489" s="1138"/>
      <c r="B1489" s="417" t="s">
        <v>200</v>
      </c>
      <c r="C1489" s="1069" t="s">
        <v>60</v>
      </c>
      <c r="D1489" s="1070"/>
      <c r="E1489" s="1070"/>
      <c r="F1489" s="1071" t="s">
        <v>192</v>
      </c>
      <c r="G1489" s="1071"/>
      <c r="H1489" s="260" t="s">
        <v>53</v>
      </c>
      <c r="I1489" s="1072" t="s">
        <v>66</v>
      </c>
      <c r="J1489" s="1073"/>
      <c r="K1489" s="1073"/>
      <c r="L1489" s="113">
        <f>VLOOKUP($A1463,'Class-9'!$B$9:$FL$108,158,0)</f>
        <v>0</v>
      </c>
      <c r="M1489" s="1074" t="str">
        <f>IF($J1466="TC",0,IF($J1466="Nso",0,VLOOKUP($A1463,'Class-9'!$B$9:$FL$108,159,0)))</f>
        <v/>
      </c>
      <c r="N1489" s="1075"/>
      <c r="O1489" s="1076"/>
    </row>
    <row r="1490" spans="1:15" ht="17.25" customHeight="1">
      <c r="A1490" s="1138"/>
      <c r="B1490" s="417" t="s">
        <v>200</v>
      </c>
      <c r="C1490" s="1069"/>
      <c r="D1490" s="1070"/>
      <c r="E1490" s="1070"/>
      <c r="F1490" s="1071"/>
      <c r="G1490" s="1071"/>
      <c r="H1490" s="261" t="s">
        <v>119</v>
      </c>
      <c r="I1490" s="1077" t="s">
        <v>67</v>
      </c>
      <c r="J1490" s="1078"/>
      <c r="K1490" s="1078"/>
      <c r="L1490" s="1079">
        <f>IF($J1466="TC","Transferred",IF($J1466="Nso","NameSeparated",VLOOKUP($A1463,'Class-9'!$B$9:$FL$108,167,0)))</f>
        <v>0</v>
      </c>
      <c r="M1490" s="1079"/>
      <c r="N1490" s="1079"/>
      <c r="O1490" s="1080"/>
    </row>
    <row r="1491" spans="1:15" ht="17.25" customHeight="1">
      <c r="A1491" s="1138"/>
      <c r="B1491" s="417" t="s">
        <v>200</v>
      </c>
      <c r="C1491" s="1081" t="str">
        <f>'Class-9'!$DF$3</f>
        <v>Foundation Of Information Tech.</v>
      </c>
      <c r="D1491" s="1082"/>
      <c r="E1491" s="1083"/>
      <c r="F1491" s="1084" t="str">
        <f>IF($J1466="TC",0,IF($J1466="Nso",0,VLOOKUP($A1463,'Class-9'!$B$9:$GP$108,185,0)))</f>
        <v>0/200</v>
      </c>
      <c r="G1491" s="1084"/>
      <c r="H1491" s="78" t="str">
        <f>IF($J1466="TC",0,IF($J1466="Nso",0,VLOOKUP($A1463,'Class-9'!$B$9:$GP$108,120,0)))</f>
        <v/>
      </c>
      <c r="I1491" s="1085" t="s">
        <v>79</v>
      </c>
      <c r="J1491" s="1086"/>
      <c r="K1491" s="1086"/>
      <c r="L1491" s="1087">
        <f>'Class-9'!$T$2</f>
        <v>44676</v>
      </c>
      <c r="M1491" s="1088"/>
      <c r="N1491" s="1088"/>
      <c r="O1491" s="1089"/>
    </row>
    <row r="1492" spans="1:15" ht="21" customHeight="1">
      <c r="A1492" s="1138"/>
      <c r="B1492" s="417" t="s">
        <v>200</v>
      </c>
      <c r="C1492" s="1090" t="str">
        <f>'Class-9'!$DR$3</f>
        <v>Health &amp; Phy. Edu.</v>
      </c>
      <c r="D1492" s="1084"/>
      <c r="E1492" s="1084"/>
      <c r="F1492" s="1030" t="str">
        <f>IF($J1466="TC",0,IF($J1466="Nso",0,VLOOKUP($A1463,'Class-9'!$B$9:$GP$108,189,0)))</f>
        <v>0/200</v>
      </c>
      <c r="G1492" s="1031"/>
      <c r="H1492" s="78" t="str">
        <f>IF($J1466="TC",0,IF($J1466="Nso",0,VLOOKUP($A1463,'Class-9'!$B$9:$GP$108,132,0)))</f>
        <v/>
      </c>
      <c r="I1492" s="1091"/>
      <c r="J1492" s="1092"/>
      <c r="K1492" s="1092"/>
      <c r="L1492" s="1092"/>
      <c r="M1492" s="1092"/>
      <c r="N1492" s="1092"/>
      <c r="O1492" s="1093"/>
    </row>
    <row r="1493" spans="1:15" ht="21" customHeight="1">
      <c r="A1493" s="1138"/>
      <c r="B1493" s="417" t="s">
        <v>200</v>
      </c>
      <c r="C1493" s="1028" t="str">
        <f>'Class-9'!$ED$3</f>
        <v>S.U.P.W.</v>
      </c>
      <c r="D1493" s="1029"/>
      <c r="E1493" s="1029"/>
      <c r="F1493" s="1030" t="str">
        <f>IF($J1466="TC",0,IF($J1466="Nso",0,VLOOKUP($A1463,'Class-9'!$B$9:$GP$108,193,0)))</f>
        <v>0/100</v>
      </c>
      <c r="G1493" s="1031"/>
      <c r="H1493" s="78" t="str">
        <f>IF($J1466="TC",0,IF($J1466="Nso",0,VLOOKUP($A1463,'Class-9'!$B$9:$GP$108,138,0)))</f>
        <v/>
      </c>
      <c r="I1493" s="1094"/>
      <c r="J1493" s="1095"/>
      <c r="K1493" s="1095"/>
      <c r="L1493" s="1095"/>
      <c r="M1493" s="1095"/>
      <c r="N1493" s="1095"/>
      <c r="O1493" s="1096"/>
    </row>
    <row r="1494" spans="1:15" ht="14.25" customHeight="1">
      <c r="A1494" s="1138"/>
      <c r="B1494" s="417" t="s">
        <v>200</v>
      </c>
      <c r="C1494" s="1028" t="str">
        <f>'Class-9'!$EJ$3</f>
        <v>ART EDUCATION</v>
      </c>
      <c r="D1494" s="1029"/>
      <c r="E1494" s="1029"/>
      <c r="F1494" s="1030" t="str">
        <f>IF($J1465="TC",0,IF($J1465="Nso",0,VLOOKUP($A1463,'Class-9'!$B$9:$GP$108,197,0)))</f>
        <v>0/100</v>
      </c>
      <c r="G1494" s="1031"/>
      <c r="H1494" s="78" t="str">
        <f>IF($J1465="TC",0,IF($J1465="Nso",0,VLOOKUP($A1463,'Class-9'!$B$9:$GP$108,144,0)))</f>
        <v/>
      </c>
      <c r="I1494" s="1032" t="s">
        <v>92</v>
      </c>
      <c r="J1494" s="1033"/>
      <c r="K1494" s="1033"/>
      <c r="L1494" s="1033"/>
      <c r="M1494" s="1033"/>
      <c r="N1494" s="1033"/>
      <c r="O1494" s="1034"/>
    </row>
    <row r="1495" spans="1:15" ht="14.25" customHeight="1" thickBot="1">
      <c r="A1495" s="1138"/>
      <c r="B1495" s="417" t="s">
        <v>200</v>
      </c>
      <c r="C1495" s="1035" t="str">
        <f>'Class-9'!$EP$3</f>
        <v>H &amp; C RAJ</v>
      </c>
      <c r="D1495" s="1036"/>
      <c r="E1495" s="1036"/>
      <c r="F1495" s="1037" t="str">
        <f>IF($J1466="TC",0,IF($J1466="Nso",0,VLOOKUP($A1463,'Class-9'!$B$9:$GU$108,201,0)))</f>
        <v>0/200</v>
      </c>
      <c r="G1495" s="1038"/>
      <c r="H1495" s="374" t="str">
        <f>IF($J1466="TC",0,IF($J1466="Nso",0,VLOOKUP($A1463,'Class-9'!$B$9:$GU$108,156,0)))</f>
        <v/>
      </c>
      <c r="I1495" s="1032" t="s">
        <v>73</v>
      </c>
      <c r="J1495" s="1033"/>
      <c r="K1495" s="1033"/>
      <c r="L1495" s="1033"/>
      <c r="M1495" s="1033"/>
      <c r="N1495" s="1033"/>
      <c r="O1495" s="1034"/>
    </row>
    <row r="1496" spans="1:15" ht="20.25" customHeight="1">
      <c r="A1496" s="1138"/>
      <c r="B1496" s="417" t="s">
        <v>200</v>
      </c>
      <c r="C1496" s="1046" t="s">
        <v>204</v>
      </c>
      <c r="D1496" s="1047"/>
      <c r="E1496" s="1048"/>
      <c r="F1496" s="1055" t="s">
        <v>205</v>
      </c>
      <c r="G1496" s="1056"/>
      <c r="H1496" s="434" t="s">
        <v>34</v>
      </c>
      <c r="I1496" s="1039" t="s">
        <v>74</v>
      </c>
      <c r="J1496" s="1033"/>
      <c r="K1496" s="1033"/>
      <c r="L1496" s="1033"/>
      <c r="M1496" s="1033"/>
      <c r="N1496" s="1033"/>
      <c r="O1496" s="1034"/>
    </row>
    <row r="1497" spans="1:15" ht="20.25" customHeight="1">
      <c r="A1497" s="1138"/>
      <c r="B1497" s="417" t="s">
        <v>200</v>
      </c>
      <c r="C1497" s="1049"/>
      <c r="D1497" s="1050"/>
      <c r="E1497" s="1051"/>
      <c r="F1497" s="1057" t="s">
        <v>206</v>
      </c>
      <c r="G1497" s="1058"/>
      <c r="H1497" s="435" t="s">
        <v>203</v>
      </c>
      <c r="I1497" s="1040" t="s">
        <v>75</v>
      </c>
      <c r="J1497" s="1041"/>
      <c r="K1497" s="1041"/>
      <c r="L1497" s="1041"/>
      <c r="M1497" s="1041"/>
      <c r="N1497" s="1041"/>
      <c r="O1497" s="1042"/>
    </row>
    <row r="1498" spans="1:15" ht="16.5" customHeight="1">
      <c r="A1498" s="1138"/>
      <c r="B1498" s="417" t="s">
        <v>200</v>
      </c>
      <c r="C1498" s="1049"/>
      <c r="D1498" s="1050"/>
      <c r="E1498" s="1051"/>
      <c r="F1498" s="1057" t="s">
        <v>210</v>
      </c>
      <c r="G1498" s="1058"/>
      <c r="H1498" s="435" t="s">
        <v>68</v>
      </c>
      <c r="I1498" s="1043"/>
      <c r="J1498" s="1044"/>
      <c r="K1498" s="1044"/>
      <c r="L1498" s="1044"/>
      <c r="M1498" s="1044"/>
      <c r="N1498" s="1044"/>
      <c r="O1498" s="1045"/>
    </row>
    <row r="1499" spans="1:15" ht="16.5" customHeight="1">
      <c r="A1499" s="1138"/>
      <c r="B1499" s="417" t="s">
        <v>200</v>
      </c>
      <c r="C1499" s="1049"/>
      <c r="D1499" s="1050"/>
      <c r="E1499" s="1051"/>
      <c r="F1499" s="1057" t="s">
        <v>211</v>
      </c>
      <c r="G1499" s="1058"/>
      <c r="H1499" s="435" t="s">
        <v>69</v>
      </c>
      <c r="I1499" s="1043"/>
      <c r="J1499" s="1044"/>
      <c r="K1499" s="1044"/>
      <c r="L1499" s="1044"/>
      <c r="M1499" s="1044"/>
      <c r="N1499" s="1044"/>
      <c r="O1499" s="1045"/>
    </row>
    <row r="1500" spans="1:15" ht="16.5" customHeight="1">
      <c r="A1500" s="1138"/>
      <c r="B1500" s="417" t="s">
        <v>200</v>
      </c>
      <c r="C1500" s="1049"/>
      <c r="D1500" s="1050"/>
      <c r="E1500" s="1051"/>
      <c r="F1500" s="1057" t="s">
        <v>120</v>
      </c>
      <c r="G1500" s="1058"/>
      <c r="H1500" s="435" t="s">
        <v>71</v>
      </c>
      <c r="I1500" s="1022" t="s">
        <v>93</v>
      </c>
      <c r="J1500" s="1023"/>
      <c r="K1500" s="1023"/>
      <c r="L1500" s="1023"/>
      <c r="M1500" s="1023"/>
      <c r="N1500" s="1023"/>
      <c r="O1500" s="1024"/>
    </row>
    <row r="1501" spans="1:15" ht="16.5" customHeight="1" thickBot="1">
      <c r="A1501" s="1138"/>
      <c r="B1501" s="418" t="s">
        <v>200</v>
      </c>
      <c r="C1501" s="1052"/>
      <c r="D1501" s="1053"/>
      <c r="E1501" s="1054"/>
      <c r="F1501" s="1059" t="s">
        <v>208</v>
      </c>
      <c r="G1501" s="1060"/>
      <c r="H1501" s="436" t="s">
        <v>70</v>
      </c>
      <c r="I1501" s="1025"/>
      <c r="J1501" s="1026"/>
      <c r="K1501" s="1026"/>
      <c r="L1501" s="1026"/>
      <c r="M1501" s="1026"/>
      <c r="N1501" s="1026"/>
      <c r="O1501" s="1027"/>
    </row>
    <row r="1502" spans="1:15" ht="24.75" customHeight="1" thickTop="1" thickBot="1">
      <c r="A1502" s="263">
        <f>A1463+1</f>
        <v>39</v>
      </c>
      <c r="B1502" s="1137" t="s">
        <v>56</v>
      </c>
      <c r="C1502" s="1137"/>
      <c r="D1502" s="1137"/>
      <c r="E1502" s="1137"/>
      <c r="F1502" s="1137"/>
      <c r="G1502" s="1137"/>
      <c r="H1502" s="1137"/>
      <c r="I1502" s="1137"/>
      <c r="J1502" s="1137"/>
      <c r="K1502" s="1137"/>
      <c r="L1502" s="1137"/>
      <c r="M1502" s="1137"/>
      <c r="N1502" s="1137"/>
      <c r="O1502" s="1137"/>
    </row>
    <row r="1503" spans="1:15" s="430" customFormat="1" ht="30.75" customHeight="1" thickTop="1">
      <c r="A1503" s="1138"/>
      <c r="B1503" s="1139"/>
      <c r="C1503" s="1140"/>
      <c r="D1503" s="1143" t="str">
        <f>Master!$E$8</f>
        <v>Govt. Sr. Secondary School Raimalwada</v>
      </c>
      <c r="E1503" s="1144"/>
      <c r="F1503" s="1144"/>
      <c r="G1503" s="1144"/>
      <c r="H1503" s="1144"/>
      <c r="I1503" s="1144"/>
      <c r="J1503" s="1144"/>
      <c r="K1503" s="1144"/>
      <c r="L1503" s="1144"/>
      <c r="M1503" s="1144"/>
      <c r="N1503" s="1144"/>
      <c r="O1503" s="1145"/>
    </row>
    <row r="1504" spans="1:15" ht="26.25" customHeight="1" thickBot="1">
      <c r="A1504" s="1138"/>
      <c r="B1504" s="1141"/>
      <c r="C1504" s="1142"/>
      <c r="D1504" s="1146" t="str">
        <f>Master!$E$11</f>
        <v>P.S.-Bapini (Jodhpur)</v>
      </c>
      <c r="E1504" s="1147"/>
      <c r="F1504" s="1147"/>
      <c r="G1504" s="1147"/>
      <c r="H1504" s="1147"/>
      <c r="I1504" s="1147"/>
      <c r="J1504" s="1147"/>
      <c r="K1504" s="1147"/>
      <c r="L1504" s="1147"/>
      <c r="M1504" s="1147"/>
      <c r="N1504" s="1147"/>
      <c r="O1504" s="1148"/>
    </row>
    <row r="1505" spans="1:16" ht="22.5" customHeight="1">
      <c r="A1505" s="1138"/>
      <c r="B1505" s="262"/>
      <c r="C1505" s="1149" t="s">
        <v>183</v>
      </c>
      <c r="D1505" s="1150"/>
      <c r="E1505" s="1150"/>
      <c r="F1505" s="1150"/>
      <c r="G1505" s="1151"/>
      <c r="H1505" s="1158" t="s">
        <v>156</v>
      </c>
      <c r="I1505" s="1158"/>
      <c r="J1505" s="1161">
        <f>VLOOKUP($A1502,'Class-9'!$B$9:$K$108,6)</f>
        <v>0</v>
      </c>
      <c r="K1505" s="1162"/>
      <c r="L1505" s="1167" t="s">
        <v>76</v>
      </c>
      <c r="M1505" s="1168"/>
      <c r="N1505" s="1169" t="str">
        <f>Master!$E$14</f>
        <v>08151106901</v>
      </c>
      <c r="O1505" s="1170"/>
    </row>
    <row r="1506" spans="1:16" ht="18.75" customHeight="1">
      <c r="A1506" s="1138"/>
      <c r="B1506" s="37"/>
      <c r="C1506" s="1152"/>
      <c r="D1506" s="1153"/>
      <c r="E1506" s="1153"/>
      <c r="F1506" s="1153"/>
      <c r="G1506" s="1154"/>
      <c r="H1506" s="1159"/>
      <c r="I1506" s="1159"/>
      <c r="J1506" s="1163"/>
      <c r="K1506" s="1164"/>
      <c r="L1506" s="1171" t="s">
        <v>72</v>
      </c>
      <c r="M1506" s="1172"/>
      <c r="N1506" s="1172"/>
      <c r="O1506" s="1173"/>
      <c r="P1506" s="104" t="s">
        <v>191</v>
      </c>
    </row>
    <row r="1507" spans="1:16" ht="23.25" customHeight="1" thickBot="1">
      <c r="A1507" s="1138"/>
      <c r="B1507" s="37"/>
      <c r="C1507" s="1155"/>
      <c r="D1507" s="1156"/>
      <c r="E1507" s="1156"/>
      <c r="F1507" s="1156"/>
      <c r="G1507" s="1157"/>
      <c r="H1507" s="1160"/>
      <c r="I1507" s="1160"/>
      <c r="J1507" s="1165"/>
      <c r="K1507" s="1166"/>
      <c r="L1507" s="1174" t="s">
        <v>57</v>
      </c>
      <c r="M1507" s="1175"/>
      <c r="N1507" s="1176" t="str">
        <f>Master!$E$6</f>
        <v>2021-22</v>
      </c>
      <c r="O1507" s="1177"/>
    </row>
    <row r="1508" spans="1:16" ht="20.25" customHeight="1">
      <c r="A1508" s="1138"/>
      <c r="B1508" s="417" t="s">
        <v>200</v>
      </c>
      <c r="C1508" s="1178" t="s">
        <v>22</v>
      </c>
      <c r="D1508" s="1179"/>
      <c r="E1508" s="1179"/>
      <c r="F1508" s="1180"/>
      <c r="G1508" s="23" t="s">
        <v>181</v>
      </c>
      <c r="H1508" s="1181">
        <f>VLOOKUP($A1502,'Class-9'!$B$9:$FL$108,4,0)</f>
        <v>0</v>
      </c>
      <c r="I1508" s="1181"/>
      <c r="J1508" s="1181"/>
      <c r="K1508" s="1181"/>
      <c r="L1508" s="1181"/>
      <c r="M1508" s="1181"/>
      <c r="N1508" s="1181"/>
      <c r="O1508" s="1182"/>
    </row>
    <row r="1509" spans="1:16" ht="20.25" customHeight="1">
      <c r="A1509" s="1138"/>
      <c r="B1509" s="417" t="s">
        <v>200</v>
      </c>
      <c r="C1509" s="1183" t="s">
        <v>24</v>
      </c>
      <c r="D1509" s="1184"/>
      <c r="E1509" s="1184"/>
      <c r="F1509" s="1185"/>
      <c r="G1509" s="31" t="s">
        <v>181</v>
      </c>
      <c r="H1509" s="1186">
        <f>VLOOKUP($A1502,'Class-9'!$B$9:$FL$108,7,0)</f>
        <v>0</v>
      </c>
      <c r="I1509" s="1186"/>
      <c r="J1509" s="1186"/>
      <c r="K1509" s="1186"/>
      <c r="L1509" s="1186"/>
      <c r="M1509" s="1186"/>
      <c r="N1509" s="1186"/>
      <c r="O1509" s="1187"/>
    </row>
    <row r="1510" spans="1:16" ht="20.25" customHeight="1">
      <c r="A1510" s="1138"/>
      <c r="B1510" s="417" t="s">
        <v>200</v>
      </c>
      <c r="C1510" s="1183" t="s">
        <v>25</v>
      </c>
      <c r="D1510" s="1184"/>
      <c r="E1510" s="1184"/>
      <c r="F1510" s="1185"/>
      <c r="G1510" s="31" t="s">
        <v>181</v>
      </c>
      <c r="H1510" s="1186">
        <f>VLOOKUP($A1502,'Class-9'!$B$9:$FL$108,8,0)</f>
        <v>0</v>
      </c>
      <c r="I1510" s="1186"/>
      <c r="J1510" s="1186"/>
      <c r="K1510" s="1186"/>
      <c r="L1510" s="1186"/>
      <c r="M1510" s="1186"/>
      <c r="N1510" s="1186"/>
      <c r="O1510" s="1187"/>
    </row>
    <row r="1511" spans="1:16" ht="20.25" customHeight="1">
      <c r="A1511" s="1138"/>
      <c r="B1511" s="417" t="s">
        <v>200</v>
      </c>
      <c r="C1511" s="1183" t="s">
        <v>58</v>
      </c>
      <c r="D1511" s="1184"/>
      <c r="E1511" s="1184"/>
      <c r="F1511" s="1185"/>
      <c r="G1511" s="31" t="s">
        <v>181</v>
      </c>
      <c r="H1511" s="1186">
        <f>VLOOKUP($A1502,'Class-9'!$B$9:$FL$108,9,0)</f>
        <v>0</v>
      </c>
      <c r="I1511" s="1186"/>
      <c r="J1511" s="1186"/>
      <c r="K1511" s="1186"/>
      <c r="L1511" s="1186"/>
      <c r="M1511" s="1186"/>
      <c r="N1511" s="1186"/>
      <c r="O1511" s="1187"/>
    </row>
    <row r="1512" spans="1:16" ht="20.25" customHeight="1">
      <c r="A1512" s="1138"/>
      <c r="B1512" s="417" t="s">
        <v>200</v>
      </c>
      <c r="C1512" s="1183" t="s">
        <v>59</v>
      </c>
      <c r="D1512" s="1184"/>
      <c r="E1512" s="1184"/>
      <c r="F1512" s="1185"/>
      <c r="G1512" s="31" t="s">
        <v>181</v>
      </c>
      <c r="H1512" s="1188" t="str">
        <f>CONCATENATE('Class-9'!$G$4,'Class-9'!$J$4)</f>
        <v>9(A)</v>
      </c>
      <c r="I1512" s="1186"/>
      <c r="J1512" s="1186"/>
      <c r="K1512" s="1186"/>
      <c r="L1512" s="1186"/>
      <c r="M1512" s="1186"/>
      <c r="N1512" s="1186"/>
      <c r="O1512" s="1187"/>
    </row>
    <row r="1513" spans="1:16" ht="20.25" customHeight="1" thickBot="1">
      <c r="A1513" s="1138"/>
      <c r="B1513" s="417" t="s">
        <v>200</v>
      </c>
      <c r="C1513" s="1189" t="s">
        <v>27</v>
      </c>
      <c r="D1513" s="1190"/>
      <c r="E1513" s="1190"/>
      <c r="F1513" s="1191"/>
      <c r="G1513" s="80" t="s">
        <v>181</v>
      </c>
      <c r="H1513" s="1192">
        <f>VLOOKUP($A1502,'Class-9'!$B$9:$FL$108,10,0)</f>
        <v>0</v>
      </c>
      <c r="I1513" s="1192"/>
      <c r="J1513" s="1192"/>
      <c r="K1513" s="1192"/>
      <c r="L1513" s="1192"/>
      <c r="M1513" s="1192"/>
      <c r="N1513" s="1192"/>
      <c r="O1513" s="1193"/>
    </row>
    <row r="1514" spans="1:16" ht="16.5" customHeight="1">
      <c r="A1514" s="1138"/>
      <c r="B1514" s="417" t="s">
        <v>200</v>
      </c>
      <c r="C1514" s="1194" t="s">
        <v>60</v>
      </c>
      <c r="D1514" s="1195"/>
      <c r="E1514" s="1198" t="s">
        <v>81</v>
      </c>
      <c r="F1514" s="1198" t="s">
        <v>82</v>
      </c>
      <c r="G1514" s="1200" t="s">
        <v>32</v>
      </c>
      <c r="H1514" s="1202" t="s">
        <v>61</v>
      </c>
      <c r="I1514" s="1202"/>
      <c r="J1514" s="1203"/>
      <c r="K1514" s="1204" t="s">
        <v>97</v>
      </c>
      <c r="L1514" s="1205"/>
      <c r="M1514" s="1206"/>
      <c r="N1514" s="1097" t="s">
        <v>88</v>
      </c>
      <c r="O1514" s="1099" t="s">
        <v>118</v>
      </c>
    </row>
    <row r="1515" spans="1:16" ht="16.5" customHeight="1">
      <c r="A1515" s="1138"/>
      <c r="B1515" s="417" t="s">
        <v>200</v>
      </c>
      <c r="C1515" s="1196"/>
      <c r="D1515" s="1197"/>
      <c r="E1515" s="1199"/>
      <c r="F1515" s="1199"/>
      <c r="G1515" s="1201"/>
      <c r="H1515" s="428" t="s">
        <v>31</v>
      </c>
      <c r="I1515" s="254" t="s">
        <v>194</v>
      </c>
      <c r="J1515" s="429" t="s">
        <v>32</v>
      </c>
      <c r="K1515" s="428" t="s">
        <v>31</v>
      </c>
      <c r="L1515" s="254" t="s">
        <v>194</v>
      </c>
      <c r="M1515" s="429" t="s">
        <v>32</v>
      </c>
      <c r="N1515" s="1098"/>
      <c r="O1515" s="1100"/>
    </row>
    <row r="1516" spans="1:16" ht="16.5" customHeight="1" thickBot="1">
      <c r="A1516" s="1138"/>
      <c r="B1516" s="417" t="s">
        <v>200</v>
      </c>
      <c r="C1516" s="1102" t="s">
        <v>62</v>
      </c>
      <c r="D1516" s="1103"/>
      <c r="E1516" s="253">
        <f>'Class-9'!$L$7</f>
        <v>10</v>
      </c>
      <c r="F1516" s="253">
        <f>'Class-9'!$M$7</f>
        <v>10</v>
      </c>
      <c r="G1516" s="255">
        <f>SUM(E1516:F1516)</f>
        <v>20</v>
      </c>
      <c r="H1516" s="253">
        <f>'Class-9'!$O$7</f>
        <v>24</v>
      </c>
      <c r="I1516" s="253">
        <f>'Class-9'!$P$7</f>
        <v>6</v>
      </c>
      <c r="J1516" s="255">
        <f>SUM(H1516:I1516)</f>
        <v>30</v>
      </c>
      <c r="K1516" s="253">
        <f>'Class-9'!$R$7</f>
        <v>40</v>
      </c>
      <c r="L1516" s="253">
        <f>'Class-9'!$S$7</f>
        <v>10</v>
      </c>
      <c r="M1516" s="255">
        <f>SUM(K1516:L1516)</f>
        <v>50</v>
      </c>
      <c r="N1516" s="129">
        <f>SUM(G1516,J1516,M1516)</f>
        <v>100</v>
      </c>
      <c r="O1516" s="1101"/>
    </row>
    <row r="1517" spans="1:16" ht="16.5" customHeight="1">
      <c r="A1517" s="1138"/>
      <c r="B1517" s="417" t="s">
        <v>200</v>
      </c>
      <c r="C1517" s="1104" t="str">
        <f>'Class-9'!$L$3</f>
        <v>HINDI</v>
      </c>
      <c r="D1517" s="1105"/>
      <c r="E1517" s="81">
        <f>IF($J1505="TC",0,IF($J1505="Nso",0,VLOOKUP($A1502,'Class-9'!$B$9:$FL$108,11,0)))</f>
        <v>0</v>
      </c>
      <c r="F1517" s="81">
        <f>IF($J1505="TC",0,IF($J1505="Nso",0,VLOOKUP($A1502,'Class-9'!$B$9:$FL$108,12,0)))</f>
        <v>0</v>
      </c>
      <c r="G1517" s="256">
        <f>E1517+F1517</f>
        <v>0</v>
      </c>
      <c r="H1517" s="81">
        <f>IF($J1505="TC",0,IF($J1505="Nso",0,VLOOKUP($A1502,'Class-9'!$B$9:$FL$108,14,0)))</f>
        <v>0</v>
      </c>
      <c r="I1517" s="81">
        <f>IF($J1505="TC",0,IF($J1505="Nso",0,VLOOKUP($A1502,'Class-9'!$B$9:$FL$108,15,0)))</f>
        <v>0</v>
      </c>
      <c r="J1517" s="256">
        <f>H1517+I1517</f>
        <v>0</v>
      </c>
      <c r="K1517" s="81">
        <f>IF($J1505="TC",0,IF($J1505="Nso",0,VLOOKUP($A1502,'Class-9'!$B$9:$FL$108,17,0)))</f>
        <v>0</v>
      </c>
      <c r="L1517" s="81">
        <f>IF($J1505="Nso",0,VLOOKUP($A1502,'Class-9'!$B$9:$FL$108,18,0))</f>
        <v>0</v>
      </c>
      <c r="M1517" s="256">
        <f>K1517+L1517</f>
        <v>0</v>
      </c>
      <c r="N1517" s="81">
        <f>G1517+J1517+M1517</f>
        <v>0</v>
      </c>
      <c r="O1517" s="82" t="str">
        <f>IF($J1505="TC",0,IF($J1505="Nso",0,VLOOKUP($A1502,'Class-9'!$B$9:$FL$108,24,0)))</f>
        <v/>
      </c>
    </row>
    <row r="1518" spans="1:16" ht="16.5" customHeight="1" thickBot="1">
      <c r="A1518" s="1138"/>
      <c r="B1518" s="417" t="s">
        <v>200</v>
      </c>
      <c r="C1518" s="1106" t="str">
        <f>'Class-9'!$Z$3</f>
        <v>ENGLISH</v>
      </c>
      <c r="D1518" s="1107"/>
      <c r="E1518" s="419">
        <f>IF($J1505="TC",0,IF($J1505="Nso",0,VLOOKUP($A1502,'Class-9'!$B$9:$FL$108,25,0)))</f>
        <v>0</v>
      </c>
      <c r="F1518" s="419">
        <f>IF($J1505="TC",0,IF($J1505="Nso",0,VLOOKUP($A1502,'Class-9'!$B$9:$FL$108,26,0)))</f>
        <v>0</v>
      </c>
      <c r="G1518" s="420">
        <f t="shared" ref="G1518" si="304">E1518+F1518</f>
        <v>0</v>
      </c>
      <c r="H1518" s="421">
        <f>IF($J1505="TC",0,IF($J1505="Nso",0,VLOOKUP($A1502,'Class-9'!$B$9:$FL$108,28,0)))</f>
        <v>0</v>
      </c>
      <c r="I1518" s="419">
        <f>IF($J1505="TC",0,IF($J1505="Nso",0,VLOOKUP($A1502,'Class-9'!$B$9:$FL$108,29,0)))</f>
        <v>0</v>
      </c>
      <c r="J1518" s="420">
        <f t="shared" ref="J1518" si="305">H1518+I1518</f>
        <v>0</v>
      </c>
      <c r="K1518" s="419">
        <f>IF($J1505="TC",0,IF($J1505="Nso",0,VLOOKUP($A1502,'Class-9'!$B$9:$FL$108,31,0)))</f>
        <v>0</v>
      </c>
      <c r="L1518" s="419">
        <f>IF($J1505="Nso",0,VLOOKUP($A1502,'Class-9'!$B$9:$FL$108,32,0))</f>
        <v>0</v>
      </c>
      <c r="M1518" s="420">
        <f t="shared" ref="M1518" si="306">K1518+L1518</f>
        <v>0</v>
      </c>
      <c r="N1518" s="419">
        <f t="shared" ref="N1518" si="307">G1518+J1518+M1518</f>
        <v>0</v>
      </c>
      <c r="O1518" s="422" t="str">
        <f>IF($J1505="TC",0,IF($J1505="Nso",0,VLOOKUP($A1502,'Class-9'!$B$9:$FL$108,38,0)))</f>
        <v/>
      </c>
    </row>
    <row r="1519" spans="1:16" ht="16.5" customHeight="1" thickBot="1">
      <c r="A1519" s="1138"/>
      <c r="B1519" s="417" t="s">
        <v>200</v>
      </c>
      <c r="C1519" s="1108" t="s">
        <v>62</v>
      </c>
      <c r="D1519" s="1109"/>
      <c r="E1519" s="424">
        <f>'Class-9'!$AN$7</f>
        <v>20</v>
      </c>
      <c r="F1519" s="424">
        <f>'Class-9'!$AO$7</f>
        <v>20</v>
      </c>
      <c r="G1519" s="425">
        <f>SUM(E1519:F1519)</f>
        <v>40</v>
      </c>
      <c r="H1519" s="424">
        <f>'Class-9'!$AQ$7</f>
        <v>48</v>
      </c>
      <c r="I1519" s="424">
        <f>'Class-9'!$AR$7</f>
        <v>12</v>
      </c>
      <c r="J1519" s="425">
        <f>SUM(H1519:I1519)</f>
        <v>60</v>
      </c>
      <c r="K1519" s="424">
        <f>'Class-9'!$AT$7</f>
        <v>80</v>
      </c>
      <c r="L1519" s="424">
        <f>'Class-9'!$AU$7</f>
        <v>20</v>
      </c>
      <c r="M1519" s="425">
        <f>SUM(K1519:L1519)</f>
        <v>100</v>
      </c>
      <c r="N1519" s="426">
        <f>SUM(G1519,J1519,M1519)</f>
        <v>200</v>
      </c>
      <c r="O1519" s="427" t="s">
        <v>201</v>
      </c>
    </row>
    <row r="1520" spans="1:16" ht="16.5" customHeight="1">
      <c r="A1520" s="1138"/>
      <c r="B1520" s="417" t="s">
        <v>200</v>
      </c>
      <c r="C1520" s="1110" t="str">
        <f>'Class-9'!$AN$3</f>
        <v>SANSKRIT-I</v>
      </c>
      <c r="D1520" s="1111"/>
      <c r="E1520" s="81">
        <f>IF($J1505="TC",0,IF($J1505="Nso",0,VLOOKUP($A1502,'Class-9'!$B$9:$FL$108,39,0)))</f>
        <v>0</v>
      </c>
      <c r="F1520" s="81">
        <f>IF($J1505="TC",0,IF($J1505="TC",0,IF($J1505="Nso",0,VLOOKUP($A1502,'Class-9'!$B$9:$FL$108,40,0))))</f>
        <v>0</v>
      </c>
      <c r="G1520" s="423">
        <f t="shared" ref="G1520:G1524" si="308">E1520+F1520</f>
        <v>0</v>
      </c>
      <c r="H1520" s="410">
        <f>IF($J1505="TC",0,IF($J1505="Nso",0,VLOOKUP($A1502,'Class-9'!$B$9:$FL$108,42,0)))</f>
        <v>0</v>
      </c>
      <c r="I1520" s="81">
        <f>IF($J1505="TC",0,IF($J1505="Nso",0,VLOOKUP($A1502,'Class-9'!$B$9:$FL$108,43,0)))</f>
        <v>0</v>
      </c>
      <c r="J1520" s="423">
        <f t="shared" ref="J1520:J1524" si="309">H1520+I1520</f>
        <v>0</v>
      </c>
      <c r="K1520" s="81">
        <f>IF($J1505="TC",0,IF($J1505="Nso",0,VLOOKUP($A1502,'Class-9'!$B$9:$FL$108,45,0)))</f>
        <v>0</v>
      </c>
      <c r="L1520" s="81">
        <f>IF($J1505="Nso",0,VLOOKUP($A1502,'Class-9'!$B$9:$FL$108,46,0))</f>
        <v>0</v>
      </c>
      <c r="M1520" s="423">
        <f t="shared" ref="M1520:M1524" si="310">K1520+L1520</f>
        <v>0</v>
      </c>
      <c r="N1520" s="81">
        <f t="shared" ref="N1520:N1524" si="311">G1520+J1520+M1520</f>
        <v>0</v>
      </c>
      <c r="O1520" s="82" t="str">
        <f>IF($J1505="TC",0,IF($J1505="Nso",0,VLOOKUP($A1502,'Class-9'!$B$9:$FL$108,52,0)))</f>
        <v/>
      </c>
    </row>
    <row r="1521" spans="1:15" ht="16.5" customHeight="1">
      <c r="A1521" s="1138"/>
      <c r="B1521" s="417" t="s">
        <v>200</v>
      </c>
      <c r="C1521" s="1112" t="str">
        <f>'Class-9'!$BB$3</f>
        <v>SANSKRIT-II</v>
      </c>
      <c r="D1521" s="1113"/>
      <c r="E1521" s="81">
        <f>IF($J1505="TC",0,IF($J1505="Nso",0,VLOOKUP($A1502,'Class-9'!$B$9:$FL$108,53,0)))</f>
        <v>0</v>
      </c>
      <c r="F1521" s="81">
        <f>IF($J1505="TC",0,IF($J1505="Nso",0,VLOOKUP($A1502,'Class-9'!$B$9:$FL$108,54,0)))</f>
        <v>0</v>
      </c>
      <c r="G1521" s="257">
        <f t="shared" si="308"/>
        <v>0</v>
      </c>
      <c r="H1521" s="258">
        <f>IF($J1505="TC",0,IF($J1505="Nso",0,VLOOKUP($A1502,'Class-9'!$B$9:$FL$108,56,0)))</f>
        <v>0</v>
      </c>
      <c r="I1521" s="81">
        <f>IF($J1505="TC",0,IF($J1505="Nso",0,VLOOKUP($A1502,'Class-9'!$B$9:$FL$108,57,0)))</f>
        <v>0</v>
      </c>
      <c r="J1521" s="257">
        <f t="shared" si="309"/>
        <v>0</v>
      </c>
      <c r="K1521" s="81">
        <f>IF($J1505="TC",0,IF($J1505="Nso",0,VLOOKUP($A1502,'Class-9'!$B$9:$FL$108,59,0)))</f>
        <v>0</v>
      </c>
      <c r="L1521" s="81">
        <f>IF($J1505="Nso",0,VLOOKUP($A1502,'Class-9'!$B$9:$FL$108,60,0))</f>
        <v>0</v>
      </c>
      <c r="M1521" s="257">
        <f t="shared" si="310"/>
        <v>0</v>
      </c>
      <c r="N1521" s="81">
        <f t="shared" si="311"/>
        <v>0</v>
      </c>
      <c r="O1521" s="82" t="str">
        <f>IF($J1505="TC",0,IF($J1505="Nso",0,VLOOKUP($A1502,'Class-9'!$B$9:$FL$108,66,0)))</f>
        <v/>
      </c>
    </row>
    <row r="1522" spans="1:15" ht="16.5" customHeight="1">
      <c r="A1522" s="1138"/>
      <c r="B1522" s="417" t="s">
        <v>200</v>
      </c>
      <c r="C1522" s="1112" t="str">
        <f>'Class-9'!$BP$3</f>
        <v>MATHEMATICS</v>
      </c>
      <c r="D1522" s="1113"/>
      <c r="E1522" s="81">
        <f>IF($J1505="TC",0,IF($J1505="Nso",0,VLOOKUP($A1502,'Class-9'!$B$9:$FL$108,67,0)))</f>
        <v>0</v>
      </c>
      <c r="F1522" s="81">
        <f>IF($J1505="TC",0,IF($J1505="Nso",0,VLOOKUP($A1502,'Class-9'!$B$9:$FL$108,68,0)))</f>
        <v>0</v>
      </c>
      <c r="G1522" s="257">
        <f t="shared" si="308"/>
        <v>0</v>
      </c>
      <c r="H1522" s="258">
        <f>IF($J1505="TC",0,IF($J1505="Nso",0,VLOOKUP($A1502,'Class-9'!$B$9:$FL$108,70,0)))</f>
        <v>0</v>
      </c>
      <c r="I1522" s="81">
        <f>IF($J1505="TC",0,IF($J1505="Nso",0,VLOOKUP($A1502,'Class-9'!$B$9:$FL$108,71,0)))</f>
        <v>0</v>
      </c>
      <c r="J1522" s="257">
        <f t="shared" si="309"/>
        <v>0</v>
      </c>
      <c r="K1522" s="81">
        <f>IF($J1505="TC",0,IF($J1505="Nso",0,VLOOKUP($A1502,'Class-9'!$B$9:$FL$108,73,0)))</f>
        <v>0</v>
      </c>
      <c r="L1522" s="81">
        <f>IF($J1505="Nso",0,VLOOKUP($A1502,'Class-9'!$B$9:$FL$108,74,0))</f>
        <v>0</v>
      </c>
      <c r="M1522" s="257">
        <f t="shared" si="310"/>
        <v>0</v>
      </c>
      <c r="N1522" s="81">
        <f t="shared" si="311"/>
        <v>0</v>
      </c>
      <c r="O1522" s="82" t="str">
        <f>IF($J1505="TC",0,IF($J1505="Nso",0,VLOOKUP($A1502,'Class-9'!$B$9:$FL$108,80,0)))</f>
        <v/>
      </c>
    </row>
    <row r="1523" spans="1:15" ht="16.5" customHeight="1">
      <c r="A1523" s="1138"/>
      <c r="B1523" s="417" t="s">
        <v>200</v>
      </c>
      <c r="C1523" s="1114" t="str">
        <f>'Class-9'!$CD$3</f>
        <v>SCIENCE</v>
      </c>
      <c r="D1523" s="1115"/>
      <c r="E1523" s="411">
        <f>IF($J1505="TC",0,IF($J1505="Nso",0,VLOOKUP($A1502,'Class-9'!$B$9:$FL$108,81,0)))</f>
        <v>0</v>
      </c>
      <c r="F1523" s="411">
        <f>IF($J1505="TC",0,IF($J1505="Nso",0,VLOOKUP($A1502,'Class-9'!$B$9:$FL$108,82,0)))</f>
        <v>0</v>
      </c>
      <c r="G1523" s="412">
        <f t="shared" si="308"/>
        <v>0</v>
      </c>
      <c r="H1523" s="413">
        <f>IF($J1505="TC",0,IF($J1505="Nso",0,VLOOKUP($A1502,'Class-9'!$B$9:$FL$108,84,0)))</f>
        <v>0</v>
      </c>
      <c r="I1523" s="411">
        <f>IF($J1505="TC",0,IF($J1505="Nso",0,VLOOKUP($A1502,'Class-9'!$B$9:$FL$108,85,0)))</f>
        <v>0</v>
      </c>
      <c r="J1523" s="412">
        <f t="shared" si="309"/>
        <v>0</v>
      </c>
      <c r="K1523" s="411">
        <f>IF($J1505="TC",0,IF($J1505="Nso",0,VLOOKUP($A1502,'Class-9'!$B$9:$FL$108,87,0)))</f>
        <v>0</v>
      </c>
      <c r="L1523" s="411">
        <f>IF($J1505="Nso",0,VLOOKUP($A1502,'Class-9'!$B$9:$FL$108,88,0))</f>
        <v>0</v>
      </c>
      <c r="M1523" s="412">
        <f t="shared" si="310"/>
        <v>0</v>
      </c>
      <c r="N1523" s="411">
        <f t="shared" si="311"/>
        <v>0</v>
      </c>
      <c r="O1523" s="414" t="str">
        <f>IF($J1505="TC",0,IF($J1505="Nso",0,VLOOKUP($A1502,'Class-9'!$B$9:$FL$108,94,0)))</f>
        <v/>
      </c>
    </row>
    <row r="1524" spans="1:15" ht="16.5" customHeight="1" thickBot="1">
      <c r="A1524" s="1138"/>
      <c r="B1524" s="417" t="s">
        <v>200</v>
      </c>
      <c r="C1524" s="1114" t="str">
        <f>'Class-9'!$CR$3</f>
        <v>SOCIAL SCIENCE</v>
      </c>
      <c r="D1524" s="1115"/>
      <c r="E1524" s="411">
        <f>IF($J1506="TC",0,IF($J1505="Nso",0,VLOOKUP($A1502,'Class-9'!$B$9:$FL$108,95,0)))</f>
        <v>0</v>
      </c>
      <c r="F1524" s="411">
        <f>IF($J1506="TC",0,IF($J1505="Nso",0,VLOOKUP($A1502,'Class-9'!$B$9:$FL$108,96,0)))</f>
        <v>0</v>
      </c>
      <c r="G1524" s="412">
        <f t="shared" si="308"/>
        <v>0</v>
      </c>
      <c r="H1524" s="413">
        <f>IF($J1506="TC",0,IF($J1505="Nso",0,VLOOKUP($A1502,'Class-9'!$B$9:$FL$108,98,0)))</f>
        <v>0</v>
      </c>
      <c r="I1524" s="411">
        <f>IF($J1506="TC",0,IF($J1505="Nso",0,VLOOKUP($A1502,'Class-9'!$B$9:$FL$108,99,0)))</f>
        <v>0</v>
      </c>
      <c r="J1524" s="412">
        <f t="shared" si="309"/>
        <v>0</v>
      </c>
      <c r="K1524" s="411">
        <f>IF($J1506="TC",0,IF($J1505="Nso",0,VLOOKUP($A1502,'Class-9'!$B$9:$FL$108,101,0)))</f>
        <v>0</v>
      </c>
      <c r="L1524" s="411">
        <f>IF($J1506="Nso",0,VLOOKUP($A1502,'Class-9'!$B$9:$FL$108,102,0))</f>
        <v>0</v>
      </c>
      <c r="M1524" s="412">
        <f t="shared" si="310"/>
        <v>0</v>
      </c>
      <c r="N1524" s="411">
        <f t="shared" si="311"/>
        <v>0</v>
      </c>
      <c r="O1524" s="414" t="str">
        <f>IF($J1506="TC",0,IF($J1505="Nso",0,VLOOKUP($A1502,'Class-9'!$B$9:$FL$108,108,0)))</f>
        <v/>
      </c>
    </row>
    <row r="1525" spans="1:15" ht="23.25" customHeight="1">
      <c r="A1525" s="1138"/>
      <c r="B1525" s="417" t="s">
        <v>200</v>
      </c>
      <c r="C1525" s="1116" t="s">
        <v>89</v>
      </c>
      <c r="D1525" s="1117"/>
      <c r="E1525" s="1118"/>
      <c r="F1525" s="1122" t="s">
        <v>90</v>
      </c>
      <c r="G1525" s="1123"/>
      <c r="H1525" s="1124" t="s">
        <v>91</v>
      </c>
      <c r="I1525" s="1125"/>
      <c r="J1525" s="1126" t="s">
        <v>47</v>
      </c>
      <c r="K1525" s="1127"/>
      <c r="L1525" s="415" t="s">
        <v>111</v>
      </c>
      <c r="M1525" s="1128" t="s">
        <v>45</v>
      </c>
      <c r="N1525" s="1129"/>
      <c r="O1525" s="416" t="s">
        <v>49</v>
      </c>
    </row>
    <row r="1526" spans="1:15" ht="20.25" customHeight="1" thickBot="1">
      <c r="A1526" s="1138"/>
      <c r="B1526" s="417" t="s">
        <v>200</v>
      </c>
      <c r="C1526" s="1119"/>
      <c r="D1526" s="1120"/>
      <c r="E1526" s="1121"/>
      <c r="F1526" s="1130">
        <f>IF($J1505="TC",0,IF($J1505="Nso",0,VLOOKUP($A1502,'Class-9'!$B$9:$FL$108,160,0)))</f>
        <v>0</v>
      </c>
      <c r="G1526" s="1131"/>
      <c r="H1526" s="1130">
        <f>IF($J1505="TC",0,IF($J1505="Nso",0,VLOOKUP($A1502,'Class-9'!$B$9:$FL$108,161,0)))</f>
        <v>0</v>
      </c>
      <c r="I1526" s="1131"/>
      <c r="J1526" s="1132">
        <f>IF($J1505="TC",0,IF($J1505="Nso",0,VLOOKUP($A1502,'Class-9'!$B$9:$FL$108,162,0)))</f>
        <v>0</v>
      </c>
      <c r="K1526" s="1133"/>
      <c r="L1526" s="259" t="str">
        <f>IF($J1505="TC",0,IF($J1505="Nso",0,VLOOKUP($A1502,'Class-9'!$B$9:$FL$108,163,0)))</f>
        <v/>
      </c>
      <c r="M1526" s="1134" t="str">
        <f>IF($J1505="TC","TC",IF($J1505="Nso","NSO",VLOOKUP($A1502,'Class-9'!$B$9:$FL$108,164,0)))</f>
        <v/>
      </c>
      <c r="N1526" s="1135"/>
      <c r="O1526" s="79" t="str">
        <f>IF($J1505="Nso",0,VLOOKUP($A1502,'Class-9'!$B$9:$FL$108,166,0))</f>
        <v/>
      </c>
    </row>
    <row r="1527" spans="1:15" ht="20.25" customHeight="1">
      <c r="A1527" s="1138"/>
      <c r="B1527" s="417" t="s">
        <v>200</v>
      </c>
      <c r="C1527" s="1061" t="s">
        <v>64</v>
      </c>
      <c r="D1527" s="1062"/>
      <c r="E1527" s="1062"/>
      <c r="F1527" s="1062"/>
      <c r="G1527" s="1062"/>
      <c r="H1527" s="1063"/>
      <c r="I1527" s="1064" t="s">
        <v>65</v>
      </c>
      <c r="J1527" s="1065"/>
      <c r="K1527" s="1065"/>
      <c r="L1527" s="83">
        <f>VLOOKUP($A1502,'Class-9'!$B$9:$FL$108,157,0)</f>
        <v>0</v>
      </c>
      <c r="M1527" s="1066" t="s">
        <v>121</v>
      </c>
      <c r="N1527" s="1067"/>
      <c r="O1527" s="1068"/>
    </row>
    <row r="1528" spans="1:15" ht="20.25" customHeight="1" thickBot="1">
      <c r="A1528" s="1138"/>
      <c r="B1528" s="417" t="s">
        <v>200</v>
      </c>
      <c r="C1528" s="1069" t="s">
        <v>60</v>
      </c>
      <c r="D1528" s="1070"/>
      <c r="E1528" s="1070"/>
      <c r="F1528" s="1071" t="s">
        <v>192</v>
      </c>
      <c r="G1528" s="1071"/>
      <c r="H1528" s="260" t="s">
        <v>53</v>
      </c>
      <c r="I1528" s="1072" t="s">
        <v>66</v>
      </c>
      <c r="J1528" s="1073"/>
      <c r="K1528" s="1073"/>
      <c r="L1528" s="113">
        <f>VLOOKUP($A1502,'Class-9'!$B$9:$FL$108,158,0)</f>
        <v>0</v>
      </c>
      <c r="M1528" s="1074" t="str">
        <f>IF($J1505="TC",0,IF($J1505="Nso",0,VLOOKUP($A1502,'Class-9'!$B$9:$FL$108,159,0)))</f>
        <v/>
      </c>
      <c r="N1528" s="1075"/>
      <c r="O1528" s="1076"/>
    </row>
    <row r="1529" spans="1:15" ht="17.25" customHeight="1">
      <c r="A1529" s="1138"/>
      <c r="B1529" s="417" t="s">
        <v>200</v>
      </c>
      <c r="C1529" s="1069"/>
      <c r="D1529" s="1070"/>
      <c r="E1529" s="1070"/>
      <c r="F1529" s="1071"/>
      <c r="G1529" s="1071"/>
      <c r="H1529" s="261" t="s">
        <v>119</v>
      </c>
      <c r="I1529" s="1077" t="s">
        <v>67</v>
      </c>
      <c r="J1529" s="1078"/>
      <c r="K1529" s="1078"/>
      <c r="L1529" s="1079">
        <f>IF($J1505="TC","Transferred",IF($J1505="Nso","NameSeparated",VLOOKUP($A1502,'Class-9'!$B$9:$FL$108,167,0)))</f>
        <v>0</v>
      </c>
      <c r="M1529" s="1079"/>
      <c r="N1529" s="1079"/>
      <c r="O1529" s="1080"/>
    </row>
    <row r="1530" spans="1:15" ht="17.25" customHeight="1">
      <c r="A1530" s="1138"/>
      <c r="B1530" s="417" t="s">
        <v>200</v>
      </c>
      <c r="C1530" s="1081" t="str">
        <f>'Class-9'!$DF$3</f>
        <v>Foundation Of Information Tech.</v>
      </c>
      <c r="D1530" s="1082"/>
      <c r="E1530" s="1083"/>
      <c r="F1530" s="1084" t="str">
        <f>IF($J1505="TC",0,IF($J1505="Nso",0,VLOOKUP($A1502,'Class-9'!$B$9:$GP$108,185,0)))</f>
        <v>0/200</v>
      </c>
      <c r="G1530" s="1084"/>
      <c r="H1530" s="78" t="str">
        <f>IF($J1505="TC",0,IF($J1505="Nso",0,VLOOKUP($A1502,'Class-9'!$B$9:$GP$108,120,0)))</f>
        <v/>
      </c>
      <c r="I1530" s="1085" t="s">
        <v>79</v>
      </c>
      <c r="J1530" s="1086"/>
      <c r="K1530" s="1086"/>
      <c r="L1530" s="1087">
        <f>'Class-9'!$T$2</f>
        <v>44676</v>
      </c>
      <c r="M1530" s="1088"/>
      <c r="N1530" s="1088"/>
      <c r="O1530" s="1089"/>
    </row>
    <row r="1531" spans="1:15" ht="21" customHeight="1">
      <c r="A1531" s="1138"/>
      <c r="B1531" s="417" t="s">
        <v>200</v>
      </c>
      <c r="C1531" s="1090" t="str">
        <f>'Class-9'!$DR$3</f>
        <v>Health &amp; Phy. Edu.</v>
      </c>
      <c r="D1531" s="1084"/>
      <c r="E1531" s="1084"/>
      <c r="F1531" s="1030" t="str">
        <f>IF($J1505="TC",0,IF($J1505="Nso",0,VLOOKUP($A1502,'Class-9'!$B$9:$GP$108,189,0)))</f>
        <v>0/200</v>
      </c>
      <c r="G1531" s="1031"/>
      <c r="H1531" s="78" t="str">
        <f>IF($J1505="TC",0,IF($J1505="Nso",0,VLOOKUP($A1502,'Class-9'!$B$9:$GP$108,132,0)))</f>
        <v/>
      </c>
      <c r="I1531" s="1091"/>
      <c r="J1531" s="1092"/>
      <c r="K1531" s="1092"/>
      <c r="L1531" s="1092"/>
      <c r="M1531" s="1092"/>
      <c r="N1531" s="1092"/>
      <c r="O1531" s="1093"/>
    </row>
    <row r="1532" spans="1:15" ht="21" customHeight="1">
      <c r="A1532" s="1138"/>
      <c r="B1532" s="417" t="s">
        <v>200</v>
      </c>
      <c r="C1532" s="1028" t="str">
        <f>'Class-9'!$ED$3</f>
        <v>S.U.P.W.</v>
      </c>
      <c r="D1532" s="1029"/>
      <c r="E1532" s="1029"/>
      <c r="F1532" s="1030" t="str">
        <f>IF($J1505="TC",0,IF($J1505="Nso",0,VLOOKUP($A1502,'Class-9'!$B$9:$GP$108,193,0)))</f>
        <v>0/100</v>
      </c>
      <c r="G1532" s="1031"/>
      <c r="H1532" s="78" t="str">
        <f>IF($J1505="TC",0,IF($J1505="Nso",0,VLOOKUP($A1502,'Class-9'!$B$9:$GP$108,138,0)))</f>
        <v/>
      </c>
      <c r="I1532" s="1094"/>
      <c r="J1532" s="1095"/>
      <c r="K1532" s="1095"/>
      <c r="L1532" s="1095"/>
      <c r="M1532" s="1095"/>
      <c r="N1532" s="1095"/>
      <c r="O1532" s="1096"/>
    </row>
    <row r="1533" spans="1:15" ht="14.25" customHeight="1">
      <c r="A1533" s="1138"/>
      <c r="B1533" s="417" t="s">
        <v>200</v>
      </c>
      <c r="C1533" s="1028" t="str">
        <f>'Class-9'!$EJ$3</f>
        <v>ART EDUCATION</v>
      </c>
      <c r="D1533" s="1029"/>
      <c r="E1533" s="1029"/>
      <c r="F1533" s="1030" t="str">
        <f>IF($J1504="TC",0,IF($J1504="Nso",0,VLOOKUP($A1502,'Class-9'!$B$9:$GP$108,197,0)))</f>
        <v>0/100</v>
      </c>
      <c r="G1533" s="1031"/>
      <c r="H1533" s="78" t="str">
        <f>IF($J1504="TC",0,IF($J1504="Nso",0,VLOOKUP($A1502,'Class-9'!$B$9:$GP$108,144,0)))</f>
        <v/>
      </c>
      <c r="I1533" s="1032" t="s">
        <v>92</v>
      </c>
      <c r="J1533" s="1033"/>
      <c r="K1533" s="1033"/>
      <c r="L1533" s="1033"/>
      <c r="M1533" s="1033"/>
      <c r="N1533" s="1033"/>
      <c r="O1533" s="1034"/>
    </row>
    <row r="1534" spans="1:15" ht="14.25" customHeight="1" thickBot="1">
      <c r="A1534" s="1138"/>
      <c r="B1534" s="417" t="s">
        <v>200</v>
      </c>
      <c r="C1534" s="1035" t="str">
        <f>'Class-9'!$EP$3</f>
        <v>H &amp; C RAJ</v>
      </c>
      <c r="D1534" s="1036"/>
      <c r="E1534" s="1036"/>
      <c r="F1534" s="1037" t="str">
        <f>IF($J1505="TC",0,IF($J1505="Nso",0,VLOOKUP($A1502,'Class-9'!$B$9:$GU$108,201,0)))</f>
        <v>0/200</v>
      </c>
      <c r="G1534" s="1038"/>
      <c r="H1534" s="374" t="str">
        <f>IF($J1505="TC",0,IF($J1505="Nso",0,VLOOKUP($A1502,'Class-9'!$B$9:$GU$108,156,0)))</f>
        <v/>
      </c>
      <c r="I1534" s="1032" t="s">
        <v>73</v>
      </c>
      <c r="J1534" s="1033"/>
      <c r="K1534" s="1033"/>
      <c r="L1534" s="1033"/>
      <c r="M1534" s="1033"/>
      <c r="N1534" s="1033"/>
      <c r="O1534" s="1034"/>
    </row>
    <row r="1535" spans="1:15" ht="20.25" customHeight="1">
      <c r="A1535" s="1138"/>
      <c r="B1535" s="417" t="s">
        <v>200</v>
      </c>
      <c r="C1535" s="1046" t="s">
        <v>204</v>
      </c>
      <c r="D1535" s="1047"/>
      <c r="E1535" s="1048"/>
      <c r="F1535" s="1055" t="s">
        <v>205</v>
      </c>
      <c r="G1535" s="1056"/>
      <c r="H1535" s="434" t="s">
        <v>34</v>
      </c>
      <c r="I1535" s="1039" t="s">
        <v>74</v>
      </c>
      <c r="J1535" s="1033"/>
      <c r="K1535" s="1033"/>
      <c r="L1535" s="1033"/>
      <c r="M1535" s="1033"/>
      <c r="N1535" s="1033"/>
      <c r="O1535" s="1034"/>
    </row>
    <row r="1536" spans="1:15" ht="20.25" customHeight="1">
      <c r="A1536" s="1138"/>
      <c r="B1536" s="417" t="s">
        <v>200</v>
      </c>
      <c r="C1536" s="1049"/>
      <c r="D1536" s="1050"/>
      <c r="E1536" s="1051"/>
      <c r="F1536" s="1057" t="s">
        <v>206</v>
      </c>
      <c r="G1536" s="1058"/>
      <c r="H1536" s="435" t="s">
        <v>203</v>
      </c>
      <c r="I1536" s="1040" t="s">
        <v>75</v>
      </c>
      <c r="J1536" s="1041"/>
      <c r="K1536" s="1041"/>
      <c r="L1536" s="1041"/>
      <c r="M1536" s="1041"/>
      <c r="N1536" s="1041"/>
      <c r="O1536" s="1042"/>
    </row>
    <row r="1537" spans="1:16" ht="16.5" customHeight="1">
      <c r="A1537" s="1138"/>
      <c r="B1537" s="417" t="s">
        <v>200</v>
      </c>
      <c r="C1537" s="1049"/>
      <c r="D1537" s="1050"/>
      <c r="E1537" s="1051"/>
      <c r="F1537" s="1057" t="s">
        <v>210</v>
      </c>
      <c r="G1537" s="1058"/>
      <c r="H1537" s="435" t="s">
        <v>68</v>
      </c>
      <c r="I1537" s="1043"/>
      <c r="J1537" s="1044"/>
      <c r="K1537" s="1044"/>
      <c r="L1537" s="1044"/>
      <c r="M1537" s="1044"/>
      <c r="N1537" s="1044"/>
      <c r="O1537" s="1045"/>
    </row>
    <row r="1538" spans="1:16" ht="16.5" customHeight="1">
      <c r="A1538" s="1138"/>
      <c r="B1538" s="417" t="s">
        <v>200</v>
      </c>
      <c r="C1538" s="1049"/>
      <c r="D1538" s="1050"/>
      <c r="E1538" s="1051"/>
      <c r="F1538" s="1057" t="s">
        <v>211</v>
      </c>
      <c r="G1538" s="1058"/>
      <c r="H1538" s="435" t="s">
        <v>69</v>
      </c>
      <c r="I1538" s="1043"/>
      <c r="J1538" s="1044"/>
      <c r="K1538" s="1044"/>
      <c r="L1538" s="1044"/>
      <c r="M1538" s="1044"/>
      <c r="N1538" s="1044"/>
      <c r="O1538" s="1045"/>
    </row>
    <row r="1539" spans="1:16" ht="16.5" customHeight="1">
      <c r="A1539" s="1138"/>
      <c r="B1539" s="417" t="s">
        <v>200</v>
      </c>
      <c r="C1539" s="1049"/>
      <c r="D1539" s="1050"/>
      <c r="E1539" s="1051"/>
      <c r="F1539" s="1057" t="s">
        <v>120</v>
      </c>
      <c r="G1539" s="1058"/>
      <c r="H1539" s="435" t="s">
        <v>71</v>
      </c>
      <c r="I1539" s="1022" t="s">
        <v>93</v>
      </c>
      <c r="J1539" s="1023"/>
      <c r="K1539" s="1023"/>
      <c r="L1539" s="1023"/>
      <c r="M1539" s="1023"/>
      <c r="N1539" s="1023"/>
      <c r="O1539" s="1024"/>
    </row>
    <row r="1540" spans="1:16" ht="16.5" customHeight="1" thickBot="1">
      <c r="A1540" s="1138"/>
      <c r="B1540" s="418" t="s">
        <v>200</v>
      </c>
      <c r="C1540" s="1052"/>
      <c r="D1540" s="1053"/>
      <c r="E1540" s="1054"/>
      <c r="F1540" s="1059" t="s">
        <v>208</v>
      </c>
      <c r="G1540" s="1060"/>
      <c r="H1540" s="436" t="s">
        <v>70</v>
      </c>
      <c r="I1540" s="1025"/>
      <c r="J1540" s="1026"/>
      <c r="K1540" s="1026"/>
      <c r="L1540" s="1026"/>
      <c r="M1540" s="1026"/>
      <c r="N1540" s="1026"/>
      <c r="O1540" s="1027"/>
    </row>
    <row r="1541" spans="1:16" ht="15.75" thickTop="1">
      <c r="A1541" s="1136"/>
      <c r="B1541" s="1136"/>
      <c r="C1541" s="1136"/>
      <c r="D1541" s="1136"/>
      <c r="E1541" s="1136"/>
      <c r="F1541" s="1136"/>
      <c r="G1541" s="1136"/>
      <c r="H1541" s="1136"/>
      <c r="I1541" s="1136"/>
      <c r="J1541" s="1136"/>
      <c r="K1541" s="1136"/>
      <c r="L1541" s="1136"/>
      <c r="M1541" s="1136"/>
      <c r="N1541" s="1136"/>
      <c r="O1541" s="1136"/>
    </row>
    <row r="1542" spans="1:16" ht="24.75" customHeight="1" thickBot="1">
      <c r="A1542" s="263">
        <f>A1502+1</f>
        <v>40</v>
      </c>
      <c r="B1542" s="1137" t="s">
        <v>56</v>
      </c>
      <c r="C1542" s="1137"/>
      <c r="D1542" s="1137"/>
      <c r="E1542" s="1137"/>
      <c r="F1542" s="1137"/>
      <c r="G1542" s="1137"/>
      <c r="H1542" s="1137"/>
      <c r="I1542" s="1137"/>
      <c r="J1542" s="1137"/>
      <c r="K1542" s="1137"/>
      <c r="L1542" s="1137"/>
      <c r="M1542" s="1137"/>
      <c r="N1542" s="1137"/>
      <c r="O1542" s="1137"/>
    </row>
    <row r="1543" spans="1:16" s="430" customFormat="1" ht="30.75" customHeight="1" thickTop="1">
      <c r="A1543" s="1138"/>
      <c r="B1543" s="1139"/>
      <c r="C1543" s="1140"/>
      <c r="D1543" s="1143" t="str">
        <f>Master!$E$8</f>
        <v>Govt. Sr. Secondary School Raimalwada</v>
      </c>
      <c r="E1543" s="1144"/>
      <c r="F1543" s="1144"/>
      <c r="G1543" s="1144"/>
      <c r="H1543" s="1144"/>
      <c r="I1543" s="1144"/>
      <c r="J1543" s="1144"/>
      <c r="K1543" s="1144"/>
      <c r="L1543" s="1144"/>
      <c r="M1543" s="1144"/>
      <c r="N1543" s="1144"/>
      <c r="O1543" s="1145"/>
    </row>
    <row r="1544" spans="1:16" ht="26.25" customHeight="1" thickBot="1">
      <c r="A1544" s="1138"/>
      <c r="B1544" s="1141"/>
      <c r="C1544" s="1142"/>
      <c r="D1544" s="1146" t="str">
        <f>Master!$E$11</f>
        <v>P.S.-Bapini (Jodhpur)</v>
      </c>
      <c r="E1544" s="1147"/>
      <c r="F1544" s="1147"/>
      <c r="G1544" s="1147"/>
      <c r="H1544" s="1147"/>
      <c r="I1544" s="1147"/>
      <c r="J1544" s="1147"/>
      <c r="K1544" s="1147"/>
      <c r="L1544" s="1147"/>
      <c r="M1544" s="1147"/>
      <c r="N1544" s="1147"/>
      <c r="O1544" s="1148"/>
    </row>
    <row r="1545" spans="1:16" ht="22.5" customHeight="1">
      <c r="A1545" s="1138"/>
      <c r="B1545" s="262"/>
      <c r="C1545" s="1149" t="s">
        <v>183</v>
      </c>
      <c r="D1545" s="1150"/>
      <c r="E1545" s="1150"/>
      <c r="F1545" s="1150"/>
      <c r="G1545" s="1151"/>
      <c r="H1545" s="1158" t="s">
        <v>156</v>
      </c>
      <c r="I1545" s="1158"/>
      <c r="J1545" s="1161">
        <f>VLOOKUP($A1542,'Class-9'!$B$9:$K$108,6)</f>
        <v>0</v>
      </c>
      <c r="K1545" s="1162"/>
      <c r="L1545" s="1167" t="s">
        <v>76</v>
      </c>
      <c r="M1545" s="1168"/>
      <c r="N1545" s="1169" t="str">
        <f>Master!$E$14</f>
        <v>08151106901</v>
      </c>
      <c r="O1545" s="1170"/>
    </row>
    <row r="1546" spans="1:16" ht="18.75" customHeight="1">
      <c r="A1546" s="1138"/>
      <c r="B1546" s="37"/>
      <c r="C1546" s="1152"/>
      <c r="D1546" s="1153"/>
      <c r="E1546" s="1153"/>
      <c r="F1546" s="1153"/>
      <c r="G1546" s="1154"/>
      <c r="H1546" s="1159"/>
      <c r="I1546" s="1159"/>
      <c r="J1546" s="1163"/>
      <c r="K1546" s="1164"/>
      <c r="L1546" s="1171" t="s">
        <v>72</v>
      </c>
      <c r="M1546" s="1172"/>
      <c r="N1546" s="1172"/>
      <c r="O1546" s="1173"/>
      <c r="P1546" s="104" t="s">
        <v>191</v>
      </c>
    </row>
    <row r="1547" spans="1:16" ht="23.25" customHeight="1" thickBot="1">
      <c r="A1547" s="1138"/>
      <c r="B1547" s="37"/>
      <c r="C1547" s="1155"/>
      <c r="D1547" s="1156"/>
      <c r="E1547" s="1156"/>
      <c r="F1547" s="1156"/>
      <c r="G1547" s="1157"/>
      <c r="H1547" s="1160"/>
      <c r="I1547" s="1160"/>
      <c r="J1547" s="1165"/>
      <c r="K1547" s="1166"/>
      <c r="L1547" s="1174" t="s">
        <v>57</v>
      </c>
      <c r="M1547" s="1175"/>
      <c r="N1547" s="1176" t="str">
        <f>Master!$E$6</f>
        <v>2021-22</v>
      </c>
      <c r="O1547" s="1177"/>
    </row>
    <row r="1548" spans="1:16" ht="20.25" customHeight="1">
      <c r="A1548" s="1138"/>
      <c r="B1548" s="417" t="s">
        <v>200</v>
      </c>
      <c r="C1548" s="1178" t="s">
        <v>22</v>
      </c>
      <c r="D1548" s="1179"/>
      <c r="E1548" s="1179"/>
      <c r="F1548" s="1180"/>
      <c r="G1548" s="23" t="s">
        <v>181</v>
      </c>
      <c r="H1548" s="1181">
        <f>VLOOKUP($A1542,'Class-9'!$B$9:$FL$108,4,0)</f>
        <v>0</v>
      </c>
      <c r="I1548" s="1181"/>
      <c r="J1548" s="1181"/>
      <c r="K1548" s="1181"/>
      <c r="L1548" s="1181"/>
      <c r="M1548" s="1181"/>
      <c r="N1548" s="1181"/>
      <c r="O1548" s="1182"/>
    </row>
    <row r="1549" spans="1:16" ht="20.25" customHeight="1">
      <c r="A1549" s="1138"/>
      <c r="B1549" s="417" t="s">
        <v>200</v>
      </c>
      <c r="C1549" s="1183" t="s">
        <v>24</v>
      </c>
      <c r="D1549" s="1184"/>
      <c r="E1549" s="1184"/>
      <c r="F1549" s="1185"/>
      <c r="G1549" s="31" t="s">
        <v>181</v>
      </c>
      <c r="H1549" s="1186">
        <f>VLOOKUP($A1542,'Class-9'!$B$9:$FL$108,7,0)</f>
        <v>0</v>
      </c>
      <c r="I1549" s="1186"/>
      <c r="J1549" s="1186"/>
      <c r="K1549" s="1186"/>
      <c r="L1549" s="1186"/>
      <c r="M1549" s="1186"/>
      <c r="N1549" s="1186"/>
      <c r="O1549" s="1187"/>
    </row>
    <row r="1550" spans="1:16" ht="20.25" customHeight="1">
      <c r="A1550" s="1138"/>
      <c r="B1550" s="417" t="s">
        <v>200</v>
      </c>
      <c r="C1550" s="1183" t="s">
        <v>25</v>
      </c>
      <c r="D1550" s="1184"/>
      <c r="E1550" s="1184"/>
      <c r="F1550" s="1185"/>
      <c r="G1550" s="31" t="s">
        <v>181</v>
      </c>
      <c r="H1550" s="1186">
        <f>VLOOKUP($A1542,'Class-9'!$B$9:$FL$108,8,0)</f>
        <v>0</v>
      </c>
      <c r="I1550" s="1186"/>
      <c r="J1550" s="1186"/>
      <c r="K1550" s="1186"/>
      <c r="L1550" s="1186"/>
      <c r="M1550" s="1186"/>
      <c r="N1550" s="1186"/>
      <c r="O1550" s="1187"/>
    </row>
    <row r="1551" spans="1:16" ht="20.25" customHeight="1">
      <c r="A1551" s="1138"/>
      <c r="B1551" s="417" t="s">
        <v>200</v>
      </c>
      <c r="C1551" s="1183" t="s">
        <v>58</v>
      </c>
      <c r="D1551" s="1184"/>
      <c r="E1551" s="1184"/>
      <c r="F1551" s="1185"/>
      <c r="G1551" s="31" t="s">
        <v>181</v>
      </c>
      <c r="H1551" s="1186">
        <f>VLOOKUP($A1542,'Class-9'!$B$9:$FL$108,9,0)</f>
        <v>0</v>
      </c>
      <c r="I1551" s="1186"/>
      <c r="J1551" s="1186"/>
      <c r="K1551" s="1186"/>
      <c r="L1551" s="1186"/>
      <c r="M1551" s="1186"/>
      <c r="N1551" s="1186"/>
      <c r="O1551" s="1187"/>
    </row>
    <row r="1552" spans="1:16" ht="20.25" customHeight="1">
      <c r="A1552" s="1138"/>
      <c r="B1552" s="417" t="s">
        <v>200</v>
      </c>
      <c r="C1552" s="1183" t="s">
        <v>59</v>
      </c>
      <c r="D1552" s="1184"/>
      <c r="E1552" s="1184"/>
      <c r="F1552" s="1185"/>
      <c r="G1552" s="31" t="s">
        <v>181</v>
      </c>
      <c r="H1552" s="1188" t="str">
        <f>CONCATENATE('Class-9'!$G$4,'Class-9'!$J$4)</f>
        <v>9(A)</v>
      </c>
      <c r="I1552" s="1186"/>
      <c r="J1552" s="1186"/>
      <c r="K1552" s="1186"/>
      <c r="L1552" s="1186"/>
      <c r="M1552" s="1186"/>
      <c r="N1552" s="1186"/>
      <c r="O1552" s="1187"/>
    </row>
    <row r="1553" spans="1:15" ht="20.25" customHeight="1" thickBot="1">
      <c r="A1553" s="1138"/>
      <c r="B1553" s="417" t="s">
        <v>200</v>
      </c>
      <c r="C1553" s="1189" t="s">
        <v>27</v>
      </c>
      <c r="D1553" s="1190"/>
      <c r="E1553" s="1190"/>
      <c r="F1553" s="1191"/>
      <c r="G1553" s="80" t="s">
        <v>181</v>
      </c>
      <c r="H1553" s="1192">
        <f>VLOOKUP($A1542,'Class-9'!$B$9:$FL$108,10,0)</f>
        <v>0</v>
      </c>
      <c r="I1553" s="1192"/>
      <c r="J1553" s="1192"/>
      <c r="K1553" s="1192"/>
      <c r="L1553" s="1192"/>
      <c r="M1553" s="1192"/>
      <c r="N1553" s="1192"/>
      <c r="O1553" s="1193"/>
    </row>
    <row r="1554" spans="1:15" ht="16.5" customHeight="1">
      <c r="A1554" s="1138"/>
      <c r="B1554" s="417" t="s">
        <v>200</v>
      </c>
      <c r="C1554" s="1194" t="s">
        <v>60</v>
      </c>
      <c r="D1554" s="1195"/>
      <c r="E1554" s="1198" t="s">
        <v>81</v>
      </c>
      <c r="F1554" s="1198" t="s">
        <v>82</v>
      </c>
      <c r="G1554" s="1200" t="s">
        <v>32</v>
      </c>
      <c r="H1554" s="1202" t="s">
        <v>61</v>
      </c>
      <c r="I1554" s="1202"/>
      <c r="J1554" s="1203"/>
      <c r="K1554" s="1204" t="s">
        <v>97</v>
      </c>
      <c r="L1554" s="1205"/>
      <c r="M1554" s="1206"/>
      <c r="N1554" s="1097" t="s">
        <v>88</v>
      </c>
      <c r="O1554" s="1099" t="s">
        <v>118</v>
      </c>
    </row>
    <row r="1555" spans="1:15" ht="16.5" customHeight="1">
      <c r="A1555" s="1138"/>
      <c r="B1555" s="417" t="s">
        <v>200</v>
      </c>
      <c r="C1555" s="1196"/>
      <c r="D1555" s="1197"/>
      <c r="E1555" s="1199"/>
      <c r="F1555" s="1199"/>
      <c r="G1555" s="1201"/>
      <c r="H1555" s="428" t="s">
        <v>31</v>
      </c>
      <c r="I1555" s="254" t="s">
        <v>194</v>
      </c>
      <c r="J1555" s="429" t="s">
        <v>32</v>
      </c>
      <c r="K1555" s="428" t="s">
        <v>31</v>
      </c>
      <c r="L1555" s="254" t="s">
        <v>194</v>
      </c>
      <c r="M1555" s="429" t="s">
        <v>32</v>
      </c>
      <c r="N1555" s="1098"/>
      <c r="O1555" s="1100"/>
    </row>
    <row r="1556" spans="1:15" ht="16.5" customHeight="1" thickBot="1">
      <c r="A1556" s="1138"/>
      <c r="B1556" s="417" t="s">
        <v>200</v>
      </c>
      <c r="C1556" s="1102" t="s">
        <v>62</v>
      </c>
      <c r="D1556" s="1103"/>
      <c r="E1556" s="253">
        <f>'Class-9'!$L$7</f>
        <v>10</v>
      </c>
      <c r="F1556" s="253">
        <f>'Class-9'!$M$7</f>
        <v>10</v>
      </c>
      <c r="G1556" s="255">
        <f>SUM(E1556:F1556)</f>
        <v>20</v>
      </c>
      <c r="H1556" s="253">
        <f>'Class-9'!$O$7</f>
        <v>24</v>
      </c>
      <c r="I1556" s="253">
        <f>'Class-9'!$P$7</f>
        <v>6</v>
      </c>
      <c r="J1556" s="255">
        <f>SUM(H1556:I1556)</f>
        <v>30</v>
      </c>
      <c r="K1556" s="253">
        <f>'Class-9'!$R$7</f>
        <v>40</v>
      </c>
      <c r="L1556" s="253">
        <f>'Class-9'!$S$7</f>
        <v>10</v>
      </c>
      <c r="M1556" s="255">
        <f>SUM(K1556:L1556)</f>
        <v>50</v>
      </c>
      <c r="N1556" s="129">
        <f>SUM(G1556,J1556,M1556)</f>
        <v>100</v>
      </c>
      <c r="O1556" s="1101"/>
    </row>
    <row r="1557" spans="1:15" ht="16.5" customHeight="1">
      <c r="A1557" s="1138"/>
      <c r="B1557" s="417" t="s">
        <v>200</v>
      </c>
      <c r="C1557" s="1104" t="str">
        <f>'Class-9'!$L$3</f>
        <v>HINDI</v>
      </c>
      <c r="D1557" s="1105"/>
      <c r="E1557" s="81">
        <f>IF($J1545="TC",0,IF($J1545="Nso",0,VLOOKUP($A1542,'Class-9'!$B$9:$FL$108,11,0)))</f>
        <v>0</v>
      </c>
      <c r="F1557" s="81">
        <f>IF($J1545="TC",0,IF($J1545="Nso",0,VLOOKUP($A1542,'Class-9'!$B$9:$FL$108,12,0)))</f>
        <v>0</v>
      </c>
      <c r="G1557" s="256">
        <f>E1557+F1557</f>
        <v>0</v>
      </c>
      <c r="H1557" s="81">
        <f>IF($J1545="TC",0,IF($J1545="Nso",0,VLOOKUP($A1542,'Class-9'!$B$9:$FL$108,14,0)))</f>
        <v>0</v>
      </c>
      <c r="I1557" s="81">
        <f>IF($J1545="TC",0,IF($J1545="Nso",0,VLOOKUP($A1542,'Class-9'!$B$9:$FL$108,15,0)))</f>
        <v>0</v>
      </c>
      <c r="J1557" s="256">
        <f>H1557+I1557</f>
        <v>0</v>
      </c>
      <c r="K1557" s="81">
        <f>IF($J1545="TC",0,IF($J1545="Nso",0,VLOOKUP($A1542,'Class-9'!$B$9:$FL$108,17,0)))</f>
        <v>0</v>
      </c>
      <c r="L1557" s="81">
        <f>IF($J1545="Nso",0,VLOOKUP($A1542,'Class-9'!$B$9:$FL$108,18,0))</f>
        <v>0</v>
      </c>
      <c r="M1557" s="256">
        <f>K1557+L1557</f>
        <v>0</v>
      </c>
      <c r="N1557" s="81">
        <f>G1557+J1557+M1557</f>
        <v>0</v>
      </c>
      <c r="O1557" s="82" t="str">
        <f>IF($J1545="TC",0,IF($J1545="Nso",0,VLOOKUP($A1542,'Class-9'!$B$9:$FL$108,24,0)))</f>
        <v/>
      </c>
    </row>
    <row r="1558" spans="1:15" ht="16.5" customHeight="1" thickBot="1">
      <c r="A1558" s="1138"/>
      <c r="B1558" s="417" t="s">
        <v>200</v>
      </c>
      <c r="C1558" s="1106" t="str">
        <f>'Class-9'!$Z$3</f>
        <v>ENGLISH</v>
      </c>
      <c r="D1558" s="1107"/>
      <c r="E1558" s="419">
        <f>IF($J1545="TC",0,IF($J1545="Nso",0,VLOOKUP($A1542,'Class-9'!$B$9:$FL$108,25,0)))</f>
        <v>0</v>
      </c>
      <c r="F1558" s="419">
        <f>IF($J1545="TC",0,IF($J1545="Nso",0,VLOOKUP($A1542,'Class-9'!$B$9:$FL$108,26,0)))</f>
        <v>0</v>
      </c>
      <c r="G1558" s="420">
        <f t="shared" ref="G1558" si="312">E1558+F1558</f>
        <v>0</v>
      </c>
      <c r="H1558" s="421">
        <f>IF($J1545="TC",0,IF($J1545="Nso",0,VLOOKUP($A1542,'Class-9'!$B$9:$FL$108,28,0)))</f>
        <v>0</v>
      </c>
      <c r="I1558" s="419">
        <f>IF($J1545="TC",0,IF($J1545="Nso",0,VLOOKUP($A1542,'Class-9'!$B$9:$FL$108,29,0)))</f>
        <v>0</v>
      </c>
      <c r="J1558" s="420">
        <f t="shared" ref="J1558" si="313">H1558+I1558</f>
        <v>0</v>
      </c>
      <c r="K1558" s="419">
        <f>IF($J1545="TC",0,IF($J1545="Nso",0,VLOOKUP($A1542,'Class-9'!$B$9:$FL$108,31,0)))</f>
        <v>0</v>
      </c>
      <c r="L1558" s="419">
        <f>IF($J1545="Nso",0,VLOOKUP($A1542,'Class-9'!$B$9:$FL$108,32,0))</f>
        <v>0</v>
      </c>
      <c r="M1558" s="420">
        <f t="shared" ref="M1558" si="314">K1558+L1558</f>
        <v>0</v>
      </c>
      <c r="N1558" s="419">
        <f t="shared" ref="N1558" si="315">G1558+J1558+M1558</f>
        <v>0</v>
      </c>
      <c r="O1558" s="422" t="str">
        <f>IF($J1545="TC",0,IF($J1545="Nso",0,VLOOKUP($A1542,'Class-9'!$B$9:$FL$108,38,0)))</f>
        <v/>
      </c>
    </row>
    <row r="1559" spans="1:15" ht="16.5" customHeight="1" thickBot="1">
      <c r="A1559" s="1138"/>
      <c r="B1559" s="417" t="s">
        <v>200</v>
      </c>
      <c r="C1559" s="1108" t="s">
        <v>62</v>
      </c>
      <c r="D1559" s="1109"/>
      <c r="E1559" s="424">
        <f>'Class-9'!$AN$7</f>
        <v>20</v>
      </c>
      <c r="F1559" s="424">
        <f>'Class-9'!$AO$7</f>
        <v>20</v>
      </c>
      <c r="G1559" s="425">
        <f>SUM(E1559:F1559)</f>
        <v>40</v>
      </c>
      <c r="H1559" s="424">
        <f>'Class-9'!$AQ$7</f>
        <v>48</v>
      </c>
      <c r="I1559" s="424">
        <f>'Class-9'!$AR$7</f>
        <v>12</v>
      </c>
      <c r="J1559" s="425">
        <f>SUM(H1559:I1559)</f>
        <v>60</v>
      </c>
      <c r="K1559" s="424">
        <f>'Class-9'!$AT$7</f>
        <v>80</v>
      </c>
      <c r="L1559" s="424">
        <f>'Class-9'!$AU$7</f>
        <v>20</v>
      </c>
      <c r="M1559" s="425">
        <f>SUM(K1559:L1559)</f>
        <v>100</v>
      </c>
      <c r="N1559" s="426">
        <f>SUM(G1559,J1559,M1559)</f>
        <v>200</v>
      </c>
      <c r="O1559" s="427" t="s">
        <v>201</v>
      </c>
    </row>
    <row r="1560" spans="1:15" ht="16.5" customHeight="1">
      <c r="A1560" s="1138"/>
      <c r="B1560" s="417" t="s">
        <v>200</v>
      </c>
      <c r="C1560" s="1110" t="str">
        <f>'Class-9'!$AN$3</f>
        <v>SANSKRIT-I</v>
      </c>
      <c r="D1560" s="1111"/>
      <c r="E1560" s="81">
        <f>IF($J1545="TC",0,IF($J1545="Nso",0,VLOOKUP($A1542,'Class-9'!$B$9:$FL$108,39,0)))</f>
        <v>0</v>
      </c>
      <c r="F1560" s="81">
        <f>IF($J1545="TC",0,IF($J1545="TC",0,IF($J1545="Nso",0,VLOOKUP($A1542,'Class-9'!$B$9:$FL$108,40,0))))</f>
        <v>0</v>
      </c>
      <c r="G1560" s="423">
        <f t="shared" ref="G1560:G1564" si="316">E1560+F1560</f>
        <v>0</v>
      </c>
      <c r="H1560" s="410">
        <f>IF($J1545="TC",0,IF($J1545="Nso",0,VLOOKUP($A1542,'Class-9'!$B$9:$FL$108,42,0)))</f>
        <v>0</v>
      </c>
      <c r="I1560" s="81">
        <f>IF($J1545="TC",0,IF($J1545="Nso",0,VLOOKUP($A1542,'Class-9'!$B$9:$FL$108,43,0)))</f>
        <v>0</v>
      </c>
      <c r="J1560" s="423">
        <f t="shared" ref="J1560:J1564" si="317">H1560+I1560</f>
        <v>0</v>
      </c>
      <c r="K1560" s="81">
        <f>IF($J1545="TC",0,IF($J1545="Nso",0,VLOOKUP($A1542,'Class-9'!$B$9:$FL$108,45,0)))</f>
        <v>0</v>
      </c>
      <c r="L1560" s="81">
        <f>IF($J1545="Nso",0,VLOOKUP($A1542,'Class-9'!$B$9:$FL$108,46,0))</f>
        <v>0</v>
      </c>
      <c r="M1560" s="423">
        <f t="shared" ref="M1560:M1564" si="318">K1560+L1560</f>
        <v>0</v>
      </c>
      <c r="N1560" s="81">
        <f t="shared" ref="N1560:N1564" si="319">G1560+J1560+M1560</f>
        <v>0</v>
      </c>
      <c r="O1560" s="82" t="str">
        <f>IF($J1545="TC",0,IF($J1545="Nso",0,VLOOKUP($A1542,'Class-9'!$B$9:$FL$108,52,0)))</f>
        <v/>
      </c>
    </row>
    <row r="1561" spans="1:15" ht="16.5" customHeight="1">
      <c r="A1561" s="1138"/>
      <c r="B1561" s="417" t="s">
        <v>200</v>
      </c>
      <c r="C1561" s="1112" t="str">
        <f>'Class-9'!$BB$3</f>
        <v>SANSKRIT-II</v>
      </c>
      <c r="D1561" s="1113"/>
      <c r="E1561" s="81">
        <f>IF($J1545="TC",0,IF($J1545="Nso",0,VLOOKUP($A1542,'Class-9'!$B$9:$FL$108,53,0)))</f>
        <v>0</v>
      </c>
      <c r="F1561" s="81">
        <f>IF($J1545="TC",0,IF($J1545="Nso",0,VLOOKUP($A1542,'Class-9'!$B$9:$FL$108,54,0)))</f>
        <v>0</v>
      </c>
      <c r="G1561" s="257">
        <f t="shared" si="316"/>
        <v>0</v>
      </c>
      <c r="H1561" s="258">
        <f>IF($J1545="TC",0,IF($J1545="Nso",0,VLOOKUP($A1542,'Class-9'!$B$9:$FL$108,56,0)))</f>
        <v>0</v>
      </c>
      <c r="I1561" s="81">
        <f>IF($J1545="TC",0,IF($J1545="Nso",0,VLOOKUP($A1542,'Class-9'!$B$9:$FL$108,57,0)))</f>
        <v>0</v>
      </c>
      <c r="J1561" s="257">
        <f t="shared" si="317"/>
        <v>0</v>
      </c>
      <c r="K1561" s="81">
        <f>IF($J1545="TC",0,IF($J1545="Nso",0,VLOOKUP($A1542,'Class-9'!$B$9:$FL$108,59,0)))</f>
        <v>0</v>
      </c>
      <c r="L1561" s="81">
        <f>IF($J1545="Nso",0,VLOOKUP($A1542,'Class-9'!$B$9:$FL$108,60,0))</f>
        <v>0</v>
      </c>
      <c r="M1561" s="257">
        <f t="shared" si="318"/>
        <v>0</v>
      </c>
      <c r="N1561" s="81">
        <f t="shared" si="319"/>
        <v>0</v>
      </c>
      <c r="O1561" s="82" t="str">
        <f>IF($J1545="TC",0,IF($J1545="Nso",0,VLOOKUP($A1542,'Class-9'!$B$9:$FL$108,66,0)))</f>
        <v/>
      </c>
    </row>
    <row r="1562" spans="1:15" ht="16.5" customHeight="1">
      <c r="A1562" s="1138"/>
      <c r="B1562" s="417" t="s">
        <v>200</v>
      </c>
      <c r="C1562" s="1112" t="str">
        <f>'Class-9'!$BP$3</f>
        <v>MATHEMATICS</v>
      </c>
      <c r="D1562" s="1113"/>
      <c r="E1562" s="81">
        <f>IF($J1545="TC",0,IF($J1545="Nso",0,VLOOKUP($A1542,'Class-9'!$B$9:$FL$108,67,0)))</f>
        <v>0</v>
      </c>
      <c r="F1562" s="81">
        <f>IF($J1545="TC",0,IF($J1545="Nso",0,VLOOKUP($A1542,'Class-9'!$B$9:$FL$108,68,0)))</f>
        <v>0</v>
      </c>
      <c r="G1562" s="257">
        <f t="shared" si="316"/>
        <v>0</v>
      </c>
      <c r="H1562" s="258">
        <f>IF($J1545="TC",0,IF($J1545="Nso",0,VLOOKUP($A1542,'Class-9'!$B$9:$FL$108,70,0)))</f>
        <v>0</v>
      </c>
      <c r="I1562" s="81">
        <f>IF($J1545="TC",0,IF($J1545="Nso",0,VLOOKUP($A1542,'Class-9'!$B$9:$FL$108,71,0)))</f>
        <v>0</v>
      </c>
      <c r="J1562" s="257">
        <f t="shared" si="317"/>
        <v>0</v>
      </c>
      <c r="K1562" s="81">
        <f>IF($J1545="TC",0,IF($J1545="Nso",0,VLOOKUP($A1542,'Class-9'!$B$9:$FL$108,73,0)))</f>
        <v>0</v>
      </c>
      <c r="L1562" s="81">
        <f>IF($J1545="Nso",0,VLOOKUP($A1542,'Class-9'!$B$9:$FL$108,74,0))</f>
        <v>0</v>
      </c>
      <c r="M1562" s="257">
        <f t="shared" si="318"/>
        <v>0</v>
      </c>
      <c r="N1562" s="81">
        <f t="shared" si="319"/>
        <v>0</v>
      </c>
      <c r="O1562" s="82" t="str">
        <f>IF($J1545="TC",0,IF($J1545="Nso",0,VLOOKUP($A1542,'Class-9'!$B$9:$FL$108,80,0)))</f>
        <v/>
      </c>
    </row>
    <row r="1563" spans="1:15" ht="16.5" customHeight="1">
      <c r="A1563" s="1138"/>
      <c r="B1563" s="417" t="s">
        <v>200</v>
      </c>
      <c r="C1563" s="1114" t="str">
        <f>'Class-9'!$CD$3</f>
        <v>SCIENCE</v>
      </c>
      <c r="D1563" s="1115"/>
      <c r="E1563" s="411">
        <f>IF($J1545="TC",0,IF($J1545="Nso",0,VLOOKUP($A1542,'Class-9'!$B$9:$FL$108,81,0)))</f>
        <v>0</v>
      </c>
      <c r="F1563" s="411">
        <f>IF($J1545="TC",0,IF($J1545="Nso",0,VLOOKUP($A1542,'Class-9'!$B$9:$FL$108,82,0)))</f>
        <v>0</v>
      </c>
      <c r="G1563" s="412">
        <f t="shared" si="316"/>
        <v>0</v>
      </c>
      <c r="H1563" s="413">
        <f>IF($J1545="TC",0,IF($J1545="Nso",0,VLOOKUP($A1542,'Class-9'!$B$9:$FL$108,84,0)))</f>
        <v>0</v>
      </c>
      <c r="I1563" s="411">
        <f>IF($J1545="TC",0,IF($J1545="Nso",0,VLOOKUP($A1542,'Class-9'!$B$9:$FL$108,85,0)))</f>
        <v>0</v>
      </c>
      <c r="J1563" s="412">
        <f t="shared" si="317"/>
        <v>0</v>
      </c>
      <c r="K1563" s="411">
        <f>IF($J1545="TC",0,IF($J1545="Nso",0,VLOOKUP($A1542,'Class-9'!$B$9:$FL$108,87,0)))</f>
        <v>0</v>
      </c>
      <c r="L1563" s="411">
        <f>IF($J1545="Nso",0,VLOOKUP($A1542,'Class-9'!$B$9:$FL$108,88,0))</f>
        <v>0</v>
      </c>
      <c r="M1563" s="412">
        <f t="shared" si="318"/>
        <v>0</v>
      </c>
      <c r="N1563" s="411">
        <f t="shared" si="319"/>
        <v>0</v>
      </c>
      <c r="O1563" s="414" t="str">
        <f>IF($J1545="TC",0,IF($J1545="Nso",0,VLOOKUP($A1542,'Class-9'!$B$9:$FL$108,94,0)))</f>
        <v/>
      </c>
    </row>
    <row r="1564" spans="1:15" ht="16.5" customHeight="1" thickBot="1">
      <c r="A1564" s="1138"/>
      <c r="B1564" s="417" t="s">
        <v>200</v>
      </c>
      <c r="C1564" s="1114" t="str">
        <f>'Class-9'!$CR$3</f>
        <v>SOCIAL SCIENCE</v>
      </c>
      <c r="D1564" s="1115"/>
      <c r="E1564" s="411">
        <f>IF($J1546="TC",0,IF($J1545="Nso",0,VLOOKUP($A1542,'Class-9'!$B$9:$FL$108,95,0)))</f>
        <v>0</v>
      </c>
      <c r="F1564" s="411">
        <f>IF($J1546="TC",0,IF($J1545="Nso",0,VLOOKUP($A1542,'Class-9'!$B$9:$FL$108,96,0)))</f>
        <v>0</v>
      </c>
      <c r="G1564" s="412">
        <f t="shared" si="316"/>
        <v>0</v>
      </c>
      <c r="H1564" s="413">
        <f>IF($J1546="TC",0,IF($J1545="Nso",0,VLOOKUP($A1542,'Class-9'!$B$9:$FL$108,98,0)))</f>
        <v>0</v>
      </c>
      <c r="I1564" s="411">
        <f>IF($J1546="TC",0,IF($J1545="Nso",0,VLOOKUP($A1542,'Class-9'!$B$9:$FL$108,99,0)))</f>
        <v>0</v>
      </c>
      <c r="J1564" s="412">
        <f t="shared" si="317"/>
        <v>0</v>
      </c>
      <c r="K1564" s="411">
        <f>IF($J1546="TC",0,IF($J1545="Nso",0,VLOOKUP($A1542,'Class-9'!$B$9:$FL$108,101,0)))</f>
        <v>0</v>
      </c>
      <c r="L1564" s="411">
        <f>IF($J1546="Nso",0,VLOOKUP($A1542,'Class-9'!$B$9:$FL$108,102,0))</f>
        <v>0</v>
      </c>
      <c r="M1564" s="412">
        <f t="shared" si="318"/>
        <v>0</v>
      </c>
      <c r="N1564" s="411">
        <f t="shared" si="319"/>
        <v>0</v>
      </c>
      <c r="O1564" s="414" t="str">
        <f>IF($J1546="TC",0,IF($J1545="Nso",0,VLOOKUP($A1542,'Class-9'!$B$9:$FL$108,108,0)))</f>
        <v/>
      </c>
    </row>
    <row r="1565" spans="1:15" ht="23.25" customHeight="1">
      <c r="A1565" s="1138"/>
      <c r="B1565" s="417" t="s">
        <v>200</v>
      </c>
      <c r="C1565" s="1116" t="s">
        <v>89</v>
      </c>
      <c r="D1565" s="1117"/>
      <c r="E1565" s="1118"/>
      <c r="F1565" s="1122" t="s">
        <v>90</v>
      </c>
      <c r="G1565" s="1123"/>
      <c r="H1565" s="1124" t="s">
        <v>91</v>
      </c>
      <c r="I1565" s="1125"/>
      <c r="J1565" s="1126" t="s">
        <v>47</v>
      </c>
      <c r="K1565" s="1127"/>
      <c r="L1565" s="415" t="s">
        <v>111</v>
      </c>
      <c r="M1565" s="1128" t="s">
        <v>45</v>
      </c>
      <c r="N1565" s="1129"/>
      <c r="O1565" s="416" t="s">
        <v>49</v>
      </c>
    </row>
    <row r="1566" spans="1:15" ht="20.25" customHeight="1" thickBot="1">
      <c r="A1566" s="1138"/>
      <c r="B1566" s="417" t="s">
        <v>200</v>
      </c>
      <c r="C1566" s="1119"/>
      <c r="D1566" s="1120"/>
      <c r="E1566" s="1121"/>
      <c r="F1566" s="1130">
        <f>IF($J1545="TC",0,IF($J1545="Nso",0,VLOOKUP($A1542,'Class-9'!$B$9:$FL$108,160,0)))</f>
        <v>0</v>
      </c>
      <c r="G1566" s="1131"/>
      <c r="H1566" s="1130">
        <f>IF($J1545="TC",0,IF($J1545="Nso",0,VLOOKUP($A1542,'Class-9'!$B$9:$FL$108,161,0)))</f>
        <v>0</v>
      </c>
      <c r="I1566" s="1131"/>
      <c r="J1566" s="1132">
        <f>IF($J1545="TC",0,IF($J1545="Nso",0,VLOOKUP($A1542,'Class-9'!$B$9:$FL$108,162,0)))</f>
        <v>0</v>
      </c>
      <c r="K1566" s="1133"/>
      <c r="L1566" s="259" t="str">
        <f>IF($J1545="TC",0,IF($J1545="Nso",0,VLOOKUP($A1542,'Class-9'!$B$9:$FL$108,163,0)))</f>
        <v/>
      </c>
      <c r="M1566" s="1134" t="str">
        <f>IF($J1545="TC","TC",IF($J1545="Nso","NSO",VLOOKUP($A1542,'Class-9'!$B$9:$FL$108,164,0)))</f>
        <v/>
      </c>
      <c r="N1566" s="1135"/>
      <c r="O1566" s="79" t="str">
        <f>IF($J1545="Nso",0,VLOOKUP($A1542,'Class-9'!$B$9:$FL$108,166,0))</f>
        <v/>
      </c>
    </row>
    <row r="1567" spans="1:15" ht="20.25" customHeight="1">
      <c r="A1567" s="1138"/>
      <c r="B1567" s="417" t="s">
        <v>200</v>
      </c>
      <c r="C1567" s="1061" t="s">
        <v>64</v>
      </c>
      <c r="D1567" s="1062"/>
      <c r="E1567" s="1062"/>
      <c r="F1567" s="1062"/>
      <c r="G1567" s="1062"/>
      <c r="H1567" s="1063"/>
      <c r="I1567" s="1064" t="s">
        <v>65</v>
      </c>
      <c r="J1567" s="1065"/>
      <c r="K1567" s="1065"/>
      <c r="L1567" s="83">
        <f>VLOOKUP($A1542,'Class-9'!$B$9:$FL$108,157,0)</f>
        <v>0</v>
      </c>
      <c r="M1567" s="1066" t="s">
        <v>121</v>
      </c>
      <c r="N1567" s="1067"/>
      <c r="O1567" s="1068"/>
    </row>
    <row r="1568" spans="1:15" ht="20.25" customHeight="1" thickBot="1">
      <c r="A1568" s="1138"/>
      <c r="B1568" s="417" t="s">
        <v>200</v>
      </c>
      <c r="C1568" s="1069" t="s">
        <v>60</v>
      </c>
      <c r="D1568" s="1070"/>
      <c r="E1568" s="1070"/>
      <c r="F1568" s="1071" t="s">
        <v>192</v>
      </c>
      <c r="G1568" s="1071"/>
      <c r="H1568" s="260" t="s">
        <v>53</v>
      </c>
      <c r="I1568" s="1072" t="s">
        <v>66</v>
      </c>
      <c r="J1568" s="1073"/>
      <c r="K1568" s="1073"/>
      <c r="L1568" s="113">
        <f>VLOOKUP($A1542,'Class-9'!$B$9:$FL$108,158,0)</f>
        <v>0</v>
      </c>
      <c r="M1568" s="1074" t="str">
        <f>IF($J1545="TC",0,IF($J1545="Nso",0,VLOOKUP($A1542,'Class-9'!$B$9:$FL$108,159,0)))</f>
        <v/>
      </c>
      <c r="N1568" s="1075"/>
      <c r="O1568" s="1076"/>
    </row>
    <row r="1569" spans="1:15" ht="17.25" customHeight="1">
      <c r="A1569" s="1138"/>
      <c r="B1569" s="417" t="s">
        <v>200</v>
      </c>
      <c r="C1569" s="1069"/>
      <c r="D1569" s="1070"/>
      <c r="E1569" s="1070"/>
      <c r="F1569" s="1071"/>
      <c r="G1569" s="1071"/>
      <c r="H1569" s="261" t="s">
        <v>119</v>
      </c>
      <c r="I1569" s="1077" t="s">
        <v>67</v>
      </c>
      <c r="J1569" s="1078"/>
      <c r="K1569" s="1078"/>
      <c r="L1569" s="1079">
        <f>IF($J1545="TC","Transferred",IF($J1545="Nso","NameSeparated",VLOOKUP($A1542,'Class-9'!$B$9:$FL$108,167,0)))</f>
        <v>0</v>
      </c>
      <c r="M1569" s="1079"/>
      <c r="N1569" s="1079"/>
      <c r="O1569" s="1080"/>
    </row>
    <row r="1570" spans="1:15" ht="17.25" customHeight="1">
      <c r="A1570" s="1138"/>
      <c r="B1570" s="417" t="s">
        <v>200</v>
      </c>
      <c r="C1570" s="1081" t="str">
        <f>'Class-9'!$DF$3</f>
        <v>Foundation Of Information Tech.</v>
      </c>
      <c r="D1570" s="1082"/>
      <c r="E1570" s="1083"/>
      <c r="F1570" s="1084" t="str">
        <f>IF($J1545="TC",0,IF($J1545="Nso",0,VLOOKUP($A1542,'Class-9'!$B$9:$GP$108,185,0)))</f>
        <v>0/200</v>
      </c>
      <c r="G1570" s="1084"/>
      <c r="H1570" s="78" t="str">
        <f>IF($J1545="TC",0,IF($J1545="Nso",0,VLOOKUP($A1542,'Class-9'!$B$9:$GP$108,120,0)))</f>
        <v/>
      </c>
      <c r="I1570" s="1085" t="s">
        <v>79</v>
      </c>
      <c r="J1570" s="1086"/>
      <c r="K1570" s="1086"/>
      <c r="L1570" s="1087">
        <f>'Class-9'!$T$2</f>
        <v>44676</v>
      </c>
      <c r="M1570" s="1088"/>
      <c r="N1570" s="1088"/>
      <c r="O1570" s="1089"/>
    </row>
    <row r="1571" spans="1:15" ht="21" customHeight="1">
      <c r="A1571" s="1138"/>
      <c r="B1571" s="417" t="s">
        <v>200</v>
      </c>
      <c r="C1571" s="1090" t="str">
        <f>'Class-9'!$DR$3</f>
        <v>Health &amp; Phy. Edu.</v>
      </c>
      <c r="D1571" s="1084"/>
      <c r="E1571" s="1084"/>
      <c r="F1571" s="1030" t="str">
        <f>IF($J1545="TC",0,IF($J1545="Nso",0,VLOOKUP($A1542,'Class-9'!$B$9:$GP$108,189,0)))</f>
        <v>0/200</v>
      </c>
      <c r="G1571" s="1031"/>
      <c r="H1571" s="78" t="str">
        <f>IF($J1545="TC",0,IF($J1545="Nso",0,VLOOKUP($A1542,'Class-9'!$B$9:$GP$108,132,0)))</f>
        <v/>
      </c>
      <c r="I1571" s="1091"/>
      <c r="J1571" s="1092"/>
      <c r="K1571" s="1092"/>
      <c r="L1571" s="1092"/>
      <c r="M1571" s="1092"/>
      <c r="N1571" s="1092"/>
      <c r="O1571" s="1093"/>
    </row>
    <row r="1572" spans="1:15" ht="21" customHeight="1">
      <c r="A1572" s="1138"/>
      <c r="B1572" s="417" t="s">
        <v>200</v>
      </c>
      <c r="C1572" s="1028" t="str">
        <f>'Class-9'!$ED$3</f>
        <v>S.U.P.W.</v>
      </c>
      <c r="D1572" s="1029"/>
      <c r="E1572" s="1029"/>
      <c r="F1572" s="1030" t="str">
        <f>IF($J1545="TC",0,IF($J1545="Nso",0,VLOOKUP($A1542,'Class-9'!$B$9:$GP$108,193,0)))</f>
        <v>0/100</v>
      </c>
      <c r="G1572" s="1031"/>
      <c r="H1572" s="78" t="str">
        <f>IF($J1545="TC",0,IF($J1545="Nso",0,VLOOKUP($A1542,'Class-9'!$B$9:$GP$108,138,0)))</f>
        <v/>
      </c>
      <c r="I1572" s="1094"/>
      <c r="J1572" s="1095"/>
      <c r="K1572" s="1095"/>
      <c r="L1572" s="1095"/>
      <c r="M1572" s="1095"/>
      <c r="N1572" s="1095"/>
      <c r="O1572" s="1096"/>
    </row>
    <row r="1573" spans="1:15" ht="14.25" customHeight="1">
      <c r="A1573" s="1138"/>
      <c r="B1573" s="417" t="s">
        <v>200</v>
      </c>
      <c r="C1573" s="1028" t="str">
        <f>'Class-9'!$EJ$3</f>
        <v>ART EDUCATION</v>
      </c>
      <c r="D1573" s="1029"/>
      <c r="E1573" s="1029"/>
      <c r="F1573" s="1030" t="str">
        <f>IF($J1544="TC",0,IF($J1544="Nso",0,VLOOKUP($A1542,'Class-9'!$B$9:$GP$108,197,0)))</f>
        <v>0/100</v>
      </c>
      <c r="G1573" s="1031"/>
      <c r="H1573" s="78" t="str">
        <f>IF($J1544="TC",0,IF($J1544="Nso",0,VLOOKUP($A1542,'Class-9'!$B$9:$GP$108,144,0)))</f>
        <v/>
      </c>
      <c r="I1573" s="1032" t="s">
        <v>92</v>
      </c>
      <c r="J1573" s="1033"/>
      <c r="K1573" s="1033"/>
      <c r="L1573" s="1033"/>
      <c r="M1573" s="1033"/>
      <c r="N1573" s="1033"/>
      <c r="O1573" s="1034"/>
    </row>
    <row r="1574" spans="1:15" ht="14.25" customHeight="1" thickBot="1">
      <c r="A1574" s="1138"/>
      <c r="B1574" s="417" t="s">
        <v>200</v>
      </c>
      <c r="C1574" s="1035" t="str">
        <f>'Class-9'!$EP$3</f>
        <v>H &amp; C RAJ</v>
      </c>
      <c r="D1574" s="1036"/>
      <c r="E1574" s="1036"/>
      <c r="F1574" s="1037" t="str">
        <f>IF($J1545="TC",0,IF($J1545="Nso",0,VLOOKUP($A1542,'Class-9'!$B$9:$GU$108,201,0)))</f>
        <v>0/200</v>
      </c>
      <c r="G1574" s="1038"/>
      <c r="H1574" s="374" t="str">
        <f>IF($J1545="TC",0,IF($J1545="Nso",0,VLOOKUP($A1542,'Class-9'!$B$9:$GU$108,156,0)))</f>
        <v/>
      </c>
      <c r="I1574" s="1032" t="s">
        <v>73</v>
      </c>
      <c r="J1574" s="1033"/>
      <c r="K1574" s="1033"/>
      <c r="L1574" s="1033"/>
      <c r="M1574" s="1033"/>
      <c r="N1574" s="1033"/>
      <c r="O1574" s="1034"/>
    </row>
    <row r="1575" spans="1:15" ht="20.25" customHeight="1">
      <c r="A1575" s="1138"/>
      <c r="B1575" s="417" t="s">
        <v>200</v>
      </c>
      <c r="C1575" s="1046" t="s">
        <v>204</v>
      </c>
      <c r="D1575" s="1047"/>
      <c r="E1575" s="1048"/>
      <c r="F1575" s="1055" t="s">
        <v>205</v>
      </c>
      <c r="G1575" s="1056"/>
      <c r="H1575" s="434" t="s">
        <v>34</v>
      </c>
      <c r="I1575" s="1039" t="s">
        <v>74</v>
      </c>
      <c r="J1575" s="1033"/>
      <c r="K1575" s="1033"/>
      <c r="L1575" s="1033"/>
      <c r="M1575" s="1033"/>
      <c r="N1575" s="1033"/>
      <c r="O1575" s="1034"/>
    </row>
    <row r="1576" spans="1:15" ht="20.25" customHeight="1">
      <c r="A1576" s="1138"/>
      <c r="B1576" s="417" t="s">
        <v>200</v>
      </c>
      <c r="C1576" s="1049"/>
      <c r="D1576" s="1050"/>
      <c r="E1576" s="1051"/>
      <c r="F1576" s="1057" t="s">
        <v>206</v>
      </c>
      <c r="G1576" s="1058"/>
      <c r="H1576" s="435" t="s">
        <v>203</v>
      </c>
      <c r="I1576" s="1040" t="s">
        <v>75</v>
      </c>
      <c r="J1576" s="1041"/>
      <c r="K1576" s="1041"/>
      <c r="L1576" s="1041"/>
      <c r="M1576" s="1041"/>
      <c r="N1576" s="1041"/>
      <c r="O1576" s="1042"/>
    </row>
    <row r="1577" spans="1:15" ht="16.5" customHeight="1">
      <c r="A1577" s="1138"/>
      <c r="B1577" s="417" t="s">
        <v>200</v>
      </c>
      <c r="C1577" s="1049"/>
      <c r="D1577" s="1050"/>
      <c r="E1577" s="1051"/>
      <c r="F1577" s="1057" t="s">
        <v>210</v>
      </c>
      <c r="G1577" s="1058"/>
      <c r="H1577" s="435" t="s">
        <v>68</v>
      </c>
      <c r="I1577" s="1043"/>
      <c r="J1577" s="1044"/>
      <c r="K1577" s="1044"/>
      <c r="L1577" s="1044"/>
      <c r="M1577" s="1044"/>
      <c r="N1577" s="1044"/>
      <c r="O1577" s="1045"/>
    </row>
    <row r="1578" spans="1:15" ht="16.5" customHeight="1">
      <c r="A1578" s="1138"/>
      <c r="B1578" s="417" t="s">
        <v>200</v>
      </c>
      <c r="C1578" s="1049"/>
      <c r="D1578" s="1050"/>
      <c r="E1578" s="1051"/>
      <c r="F1578" s="1057" t="s">
        <v>211</v>
      </c>
      <c r="G1578" s="1058"/>
      <c r="H1578" s="435" t="s">
        <v>69</v>
      </c>
      <c r="I1578" s="1043"/>
      <c r="J1578" s="1044"/>
      <c r="K1578" s="1044"/>
      <c r="L1578" s="1044"/>
      <c r="M1578" s="1044"/>
      <c r="N1578" s="1044"/>
      <c r="O1578" s="1045"/>
    </row>
    <row r="1579" spans="1:15" ht="16.5" customHeight="1">
      <c r="A1579" s="1138"/>
      <c r="B1579" s="417" t="s">
        <v>200</v>
      </c>
      <c r="C1579" s="1049"/>
      <c r="D1579" s="1050"/>
      <c r="E1579" s="1051"/>
      <c r="F1579" s="1057" t="s">
        <v>120</v>
      </c>
      <c r="G1579" s="1058"/>
      <c r="H1579" s="435" t="s">
        <v>71</v>
      </c>
      <c r="I1579" s="1022" t="s">
        <v>93</v>
      </c>
      <c r="J1579" s="1023"/>
      <c r="K1579" s="1023"/>
      <c r="L1579" s="1023"/>
      <c r="M1579" s="1023"/>
      <c r="N1579" s="1023"/>
      <c r="O1579" s="1024"/>
    </row>
    <row r="1580" spans="1:15" ht="16.5" customHeight="1" thickBot="1">
      <c r="A1580" s="1138"/>
      <c r="B1580" s="418" t="s">
        <v>200</v>
      </c>
      <c r="C1580" s="1052"/>
      <c r="D1580" s="1053"/>
      <c r="E1580" s="1054"/>
      <c r="F1580" s="1059" t="s">
        <v>208</v>
      </c>
      <c r="G1580" s="1060"/>
      <c r="H1580" s="436" t="s">
        <v>70</v>
      </c>
      <c r="I1580" s="1025"/>
      <c r="J1580" s="1026"/>
      <c r="K1580" s="1026"/>
      <c r="L1580" s="1026"/>
      <c r="M1580" s="1026"/>
      <c r="N1580" s="1026"/>
      <c r="O1580" s="1027"/>
    </row>
    <row r="1581" spans="1:15" ht="24.75" customHeight="1" thickTop="1" thickBot="1">
      <c r="A1581" s="263">
        <f>A1542+1</f>
        <v>41</v>
      </c>
      <c r="B1581" s="1137" t="s">
        <v>56</v>
      </c>
      <c r="C1581" s="1137"/>
      <c r="D1581" s="1137"/>
      <c r="E1581" s="1137"/>
      <c r="F1581" s="1137"/>
      <c r="G1581" s="1137"/>
      <c r="H1581" s="1137"/>
      <c r="I1581" s="1137"/>
      <c r="J1581" s="1137"/>
      <c r="K1581" s="1137"/>
      <c r="L1581" s="1137"/>
      <c r="M1581" s="1137"/>
      <c r="N1581" s="1137"/>
      <c r="O1581" s="1137"/>
    </row>
    <row r="1582" spans="1:15" s="430" customFormat="1" ht="30.75" customHeight="1" thickTop="1">
      <c r="A1582" s="1138"/>
      <c r="B1582" s="1139"/>
      <c r="C1582" s="1140"/>
      <c r="D1582" s="1143" t="str">
        <f>Master!$E$8</f>
        <v>Govt. Sr. Secondary School Raimalwada</v>
      </c>
      <c r="E1582" s="1144"/>
      <c r="F1582" s="1144"/>
      <c r="G1582" s="1144"/>
      <c r="H1582" s="1144"/>
      <c r="I1582" s="1144"/>
      <c r="J1582" s="1144"/>
      <c r="K1582" s="1144"/>
      <c r="L1582" s="1144"/>
      <c r="M1582" s="1144"/>
      <c r="N1582" s="1144"/>
      <c r="O1582" s="1145"/>
    </row>
    <row r="1583" spans="1:15" ht="26.25" customHeight="1" thickBot="1">
      <c r="A1583" s="1138"/>
      <c r="B1583" s="1141"/>
      <c r="C1583" s="1142"/>
      <c r="D1583" s="1146" t="str">
        <f>Master!$E$11</f>
        <v>P.S.-Bapini (Jodhpur)</v>
      </c>
      <c r="E1583" s="1147"/>
      <c r="F1583" s="1147"/>
      <c r="G1583" s="1147"/>
      <c r="H1583" s="1147"/>
      <c r="I1583" s="1147"/>
      <c r="J1583" s="1147"/>
      <c r="K1583" s="1147"/>
      <c r="L1583" s="1147"/>
      <c r="M1583" s="1147"/>
      <c r="N1583" s="1147"/>
      <c r="O1583" s="1148"/>
    </row>
    <row r="1584" spans="1:15" ht="22.5" customHeight="1">
      <c r="A1584" s="1138"/>
      <c r="B1584" s="262"/>
      <c r="C1584" s="1149" t="s">
        <v>183</v>
      </c>
      <c r="D1584" s="1150"/>
      <c r="E1584" s="1150"/>
      <c r="F1584" s="1150"/>
      <c r="G1584" s="1151"/>
      <c r="H1584" s="1158" t="s">
        <v>156</v>
      </c>
      <c r="I1584" s="1158"/>
      <c r="J1584" s="1161">
        <f>VLOOKUP($A1581,'Class-9'!$B$9:$K$108,6)</f>
        <v>0</v>
      </c>
      <c r="K1584" s="1162"/>
      <c r="L1584" s="1167" t="s">
        <v>76</v>
      </c>
      <c r="M1584" s="1168"/>
      <c r="N1584" s="1169" t="str">
        <f>Master!$E$14</f>
        <v>08151106901</v>
      </c>
      <c r="O1584" s="1170"/>
    </row>
    <row r="1585" spans="1:16" ht="18.75" customHeight="1">
      <c r="A1585" s="1138"/>
      <c r="B1585" s="37"/>
      <c r="C1585" s="1152"/>
      <c r="D1585" s="1153"/>
      <c r="E1585" s="1153"/>
      <c r="F1585" s="1153"/>
      <c r="G1585" s="1154"/>
      <c r="H1585" s="1159"/>
      <c r="I1585" s="1159"/>
      <c r="J1585" s="1163"/>
      <c r="K1585" s="1164"/>
      <c r="L1585" s="1171" t="s">
        <v>72</v>
      </c>
      <c r="M1585" s="1172"/>
      <c r="N1585" s="1172"/>
      <c r="O1585" s="1173"/>
      <c r="P1585" s="104" t="s">
        <v>191</v>
      </c>
    </row>
    <row r="1586" spans="1:16" ht="23.25" customHeight="1" thickBot="1">
      <c r="A1586" s="1138"/>
      <c r="B1586" s="37"/>
      <c r="C1586" s="1155"/>
      <c r="D1586" s="1156"/>
      <c r="E1586" s="1156"/>
      <c r="F1586" s="1156"/>
      <c r="G1586" s="1157"/>
      <c r="H1586" s="1160"/>
      <c r="I1586" s="1160"/>
      <c r="J1586" s="1165"/>
      <c r="K1586" s="1166"/>
      <c r="L1586" s="1174" t="s">
        <v>57</v>
      </c>
      <c r="M1586" s="1175"/>
      <c r="N1586" s="1176" t="str">
        <f>Master!$E$6</f>
        <v>2021-22</v>
      </c>
      <c r="O1586" s="1177"/>
    </row>
    <row r="1587" spans="1:16" ht="20.25" customHeight="1">
      <c r="A1587" s="1138"/>
      <c r="B1587" s="417" t="s">
        <v>200</v>
      </c>
      <c r="C1587" s="1178" t="s">
        <v>22</v>
      </c>
      <c r="D1587" s="1179"/>
      <c r="E1587" s="1179"/>
      <c r="F1587" s="1180"/>
      <c r="G1587" s="23" t="s">
        <v>181</v>
      </c>
      <c r="H1587" s="1181">
        <f>VLOOKUP($A1581,'Class-9'!$B$9:$FL$108,4,0)</f>
        <v>0</v>
      </c>
      <c r="I1587" s="1181"/>
      <c r="J1587" s="1181"/>
      <c r="K1587" s="1181"/>
      <c r="L1587" s="1181"/>
      <c r="M1587" s="1181"/>
      <c r="N1587" s="1181"/>
      <c r="O1587" s="1182"/>
    </row>
    <row r="1588" spans="1:16" ht="20.25" customHeight="1">
      <c r="A1588" s="1138"/>
      <c r="B1588" s="417" t="s">
        <v>200</v>
      </c>
      <c r="C1588" s="1183" t="s">
        <v>24</v>
      </c>
      <c r="D1588" s="1184"/>
      <c r="E1588" s="1184"/>
      <c r="F1588" s="1185"/>
      <c r="G1588" s="31" t="s">
        <v>181</v>
      </c>
      <c r="H1588" s="1186">
        <f>VLOOKUP($A1581,'Class-9'!$B$9:$FL$108,7,0)</f>
        <v>0</v>
      </c>
      <c r="I1588" s="1186"/>
      <c r="J1588" s="1186"/>
      <c r="K1588" s="1186"/>
      <c r="L1588" s="1186"/>
      <c r="M1588" s="1186"/>
      <c r="N1588" s="1186"/>
      <c r="O1588" s="1187"/>
    </row>
    <row r="1589" spans="1:16" ht="20.25" customHeight="1">
      <c r="A1589" s="1138"/>
      <c r="B1589" s="417" t="s">
        <v>200</v>
      </c>
      <c r="C1589" s="1183" t="s">
        <v>25</v>
      </c>
      <c r="D1589" s="1184"/>
      <c r="E1589" s="1184"/>
      <c r="F1589" s="1185"/>
      <c r="G1589" s="31" t="s">
        <v>181</v>
      </c>
      <c r="H1589" s="1186">
        <f>VLOOKUP($A1581,'Class-9'!$B$9:$FL$108,8,0)</f>
        <v>0</v>
      </c>
      <c r="I1589" s="1186"/>
      <c r="J1589" s="1186"/>
      <c r="K1589" s="1186"/>
      <c r="L1589" s="1186"/>
      <c r="M1589" s="1186"/>
      <c r="N1589" s="1186"/>
      <c r="O1589" s="1187"/>
    </row>
    <row r="1590" spans="1:16" ht="20.25" customHeight="1">
      <c r="A1590" s="1138"/>
      <c r="B1590" s="417" t="s">
        <v>200</v>
      </c>
      <c r="C1590" s="1183" t="s">
        <v>58</v>
      </c>
      <c r="D1590" s="1184"/>
      <c r="E1590" s="1184"/>
      <c r="F1590" s="1185"/>
      <c r="G1590" s="31" t="s">
        <v>181</v>
      </c>
      <c r="H1590" s="1186">
        <f>VLOOKUP($A1581,'Class-9'!$B$9:$FL$108,9,0)</f>
        <v>0</v>
      </c>
      <c r="I1590" s="1186"/>
      <c r="J1590" s="1186"/>
      <c r="K1590" s="1186"/>
      <c r="L1590" s="1186"/>
      <c r="M1590" s="1186"/>
      <c r="N1590" s="1186"/>
      <c r="O1590" s="1187"/>
    </row>
    <row r="1591" spans="1:16" ht="20.25" customHeight="1">
      <c r="A1591" s="1138"/>
      <c r="B1591" s="417" t="s">
        <v>200</v>
      </c>
      <c r="C1591" s="1183" t="s">
        <v>59</v>
      </c>
      <c r="D1591" s="1184"/>
      <c r="E1591" s="1184"/>
      <c r="F1591" s="1185"/>
      <c r="G1591" s="31" t="s">
        <v>181</v>
      </c>
      <c r="H1591" s="1188" t="str">
        <f>CONCATENATE('Class-9'!$G$4,'Class-9'!$J$4)</f>
        <v>9(A)</v>
      </c>
      <c r="I1591" s="1186"/>
      <c r="J1591" s="1186"/>
      <c r="K1591" s="1186"/>
      <c r="L1591" s="1186"/>
      <c r="M1591" s="1186"/>
      <c r="N1591" s="1186"/>
      <c r="O1591" s="1187"/>
    </row>
    <row r="1592" spans="1:16" ht="20.25" customHeight="1" thickBot="1">
      <c r="A1592" s="1138"/>
      <c r="B1592" s="417" t="s">
        <v>200</v>
      </c>
      <c r="C1592" s="1189" t="s">
        <v>27</v>
      </c>
      <c r="D1592" s="1190"/>
      <c r="E1592" s="1190"/>
      <c r="F1592" s="1191"/>
      <c r="G1592" s="80" t="s">
        <v>181</v>
      </c>
      <c r="H1592" s="1192">
        <f>VLOOKUP($A1581,'Class-9'!$B$9:$FL$108,10,0)</f>
        <v>0</v>
      </c>
      <c r="I1592" s="1192"/>
      <c r="J1592" s="1192"/>
      <c r="K1592" s="1192"/>
      <c r="L1592" s="1192"/>
      <c r="M1592" s="1192"/>
      <c r="N1592" s="1192"/>
      <c r="O1592" s="1193"/>
    </row>
    <row r="1593" spans="1:16" ht="16.5" customHeight="1">
      <c r="A1593" s="1138"/>
      <c r="B1593" s="417" t="s">
        <v>200</v>
      </c>
      <c r="C1593" s="1194" t="s">
        <v>60</v>
      </c>
      <c r="D1593" s="1195"/>
      <c r="E1593" s="1198" t="s">
        <v>81</v>
      </c>
      <c r="F1593" s="1198" t="s">
        <v>82</v>
      </c>
      <c r="G1593" s="1200" t="s">
        <v>32</v>
      </c>
      <c r="H1593" s="1202" t="s">
        <v>61</v>
      </c>
      <c r="I1593" s="1202"/>
      <c r="J1593" s="1203"/>
      <c r="K1593" s="1204" t="s">
        <v>97</v>
      </c>
      <c r="L1593" s="1205"/>
      <c r="M1593" s="1206"/>
      <c r="N1593" s="1097" t="s">
        <v>88</v>
      </c>
      <c r="O1593" s="1099" t="s">
        <v>118</v>
      </c>
    </row>
    <row r="1594" spans="1:16" ht="16.5" customHeight="1">
      <c r="A1594" s="1138"/>
      <c r="B1594" s="417" t="s">
        <v>200</v>
      </c>
      <c r="C1594" s="1196"/>
      <c r="D1594" s="1197"/>
      <c r="E1594" s="1199"/>
      <c r="F1594" s="1199"/>
      <c r="G1594" s="1201"/>
      <c r="H1594" s="428" t="s">
        <v>31</v>
      </c>
      <c r="I1594" s="254" t="s">
        <v>194</v>
      </c>
      <c r="J1594" s="429" t="s">
        <v>32</v>
      </c>
      <c r="K1594" s="428" t="s">
        <v>31</v>
      </c>
      <c r="L1594" s="254" t="s">
        <v>194</v>
      </c>
      <c r="M1594" s="429" t="s">
        <v>32</v>
      </c>
      <c r="N1594" s="1098"/>
      <c r="O1594" s="1100"/>
    </row>
    <row r="1595" spans="1:16" ht="16.5" customHeight="1" thickBot="1">
      <c r="A1595" s="1138"/>
      <c r="B1595" s="417" t="s">
        <v>200</v>
      </c>
      <c r="C1595" s="1102" t="s">
        <v>62</v>
      </c>
      <c r="D1595" s="1103"/>
      <c r="E1595" s="253">
        <f>'Class-9'!$L$7</f>
        <v>10</v>
      </c>
      <c r="F1595" s="253">
        <f>'Class-9'!$M$7</f>
        <v>10</v>
      </c>
      <c r="G1595" s="255">
        <f>SUM(E1595:F1595)</f>
        <v>20</v>
      </c>
      <c r="H1595" s="253">
        <f>'Class-9'!$O$7</f>
        <v>24</v>
      </c>
      <c r="I1595" s="253">
        <f>'Class-9'!$P$7</f>
        <v>6</v>
      </c>
      <c r="J1595" s="255">
        <f>SUM(H1595:I1595)</f>
        <v>30</v>
      </c>
      <c r="K1595" s="253">
        <f>'Class-9'!$R$7</f>
        <v>40</v>
      </c>
      <c r="L1595" s="253">
        <f>'Class-9'!$S$7</f>
        <v>10</v>
      </c>
      <c r="M1595" s="255">
        <f>SUM(K1595:L1595)</f>
        <v>50</v>
      </c>
      <c r="N1595" s="129">
        <f>SUM(G1595,J1595,M1595)</f>
        <v>100</v>
      </c>
      <c r="O1595" s="1101"/>
    </row>
    <row r="1596" spans="1:16" ht="16.5" customHeight="1">
      <c r="A1596" s="1138"/>
      <c r="B1596" s="417" t="s">
        <v>200</v>
      </c>
      <c r="C1596" s="1104" t="str">
        <f>'Class-9'!$L$3</f>
        <v>HINDI</v>
      </c>
      <c r="D1596" s="1105"/>
      <c r="E1596" s="81">
        <f>IF($J1584="TC",0,IF($J1584="Nso",0,VLOOKUP($A1581,'Class-9'!$B$9:$FL$108,11,0)))</f>
        <v>0</v>
      </c>
      <c r="F1596" s="81">
        <f>IF($J1584="TC",0,IF($J1584="Nso",0,VLOOKUP($A1581,'Class-9'!$B$9:$FL$108,12,0)))</f>
        <v>0</v>
      </c>
      <c r="G1596" s="256">
        <f>E1596+F1596</f>
        <v>0</v>
      </c>
      <c r="H1596" s="81">
        <f>IF($J1584="TC",0,IF($J1584="Nso",0,VLOOKUP($A1581,'Class-9'!$B$9:$FL$108,14,0)))</f>
        <v>0</v>
      </c>
      <c r="I1596" s="81">
        <f>IF($J1584="TC",0,IF($J1584="Nso",0,VLOOKUP($A1581,'Class-9'!$B$9:$FL$108,15,0)))</f>
        <v>0</v>
      </c>
      <c r="J1596" s="256">
        <f>H1596+I1596</f>
        <v>0</v>
      </c>
      <c r="K1596" s="81">
        <f>IF($J1584="TC",0,IF($J1584="Nso",0,VLOOKUP($A1581,'Class-9'!$B$9:$FL$108,17,0)))</f>
        <v>0</v>
      </c>
      <c r="L1596" s="81">
        <f>IF($J1584="Nso",0,VLOOKUP($A1581,'Class-9'!$B$9:$FL$108,18,0))</f>
        <v>0</v>
      </c>
      <c r="M1596" s="256">
        <f>K1596+L1596</f>
        <v>0</v>
      </c>
      <c r="N1596" s="81">
        <f>G1596+J1596+M1596</f>
        <v>0</v>
      </c>
      <c r="O1596" s="82" t="str">
        <f>IF($J1584="TC",0,IF($J1584="Nso",0,VLOOKUP($A1581,'Class-9'!$B$9:$FL$108,24,0)))</f>
        <v/>
      </c>
    </row>
    <row r="1597" spans="1:16" ht="16.5" customHeight="1" thickBot="1">
      <c r="A1597" s="1138"/>
      <c r="B1597" s="417" t="s">
        <v>200</v>
      </c>
      <c r="C1597" s="1106" t="str">
        <f>'Class-9'!$Z$3</f>
        <v>ENGLISH</v>
      </c>
      <c r="D1597" s="1107"/>
      <c r="E1597" s="419">
        <f>IF($J1584="TC",0,IF($J1584="Nso",0,VLOOKUP($A1581,'Class-9'!$B$9:$FL$108,25,0)))</f>
        <v>0</v>
      </c>
      <c r="F1597" s="419">
        <f>IF($J1584="TC",0,IF($J1584="Nso",0,VLOOKUP($A1581,'Class-9'!$B$9:$FL$108,26,0)))</f>
        <v>0</v>
      </c>
      <c r="G1597" s="420">
        <f t="shared" ref="G1597" si="320">E1597+F1597</f>
        <v>0</v>
      </c>
      <c r="H1597" s="421">
        <f>IF($J1584="TC",0,IF($J1584="Nso",0,VLOOKUP($A1581,'Class-9'!$B$9:$FL$108,28,0)))</f>
        <v>0</v>
      </c>
      <c r="I1597" s="419">
        <f>IF($J1584="TC",0,IF($J1584="Nso",0,VLOOKUP($A1581,'Class-9'!$B$9:$FL$108,29,0)))</f>
        <v>0</v>
      </c>
      <c r="J1597" s="420">
        <f t="shared" ref="J1597" si="321">H1597+I1597</f>
        <v>0</v>
      </c>
      <c r="K1597" s="419">
        <f>IF($J1584="TC",0,IF($J1584="Nso",0,VLOOKUP($A1581,'Class-9'!$B$9:$FL$108,31,0)))</f>
        <v>0</v>
      </c>
      <c r="L1597" s="419">
        <f>IF($J1584="Nso",0,VLOOKUP($A1581,'Class-9'!$B$9:$FL$108,32,0))</f>
        <v>0</v>
      </c>
      <c r="M1597" s="420">
        <f t="shared" ref="M1597" si="322">K1597+L1597</f>
        <v>0</v>
      </c>
      <c r="N1597" s="419">
        <f t="shared" ref="N1597" si="323">G1597+J1597+M1597</f>
        <v>0</v>
      </c>
      <c r="O1597" s="422" t="str">
        <f>IF($J1584="TC",0,IF($J1584="Nso",0,VLOOKUP($A1581,'Class-9'!$B$9:$FL$108,38,0)))</f>
        <v/>
      </c>
    </row>
    <row r="1598" spans="1:16" ht="16.5" customHeight="1" thickBot="1">
      <c r="A1598" s="1138"/>
      <c r="B1598" s="417" t="s">
        <v>200</v>
      </c>
      <c r="C1598" s="1108" t="s">
        <v>62</v>
      </c>
      <c r="D1598" s="1109"/>
      <c r="E1598" s="424">
        <f>'Class-9'!$AN$7</f>
        <v>20</v>
      </c>
      <c r="F1598" s="424">
        <f>'Class-9'!$AO$7</f>
        <v>20</v>
      </c>
      <c r="G1598" s="425">
        <f>SUM(E1598:F1598)</f>
        <v>40</v>
      </c>
      <c r="H1598" s="424">
        <f>'Class-9'!$AQ$7</f>
        <v>48</v>
      </c>
      <c r="I1598" s="424">
        <f>'Class-9'!$AR$7</f>
        <v>12</v>
      </c>
      <c r="J1598" s="425">
        <f>SUM(H1598:I1598)</f>
        <v>60</v>
      </c>
      <c r="K1598" s="424">
        <f>'Class-9'!$AT$7</f>
        <v>80</v>
      </c>
      <c r="L1598" s="424">
        <f>'Class-9'!$AU$7</f>
        <v>20</v>
      </c>
      <c r="M1598" s="425">
        <f>SUM(K1598:L1598)</f>
        <v>100</v>
      </c>
      <c r="N1598" s="426">
        <f>SUM(G1598,J1598,M1598)</f>
        <v>200</v>
      </c>
      <c r="O1598" s="427" t="s">
        <v>201</v>
      </c>
    </row>
    <row r="1599" spans="1:16" ht="16.5" customHeight="1">
      <c r="A1599" s="1138"/>
      <c r="B1599" s="417" t="s">
        <v>200</v>
      </c>
      <c r="C1599" s="1110" t="str">
        <f>'Class-9'!$AN$3</f>
        <v>SANSKRIT-I</v>
      </c>
      <c r="D1599" s="1111"/>
      <c r="E1599" s="81">
        <f>IF($J1584="TC",0,IF($J1584="Nso",0,VLOOKUP($A1581,'Class-9'!$B$9:$FL$108,39,0)))</f>
        <v>0</v>
      </c>
      <c r="F1599" s="81">
        <f>IF($J1584="TC",0,IF($J1584="TC",0,IF($J1584="Nso",0,VLOOKUP($A1581,'Class-9'!$B$9:$FL$108,40,0))))</f>
        <v>0</v>
      </c>
      <c r="G1599" s="423">
        <f t="shared" ref="G1599:G1603" si="324">E1599+F1599</f>
        <v>0</v>
      </c>
      <c r="H1599" s="410">
        <f>IF($J1584="TC",0,IF($J1584="Nso",0,VLOOKUP($A1581,'Class-9'!$B$9:$FL$108,42,0)))</f>
        <v>0</v>
      </c>
      <c r="I1599" s="81">
        <f>IF($J1584="TC",0,IF($J1584="Nso",0,VLOOKUP($A1581,'Class-9'!$B$9:$FL$108,43,0)))</f>
        <v>0</v>
      </c>
      <c r="J1599" s="423">
        <f t="shared" ref="J1599:J1603" si="325">H1599+I1599</f>
        <v>0</v>
      </c>
      <c r="K1599" s="81">
        <f>IF($J1584="TC",0,IF($J1584="Nso",0,VLOOKUP($A1581,'Class-9'!$B$9:$FL$108,45,0)))</f>
        <v>0</v>
      </c>
      <c r="L1599" s="81">
        <f>IF($J1584="Nso",0,VLOOKUP($A1581,'Class-9'!$B$9:$FL$108,46,0))</f>
        <v>0</v>
      </c>
      <c r="M1599" s="423">
        <f t="shared" ref="M1599:M1603" si="326">K1599+L1599</f>
        <v>0</v>
      </c>
      <c r="N1599" s="81">
        <f t="shared" ref="N1599:N1603" si="327">G1599+J1599+M1599</f>
        <v>0</v>
      </c>
      <c r="O1599" s="82" t="str">
        <f>IF($J1584="TC",0,IF($J1584="Nso",0,VLOOKUP($A1581,'Class-9'!$B$9:$FL$108,52,0)))</f>
        <v/>
      </c>
    </row>
    <row r="1600" spans="1:16" ht="16.5" customHeight="1">
      <c r="A1600" s="1138"/>
      <c r="B1600" s="417" t="s">
        <v>200</v>
      </c>
      <c r="C1600" s="1112" t="str">
        <f>'Class-9'!$BB$3</f>
        <v>SANSKRIT-II</v>
      </c>
      <c r="D1600" s="1113"/>
      <c r="E1600" s="81">
        <f>IF($J1584="TC",0,IF($J1584="Nso",0,VLOOKUP($A1581,'Class-9'!$B$9:$FL$108,53,0)))</f>
        <v>0</v>
      </c>
      <c r="F1600" s="81">
        <f>IF($J1584="TC",0,IF($J1584="Nso",0,VLOOKUP($A1581,'Class-9'!$B$9:$FL$108,54,0)))</f>
        <v>0</v>
      </c>
      <c r="G1600" s="257">
        <f t="shared" si="324"/>
        <v>0</v>
      </c>
      <c r="H1600" s="258">
        <f>IF($J1584="TC",0,IF($J1584="Nso",0,VLOOKUP($A1581,'Class-9'!$B$9:$FL$108,56,0)))</f>
        <v>0</v>
      </c>
      <c r="I1600" s="81">
        <f>IF($J1584="TC",0,IF($J1584="Nso",0,VLOOKUP($A1581,'Class-9'!$B$9:$FL$108,57,0)))</f>
        <v>0</v>
      </c>
      <c r="J1600" s="257">
        <f t="shared" si="325"/>
        <v>0</v>
      </c>
      <c r="K1600" s="81">
        <f>IF($J1584="TC",0,IF($J1584="Nso",0,VLOOKUP($A1581,'Class-9'!$B$9:$FL$108,59,0)))</f>
        <v>0</v>
      </c>
      <c r="L1600" s="81">
        <f>IF($J1584="Nso",0,VLOOKUP($A1581,'Class-9'!$B$9:$FL$108,60,0))</f>
        <v>0</v>
      </c>
      <c r="M1600" s="257">
        <f t="shared" si="326"/>
        <v>0</v>
      </c>
      <c r="N1600" s="81">
        <f t="shared" si="327"/>
        <v>0</v>
      </c>
      <c r="O1600" s="82" t="str">
        <f>IF($J1584="TC",0,IF($J1584="Nso",0,VLOOKUP($A1581,'Class-9'!$B$9:$FL$108,66,0)))</f>
        <v/>
      </c>
    </row>
    <row r="1601" spans="1:15" ht="16.5" customHeight="1">
      <c r="A1601" s="1138"/>
      <c r="B1601" s="417" t="s">
        <v>200</v>
      </c>
      <c r="C1601" s="1112" t="str">
        <f>'Class-9'!$BP$3</f>
        <v>MATHEMATICS</v>
      </c>
      <c r="D1601" s="1113"/>
      <c r="E1601" s="81">
        <f>IF($J1584="TC",0,IF($J1584="Nso",0,VLOOKUP($A1581,'Class-9'!$B$9:$FL$108,67,0)))</f>
        <v>0</v>
      </c>
      <c r="F1601" s="81">
        <f>IF($J1584="TC",0,IF($J1584="Nso",0,VLOOKUP($A1581,'Class-9'!$B$9:$FL$108,68,0)))</f>
        <v>0</v>
      </c>
      <c r="G1601" s="257">
        <f t="shared" si="324"/>
        <v>0</v>
      </c>
      <c r="H1601" s="258">
        <f>IF($J1584="TC",0,IF($J1584="Nso",0,VLOOKUP($A1581,'Class-9'!$B$9:$FL$108,70,0)))</f>
        <v>0</v>
      </c>
      <c r="I1601" s="81">
        <f>IF($J1584="TC",0,IF($J1584="Nso",0,VLOOKUP($A1581,'Class-9'!$B$9:$FL$108,71,0)))</f>
        <v>0</v>
      </c>
      <c r="J1601" s="257">
        <f t="shared" si="325"/>
        <v>0</v>
      </c>
      <c r="K1601" s="81">
        <f>IF($J1584="TC",0,IF($J1584="Nso",0,VLOOKUP($A1581,'Class-9'!$B$9:$FL$108,73,0)))</f>
        <v>0</v>
      </c>
      <c r="L1601" s="81">
        <f>IF($J1584="Nso",0,VLOOKUP($A1581,'Class-9'!$B$9:$FL$108,74,0))</f>
        <v>0</v>
      </c>
      <c r="M1601" s="257">
        <f t="shared" si="326"/>
        <v>0</v>
      </c>
      <c r="N1601" s="81">
        <f t="shared" si="327"/>
        <v>0</v>
      </c>
      <c r="O1601" s="82" t="str">
        <f>IF($J1584="TC",0,IF($J1584="Nso",0,VLOOKUP($A1581,'Class-9'!$B$9:$FL$108,80,0)))</f>
        <v/>
      </c>
    </row>
    <row r="1602" spans="1:15" ht="16.5" customHeight="1">
      <c r="A1602" s="1138"/>
      <c r="B1602" s="417" t="s">
        <v>200</v>
      </c>
      <c r="C1602" s="1114" t="str">
        <f>'Class-9'!$CD$3</f>
        <v>SCIENCE</v>
      </c>
      <c r="D1602" s="1115"/>
      <c r="E1602" s="411">
        <f>IF($J1584="TC",0,IF($J1584="Nso",0,VLOOKUP($A1581,'Class-9'!$B$9:$FL$108,81,0)))</f>
        <v>0</v>
      </c>
      <c r="F1602" s="411">
        <f>IF($J1584="TC",0,IF($J1584="Nso",0,VLOOKUP($A1581,'Class-9'!$B$9:$FL$108,82,0)))</f>
        <v>0</v>
      </c>
      <c r="G1602" s="412">
        <f t="shared" si="324"/>
        <v>0</v>
      </c>
      <c r="H1602" s="413">
        <f>IF($J1584="TC",0,IF($J1584="Nso",0,VLOOKUP($A1581,'Class-9'!$B$9:$FL$108,84,0)))</f>
        <v>0</v>
      </c>
      <c r="I1602" s="411">
        <f>IF($J1584="TC",0,IF($J1584="Nso",0,VLOOKUP($A1581,'Class-9'!$B$9:$FL$108,85,0)))</f>
        <v>0</v>
      </c>
      <c r="J1602" s="412">
        <f t="shared" si="325"/>
        <v>0</v>
      </c>
      <c r="K1602" s="411">
        <f>IF($J1584="TC",0,IF($J1584="Nso",0,VLOOKUP($A1581,'Class-9'!$B$9:$FL$108,87,0)))</f>
        <v>0</v>
      </c>
      <c r="L1602" s="411">
        <f>IF($J1584="Nso",0,VLOOKUP($A1581,'Class-9'!$B$9:$FL$108,88,0))</f>
        <v>0</v>
      </c>
      <c r="M1602" s="412">
        <f t="shared" si="326"/>
        <v>0</v>
      </c>
      <c r="N1602" s="411">
        <f t="shared" si="327"/>
        <v>0</v>
      </c>
      <c r="O1602" s="414" t="str">
        <f>IF($J1584="TC",0,IF($J1584="Nso",0,VLOOKUP($A1581,'Class-9'!$B$9:$FL$108,94,0)))</f>
        <v/>
      </c>
    </row>
    <row r="1603" spans="1:15" ht="16.5" customHeight="1" thickBot="1">
      <c r="A1603" s="1138"/>
      <c r="B1603" s="417" t="s">
        <v>200</v>
      </c>
      <c r="C1603" s="1114" t="str">
        <f>'Class-9'!$CR$3</f>
        <v>SOCIAL SCIENCE</v>
      </c>
      <c r="D1603" s="1115"/>
      <c r="E1603" s="411">
        <f>IF($J1585="TC",0,IF($J1584="Nso",0,VLOOKUP($A1581,'Class-9'!$B$9:$FL$108,95,0)))</f>
        <v>0</v>
      </c>
      <c r="F1603" s="411">
        <f>IF($J1585="TC",0,IF($J1584="Nso",0,VLOOKUP($A1581,'Class-9'!$B$9:$FL$108,96,0)))</f>
        <v>0</v>
      </c>
      <c r="G1603" s="412">
        <f t="shared" si="324"/>
        <v>0</v>
      </c>
      <c r="H1603" s="413">
        <f>IF($J1585="TC",0,IF($J1584="Nso",0,VLOOKUP($A1581,'Class-9'!$B$9:$FL$108,98,0)))</f>
        <v>0</v>
      </c>
      <c r="I1603" s="411">
        <f>IF($J1585="TC",0,IF($J1584="Nso",0,VLOOKUP($A1581,'Class-9'!$B$9:$FL$108,99,0)))</f>
        <v>0</v>
      </c>
      <c r="J1603" s="412">
        <f t="shared" si="325"/>
        <v>0</v>
      </c>
      <c r="K1603" s="411">
        <f>IF($J1585="TC",0,IF($J1584="Nso",0,VLOOKUP($A1581,'Class-9'!$B$9:$FL$108,101,0)))</f>
        <v>0</v>
      </c>
      <c r="L1603" s="411">
        <f>IF($J1585="Nso",0,VLOOKUP($A1581,'Class-9'!$B$9:$FL$108,102,0))</f>
        <v>0</v>
      </c>
      <c r="M1603" s="412">
        <f t="shared" si="326"/>
        <v>0</v>
      </c>
      <c r="N1603" s="411">
        <f t="shared" si="327"/>
        <v>0</v>
      </c>
      <c r="O1603" s="414" t="str">
        <f>IF($J1585="TC",0,IF($J1584="Nso",0,VLOOKUP($A1581,'Class-9'!$B$9:$FL$108,108,0)))</f>
        <v/>
      </c>
    </row>
    <row r="1604" spans="1:15" ht="23.25" customHeight="1">
      <c r="A1604" s="1138"/>
      <c r="B1604" s="417" t="s">
        <v>200</v>
      </c>
      <c r="C1604" s="1116" t="s">
        <v>89</v>
      </c>
      <c r="D1604" s="1117"/>
      <c r="E1604" s="1118"/>
      <c r="F1604" s="1122" t="s">
        <v>90</v>
      </c>
      <c r="G1604" s="1123"/>
      <c r="H1604" s="1124" t="s">
        <v>91</v>
      </c>
      <c r="I1604" s="1125"/>
      <c r="J1604" s="1126" t="s">
        <v>47</v>
      </c>
      <c r="K1604" s="1127"/>
      <c r="L1604" s="415" t="s">
        <v>111</v>
      </c>
      <c r="M1604" s="1128" t="s">
        <v>45</v>
      </c>
      <c r="N1604" s="1129"/>
      <c r="O1604" s="416" t="s">
        <v>49</v>
      </c>
    </row>
    <row r="1605" spans="1:15" ht="20.25" customHeight="1" thickBot="1">
      <c r="A1605" s="1138"/>
      <c r="B1605" s="417" t="s">
        <v>200</v>
      </c>
      <c r="C1605" s="1119"/>
      <c r="D1605" s="1120"/>
      <c r="E1605" s="1121"/>
      <c r="F1605" s="1130">
        <f>IF($J1584="TC",0,IF($J1584="Nso",0,VLOOKUP($A1581,'Class-9'!$B$9:$FL$108,160,0)))</f>
        <v>0</v>
      </c>
      <c r="G1605" s="1131"/>
      <c r="H1605" s="1130">
        <f>IF($J1584="TC",0,IF($J1584="Nso",0,VLOOKUP($A1581,'Class-9'!$B$9:$FL$108,161,0)))</f>
        <v>0</v>
      </c>
      <c r="I1605" s="1131"/>
      <c r="J1605" s="1132">
        <f>IF($J1584="TC",0,IF($J1584="Nso",0,VLOOKUP($A1581,'Class-9'!$B$9:$FL$108,162,0)))</f>
        <v>0</v>
      </c>
      <c r="K1605" s="1133"/>
      <c r="L1605" s="259" t="str">
        <f>IF($J1584="TC",0,IF($J1584="Nso",0,VLOOKUP($A1581,'Class-9'!$B$9:$FL$108,163,0)))</f>
        <v/>
      </c>
      <c r="M1605" s="1134" t="str">
        <f>IF($J1584="TC","TC",IF($J1584="Nso","NSO",VLOOKUP($A1581,'Class-9'!$B$9:$FL$108,164,0)))</f>
        <v/>
      </c>
      <c r="N1605" s="1135"/>
      <c r="O1605" s="79" t="str">
        <f>IF($J1584="Nso",0,VLOOKUP($A1581,'Class-9'!$B$9:$FL$108,166,0))</f>
        <v/>
      </c>
    </row>
    <row r="1606" spans="1:15" ht="20.25" customHeight="1">
      <c r="A1606" s="1138"/>
      <c r="B1606" s="417" t="s">
        <v>200</v>
      </c>
      <c r="C1606" s="1061" t="s">
        <v>64</v>
      </c>
      <c r="D1606" s="1062"/>
      <c r="E1606" s="1062"/>
      <c r="F1606" s="1062"/>
      <c r="G1606" s="1062"/>
      <c r="H1606" s="1063"/>
      <c r="I1606" s="1064" t="s">
        <v>65</v>
      </c>
      <c r="J1606" s="1065"/>
      <c r="K1606" s="1065"/>
      <c r="L1606" s="83">
        <f>VLOOKUP($A1581,'Class-9'!$B$9:$FL$108,157,0)</f>
        <v>0</v>
      </c>
      <c r="M1606" s="1066" t="s">
        <v>121</v>
      </c>
      <c r="N1606" s="1067"/>
      <c r="O1606" s="1068"/>
    </row>
    <row r="1607" spans="1:15" ht="20.25" customHeight="1" thickBot="1">
      <c r="A1607" s="1138"/>
      <c r="B1607" s="417" t="s">
        <v>200</v>
      </c>
      <c r="C1607" s="1069" t="s">
        <v>60</v>
      </c>
      <c r="D1607" s="1070"/>
      <c r="E1607" s="1070"/>
      <c r="F1607" s="1071" t="s">
        <v>192</v>
      </c>
      <c r="G1607" s="1071"/>
      <c r="H1607" s="260" t="s">
        <v>53</v>
      </c>
      <c r="I1607" s="1072" t="s">
        <v>66</v>
      </c>
      <c r="J1607" s="1073"/>
      <c r="K1607" s="1073"/>
      <c r="L1607" s="113">
        <f>VLOOKUP($A1581,'Class-9'!$B$9:$FL$108,158,0)</f>
        <v>0</v>
      </c>
      <c r="M1607" s="1074" t="str">
        <f>IF($J1584="TC",0,IF($J1584="Nso",0,VLOOKUP($A1581,'Class-9'!$B$9:$FL$108,159,0)))</f>
        <v/>
      </c>
      <c r="N1607" s="1075"/>
      <c r="O1607" s="1076"/>
    </row>
    <row r="1608" spans="1:15" ht="17.25" customHeight="1">
      <c r="A1608" s="1138"/>
      <c r="B1608" s="417" t="s">
        <v>200</v>
      </c>
      <c r="C1608" s="1069"/>
      <c r="D1608" s="1070"/>
      <c r="E1608" s="1070"/>
      <c r="F1608" s="1071"/>
      <c r="G1608" s="1071"/>
      <c r="H1608" s="261" t="s">
        <v>119</v>
      </c>
      <c r="I1608" s="1077" t="s">
        <v>67</v>
      </c>
      <c r="J1608" s="1078"/>
      <c r="K1608" s="1078"/>
      <c r="L1608" s="1079">
        <f>IF($J1584="TC","Transferred",IF($J1584="Nso","NameSeparated",VLOOKUP($A1581,'Class-9'!$B$9:$FL$108,167,0)))</f>
        <v>0</v>
      </c>
      <c r="M1608" s="1079"/>
      <c r="N1608" s="1079"/>
      <c r="O1608" s="1080"/>
    </row>
    <row r="1609" spans="1:15" ht="17.25" customHeight="1">
      <c r="A1609" s="1138"/>
      <c r="B1609" s="417" t="s">
        <v>200</v>
      </c>
      <c r="C1609" s="1081" t="str">
        <f>'Class-9'!$DF$3</f>
        <v>Foundation Of Information Tech.</v>
      </c>
      <c r="D1609" s="1082"/>
      <c r="E1609" s="1083"/>
      <c r="F1609" s="1084" t="str">
        <f>IF($J1584="TC",0,IF($J1584="Nso",0,VLOOKUP($A1581,'Class-9'!$B$9:$GP$108,185,0)))</f>
        <v>0/200</v>
      </c>
      <c r="G1609" s="1084"/>
      <c r="H1609" s="78" t="str">
        <f>IF($J1584="TC",0,IF($J1584="Nso",0,VLOOKUP($A1581,'Class-9'!$B$9:$GP$108,120,0)))</f>
        <v/>
      </c>
      <c r="I1609" s="1085" t="s">
        <v>79</v>
      </c>
      <c r="J1609" s="1086"/>
      <c r="K1609" s="1086"/>
      <c r="L1609" s="1087">
        <f>'Class-9'!$T$2</f>
        <v>44676</v>
      </c>
      <c r="M1609" s="1088"/>
      <c r="N1609" s="1088"/>
      <c r="O1609" s="1089"/>
    </row>
    <row r="1610" spans="1:15" ht="21" customHeight="1">
      <c r="A1610" s="1138"/>
      <c r="B1610" s="417" t="s">
        <v>200</v>
      </c>
      <c r="C1610" s="1090" t="str">
        <f>'Class-9'!$DR$3</f>
        <v>Health &amp; Phy. Edu.</v>
      </c>
      <c r="D1610" s="1084"/>
      <c r="E1610" s="1084"/>
      <c r="F1610" s="1030" t="str">
        <f>IF($J1584="TC",0,IF($J1584="Nso",0,VLOOKUP($A1581,'Class-9'!$B$9:$GP$108,189,0)))</f>
        <v>0/200</v>
      </c>
      <c r="G1610" s="1031"/>
      <c r="H1610" s="78" t="str">
        <f>IF($J1584="TC",0,IF($J1584="Nso",0,VLOOKUP($A1581,'Class-9'!$B$9:$GP$108,132,0)))</f>
        <v/>
      </c>
      <c r="I1610" s="1091"/>
      <c r="J1610" s="1092"/>
      <c r="K1610" s="1092"/>
      <c r="L1610" s="1092"/>
      <c r="M1610" s="1092"/>
      <c r="N1610" s="1092"/>
      <c r="O1610" s="1093"/>
    </row>
    <row r="1611" spans="1:15" ht="21" customHeight="1">
      <c r="A1611" s="1138"/>
      <c r="B1611" s="417" t="s">
        <v>200</v>
      </c>
      <c r="C1611" s="1028" t="str">
        <f>'Class-9'!$ED$3</f>
        <v>S.U.P.W.</v>
      </c>
      <c r="D1611" s="1029"/>
      <c r="E1611" s="1029"/>
      <c r="F1611" s="1030" t="str">
        <f>IF($J1584="TC",0,IF($J1584="Nso",0,VLOOKUP($A1581,'Class-9'!$B$9:$GP$108,193,0)))</f>
        <v>0/100</v>
      </c>
      <c r="G1611" s="1031"/>
      <c r="H1611" s="78" t="str">
        <f>IF($J1584="TC",0,IF($J1584="Nso",0,VLOOKUP($A1581,'Class-9'!$B$9:$GP$108,138,0)))</f>
        <v/>
      </c>
      <c r="I1611" s="1094"/>
      <c r="J1611" s="1095"/>
      <c r="K1611" s="1095"/>
      <c r="L1611" s="1095"/>
      <c r="M1611" s="1095"/>
      <c r="N1611" s="1095"/>
      <c r="O1611" s="1096"/>
    </row>
    <row r="1612" spans="1:15" ht="14.25" customHeight="1">
      <c r="A1612" s="1138"/>
      <c r="B1612" s="417" t="s">
        <v>200</v>
      </c>
      <c r="C1612" s="1028" t="str">
        <f>'Class-9'!$EJ$3</f>
        <v>ART EDUCATION</v>
      </c>
      <c r="D1612" s="1029"/>
      <c r="E1612" s="1029"/>
      <c r="F1612" s="1030" t="str">
        <f>IF($J1583="TC",0,IF($J1583="Nso",0,VLOOKUP($A1581,'Class-9'!$B$9:$GP$108,197,0)))</f>
        <v>0/100</v>
      </c>
      <c r="G1612" s="1031"/>
      <c r="H1612" s="78" t="str">
        <f>IF($J1583="TC",0,IF($J1583="Nso",0,VLOOKUP($A1581,'Class-9'!$B$9:$GP$108,144,0)))</f>
        <v/>
      </c>
      <c r="I1612" s="1032" t="s">
        <v>92</v>
      </c>
      <c r="J1612" s="1033"/>
      <c r="K1612" s="1033"/>
      <c r="L1612" s="1033"/>
      <c r="M1612" s="1033"/>
      <c r="N1612" s="1033"/>
      <c r="O1612" s="1034"/>
    </row>
    <row r="1613" spans="1:15" ht="14.25" customHeight="1" thickBot="1">
      <c r="A1613" s="1138"/>
      <c r="B1613" s="417" t="s">
        <v>200</v>
      </c>
      <c r="C1613" s="1035" t="str">
        <f>'Class-9'!$EP$3</f>
        <v>H &amp; C RAJ</v>
      </c>
      <c r="D1613" s="1036"/>
      <c r="E1613" s="1036"/>
      <c r="F1613" s="1037" t="str">
        <f>IF($J1584="TC",0,IF($J1584="Nso",0,VLOOKUP($A1581,'Class-9'!$B$9:$GU$108,201,0)))</f>
        <v>0/200</v>
      </c>
      <c r="G1613" s="1038"/>
      <c r="H1613" s="374" t="str">
        <f>IF($J1584="TC",0,IF($J1584="Nso",0,VLOOKUP($A1581,'Class-9'!$B$9:$GU$108,156,0)))</f>
        <v/>
      </c>
      <c r="I1613" s="1032" t="s">
        <v>73</v>
      </c>
      <c r="J1613" s="1033"/>
      <c r="K1613" s="1033"/>
      <c r="L1613" s="1033"/>
      <c r="M1613" s="1033"/>
      <c r="N1613" s="1033"/>
      <c r="O1613" s="1034"/>
    </row>
    <row r="1614" spans="1:15" ht="20.25" customHeight="1">
      <c r="A1614" s="1138"/>
      <c r="B1614" s="417" t="s">
        <v>200</v>
      </c>
      <c r="C1614" s="1046" t="s">
        <v>204</v>
      </c>
      <c r="D1614" s="1047"/>
      <c r="E1614" s="1048"/>
      <c r="F1614" s="1055" t="s">
        <v>205</v>
      </c>
      <c r="G1614" s="1056"/>
      <c r="H1614" s="434" t="s">
        <v>34</v>
      </c>
      <c r="I1614" s="1039" t="s">
        <v>74</v>
      </c>
      <c r="J1614" s="1033"/>
      <c r="K1614" s="1033"/>
      <c r="L1614" s="1033"/>
      <c r="M1614" s="1033"/>
      <c r="N1614" s="1033"/>
      <c r="O1614" s="1034"/>
    </row>
    <row r="1615" spans="1:15" ht="20.25" customHeight="1">
      <c r="A1615" s="1138"/>
      <c r="B1615" s="417" t="s">
        <v>200</v>
      </c>
      <c r="C1615" s="1049"/>
      <c r="D1615" s="1050"/>
      <c r="E1615" s="1051"/>
      <c r="F1615" s="1057" t="s">
        <v>206</v>
      </c>
      <c r="G1615" s="1058"/>
      <c r="H1615" s="435" t="s">
        <v>203</v>
      </c>
      <c r="I1615" s="1040" t="s">
        <v>75</v>
      </c>
      <c r="J1615" s="1041"/>
      <c r="K1615" s="1041"/>
      <c r="L1615" s="1041"/>
      <c r="M1615" s="1041"/>
      <c r="N1615" s="1041"/>
      <c r="O1615" s="1042"/>
    </row>
    <row r="1616" spans="1:15" ht="16.5" customHeight="1">
      <c r="A1616" s="1138"/>
      <c r="B1616" s="417" t="s">
        <v>200</v>
      </c>
      <c r="C1616" s="1049"/>
      <c r="D1616" s="1050"/>
      <c r="E1616" s="1051"/>
      <c r="F1616" s="1057" t="s">
        <v>210</v>
      </c>
      <c r="G1616" s="1058"/>
      <c r="H1616" s="435" t="s">
        <v>68</v>
      </c>
      <c r="I1616" s="1043"/>
      <c r="J1616" s="1044"/>
      <c r="K1616" s="1044"/>
      <c r="L1616" s="1044"/>
      <c r="M1616" s="1044"/>
      <c r="N1616" s="1044"/>
      <c r="O1616" s="1045"/>
    </row>
    <row r="1617" spans="1:16" ht="16.5" customHeight="1">
      <c r="A1617" s="1138"/>
      <c r="B1617" s="417" t="s">
        <v>200</v>
      </c>
      <c r="C1617" s="1049"/>
      <c r="D1617" s="1050"/>
      <c r="E1617" s="1051"/>
      <c r="F1617" s="1057" t="s">
        <v>211</v>
      </c>
      <c r="G1617" s="1058"/>
      <c r="H1617" s="435" t="s">
        <v>69</v>
      </c>
      <c r="I1617" s="1043"/>
      <c r="J1617" s="1044"/>
      <c r="K1617" s="1044"/>
      <c r="L1617" s="1044"/>
      <c r="M1617" s="1044"/>
      <c r="N1617" s="1044"/>
      <c r="O1617" s="1045"/>
    </row>
    <row r="1618" spans="1:16" ht="16.5" customHeight="1">
      <c r="A1618" s="1138"/>
      <c r="B1618" s="417" t="s">
        <v>200</v>
      </c>
      <c r="C1618" s="1049"/>
      <c r="D1618" s="1050"/>
      <c r="E1618" s="1051"/>
      <c r="F1618" s="1057" t="s">
        <v>120</v>
      </c>
      <c r="G1618" s="1058"/>
      <c r="H1618" s="435" t="s">
        <v>71</v>
      </c>
      <c r="I1618" s="1022" t="s">
        <v>93</v>
      </c>
      <c r="J1618" s="1023"/>
      <c r="K1618" s="1023"/>
      <c r="L1618" s="1023"/>
      <c r="M1618" s="1023"/>
      <c r="N1618" s="1023"/>
      <c r="O1618" s="1024"/>
    </row>
    <row r="1619" spans="1:16" ht="16.5" customHeight="1" thickBot="1">
      <c r="A1619" s="1138"/>
      <c r="B1619" s="418" t="s">
        <v>200</v>
      </c>
      <c r="C1619" s="1052"/>
      <c r="D1619" s="1053"/>
      <c r="E1619" s="1054"/>
      <c r="F1619" s="1059" t="s">
        <v>208</v>
      </c>
      <c r="G1619" s="1060"/>
      <c r="H1619" s="436" t="s">
        <v>70</v>
      </c>
      <c r="I1619" s="1025"/>
      <c r="J1619" s="1026"/>
      <c r="K1619" s="1026"/>
      <c r="L1619" s="1026"/>
      <c r="M1619" s="1026"/>
      <c r="N1619" s="1026"/>
      <c r="O1619" s="1027"/>
    </row>
    <row r="1620" spans="1:16" ht="15.75" thickTop="1">
      <c r="A1620" s="1136"/>
      <c r="B1620" s="1136"/>
      <c r="C1620" s="1136"/>
      <c r="D1620" s="1136"/>
      <c r="E1620" s="1136"/>
      <c r="F1620" s="1136"/>
      <c r="G1620" s="1136"/>
      <c r="H1620" s="1136"/>
      <c r="I1620" s="1136"/>
      <c r="J1620" s="1136"/>
      <c r="K1620" s="1136"/>
      <c r="L1620" s="1136"/>
      <c r="M1620" s="1136"/>
      <c r="N1620" s="1136"/>
      <c r="O1620" s="1136"/>
    </row>
    <row r="1621" spans="1:16" ht="24.75" customHeight="1" thickBot="1">
      <c r="A1621" s="263">
        <f>A1581+1</f>
        <v>42</v>
      </c>
      <c r="B1621" s="1137" t="s">
        <v>56</v>
      </c>
      <c r="C1621" s="1137"/>
      <c r="D1621" s="1137"/>
      <c r="E1621" s="1137"/>
      <c r="F1621" s="1137"/>
      <c r="G1621" s="1137"/>
      <c r="H1621" s="1137"/>
      <c r="I1621" s="1137"/>
      <c r="J1621" s="1137"/>
      <c r="K1621" s="1137"/>
      <c r="L1621" s="1137"/>
      <c r="M1621" s="1137"/>
      <c r="N1621" s="1137"/>
      <c r="O1621" s="1137"/>
    </row>
    <row r="1622" spans="1:16" s="430" customFormat="1" ht="30.75" customHeight="1" thickTop="1">
      <c r="A1622" s="1138"/>
      <c r="B1622" s="1139"/>
      <c r="C1622" s="1140"/>
      <c r="D1622" s="1143" t="str">
        <f>Master!$E$8</f>
        <v>Govt. Sr. Secondary School Raimalwada</v>
      </c>
      <c r="E1622" s="1144"/>
      <c r="F1622" s="1144"/>
      <c r="G1622" s="1144"/>
      <c r="H1622" s="1144"/>
      <c r="I1622" s="1144"/>
      <c r="J1622" s="1144"/>
      <c r="K1622" s="1144"/>
      <c r="L1622" s="1144"/>
      <c r="M1622" s="1144"/>
      <c r="N1622" s="1144"/>
      <c r="O1622" s="1145"/>
    </row>
    <row r="1623" spans="1:16" ht="26.25" customHeight="1" thickBot="1">
      <c r="A1623" s="1138"/>
      <c r="B1623" s="1141"/>
      <c r="C1623" s="1142"/>
      <c r="D1623" s="1146" t="str">
        <f>Master!$E$11</f>
        <v>P.S.-Bapini (Jodhpur)</v>
      </c>
      <c r="E1623" s="1147"/>
      <c r="F1623" s="1147"/>
      <c r="G1623" s="1147"/>
      <c r="H1623" s="1147"/>
      <c r="I1623" s="1147"/>
      <c r="J1623" s="1147"/>
      <c r="K1623" s="1147"/>
      <c r="L1623" s="1147"/>
      <c r="M1623" s="1147"/>
      <c r="N1623" s="1147"/>
      <c r="O1623" s="1148"/>
    </row>
    <row r="1624" spans="1:16" ht="22.5" customHeight="1">
      <c r="A1624" s="1138"/>
      <c r="B1624" s="262"/>
      <c r="C1624" s="1149" t="s">
        <v>183</v>
      </c>
      <c r="D1624" s="1150"/>
      <c r="E1624" s="1150"/>
      <c r="F1624" s="1150"/>
      <c r="G1624" s="1151"/>
      <c r="H1624" s="1158" t="s">
        <v>156</v>
      </c>
      <c r="I1624" s="1158"/>
      <c r="J1624" s="1161">
        <f>VLOOKUP($A1621,'Class-9'!$B$9:$K$108,6)</f>
        <v>0</v>
      </c>
      <c r="K1624" s="1162"/>
      <c r="L1624" s="1167" t="s">
        <v>76</v>
      </c>
      <c r="M1624" s="1168"/>
      <c r="N1624" s="1169" t="str">
        <f>Master!$E$14</f>
        <v>08151106901</v>
      </c>
      <c r="O1624" s="1170"/>
    </row>
    <row r="1625" spans="1:16" ht="18.75" customHeight="1">
      <c r="A1625" s="1138"/>
      <c r="B1625" s="37"/>
      <c r="C1625" s="1152"/>
      <c r="D1625" s="1153"/>
      <c r="E1625" s="1153"/>
      <c r="F1625" s="1153"/>
      <c r="G1625" s="1154"/>
      <c r="H1625" s="1159"/>
      <c r="I1625" s="1159"/>
      <c r="J1625" s="1163"/>
      <c r="K1625" s="1164"/>
      <c r="L1625" s="1171" t="s">
        <v>72</v>
      </c>
      <c r="M1625" s="1172"/>
      <c r="N1625" s="1172"/>
      <c r="O1625" s="1173"/>
      <c r="P1625" s="104" t="s">
        <v>191</v>
      </c>
    </row>
    <row r="1626" spans="1:16" ht="23.25" customHeight="1" thickBot="1">
      <c r="A1626" s="1138"/>
      <c r="B1626" s="37"/>
      <c r="C1626" s="1155"/>
      <c r="D1626" s="1156"/>
      <c r="E1626" s="1156"/>
      <c r="F1626" s="1156"/>
      <c r="G1626" s="1157"/>
      <c r="H1626" s="1160"/>
      <c r="I1626" s="1160"/>
      <c r="J1626" s="1165"/>
      <c r="K1626" s="1166"/>
      <c r="L1626" s="1174" t="s">
        <v>57</v>
      </c>
      <c r="M1626" s="1175"/>
      <c r="N1626" s="1176" t="str">
        <f>Master!$E$6</f>
        <v>2021-22</v>
      </c>
      <c r="O1626" s="1177"/>
    </row>
    <row r="1627" spans="1:16" ht="20.25" customHeight="1">
      <c r="A1627" s="1138"/>
      <c r="B1627" s="417" t="s">
        <v>200</v>
      </c>
      <c r="C1627" s="1178" t="s">
        <v>22</v>
      </c>
      <c r="D1627" s="1179"/>
      <c r="E1627" s="1179"/>
      <c r="F1627" s="1180"/>
      <c r="G1627" s="23" t="s">
        <v>181</v>
      </c>
      <c r="H1627" s="1181">
        <f>VLOOKUP($A1621,'Class-9'!$B$9:$FL$108,4,0)</f>
        <v>0</v>
      </c>
      <c r="I1627" s="1181"/>
      <c r="J1627" s="1181"/>
      <c r="K1627" s="1181"/>
      <c r="L1627" s="1181"/>
      <c r="M1627" s="1181"/>
      <c r="N1627" s="1181"/>
      <c r="O1627" s="1182"/>
    </row>
    <row r="1628" spans="1:16" ht="20.25" customHeight="1">
      <c r="A1628" s="1138"/>
      <c r="B1628" s="417" t="s">
        <v>200</v>
      </c>
      <c r="C1628" s="1183" t="s">
        <v>24</v>
      </c>
      <c r="D1628" s="1184"/>
      <c r="E1628" s="1184"/>
      <c r="F1628" s="1185"/>
      <c r="G1628" s="31" t="s">
        <v>181</v>
      </c>
      <c r="H1628" s="1186">
        <f>VLOOKUP($A1621,'Class-9'!$B$9:$FL$108,7,0)</f>
        <v>0</v>
      </c>
      <c r="I1628" s="1186"/>
      <c r="J1628" s="1186"/>
      <c r="K1628" s="1186"/>
      <c r="L1628" s="1186"/>
      <c r="M1628" s="1186"/>
      <c r="N1628" s="1186"/>
      <c r="O1628" s="1187"/>
    </row>
    <row r="1629" spans="1:16" ht="20.25" customHeight="1">
      <c r="A1629" s="1138"/>
      <c r="B1629" s="417" t="s">
        <v>200</v>
      </c>
      <c r="C1629" s="1183" t="s">
        <v>25</v>
      </c>
      <c r="D1629" s="1184"/>
      <c r="E1629" s="1184"/>
      <c r="F1629" s="1185"/>
      <c r="G1629" s="31" t="s">
        <v>181</v>
      </c>
      <c r="H1629" s="1186">
        <f>VLOOKUP($A1621,'Class-9'!$B$9:$FL$108,8,0)</f>
        <v>0</v>
      </c>
      <c r="I1629" s="1186"/>
      <c r="J1629" s="1186"/>
      <c r="K1629" s="1186"/>
      <c r="L1629" s="1186"/>
      <c r="M1629" s="1186"/>
      <c r="N1629" s="1186"/>
      <c r="O1629" s="1187"/>
    </row>
    <row r="1630" spans="1:16" ht="20.25" customHeight="1">
      <c r="A1630" s="1138"/>
      <c r="B1630" s="417" t="s">
        <v>200</v>
      </c>
      <c r="C1630" s="1183" t="s">
        <v>58</v>
      </c>
      <c r="D1630" s="1184"/>
      <c r="E1630" s="1184"/>
      <c r="F1630" s="1185"/>
      <c r="G1630" s="31" t="s">
        <v>181</v>
      </c>
      <c r="H1630" s="1186">
        <f>VLOOKUP($A1621,'Class-9'!$B$9:$FL$108,9,0)</f>
        <v>0</v>
      </c>
      <c r="I1630" s="1186"/>
      <c r="J1630" s="1186"/>
      <c r="K1630" s="1186"/>
      <c r="L1630" s="1186"/>
      <c r="M1630" s="1186"/>
      <c r="N1630" s="1186"/>
      <c r="O1630" s="1187"/>
    </row>
    <row r="1631" spans="1:16" ht="20.25" customHeight="1">
      <c r="A1631" s="1138"/>
      <c r="B1631" s="417" t="s">
        <v>200</v>
      </c>
      <c r="C1631" s="1183" t="s">
        <v>59</v>
      </c>
      <c r="D1631" s="1184"/>
      <c r="E1631" s="1184"/>
      <c r="F1631" s="1185"/>
      <c r="G1631" s="31" t="s">
        <v>181</v>
      </c>
      <c r="H1631" s="1188" t="str">
        <f>CONCATENATE('Class-9'!$G$4,'Class-9'!$J$4)</f>
        <v>9(A)</v>
      </c>
      <c r="I1631" s="1186"/>
      <c r="J1631" s="1186"/>
      <c r="K1631" s="1186"/>
      <c r="L1631" s="1186"/>
      <c r="M1631" s="1186"/>
      <c r="N1631" s="1186"/>
      <c r="O1631" s="1187"/>
    </row>
    <row r="1632" spans="1:16" ht="20.25" customHeight="1" thickBot="1">
      <c r="A1632" s="1138"/>
      <c r="B1632" s="417" t="s">
        <v>200</v>
      </c>
      <c r="C1632" s="1189" t="s">
        <v>27</v>
      </c>
      <c r="D1632" s="1190"/>
      <c r="E1632" s="1190"/>
      <c r="F1632" s="1191"/>
      <c r="G1632" s="80" t="s">
        <v>181</v>
      </c>
      <c r="H1632" s="1192">
        <f>VLOOKUP($A1621,'Class-9'!$B$9:$FL$108,10,0)</f>
        <v>0</v>
      </c>
      <c r="I1632" s="1192"/>
      <c r="J1632" s="1192"/>
      <c r="K1632" s="1192"/>
      <c r="L1632" s="1192"/>
      <c r="M1632" s="1192"/>
      <c r="N1632" s="1192"/>
      <c r="O1632" s="1193"/>
    </row>
    <row r="1633" spans="1:15" ht="16.5" customHeight="1">
      <c r="A1633" s="1138"/>
      <c r="B1633" s="417" t="s">
        <v>200</v>
      </c>
      <c r="C1633" s="1194" t="s">
        <v>60</v>
      </c>
      <c r="D1633" s="1195"/>
      <c r="E1633" s="1198" t="s">
        <v>81</v>
      </c>
      <c r="F1633" s="1198" t="s">
        <v>82</v>
      </c>
      <c r="G1633" s="1200" t="s">
        <v>32</v>
      </c>
      <c r="H1633" s="1202" t="s">
        <v>61</v>
      </c>
      <c r="I1633" s="1202"/>
      <c r="J1633" s="1203"/>
      <c r="K1633" s="1204" t="s">
        <v>97</v>
      </c>
      <c r="L1633" s="1205"/>
      <c r="M1633" s="1206"/>
      <c r="N1633" s="1097" t="s">
        <v>88</v>
      </c>
      <c r="O1633" s="1099" t="s">
        <v>118</v>
      </c>
    </row>
    <row r="1634" spans="1:15" ht="16.5" customHeight="1">
      <c r="A1634" s="1138"/>
      <c r="B1634" s="417" t="s">
        <v>200</v>
      </c>
      <c r="C1634" s="1196"/>
      <c r="D1634" s="1197"/>
      <c r="E1634" s="1199"/>
      <c r="F1634" s="1199"/>
      <c r="G1634" s="1201"/>
      <c r="H1634" s="428" t="s">
        <v>31</v>
      </c>
      <c r="I1634" s="254" t="s">
        <v>194</v>
      </c>
      <c r="J1634" s="429" t="s">
        <v>32</v>
      </c>
      <c r="K1634" s="428" t="s">
        <v>31</v>
      </c>
      <c r="L1634" s="254" t="s">
        <v>194</v>
      </c>
      <c r="M1634" s="429" t="s">
        <v>32</v>
      </c>
      <c r="N1634" s="1098"/>
      <c r="O1634" s="1100"/>
    </row>
    <row r="1635" spans="1:15" ht="16.5" customHeight="1" thickBot="1">
      <c r="A1635" s="1138"/>
      <c r="B1635" s="417" t="s">
        <v>200</v>
      </c>
      <c r="C1635" s="1102" t="s">
        <v>62</v>
      </c>
      <c r="D1635" s="1103"/>
      <c r="E1635" s="253">
        <f>'Class-9'!$L$7</f>
        <v>10</v>
      </c>
      <c r="F1635" s="253">
        <f>'Class-9'!$M$7</f>
        <v>10</v>
      </c>
      <c r="G1635" s="255">
        <f>SUM(E1635:F1635)</f>
        <v>20</v>
      </c>
      <c r="H1635" s="253">
        <f>'Class-9'!$O$7</f>
        <v>24</v>
      </c>
      <c r="I1635" s="253">
        <f>'Class-9'!$P$7</f>
        <v>6</v>
      </c>
      <c r="J1635" s="255">
        <f>SUM(H1635:I1635)</f>
        <v>30</v>
      </c>
      <c r="K1635" s="253">
        <f>'Class-9'!$R$7</f>
        <v>40</v>
      </c>
      <c r="L1635" s="253">
        <f>'Class-9'!$S$7</f>
        <v>10</v>
      </c>
      <c r="M1635" s="255">
        <f>SUM(K1635:L1635)</f>
        <v>50</v>
      </c>
      <c r="N1635" s="129">
        <f>SUM(G1635,J1635,M1635)</f>
        <v>100</v>
      </c>
      <c r="O1635" s="1101"/>
    </row>
    <row r="1636" spans="1:15" ht="16.5" customHeight="1">
      <c r="A1636" s="1138"/>
      <c r="B1636" s="417" t="s">
        <v>200</v>
      </c>
      <c r="C1636" s="1104" t="str">
        <f>'Class-9'!$L$3</f>
        <v>HINDI</v>
      </c>
      <c r="D1636" s="1105"/>
      <c r="E1636" s="81">
        <f>IF($J1624="TC",0,IF($J1624="Nso",0,VLOOKUP($A1621,'Class-9'!$B$9:$FL$108,11,0)))</f>
        <v>0</v>
      </c>
      <c r="F1636" s="81">
        <f>IF($J1624="TC",0,IF($J1624="Nso",0,VLOOKUP($A1621,'Class-9'!$B$9:$FL$108,12,0)))</f>
        <v>0</v>
      </c>
      <c r="G1636" s="256">
        <f>E1636+F1636</f>
        <v>0</v>
      </c>
      <c r="H1636" s="81">
        <f>IF($J1624="TC",0,IF($J1624="Nso",0,VLOOKUP($A1621,'Class-9'!$B$9:$FL$108,14,0)))</f>
        <v>0</v>
      </c>
      <c r="I1636" s="81">
        <f>IF($J1624="TC",0,IF($J1624="Nso",0,VLOOKUP($A1621,'Class-9'!$B$9:$FL$108,15,0)))</f>
        <v>0</v>
      </c>
      <c r="J1636" s="256">
        <f>H1636+I1636</f>
        <v>0</v>
      </c>
      <c r="K1636" s="81">
        <f>IF($J1624="TC",0,IF($J1624="Nso",0,VLOOKUP($A1621,'Class-9'!$B$9:$FL$108,17,0)))</f>
        <v>0</v>
      </c>
      <c r="L1636" s="81">
        <f>IF($J1624="Nso",0,VLOOKUP($A1621,'Class-9'!$B$9:$FL$108,18,0))</f>
        <v>0</v>
      </c>
      <c r="M1636" s="256">
        <f>K1636+L1636</f>
        <v>0</v>
      </c>
      <c r="N1636" s="81">
        <f>G1636+J1636+M1636</f>
        <v>0</v>
      </c>
      <c r="O1636" s="82" t="str">
        <f>IF($J1624="TC",0,IF($J1624="Nso",0,VLOOKUP($A1621,'Class-9'!$B$9:$FL$108,24,0)))</f>
        <v/>
      </c>
    </row>
    <row r="1637" spans="1:15" ht="16.5" customHeight="1" thickBot="1">
      <c r="A1637" s="1138"/>
      <c r="B1637" s="417" t="s">
        <v>200</v>
      </c>
      <c r="C1637" s="1106" t="str">
        <f>'Class-9'!$Z$3</f>
        <v>ENGLISH</v>
      </c>
      <c r="D1637" s="1107"/>
      <c r="E1637" s="419">
        <f>IF($J1624="TC",0,IF($J1624="Nso",0,VLOOKUP($A1621,'Class-9'!$B$9:$FL$108,25,0)))</f>
        <v>0</v>
      </c>
      <c r="F1637" s="419">
        <f>IF($J1624="TC",0,IF($J1624="Nso",0,VLOOKUP($A1621,'Class-9'!$B$9:$FL$108,26,0)))</f>
        <v>0</v>
      </c>
      <c r="G1637" s="420">
        <f t="shared" ref="G1637" si="328">E1637+F1637</f>
        <v>0</v>
      </c>
      <c r="H1637" s="421">
        <f>IF($J1624="TC",0,IF($J1624="Nso",0,VLOOKUP($A1621,'Class-9'!$B$9:$FL$108,28,0)))</f>
        <v>0</v>
      </c>
      <c r="I1637" s="419">
        <f>IF($J1624="TC",0,IF($J1624="Nso",0,VLOOKUP($A1621,'Class-9'!$B$9:$FL$108,29,0)))</f>
        <v>0</v>
      </c>
      <c r="J1637" s="420">
        <f t="shared" ref="J1637" si="329">H1637+I1637</f>
        <v>0</v>
      </c>
      <c r="K1637" s="419">
        <f>IF($J1624="TC",0,IF($J1624="Nso",0,VLOOKUP($A1621,'Class-9'!$B$9:$FL$108,31,0)))</f>
        <v>0</v>
      </c>
      <c r="L1637" s="419">
        <f>IF($J1624="Nso",0,VLOOKUP($A1621,'Class-9'!$B$9:$FL$108,32,0))</f>
        <v>0</v>
      </c>
      <c r="M1637" s="420">
        <f t="shared" ref="M1637" si="330">K1637+L1637</f>
        <v>0</v>
      </c>
      <c r="N1637" s="419">
        <f t="shared" ref="N1637" si="331">G1637+J1637+M1637</f>
        <v>0</v>
      </c>
      <c r="O1637" s="422" t="str">
        <f>IF($J1624="TC",0,IF($J1624="Nso",0,VLOOKUP($A1621,'Class-9'!$B$9:$FL$108,38,0)))</f>
        <v/>
      </c>
    </row>
    <row r="1638" spans="1:15" ht="16.5" customHeight="1" thickBot="1">
      <c r="A1638" s="1138"/>
      <c r="B1638" s="417" t="s">
        <v>200</v>
      </c>
      <c r="C1638" s="1108" t="s">
        <v>62</v>
      </c>
      <c r="D1638" s="1109"/>
      <c r="E1638" s="424">
        <f>'Class-9'!$AN$7</f>
        <v>20</v>
      </c>
      <c r="F1638" s="424">
        <f>'Class-9'!$AO$7</f>
        <v>20</v>
      </c>
      <c r="G1638" s="425">
        <f>SUM(E1638:F1638)</f>
        <v>40</v>
      </c>
      <c r="H1638" s="424">
        <f>'Class-9'!$AQ$7</f>
        <v>48</v>
      </c>
      <c r="I1638" s="424">
        <f>'Class-9'!$AR$7</f>
        <v>12</v>
      </c>
      <c r="J1638" s="425">
        <f>SUM(H1638:I1638)</f>
        <v>60</v>
      </c>
      <c r="K1638" s="424">
        <f>'Class-9'!$AT$7</f>
        <v>80</v>
      </c>
      <c r="L1638" s="424">
        <f>'Class-9'!$AU$7</f>
        <v>20</v>
      </c>
      <c r="M1638" s="425">
        <f>SUM(K1638:L1638)</f>
        <v>100</v>
      </c>
      <c r="N1638" s="426">
        <f>SUM(G1638,J1638,M1638)</f>
        <v>200</v>
      </c>
      <c r="O1638" s="427" t="s">
        <v>201</v>
      </c>
    </row>
    <row r="1639" spans="1:15" ht="16.5" customHeight="1">
      <c r="A1639" s="1138"/>
      <c r="B1639" s="417" t="s">
        <v>200</v>
      </c>
      <c r="C1639" s="1110" t="str">
        <f>'Class-9'!$AN$3</f>
        <v>SANSKRIT-I</v>
      </c>
      <c r="D1639" s="1111"/>
      <c r="E1639" s="81">
        <f>IF($J1624="TC",0,IF($J1624="Nso",0,VLOOKUP($A1621,'Class-9'!$B$9:$FL$108,39,0)))</f>
        <v>0</v>
      </c>
      <c r="F1639" s="81">
        <f>IF($J1624="TC",0,IF($J1624="TC",0,IF($J1624="Nso",0,VLOOKUP($A1621,'Class-9'!$B$9:$FL$108,40,0))))</f>
        <v>0</v>
      </c>
      <c r="G1639" s="423">
        <f t="shared" ref="G1639:G1643" si="332">E1639+F1639</f>
        <v>0</v>
      </c>
      <c r="H1639" s="410">
        <f>IF($J1624="TC",0,IF($J1624="Nso",0,VLOOKUP($A1621,'Class-9'!$B$9:$FL$108,42,0)))</f>
        <v>0</v>
      </c>
      <c r="I1639" s="81">
        <f>IF($J1624="TC",0,IF($J1624="Nso",0,VLOOKUP($A1621,'Class-9'!$B$9:$FL$108,43,0)))</f>
        <v>0</v>
      </c>
      <c r="J1639" s="423">
        <f t="shared" ref="J1639:J1643" si="333">H1639+I1639</f>
        <v>0</v>
      </c>
      <c r="K1639" s="81">
        <f>IF($J1624="TC",0,IF($J1624="Nso",0,VLOOKUP($A1621,'Class-9'!$B$9:$FL$108,45,0)))</f>
        <v>0</v>
      </c>
      <c r="L1639" s="81">
        <f>IF($J1624="Nso",0,VLOOKUP($A1621,'Class-9'!$B$9:$FL$108,46,0))</f>
        <v>0</v>
      </c>
      <c r="M1639" s="423">
        <f t="shared" ref="M1639:M1643" si="334">K1639+L1639</f>
        <v>0</v>
      </c>
      <c r="N1639" s="81">
        <f t="shared" ref="N1639:N1643" si="335">G1639+J1639+M1639</f>
        <v>0</v>
      </c>
      <c r="O1639" s="82" t="str">
        <f>IF($J1624="TC",0,IF($J1624="Nso",0,VLOOKUP($A1621,'Class-9'!$B$9:$FL$108,52,0)))</f>
        <v/>
      </c>
    </row>
    <row r="1640" spans="1:15" ht="16.5" customHeight="1">
      <c r="A1640" s="1138"/>
      <c r="B1640" s="417" t="s">
        <v>200</v>
      </c>
      <c r="C1640" s="1112" t="str">
        <f>'Class-9'!$BB$3</f>
        <v>SANSKRIT-II</v>
      </c>
      <c r="D1640" s="1113"/>
      <c r="E1640" s="81">
        <f>IF($J1624="TC",0,IF($J1624="Nso",0,VLOOKUP($A1621,'Class-9'!$B$9:$FL$108,53,0)))</f>
        <v>0</v>
      </c>
      <c r="F1640" s="81">
        <f>IF($J1624="TC",0,IF($J1624="Nso",0,VLOOKUP($A1621,'Class-9'!$B$9:$FL$108,54,0)))</f>
        <v>0</v>
      </c>
      <c r="G1640" s="257">
        <f t="shared" si="332"/>
        <v>0</v>
      </c>
      <c r="H1640" s="258">
        <f>IF($J1624="TC",0,IF($J1624="Nso",0,VLOOKUP($A1621,'Class-9'!$B$9:$FL$108,56,0)))</f>
        <v>0</v>
      </c>
      <c r="I1640" s="81">
        <f>IF($J1624="TC",0,IF($J1624="Nso",0,VLOOKUP($A1621,'Class-9'!$B$9:$FL$108,57,0)))</f>
        <v>0</v>
      </c>
      <c r="J1640" s="257">
        <f t="shared" si="333"/>
        <v>0</v>
      </c>
      <c r="K1640" s="81">
        <f>IF($J1624="TC",0,IF($J1624="Nso",0,VLOOKUP($A1621,'Class-9'!$B$9:$FL$108,59,0)))</f>
        <v>0</v>
      </c>
      <c r="L1640" s="81">
        <f>IF($J1624="Nso",0,VLOOKUP($A1621,'Class-9'!$B$9:$FL$108,60,0))</f>
        <v>0</v>
      </c>
      <c r="M1640" s="257">
        <f t="shared" si="334"/>
        <v>0</v>
      </c>
      <c r="N1640" s="81">
        <f t="shared" si="335"/>
        <v>0</v>
      </c>
      <c r="O1640" s="82" t="str">
        <f>IF($J1624="TC",0,IF($J1624="Nso",0,VLOOKUP($A1621,'Class-9'!$B$9:$FL$108,66,0)))</f>
        <v/>
      </c>
    </row>
    <row r="1641" spans="1:15" ht="16.5" customHeight="1">
      <c r="A1641" s="1138"/>
      <c r="B1641" s="417" t="s">
        <v>200</v>
      </c>
      <c r="C1641" s="1112" t="str">
        <f>'Class-9'!$BP$3</f>
        <v>MATHEMATICS</v>
      </c>
      <c r="D1641" s="1113"/>
      <c r="E1641" s="81">
        <f>IF($J1624="TC",0,IF($J1624="Nso",0,VLOOKUP($A1621,'Class-9'!$B$9:$FL$108,67,0)))</f>
        <v>0</v>
      </c>
      <c r="F1641" s="81">
        <f>IF($J1624="TC",0,IF($J1624="Nso",0,VLOOKUP($A1621,'Class-9'!$B$9:$FL$108,68,0)))</f>
        <v>0</v>
      </c>
      <c r="G1641" s="257">
        <f t="shared" si="332"/>
        <v>0</v>
      </c>
      <c r="H1641" s="258">
        <f>IF($J1624="TC",0,IF($J1624="Nso",0,VLOOKUP($A1621,'Class-9'!$B$9:$FL$108,70,0)))</f>
        <v>0</v>
      </c>
      <c r="I1641" s="81">
        <f>IF($J1624="TC",0,IF($J1624="Nso",0,VLOOKUP($A1621,'Class-9'!$B$9:$FL$108,71,0)))</f>
        <v>0</v>
      </c>
      <c r="J1641" s="257">
        <f t="shared" si="333"/>
        <v>0</v>
      </c>
      <c r="K1641" s="81">
        <f>IF($J1624="TC",0,IF($J1624="Nso",0,VLOOKUP($A1621,'Class-9'!$B$9:$FL$108,73,0)))</f>
        <v>0</v>
      </c>
      <c r="L1641" s="81">
        <f>IF($J1624="Nso",0,VLOOKUP($A1621,'Class-9'!$B$9:$FL$108,74,0))</f>
        <v>0</v>
      </c>
      <c r="M1641" s="257">
        <f t="shared" si="334"/>
        <v>0</v>
      </c>
      <c r="N1641" s="81">
        <f t="shared" si="335"/>
        <v>0</v>
      </c>
      <c r="O1641" s="82" t="str">
        <f>IF($J1624="TC",0,IF($J1624="Nso",0,VLOOKUP($A1621,'Class-9'!$B$9:$FL$108,80,0)))</f>
        <v/>
      </c>
    </row>
    <row r="1642" spans="1:15" ht="16.5" customHeight="1">
      <c r="A1642" s="1138"/>
      <c r="B1642" s="417" t="s">
        <v>200</v>
      </c>
      <c r="C1642" s="1114" t="str">
        <f>'Class-9'!$CD$3</f>
        <v>SCIENCE</v>
      </c>
      <c r="D1642" s="1115"/>
      <c r="E1642" s="411">
        <f>IF($J1624="TC",0,IF($J1624="Nso",0,VLOOKUP($A1621,'Class-9'!$B$9:$FL$108,81,0)))</f>
        <v>0</v>
      </c>
      <c r="F1642" s="411">
        <f>IF($J1624="TC",0,IF($J1624="Nso",0,VLOOKUP($A1621,'Class-9'!$B$9:$FL$108,82,0)))</f>
        <v>0</v>
      </c>
      <c r="G1642" s="412">
        <f t="shared" si="332"/>
        <v>0</v>
      </c>
      <c r="H1642" s="413">
        <f>IF($J1624="TC",0,IF($J1624="Nso",0,VLOOKUP($A1621,'Class-9'!$B$9:$FL$108,84,0)))</f>
        <v>0</v>
      </c>
      <c r="I1642" s="411">
        <f>IF($J1624="TC",0,IF($J1624="Nso",0,VLOOKUP($A1621,'Class-9'!$B$9:$FL$108,85,0)))</f>
        <v>0</v>
      </c>
      <c r="J1642" s="412">
        <f t="shared" si="333"/>
        <v>0</v>
      </c>
      <c r="K1642" s="411">
        <f>IF($J1624="TC",0,IF($J1624="Nso",0,VLOOKUP($A1621,'Class-9'!$B$9:$FL$108,87,0)))</f>
        <v>0</v>
      </c>
      <c r="L1642" s="411">
        <f>IF($J1624="Nso",0,VLOOKUP($A1621,'Class-9'!$B$9:$FL$108,88,0))</f>
        <v>0</v>
      </c>
      <c r="M1642" s="412">
        <f t="shared" si="334"/>
        <v>0</v>
      </c>
      <c r="N1642" s="411">
        <f t="shared" si="335"/>
        <v>0</v>
      </c>
      <c r="O1642" s="414" t="str">
        <f>IF($J1624="TC",0,IF($J1624="Nso",0,VLOOKUP($A1621,'Class-9'!$B$9:$FL$108,94,0)))</f>
        <v/>
      </c>
    </row>
    <row r="1643" spans="1:15" ht="16.5" customHeight="1" thickBot="1">
      <c r="A1643" s="1138"/>
      <c r="B1643" s="417" t="s">
        <v>200</v>
      </c>
      <c r="C1643" s="1114" t="str">
        <f>'Class-9'!$CR$3</f>
        <v>SOCIAL SCIENCE</v>
      </c>
      <c r="D1643" s="1115"/>
      <c r="E1643" s="411">
        <f>IF($J1625="TC",0,IF($J1624="Nso",0,VLOOKUP($A1621,'Class-9'!$B$9:$FL$108,95,0)))</f>
        <v>0</v>
      </c>
      <c r="F1643" s="411">
        <f>IF($J1625="TC",0,IF($J1624="Nso",0,VLOOKUP($A1621,'Class-9'!$B$9:$FL$108,96,0)))</f>
        <v>0</v>
      </c>
      <c r="G1643" s="412">
        <f t="shared" si="332"/>
        <v>0</v>
      </c>
      <c r="H1643" s="413">
        <f>IF($J1625="TC",0,IF($J1624="Nso",0,VLOOKUP($A1621,'Class-9'!$B$9:$FL$108,98,0)))</f>
        <v>0</v>
      </c>
      <c r="I1643" s="411">
        <f>IF($J1625="TC",0,IF($J1624="Nso",0,VLOOKUP($A1621,'Class-9'!$B$9:$FL$108,99,0)))</f>
        <v>0</v>
      </c>
      <c r="J1643" s="412">
        <f t="shared" si="333"/>
        <v>0</v>
      </c>
      <c r="K1643" s="411">
        <f>IF($J1625="TC",0,IF($J1624="Nso",0,VLOOKUP($A1621,'Class-9'!$B$9:$FL$108,101,0)))</f>
        <v>0</v>
      </c>
      <c r="L1643" s="411">
        <f>IF($J1625="Nso",0,VLOOKUP($A1621,'Class-9'!$B$9:$FL$108,102,0))</f>
        <v>0</v>
      </c>
      <c r="M1643" s="412">
        <f t="shared" si="334"/>
        <v>0</v>
      </c>
      <c r="N1643" s="411">
        <f t="shared" si="335"/>
        <v>0</v>
      </c>
      <c r="O1643" s="414" t="str">
        <f>IF($J1625="TC",0,IF($J1624="Nso",0,VLOOKUP($A1621,'Class-9'!$B$9:$FL$108,108,0)))</f>
        <v/>
      </c>
    </row>
    <row r="1644" spans="1:15" ht="23.25" customHeight="1">
      <c r="A1644" s="1138"/>
      <c r="B1644" s="417" t="s">
        <v>200</v>
      </c>
      <c r="C1644" s="1116" t="s">
        <v>89</v>
      </c>
      <c r="D1644" s="1117"/>
      <c r="E1644" s="1118"/>
      <c r="F1644" s="1122" t="s">
        <v>90</v>
      </c>
      <c r="G1644" s="1123"/>
      <c r="H1644" s="1124" t="s">
        <v>91</v>
      </c>
      <c r="I1644" s="1125"/>
      <c r="J1644" s="1126" t="s">
        <v>47</v>
      </c>
      <c r="K1644" s="1127"/>
      <c r="L1644" s="415" t="s">
        <v>111</v>
      </c>
      <c r="M1644" s="1128" t="s">
        <v>45</v>
      </c>
      <c r="N1644" s="1129"/>
      <c r="O1644" s="416" t="s">
        <v>49</v>
      </c>
    </row>
    <row r="1645" spans="1:15" ht="20.25" customHeight="1" thickBot="1">
      <c r="A1645" s="1138"/>
      <c r="B1645" s="417" t="s">
        <v>200</v>
      </c>
      <c r="C1645" s="1119"/>
      <c r="D1645" s="1120"/>
      <c r="E1645" s="1121"/>
      <c r="F1645" s="1130">
        <f>IF($J1624="TC",0,IF($J1624="Nso",0,VLOOKUP($A1621,'Class-9'!$B$9:$FL$108,160,0)))</f>
        <v>0</v>
      </c>
      <c r="G1645" s="1131"/>
      <c r="H1645" s="1130">
        <f>IF($J1624="TC",0,IF($J1624="Nso",0,VLOOKUP($A1621,'Class-9'!$B$9:$FL$108,161,0)))</f>
        <v>0</v>
      </c>
      <c r="I1645" s="1131"/>
      <c r="J1645" s="1132">
        <f>IF($J1624="TC",0,IF($J1624="Nso",0,VLOOKUP($A1621,'Class-9'!$B$9:$FL$108,162,0)))</f>
        <v>0</v>
      </c>
      <c r="K1645" s="1133"/>
      <c r="L1645" s="259" t="str">
        <f>IF($J1624="TC",0,IF($J1624="Nso",0,VLOOKUP($A1621,'Class-9'!$B$9:$FL$108,163,0)))</f>
        <v/>
      </c>
      <c r="M1645" s="1134" t="str">
        <f>IF($J1624="TC","TC",IF($J1624="Nso","NSO",VLOOKUP($A1621,'Class-9'!$B$9:$FL$108,164,0)))</f>
        <v/>
      </c>
      <c r="N1645" s="1135"/>
      <c r="O1645" s="79" t="str">
        <f>IF($J1624="Nso",0,VLOOKUP($A1621,'Class-9'!$B$9:$FL$108,166,0))</f>
        <v/>
      </c>
    </row>
    <row r="1646" spans="1:15" ht="20.25" customHeight="1">
      <c r="A1646" s="1138"/>
      <c r="B1646" s="417" t="s">
        <v>200</v>
      </c>
      <c r="C1646" s="1061" t="s">
        <v>64</v>
      </c>
      <c r="D1646" s="1062"/>
      <c r="E1646" s="1062"/>
      <c r="F1646" s="1062"/>
      <c r="G1646" s="1062"/>
      <c r="H1646" s="1063"/>
      <c r="I1646" s="1064" t="s">
        <v>65</v>
      </c>
      <c r="J1646" s="1065"/>
      <c r="K1646" s="1065"/>
      <c r="L1646" s="83">
        <f>VLOOKUP($A1621,'Class-9'!$B$9:$FL$108,157,0)</f>
        <v>0</v>
      </c>
      <c r="M1646" s="1066" t="s">
        <v>121</v>
      </c>
      <c r="N1646" s="1067"/>
      <c r="O1646" s="1068"/>
    </row>
    <row r="1647" spans="1:15" ht="20.25" customHeight="1" thickBot="1">
      <c r="A1647" s="1138"/>
      <c r="B1647" s="417" t="s">
        <v>200</v>
      </c>
      <c r="C1647" s="1069" t="s">
        <v>60</v>
      </c>
      <c r="D1647" s="1070"/>
      <c r="E1647" s="1070"/>
      <c r="F1647" s="1071" t="s">
        <v>192</v>
      </c>
      <c r="G1647" s="1071"/>
      <c r="H1647" s="260" t="s">
        <v>53</v>
      </c>
      <c r="I1647" s="1072" t="s">
        <v>66</v>
      </c>
      <c r="J1647" s="1073"/>
      <c r="K1647" s="1073"/>
      <c r="L1647" s="113">
        <f>VLOOKUP($A1621,'Class-9'!$B$9:$FL$108,158,0)</f>
        <v>0</v>
      </c>
      <c r="M1647" s="1074" t="str">
        <f>IF($J1624="TC",0,IF($J1624="Nso",0,VLOOKUP($A1621,'Class-9'!$B$9:$FL$108,159,0)))</f>
        <v/>
      </c>
      <c r="N1647" s="1075"/>
      <c r="O1647" s="1076"/>
    </row>
    <row r="1648" spans="1:15" ht="17.25" customHeight="1">
      <c r="A1648" s="1138"/>
      <c r="B1648" s="417" t="s">
        <v>200</v>
      </c>
      <c r="C1648" s="1069"/>
      <c r="D1648" s="1070"/>
      <c r="E1648" s="1070"/>
      <c r="F1648" s="1071"/>
      <c r="G1648" s="1071"/>
      <c r="H1648" s="261" t="s">
        <v>119</v>
      </c>
      <c r="I1648" s="1077" t="s">
        <v>67</v>
      </c>
      <c r="J1648" s="1078"/>
      <c r="K1648" s="1078"/>
      <c r="L1648" s="1079">
        <f>IF($J1624="TC","Transferred",IF($J1624="Nso","NameSeparated",VLOOKUP($A1621,'Class-9'!$B$9:$FL$108,167,0)))</f>
        <v>0</v>
      </c>
      <c r="M1648" s="1079"/>
      <c r="N1648" s="1079"/>
      <c r="O1648" s="1080"/>
    </row>
    <row r="1649" spans="1:16" ht="17.25" customHeight="1">
      <c r="A1649" s="1138"/>
      <c r="B1649" s="417" t="s">
        <v>200</v>
      </c>
      <c r="C1649" s="1081" t="str">
        <f>'Class-9'!$DF$3</f>
        <v>Foundation Of Information Tech.</v>
      </c>
      <c r="D1649" s="1082"/>
      <c r="E1649" s="1083"/>
      <c r="F1649" s="1084" t="str">
        <f>IF($J1624="TC",0,IF($J1624="Nso",0,VLOOKUP($A1621,'Class-9'!$B$9:$GP$108,185,0)))</f>
        <v>0/200</v>
      </c>
      <c r="G1649" s="1084"/>
      <c r="H1649" s="78" t="str">
        <f>IF($J1624="TC",0,IF($J1624="Nso",0,VLOOKUP($A1621,'Class-9'!$B$9:$GP$108,120,0)))</f>
        <v/>
      </c>
      <c r="I1649" s="1085" t="s">
        <v>79</v>
      </c>
      <c r="J1649" s="1086"/>
      <c r="K1649" s="1086"/>
      <c r="L1649" s="1087">
        <f>'Class-9'!$T$2</f>
        <v>44676</v>
      </c>
      <c r="M1649" s="1088"/>
      <c r="N1649" s="1088"/>
      <c r="O1649" s="1089"/>
    </row>
    <row r="1650" spans="1:16" ht="21" customHeight="1">
      <c r="A1650" s="1138"/>
      <c r="B1650" s="417" t="s">
        <v>200</v>
      </c>
      <c r="C1650" s="1090" t="str">
        <f>'Class-9'!$DR$3</f>
        <v>Health &amp; Phy. Edu.</v>
      </c>
      <c r="D1650" s="1084"/>
      <c r="E1650" s="1084"/>
      <c r="F1650" s="1030" t="str">
        <f>IF($J1624="TC",0,IF($J1624="Nso",0,VLOOKUP($A1621,'Class-9'!$B$9:$GP$108,189,0)))</f>
        <v>0/200</v>
      </c>
      <c r="G1650" s="1031"/>
      <c r="H1650" s="78" t="str">
        <f>IF($J1624="TC",0,IF($J1624="Nso",0,VLOOKUP($A1621,'Class-9'!$B$9:$GP$108,132,0)))</f>
        <v/>
      </c>
      <c r="I1650" s="1091"/>
      <c r="J1650" s="1092"/>
      <c r="K1650" s="1092"/>
      <c r="L1650" s="1092"/>
      <c r="M1650" s="1092"/>
      <c r="N1650" s="1092"/>
      <c r="O1650" s="1093"/>
    </row>
    <row r="1651" spans="1:16" ht="21" customHeight="1">
      <c r="A1651" s="1138"/>
      <c r="B1651" s="417" t="s">
        <v>200</v>
      </c>
      <c r="C1651" s="1028" t="str">
        <f>'Class-9'!$ED$3</f>
        <v>S.U.P.W.</v>
      </c>
      <c r="D1651" s="1029"/>
      <c r="E1651" s="1029"/>
      <c r="F1651" s="1030" t="str">
        <f>IF($J1624="TC",0,IF($J1624="Nso",0,VLOOKUP($A1621,'Class-9'!$B$9:$GP$108,193,0)))</f>
        <v>0/100</v>
      </c>
      <c r="G1651" s="1031"/>
      <c r="H1651" s="78" t="str">
        <f>IF($J1624="TC",0,IF($J1624="Nso",0,VLOOKUP($A1621,'Class-9'!$B$9:$GP$108,138,0)))</f>
        <v/>
      </c>
      <c r="I1651" s="1094"/>
      <c r="J1651" s="1095"/>
      <c r="K1651" s="1095"/>
      <c r="L1651" s="1095"/>
      <c r="M1651" s="1095"/>
      <c r="N1651" s="1095"/>
      <c r="O1651" s="1096"/>
    </row>
    <row r="1652" spans="1:16" ht="14.25" customHeight="1">
      <c r="A1652" s="1138"/>
      <c r="B1652" s="417" t="s">
        <v>200</v>
      </c>
      <c r="C1652" s="1028" t="str">
        <f>'Class-9'!$EJ$3</f>
        <v>ART EDUCATION</v>
      </c>
      <c r="D1652" s="1029"/>
      <c r="E1652" s="1029"/>
      <c r="F1652" s="1030" t="str">
        <f>IF($J1623="TC",0,IF($J1623="Nso",0,VLOOKUP($A1621,'Class-9'!$B$9:$GP$108,197,0)))</f>
        <v>0/100</v>
      </c>
      <c r="G1652" s="1031"/>
      <c r="H1652" s="78" t="str">
        <f>IF($J1623="TC",0,IF($J1623="Nso",0,VLOOKUP($A1621,'Class-9'!$B$9:$GP$108,144,0)))</f>
        <v/>
      </c>
      <c r="I1652" s="1032" t="s">
        <v>92</v>
      </c>
      <c r="J1652" s="1033"/>
      <c r="K1652" s="1033"/>
      <c r="L1652" s="1033"/>
      <c r="M1652" s="1033"/>
      <c r="N1652" s="1033"/>
      <c r="O1652" s="1034"/>
    </row>
    <row r="1653" spans="1:16" ht="14.25" customHeight="1" thickBot="1">
      <c r="A1653" s="1138"/>
      <c r="B1653" s="417" t="s">
        <v>200</v>
      </c>
      <c r="C1653" s="1035" t="str">
        <f>'Class-9'!$EP$3</f>
        <v>H &amp; C RAJ</v>
      </c>
      <c r="D1653" s="1036"/>
      <c r="E1653" s="1036"/>
      <c r="F1653" s="1037" t="str">
        <f>IF($J1624="TC",0,IF($J1624="Nso",0,VLOOKUP($A1621,'Class-9'!$B$9:$GU$108,201,0)))</f>
        <v>0/200</v>
      </c>
      <c r="G1653" s="1038"/>
      <c r="H1653" s="374" t="str">
        <f>IF($J1624="TC",0,IF($J1624="Nso",0,VLOOKUP($A1621,'Class-9'!$B$9:$GU$108,156,0)))</f>
        <v/>
      </c>
      <c r="I1653" s="1032" t="s">
        <v>73</v>
      </c>
      <c r="J1653" s="1033"/>
      <c r="K1653" s="1033"/>
      <c r="L1653" s="1033"/>
      <c r="M1653" s="1033"/>
      <c r="N1653" s="1033"/>
      <c r="O1653" s="1034"/>
    </row>
    <row r="1654" spans="1:16" ht="20.25" customHeight="1">
      <c r="A1654" s="1138"/>
      <c r="B1654" s="417" t="s">
        <v>200</v>
      </c>
      <c r="C1654" s="1046" t="s">
        <v>204</v>
      </c>
      <c r="D1654" s="1047"/>
      <c r="E1654" s="1048"/>
      <c r="F1654" s="1055" t="s">
        <v>205</v>
      </c>
      <c r="G1654" s="1056"/>
      <c r="H1654" s="434" t="s">
        <v>34</v>
      </c>
      <c r="I1654" s="1039" t="s">
        <v>74</v>
      </c>
      <c r="J1654" s="1033"/>
      <c r="K1654" s="1033"/>
      <c r="L1654" s="1033"/>
      <c r="M1654" s="1033"/>
      <c r="N1654" s="1033"/>
      <c r="O1654" s="1034"/>
    </row>
    <row r="1655" spans="1:16" ht="20.25" customHeight="1">
      <c r="A1655" s="1138"/>
      <c r="B1655" s="417" t="s">
        <v>200</v>
      </c>
      <c r="C1655" s="1049"/>
      <c r="D1655" s="1050"/>
      <c r="E1655" s="1051"/>
      <c r="F1655" s="1057" t="s">
        <v>206</v>
      </c>
      <c r="G1655" s="1058"/>
      <c r="H1655" s="435" t="s">
        <v>203</v>
      </c>
      <c r="I1655" s="1040" t="s">
        <v>75</v>
      </c>
      <c r="J1655" s="1041"/>
      <c r="K1655" s="1041"/>
      <c r="L1655" s="1041"/>
      <c r="M1655" s="1041"/>
      <c r="N1655" s="1041"/>
      <c r="O1655" s="1042"/>
    </row>
    <row r="1656" spans="1:16" ht="16.5" customHeight="1">
      <c r="A1656" s="1138"/>
      <c r="B1656" s="417" t="s">
        <v>200</v>
      </c>
      <c r="C1656" s="1049"/>
      <c r="D1656" s="1050"/>
      <c r="E1656" s="1051"/>
      <c r="F1656" s="1057" t="s">
        <v>210</v>
      </c>
      <c r="G1656" s="1058"/>
      <c r="H1656" s="435" t="s">
        <v>68</v>
      </c>
      <c r="I1656" s="1043"/>
      <c r="J1656" s="1044"/>
      <c r="K1656" s="1044"/>
      <c r="L1656" s="1044"/>
      <c r="M1656" s="1044"/>
      <c r="N1656" s="1044"/>
      <c r="O1656" s="1045"/>
    </row>
    <row r="1657" spans="1:16" ht="16.5" customHeight="1">
      <c r="A1657" s="1138"/>
      <c r="B1657" s="417" t="s">
        <v>200</v>
      </c>
      <c r="C1657" s="1049"/>
      <c r="D1657" s="1050"/>
      <c r="E1657" s="1051"/>
      <c r="F1657" s="1057" t="s">
        <v>211</v>
      </c>
      <c r="G1657" s="1058"/>
      <c r="H1657" s="435" t="s">
        <v>69</v>
      </c>
      <c r="I1657" s="1043"/>
      <c r="J1657" s="1044"/>
      <c r="K1657" s="1044"/>
      <c r="L1657" s="1044"/>
      <c r="M1657" s="1044"/>
      <c r="N1657" s="1044"/>
      <c r="O1657" s="1045"/>
    </row>
    <row r="1658" spans="1:16" ht="16.5" customHeight="1">
      <c r="A1658" s="1138"/>
      <c r="B1658" s="417" t="s">
        <v>200</v>
      </c>
      <c r="C1658" s="1049"/>
      <c r="D1658" s="1050"/>
      <c r="E1658" s="1051"/>
      <c r="F1658" s="1057" t="s">
        <v>120</v>
      </c>
      <c r="G1658" s="1058"/>
      <c r="H1658" s="435" t="s">
        <v>71</v>
      </c>
      <c r="I1658" s="1022" t="s">
        <v>93</v>
      </c>
      <c r="J1658" s="1023"/>
      <c r="K1658" s="1023"/>
      <c r="L1658" s="1023"/>
      <c r="M1658" s="1023"/>
      <c r="N1658" s="1023"/>
      <c r="O1658" s="1024"/>
    </row>
    <row r="1659" spans="1:16" ht="16.5" customHeight="1" thickBot="1">
      <c r="A1659" s="1138"/>
      <c r="B1659" s="418" t="s">
        <v>200</v>
      </c>
      <c r="C1659" s="1052"/>
      <c r="D1659" s="1053"/>
      <c r="E1659" s="1054"/>
      <c r="F1659" s="1059" t="s">
        <v>208</v>
      </c>
      <c r="G1659" s="1060"/>
      <c r="H1659" s="436" t="s">
        <v>70</v>
      </c>
      <c r="I1659" s="1025"/>
      <c r="J1659" s="1026"/>
      <c r="K1659" s="1026"/>
      <c r="L1659" s="1026"/>
      <c r="M1659" s="1026"/>
      <c r="N1659" s="1026"/>
      <c r="O1659" s="1027"/>
    </row>
    <row r="1660" spans="1:16" ht="24.75" customHeight="1" thickTop="1" thickBot="1">
      <c r="A1660" s="263">
        <f>A1621+1</f>
        <v>43</v>
      </c>
      <c r="B1660" s="1137" t="s">
        <v>56</v>
      </c>
      <c r="C1660" s="1137"/>
      <c r="D1660" s="1137"/>
      <c r="E1660" s="1137"/>
      <c r="F1660" s="1137"/>
      <c r="G1660" s="1137"/>
      <c r="H1660" s="1137"/>
      <c r="I1660" s="1137"/>
      <c r="J1660" s="1137"/>
      <c r="K1660" s="1137"/>
      <c r="L1660" s="1137"/>
      <c r="M1660" s="1137"/>
      <c r="N1660" s="1137"/>
      <c r="O1660" s="1137"/>
    </row>
    <row r="1661" spans="1:16" s="430" customFormat="1" ht="30.75" customHeight="1" thickTop="1">
      <c r="A1661" s="1138"/>
      <c r="B1661" s="1139"/>
      <c r="C1661" s="1140"/>
      <c r="D1661" s="1143" t="str">
        <f>Master!$E$8</f>
        <v>Govt. Sr. Secondary School Raimalwada</v>
      </c>
      <c r="E1661" s="1144"/>
      <c r="F1661" s="1144"/>
      <c r="G1661" s="1144"/>
      <c r="H1661" s="1144"/>
      <c r="I1661" s="1144"/>
      <c r="J1661" s="1144"/>
      <c r="K1661" s="1144"/>
      <c r="L1661" s="1144"/>
      <c r="M1661" s="1144"/>
      <c r="N1661" s="1144"/>
      <c r="O1661" s="1145"/>
    </row>
    <row r="1662" spans="1:16" ht="26.25" customHeight="1" thickBot="1">
      <c r="A1662" s="1138"/>
      <c r="B1662" s="1141"/>
      <c r="C1662" s="1142"/>
      <c r="D1662" s="1146" t="str">
        <f>Master!$E$11</f>
        <v>P.S.-Bapini (Jodhpur)</v>
      </c>
      <c r="E1662" s="1147"/>
      <c r="F1662" s="1147"/>
      <c r="G1662" s="1147"/>
      <c r="H1662" s="1147"/>
      <c r="I1662" s="1147"/>
      <c r="J1662" s="1147"/>
      <c r="K1662" s="1147"/>
      <c r="L1662" s="1147"/>
      <c r="M1662" s="1147"/>
      <c r="N1662" s="1147"/>
      <c r="O1662" s="1148"/>
    </row>
    <row r="1663" spans="1:16" ht="22.5" customHeight="1">
      <c r="A1663" s="1138"/>
      <c r="B1663" s="262"/>
      <c r="C1663" s="1149" t="s">
        <v>183</v>
      </c>
      <c r="D1663" s="1150"/>
      <c r="E1663" s="1150"/>
      <c r="F1663" s="1150"/>
      <c r="G1663" s="1151"/>
      <c r="H1663" s="1158" t="s">
        <v>156</v>
      </c>
      <c r="I1663" s="1158"/>
      <c r="J1663" s="1161">
        <f>VLOOKUP($A1660,'Class-9'!$B$9:$K$108,6)</f>
        <v>0</v>
      </c>
      <c r="K1663" s="1162"/>
      <c r="L1663" s="1167" t="s">
        <v>76</v>
      </c>
      <c r="M1663" s="1168"/>
      <c r="N1663" s="1169" t="str">
        <f>Master!$E$14</f>
        <v>08151106901</v>
      </c>
      <c r="O1663" s="1170"/>
    </row>
    <row r="1664" spans="1:16" ht="18.75" customHeight="1">
      <c r="A1664" s="1138"/>
      <c r="B1664" s="37"/>
      <c r="C1664" s="1152"/>
      <c r="D1664" s="1153"/>
      <c r="E1664" s="1153"/>
      <c r="F1664" s="1153"/>
      <c r="G1664" s="1154"/>
      <c r="H1664" s="1159"/>
      <c r="I1664" s="1159"/>
      <c r="J1664" s="1163"/>
      <c r="K1664" s="1164"/>
      <c r="L1664" s="1171" t="s">
        <v>72</v>
      </c>
      <c r="M1664" s="1172"/>
      <c r="N1664" s="1172"/>
      <c r="O1664" s="1173"/>
      <c r="P1664" s="104" t="s">
        <v>191</v>
      </c>
    </row>
    <row r="1665" spans="1:15" ht="23.25" customHeight="1" thickBot="1">
      <c r="A1665" s="1138"/>
      <c r="B1665" s="37"/>
      <c r="C1665" s="1155"/>
      <c r="D1665" s="1156"/>
      <c r="E1665" s="1156"/>
      <c r="F1665" s="1156"/>
      <c r="G1665" s="1157"/>
      <c r="H1665" s="1160"/>
      <c r="I1665" s="1160"/>
      <c r="J1665" s="1165"/>
      <c r="K1665" s="1166"/>
      <c r="L1665" s="1174" t="s">
        <v>57</v>
      </c>
      <c r="M1665" s="1175"/>
      <c r="N1665" s="1176" t="str">
        <f>Master!$E$6</f>
        <v>2021-22</v>
      </c>
      <c r="O1665" s="1177"/>
    </row>
    <row r="1666" spans="1:15" ht="20.25" customHeight="1">
      <c r="A1666" s="1138"/>
      <c r="B1666" s="417" t="s">
        <v>200</v>
      </c>
      <c r="C1666" s="1178" t="s">
        <v>22</v>
      </c>
      <c r="D1666" s="1179"/>
      <c r="E1666" s="1179"/>
      <c r="F1666" s="1180"/>
      <c r="G1666" s="23" t="s">
        <v>181</v>
      </c>
      <c r="H1666" s="1181">
        <f>VLOOKUP($A1660,'Class-9'!$B$9:$FL$108,4,0)</f>
        <v>0</v>
      </c>
      <c r="I1666" s="1181"/>
      <c r="J1666" s="1181"/>
      <c r="K1666" s="1181"/>
      <c r="L1666" s="1181"/>
      <c r="M1666" s="1181"/>
      <c r="N1666" s="1181"/>
      <c r="O1666" s="1182"/>
    </row>
    <row r="1667" spans="1:15" ht="20.25" customHeight="1">
      <c r="A1667" s="1138"/>
      <c r="B1667" s="417" t="s">
        <v>200</v>
      </c>
      <c r="C1667" s="1183" t="s">
        <v>24</v>
      </c>
      <c r="D1667" s="1184"/>
      <c r="E1667" s="1184"/>
      <c r="F1667" s="1185"/>
      <c r="G1667" s="31" t="s">
        <v>181</v>
      </c>
      <c r="H1667" s="1186">
        <f>VLOOKUP($A1660,'Class-9'!$B$9:$FL$108,7,0)</f>
        <v>0</v>
      </c>
      <c r="I1667" s="1186"/>
      <c r="J1667" s="1186"/>
      <c r="K1667" s="1186"/>
      <c r="L1667" s="1186"/>
      <c r="M1667" s="1186"/>
      <c r="N1667" s="1186"/>
      <c r="O1667" s="1187"/>
    </row>
    <row r="1668" spans="1:15" ht="20.25" customHeight="1">
      <c r="A1668" s="1138"/>
      <c r="B1668" s="417" t="s">
        <v>200</v>
      </c>
      <c r="C1668" s="1183" t="s">
        <v>25</v>
      </c>
      <c r="D1668" s="1184"/>
      <c r="E1668" s="1184"/>
      <c r="F1668" s="1185"/>
      <c r="G1668" s="31" t="s">
        <v>181</v>
      </c>
      <c r="H1668" s="1186">
        <f>VLOOKUP($A1660,'Class-9'!$B$9:$FL$108,8,0)</f>
        <v>0</v>
      </c>
      <c r="I1668" s="1186"/>
      <c r="J1668" s="1186"/>
      <c r="K1668" s="1186"/>
      <c r="L1668" s="1186"/>
      <c r="M1668" s="1186"/>
      <c r="N1668" s="1186"/>
      <c r="O1668" s="1187"/>
    </row>
    <row r="1669" spans="1:15" ht="20.25" customHeight="1">
      <c r="A1669" s="1138"/>
      <c r="B1669" s="417" t="s">
        <v>200</v>
      </c>
      <c r="C1669" s="1183" t="s">
        <v>58</v>
      </c>
      <c r="D1669" s="1184"/>
      <c r="E1669" s="1184"/>
      <c r="F1669" s="1185"/>
      <c r="G1669" s="31" t="s">
        <v>181</v>
      </c>
      <c r="H1669" s="1186">
        <f>VLOOKUP($A1660,'Class-9'!$B$9:$FL$108,9,0)</f>
        <v>0</v>
      </c>
      <c r="I1669" s="1186"/>
      <c r="J1669" s="1186"/>
      <c r="K1669" s="1186"/>
      <c r="L1669" s="1186"/>
      <c r="M1669" s="1186"/>
      <c r="N1669" s="1186"/>
      <c r="O1669" s="1187"/>
    </row>
    <row r="1670" spans="1:15" ht="20.25" customHeight="1">
      <c r="A1670" s="1138"/>
      <c r="B1670" s="417" t="s">
        <v>200</v>
      </c>
      <c r="C1670" s="1183" t="s">
        <v>59</v>
      </c>
      <c r="D1670" s="1184"/>
      <c r="E1670" s="1184"/>
      <c r="F1670" s="1185"/>
      <c r="G1670" s="31" t="s">
        <v>181</v>
      </c>
      <c r="H1670" s="1188" t="str">
        <f>CONCATENATE('Class-9'!$G$4,'Class-9'!$J$4)</f>
        <v>9(A)</v>
      </c>
      <c r="I1670" s="1186"/>
      <c r="J1670" s="1186"/>
      <c r="K1670" s="1186"/>
      <c r="L1670" s="1186"/>
      <c r="M1670" s="1186"/>
      <c r="N1670" s="1186"/>
      <c r="O1670" s="1187"/>
    </row>
    <row r="1671" spans="1:15" ht="20.25" customHeight="1" thickBot="1">
      <c r="A1671" s="1138"/>
      <c r="B1671" s="417" t="s">
        <v>200</v>
      </c>
      <c r="C1671" s="1189" t="s">
        <v>27</v>
      </c>
      <c r="D1671" s="1190"/>
      <c r="E1671" s="1190"/>
      <c r="F1671" s="1191"/>
      <c r="G1671" s="80" t="s">
        <v>181</v>
      </c>
      <c r="H1671" s="1192">
        <f>VLOOKUP($A1660,'Class-9'!$B$9:$FL$108,10,0)</f>
        <v>0</v>
      </c>
      <c r="I1671" s="1192"/>
      <c r="J1671" s="1192"/>
      <c r="K1671" s="1192"/>
      <c r="L1671" s="1192"/>
      <c r="M1671" s="1192"/>
      <c r="N1671" s="1192"/>
      <c r="O1671" s="1193"/>
    </row>
    <row r="1672" spans="1:15" ht="16.5" customHeight="1">
      <c r="A1672" s="1138"/>
      <c r="B1672" s="417" t="s">
        <v>200</v>
      </c>
      <c r="C1672" s="1194" t="s">
        <v>60</v>
      </c>
      <c r="D1672" s="1195"/>
      <c r="E1672" s="1198" t="s">
        <v>81</v>
      </c>
      <c r="F1672" s="1198" t="s">
        <v>82</v>
      </c>
      <c r="G1672" s="1200" t="s">
        <v>32</v>
      </c>
      <c r="H1672" s="1202" t="s">
        <v>61</v>
      </c>
      <c r="I1672" s="1202"/>
      <c r="J1672" s="1203"/>
      <c r="K1672" s="1204" t="s">
        <v>97</v>
      </c>
      <c r="L1672" s="1205"/>
      <c r="M1672" s="1206"/>
      <c r="N1672" s="1097" t="s">
        <v>88</v>
      </c>
      <c r="O1672" s="1099" t="s">
        <v>118</v>
      </c>
    </row>
    <row r="1673" spans="1:15" ht="16.5" customHeight="1">
      <c r="A1673" s="1138"/>
      <c r="B1673" s="417" t="s">
        <v>200</v>
      </c>
      <c r="C1673" s="1196"/>
      <c r="D1673" s="1197"/>
      <c r="E1673" s="1199"/>
      <c r="F1673" s="1199"/>
      <c r="G1673" s="1201"/>
      <c r="H1673" s="428" t="s">
        <v>31</v>
      </c>
      <c r="I1673" s="254" t="s">
        <v>194</v>
      </c>
      <c r="J1673" s="429" t="s">
        <v>32</v>
      </c>
      <c r="K1673" s="428" t="s">
        <v>31</v>
      </c>
      <c r="L1673" s="254" t="s">
        <v>194</v>
      </c>
      <c r="M1673" s="429" t="s">
        <v>32</v>
      </c>
      <c r="N1673" s="1098"/>
      <c r="O1673" s="1100"/>
    </row>
    <row r="1674" spans="1:15" ht="16.5" customHeight="1" thickBot="1">
      <c r="A1674" s="1138"/>
      <c r="B1674" s="417" t="s">
        <v>200</v>
      </c>
      <c r="C1674" s="1102" t="s">
        <v>62</v>
      </c>
      <c r="D1674" s="1103"/>
      <c r="E1674" s="253">
        <f>'Class-9'!$L$7</f>
        <v>10</v>
      </c>
      <c r="F1674" s="253">
        <f>'Class-9'!$M$7</f>
        <v>10</v>
      </c>
      <c r="G1674" s="255">
        <f>SUM(E1674:F1674)</f>
        <v>20</v>
      </c>
      <c r="H1674" s="253">
        <f>'Class-9'!$O$7</f>
        <v>24</v>
      </c>
      <c r="I1674" s="253">
        <f>'Class-9'!$P$7</f>
        <v>6</v>
      </c>
      <c r="J1674" s="255">
        <f>SUM(H1674:I1674)</f>
        <v>30</v>
      </c>
      <c r="K1674" s="253">
        <f>'Class-9'!$R$7</f>
        <v>40</v>
      </c>
      <c r="L1674" s="253">
        <f>'Class-9'!$S$7</f>
        <v>10</v>
      </c>
      <c r="M1674" s="255">
        <f>SUM(K1674:L1674)</f>
        <v>50</v>
      </c>
      <c r="N1674" s="129">
        <f>SUM(G1674,J1674,M1674)</f>
        <v>100</v>
      </c>
      <c r="O1674" s="1101"/>
    </row>
    <row r="1675" spans="1:15" ht="16.5" customHeight="1">
      <c r="A1675" s="1138"/>
      <c r="B1675" s="417" t="s">
        <v>200</v>
      </c>
      <c r="C1675" s="1104" t="str">
        <f>'Class-9'!$L$3</f>
        <v>HINDI</v>
      </c>
      <c r="D1675" s="1105"/>
      <c r="E1675" s="81">
        <f>IF($J1663="TC",0,IF($J1663="Nso",0,VLOOKUP($A1660,'Class-9'!$B$9:$FL$108,11,0)))</f>
        <v>0</v>
      </c>
      <c r="F1675" s="81">
        <f>IF($J1663="TC",0,IF($J1663="Nso",0,VLOOKUP($A1660,'Class-9'!$B$9:$FL$108,12,0)))</f>
        <v>0</v>
      </c>
      <c r="G1675" s="256">
        <f>E1675+F1675</f>
        <v>0</v>
      </c>
      <c r="H1675" s="81">
        <f>IF($J1663="TC",0,IF($J1663="Nso",0,VLOOKUP($A1660,'Class-9'!$B$9:$FL$108,14,0)))</f>
        <v>0</v>
      </c>
      <c r="I1675" s="81">
        <f>IF($J1663="TC",0,IF($J1663="Nso",0,VLOOKUP($A1660,'Class-9'!$B$9:$FL$108,15,0)))</f>
        <v>0</v>
      </c>
      <c r="J1675" s="256">
        <f>H1675+I1675</f>
        <v>0</v>
      </c>
      <c r="K1675" s="81">
        <f>IF($J1663="TC",0,IF($J1663="Nso",0,VLOOKUP($A1660,'Class-9'!$B$9:$FL$108,17,0)))</f>
        <v>0</v>
      </c>
      <c r="L1675" s="81">
        <f>IF($J1663="Nso",0,VLOOKUP($A1660,'Class-9'!$B$9:$FL$108,18,0))</f>
        <v>0</v>
      </c>
      <c r="M1675" s="256">
        <f>K1675+L1675</f>
        <v>0</v>
      </c>
      <c r="N1675" s="81">
        <f>G1675+J1675+M1675</f>
        <v>0</v>
      </c>
      <c r="O1675" s="82" t="str">
        <f>IF($J1663="TC",0,IF($J1663="Nso",0,VLOOKUP($A1660,'Class-9'!$B$9:$FL$108,24,0)))</f>
        <v/>
      </c>
    </row>
    <row r="1676" spans="1:15" ht="16.5" customHeight="1" thickBot="1">
      <c r="A1676" s="1138"/>
      <c r="B1676" s="417" t="s">
        <v>200</v>
      </c>
      <c r="C1676" s="1106" t="str">
        <f>'Class-9'!$Z$3</f>
        <v>ENGLISH</v>
      </c>
      <c r="D1676" s="1107"/>
      <c r="E1676" s="419">
        <f>IF($J1663="TC",0,IF($J1663="Nso",0,VLOOKUP($A1660,'Class-9'!$B$9:$FL$108,25,0)))</f>
        <v>0</v>
      </c>
      <c r="F1676" s="419">
        <f>IF($J1663="TC",0,IF($J1663="Nso",0,VLOOKUP($A1660,'Class-9'!$B$9:$FL$108,26,0)))</f>
        <v>0</v>
      </c>
      <c r="G1676" s="420">
        <f t="shared" ref="G1676" si="336">E1676+F1676</f>
        <v>0</v>
      </c>
      <c r="H1676" s="421">
        <f>IF($J1663="TC",0,IF($J1663="Nso",0,VLOOKUP($A1660,'Class-9'!$B$9:$FL$108,28,0)))</f>
        <v>0</v>
      </c>
      <c r="I1676" s="419">
        <f>IF($J1663="TC",0,IF($J1663="Nso",0,VLOOKUP($A1660,'Class-9'!$B$9:$FL$108,29,0)))</f>
        <v>0</v>
      </c>
      <c r="J1676" s="420">
        <f t="shared" ref="J1676" si="337">H1676+I1676</f>
        <v>0</v>
      </c>
      <c r="K1676" s="419">
        <f>IF($J1663="TC",0,IF($J1663="Nso",0,VLOOKUP($A1660,'Class-9'!$B$9:$FL$108,31,0)))</f>
        <v>0</v>
      </c>
      <c r="L1676" s="419">
        <f>IF($J1663="Nso",0,VLOOKUP($A1660,'Class-9'!$B$9:$FL$108,32,0))</f>
        <v>0</v>
      </c>
      <c r="M1676" s="420">
        <f t="shared" ref="M1676" si="338">K1676+L1676</f>
        <v>0</v>
      </c>
      <c r="N1676" s="419">
        <f t="shared" ref="N1676" si="339">G1676+J1676+M1676</f>
        <v>0</v>
      </c>
      <c r="O1676" s="422" t="str">
        <f>IF($J1663="TC",0,IF($J1663="Nso",0,VLOOKUP($A1660,'Class-9'!$B$9:$FL$108,38,0)))</f>
        <v/>
      </c>
    </row>
    <row r="1677" spans="1:15" ht="16.5" customHeight="1" thickBot="1">
      <c r="A1677" s="1138"/>
      <c r="B1677" s="417" t="s">
        <v>200</v>
      </c>
      <c r="C1677" s="1108" t="s">
        <v>62</v>
      </c>
      <c r="D1677" s="1109"/>
      <c r="E1677" s="424">
        <f>'Class-9'!$AN$7</f>
        <v>20</v>
      </c>
      <c r="F1677" s="424">
        <f>'Class-9'!$AO$7</f>
        <v>20</v>
      </c>
      <c r="G1677" s="425">
        <f>SUM(E1677:F1677)</f>
        <v>40</v>
      </c>
      <c r="H1677" s="424">
        <f>'Class-9'!$AQ$7</f>
        <v>48</v>
      </c>
      <c r="I1677" s="424">
        <f>'Class-9'!$AR$7</f>
        <v>12</v>
      </c>
      <c r="J1677" s="425">
        <f>SUM(H1677:I1677)</f>
        <v>60</v>
      </c>
      <c r="K1677" s="424">
        <f>'Class-9'!$AT$7</f>
        <v>80</v>
      </c>
      <c r="L1677" s="424">
        <f>'Class-9'!$AU$7</f>
        <v>20</v>
      </c>
      <c r="M1677" s="425">
        <f>SUM(K1677:L1677)</f>
        <v>100</v>
      </c>
      <c r="N1677" s="426">
        <f>SUM(G1677,J1677,M1677)</f>
        <v>200</v>
      </c>
      <c r="O1677" s="427" t="s">
        <v>201</v>
      </c>
    </row>
    <row r="1678" spans="1:15" ht="16.5" customHeight="1">
      <c r="A1678" s="1138"/>
      <c r="B1678" s="417" t="s">
        <v>200</v>
      </c>
      <c r="C1678" s="1110" t="str">
        <f>'Class-9'!$AN$3</f>
        <v>SANSKRIT-I</v>
      </c>
      <c r="D1678" s="1111"/>
      <c r="E1678" s="81">
        <f>IF($J1663="TC",0,IF($J1663="Nso",0,VLOOKUP($A1660,'Class-9'!$B$9:$FL$108,39,0)))</f>
        <v>0</v>
      </c>
      <c r="F1678" s="81">
        <f>IF($J1663="TC",0,IF($J1663="TC",0,IF($J1663="Nso",0,VLOOKUP($A1660,'Class-9'!$B$9:$FL$108,40,0))))</f>
        <v>0</v>
      </c>
      <c r="G1678" s="423">
        <f t="shared" ref="G1678:G1682" si="340">E1678+F1678</f>
        <v>0</v>
      </c>
      <c r="H1678" s="410">
        <f>IF($J1663="TC",0,IF($J1663="Nso",0,VLOOKUP($A1660,'Class-9'!$B$9:$FL$108,42,0)))</f>
        <v>0</v>
      </c>
      <c r="I1678" s="81">
        <f>IF($J1663="TC",0,IF($J1663="Nso",0,VLOOKUP($A1660,'Class-9'!$B$9:$FL$108,43,0)))</f>
        <v>0</v>
      </c>
      <c r="J1678" s="423">
        <f t="shared" ref="J1678:J1682" si="341">H1678+I1678</f>
        <v>0</v>
      </c>
      <c r="K1678" s="81">
        <f>IF($J1663="TC",0,IF($J1663="Nso",0,VLOOKUP($A1660,'Class-9'!$B$9:$FL$108,45,0)))</f>
        <v>0</v>
      </c>
      <c r="L1678" s="81">
        <f>IF($J1663="Nso",0,VLOOKUP($A1660,'Class-9'!$B$9:$FL$108,46,0))</f>
        <v>0</v>
      </c>
      <c r="M1678" s="423">
        <f t="shared" ref="M1678:M1682" si="342">K1678+L1678</f>
        <v>0</v>
      </c>
      <c r="N1678" s="81">
        <f t="shared" ref="N1678:N1682" si="343">G1678+J1678+M1678</f>
        <v>0</v>
      </c>
      <c r="O1678" s="82" t="str">
        <f>IF($J1663="TC",0,IF($J1663="Nso",0,VLOOKUP($A1660,'Class-9'!$B$9:$FL$108,52,0)))</f>
        <v/>
      </c>
    </row>
    <row r="1679" spans="1:15" ht="16.5" customHeight="1">
      <c r="A1679" s="1138"/>
      <c r="B1679" s="417" t="s">
        <v>200</v>
      </c>
      <c r="C1679" s="1112" t="str">
        <f>'Class-9'!$BB$3</f>
        <v>SANSKRIT-II</v>
      </c>
      <c r="D1679" s="1113"/>
      <c r="E1679" s="81">
        <f>IF($J1663="TC",0,IF($J1663="Nso",0,VLOOKUP($A1660,'Class-9'!$B$9:$FL$108,53,0)))</f>
        <v>0</v>
      </c>
      <c r="F1679" s="81">
        <f>IF($J1663="TC",0,IF($J1663="Nso",0,VLOOKUP($A1660,'Class-9'!$B$9:$FL$108,54,0)))</f>
        <v>0</v>
      </c>
      <c r="G1679" s="257">
        <f t="shared" si="340"/>
        <v>0</v>
      </c>
      <c r="H1679" s="258">
        <f>IF($J1663="TC",0,IF($J1663="Nso",0,VLOOKUP($A1660,'Class-9'!$B$9:$FL$108,56,0)))</f>
        <v>0</v>
      </c>
      <c r="I1679" s="81">
        <f>IF($J1663="TC",0,IF($J1663="Nso",0,VLOOKUP($A1660,'Class-9'!$B$9:$FL$108,57,0)))</f>
        <v>0</v>
      </c>
      <c r="J1679" s="257">
        <f t="shared" si="341"/>
        <v>0</v>
      </c>
      <c r="K1679" s="81">
        <f>IF($J1663="TC",0,IF($J1663="Nso",0,VLOOKUP($A1660,'Class-9'!$B$9:$FL$108,59,0)))</f>
        <v>0</v>
      </c>
      <c r="L1679" s="81">
        <f>IF($J1663="Nso",0,VLOOKUP($A1660,'Class-9'!$B$9:$FL$108,60,0))</f>
        <v>0</v>
      </c>
      <c r="M1679" s="257">
        <f t="shared" si="342"/>
        <v>0</v>
      </c>
      <c r="N1679" s="81">
        <f t="shared" si="343"/>
        <v>0</v>
      </c>
      <c r="O1679" s="82" t="str">
        <f>IF($J1663="TC",0,IF($J1663="Nso",0,VLOOKUP($A1660,'Class-9'!$B$9:$FL$108,66,0)))</f>
        <v/>
      </c>
    </row>
    <row r="1680" spans="1:15" ht="16.5" customHeight="1">
      <c r="A1680" s="1138"/>
      <c r="B1680" s="417" t="s">
        <v>200</v>
      </c>
      <c r="C1680" s="1112" t="str">
        <f>'Class-9'!$BP$3</f>
        <v>MATHEMATICS</v>
      </c>
      <c r="D1680" s="1113"/>
      <c r="E1680" s="81">
        <f>IF($J1663="TC",0,IF($J1663="Nso",0,VLOOKUP($A1660,'Class-9'!$B$9:$FL$108,67,0)))</f>
        <v>0</v>
      </c>
      <c r="F1680" s="81">
        <f>IF($J1663="TC",0,IF($J1663="Nso",0,VLOOKUP($A1660,'Class-9'!$B$9:$FL$108,68,0)))</f>
        <v>0</v>
      </c>
      <c r="G1680" s="257">
        <f t="shared" si="340"/>
        <v>0</v>
      </c>
      <c r="H1680" s="258">
        <f>IF($J1663="TC",0,IF($J1663="Nso",0,VLOOKUP($A1660,'Class-9'!$B$9:$FL$108,70,0)))</f>
        <v>0</v>
      </c>
      <c r="I1680" s="81">
        <f>IF($J1663="TC",0,IF($J1663="Nso",0,VLOOKUP($A1660,'Class-9'!$B$9:$FL$108,71,0)))</f>
        <v>0</v>
      </c>
      <c r="J1680" s="257">
        <f t="shared" si="341"/>
        <v>0</v>
      </c>
      <c r="K1680" s="81">
        <f>IF($J1663="TC",0,IF($J1663="Nso",0,VLOOKUP($A1660,'Class-9'!$B$9:$FL$108,73,0)))</f>
        <v>0</v>
      </c>
      <c r="L1680" s="81">
        <f>IF($J1663="Nso",0,VLOOKUP($A1660,'Class-9'!$B$9:$FL$108,74,0))</f>
        <v>0</v>
      </c>
      <c r="M1680" s="257">
        <f t="shared" si="342"/>
        <v>0</v>
      </c>
      <c r="N1680" s="81">
        <f t="shared" si="343"/>
        <v>0</v>
      </c>
      <c r="O1680" s="82" t="str">
        <f>IF($J1663="TC",0,IF($J1663="Nso",0,VLOOKUP($A1660,'Class-9'!$B$9:$FL$108,80,0)))</f>
        <v/>
      </c>
    </row>
    <row r="1681" spans="1:15" ht="16.5" customHeight="1">
      <c r="A1681" s="1138"/>
      <c r="B1681" s="417" t="s">
        <v>200</v>
      </c>
      <c r="C1681" s="1114" t="str">
        <f>'Class-9'!$CD$3</f>
        <v>SCIENCE</v>
      </c>
      <c r="D1681" s="1115"/>
      <c r="E1681" s="411">
        <f>IF($J1663="TC",0,IF($J1663="Nso",0,VLOOKUP($A1660,'Class-9'!$B$9:$FL$108,81,0)))</f>
        <v>0</v>
      </c>
      <c r="F1681" s="411">
        <f>IF($J1663="TC",0,IF($J1663="Nso",0,VLOOKUP($A1660,'Class-9'!$B$9:$FL$108,82,0)))</f>
        <v>0</v>
      </c>
      <c r="G1681" s="412">
        <f t="shared" si="340"/>
        <v>0</v>
      </c>
      <c r="H1681" s="413">
        <f>IF($J1663="TC",0,IF($J1663="Nso",0,VLOOKUP($A1660,'Class-9'!$B$9:$FL$108,84,0)))</f>
        <v>0</v>
      </c>
      <c r="I1681" s="411">
        <f>IF($J1663="TC",0,IF($J1663="Nso",0,VLOOKUP($A1660,'Class-9'!$B$9:$FL$108,85,0)))</f>
        <v>0</v>
      </c>
      <c r="J1681" s="412">
        <f t="shared" si="341"/>
        <v>0</v>
      </c>
      <c r="K1681" s="411">
        <f>IF($J1663="TC",0,IF($J1663="Nso",0,VLOOKUP($A1660,'Class-9'!$B$9:$FL$108,87,0)))</f>
        <v>0</v>
      </c>
      <c r="L1681" s="411">
        <f>IF($J1663="Nso",0,VLOOKUP($A1660,'Class-9'!$B$9:$FL$108,88,0))</f>
        <v>0</v>
      </c>
      <c r="M1681" s="412">
        <f t="shared" si="342"/>
        <v>0</v>
      </c>
      <c r="N1681" s="411">
        <f t="shared" si="343"/>
        <v>0</v>
      </c>
      <c r="O1681" s="414" t="str">
        <f>IF($J1663="TC",0,IF($J1663="Nso",0,VLOOKUP($A1660,'Class-9'!$B$9:$FL$108,94,0)))</f>
        <v/>
      </c>
    </row>
    <row r="1682" spans="1:15" ht="16.5" customHeight="1" thickBot="1">
      <c r="A1682" s="1138"/>
      <c r="B1682" s="417" t="s">
        <v>200</v>
      </c>
      <c r="C1682" s="1114" t="str">
        <f>'Class-9'!$CR$3</f>
        <v>SOCIAL SCIENCE</v>
      </c>
      <c r="D1682" s="1115"/>
      <c r="E1682" s="411">
        <f>IF($J1664="TC",0,IF($J1663="Nso",0,VLOOKUP($A1660,'Class-9'!$B$9:$FL$108,95,0)))</f>
        <v>0</v>
      </c>
      <c r="F1682" s="411">
        <f>IF($J1664="TC",0,IF($J1663="Nso",0,VLOOKUP($A1660,'Class-9'!$B$9:$FL$108,96,0)))</f>
        <v>0</v>
      </c>
      <c r="G1682" s="412">
        <f t="shared" si="340"/>
        <v>0</v>
      </c>
      <c r="H1682" s="413">
        <f>IF($J1664="TC",0,IF($J1663="Nso",0,VLOOKUP($A1660,'Class-9'!$B$9:$FL$108,98,0)))</f>
        <v>0</v>
      </c>
      <c r="I1682" s="411">
        <f>IF($J1664="TC",0,IF($J1663="Nso",0,VLOOKUP($A1660,'Class-9'!$B$9:$FL$108,99,0)))</f>
        <v>0</v>
      </c>
      <c r="J1682" s="412">
        <f t="shared" si="341"/>
        <v>0</v>
      </c>
      <c r="K1682" s="411">
        <f>IF($J1664="TC",0,IF($J1663="Nso",0,VLOOKUP($A1660,'Class-9'!$B$9:$FL$108,101,0)))</f>
        <v>0</v>
      </c>
      <c r="L1682" s="411">
        <f>IF($J1664="Nso",0,VLOOKUP($A1660,'Class-9'!$B$9:$FL$108,102,0))</f>
        <v>0</v>
      </c>
      <c r="M1682" s="412">
        <f t="shared" si="342"/>
        <v>0</v>
      </c>
      <c r="N1682" s="411">
        <f t="shared" si="343"/>
        <v>0</v>
      </c>
      <c r="O1682" s="414" t="str">
        <f>IF($J1664="TC",0,IF($J1663="Nso",0,VLOOKUP($A1660,'Class-9'!$B$9:$FL$108,108,0)))</f>
        <v/>
      </c>
    </row>
    <row r="1683" spans="1:15" ht="23.25" customHeight="1">
      <c r="A1683" s="1138"/>
      <c r="B1683" s="417" t="s">
        <v>200</v>
      </c>
      <c r="C1683" s="1116" t="s">
        <v>89</v>
      </c>
      <c r="D1683" s="1117"/>
      <c r="E1683" s="1118"/>
      <c r="F1683" s="1122" t="s">
        <v>90</v>
      </c>
      <c r="G1683" s="1123"/>
      <c r="H1683" s="1124" t="s">
        <v>91</v>
      </c>
      <c r="I1683" s="1125"/>
      <c r="J1683" s="1126" t="s">
        <v>47</v>
      </c>
      <c r="K1683" s="1127"/>
      <c r="L1683" s="415" t="s">
        <v>111</v>
      </c>
      <c r="M1683" s="1128" t="s">
        <v>45</v>
      </c>
      <c r="N1683" s="1129"/>
      <c r="O1683" s="416" t="s">
        <v>49</v>
      </c>
    </row>
    <row r="1684" spans="1:15" ht="20.25" customHeight="1" thickBot="1">
      <c r="A1684" s="1138"/>
      <c r="B1684" s="417" t="s">
        <v>200</v>
      </c>
      <c r="C1684" s="1119"/>
      <c r="D1684" s="1120"/>
      <c r="E1684" s="1121"/>
      <c r="F1684" s="1130">
        <f>IF($J1663="TC",0,IF($J1663="Nso",0,VLOOKUP($A1660,'Class-9'!$B$9:$FL$108,160,0)))</f>
        <v>0</v>
      </c>
      <c r="G1684" s="1131"/>
      <c r="H1684" s="1130">
        <f>IF($J1663="TC",0,IF($J1663="Nso",0,VLOOKUP($A1660,'Class-9'!$B$9:$FL$108,161,0)))</f>
        <v>0</v>
      </c>
      <c r="I1684" s="1131"/>
      <c r="J1684" s="1132">
        <f>IF($J1663="TC",0,IF($J1663="Nso",0,VLOOKUP($A1660,'Class-9'!$B$9:$FL$108,162,0)))</f>
        <v>0</v>
      </c>
      <c r="K1684" s="1133"/>
      <c r="L1684" s="259" t="str">
        <f>IF($J1663="TC",0,IF($J1663="Nso",0,VLOOKUP($A1660,'Class-9'!$B$9:$FL$108,163,0)))</f>
        <v/>
      </c>
      <c r="M1684" s="1134" t="str">
        <f>IF($J1663="TC","TC",IF($J1663="Nso","NSO",VLOOKUP($A1660,'Class-9'!$B$9:$FL$108,164,0)))</f>
        <v/>
      </c>
      <c r="N1684" s="1135"/>
      <c r="O1684" s="79" t="str">
        <f>IF($J1663="Nso",0,VLOOKUP($A1660,'Class-9'!$B$9:$FL$108,166,0))</f>
        <v/>
      </c>
    </row>
    <row r="1685" spans="1:15" ht="20.25" customHeight="1">
      <c r="A1685" s="1138"/>
      <c r="B1685" s="417" t="s">
        <v>200</v>
      </c>
      <c r="C1685" s="1061" t="s">
        <v>64</v>
      </c>
      <c r="D1685" s="1062"/>
      <c r="E1685" s="1062"/>
      <c r="F1685" s="1062"/>
      <c r="G1685" s="1062"/>
      <c r="H1685" s="1063"/>
      <c r="I1685" s="1064" t="s">
        <v>65</v>
      </c>
      <c r="J1685" s="1065"/>
      <c r="K1685" s="1065"/>
      <c r="L1685" s="83">
        <f>VLOOKUP($A1660,'Class-9'!$B$9:$FL$108,157,0)</f>
        <v>0</v>
      </c>
      <c r="M1685" s="1066" t="s">
        <v>121</v>
      </c>
      <c r="N1685" s="1067"/>
      <c r="O1685" s="1068"/>
    </row>
    <row r="1686" spans="1:15" ht="20.25" customHeight="1" thickBot="1">
      <c r="A1686" s="1138"/>
      <c r="B1686" s="417" t="s">
        <v>200</v>
      </c>
      <c r="C1686" s="1069" t="s">
        <v>60</v>
      </c>
      <c r="D1686" s="1070"/>
      <c r="E1686" s="1070"/>
      <c r="F1686" s="1071" t="s">
        <v>192</v>
      </c>
      <c r="G1686" s="1071"/>
      <c r="H1686" s="260" t="s">
        <v>53</v>
      </c>
      <c r="I1686" s="1072" t="s">
        <v>66</v>
      </c>
      <c r="J1686" s="1073"/>
      <c r="K1686" s="1073"/>
      <c r="L1686" s="113">
        <f>VLOOKUP($A1660,'Class-9'!$B$9:$FL$108,158,0)</f>
        <v>0</v>
      </c>
      <c r="M1686" s="1074" t="str">
        <f>IF($J1663="TC",0,IF($J1663="Nso",0,VLOOKUP($A1660,'Class-9'!$B$9:$FL$108,159,0)))</f>
        <v/>
      </c>
      <c r="N1686" s="1075"/>
      <c r="O1686" s="1076"/>
    </row>
    <row r="1687" spans="1:15" ht="17.25" customHeight="1">
      <c r="A1687" s="1138"/>
      <c r="B1687" s="417" t="s">
        <v>200</v>
      </c>
      <c r="C1687" s="1069"/>
      <c r="D1687" s="1070"/>
      <c r="E1687" s="1070"/>
      <c r="F1687" s="1071"/>
      <c r="G1687" s="1071"/>
      <c r="H1687" s="261" t="s">
        <v>119</v>
      </c>
      <c r="I1687" s="1077" t="s">
        <v>67</v>
      </c>
      <c r="J1687" s="1078"/>
      <c r="K1687" s="1078"/>
      <c r="L1687" s="1079">
        <f>IF($J1663="TC","Transferred",IF($J1663="Nso","NameSeparated",VLOOKUP($A1660,'Class-9'!$B$9:$FL$108,167,0)))</f>
        <v>0</v>
      </c>
      <c r="M1687" s="1079"/>
      <c r="N1687" s="1079"/>
      <c r="O1687" s="1080"/>
    </row>
    <row r="1688" spans="1:15" ht="17.25" customHeight="1">
      <c r="A1688" s="1138"/>
      <c r="B1688" s="417" t="s">
        <v>200</v>
      </c>
      <c r="C1688" s="1081" t="str">
        <f>'Class-9'!$DF$3</f>
        <v>Foundation Of Information Tech.</v>
      </c>
      <c r="D1688" s="1082"/>
      <c r="E1688" s="1083"/>
      <c r="F1688" s="1084" t="str">
        <f>IF($J1663="TC",0,IF($J1663="Nso",0,VLOOKUP($A1660,'Class-9'!$B$9:$GP$108,185,0)))</f>
        <v>0/200</v>
      </c>
      <c r="G1688" s="1084"/>
      <c r="H1688" s="78" t="str">
        <f>IF($J1663="TC",0,IF($J1663="Nso",0,VLOOKUP($A1660,'Class-9'!$B$9:$GP$108,120,0)))</f>
        <v/>
      </c>
      <c r="I1688" s="1085" t="s">
        <v>79</v>
      </c>
      <c r="J1688" s="1086"/>
      <c r="K1688" s="1086"/>
      <c r="L1688" s="1087">
        <f>'Class-9'!$T$2</f>
        <v>44676</v>
      </c>
      <c r="M1688" s="1088"/>
      <c r="N1688" s="1088"/>
      <c r="O1688" s="1089"/>
    </row>
    <row r="1689" spans="1:15" ht="21" customHeight="1">
      <c r="A1689" s="1138"/>
      <c r="B1689" s="417" t="s">
        <v>200</v>
      </c>
      <c r="C1689" s="1090" t="str">
        <f>'Class-9'!$DR$3</f>
        <v>Health &amp; Phy. Edu.</v>
      </c>
      <c r="D1689" s="1084"/>
      <c r="E1689" s="1084"/>
      <c r="F1689" s="1030" t="str">
        <f>IF($J1663="TC",0,IF($J1663="Nso",0,VLOOKUP($A1660,'Class-9'!$B$9:$GP$108,189,0)))</f>
        <v>0/200</v>
      </c>
      <c r="G1689" s="1031"/>
      <c r="H1689" s="78" t="str">
        <f>IF($J1663="TC",0,IF($J1663="Nso",0,VLOOKUP($A1660,'Class-9'!$B$9:$GP$108,132,0)))</f>
        <v/>
      </c>
      <c r="I1689" s="1091"/>
      <c r="J1689" s="1092"/>
      <c r="K1689" s="1092"/>
      <c r="L1689" s="1092"/>
      <c r="M1689" s="1092"/>
      <c r="N1689" s="1092"/>
      <c r="O1689" s="1093"/>
    </row>
    <row r="1690" spans="1:15" ht="21" customHeight="1">
      <c r="A1690" s="1138"/>
      <c r="B1690" s="417" t="s">
        <v>200</v>
      </c>
      <c r="C1690" s="1028" t="str">
        <f>'Class-9'!$ED$3</f>
        <v>S.U.P.W.</v>
      </c>
      <c r="D1690" s="1029"/>
      <c r="E1690" s="1029"/>
      <c r="F1690" s="1030" t="str">
        <f>IF($J1663="TC",0,IF($J1663="Nso",0,VLOOKUP($A1660,'Class-9'!$B$9:$GP$108,193,0)))</f>
        <v>0/100</v>
      </c>
      <c r="G1690" s="1031"/>
      <c r="H1690" s="78" t="str">
        <f>IF($J1663="TC",0,IF($J1663="Nso",0,VLOOKUP($A1660,'Class-9'!$B$9:$GP$108,138,0)))</f>
        <v/>
      </c>
      <c r="I1690" s="1094"/>
      <c r="J1690" s="1095"/>
      <c r="K1690" s="1095"/>
      <c r="L1690" s="1095"/>
      <c r="M1690" s="1095"/>
      <c r="N1690" s="1095"/>
      <c r="O1690" s="1096"/>
    </row>
    <row r="1691" spans="1:15" ht="14.25" customHeight="1">
      <c r="A1691" s="1138"/>
      <c r="B1691" s="417" t="s">
        <v>200</v>
      </c>
      <c r="C1691" s="1028" t="str">
        <f>'Class-9'!$EJ$3</f>
        <v>ART EDUCATION</v>
      </c>
      <c r="D1691" s="1029"/>
      <c r="E1691" s="1029"/>
      <c r="F1691" s="1030" t="str">
        <f>IF($J1662="TC",0,IF($J1662="Nso",0,VLOOKUP($A1660,'Class-9'!$B$9:$GP$108,197,0)))</f>
        <v>0/100</v>
      </c>
      <c r="G1691" s="1031"/>
      <c r="H1691" s="78" t="str">
        <f>IF($J1662="TC",0,IF($J1662="Nso",0,VLOOKUP($A1660,'Class-9'!$B$9:$GP$108,144,0)))</f>
        <v/>
      </c>
      <c r="I1691" s="1032" t="s">
        <v>92</v>
      </c>
      <c r="J1691" s="1033"/>
      <c r="K1691" s="1033"/>
      <c r="L1691" s="1033"/>
      <c r="M1691" s="1033"/>
      <c r="N1691" s="1033"/>
      <c r="O1691" s="1034"/>
    </row>
    <row r="1692" spans="1:15" ht="14.25" customHeight="1" thickBot="1">
      <c r="A1692" s="1138"/>
      <c r="B1692" s="417" t="s">
        <v>200</v>
      </c>
      <c r="C1692" s="1035" t="str">
        <f>'Class-9'!$EP$3</f>
        <v>H &amp; C RAJ</v>
      </c>
      <c r="D1692" s="1036"/>
      <c r="E1692" s="1036"/>
      <c r="F1692" s="1037" t="str">
        <f>IF($J1663="TC",0,IF($J1663="Nso",0,VLOOKUP($A1660,'Class-9'!$B$9:$GU$108,201,0)))</f>
        <v>0/200</v>
      </c>
      <c r="G1692" s="1038"/>
      <c r="H1692" s="374" t="str">
        <f>IF($J1663="TC",0,IF($J1663="Nso",0,VLOOKUP($A1660,'Class-9'!$B$9:$GU$108,156,0)))</f>
        <v/>
      </c>
      <c r="I1692" s="1032" t="s">
        <v>73</v>
      </c>
      <c r="J1692" s="1033"/>
      <c r="K1692" s="1033"/>
      <c r="L1692" s="1033"/>
      <c r="M1692" s="1033"/>
      <c r="N1692" s="1033"/>
      <c r="O1692" s="1034"/>
    </row>
    <row r="1693" spans="1:15" ht="20.25" customHeight="1">
      <c r="A1693" s="1138"/>
      <c r="B1693" s="417" t="s">
        <v>200</v>
      </c>
      <c r="C1693" s="1046" t="s">
        <v>204</v>
      </c>
      <c r="D1693" s="1047"/>
      <c r="E1693" s="1048"/>
      <c r="F1693" s="1055" t="s">
        <v>205</v>
      </c>
      <c r="G1693" s="1056"/>
      <c r="H1693" s="434" t="s">
        <v>34</v>
      </c>
      <c r="I1693" s="1039" t="s">
        <v>74</v>
      </c>
      <c r="J1693" s="1033"/>
      <c r="K1693" s="1033"/>
      <c r="L1693" s="1033"/>
      <c r="M1693" s="1033"/>
      <c r="N1693" s="1033"/>
      <c r="O1693" s="1034"/>
    </row>
    <row r="1694" spans="1:15" ht="20.25" customHeight="1">
      <c r="A1694" s="1138"/>
      <c r="B1694" s="417" t="s">
        <v>200</v>
      </c>
      <c r="C1694" s="1049"/>
      <c r="D1694" s="1050"/>
      <c r="E1694" s="1051"/>
      <c r="F1694" s="1057" t="s">
        <v>206</v>
      </c>
      <c r="G1694" s="1058"/>
      <c r="H1694" s="435" t="s">
        <v>203</v>
      </c>
      <c r="I1694" s="1040" t="s">
        <v>75</v>
      </c>
      <c r="J1694" s="1041"/>
      <c r="K1694" s="1041"/>
      <c r="L1694" s="1041"/>
      <c r="M1694" s="1041"/>
      <c r="N1694" s="1041"/>
      <c r="O1694" s="1042"/>
    </row>
    <row r="1695" spans="1:15" ht="16.5" customHeight="1">
      <c r="A1695" s="1138"/>
      <c r="B1695" s="417" t="s">
        <v>200</v>
      </c>
      <c r="C1695" s="1049"/>
      <c r="D1695" s="1050"/>
      <c r="E1695" s="1051"/>
      <c r="F1695" s="1057" t="s">
        <v>210</v>
      </c>
      <c r="G1695" s="1058"/>
      <c r="H1695" s="435" t="s">
        <v>68</v>
      </c>
      <c r="I1695" s="1043"/>
      <c r="J1695" s="1044"/>
      <c r="K1695" s="1044"/>
      <c r="L1695" s="1044"/>
      <c r="M1695" s="1044"/>
      <c r="N1695" s="1044"/>
      <c r="O1695" s="1045"/>
    </row>
    <row r="1696" spans="1:15" ht="16.5" customHeight="1">
      <c r="A1696" s="1138"/>
      <c r="B1696" s="417" t="s">
        <v>200</v>
      </c>
      <c r="C1696" s="1049"/>
      <c r="D1696" s="1050"/>
      <c r="E1696" s="1051"/>
      <c r="F1696" s="1057" t="s">
        <v>211</v>
      </c>
      <c r="G1696" s="1058"/>
      <c r="H1696" s="435" t="s">
        <v>69</v>
      </c>
      <c r="I1696" s="1043"/>
      <c r="J1696" s="1044"/>
      <c r="K1696" s="1044"/>
      <c r="L1696" s="1044"/>
      <c r="M1696" s="1044"/>
      <c r="N1696" s="1044"/>
      <c r="O1696" s="1045"/>
    </row>
    <row r="1697" spans="1:16" ht="16.5" customHeight="1">
      <c r="A1697" s="1138"/>
      <c r="B1697" s="417" t="s">
        <v>200</v>
      </c>
      <c r="C1697" s="1049"/>
      <c r="D1697" s="1050"/>
      <c r="E1697" s="1051"/>
      <c r="F1697" s="1057" t="s">
        <v>120</v>
      </c>
      <c r="G1697" s="1058"/>
      <c r="H1697" s="435" t="s">
        <v>71</v>
      </c>
      <c r="I1697" s="1022" t="s">
        <v>93</v>
      </c>
      <c r="J1697" s="1023"/>
      <c r="K1697" s="1023"/>
      <c r="L1697" s="1023"/>
      <c r="M1697" s="1023"/>
      <c r="N1697" s="1023"/>
      <c r="O1697" s="1024"/>
    </row>
    <row r="1698" spans="1:16" ht="16.5" customHeight="1" thickBot="1">
      <c r="A1698" s="1138"/>
      <c r="B1698" s="418" t="s">
        <v>200</v>
      </c>
      <c r="C1698" s="1052"/>
      <c r="D1698" s="1053"/>
      <c r="E1698" s="1054"/>
      <c r="F1698" s="1059" t="s">
        <v>208</v>
      </c>
      <c r="G1698" s="1060"/>
      <c r="H1698" s="436" t="s">
        <v>70</v>
      </c>
      <c r="I1698" s="1025"/>
      <c r="J1698" s="1026"/>
      <c r="K1698" s="1026"/>
      <c r="L1698" s="1026"/>
      <c r="M1698" s="1026"/>
      <c r="N1698" s="1026"/>
      <c r="O1698" s="1027"/>
    </row>
    <row r="1699" spans="1:16" ht="15.75" thickTop="1">
      <c r="A1699" s="1136"/>
      <c r="B1699" s="1136"/>
      <c r="C1699" s="1136"/>
      <c r="D1699" s="1136"/>
      <c r="E1699" s="1136"/>
      <c r="F1699" s="1136"/>
      <c r="G1699" s="1136"/>
      <c r="H1699" s="1136"/>
      <c r="I1699" s="1136"/>
      <c r="J1699" s="1136"/>
      <c r="K1699" s="1136"/>
      <c r="L1699" s="1136"/>
      <c r="M1699" s="1136"/>
      <c r="N1699" s="1136"/>
      <c r="O1699" s="1136"/>
    </row>
    <row r="1700" spans="1:16" ht="24.75" customHeight="1" thickBot="1">
      <c r="A1700" s="263">
        <f>A1660+1</f>
        <v>44</v>
      </c>
      <c r="B1700" s="1137" t="s">
        <v>56</v>
      </c>
      <c r="C1700" s="1137"/>
      <c r="D1700" s="1137"/>
      <c r="E1700" s="1137"/>
      <c r="F1700" s="1137"/>
      <c r="G1700" s="1137"/>
      <c r="H1700" s="1137"/>
      <c r="I1700" s="1137"/>
      <c r="J1700" s="1137"/>
      <c r="K1700" s="1137"/>
      <c r="L1700" s="1137"/>
      <c r="M1700" s="1137"/>
      <c r="N1700" s="1137"/>
      <c r="O1700" s="1137"/>
    </row>
    <row r="1701" spans="1:16" s="430" customFormat="1" ht="30.75" customHeight="1" thickTop="1">
      <c r="A1701" s="1138"/>
      <c r="B1701" s="1139"/>
      <c r="C1701" s="1140"/>
      <c r="D1701" s="1143" t="str">
        <f>Master!$E$8</f>
        <v>Govt. Sr. Secondary School Raimalwada</v>
      </c>
      <c r="E1701" s="1144"/>
      <c r="F1701" s="1144"/>
      <c r="G1701" s="1144"/>
      <c r="H1701" s="1144"/>
      <c r="I1701" s="1144"/>
      <c r="J1701" s="1144"/>
      <c r="K1701" s="1144"/>
      <c r="L1701" s="1144"/>
      <c r="M1701" s="1144"/>
      <c r="N1701" s="1144"/>
      <c r="O1701" s="1145"/>
    </row>
    <row r="1702" spans="1:16" ht="26.25" customHeight="1" thickBot="1">
      <c r="A1702" s="1138"/>
      <c r="B1702" s="1141"/>
      <c r="C1702" s="1142"/>
      <c r="D1702" s="1146" t="str">
        <f>Master!$E$11</f>
        <v>P.S.-Bapini (Jodhpur)</v>
      </c>
      <c r="E1702" s="1147"/>
      <c r="F1702" s="1147"/>
      <c r="G1702" s="1147"/>
      <c r="H1702" s="1147"/>
      <c r="I1702" s="1147"/>
      <c r="J1702" s="1147"/>
      <c r="K1702" s="1147"/>
      <c r="L1702" s="1147"/>
      <c r="M1702" s="1147"/>
      <c r="N1702" s="1147"/>
      <c r="O1702" s="1148"/>
    </row>
    <row r="1703" spans="1:16" ht="22.5" customHeight="1">
      <c r="A1703" s="1138"/>
      <c r="B1703" s="262"/>
      <c r="C1703" s="1149" t="s">
        <v>183</v>
      </c>
      <c r="D1703" s="1150"/>
      <c r="E1703" s="1150"/>
      <c r="F1703" s="1150"/>
      <c r="G1703" s="1151"/>
      <c r="H1703" s="1158" t="s">
        <v>156</v>
      </c>
      <c r="I1703" s="1158"/>
      <c r="J1703" s="1161">
        <f>VLOOKUP($A1700,'Class-9'!$B$9:$K$108,6)</f>
        <v>0</v>
      </c>
      <c r="K1703" s="1162"/>
      <c r="L1703" s="1167" t="s">
        <v>76</v>
      </c>
      <c r="M1703" s="1168"/>
      <c r="N1703" s="1169" t="str">
        <f>Master!$E$14</f>
        <v>08151106901</v>
      </c>
      <c r="O1703" s="1170"/>
    </row>
    <row r="1704" spans="1:16" ht="18.75" customHeight="1">
      <c r="A1704" s="1138"/>
      <c r="B1704" s="37"/>
      <c r="C1704" s="1152"/>
      <c r="D1704" s="1153"/>
      <c r="E1704" s="1153"/>
      <c r="F1704" s="1153"/>
      <c r="G1704" s="1154"/>
      <c r="H1704" s="1159"/>
      <c r="I1704" s="1159"/>
      <c r="J1704" s="1163"/>
      <c r="K1704" s="1164"/>
      <c r="L1704" s="1171" t="s">
        <v>72</v>
      </c>
      <c r="M1704" s="1172"/>
      <c r="N1704" s="1172"/>
      <c r="O1704" s="1173"/>
      <c r="P1704" s="104" t="s">
        <v>191</v>
      </c>
    </row>
    <row r="1705" spans="1:16" ht="23.25" customHeight="1" thickBot="1">
      <c r="A1705" s="1138"/>
      <c r="B1705" s="37"/>
      <c r="C1705" s="1155"/>
      <c r="D1705" s="1156"/>
      <c r="E1705" s="1156"/>
      <c r="F1705" s="1156"/>
      <c r="G1705" s="1157"/>
      <c r="H1705" s="1160"/>
      <c r="I1705" s="1160"/>
      <c r="J1705" s="1165"/>
      <c r="K1705" s="1166"/>
      <c r="L1705" s="1174" t="s">
        <v>57</v>
      </c>
      <c r="M1705" s="1175"/>
      <c r="N1705" s="1176" t="str">
        <f>Master!$E$6</f>
        <v>2021-22</v>
      </c>
      <c r="O1705" s="1177"/>
    </row>
    <row r="1706" spans="1:16" ht="20.25" customHeight="1">
      <c r="A1706" s="1138"/>
      <c r="B1706" s="417" t="s">
        <v>200</v>
      </c>
      <c r="C1706" s="1178" t="s">
        <v>22</v>
      </c>
      <c r="D1706" s="1179"/>
      <c r="E1706" s="1179"/>
      <c r="F1706" s="1180"/>
      <c r="G1706" s="23" t="s">
        <v>181</v>
      </c>
      <c r="H1706" s="1181">
        <f>VLOOKUP($A1700,'Class-9'!$B$9:$FL$108,4,0)</f>
        <v>0</v>
      </c>
      <c r="I1706" s="1181"/>
      <c r="J1706" s="1181"/>
      <c r="K1706" s="1181"/>
      <c r="L1706" s="1181"/>
      <c r="M1706" s="1181"/>
      <c r="N1706" s="1181"/>
      <c r="O1706" s="1182"/>
    </row>
    <row r="1707" spans="1:16" ht="20.25" customHeight="1">
      <c r="A1707" s="1138"/>
      <c r="B1707" s="417" t="s">
        <v>200</v>
      </c>
      <c r="C1707" s="1183" t="s">
        <v>24</v>
      </c>
      <c r="D1707" s="1184"/>
      <c r="E1707" s="1184"/>
      <c r="F1707" s="1185"/>
      <c r="G1707" s="31" t="s">
        <v>181</v>
      </c>
      <c r="H1707" s="1186">
        <f>VLOOKUP($A1700,'Class-9'!$B$9:$FL$108,7,0)</f>
        <v>0</v>
      </c>
      <c r="I1707" s="1186"/>
      <c r="J1707" s="1186"/>
      <c r="K1707" s="1186"/>
      <c r="L1707" s="1186"/>
      <c r="M1707" s="1186"/>
      <c r="N1707" s="1186"/>
      <c r="O1707" s="1187"/>
    </row>
    <row r="1708" spans="1:16" ht="20.25" customHeight="1">
      <c r="A1708" s="1138"/>
      <c r="B1708" s="417" t="s">
        <v>200</v>
      </c>
      <c r="C1708" s="1183" t="s">
        <v>25</v>
      </c>
      <c r="D1708" s="1184"/>
      <c r="E1708" s="1184"/>
      <c r="F1708" s="1185"/>
      <c r="G1708" s="31" t="s">
        <v>181</v>
      </c>
      <c r="H1708" s="1186">
        <f>VLOOKUP($A1700,'Class-9'!$B$9:$FL$108,8,0)</f>
        <v>0</v>
      </c>
      <c r="I1708" s="1186"/>
      <c r="J1708" s="1186"/>
      <c r="K1708" s="1186"/>
      <c r="L1708" s="1186"/>
      <c r="M1708" s="1186"/>
      <c r="N1708" s="1186"/>
      <c r="O1708" s="1187"/>
    </row>
    <row r="1709" spans="1:16" ht="20.25" customHeight="1">
      <c r="A1709" s="1138"/>
      <c r="B1709" s="417" t="s">
        <v>200</v>
      </c>
      <c r="C1709" s="1183" t="s">
        <v>58</v>
      </c>
      <c r="D1709" s="1184"/>
      <c r="E1709" s="1184"/>
      <c r="F1709" s="1185"/>
      <c r="G1709" s="31" t="s">
        <v>181</v>
      </c>
      <c r="H1709" s="1186">
        <f>VLOOKUP($A1700,'Class-9'!$B$9:$FL$108,9,0)</f>
        <v>0</v>
      </c>
      <c r="I1709" s="1186"/>
      <c r="J1709" s="1186"/>
      <c r="K1709" s="1186"/>
      <c r="L1709" s="1186"/>
      <c r="M1709" s="1186"/>
      <c r="N1709" s="1186"/>
      <c r="O1709" s="1187"/>
    </row>
    <row r="1710" spans="1:16" ht="20.25" customHeight="1">
      <c r="A1710" s="1138"/>
      <c r="B1710" s="417" t="s">
        <v>200</v>
      </c>
      <c r="C1710" s="1183" t="s">
        <v>59</v>
      </c>
      <c r="D1710" s="1184"/>
      <c r="E1710" s="1184"/>
      <c r="F1710" s="1185"/>
      <c r="G1710" s="31" t="s">
        <v>181</v>
      </c>
      <c r="H1710" s="1188" t="str">
        <f>CONCATENATE('Class-9'!$G$4,'Class-9'!$J$4)</f>
        <v>9(A)</v>
      </c>
      <c r="I1710" s="1186"/>
      <c r="J1710" s="1186"/>
      <c r="K1710" s="1186"/>
      <c r="L1710" s="1186"/>
      <c r="M1710" s="1186"/>
      <c r="N1710" s="1186"/>
      <c r="O1710" s="1187"/>
    </row>
    <row r="1711" spans="1:16" ht="20.25" customHeight="1" thickBot="1">
      <c r="A1711" s="1138"/>
      <c r="B1711" s="417" t="s">
        <v>200</v>
      </c>
      <c r="C1711" s="1189" t="s">
        <v>27</v>
      </c>
      <c r="D1711" s="1190"/>
      <c r="E1711" s="1190"/>
      <c r="F1711" s="1191"/>
      <c r="G1711" s="80" t="s">
        <v>181</v>
      </c>
      <c r="H1711" s="1192">
        <f>VLOOKUP($A1700,'Class-9'!$B$9:$FL$108,10,0)</f>
        <v>0</v>
      </c>
      <c r="I1711" s="1192"/>
      <c r="J1711" s="1192"/>
      <c r="K1711" s="1192"/>
      <c r="L1711" s="1192"/>
      <c r="M1711" s="1192"/>
      <c r="N1711" s="1192"/>
      <c r="O1711" s="1193"/>
    </row>
    <row r="1712" spans="1:16" ht="16.5" customHeight="1">
      <c r="A1712" s="1138"/>
      <c r="B1712" s="417" t="s">
        <v>200</v>
      </c>
      <c r="C1712" s="1194" t="s">
        <v>60</v>
      </c>
      <c r="D1712" s="1195"/>
      <c r="E1712" s="1198" t="s">
        <v>81</v>
      </c>
      <c r="F1712" s="1198" t="s">
        <v>82</v>
      </c>
      <c r="G1712" s="1200" t="s">
        <v>32</v>
      </c>
      <c r="H1712" s="1202" t="s">
        <v>61</v>
      </c>
      <c r="I1712" s="1202"/>
      <c r="J1712" s="1203"/>
      <c r="K1712" s="1204" t="s">
        <v>97</v>
      </c>
      <c r="L1712" s="1205"/>
      <c r="M1712" s="1206"/>
      <c r="N1712" s="1097" t="s">
        <v>88</v>
      </c>
      <c r="O1712" s="1099" t="s">
        <v>118</v>
      </c>
    </row>
    <row r="1713" spans="1:15" ht="16.5" customHeight="1">
      <c r="A1713" s="1138"/>
      <c r="B1713" s="417" t="s">
        <v>200</v>
      </c>
      <c r="C1713" s="1196"/>
      <c r="D1713" s="1197"/>
      <c r="E1713" s="1199"/>
      <c r="F1713" s="1199"/>
      <c r="G1713" s="1201"/>
      <c r="H1713" s="428" t="s">
        <v>31</v>
      </c>
      <c r="I1713" s="254" t="s">
        <v>194</v>
      </c>
      <c r="J1713" s="429" t="s">
        <v>32</v>
      </c>
      <c r="K1713" s="428" t="s">
        <v>31</v>
      </c>
      <c r="L1713" s="254" t="s">
        <v>194</v>
      </c>
      <c r="M1713" s="429" t="s">
        <v>32</v>
      </c>
      <c r="N1713" s="1098"/>
      <c r="O1713" s="1100"/>
    </row>
    <row r="1714" spans="1:15" ht="16.5" customHeight="1" thickBot="1">
      <c r="A1714" s="1138"/>
      <c r="B1714" s="417" t="s">
        <v>200</v>
      </c>
      <c r="C1714" s="1102" t="s">
        <v>62</v>
      </c>
      <c r="D1714" s="1103"/>
      <c r="E1714" s="253">
        <f>'Class-9'!$L$7</f>
        <v>10</v>
      </c>
      <c r="F1714" s="253">
        <f>'Class-9'!$M$7</f>
        <v>10</v>
      </c>
      <c r="G1714" s="255">
        <f>SUM(E1714:F1714)</f>
        <v>20</v>
      </c>
      <c r="H1714" s="253">
        <f>'Class-9'!$O$7</f>
        <v>24</v>
      </c>
      <c r="I1714" s="253">
        <f>'Class-9'!$P$7</f>
        <v>6</v>
      </c>
      <c r="J1714" s="255">
        <f>SUM(H1714:I1714)</f>
        <v>30</v>
      </c>
      <c r="K1714" s="253">
        <f>'Class-9'!$R$7</f>
        <v>40</v>
      </c>
      <c r="L1714" s="253">
        <f>'Class-9'!$S$7</f>
        <v>10</v>
      </c>
      <c r="M1714" s="255">
        <f>SUM(K1714:L1714)</f>
        <v>50</v>
      </c>
      <c r="N1714" s="129">
        <f>SUM(G1714,J1714,M1714)</f>
        <v>100</v>
      </c>
      <c r="O1714" s="1101"/>
    </row>
    <row r="1715" spans="1:15" ht="16.5" customHeight="1">
      <c r="A1715" s="1138"/>
      <c r="B1715" s="417" t="s">
        <v>200</v>
      </c>
      <c r="C1715" s="1104" t="str">
        <f>'Class-9'!$L$3</f>
        <v>HINDI</v>
      </c>
      <c r="D1715" s="1105"/>
      <c r="E1715" s="81">
        <f>IF($J1703="TC",0,IF($J1703="Nso",0,VLOOKUP($A1700,'Class-9'!$B$9:$FL$108,11,0)))</f>
        <v>0</v>
      </c>
      <c r="F1715" s="81">
        <f>IF($J1703="TC",0,IF($J1703="Nso",0,VLOOKUP($A1700,'Class-9'!$B$9:$FL$108,12,0)))</f>
        <v>0</v>
      </c>
      <c r="G1715" s="256">
        <f>E1715+F1715</f>
        <v>0</v>
      </c>
      <c r="H1715" s="81">
        <f>IF($J1703="TC",0,IF($J1703="Nso",0,VLOOKUP($A1700,'Class-9'!$B$9:$FL$108,14,0)))</f>
        <v>0</v>
      </c>
      <c r="I1715" s="81">
        <f>IF($J1703="TC",0,IF($J1703="Nso",0,VLOOKUP($A1700,'Class-9'!$B$9:$FL$108,15,0)))</f>
        <v>0</v>
      </c>
      <c r="J1715" s="256">
        <f>H1715+I1715</f>
        <v>0</v>
      </c>
      <c r="K1715" s="81">
        <f>IF($J1703="TC",0,IF($J1703="Nso",0,VLOOKUP($A1700,'Class-9'!$B$9:$FL$108,17,0)))</f>
        <v>0</v>
      </c>
      <c r="L1715" s="81">
        <f>IF($J1703="Nso",0,VLOOKUP($A1700,'Class-9'!$B$9:$FL$108,18,0))</f>
        <v>0</v>
      </c>
      <c r="M1715" s="256">
        <f>K1715+L1715</f>
        <v>0</v>
      </c>
      <c r="N1715" s="81">
        <f>G1715+J1715+M1715</f>
        <v>0</v>
      </c>
      <c r="O1715" s="82" t="str">
        <f>IF($J1703="TC",0,IF($J1703="Nso",0,VLOOKUP($A1700,'Class-9'!$B$9:$FL$108,24,0)))</f>
        <v/>
      </c>
    </row>
    <row r="1716" spans="1:15" ht="16.5" customHeight="1" thickBot="1">
      <c r="A1716" s="1138"/>
      <c r="B1716" s="417" t="s">
        <v>200</v>
      </c>
      <c r="C1716" s="1106" t="str">
        <f>'Class-9'!$Z$3</f>
        <v>ENGLISH</v>
      </c>
      <c r="D1716" s="1107"/>
      <c r="E1716" s="419">
        <f>IF($J1703="TC",0,IF($J1703="Nso",0,VLOOKUP($A1700,'Class-9'!$B$9:$FL$108,25,0)))</f>
        <v>0</v>
      </c>
      <c r="F1716" s="419">
        <f>IF($J1703="TC",0,IF($J1703="Nso",0,VLOOKUP($A1700,'Class-9'!$B$9:$FL$108,26,0)))</f>
        <v>0</v>
      </c>
      <c r="G1716" s="420">
        <f t="shared" ref="G1716" si="344">E1716+F1716</f>
        <v>0</v>
      </c>
      <c r="H1716" s="421">
        <f>IF($J1703="TC",0,IF($J1703="Nso",0,VLOOKUP($A1700,'Class-9'!$B$9:$FL$108,28,0)))</f>
        <v>0</v>
      </c>
      <c r="I1716" s="419">
        <f>IF($J1703="TC",0,IF($J1703="Nso",0,VLOOKUP($A1700,'Class-9'!$B$9:$FL$108,29,0)))</f>
        <v>0</v>
      </c>
      <c r="J1716" s="420">
        <f t="shared" ref="J1716" si="345">H1716+I1716</f>
        <v>0</v>
      </c>
      <c r="K1716" s="419">
        <f>IF($J1703="TC",0,IF($J1703="Nso",0,VLOOKUP($A1700,'Class-9'!$B$9:$FL$108,31,0)))</f>
        <v>0</v>
      </c>
      <c r="L1716" s="419">
        <f>IF($J1703="Nso",0,VLOOKUP($A1700,'Class-9'!$B$9:$FL$108,32,0))</f>
        <v>0</v>
      </c>
      <c r="M1716" s="420">
        <f t="shared" ref="M1716" si="346">K1716+L1716</f>
        <v>0</v>
      </c>
      <c r="N1716" s="419">
        <f t="shared" ref="N1716" si="347">G1716+J1716+M1716</f>
        <v>0</v>
      </c>
      <c r="O1716" s="422" t="str">
        <f>IF($J1703="TC",0,IF($J1703="Nso",0,VLOOKUP($A1700,'Class-9'!$B$9:$FL$108,38,0)))</f>
        <v/>
      </c>
    </row>
    <row r="1717" spans="1:15" ht="16.5" customHeight="1" thickBot="1">
      <c r="A1717" s="1138"/>
      <c r="B1717" s="417" t="s">
        <v>200</v>
      </c>
      <c r="C1717" s="1108" t="s">
        <v>62</v>
      </c>
      <c r="D1717" s="1109"/>
      <c r="E1717" s="424">
        <f>'Class-9'!$AN$7</f>
        <v>20</v>
      </c>
      <c r="F1717" s="424">
        <f>'Class-9'!$AO$7</f>
        <v>20</v>
      </c>
      <c r="G1717" s="425">
        <f>SUM(E1717:F1717)</f>
        <v>40</v>
      </c>
      <c r="H1717" s="424">
        <f>'Class-9'!$AQ$7</f>
        <v>48</v>
      </c>
      <c r="I1717" s="424">
        <f>'Class-9'!$AR$7</f>
        <v>12</v>
      </c>
      <c r="J1717" s="425">
        <f>SUM(H1717:I1717)</f>
        <v>60</v>
      </c>
      <c r="K1717" s="424">
        <f>'Class-9'!$AT$7</f>
        <v>80</v>
      </c>
      <c r="L1717" s="424">
        <f>'Class-9'!$AU$7</f>
        <v>20</v>
      </c>
      <c r="M1717" s="425">
        <f>SUM(K1717:L1717)</f>
        <v>100</v>
      </c>
      <c r="N1717" s="426">
        <f>SUM(G1717,J1717,M1717)</f>
        <v>200</v>
      </c>
      <c r="O1717" s="427" t="s">
        <v>201</v>
      </c>
    </row>
    <row r="1718" spans="1:15" ht="16.5" customHeight="1">
      <c r="A1718" s="1138"/>
      <c r="B1718" s="417" t="s">
        <v>200</v>
      </c>
      <c r="C1718" s="1110" t="str">
        <f>'Class-9'!$AN$3</f>
        <v>SANSKRIT-I</v>
      </c>
      <c r="D1718" s="1111"/>
      <c r="E1718" s="81">
        <f>IF($J1703="TC",0,IF($J1703="Nso",0,VLOOKUP($A1700,'Class-9'!$B$9:$FL$108,39,0)))</f>
        <v>0</v>
      </c>
      <c r="F1718" s="81">
        <f>IF($J1703="TC",0,IF($J1703="TC",0,IF($J1703="Nso",0,VLOOKUP($A1700,'Class-9'!$B$9:$FL$108,40,0))))</f>
        <v>0</v>
      </c>
      <c r="G1718" s="423">
        <f t="shared" ref="G1718:G1722" si="348">E1718+F1718</f>
        <v>0</v>
      </c>
      <c r="H1718" s="410">
        <f>IF($J1703="TC",0,IF($J1703="Nso",0,VLOOKUP($A1700,'Class-9'!$B$9:$FL$108,42,0)))</f>
        <v>0</v>
      </c>
      <c r="I1718" s="81">
        <f>IF($J1703="TC",0,IF($J1703="Nso",0,VLOOKUP($A1700,'Class-9'!$B$9:$FL$108,43,0)))</f>
        <v>0</v>
      </c>
      <c r="J1718" s="423">
        <f t="shared" ref="J1718:J1722" si="349">H1718+I1718</f>
        <v>0</v>
      </c>
      <c r="K1718" s="81">
        <f>IF($J1703="TC",0,IF($J1703="Nso",0,VLOOKUP($A1700,'Class-9'!$B$9:$FL$108,45,0)))</f>
        <v>0</v>
      </c>
      <c r="L1718" s="81">
        <f>IF($J1703="Nso",0,VLOOKUP($A1700,'Class-9'!$B$9:$FL$108,46,0))</f>
        <v>0</v>
      </c>
      <c r="M1718" s="423">
        <f t="shared" ref="M1718:M1722" si="350">K1718+L1718</f>
        <v>0</v>
      </c>
      <c r="N1718" s="81">
        <f t="shared" ref="N1718:N1722" si="351">G1718+J1718+M1718</f>
        <v>0</v>
      </c>
      <c r="O1718" s="82" t="str">
        <f>IF($J1703="TC",0,IF($J1703="Nso",0,VLOOKUP($A1700,'Class-9'!$B$9:$FL$108,52,0)))</f>
        <v/>
      </c>
    </row>
    <row r="1719" spans="1:15" ht="16.5" customHeight="1">
      <c r="A1719" s="1138"/>
      <c r="B1719" s="417" t="s">
        <v>200</v>
      </c>
      <c r="C1719" s="1112" t="str">
        <f>'Class-9'!$BB$3</f>
        <v>SANSKRIT-II</v>
      </c>
      <c r="D1719" s="1113"/>
      <c r="E1719" s="81">
        <f>IF($J1703="TC",0,IF($J1703="Nso",0,VLOOKUP($A1700,'Class-9'!$B$9:$FL$108,53,0)))</f>
        <v>0</v>
      </c>
      <c r="F1719" s="81">
        <f>IF($J1703="TC",0,IF($J1703="Nso",0,VLOOKUP($A1700,'Class-9'!$B$9:$FL$108,54,0)))</f>
        <v>0</v>
      </c>
      <c r="G1719" s="257">
        <f t="shared" si="348"/>
        <v>0</v>
      </c>
      <c r="H1719" s="258">
        <f>IF($J1703="TC",0,IF($J1703="Nso",0,VLOOKUP($A1700,'Class-9'!$B$9:$FL$108,56,0)))</f>
        <v>0</v>
      </c>
      <c r="I1719" s="81">
        <f>IF($J1703="TC",0,IF($J1703="Nso",0,VLOOKUP($A1700,'Class-9'!$B$9:$FL$108,57,0)))</f>
        <v>0</v>
      </c>
      <c r="J1719" s="257">
        <f t="shared" si="349"/>
        <v>0</v>
      </c>
      <c r="K1719" s="81">
        <f>IF($J1703="TC",0,IF($J1703="Nso",0,VLOOKUP($A1700,'Class-9'!$B$9:$FL$108,59,0)))</f>
        <v>0</v>
      </c>
      <c r="L1719" s="81">
        <f>IF($J1703="Nso",0,VLOOKUP($A1700,'Class-9'!$B$9:$FL$108,60,0))</f>
        <v>0</v>
      </c>
      <c r="M1719" s="257">
        <f t="shared" si="350"/>
        <v>0</v>
      </c>
      <c r="N1719" s="81">
        <f t="shared" si="351"/>
        <v>0</v>
      </c>
      <c r="O1719" s="82" t="str">
        <f>IF($J1703="TC",0,IF($J1703="Nso",0,VLOOKUP($A1700,'Class-9'!$B$9:$FL$108,66,0)))</f>
        <v/>
      </c>
    </row>
    <row r="1720" spans="1:15" ht="16.5" customHeight="1">
      <c r="A1720" s="1138"/>
      <c r="B1720" s="417" t="s">
        <v>200</v>
      </c>
      <c r="C1720" s="1112" t="str">
        <f>'Class-9'!$BP$3</f>
        <v>MATHEMATICS</v>
      </c>
      <c r="D1720" s="1113"/>
      <c r="E1720" s="81">
        <f>IF($J1703="TC",0,IF($J1703="Nso",0,VLOOKUP($A1700,'Class-9'!$B$9:$FL$108,67,0)))</f>
        <v>0</v>
      </c>
      <c r="F1720" s="81">
        <f>IF($J1703="TC",0,IF($J1703="Nso",0,VLOOKUP($A1700,'Class-9'!$B$9:$FL$108,68,0)))</f>
        <v>0</v>
      </c>
      <c r="G1720" s="257">
        <f t="shared" si="348"/>
        <v>0</v>
      </c>
      <c r="H1720" s="258">
        <f>IF($J1703="TC",0,IF($J1703="Nso",0,VLOOKUP($A1700,'Class-9'!$B$9:$FL$108,70,0)))</f>
        <v>0</v>
      </c>
      <c r="I1720" s="81">
        <f>IF($J1703="TC",0,IF($J1703="Nso",0,VLOOKUP($A1700,'Class-9'!$B$9:$FL$108,71,0)))</f>
        <v>0</v>
      </c>
      <c r="J1720" s="257">
        <f t="shared" si="349"/>
        <v>0</v>
      </c>
      <c r="K1720" s="81">
        <f>IF($J1703="TC",0,IF($J1703="Nso",0,VLOOKUP($A1700,'Class-9'!$B$9:$FL$108,73,0)))</f>
        <v>0</v>
      </c>
      <c r="L1720" s="81">
        <f>IF($J1703="Nso",0,VLOOKUP($A1700,'Class-9'!$B$9:$FL$108,74,0))</f>
        <v>0</v>
      </c>
      <c r="M1720" s="257">
        <f t="shared" si="350"/>
        <v>0</v>
      </c>
      <c r="N1720" s="81">
        <f t="shared" si="351"/>
        <v>0</v>
      </c>
      <c r="O1720" s="82" t="str">
        <f>IF($J1703="TC",0,IF($J1703="Nso",0,VLOOKUP($A1700,'Class-9'!$B$9:$FL$108,80,0)))</f>
        <v/>
      </c>
    </row>
    <row r="1721" spans="1:15" ht="16.5" customHeight="1">
      <c r="A1721" s="1138"/>
      <c r="B1721" s="417" t="s">
        <v>200</v>
      </c>
      <c r="C1721" s="1114" t="str">
        <f>'Class-9'!$CD$3</f>
        <v>SCIENCE</v>
      </c>
      <c r="D1721" s="1115"/>
      <c r="E1721" s="411">
        <f>IF($J1703="TC",0,IF($J1703="Nso",0,VLOOKUP($A1700,'Class-9'!$B$9:$FL$108,81,0)))</f>
        <v>0</v>
      </c>
      <c r="F1721" s="411">
        <f>IF($J1703="TC",0,IF($J1703="Nso",0,VLOOKUP($A1700,'Class-9'!$B$9:$FL$108,82,0)))</f>
        <v>0</v>
      </c>
      <c r="G1721" s="412">
        <f t="shared" si="348"/>
        <v>0</v>
      </c>
      <c r="H1721" s="413">
        <f>IF($J1703="TC",0,IF($J1703="Nso",0,VLOOKUP($A1700,'Class-9'!$B$9:$FL$108,84,0)))</f>
        <v>0</v>
      </c>
      <c r="I1721" s="411">
        <f>IF($J1703="TC",0,IF($J1703="Nso",0,VLOOKUP($A1700,'Class-9'!$B$9:$FL$108,85,0)))</f>
        <v>0</v>
      </c>
      <c r="J1721" s="412">
        <f t="shared" si="349"/>
        <v>0</v>
      </c>
      <c r="K1721" s="411">
        <f>IF($J1703="TC",0,IF($J1703="Nso",0,VLOOKUP($A1700,'Class-9'!$B$9:$FL$108,87,0)))</f>
        <v>0</v>
      </c>
      <c r="L1721" s="411">
        <f>IF($J1703="Nso",0,VLOOKUP($A1700,'Class-9'!$B$9:$FL$108,88,0))</f>
        <v>0</v>
      </c>
      <c r="M1721" s="412">
        <f t="shared" si="350"/>
        <v>0</v>
      </c>
      <c r="N1721" s="411">
        <f t="shared" si="351"/>
        <v>0</v>
      </c>
      <c r="O1721" s="414" t="str">
        <f>IF($J1703="TC",0,IF($J1703="Nso",0,VLOOKUP($A1700,'Class-9'!$B$9:$FL$108,94,0)))</f>
        <v/>
      </c>
    </row>
    <row r="1722" spans="1:15" ht="16.5" customHeight="1" thickBot="1">
      <c r="A1722" s="1138"/>
      <c r="B1722" s="417" t="s">
        <v>200</v>
      </c>
      <c r="C1722" s="1114" t="str">
        <f>'Class-9'!$CR$3</f>
        <v>SOCIAL SCIENCE</v>
      </c>
      <c r="D1722" s="1115"/>
      <c r="E1722" s="411">
        <f>IF($J1704="TC",0,IF($J1703="Nso",0,VLOOKUP($A1700,'Class-9'!$B$9:$FL$108,95,0)))</f>
        <v>0</v>
      </c>
      <c r="F1722" s="411">
        <f>IF($J1704="TC",0,IF($J1703="Nso",0,VLOOKUP($A1700,'Class-9'!$B$9:$FL$108,96,0)))</f>
        <v>0</v>
      </c>
      <c r="G1722" s="412">
        <f t="shared" si="348"/>
        <v>0</v>
      </c>
      <c r="H1722" s="413">
        <f>IF($J1704="TC",0,IF($J1703="Nso",0,VLOOKUP($A1700,'Class-9'!$B$9:$FL$108,98,0)))</f>
        <v>0</v>
      </c>
      <c r="I1722" s="411">
        <f>IF($J1704="TC",0,IF($J1703="Nso",0,VLOOKUP($A1700,'Class-9'!$B$9:$FL$108,99,0)))</f>
        <v>0</v>
      </c>
      <c r="J1722" s="412">
        <f t="shared" si="349"/>
        <v>0</v>
      </c>
      <c r="K1722" s="411">
        <f>IF($J1704="TC",0,IF($J1703="Nso",0,VLOOKUP($A1700,'Class-9'!$B$9:$FL$108,101,0)))</f>
        <v>0</v>
      </c>
      <c r="L1722" s="411">
        <f>IF($J1704="Nso",0,VLOOKUP($A1700,'Class-9'!$B$9:$FL$108,102,0))</f>
        <v>0</v>
      </c>
      <c r="M1722" s="412">
        <f t="shared" si="350"/>
        <v>0</v>
      </c>
      <c r="N1722" s="411">
        <f t="shared" si="351"/>
        <v>0</v>
      </c>
      <c r="O1722" s="414" t="str">
        <f>IF($J1704="TC",0,IF($J1703="Nso",0,VLOOKUP($A1700,'Class-9'!$B$9:$FL$108,108,0)))</f>
        <v/>
      </c>
    </row>
    <row r="1723" spans="1:15" ht="23.25" customHeight="1">
      <c r="A1723" s="1138"/>
      <c r="B1723" s="417" t="s">
        <v>200</v>
      </c>
      <c r="C1723" s="1116" t="s">
        <v>89</v>
      </c>
      <c r="D1723" s="1117"/>
      <c r="E1723" s="1118"/>
      <c r="F1723" s="1122" t="s">
        <v>90</v>
      </c>
      <c r="G1723" s="1123"/>
      <c r="H1723" s="1124" t="s">
        <v>91</v>
      </c>
      <c r="I1723" s="1125"/>
      <c r="J1723" s="1126" t="s">
        <v>47</v>
      </c>
      <c r="K1723" s="1127"/>
      <c r="L1723" s="415" t="s">
        <v>111</v>
      </c>
      <c r="M1723" s="1128" t="s">
        <v>45</v>
      </c>
      <c r="N1723" s="1129"/>
      <c r="O1723" s="416" t="s">
        <v>49</v>
      </c>
    </row>
    <row r="1724" spans="1:15" ht="20.25" customHeight="1" thickBot="1">
      <c r="A1724" s="1138"/>
      <c r="B1724" s="417" t="s">
        <v>200</v>
      </c>
      <c r="C1724" s="1119"/>
      <c r="D1724" s="1120"/>
      <c r="E1724" s="1121"/>
      <c r="F1724" s="1130">
        <f>IF($J1703="TC",0,IF($J1703="Nso",0,VLOOKUP($A1700,'Class-9'!$B$9:$FL$108,160,0)))</f>
        <v>0</v>
      </c>
      <c r="G1724" s="1131"/>
      <c r="H1724" s="1130">
        <f>IF($J1703="TC",0,IF($J1703="Nso",0,VLOOKUP($A1700,'Class-9'!$B$9:$FL$108,161,0)))</f>
        <v>0</v>
      </c>
      <c r="I1724" s="1131"/>
      <c r="J1724" s="1132">
        <f>IF($J1703="TC",0,IF($J1703="Nso",0,VLOOKUP($A1700,'Class-9'!$B$9:$FL$108,162,0)))</f>
        <v>0</v>
      </c>
      <c r="K1724" s="1133"/>
      <c r="L1724" s="259" t="str">
        <f>IF($J1703="TC",0,IF($J1703="Nso",0,VLOOKUP($A1700,'Class-9'!$B$9:$FL$108,163,0)))</f>
        <v/>
      </c>
      <c r="M1724" s="1134" t="str">
        <f>IF($J1703="TC","TC",IF($J1703="Nso","NSO",VLOOKUP($A1700,'Class-9'!$B$9:$FL$108,164,0)))</f>
        <v/>
      </c>
      <c r="N1724" s="1135"/>
      <c r="O1724" s="79" t="str">
        <f>IF($J1703="Nso",0,VLOOKUP($A1700,'Class-9'!$B$9:$FL$108,166,0))</f>
        <v/>
      </c>
    </row>
    <row r="1725" spans="1:15" ht="20.25" customHeight="1">
      <c r="A1725" s="1138"/>
      <c r="B1725" s="417" t="s">
        <v>200</v>
      </c>
      <c r="C1725" s="1061" t="s">
        <v>64</v>
      </c>
      <c r="D1725" s="1062"/>
      <c r="E1725" s="1062"/>
      <c r="F1725" s="1062"/>
      <c r="G1725" s="1062"/>
      <c r="H1725" s="1063"/>
      <c r="I1725" s="1064" t="s">
        <v>65</v>
      </c>
      <c r="J1725" s="1065"/>
      <c r="K1725" s="1065"/>
      <c r="L1725" s="83">
        <f>VLOOKUP($A1700,'Class-9'!$B$9:$FL$108,157,0)</f>
        <v>0</v>
      </c>
      <c r="M1725" s="1066" t="s">
        <v>121</v>
      </c>
      <c r="N1725" s="1067"/>
      <c r="O1725" s="1068"/>
    </row>
    <row r="1726" spans="1:15" ht="20.25" customHeight="1" thickBot="1">
      <c r="A1726" s="1138"/>
      <c r="B1726" s="417" t="s">
        <v>200</v>
      </c>
      <c r="C1726" s="1069" t="s">
        <v>60</v>
      </c>
      <c r="D1726" s="1070"/>
      <c r="E1726" s="1070"/>
      <c r="F1726" s="1071" t="s">
        <v>192</v>
      </c>
      <c r="G1726" s="1071"/>
      <c r="H1726" s="260" t="s">
        <v>53</v>
      </c>
      <c r="I1726" s="1072" t="s">
        <v>66</v>
      </c>
      <c r="J1726" s="1073"/>
      <c r="K1726" s="1073"/>
      <c r="L1726" s="113">
        <f>VLOOKUP($A1700,'Class-9'!$B$9:$FL$108,158,0)</f>
        <v>0</v>
      </c>
      <c r="M1726" s="1074" t="str">
        <f>IF($J1703="TC",0,IF($J1703="Nso",0,VLOOKUP($A1700,'Class-9'!$B$9:$FL$108,159,0)))</f>
        <v/>
      </c>
      <c r="N1726" s="1075"/>
      <c r="O1726" s="1076"/>
    </row>
    <row r="1727" spans="1:15" ht="17.25" customHeight="1">
      <c r="A1727" s="1138"/>
      <c r="B1727" s="417" t="s">
        <v>200</v>
      </c>
      <c r="C1727" s="1069"/>
      <c r="D1727" s="1070"/>
      <c r="E1727" s="1070"/>
      <c r="F1727" s="1071"/>
      <c r="G1727" s="1071"/>
      <c r="H1727" s="261" t="s">
        <v>119</v>
      </c>
      <c r="I1727" s="1077" t="s">
        <v>67</v>
      </c>
      <c r="J1727" s="1078"/>
      <c r="K1727" s="1078"/>
      <c r="L1727" s="1079">
        <f>IF($J1703="TC","Transferred",IF($J1703="Nso","NameSeparated",VLOOKUP($A1700,'Class-9'!$B$9:$FL$108,167,0)))</f>
        <v>0</v>
      </c>
      <c r="M1727" s="1079"/>
      <c r="N1727" s="1079"/>
      <c r="O1727" s="1080"/>
    </row>
    <row r="1728" spans="1:15" ht="17.25" customHeight="1">
      <c r="A1728" s="1138"/>
      <c r="B1728" s="417" t="s">
        <v>200</v>
      </c>
      <c r="C1728" s="1081" t="str">
        <f>'Class-9'!$DF$3</f>
        <v>Foundation Of Information Tech.</v>
      </c>
      <c r="D1728" s="1082"/>
      <c r="E1728" s="1083"/>
      <c r="F1728" s="1084" t="str">
        <f>IF($J1703="TC",0,IF($J1703="Nso",0,VLOOKUP($A1700,'Class-9'!$B$9:$GP$108,185,0)))</f>
        <v>0/200</v>
      </c>
      <c r="G1728" s="1084"/>
      <c r="H1728" s="78" t="str">
        <f>IF($J1703="TC",0,IF($J1703="Nso",0,VLOOKUP($A1700,'Class-9'!$B$9:$GP$108,120,0)))</f>
        <v/>
      </c>
      <c r="I1728" s="1085" t="s">
        <v>79</v>
      </c>
      <c r="J1728" s="1086"/>
      <c r="K1728" s="1086"/>
      <c r="L1728" s="1087">
        <f>'Class-9'!$T$2</f>
        <v>44676</v>
      </c>
      <c r="M1728" s="1088"/>
      <c r="N1728" s="1088"/>
      <c r="O1728" s="1089"/>
    </row>
    <row r="1729" spans="1:16" ht="21" customHeight="1">
      <c r="A1729" s="1138"/>
      <c r="B1729" s="417" t="s">
        <v>200</v>
      </c>
      <c r="C1729" s="1090" t="str">
        <f>'Class-9'!$DR$3</f>
        <v>Health &amp; Phy. Edu.</v>
      </c>
      <c r="D1729" s="1084"/>
      <c r="E1729" s="1084"/>
      <c r="F1729" s="1030" t="str">
        <f>IF($J1703="TC",0,IF($J1703="Nso",0,VLOOKUP($A1700,'Class-9'!$B$9:$GP$108,189,0)))</f>
        <v>0/200</v>
      </c>
      <c r="G1729" s="1031"/>
      <c r="H1729" s="78" t="str">
        <f>IF($J1703="TC",0,IF($J1703="Nso",0,VLOOKUP($A1700,'Class-9'!$B$9:$GP$108,132,0)))</f>
        <v/>
      </c>
      <c r="I1729" s="1091"/>
      <c r="J1729" s="1092"/>
      <c r="K1729" s="1092"/>
      <c r="L1729" s="1092"/>
      <c r="M1729" s="1092"/>
      <c r="N1729" s="1092"/>
      <c r="O1729" s="1093"/>
    </row>
    <row r="1730" spans="1:16" ht="21" customHeight="1">
      <c r="A1730" s="1138"/>
      <c r="B1730" s="417" t="s">
        <v>200</v>
      </c>
      <c r="C1730" s="1028" t="str">
        <f>'Class-9'!$ED$3</f>
        <v>S.U.P.W.</v>
      </c>
      <c r="D1730" s="1029"/>
      <c r="E1730" s="1029"/>
      <c r="F1730" s="1030" t="str">
        <f>IF($J1703="TC",0,IF($J1703="Nso",0,VLOOKUP($A1700,'Class-9'!$B$9:$GP$108,193,0)))</f>
        <v>0/100</v>
      </c>
      <c r="G1730" s="1031"/>
      <c r="H1730" s="78" t="str">
        <f>IF($J1703="TC",0,IF($J1703="Nso",0,VLOOKUP($A1700,'Class-9'!$B$9:$GP$108,138,0)))</f>
        <v/>
      </c>
      <c r="I1730" s="1094"/>
      <c r="J1730" s="1095"/>
      <c r="K1730" s="1095"/>
      <c r="L1730" s="1095"/>
      <c r="M1730" s="1095"/>
      <c r="N1730" s="1095"/>
      <c r="O1730" s="1096"/>
    </row>
    <row r="1731" spans="1:16" ht="14.25" customHeight="1">
      <c r="A1731" s="1138"/>
      <c r="B1731" s="417" t="s">
        <v>200</v>
      </c>
      <c r="C1731" s="1028" t="str">
        <f>'Class-9'!$EJ$3</f>
        <v>ART EDUCATION</v>
      </c>
      <c r="D1731" s="1029"/>
      <c r="E1731" s="1029"/>
      <c r="F1731" s="1030" t="str">
        <f>IF($J1702="TC",0,IF($J1702="Nso",0,VLOOKUP($A1700,'Class-9'!$B$9:$GP$108,197,0)))</f>
        <v>0/100</v>
      </c>
      <c r="G1731" s="1031"/>
      <c r="H1731" s="78" t="str">
        <f>IF($J1702="TC",0,IF($J1702="Nso",0,VLOOKUP($A1700,'Class-9'!$B$9:$GP$108,144,0)))</f>
        <v/>
      </c>
      <c r="I1731" s="1032" t="s">
        <v>92</v>
      </c>
      <c r="J1731" s="1033"/>
      <c r="K1731" s="1033"/>
      <c r="L1731" s="1033"/>
      <c r="M1731" s="1033"/>
      <c r="N1731" s="1033"/>
      <c r="O1731" s="1034"/>
    </row>
    <row r="1732" spans="1:16" ht="14.25" customHeight="1" thickBot="1">
      <c r="A1732" s="1138"/>
      <c r="B1732" s="417" t="s">
        <v>200</v>
      </c>
      <c r="C1732" s="1035" t="str">
        <f>'Class-9'!$EP$3</f>
        <v>H &amp; C RAJ</v>
      </c>
      <c r="D1732" s="1036"/>
      <c r="E1732" s="1036"/>
      <c r="F1732" s="1037" t="str">
        <f>IF($J1703="TC",0,IF($J1703="Nso",0,VLOOKUP($A1700,'Class-9'!$B$9:$GU$108,201,0)))</f>
        <v>0/200</v>
      </c>
      <c r="G1732" s="1038"/>
      <c r="H1732" s="374" t="str">
        <f>IF($J1703="TC",0,IF($J1703="Nso",0,VLOOKUP($A1700,'Class-9'!$B$9:$GU$108,156,0)))</f>
        <v/>
      </c>
      <c r="I1732" s="1032" t="s">
        <v>73</v>
      </c>
      <c r="J1732" s="1033"/>
      <c r="K1732" s="1033"/>
      <c r="L1732" s="1033"/>
      <c r="M1732" s="1033"/>
      <c r="N1732" s="1033"/>
      <c r="O1732" s="1034"/>
    </row>
    <row r="1733" spans="1:16" ht="20.25" customHeight="1">
      <c r="A1733" s="1138"/>
      <c r="B1733" s="417" t="s">
        <v>200</v>
      </c>
      <c r="C1733" s="1046" t="s">
        <v>204</v>
      </c>
      <c r="D1733" s="1047"/>
      <c r="E1733" s="1048"/>
      <c r="F1733" s="1055" t="s">
        <v>205</v>
      </c>
      <c r="G1733" s="1056"/>
      <c r="H1733" s="434" t="s">
        <v>34</v>
      </c>
      <c r="I1733" s="1039" t="s">
        <v>74</v>
      </c>
      <c r="J1733" s="1033"/>
      <c r="K1733" s="1033"/>
      <c r="L1733" s="1033"/>
      <c r="M1733" s="1033"/>
      <c r="N1733" s="1033"/>
      <c r="O1733" s="1034"/>
    </row>
    <row r="1734" spans="1:16" ht="20.25" customHeight="1">
      <c r="A1734" s="1138"/>
      <c r="B1734" s="417" t="s">
        <v>200</v>
      </c>
      <c r="C1734" s="1049"/>
      <c r="D1734" s="1050"/>
      <c r="E1734" s="1051"/>
      <c r="F1734" s="1057" t="s">
        <v>206</v>
      </c>
      <c r="G1734" s="1058"/>
      <c r="H1734" s="435" t="s">
        <v>203</v>
      </c>
      <c r="I1734" s="1040" t="s">
        <v>75</v>
      </c>
      <c r="J1734" s="1041"/>
      <c r="K1734" s="1041"/>
      <c r="L1734" s="1041"/>
      <c r="M1734" s="1041"/>
      <c r="N1734" s="1041"/>
      <c r="O1734" s="1042"/>
    </row>
    <row r="1735" spans="1:16" ht="16.5" customHeight="1">
      <c r="A1735" s="1138"/>
      <c r="B1735" s="417" t="s">
        <v>200</v>
      </c>
      <c r="C1735" s="1049"/>
      <c r="D1735" s="1050"/>
      <c r="E1735" s="1051"/>
      <c r="F1735" s="1057" t="s">
        <v>210</v>
      </c>
      <c r="G1735" s="1058"/>
      <c r="H1735" s="435" t="s">
        <v>68</v>
      </c>
      <c r="I1735" s="1043"/>
      <c r="J1735" s="1044"/>
      <c r="K1735" s="1044"/>
      <c r="L1735" s="1044"/>
      <c r="M1735" s="1044"/>
      <c r="N1735" s="1044"/>
      <c r="O1735" s="1045"/>
    </row>
    <row r="1736" spans="1:16" ht="16.5" customHeight="1">
      <c r="A1736" s="1138"/>
      <c r="B1736" s="417" t="s">
        <v>200</v>
      </c>
      <c r="C1736" s="1049"/>
      <c r="D1736" s="1050"/>
      <c r="E1736" s="1051"/>
      <c r="F1736" s="1057" t="s">
        <v>211</v>
      </c>
      <c r="G1736" s="1058"/>
      <c r="H1736" s="435" t="s">
        <v>69</v>
      </c>
      <c r="I1736" s="1043"/>
      <c r="J1736" s="1044"/>
      <c r="K1736" s="1044"/>
      <c r="L1736" s="1044"/>
      <c r="M1736" s="1044"/>
      <c r="N1736" s="1044"/>
      <c r="O1736" s="1045"/>
    </row>
    <row r="1737" spans="1:16" ht="16.5" customHeight="1">
      <c r="A1737" s="1138"/>
      <c r="B1737" s="417" t="s">
        <v>200</v>
      </c>
      <c r="C1737" s="1049"/>
      <c r="D1737" s="1050"/>
      <c r="E1737" s="1051"/>
      <c r="F1737" s="1057" t="s">
        <v>120</v>
      </c>
      <c r="G1737" s="1058"/>
      <c r="H1737" s="435" t="s">
        <v>71</v>
      </c>
      <c r="I1737" s="1022" t="s">
        <v>93</v>
      </c>
      <c r="J1737" s="1023"/>
      <c r="K1737" s="1023"/>
      <c r="L1737" s="1023"/>
      <c r="M1737" s="1023"/>
      <c r="N1737" s="1023"/>
      <c r="O1737" s="1024"/>
    </row>
    <row r="1738" spans="1:16" ht="16.5" customHeight="1" thickBot="1">
      <c r="A1738" s="1138"/>
      <c r="B1738" s="418" t="s">
        <v>200</v>
      </c>
      <c r="C1738" s="1052"/>
      <c r="D1738" s="1053"/>
      <c r="E1738" s="1054"/>
      <c r="F1738" s="1059" t="s">
        <v>208</v>
      </c>
      <c r="G1738" s="1060"/>
      <c r="H1738" s="436" t="s">
        <v>70</v>
      </c>
      <c r="I1738" s="1025"/>
      <c r="J1738" s="1026"/>
      <c r="K1738" s="1026"/>
      <c r="L1738" s="1026"/>
      <c r="M1738" s="1026"/>
      <c r="N1738" s="1026"/>
      <c r="O1738" s="1027"/>
    </row>
    <row r="1739" spans="1:16" ht="24.75" customHeight="1" thickTop="1" thickBot="1">
      <c r="A1739" s="263">
        <f>A1700+1</f>
        <v>45</v>
      </c>
      <c r="B1739" s="1137" t="s">
        <v>56</v>
      </c>
      <c r="C1739" s="1137"/>
      <c r="D1739" s="1137"/>
      <c r="E1739" s="1137"/>
      <c r="F1739" s="1137"/>
      <c r="G1739" s="1137"/>
      <c r="H1739" s="1137"/>
      <c r="I1739" s="1137"/>
      <c r="J1739" s="1137"/>
      <c r="K1739" s="1137"/>
      <c r="L1739" s="1137"/>
      <c r="M1739" s="1137"/>
      <c r="N1739" s="1137"/>
      <c r="O1739" s="1137"/>
    </row>
    <row r="1740" spans="1:16" s="430" customFormat="1" ht="30.75" customHeight="1" thickTop="1">
      <c r="A1740" s="1138"/>
      <c r="B1740" s="1139"/>
      <c r="C1740" s="1140"/>
      <c r="D1740" s="1143" t="str">
        <f>Master!$E$8</f>
        <v>Govt. Sr. Secondary School Raimalwada</v>
      </c>
      <c r="E1740" s="1144"/>
      <c r="F1740" s="1144"/>
      <c r="G1740" s="1144"/>
      <c r="H1740" s="1144"/>
      <c r="I1740" s="1144"/>
      <c r="J1740" s="1144"/>
      <c r="K1740" s="1144"/>
      <c r="L1740" s="1144"/>
      <c r="M1740" s="1144"/>
      <c r="N1740" s="1144"/>
      <c r="O1740" s="1145"/>
    </row>
    <row r="1741" spans="1:16" ht="26.25" customHeight="1" thickBot="1">
      <c r="A1741" s="1138"/>
      <c r="B1741" s="1141"/>
      <c r="C1741" s="1142"/>
      <c r="D1741" s="1146" t="str">
        <f>Master!$E$11</f>
        <v>P.S.-Bapini (Jodhpur)</v>
      </c>
      <c r="E1741" s="1147"/>
      <c r="F1741" s="1147"/>
      <c r="G1741" s="1147"/>
      <c r="H1741" s="1147"/>
      <c r="I1741" s="1147"/>
      <c r="J1741" s="1147"/>
      <c r="K1741" s="1147"/>
      <c r="L1741" s="1147"/>
      <c r="M1741" s="1147"/>
      <c r="N1741" s="1147"/>
      <c r="O1741" s="1148"/>
    </row>
    <row r="1742" spans="1:16" ht="22.5" customHeight="1">
      <c r="A1742" s="1138"/>
      <c r="B1742" s="262"/>
      <c r="C1742" s="1149" t="s">
        <v>183</v>
      </c>
      <c r="D1742" s="1150"/>
      <c r="E1742" s="1150"/>
      <c r="F1742" s="1150"/>
      <c r="G1742" s="1151"/>
      <c r="H1742" s="1158" t="s">
        <v>156</v>
      </c>
      <c r="I1742" s="1158"/>
      <c r="J1742" s="1161">
        <f>VLOOKUP($A1739,'Class-9'!$B$9:$K$108,6)</f>
        <v>0</v>
      </c>
      <c r="K1742" s="1162"/>
      <c r="L1742" s="1167" t="s">
        <v>76</v>
      </c>
      <c r="M1742" s="1168"/>
      <c r="N1742" s="1169" t="str">
        <f>Master!$E$14</f>
        <v>08151106901</v>
      </c>
      <c r="O1742" s="1170"/>
    </row>
    <row r="1743" spans="1:16" ht="18.75" customHeight="1">
      <c r="A1743" s="1138"/>
      <c r="B1743" s="37"/>
      <c r="C1743" s="1152"/>
      <c r="D1743" s="1153"/>
      <c r="E1743" s="1153"/>
      <c r="F1743" s="1153"/>
      <c r="G1743" s="1154"/>
      <c r="H1743" s="1159"/>
      <c r="I1743" s="1159"/>
      <c r="J1743" s="1163"/>
      <c r="K1743" s="1164"/>
      <c r="L1743" s="1171" t="s">
        <v>72</v>
      </c>
      <c r="M1743" s="1172"/>
      <c r="N1743" s="1172"/>
      <c r="O1743" s="1173"/>
      <c r="P1743" s="104" t="s">
        <v>191</v>
      </c>
    </row>
    <row r="1744" spans="1:16" ht="23.25" customHeight="1" thickBot="1">
      <c r="A1744" s="1138"/>
      <c r="B1744" s="37"/>
      <c r="C1744" s="1155"/>
      <c r="D1744" s="1156"/>
      <c r="E1744" s="1156"/>
      <c r="F1744" s="1156"/>
      <c r="G1744" s="1157"/>
      <c r="H1744" s="1160"/>
      <c r="I1744" s="1160"/>
      <c r="J1744" s="1165"/>
      <c r="K1744" s="1166"/>
      <c r="L1744" s="1174" t="s">
        <v>57</v>
      </c>
      <c r="M1744" s="1175"/>
      <c r="N1744" s="1176" t="str">
        <f>Master!$E$6</f>
        <v>2021-22</v>
      </c>
      <c r="O1744" s="1177"/>
    </row>
    <row r="1745" spans="1:15" ht="20.25" customHeight="1">
      <c r="A1745" s="1138"/>
      <c r="B1745" s="417" t="s">
        <v>200</v>
      </c>
      <c r="C1745" s="1178" t="s">
        <v>22</v>
      </c>
      <c r="D1745" s="1179"/>
      <c r="E1745" s="1179"/>
      <c r="F1745" s="1180"/>
      <c r="G1745" s="23" t="s">
        <v>181</v>
      </c>
      <c r="H1745" s="1181">
        <f>VLOOKUP($A1739,'Class-9'!$B$9:$FL$108,4,0)</f>
        <v>0</v>
      </c>
      <c r="I1745" s="1181"/>
      <c r="J1745" s="1181"/>
      <c r="K1745" s="1181"/>
      <c r="L1745" s="1181"/>
      <c r="M1745" s="1181"/>
      <c r="N1745" s="1181"/>
      <c r="O1745" s="1182"/>
    </row>
    <row r="1746" spans="1:15" ht="20.25" customHeight="1">
      <c r="A1746" s="1138"/>
      <c r="B1746" s="417" t="s">
        <v>200</v>
      </c>
      <c r="C1746" s="1183" t="s">
        <v>24</v>
      </c>
      <c r="D1746" s="1184"/>
      <c r="E1746" s="1184"/>
      <c r="F1746" s="1185"/>
      <c r="G1746" s="31" t="s">
        <v>181</v>
      </c>
      <c r="H1746" s="1186">
        <f>VLOOKUP($A1739,'Class-9'!$B$9:$FL$108,7,0)</f>
        <v>0</v>
      </c>
      <c r="I1746" s="1186"/>
      <c r="J1746" s="1186"/>
      <c r="K1746" s="1186"/>
      <c r="L1746" s="1186"/>
      <c r="M1746" s="1186"/>
      <c r="N1746" s="1186"/>
      <c r="O1746" s="1187"/>
    </row>
    <row r="1747" spans="1:15" ht="20.25" customHeight="1">
      <c r="A1747" s="1138"/>
      <c r="B1747" s="417" t="s">
        <v>200</v>
      </c>
      <c r="C1747" s="1183" t="s">
        <v>25</v>
      </c>
      <c r="D1747" s="1184"/>
      <c r="E1747" s="1184"/>
      <c r="F1747" s="1185"/>
      <c r="G1747" s="31" t="s">
        <v>181</v>
      </c>
      <c r="H1747" s="1186">
        <f>VLOOKUP($A1739,'Class-9'!$B$9:$FL$108,8,0)</f>
        <v>0</v>
      </c>
      <c r="I1747" s="1186"/>
      <c r="J1747" s="1186"/>
      <c r="K1747" s="1186"/>
      <c r="L1747" s="1186"/>
      <c r="M1747" s="1186"/>
      <c r="N1747" s="1186"/>
      <c r="O1747" s="1187"/>
    </row>
    <row r="1748" spans="1:15" ht="20.25" customHeight="1">
      <c r="A1748" s="1138"/>
      <c r="B1748" s="417" t="s">
        <v>200</v>
      </c>
      <c r="C1748" s="1183" t="s">
        <v>58</v>
      </c>
      <c r="D1748" s="1184"/>
      <c r="E1748" s="1184"/>
      <c r="F1748" s="1185"/>
      <c r="G1748" s="31" t="s">
        <v>181</v>
      </c>
      <c r="H1748" s="1186">
        <f>VLOOKUP($A1739,'Class-9'!$B$9:$FL$108,9,0)</f>
        <v>0</v>
      </c>
      <c r="I1748" s="1186"/>
      <c r="J1748" s="1186"/>
      <c r="K1748" s="1186"/>
      <c r="L1748" s="1186"/>
      <c r="M1748" s="1186"/>
      <c r="N1748" s="1186"/>
      <c r="O1748" s="1187"/>
    </row>
    <row r="1749" spans="1:15" ht="20.25" customHeight="1">
      <c r="A1749" s="1138"/>
      <c r="B1749" s="417" t="s">
        <v>200</v>
      </c>
      <c r="C1749" s="1183" t="s">
        <v>59</v>
      </c>
      <c r="D1749" s="1184"/>
      <c r="E1749" s="1184"/>
      <c r="F1749" s="1185"/>
      <c r="G1749" s="31" t="s">
        <v>181</v>
      </c>
      <c r="H1749" s="1188" t="str">
        <f>CONCATENATE('Class-9'!$G$4,'Class-9'!$J$4)</f>
        <v>9(A)</v>
      </c>
      <c r="I1749" s="1186"/>
      <c r="J1749" s="1186"/>
      <c r="K1749" s="1186"/>
      <c r="L1749" s="1186"/>
      <c r="M1749" s="1186"/>
      <c r="N1749" s="1186"/>
      <c r="O1749" s="1187"/>
    </row>
    <row r="1750" spans="1:15" ht="20.25" customHeight="1" thickBot="1">
      <c r="A1750" s="1138"/>
      <c r="B1750" s="417" t="s">
        <v>200</v>
      </c>
      <c r="C1750" s="1189" t="s">
        <v>27</v>
      </c>
      <c r="D1750" s="1190"/>
      <c r="E1750" s="1190"/>
      <c r="F1750" s="1191"/>
      <c r="G1750" s="80" t="s">
        <v>181</v>
      </c>
      <c r="H1750" s="1192">
        <f>VLOOKUP($A1739,'Class-9'!$B$9:$FL$108,10,0)</f>
        <v>0</v>
      </c>
      <c r="I1750" s="1192"/>
      <c r="J1750" s="1192"/>
      <c r="K1750" s="1192"/>
      <c r="L1750" s="1192"/>
      <c r="M1750" s="1192"/>
      <c r="N1750" s="1192"/>
      <c r="O1750" s="1193"/>
    </row>
    <row r="1751" spans="1:15" ht="16.5" customHeight="1">
      <c r="A1751" s="1138"/>
      <c r="B1751" s="417" t="s">
        <v>200</v>
      </c>
      <c r="C1751" s="1194" t="s">
        <v>60</v>
      </c>
      <c r="D1751" s="1195"/>
      <c r="E1751" s="1198" t="s">
        <v>81</v>
      </c>
      <c r="F1751" s="1198" t="s">
        <v>82</v>
      </c>
      <c r="G1751" s="1200" t="s">
        <v>32</v>
      </c>
      <c r="H1751" s="1202" t="s">
        <v>61</v>
      </c>
      <c r="I1751" s="1202"/>
      <c r="J1751" s="1203"/>
      <c r="K1751" s="1204" t="s">
        <v>97</v>
      </c>
      <c r="L1751" s="1205"/>
      <c r="M1751" s="1206"/>
      <c r="N1751" s="1097" t="s">
        <v>88</v>
      </c>
      <c r="O1751" s="1099" t="s">
        <v>118</v>
      </c>
    </row>
    <row r="1752" spans="1:15" ht="16.5" customHeight="1">
      <c r="A1752" s="1138"/>
      <c r="B1752" s="417" t="s">
        <v>200</v>
      </c>
      <c r="C1752" s="1196"/>
      <c r="D1752" s="1197"/>
      <c r="E1752" s="1199"/>
      <c r="F1752" s="1199"/>
      <c r="G1752" s="1201"/>
      <c r="H1752" s="428" t="s">
        <v>31</v>
      </c>
      <c r="I1752" s="254" t="s">
        <v>194</v>
      </c>
      <c r="J1752" s="429" t="s">
        <v>32</v>
      </c>
      <c r="K1752" s="428" t="s">
        <v>31</v>
      </c>
      <c r="L1752" s="254" t="s">
        <v>194</v>
      </c>
      <c r="M1752" s="429" t="s">
        <v>32</v>
      </c>
      <c r="N1752" s="1098"/>
      <c r="O1752" s="1100"/>
    </row>
    <row r="1753" spans="1:15" ht="16.5" customHeight="1" thickBot="1">
      <c r="A1753" s="1138"/>
      <c r="B1753" s="417" t="s">
        <v>200</v>
      </c>
      <c r="C1753" s="1102" t="s">
        <v>62</v>
      </c>
      <c r="D1753" s="1103"/>
      <c r="E1753" s="253">
        <f>'Class-9'!$L$7</f>
        <v>10</v>
      </c>
      <c r="F1753" s="253">
        <f>'Class-9'!$M$7</f>
        <v>10</v>
      </c>
      <c r="G1753" s="255">
        <f>SUM(E1753:F1753)</f>
        <v>20</v>
      </c>
      <c r="H1753" s="253">
        <f>'Class-9'!$O$7</f>
        <v>24</v>
      </c>
      <c r="I1753" s="253">
        <f>'Class-9'!$P$7</f>
        <v>6</v>
      </c>
      <c r="J1753" s="255">
        <f>SUM(H1753:I1753)</f>
        <v>30</v>
      </c>
      <c r="K1753" s="253">
        <f>'Class-9'!$R$7</f>
        <v>40</v>
      </c>
      <c r="L1753" s="253">
        <f>'Class-9'!$S$7</f>
        <v>10</v>
      </c>
      <c r="M1753" s="255">
        <f>SUM(K1753:L1753)</f>
        <v>50</v>
      </c>
      <c r="N1753" s="129">
        <f>SUM(G1753,J1753,M1753)</f>
        <v>100</v>
      </c>
      <c r="O1753" s="1101"/>
    </row>
    <row r="1754" spans="1:15" ht="16.5" customHeight="1">
      <c r="A1754" s="1138"/>
      <c r="B1754" s="417" t="s">
        <v>200</v>
      </c>
      <c r="C1754" s="1104" t="str">
        <f>'Class-9'!$L$3</f>
        <v>HINDI</v>
      </c>
      <c r="D1754" s="1105"/>
      <c r="E1754" s="81">
        <f>IF($J1742="TC",0,IF($J1742="Nso",0,VLOOKUP($A1739,'Class-9'!$B$9:$FL$108,11,0)))</f>
        <v>0</v>
      </c>
      <c r="F1754" s="81">
        <f>IF($J1742="TC",0,IF($J1742="Nso",0,VLOOKUP($A1739,'Class-9'!$B$9:$FL$108,12,0)))</f>
        <v>0</v>
      </c>
      <c r="G1754" s="256">
        <f>E1754+F1754</f>
        <v>0</v>
      </c>
      <c r="H1754" s="81">
        <f>IF($J1742="TC",0,IF($J1742="Nso",0,VLOOKUP($A1739,'Class-9'!$B$9:$FL$108,14,0)))</f>
        <v>0</v>
      </c>
      <c r="I1754" s="81">
        <f>IF($J1742="TC",0,IF($J1742="Nso",0,VLOOKUP($A1739,'Class-9'!$B$9:$FL$108,15,0)))</f>
        <v>0</v>
      </c>
      <c r="J1754" s="256">
        <f>H1754+I1754</f>
        <v>0</v>
      </c>
      <c r="K1754" s="81">
        <f>IF($J1742="TC",0,IF($J1742="Nso",0,VLOOKUP($A1739,'Class-9'!$B$9:$FL$108,17,0)))</f>
        <v>0</v>
      </c>
      <c r="L1754" s="81">
        <f>IF($J1742="Nso",0,VLOOKUP($A1739,'Class-9'!$B$9:$FL$108,18,0))</f>
        <v>0</v>
      </c>
      <c r="M1754" s="256">
        <f>K1754+L1754</f>
        <v>0</v>
      </c>
      <c r="N1754" s="81">
        <f>G1754+J1754+M1754</f>
        <v>0</v>
      </c>
      <c r="O1754" s="82" t="str">
        <f>IF($J1742="TC",0,IF($J1742="Nso",0,VLOOKUP($A1739,'Class-9'!$B$9:$FL$108,24,0)))</f>
        <v/>
      </c>
    </row>
    <row r="1755" spans="1:15" ht="16.5" customHeight="1" thickBot="1">
      <c r="A1755" s="1138"/>
      <c r="B1755" s="417" t="s">
        <v>200</v>
      </c>
      <c r="C1755" s="1106" t="str">
        <f>'Class-9'!$Z$3</f>
        <v>ENGLISH</v>
      </c>
      <c r="D1755" s="1107"/>
      <c r="E1755" s="419">
        <f>IF($J1742="TC",0,IF($J1742="Nso",0,VLOOKUP($A1739,'Class-9'!$B$9:$FL$108,25,0)))</f>
        <v>0</v>
      </c>
      <c r="F1755" s="419">
        <f>IF($J1742="TC",0,IF($J1742="Nso",0,VLOOKUP($A1739,'Class-9'!$B$9:$FL$108,26,0)))</f>
        <v>0</v>
      </c>
      <c r="G1755" s="420">
        <f t="shared" ref="G1755" si="352">E1755+F1755</f>
        <v>0</v>
      </c>
      <c r="H1755" s="421">
        <f>IF($J1742="TC",0,IF($J1742="Nso",0,VLOOKUP($A1739,'Class-9'!$B$9:$FL$108,28,0)))</f>
        <v>0</v>
      </c>
      <c r="I1755" s="419">
        <f>IF($J1742="TC",0,IF($J1742="Nso",0,VLOOKUP($A1739,'Class-9'!$B$9:$FL$108,29,0)))</f>
        <v>0</v>
      </c>
      <c r="J1755" s="420">
        <f t="shared" ref="J1755" si="353">H1755+I1755</f>
        <v>0</v>
      </c>
      <c r="K1755" s="419">
        <f>IF($J1742="TC",0,IF($J1742="Nso",0,VLOOKUP($A1739,'Class-9'!$B$9:$FL$108,31,0)))</f>
        <v>0</v>
      </c>
      <c r="L1755" s="419">
        <f>IF($J1742="Nso",0,VLOOKUP($A1739,'Class-9'!$B$9:$FL$108,32,0))</f>
        <v>0</v>
      </c>
      <c r="M1755" s="420">
        <f t="shared" ref="M1755" si="354">K1755+L1755</f>
        <v>0</v>
      </c>
      <c r="N1755" s="419">
        <f t="shared" ref="N1755" si="355">G1755+J1755+M1755</f>
        <v>0</v>
      </c>
      <c r="O1755" s="422" t="str">
        <f>IF($J1742="TC",0,IF($J1742="Nso",0,VLOOKUP($A1739,'Class-9'!$B$9:$FL$108,38,0)))</f>
        <v/>
      </c>
    </row>
    <row r="1756" spans="1:15" ht="16.5" customHeight="1" thickBot="1">
      <c r="A1756" s="1138"/>
      <c r="B1756" s="417" t="s">
        <v>200</v>
      </c>
      <c r="C1756" s="1108" t="s">
        <v>62</v>
      </c>
      <c r="D1756" s="1109"/>
      <c r="E1756" s="424">
        <f>'Class-9'!$AN$7</f>
        <v>20</v>
      </c>
      <c r="F1756" s="424">
        <f>'Class-9'!$AO$7</f>
        <v>20</v>
      </c>
      <c r="G1756" s="425">
        <f>SUM(E1756:F1756)</f>
        <v>40</v>
      </c>
      <c r="H1756" s="424">
        <f>'Class-9'!$AQ$7</f>
        <v>48</v>
      </c>
      <c r="I1756" s="424">
        <f>'Class-9'!$AR$7</f>
        <v>12</v>
      </c>
      <c r="J1756" s="425">
        <f>SUM(H1756:I1756)</f>
        <v>60</v>
      </c>
      <c r="K1756" s="424">
        <f>'Class-9'!$AT$7</f>
        <v>80</v>
      </c>
      <c r="L1756" s="424">
        <f>'Class-9'!$AU$7</f>
        <v>20</v>
      </c>
      <c r="M1756" s="425">
        <f>SUM(K1756:L1756)</f>
        <v>100</v>
      </c>
      <c r="N1756" s="426">
        <f>SUM(G1756,J1756,M1756)</f>
        <v>200</v>
      </c>
      <c r="O1756" s="427" t="s">
        <v>201</v>
      </c>
    </row>
    <row r="1757" spans="1:15" ht="16.5" customHeight="1">
      <c r="A1757" s="1138"/>
      <c r="B1757" s="417" t="s">
        <v>200</v>
      </c>
      <c r="C1757" s="1110" t="str">
        <f>'Class-9'!$AN$3</f>
        <v>SANSKRIT-I</v>
      </c>
      <c r="D1757" s="1111"/>
      <c r="E1757" s="81">
        <f>IF($J1742="TC",0,IF($J1742="Nso",0,VLOOKUP($A1739,'Class-9'!$B$9:$FL$108,39,0)))</f>
        <v>0</v>
      </c>
      <c r="F1757" s="81">
        <f>IF($J1742="TC",0,IF($J1742="TC",0,IF($J1742="Nso",0,VLOOKUP($A1739,'Class-9'!$B$9:$FL$108,40,0))))</f>
        <v>0</v>
      </c>
      <c r="G1757" s="423">
        <f t="shared" ref="G1757:G1761" si="356">E1757+F1757</f>
        <v>0</v>
      </c>
      <c r="H1757" s="410">
        <f>IF($J1742="TC",0,IF($J1742="Nso",0,VLOOKUP($A1739,'Class-9'!$B$9:$FL$108,42,0)))</f>
        <v>0</v>
      </c>
      <c r="I1757" s="81">
        <f>IF($J1742="TC",0,IF($J1742="Nso",0,VLOOKUP($A1739,'Class-9'!$B$9:$FL$108,43,0)))</f>
        <v>0</v>
      </c>
      <c r="J1757" s="423">
        <f t="shared" ref="J1757:J1761" si="357">H1757+I1757</f>
        <v>0</v>
      </c>
      <c r="K1757" s="81">
        <f>IF($J1742="TC",0,IF($J1742="Nso",0,VLOOKUP($A1739,'Class-9'!$B$9:$FL$108,45,0)))</f>
        <v>0</v>
      </c>
      <c r="L1757" s="81">
        <f>IF($J1742="Nso",0,VLOOKUP($A1739,'Class-9'!$B$9:$FL$108,46,0))</f>
        <v>0</v>
      </c>
      <c r="M1757" s="423">
        <f t="shared" ref="M1757:M1761" si="358">K1757+L1757</f>
        <v>0</v>
      </c>
      <c r="N1757" s="81">
        <f t="shared" ref="N1757:N1761" si="359">G1757+J1757+M1757</f>
        <v>0</v>
      </c>
      <c r="O1757" s="82" t="str">
        <f>IF($J1742="TC",0,IF($J1742="Nso",0,VLOOKUP($A1739,'Class-9'!$B$9:$FL$108,52,0)))</f>
        <v/>
      </c>
    </row>
    <row r="1758" spans="1:15" ht="16.5" customHeight="1">
      <c r="A1758" s="1138"/>
      <c r="B1758" s="417" t="s">
        <v>200</v>
      </c>
      <c r="C1758" s="1112" t="str">
        <f>'Class-9'!$BB$3</f>
        <v>SANSKRIT-II</v>
      </c>
      <c r="D1758" s="1113"/>
      <c r="E1758" s="81">
        <f>IF($J1742="TC",0,IF($J1742="Nso",0,VLOOKUP($A1739,'Class-9'!$B$9:$FL$108,53,0)))</f>
        <v>0</v>
      </c>
      <c r="F1758" s="81">
        <f>IF($J1742="TC",0,IF($J1742="Nso",0,VLOOKUP($A1739,'Class-9'!$B$9:$FL$108,54,0)))</f>
        <v>0</v>
      </c>
      <c r="G1758" s="257">
        <f t="shared" si="356"/>
        <v>0</v>
      </c>
      <c r="H1758" s="258">
        <f>IF($J1742="TC",0,IF($J1742="Nso",0,VLOOKUP($A1739,'Class-9'!$B$9:$FL$108,56,0)))</f>
        <v>0</v>
      </c>
      <c r="I1758" s="81">
        <f>IF($J1742="TC",0,IF($J1742="Nso",0,VLOOKUP($A1739,'Class-9'!$B$9:$FL$108,57,0)))</f>
        <v>0</v>
      </c>
      <c r="J1758" s="257">
        <f t="shared" si="357"/>
        <v>0</v>
      </c>
      <c r="K1758" s="81">
        <f>IF($J1742="TC",0,IF($J1742="Nso",0,VLOOKUP($A1739,'Class-9'!$B$9:$FL$108,59,0)))</f>
        <v>0</v>
      </c>
      <c r="L1758" s="81">
        <f>IF($J1742="Nso",0,VLOOKUP($A1739,'Class-9'!$B$9:$FL$108,60,0))</f>
        <v>0</v>
      </c>
      <c r="M1758" s="257">
        <f t="shared" si="358"/>
        <v>0</v>
      </c>
      <c r="N1758" s="81">
        <f t="shared" si="359"/>
        <v>0</v>
      </c>
      <c r="O1758" s="82" t="str">
        <f>IF($J1742="TC",0,IF($J1742="Nso",0,VLOOKUP($A1739,'Class-9'!$B$9:$FL$108,66,0)))</f>
        <v/>
      </c>
    </row>
    <row r="1759" spans="1:15" ht="16.5" customHeight="1">
      <c r="A1759" s="1138"/>
      <c r="B1759" s="417" t="s">
        <v>200</v>
      </c>
      <c r="C1759" s="1112" t="str">
        <f>'Class-9'!$BP$3</f>
        <v>MATHEMATICS</v>
      </c>
      <c r="D1759" s="1113"/>
      <c r="E1759" s="81">
        <f>IF($J1742="TC",0,IF($J1742="Nso",0,VLOOKUP($A1739,'Class-9'!$B$9:$FL$108,67,0)))</f>
        <v>0</v>
      </c>
      <c r="F1759" s="81">
        <f>IF($J1742="TC",0,IF($J1742="Nso",0,VLOOKUP($A1739,'Class-9'!$B$9:$FL$108,68,0)))</f>
        <v>0</v>
      </c>
      <c r="G1759" s="257">
        <f t="shared" si="356"/>
        <v>0</v>
      </c>
      <c r="H1759" s="258">
        <f>IF($J1742="TC",0,IF($J1742="Nso",0,VLOOKUP($A1739,'Class-9'!$B$9:$FL$108,70,0)))</f>
        <v>0</v>
      </c>
      <c r="I1759" s="81">
        <f>IF($J1742="TC",0,IF($J1742="Nso",0,VLOOKUP($A1739,'Class-9'!$B$9:$FL$108,71,0)))</f>
        <v>0</v>
      </c>
      <c r="J1759" s="257">
        <f t="shared" si="357"/>
        <v>0</v>
      </c>
      <c r="K1759" s="81">
        <f>IF($J1742="TC",0,IF($J1742="Nso",0,VLOOKUP($A1739,'Class-9'!$B$9:$FL$108,73,0)))</f>
        <v>0</v>
      </c>
      <c r="L1759" s="81">
        <f>IF($J1742="Nso",0,VLOOKUP($A1739,'Class-9'!$B$9:$FL$108,74,0))</f>
        <v>0</v>
      </c>
      <c r="M1759" s="257">
        <f t="shared" si="358"/>
        <v>0</v>
      </c>
      <c r="N1759" s="81">
        <f t="shared" si="359"/>
        <v>0</v>
      </c>
      <c r="O1759" s="82" t="str">
        <f>IF($J1742="TC",0,IF($J1742="Nso",0,VLOOKUP($A1739,'Class-9'!$B$9:$FL$108,80,0)))</f>
        <v/>
      </c>
    </row>
    <row r="1760" spans="1:15" ht="16.5" customHeight="1">
      <c r="A1760" s="1138"/>
      <c r="B1760" s="417" t="s">
        <v>200</v>
      </c>
      <c r="C1760" s="1114" t="str">
        <f>'Class-9'!$CD$3</f>
        <v>SCIENCE</v>
      </c>
      <c r="D1760" s="1115"/>
      <c r="E1760" s="411">
        <f>IF($J1742="TC",0,IF($J1742="Nso",0,VLOOKUP($A1739,'Class-9'!$B$9:$FL$108,81,0)))</f>
        <v>0</v>
      </c>
      <c r="F1760" s="411">
        <f>IF($J1742="TC",0,IF($J1742="Nso",0,VLOOKUP($A1739,'Class-9'!$B$9:$FL$108,82,0)))</f>
        <v>0</v>
      </c>
      <c r="G1760" s="412">
        <f t="shared" si="356"/>
        <v>0</v>
      </c>
      <c r="H1760" s="413">
        <f>IF($J1742="TC",0,IF($J1742="Nso",0,VLOOKUP($A1739,'Class-9'!$B$9:$FL$108,84,0)))</f>
        <v>0</v>
      </c>
      <c r="I1760" s="411">
        <f>IF($J1742="TC",0,IF($J1742="Nso",0,VLOOKUP($A1739,'Class-9'!$B$9:$FL$108,85,0)))</f>
        <v>0</v>
      </c>
      <c r="J1760" s="412">
        <f t="shared" si="357"/>
        <v>0</v>
      </c>
      <c r="K1760" s="411">
        <f>IF($J1742="TC",0,IF($J1742="Nso",0,VLOOKUP($A1739,'Class-9'!$B$9:$FL$108,87,0)))</f>
        <v>0</v>
      </c>
      <c r="L1760" s="411">
        <f>IF($J1742="Nso",0,VLOOKUP($A1739,'Class-9'!$B$9:$FL$108,88,0))</f>
        <v>0</v>
      </c>
      <c r="M1760" s="412">
        <f t="shared" si="358"/>
        <v>0</v>
      </c>
      <c r="N1760" s="411">
        <f t="shared" si="359"/>
        <v>0</v>
      </c>
      <c r="O1760" s="414" t="str">
        <f>IF($J1742="TC",0,IF($J1742="Nso",0,VLOOKUP($A1739,'Class-9'!$B$9:$FL$108,94,0)))</f>
        <v/>
      </c>
    </row>
    <row r="1761" spans="1:15" ht="16.5" customHeight="1" thickBot="1">
      <c r="A1761" s="1138"/>
      <c r="B1761" s="417" t="s">
        <v>200</v>
      </c>
      <c r="C1761" s="1114" t="str">
        <f>'Class-9'!$CR$3</f>
        <v>SOCIAL SCIENCE</v>
      </c>
      <c r="D1761" s="1115"/>
      <c r="E1761" s="411">
        <f>IF($J1743="TC",0,IF($J1742="Nso",0,VLOOKUP($A1739,'Class-9'!$B$9:$FL$108,95,0)))</f>
        <v>0</v>
      </c>
      <c r="F1761" s="411">
        <f>IF($J1743="TC",0,IF($J1742="Nso",0,VLOOKUP($A1739,'Class-9'!$B$9:$FL$108,96,0)))</f>
        <v>0</v>
      </c>
      <c r="G1761" s="412">
        <f t="shared" si="356"/>
        <v>0</v>
      </c>
      <c r="H1761" s="413">
        <f>IF($J1743="TC",0,IF($J1742="Nso",0,VLOOKUP($A1739,'Class-9'!$B$9:$FL$108,98,0)))</f>
        <v>0</v>
      </c>
      <c r="I1761" s="411">
        <f>IF($J1743="TC",0,IF($J1742="Nso",0,VLOOKUP($A1739,'Class-9'!$B$9:$FL$108,99,0)))</f>
        <v>0</v>
      </c>
      <c r="J1761" s="412">
        <f t="shared" si="357"/>
        <v>0</v>
      </c>
      <c r="K1761" s="411">
        <f>IF($J1743="TC",0,IF($J1742="Nso",0,VLOOKUP($A1739,'Class-9'!$B$9:$FL$108,101,0)))</f>
        <v>0</v>
      </c>
      <c r="L1761" s="411">
        <f>IF($J1743="Nso",0,VLOOKUP($A1739,'Class-9'!$B$9:$FL$108,102,0))</f>
        <v>0</v>
      </c>
      <c r="M1761" s="412">
        <f t="shared" si="358"/>
        <v>0</v>
      </c>
      <c r="N1761" s="411">
        <f t="shared" si="359"/>
        <v>0</v>
      </c>
      <c r="O1761" s="414" t="str">
        <f>IF($J1743="TC",0,IF($J1742="Nso",0,VLOOKUP($A1739,'Class-9'!$B$9:$FL$108,108,0)))</f>
        <v/>
      </c>
    </row>
    <row r="1762" spans="1:15" ht="23.25" customHeight="1">
      <c r="A1762" s="1138"/>
      <c r="B1762" s="417" t="s">
        <v>200</v>
      </c>
      <c r="C1762" s="1116" t="s">
        <v>89</v>
      </c>
      <c r="D1762" s="1117"/>
      <c r="E1762" s="1118"/>
      <c r="F1762" s="1122" t="s">
        <v>90</v>
      </c>
      <c r="G1762" s="1123"/>
      <c r="H1762" s="1124" t="s">
        <v>91</v>
      </c>
      <c r="I1762" s="1125"/>
      <c r="J1762" s="1126" t="s">
        <v>47</v>
      </c>
      <c r="K1762" s="1127"/>
      <c r="L1762" s="415" t="s">
        <v>111</v>
      </c>
      <c r="M1762" s="1128" t="s">
        <v>45</v>
      </c>
      <c r="N1762" s="1129"/>
      <c r="O1762" s="416" t="s">
        <v>49</v>
      </c>
    </row>
    <row r="1763" spans="1:15" ht="20.25" customHeight="1" thickBot="1">
      <c r="A1763" s="1138"/>
      <c r="B1763" s="417" t="s">
        <v>200</v>
      </c>
      <c r="C1763" s="1119"/>
      <c r="D1763" s="1120"/>
      <c r="E1763" s="1121"/>
      <c r="F1763" s="1130">
        <f>IF($J1742="TC",0,IF($J1742="Nso",0,VLOOKUP($A1739,'Class-9'!$B$9:$FL$108,160,0)))</f>
        <v>0</v>
      </c>
      <c r="G1763" s="1131"/>
      <c r="H1763" s="1130">
        <f>IF($J1742="TC",0,IF($J1742="Nso",0,VLOOKUP($A1739,'Class-9'!$B$9:$FL$108,161,0)))</f>
        <v>0</v>
      </c>
      <c r="I1763" s="1131"/>
      <c r="J1763" s="1132">
        <f>IF($J1742="TC",0,IF($J1742="Nso",0,VLOOKUP($A1739,'Class-9'!$B$9:$FL$108,162,0)))</f>
        <v>0</v>
      </c>
      <c r="K1763" s="1133"/>
      <c r="L1763" s="259" t="str">
        <f>IF($J1742="TC",0,IF($J1742="Nso",0,VLOOKUP($A1739,'Class-9'!$B$9:$FL$108,163,0)))</f>
        <v/>
      </c>
      <c r="M1763" s="1134" t="str">
        <f>IF($J1742="TC","TC",IF($J1742="Nso","NSO",VLOOKUP($A1739,'Class-9'!$B$9:$FL$108,164,0)))</f>
        <v/>
      </c>
      <c r="N1763" s="1135"/>
      <c r="O1763" s="79" t="str">
        <f>IF($J1742="Nso",0,VLOOKUP($A1739,'Class-9'!$B$9:$FL$108,166,0))</f>
        <v/>
      </c>
    </row>
    <row r="1764" spans="1:15" ht="20.25" customHeight="1">
      <c r="A1764" s="1138"/>
      <c r="B1764" s="417" t="s">
        <v>200</v>
      </c>
      <c r="C1764" s="1061" t="s">
        <v>64</v>
      </c>
      <c r="D1764" s="1062"/>
      <c r="E1764" s="1062"/>
      <c r="F1764" s="1062"/>
      <c r="G1764" s="1062"/>
      <c r="H1764" s="1063"/>
      <c r="I1764" s="1064" t="s">
        <v>65</v>
      </c>
      <c r="J1764" s="1065"/>
      <c r="K1764" s="1065"/>
      <c r="L1764" s="83">
        <f>VLOOKUP($A1739,'Class-9'!$B$9:$FL$108,157,0)</f>
        <v>0</v>
      </c>
      <c r="M1764" s="1066" t="s">
        <v>121</v>
      </c>
      <c r="N1764" s="1067"/>
      <c r="O1764" s="1068"/>
    </row>
    <row r="1765" spans="1:15" ht="20.25" customHeight="1" thickBot="1">
      <c r="A1765" s="1138"/>
      <c r="B1765" s="417" t="s">
        <v>200</v>
      </c>
      <c r="C1765" s="1069" t="s">
        <v>60</v>
      </c>
      <c r="D1765" s="1070"/>
      <c r="E1765" s="1070"/>
      <c r="F1765" s="1071" t="s">
        <v>192</v>
      </c>
      <c r="G1765" s="1071"/>
      <c r="H1765" s="260" t="s">
        <v>53</v>
      </c>
      <c r="I1765" s="1072" t="s">
        <v>66</v>
      </c>
      <c r="J1765" s="1073"/>
      <c r="K1765" s="1073"/>
      <c r="L1765" s="113">
        <f>VLOOKUP($A1739,'Class-9'!$B$9:$FL$108,158,0)</f>
        <v>0</v>
      </c>
      <c r="M1765" s="1074" t="str">
        <f>IF($J1742="TC",0,IF($J1742="Nso",0,VLOOKUP($A1739,'Class-9'!$B$9:$FL$108,159,0)))</f>
        <v/>
      </c>
      <c r="N1765" s="1075"/>
      <c r="O1765" s="1076"/>
    </row>
    <row r="1766" spans="1:15" ht="17.25" customHeight="1">
      <c r="A1766" s="1138"/>
      <c r="B1766" s="417" t="s">
        <v>200</v>
      </c>
      <c r="C1766" s="1069"/>
      <c r="D1766" s="1070"/>
      <c r="E1766" s="1070"/>
      <c r="F1766" s="1071"/>
      <c r="G1766" s="1071"/>
      <c r="H1766" s="261" t="s">
        <v>119</v>
      </c>
      <c r="I1766" s="1077" t="s">
        <v>67</v>
      </c>
      <c r="J1766" s="1078"/>
      <c r="K1766" s="1078"/>
      <c r="L1766" s="1079">
        <f>IF($J1742="TC","Transferred",IF($J1742="Nso","NameSeparated",VLOOKUP($A1739,'Class-9'!$B$9:$FL$108,167,0)))</f>
        <v>0</v>
      </c>
      <c r="M1766" s="1079"/>
      <c r="N1766" s="1079"/>
      <c r="O1766" s="1080"/>
    </row>
    <row r="1767" spans="1:15" ht="17.25" customHeight="1">
      <c r="A1767" s="1138"/>
      <c r="B1767" s="417" t="s">
        <v>200</v>
      </c>
      <c r="C1767" s="1081" t="str">
        <f>'Class-9'!$DF$3</f>
        <v>Foundation Of Information Tech.</v>
      </c>
      <c r="D1767" s="1082"/>
      <c r="E1767" s="1083"/>
      <c r="F1767" s="1084" t="str">
        <f>IF($J1742="TC",0,IF($J1742="Nso",0,VLOOKUP($A1739,'Class-9'!$B$9:$GP$108,185,0)))</f>
        <v>0/200</v>
      </c>
      <c r="G1767" s="1084"/>
      <c r="H1767" s="78" t="str">
        <f>IF($J1742="TC",0,IF($J1742="Nso",0,VLOOKUP($A1739,'Class-9'!$B$9:$GP$108,120,0)))</f>
        <v/>
      </c>
      <c r="I1767" s="1085" t="s">
        <v>79</v>
      </c>
      <c r="J1767" s="1086"/>
      <c r="K1767" s="1086"/>
      <c r="L1767" s="1087">
        <f>'Class-9'!$T$2</f>
        <v>44676</v>
      </c>
      <c r="M1767" s="1088"/>
      <c r="N1767" s="1088"/>
      <c r="O1767" s="1089"/>
    </row>
    <row r="1768" spans="1:15" ht="21" customHeight="1">
      <c r="A1768" s="1138"/>
      <c r="B1768" s="417" t="s">
        <v>200</v>
      </c>
      <c r="C1768" s="1090" t="str">
        <f>'Class-9'!$DR$3</f>
        <v>Health &amp; Phy. Edu.</v>
      </c>
      <c r="D1768" s="1084"/>
      <c r="E1768" s="1084"/>
      <c r="F1768" s="1030" t="str">
        <f>IF($J1742="TC",0,IF($J1742="Nso",0,VLOOKUP($A1739,'Class-9'!$B$9:$GP$108,189,0)))</f>
        <v>0/200</v>
      </c>
      <c r="G1768" s="1031"/>
      <c r="H1768" s="78" t="str">
        <f>IF($J1742="TC",0,IF($J1742="Nso",0,VLOOKUP($A1739,'Class-9'!$B$9:$GP$108,132,0)))</f>
        <v/>
      </c>
      <c r="I1768" s="1091"/>
      <c r="J1768" s="1092"/>
      <c r="K1768" s="1092"/>
      <c r="L1768" s="1092"/>
      <c r="M1768" s="1092"/>
      <c r="N1768" s="1092"/>
      <c r="O1768" s="1093"/>
    </row>
    <row r="1769" spans="1:15" ht="21" customHeight="1">
      <c r="A1769" s="1138"/>
      <c r="B1769" s="417" t="s">
        <v>200</v>
      </c>
      <c r="C1769" s="1028" t="str">
        <f>'Class-9'!$ED$3</f>
        <v>S.U.P.W.</v>
      </c>
      <c r="D1769" s="1029"/>
      <c r="E1769" s="1029"/>
      <c r="F1769" s="1030" t="str">
        <f>IF($J1742="TC",0,IF($J1742="Nso",0,VLOOKUP($A1739,'Class-9'!$B$9:$GP$108,193,0)))</f>
        <v>0/100</v>
      </c>
      <c r="G1769" s="1031"/>
      <c r="H1769" s="78" t="str">
        <f>IF($J1742="TC",0,IF($J1742="Nso",0,VLOOKUP($A1739,'Class-9'!$B$9:$GP$108,138,0)))</f>
        <v/>
      </c>
      <c r="I1769" s="1094"/>
      <c r="J1769" s="1095"/>
      <c r="K1769" s="1095"/>
      <c r="L1769" s="1095"/>
      <c r="M1769" s="1095"/>
      <c r="N1769" s="1095"/>
      <c r="O1769" s="1096"/>
    </row>
    <row r="1770" spans="1:15" ht="14.25" customHeight="1">
      <c r="A1770" s="1138"/>
      <c r="B1770" s="417" t="s">
        <v>200</v>
      </c>
      <c r="C1770" s="1028" t="str">
        <f>'Class-9'!$EJ$3</f>
        <v>ART EDUCATION</v>
      </c>
      <c r="D1770" s="1029"/>
      <c r="E1770" s="1029"/>
      <c r="F1770" s="1030" t="str">
        <f>IF($J1741="TC",0,IF($J1741="Nso",0,VLOOKUP($A1739,'Class-9'!$B$9:$GP$108,197,0)))</f>
        <v>0/100</v>
      </c>
      <c r="G1770" s="1031"/>
      <c r="H1770" s="78" t="str">
        <f>IF($J1741="TC",0,IF($J1741="Nso",0,VLOOKUP($A1739,'Class-9'!$B$9:$GP$108,144,0)))</f>
        <v/>
      </c>
      <c r="I1770" s="1032" t="s">
        <v>92</v>
      </c>
      <c r="J1770" s="1033"/>
      <c r="K1770" s="1033"/>
      <c r="L1770" s="1033"/>
      <c r="M1770" s="1033"/>
      <c r="N1770" s="1033"/>
      <c r="O1770" s="1034"/>
    </row>
    <row r="1771" spans="1:15" ht="14.25" customHeight="1" thickBot="1">
      <c r="A1771" s="1138"/>
      <c r="B1771" s="417" t="s">
        <v>200</v>
      </c>
      <c r="C1771" s="1035" t="str">
        <f>'Class-9'!$EP$3</f>
        <v>H &amp; C RAJ</v>
      </c>
      <c r="D1771" s="1036"/>
      <c r="E1771" s="1036"/>
      <c r="F1771" s="1037" t="str">
        <f>IF($J1742="TC",0,IF($J1742="Nso",0,VLOOKUP($A1739,'Class-9'!$B$9:$GU$108,201,0)))</f>
        <v>0/200</v>
      </c>
      <c r="G1771" s="1038"/>
      <c r="H1771" s="374" t="str">
        <f>IF($J1742="TC",0,IF($J1742="Nso",0,VLOOKUP($A1739,'Class-9'!$B$9:$GU$108,156,0)))</f>
        <v/>
      </c>
      <c r="I1771" s="1032" t="s">
        <v>73</v>
      </c>
      <c r="J1771" s="1033"/>
      <c r="K1771" s="1033"/>
      <c r="L1771" s="1033"/>
      <c r="M1771" s="1033"/>
      <c r="N1771" s="1033"/>
      <c r="O1771" s="1034"/>
    </row>
    <row r="1772" spans="1:15" ht="20.25" customHeight="1">
      <c r="A1772" s="1138"/>
      <c r="B1772" s="417" t="s">
        <v>200</v>
      </c>
      <c r="C1772" s="1046" t="s">
        <v>204</v>
      </c>
      <c r="D1772" s="1047"/>
      <c r="E1772" s="1048"/>
      <c r="F1772" s="1055" t="s">
        <v>205</v>
      </c>
      <c r="G1772" s="1056"/>
      <c r="H1772" s="434" t="s">
        <v>34</v>
      </c>
      <c r="I1772" s="1039" t="s">
        <v>74</v>
      </c>
      <c r="J1772" s="1033"/>
      <c r="K1772" s="1033"/>
      <c r="L1772" s="1033"/>
      <c r="M1772" s="1033"/>
      <c r="N1772" s="1033"/>
      <c r="O1772" s="1034"/>
    </row>
    <row r="1773" spans="1:15" ht="20.25" customHeight="1">
      <c r="A1773" s="1138"/>
      <c r="B1773" s="417" t="s">
        <v>200</v>
      </c>
      <c r="C1773" s="1049"/>
      <c r="D1773" s="1050"/>
      <c r="E1773" s="1051"/>
      <c r="F1773" s="1057" t="s">
        <v>206</v>
      </c>
      <c r="G1773" s="1058"/>
      <c r="H1773" s="435" t="s">
        <v>203</v>
      </c>
      <c r="I1773" s="1040" t="s">
        <v>75</v>
      </c>
      <c r="J1773" s="1041"/>
      <c r="K1773" s="1041"/>
      <c r="L1773" s="1041"/>
      <c r="M1773" s="1041"/>
      <c r="N1773" s="1041"/>
      <c r="O1773" s="1042"/>
    </row>
    <row r="1774" spans="1:15" ht="16.5" customHeight="1">
      <c r="A1774" s="1138"/>
      <c r="B1774" s="417" t="s">
        <v>200</v>
      </c>
      <c r="C1774" s="1049"/>
      <c r="D1774" s="1050"/>
      <c r="E1774" s="1051"/>
      <c r="F1774" s="1057" t="s">
        <v>210</v>
      </c>
      <c r="G1774" s="1058"/>
      <c r="H1774" s="435" t="s">
        <v>68</v>
      </c>
      <c r="I1774" s="1043"/>
      <c r="J1774" s="1044"/>
      <c r="K1774" s="1044"/>
      <c r="L1774" s="1044"/>
      <c r="M1774" s="1044"/>
      <c r="N1774" s="1044"/>
      <c r="O1774" s="1045"/>
    </row>
    <row r="1775" spans="1:15" ht="16.5" customHeight="1">
      <c r="A1775" s="1138"/>
      <c r="B1775" s="417" t="s">
        <v>200</v>
      </c>
      <c r="C1775" s="1049"/>
      <c r="D1775" s="1050"/>
      <c r="E1775" s="1051"/>
      <c r="F1775" s="1057" t="s">
        <v>211</v>
      </c>
      <c r="G1775" s="1058"/>
      <c r="H1775" s="435" t="s">
        <v>69</v>
      </c>
      <c r="I1775" s="1043"/>
      <c r="J1775" s="1044"/>
      <c r="K1775" s="1044"/>
      <c r="L1775" s="1044"/>
      <c r="M1775" s="1044"/>
      <c r="N1775" s="1044"/>
      <c r="O1775" s="1045"/>
    </row>
    <row r="1776" spans="1:15" ht="16.5" customHeight="1">
      <c r="A1776" s="1138"/>
      <c r="B1776" s="417" t="s">
        <v>200</v>
      </c>
      <c r="C1776" s="1049"/>
      <c r="D1776" s="1050"/>
      <c r="E1776" s="1051"/>
      <c r="F1776" s="1057" t="s">
        <v>120</v>
      </c>
      <c r="G1776" s="1058"/>
      <c r="H1776" s="435" t="s">
        <v>71</v>
      </c>
      <c r="I1776" s="1022" t="s">
        <v>93</v>
      </c>
      <c r="J1776" s="1023"/>
      <c r="K1776" s="1023"/>
      <c r="L1776" s="1023"/>
      <c r="M1776" s="1023"/>
      <c r="N1776" s="1023"/>
      <c r="O1776" s="1024"/>
    </row>
    <row r="1777" spans="1:16" ht="16.5" customHeight="1" thickBot="1">
      <c r="A1777" s="1138"/>
      <c r="B1777" s="418" t="s">
        <v>200</v>
      </c>
      <c r="C1777" s="1052"/>
      <c r="D1777" s="1053"/>
      <c r="E1777" s="1054"/>
      <c r="F1777" s="1059" t="s">
        <v>208</v>
      </c>
      <c r="G1777" s="1060"/>
      <c r="H1777" s="436" t="s">
        <v>70</v>
      </c>
      <c r="I1777" s="1025"/>
      <c r="J1777" s="1026"/>
      <c r="K1777" s="1026"/>
      <c r="L1777" s="1026"/>
      <c r="M1777" s="1026"/>
      <c r="N1777" s="1026"/>
      <c r="O1777" s="1027"/>
    </row>
    <row r="1778" spans="1:16" ht="15.75" thickTop="1">
      <c r="A1778" s="1136"/>
      <c r="B1778" s="1136"/>
      <c r="C1778" s="1136"/>
      <c r="D1778" s="1136"/>
      <c r="E1778" s="1136"/>
      <c r="F1778" s="1136"/>
      <c r="G1778" s="1136"/>
      <c r="H1778" s="1136"/>
      <c r="I1778" s="1136"/>
      <c r="J1778" s="1136"/>
      <c r="K1778" s="1136"/>
      <c r="L1778" s="1136"/>
      <c r="M1778" s="1136"/>
      <c r="N1778" s="1136"/>
      <c r="O1778" s="1136"/>
    </row>
    <row r="1779" spans="1:16" ht="24.75" customHeight="1" thickBot="1">
      <c r="A1779" s="263">
        <f>A1739+1</f>
        <v>46</v>
      </c>
      <c r="B1779" s="1137" t="s">
        <v>56</v>
      </c>
      <c r="C1779" s="1137"/>
      <c r="D1779" s="1137"/>
      <c r="E1779" s="1137"/>
      <c r="F1779" s="1137"/>
      <c r="G1779" s="1137"/>
      <c r="H1779" s="1137"/>
      <c r="I1779" s="1137"/>
      <c r="J1779" s="1137"/>
      <c r="K1779" s="1137"/>
      <c r="L1779" s="1137"/>
      <c r="M1779" s="1137"/>
      <c r="N1779" s="1137"/>
      <c r="O1779" s="1137"/>
    </row>
    <row r="1780" spans="1:16" s="430" customFormat="1" ht="30.75" customHeight="1" thickTop="1">
      <c r="A1780" s="1138"/>
      <c r="B1780" s="1139"/>
      <c r="C1780" s="1140"/>
      <c r="D1780" s="1143" t="str">
        <f>Master!$E$8</f>
        <v>Govt. Sr. Secondary School Raimalwada</v>
      </c>
      <c r="E1780" s="1144"/>
      <c r="F1780" s="1144"/>
      <c r="G1780" s="1144"/>
      <c r="H1780" s="1144"/>
      <c r="I1780" s="1144"/>
      <c r="J1780" s="1144"/>
      <c r="K1780" s="1144"/>
      <c r="L1780" s="1144"/>
      <c r="M1780" s="1144"/>
      <c r="N1780" s="1144"/>
      <c r="O1780" s="1145"/>
    </row>
    <row r="1781" spans="1:16" ht="26.25" customHeight="1" thickBot="1">
      <c r="A1781" s="1138"/>
      <c r="B1781" s="1141"/>
      <c r="C1781" s="1142"/>
      <c r="D1781" s="1146" t="str">
        <f>Master!$E$11</f>
        <v>P.S.-Bapini (Jodhpur)</v>
      </c>
      <c r="E1781" s="1147"/>
      <c r="F1781" s="1147"/>
      <c r="G1781" s="1147"/>
      <c r="H1781" s="1147"/>
      <c r="I1781" s="1147"/>
      <c r="J1781" s="1147"/>
      <c r="K1781" s="1147"/>
      <c r="L1781" s="1147"/>
      <c r="M1781" s="1147"/>
      <c r="N1781" s="1147"/>
      <c r="O1781" s="1148"/>
    </row>
    <row r="1782" spans="1:16" ht="22.5" customHeight="1">
      <c r="A1782" s="1138"/>
      <c r="B1782" s="262"/>
      <c r="C1782" s="1149" t="s">
        <v>183</v>
      </c>
      <c r="D1782" s="1150"/>
      <c r="E1782" s="1150"/>
      <c r="F1782" s="1150"/>
      <c r="G1782" s="1151"/>
      <c r="H1782" s="1158" t="s">
        <v>156</v>
      </c>
      <c r="I1782" s="1158"/>
      <c r="J1782" s="1161">
        <f>VLOOKUP($A1779,'Class-9'!$B$9:$K$108,6)</f>
        <v>0</v>
      </c>
      <c r="K1782" s="1162"/>
      <c r="L1782" s="1167" t="s">
        <v>76</v>
      </c>
      <c r="M1782" s="1168"/>
      <c r="N1782" s="1169" t="str">
        <f>Master!$E$14</f>
        <v>08151106901</v>
      </c>
      <c r="O1782" s="1170"/>
    </row>
    <row r="1783" spans="1:16" ht="18.75" customHeight="1">
      <c r="A1783" s="1138"/>
      <c r="B1783" s="37"/>
      <c r="C1783" s="1152"/>
      <c r="D1783" s="1153"/>
      <c r="E1783" s="1153"/>
      <c r="F1783" s="1153"/>
      <c r="G1783" s="1154"/>
      <c r="H1783" s="1159"/>
      <c r="I1783" s="1159"/>
      <c r="J1783" s="1163"/>
      <c r="K1783" s="1164"/>
      <c r="L1783" s="1171" t="s">
        <v>72</v>
      </c>
      <c r="M1783" s="1172"/>
      <c r="N1783" s="1172"/>
      <c r="O1783" s="1173"/>
      <c r="P1783" s="104" t="s">
        <v>191</v>
      </c>
    </row>
    <row r="1784" spans="1:16" ht="23.25" customHeight="1" thickBot="1">
      <c r="A1784" s="1138"/>
      <c r="B1784" s="37"/>
      <c r="C1784" s="1155"/>
      <c r="D1784" s="1156"/>
      <c r="E1784" s="1156"/>
      <c r="F1784" s="1156"/>
      <c r="G1784" s="1157"/>
      <c r="H1784" s="1160"/>
      <c r="I1784" s="1160"/>
      <c r="J1784" s="1165"/>
      <c r="K1784" s="1166"/>
      <c r="L1784" s="1174" t="s">
        <v>57</v>
      </c>
      <c r="M1784" s="1175"/>
      <c r="N1784" s="1176" t="str">
        <f>Master!$E$6</f>
        <v>2021-22</v>
      </c>
      <c r="O1784" s="1177"/>
    </row>
    <row r="1785" spans="1:16" ht="20.25" customHeight="1">
      <c r="A1785" s="1138"/>
      <c r="B1785" s="417" t="s">
        <v>200</v>
      </c>
      <c r="C1785" s="1178" t="s">
        <v>22</v>
      </c>
      <c r="D1785" s="1179"/>
      <c r="E1785" s="1179"/>
      <c r="F1785" s="1180"/>
      <c r="G1785" s="23" t="s">
        <v>181</v>
      </c>
      <c r="H1785" s="1181">
        <f>VLOOKUP($A1779,'Class-9'!$B$9:$FL$108,4,0)</f>
        <v>0</v>
      </c>
      <c r="I1785" s="1181"/>
      <c r="J1785" s="1181"/>
      <c r="K1785" s="1181"/>
      <c r="L1785" s="1181"/>
      <c r="M1785" s="1181"/>
      <c r="N1785" s="1181"/>
      <c r="O1785" s="1182"/>
    </row>
    <row r="1786" spans="1:16" ht="20.25" customHeight="1">
      <c r="A1786" s="1138"/>
      <c r="B1786" s="417" t="s">
        <v>200</v>
      </c>
      <c r="C1786" s="1183" t="s">
        <v>24</v>
      </c>
      <c r="D1786" s="1184"/>
      <c r="E1786" s="1184"/>
      <c r="F1786" s="1185"/>
      <c r="G1786" s="31" t="s">
        <v>181</v>
      </c>
      <c r="H1786" s="1186">
        <f>VLOOKUP($A1779,'Class-9'!$B$9:$FL$108,7,0)</f>
        <v>0</v>
      </c>
      <c r="I1786" s="1186"/>
      <c r="J1786" s="1186"/>
      <c r="K1786" s="1186"/>
      <c r="L1786" s="1186"/>
      <c r="M1786" s="1186"/>
      <c r="N1786" s="1186"/>
      <c r="O1786" s="1187"/>
    </row>
    <row r="1787" spans="1:16" ht="20.25" customHeight="1">
      <c r="A1787" s="1138"/>
      <c r="B1787" s="417" t="s">
        <v>200</v>
      </c>
      <c r="C1787" s="1183" t="s">
        <v>25</v>
      </c>
      <c r="D1787" s="1184"/>
      <c r="E1787" s="1184"/>
      <c r="F1787" s="1185"/>
      <c r="G1787" s="31" t="s">
        <v>181</v>
      </c>
      <c r="H1787" s="1186">
        <f>VLOOKUP($A1779,'Class-9'!$B$9:$FL$108,8,0)</f>
        <v>0</v>
      </c>
      <c r="I1787" s="1186"/>
      <c r="J1787" s="1186"/>
      <c r="K1787" s="1186"/>
      <c r="L1787" s="1186"/>
      <c r="M1787" s="1186"/>
      <c r="N1787" s="1186"/>
      <c r="O1787" s="1187"/>
    </row>
    <row r="1788" spans="1:16" ht="20.25" customHeight="1">
      <c r="A1788" s="1138"/>
      <c r="B1788" s="417" t="s">
        <v>200</v>
      </c>
      <c r="C1788" s="1183" t="s">
        <v>58</v>
      </c>
      <c r="D1788" s="1184"/>
      <c r="E1788" s="1184"/>
      <c r="F1788" s="1185"/>
      <c r="G1788" s="31" t="s">
        <v>181</v>
      </c>
      <c r="H1788" s="1186">
        <f>VLOOKUP($A1779,'Class-9'!$B$9:$FL$108,9,0)</f>
        <v>0</v>
      </c>
      <c r="I1788" s="1186"/>
      <c r="J1788" s="1186"/>
      <c r="K1788" s="1186"/>
      <c r="L1788" s="1186"/>
      <c r="M1788" s="1186"/>
      <c r="N1788" s="1186"/>
      <c r="O1788" s="1187"/>
    </row>
    <row r="1789" spans="1:16" ht="20.25" customHeight="1">
      <c r="A1789" s="1138"/>
      <c r="B1789" s="417" t="s">
        <v>200</v>
      </c>
      <c r="C1789" s="1183" t="s">
        <v>59</v>
      </c>
      <c r="D1789" s="1184"/>
      <c r="E1789" s="1184"/>
      <c r="F1789" s="1185"/>
      <c r="G1789" s="31" t="s">
        <v>181</v>
      </c>
      <c r="H1789" s="1188" t="str">
        <f>CONCATENATE('Class-9'!$G$4,'Class-9'!$J$4)</f>
        <v>9(A)</v>
      </c>
      <c r="I1789" s="1186"/>
      <c r="J1789" s="1186"/>
      <c r="K1789" s="1186"/>
      <c r="L1789" s="1186"/>
      <c r="M1789" s="1186"/>
      <c r="N1789" s="1186"/>
      <c r="O1789" s="1187"/>
    </row>
    <row r="1790" spans="1:16" ht="20.25" customHeight="1" thickBot="1">
      <c r="A1790" s="1138"/>
      <c r="B1790" s="417" t="s">
        <v>200</v>
      </c>
      <c r="C1790" s="1189" t="s">
        <v>27</v>
      </c>
      <c r="D1790" s="1190"/>
      <c r="E1790" s="1190"/>
      <c r="F1790" s="1191"/>
      <c r="G1790" s="80" t="s">
        <v>181</v>
      </c>
      <c r="H1790" s="1192">
        <f>VLOOKUP($A1779,'Class-9'!$B$9:$FL$108,10,0)</f>
        <v>0</v>
      </c>
      <c r="I1790" s="1192"/>
      <c r="J1790" s="1192"/>
      <c r="K1790" s="1192"/>
      <c r="L1790" s="1192"/>
      <c r="M1790" s="1192"/>
      <c r="N1790" s="1192"/>
      <c r="O1790" s="1193"/>
    </row>
    <row r="1791" spans="1:16" ht="16.5" customHeight="1">
      <c r="A1791" s="1138"/>
      <c r="B1791" s="417" t="s">
        <v>200</v>
      </c>
      <c r="C1791" s="1194" t="s">
        <v>60</v>
      </c>
      <c r="D1791" s="1195"/>
      <c r="E1791" s="1198" t="s">
        <v>81</v>
      </c>
      <c r="F1791" s="1198" t="s">
        <v>82</v>
      </c>
      <c r="G1791" s="1200" t="s">
        <v>32</v>
      </c>
      <c r="H1791" s="1202" t="s">
        <v>61</v>
      </c>
      <c r="I1791" s="1202"/>
      <c r="J1791" s="1203"/>
      <c r="K1791" s="1204" t="s">
        <v>97</v>
      </c>
      <c r="L1791" s="1205"/>
      <c r="M1791" s="1206"/>
      <c r="N1791" s="1097" t="s">
        <v>88</v>
      </c>
      <c r="O1791" s="1099" t="s">
        <v>118</v>
      </c>
    </row>
    <row r="1792" spans="1:16" ht="16.5" customHeight="1">
      <c r="A1792" s="1138"/>
      <c r="B1792" s="417" t="s">
        <v>200</v>
      </c>
      <c r="C1792" s="1196"/>
      <c r="D1792" s="1197"/>
      <c r="E1792" s="1199"/>
      <c r="F1792" s="1199"/>
      <c r="G1792" s="1201"/>
      <c r="H1792" s="428" t="s">
        <v>31</v>
      </c>
      <c r="I1792" s="254" t="s">
        <v>194</v>
      </c>
      <c r="J1792" s="429" t="s">
        <v>32</v>
      </c>
      <c r="K1792" s="428" t="s">
        <v>31</v>
      </c>
      <c r="L1792" s="254" t="s">
        <v>194</v>
      </c>
      <c r="M1792" s="429" t="s">
        <v>32</v>
      </c>
      <c r="N1792" s="1098"/>
      <c r="O1792" s="1100"/>
    </row>
    <row r="1793" spans="1:15" ht="16.5" customHeight="1" thickBot="1">
      <c r="A1793" s="1138"/>
      <c r="B1793" s="417" t="s">
        <v>200</v>
      </c>
      <c r="C1793" s="1102" t="s">
        <v>62</v>
      </c>
      <c r="D1793" s="1103"/>
      <c r="E1793" s="253">
        <f>'Class-9'!$L$7</f>
        <v>10</v>
      </c>
      <c r="F1793" s="253">
        <f>'Class-9'!$M$7</f>
        <v>10</v>
      </c>
      <c r="G1793" s="255">
        <f>SUM(E1793:F1793)</f>
        <v>20</v>
      </c>
      <c r="H1793" s="253">
        <f>'Class-9'!$O$7</f>
        <v>24</v>
      </c>
      <c r="I1793" s="253">
        <f>'Class-9'!$P$7</f>
        <v>6</v>
      </c>
      <c r="J1793" s="255">
        <f>SUM(H1793:I1793)</f>
        <v>30</v>
      </c>
      <c r="K1793" s="253">
        <f>'Class-9'!$R$7</f>
        <v>40</v>
      </c>
      <c r="L1793" s="253">
        <f>'Class-9'!$S$7</f>
        <v>10</v>
      </c>
      <c r="M1793" s="255">
        <f>SUM(K1793:L1793)</f>
        <v>50</v>
      </c>
      <c r="N1793" s="129">
        <f>SUM(G1793,J1793,M1793)</f>
        <v>100</v>
      </c>
      <c r="O1793" s="1101"/>
    </row>
    <row r="1794" spans="1:15" ht="16.5" customHeight="1">
      <c r="A1794" s="1138"/>
      <c r="B1794" s="417" t="s">
        <v>200</v>
      </c>
      <c r="C1794" s="1104" t="str">
        <f>'Class-9'!$L$3</f>
        <v>HINDI</v>
      </c>
      <c r="D1794" s="1105"/>
      <c r="E1794" s="81">
        <f>IF($J1782="TC",0,IF($J1782="Nso",0,VLOOKUP($A1779,'Class-9'!$B$9:$FL$108,11,0)))</f>
        <v>0</v>
      </c>
      <c r="F1794" s="81">
        <f>IF($J1782="TC",0,IF($J1782="Nso",0,VLOOKUP($A1779,'Class-9'!$B$9:$FL$108,12,0)))</f>
        <v>0</v>
      </c>
      <c r="G1794" s="256">
        <f>E1794+F1794</f>
        <v>0</v>
      </c>
      <c r="H1794" s="81">
        <f>IF($J1782="TC",0,IF($J1782="Nso",0,VLOOKUP($A1779,'Class-9'!$B$9:$FL$108,14,0)))</f>
        <v>0</v>
      </c>
      <c r="I1794" s="81">
        <f>IF($J1782="TC",0,IF($J1782="Nso",0,VLOOKUP($A1779,'Class-9'!$B$9:$FL$108,15,0)))</f>
        <v>0</v>
      </c>
      <c r="J1794" s="256">
        <f>H1794+I1794</f>
        <v>0</v>
      </c>
      <c r="K1794" s="81">
        <f>IF($J1782="TC",0,IF($J1782="Nso",0,VLOOKUP($A1779,'Class-9'!$B$9:$FL$108,17,0)))</f>
        <v>0</v>
      </c>
      <c r="L1794" s="81">
        <f>IF($J1782="Nso",0,VLOOKUP($A1779,'Class-9'!$B$9:$FL$108,18,0))</f>
        <v>0</v>
      </c>
      <c r="M1794" s="256">
        <f>K1794+L1794</f>
        <v>0</v>
      </c>
      <c r="N1794" s="81">
        <f>G1794+J1794+M1794</f>
        <v>0</v>
      </c>
      <c r="O1794" s="82" t="str">
        <f>IF($J1782="TC",0,IF($J1782="Nso",0,VLOOKUP($A1779,'Class-9'!$B$9:$FL$108,24,0)))</f>
        <v/>
      </c>
    </row>
    <row r="1795" spans="1:15" ht="16.5" customHeight="1" thickBot="1">
      <c r="A1795" s="1138"/>
      <c r="B1795" s="417" t="s">
        <v>200</v>
      </c>
      <c r="C1795" s="1106" t="str">
        <f>'Class-9'!$Z$3</f>
        <v>ENGLISH</v>
      </c>
      <c r="D1795" s="1107"/>
      <c r="E1795" s="419">
        <f>IF($J1782="TC",0,IF($J1782="Nso",0,VLOOKUP($A1779,'Class-9'!$B$9:$FL$108,25,0)))</f>
        <v>0</v>
      </c>
      <c r="F1795" s="419">
        <f>IF($J1782="TC",0,IF($J1782="Nso",0,VLOOKUP($A1779,'Class-9'!$B$9:$FL$108,26,0)))</f>
        <v>0</v>
      </c>
      <c r="G1795" s="420">
        <f t="shared" ref="G1795" si="360">E1795+F1795</f>
        <v>0</v>
      </c>
      <c r="H1795" s="421">
        <f>IF($J1782="TC",0,IF($J1782="Nso",0,VLOOKUP($A1779,'Class-9'!$B$9:$FL$108,28,0)))</f>
        <v>0</v>
      </c>
      <c r="I1795" s="419">
        <f>IF($J1782="TC",0,IF($J1782="Nso",0,VLOOKUP($A1779,'Class-9'!$B$9:$FL$108,29,0)))</f>
        <v>0</v>
      </c>
      <c r="J1795" s="420">
        <f t="shared" ref="J1795" si="361">H1795+I1795</f>
        <v>0</v>
      </c>
      <c r="K1795" s="419">
        <f>IF($J1782="TC",0,IF($J1782="Nso",0,VLOOKUP($A1779,'Class-9'!$B$9:$FL$108,31,0)))</f>
        <v>0</v>
      </c>
      <c r="L1795" s="419">
        <f>IF($J1782="Nso",0,VLOOKUP($A1779,'Class-9'!$B$9:$FL$108,32,0))</f>
        <v>0</v>
      </c>
      <c r="M1795" s="420">
        <f t="shared" ref="M1795" si="362">K1795+L1795</f>
        <v>0</v>
      </c>
      <c r="N1795" s="419">
        <f t="shared" ref="N1795" si="363">G1795+J1795+M1795</f>
        <v>0</v>
      </c>
      <c r="O1795" s="422" t="str">
        <f>IF($J1782="TC",0,IF($J1782="Nso",0,VLOOKUP($A1779,'Class-9'!$B$9:$FL$108,38,0)))</f>
        <v/>
      </c>
    </row>
    <row r="1796" spans="1:15" ht="16.5" customHeight="1" thickBot="1">
      <c r="A1796" s="1138"/>
      <c r="B1796" s="417" t="s">
        <v>200</v>
      </c>
      <c r="C1796" s="1108" t="s">
        <v>62</v>
      </c>
      <c r="D1796" s="1109"/>
      <c r="E1796" s="424">
        <f>'Class-9'!$AN$7</f>
        <v>20</v>
      </c>
      <c r="F1796" s="424">
        <f>'Class-9'!$AO$7</f>
        <v>20</v>
      </c>
      <c r="G1796" s="425">
        <f>SUM(E1796:F1796)</f>
        <v>40</v>
      </c>
      <c r="H1796" s="424">
        <f>'Class-9'!$AQ$7</f>
        <v>48</v>
      </c>
      <c r="I1796" s="424">
        <f>'Class-9'!$AR$7</f>
        <v>12</v>
      </c>
      <c r="J1796" s="425">
        <f>SUM(H1796:I1796)</f>
        <v>60</v>
      </c>
      <c r="K1796" s="424">
        <f>'Class-9'!$AT$7</f>
        <v>80</v>
      </c>
      <c r="L1796" s="424">
        <f>'Class-9'!$AU$7</f>
        <v>20</v>
      </c>
      <c r="M1796" s="425">
        <f>SUM(K1796:L1796)</f>
        <v>100</v>
      </c>
      <c r="N1796" s="426">
        <f>SUM(G1796,J1796,M1796)</f>
        <v>200</v>
      </c>
      <c r="O1796" s="427" t="s">
        <v>201</v>
      </c>
    </row>
    <row r="1797" spans="1:15" ht="16.5" customHeight="1">
      <c r="A1797" s="1138"/>
      <c r="B1797" s="417" t="s">
        <v>200</v>
      </c>
      <c r="C1797" s="1110" t="str">
        <f>'Class-9'!$AN$3</f>
        <v>SANSKRIT-I</v>
      </c>
      <c r="D1797" s="1111"/>
      <c r="E1797" s="81">
        <f>IF($J1782="TC",0,IF($J1782="Nso",0,VLOOKUP($A1779,'Class-9'!$B$9:$FL$108,39,0)))</f>
        <v>0</v>
      </c>
      <c r="F1797" s="81">
        <f>IF($J1782="TC",0,IF($J1782="TC",0,IF($J1782="Nso",0,VLOOKUP($A1779,'Class-9'!$B$9:$FL$108,40,0))))</f>
        <v>0</v>
      </c>
      <c r="G1797" s="423">
        <f t="shared" ref="G1797:G1801" si="364">E1797+F1797</f>
        <v>0</v>
      </c>
      <c r="H1797" s="410">
        <f>IF($J1782="TC",0,IF($J1782="Nso",0,VLOOKUP($A1779,'Class-9'!$B$9:$FL$108,42,0)))</f>
        <v>0</v>
      </c>
      <c r="I1797" s="81">
        <f>IF($J1782="TC",0,IF($J1782="Nso",0,VLOOKUP($A1779,'Class-9'!$B$9:$FL$108,43,0)))</f>
        <v>0</v>
      </c>
      <c r="J1797" s="423">
        <f t="shared" ref="J1797:J1801" si="365">H1797+I1797</f>
        <v>0</v>
      </c>
      <c r="K1797" s="81">
        <f>IF($J1782="TC",0,IF($J1782="Nso",0,VLOOKUP($A1779,'Class-9'!$B$9:$FL$108,45,0)))</f>
        <v>0</v>
      </c>
      <c r="L1797" s="81">
        <f>IF($J1782="Nso",0,VLOOKUP($A1779,'Class-9'!$B$9:$FL$108,46,0))</f>
        <v>0</v>
      </c>
      <c r="M1797" s="423">
        <f t="shared" ref="M1797:M1801" si="366">K1797+L1797</f>
        <v>0</v>
      </c>
      <c r="N1797" s="81">
        <f t="shared" ref="N1797:N1801" si="367">G1797+J1797+M1797</f>
        <v>0</v>
      </c>
      <c r="O1797" s="82" t="str">
        <f>IF($J1782="TC",0,IF($J1782="Nso",0,VLOOKUP($A1779,'Class-9'!$B$9:$FL$108,52,0)))</f>
        <v/>
      </c>
    </row>
    <row r="1798" spans="1:15" ht="16.5" customHeight="1">
      <c r="A1798" s="1138"/>
      <c r="B1798" s="417" t="s">
        <v>200</v>
      </c>
      <c r="C1798" s="1112" t="str">
        <f>'Class-9'!$BB$3</f>
        <v>SANSKRIT-II</v>
      </c>
      <c r="D1798" s="1113"/>
      <c r="E1798" s="81">
        <f>IF($J1782="TC",0,IF($J1782="Nso",0,VLOOKUP($A1779,'Class-9'!$B$9:$FL$108,53,0)))</f>
        <v>0</v>
      </c>
      <c r="F1798" s="81">
        <f>IF($J1782="TC",0,IF($J1782="Nso",0,VLOOKUP($A1779,'Class-9'!$B$9:$FL$108,54,0)))</f>
        <v>0</v>
      </c>
      <c r="G1798" s="257">
        <f t="shared" si="364"/>
        <v>0</v>
      </c>
      <c r="H1798" s="258">
        <f>IF($J1782="TC",0,IF($J1782="Nso",0,VLOOKUP($A1779,'Class-9'!$B$9:$FL$108,56,0)))</f>
        <v>0</v>
      </c>
      <c r="I1798" s="81">
        <f>IF($J1782="TC",0,IF($J1782="Nso",0,VLOOKUP($A1779,'Class-9'!$B$9:$FL$108,57,0)))</f>
        <v>0</v>
      </c>
      <c r="J1798" s="257">
        <f t="shared" si="365"/>
        <v>0</v>
      </c>
      <c r="K1798" s="81">
        <f>IF($J1782="TC",0,IF($J1782="Nso",0,VLOOKUP($A1779,'Class-9'!$B$9:$FL$108,59,0)))</f>
        <v>0</v>
      </c>
      <c r="L1798" s="81">
        <f>IF($J1782="Nso",0,VLOOKUP($A1779,'Class-9'!$B$9:$FL$108,60,0))</f>
        <v>0</v>
      </c>
      <c r="M1798" s="257">
        <f t="shared" si="366"/>
        <v>0</v>
      </c>
      <c r="N1798" s="81">
        <f t="shared" si="367"/>
        <v>0</v>
      </c>
      <c r="O1798" s="82" t="str">
        <f>IF($J1782="TC",0,IF($J1782="Nso",0,VLOOKUP($A1779,'Class-9'!$B$9:$FL$108,66,0)))</f>
        <v/>
      </c>
    </row>
    <row r="1799" spans="1:15" ht="16.5" customHeight="1">
      <c r="A1799" s="1138"/>
      <c r="B1799" s="417" t="s">
        <v>200</v>
      </c>
      <c r="C1799" s="1112" t="str">
        <f>'Class-9'!$BP$3</f>
        <v>MATHEMATICS</v>
      </c>
      <c r="D1799" s="1113"/>
      <c r="E1799" s="81">
        <f>IF($J1782="TC",0,IF($J1782="Nso",0,VLOOKUP($A1779,'Class-9'!$B$9:$FL$108,67,0)))</f>
        <v>0</v>
      </c>
      <c r="F1799" s="81">
        <f>IF($J1782="TC",0,IF($J1782="Nso",0,VLOOKUP($A1779,'Class-9'!$B$9:$FL$108,68,0)))</f>
        <v>0</v>
      </c>
      <c r="G1799" s="257">
        <f t="shared" si="364"/>
        <v>0</v>
      </c>
      <c r="H1799" s="258">
        <f>IF($J1782="TC",0,IF($J1782="Nso",0,VLOOKUP($A1779,'Class-9'!$B$9:$FL$108,70,0)))</f>
        <v>0</v>
      </c>
      <c r="I1799" s="81">
        <f>IF($J1782="TC",0,IF($J1782="Nso",0,VLOOKUP($A1779,'Class-9'!$B$9:$FL$108,71,0)))</f>
        <v>0</v>
      </c>
      <c r="J1799" s="257">
        <f t="shared" si="365"/>
        <v>0</v>
      </c>
      <c r="K1799" s="81">
        <f>IF($J1782="TC",0,IF($J1782="Nso",0,VLOOKUP($A1779,'Class-9'!$B$9:$FL$108,73,0)))</f>
        <v>0</v>
      </c>
      <c r="L1799" s="81">
        <f>IF($J1782="Nso",0,VLOOKUP($A1779,'Class-9'!$B$9:$FL$108,74,0))</f>
        <v>0</v>
      </c>
      <c r="M1799" s="257">
        <f t="shared" si="366"/>
        <v>0</v>
      </c>
      <c r="N1799" s="81">
        <f t="shared" si="367"/>
        <v>0</v>
      </c>
      <c r="O1799" s="82" t="str">
        <f>IF($J1782="TC",0,IF($J1782="Nso",0,VLOOKUP($A1779,'Class-9'!$B$9:$FL$108,80,0)))</f>
        <v/>
      </c>
    </row>
    <row r="1800" spans="1:15" ht="16.5" customHeight="1">
      <c r="A1800" s="1138"/>
      <c r="B1800" s="417" t="s">
        <v>200</v>
      </c>
      <c r="C1800" s="1114" t="str">
        <f>'Class-9'!$CD$3</f>
        <v>SCIENCE</v>
      </c>
      <c r="D1800" s="1115"/>
      <c r="E1800" s="411">
        <f>IF($J1782="TC",0,IF($J1782="Nso",0,VLOOKUP($A1779,'Class-9'!$B$9:$FL$108,81,0)))</f>
        <v>0</v>
      </c>
      <c r="F1800" s="411">
        <f>IF($J1782="TC",0,IF($J1782="Nso",0,VLOOKUP($A1779,'Class-9'!$B$9:$FL$108,82,0)))</f>
        <v>0</v>
      </c>
      <c r="G1800" s="412">
        <f t="shared" si="364"/>
        <v>0</v>
      </c>
      <c r="H1800" s="413">
        <f>IF($J1782="TC",0,IF($J1782="Nso",0,VLOOKUP($A1779,'Class-9'!$B$9:$FL$108,84,0)))</f>
        <v>0</v>
      </c>
      <c r="I1800" s="411">
        <f>IF($J1782="TC",0,IF($J1782="Nso",0,VLOOKUP($A1779,'Class-9'!$B$9:$FL$108,85,0)))</f>
        <v>0</v>
      </c>
      <c r="J1800" s="412">
        <f t="shared" si="365"/>
        <v>0</v>
      </c>
      <c r="K1800" s="411">
        <f>IF($J1782="TC",0,IF($J1782="Nso",0,VLOOKUP($A1779,'Class-9'!$B$9:$FL$108,87,0)))</f>
        <v>0</v>
      </c>
      <c r="L1800" s="411">
        <f>IF($J1782="Nso",0,VLOOKUP($A1779,'Class-9'!$B$9:$FL$108,88,0))</f>
        <v>0</v>
      </c>
      <c r="M1800" s="412">
        <f t="shared" si="366"/>
        <v>0</v>
      </c>
      <c r="N1800" s="411">
        <f t="shared" si="367"/>
        <v>0</v>
      </c>
      <c r="O1800" s="414" t="str">
        <f>IF($J1782="TC",0,IF($J1782="Nso",0,VLOOKUP($A1779,'Class-9'!$B$9:$FL$108,94,0)))</f>
        <v/>
      </c>
    </row>
    <row r="1801" spans="1:15" ht="16.5" customHeight="1" thickBot="1">
      <c r="A1801" s="1138"/>
      <c r="B1801" s="417" t="s">
        <v>200</v>
      </c>
      <c r="C1801" s="1114" t="str">
        <f>'Class-9'!$CR$3</f>
        <v>SOCIAL SCIENCE</v>
      </c>
      <c r="D1801" s="1115"/>
      <c r="E1801" s="411">
        <f>IF($J1783="TC",0,IF($J1782="Nso",0,VLOOKUP($A1779,'Class-9'!$B$9:$FL$108,95,0)))</f>
        <v>0</v>
      </c>
      <c r="F1801" s="411">
        <f>IF($J1783="TC",0,IF($J1782="Nso",0,VLOOKUP($A1779,'Class-9'!$B$9:$FL$108,96,0)))</f>
        <v>0</v>
      </c>
      <c r="G1801" s="412">
        <f t="shared" si="364"/>
        <v>0</v>
      </c>
      <c r="H1801" s="413">
        <f>IF($J1783="TC",0,IF($J1782="Nso",0,VLOOKUP($A1779,'Class-9'!$B$9:$FL$108,98,0)))</f>
        <v>0</v>
      </c>
      <c r="I1801" s="411">
        <f>IF($J1783="TC",0,IF($J1782="Nso",0,VLOOKUP($A1779,'Class-9'!$B$9:$FL$108,99,0)))</f>
        <v>0</v>
      </c>
      <c r="J1801" s="412">
        <f t="shared" si="365"/>
        <v>0</v>
      </c>
      <c r="K1801" s="411">
        <f>IF($J1783="TC",0,IF($J1782="Nso",0,VLOOKUP($A1779,'Class-9'!$B$9:$FL$108,101,0)))</f>
        <v>0</v>
      </c>
      <c r="L1801" s="411">
        <f>IF($J1783="Nso",0,VLOOKUP($A1779,'Class-9'!$B$9:$FL$108,102,0))</f>
        <v>0</v>
      </c>
      <c r="M1801" s="412">
        <f t="shared" si="366"/>
        <v>0</v>
      </c>
      <c r="N1801" s="411">
        <f t="shared" si="367"/>
        <v>0</v>
      </c>
      <c r="O1801" s="414" t="str">
        <f>IF($J1783="TC",0,IF($J1782="Nso",0,VLOOKUP($A1779,'Class-9'!$B$9:$FL$108,108,0)))</f>
        <v/>
      </c>
    </row>
    <row r="1802" spans="1:15" ht="23.25" customHeight="1">
      <c r="A1802" s="1138"/>
      <c r="B1802" s="417" t="s">
        <v>200</v>
      </c>
      <c r="C1802" s="1116" t="s">
        <v>89</v>
      </c>
      <c r="D1802" s="1117"/>
      <c r="E1802" s="1118"/>
      <c r="F1802" s="1122" t="s">
        <v>90</v>
      </c>
      <c r="G1802" s="1123"/>
      <c r="H1802" s="1124" t="s">
        <v>91</v>
      </c>
      <c r="I1802" s="1125"/>
      <c r="J1802" s="1126" t="s">
        <v>47</v>
      </c>
      <c r="K1802" s="1127"/>
      <c r="L1802" s="415" t="s">
        <v>111</v>
      </c>
      <c r="M1802" s="1128" t="s">
        <v>45</v>
      </c>
      <c r="N1802" s="1129"/>
      <c r="O1802" s="416" t="s">
        <v>49</v>
      </c>
    </row>
    <row r="1803" spans="1:15" ht="20.25" customHeight="1" thickBot="1">
      <c r="A1803" s="1138"/>
      <c r="B1803" s="417" t="s">
        <v>200</v>
      </c>
      <c r="C1803" s="1119"/>
      <c r="D1803" s="1120"/>
      <c r="E1803" s="1121"/>
      <c r="F1803" s="1130">
        <f>IF($J1782="TC",0,IF($J1782="Nso",0,VLOOKUP($A1779,'Class-9'!$B$9:$FL$108,160,0)))</f>
        <v>0</v>
      </c>
      <c r="G1803" s="1131"/>
      <c r="H1803" s="1130">
        <f>IF($J1782="TC",0,IF($J1782="Nso",0,VLOOKUP($A1779,'Class-9'!$B$9:$FL$108,161,0)))</f>
        <v>0</v>
      </c>
      <c r="I1803" s="1131"/>
      <c r="J1803" s="1132">
        <f>IF($J1782="TC",0,IF($J1782="Nso",0,VLOOKUP($A1779,'Class-9'!$B$9:$FL$108,162,0)))</f>
        <v>0</v>
      </c>
      <c r="K1803" s="1133"/>
      <c r="L1803" s="259" t="str">
        <f>IF($J1782="TC",0,IF($J1782="Nso",0,VLOOKUP($A1779,'Class-9'!$B$9:$FL$108,163,0)))</f>
        <v/>
      </c>
      <c r="M1803" s="1134" t="str">
        <f>IF($J1782="TC","TC",IF($J1782="Nso","NSO",VLOOKUP($A1779,'Class-9'!$B$9:$FL$108,164,0)))</f>
        <v/>
      </c>
      <c r="N1803" s="1135"/>
      <c r="O1803" s="79" t="str">
        <f>IF($J1782="Nso",0,VLOOKUP($A1779,'Class-9'!$B$9:$FL$108,166,0))</f>
        <v/>
      </c>
    </row>
    <row r="1804" spans="1:15" ht="20.25" customHeight="1">
      <c r="A1804" s="1138"/>
      <c r="B1804" s="417" t="s">
        <v>200</v>
      </c>
      <c r="C1804" s="1061" t="s">
        <v>64</v>
      </c>
      <c r="D1804" s="1062"/>
      <c r="E1804" s="1062"/>
      <c r="F1804" s="1062"/>
      <c r="G1804" s="1062"/>
      <c r="H1804" s="1063"/>
      <c r="I1804" s="1064" t="s">
        <v>65</v>
      </c>
      <c r="J1804" s="1065"/>
      <c r="K1804" s="1065"/>
      <c r="L1804" s="83">
        <f>VLOOKUP($A1779,'Class-9'!$B$9:$FL$108,157,0)</f>
        <v>0</v>
      </c>
      <c r="M1804" s="1066" t="s">
        <v>121</v>
      </c>
      <c r="N1804" s="1067"/>
      <c r="O1804" s="1068"/>
    </row>
    <row r="1805" spans="1:15" ht="20.25" customHeight="1" thickBot="1">
      <c r="A1805" s="1138"/>
      <c r="B1805" s="417" t="s">
        <v>200</v>
      </c>
      <c r="C1805" s="1069" t="s">
        <v>60</v>
      </c>
      <c r="D1805" s="1070"/>
      <c r="E1805" s="1070"/>
      <c r="F1805" s="1071" t="s">
        <v>192</v>
      </c>
      <c r="G1805" s="1071"/>
      <c r="H1805" s="260" t="s">
        <v>53</v>
      </c>
      <c r="I1805" s="1072" t="s">
        <v>66</v>
      </c>
      <c r="J1805" s="1073"/>
      <c r="K1805" s="1073"/>
      <c r="L1805" s="113">
        <f>VLOOKUP($A1779,'Class-9'!$B$9:$FL$108,158,0)</f>
        <v>0</v>
      </c>
      <c r="M1805" s="1074" t="str">
        <f>IF($J1782="TC",0,IF($J1782="Nso",0,VLOOKUP($A1779,'Class-9'!$B$9:$FL$108,159,0)))</f>
        <v/>
      </c>
      <c r="N1805" s="1075"/>
      <c r="O1805" s="1076"/>
    </row>
    <row r="1806" spans="1:15" ht="17.25" customHeight="1">
      <c r="A1806" s="1138"/>
      <c r="B1806" s="417" t="s">
        <v>200</v>
      </c>
      <c r="C1806" s="1069"/>
      <c r="D1806" s="1070"/>
      <c r="E1806" s="1070"/>
      <c r="F1806" s="1071"/>
      <c r="G1806" s="1071"/>
      <c r="H1806" s="261" t="s">
        <v>119</v>
      </c>
      <c r="I1806" s="1077" t="s">
        <v>67</v>
      </c>
      <c r="J1806" s="1078"/>
      <c r="K1806" s="1078"/>
      <c r="L1806" s="1079">
        <f>IF($J1782="TC","Transferred",IF($J1782="Nso","NameSeparated",VLOOKUP($A1779,'Class-9'!$B$9:$FL$108,167,0)))</f>
        <v>0</v>
      </c>
      <c r="M1806" s="1079"/>
      <c r="N1806" s="1079"/>
      <c r="O1806" s="1080"/>
    </row>
    <row r="1807" spans="1:15" ht="17.25" customHeight="1">
      <c r="A1807" s="1138"/>
      <c r="B1807" s="417" t="s">
        <v>200</v>
      </c>
      <c r="C1807" s="1081" t="str">
        <f>'Class-9'!$DF$3</f>
        <v>Foundation Of Information Tech.</v>
      </c>
      <c r="D1807" s="1082"/>
      <c r="E1807" s="1083"/>
      <c r="F1807" s="1084" t="str">
        <f>IF($J1782="TC",0,IF($J1782="Nso",0,VLOOKUP($A1779,'Class-9'!$B$9:$GP$108,185,0)))</f>
        <v>0/200</v>
      </c>
      <c r="G1807" s="1084"/>
      <c r="H1807" s="78" t="str">
        <f>IF($J1782="TC",0,IF($J1782="Nso",0,VLOOKUP($A1779,'Class-9'!$B$9:$GP$108,120,0)))</f>
        <v/>
      </c>
      <c r="I1807" s="1085" t="s">
        <v>79</v>
      </c>
      <c r="J1807" s="1086"/>
      <c r="K1807" s="1086"/>
      <c r="L1807" s="1087">
        <f>'Class-9'!$T$2</f>
        <v>44676</v>
      </c>
      <c r="M1807" s="1088"/>
      <c r="N1807" s="1088"/>
      <c r="O1807" s="1089"/>
    </row>
    <row r="1808" spans="1:15" ht="21" customHeight="1">
      <c r="A1808" s="1138"/>
      <c r="B1808" s="417" t="s">
        <v>200</v>
      </c>
      <c r="C1808" s="1090" t="str">
        <f>'Class-9'!$DR$3</f>
        <v>Health &amp; Phy. Edu.</v>
      </c>
      <c r="D1808" s="1084"/>
      <c r="E1808" s="1084"/>
      <c r="F1808" s="1030" t="str">
        <f>IF($J1782="TC",0,IF($J1782="Nso",0,VLOOKUP($A1779,'Class-9'!$B$9:$GP$108,189,0)))</f>
        <v>0/200</v>
      </c>
      <c r="G1808" s="1031"/>
      <c r="H1808" s="78" t="str">
        <f>IF($J1782="TC",0,IF($J1782="Nso",0,VLOOKUP($A1779,'Class-9'!$B$9:$GP$108,132,0)))</f>
        <v/>
      </c>
      <c r="I1808" s="1091"/>
      <c r="J1808" s="1092"/>
      <c r="K1808" s="1092"/>
      <c r="L1808" s="1092"/>
      <c r="M1808" s="1092"/>
      <c r="N1808" s="1092"/>
      <c r="O1808" s="1093"/>
    </row>
    <row r="1809" spans="1:16" ht="21" customHeight="1">
      <c r="A1809" s="1138"/>
      <c r="B1809" s="417" t="s">
        <v>200</v>
      </c>
      <c r="C1809" s="1028" t="str">
        <f>'Class-9'!$ED$3</f>
        <v>S.U.P.W.</v>
      </c>
      <c r="D1809" s="1029"/>
      <c r="E1809" s="1029"/>
      <c r="F1809" s="1030" t="str">
        <f>IF($J1782="TC",0,IF($J1782="Nso",0,VLOOKUP($A1779,'Class-9'!$B$9:$GP$108,193,0)))</f>
        <v>0/100</v>
      </c>
      <c r="G1809" s="1031"/>
      <c r="H1809" s="78" t="str">
        <f>IF($J1782="TC",0,IF($J1782="Nso",0,VLOOKUP($A1779,'Class-9'!$B$9:$GP$108,138,0)))</f>
        <v/>
      </c>
      <c r="I1809" s="1094"/>
      <c r="J1809" s="1095"/>
      <c r="K1809" s="1095"/>
      <c r="L1809" s="1095"/>
      <c r="M1809" s="1095"/>
      <c r="N1809" s="1095"/>
      <c r="O1809" s="1096"/>
    </row>
    <row r="1810" spans="1:16" ht="14.25" customHeight="1">
      <c r="A1810" s="1138"/>
      <c r="B1810" s="417" t="s">
        <v>200</v>
      </c>
      <c r="C1810" s="1028" t="str">
        <f>'Class-9'!$EJ$3</f>
        <v>ART EDUCATION</v>
      </c>
      <c r="D1810" s="1029"/>
      <c r="E1810" s="1029"/>
      <c r="F1810" s="1030" t="str">
        <f>IF($J1781="TC",0,IF($J1781="Nso",0,VLOOKUP($A1779,'Class-9'!$B$9:$GP$108,197,0)))</f>
        <v>0/100</v>
      </c>
      <c r="G1810" s="1031"/>
      <c r="H1810" s="78" t="str">
        <f>IF($J1781="TC",0,IF($J1781="Nso",0,VLOOKUP($A1779,'Class-9'!$B$9:$GP$108,144,0)))</f>
        <v/>
      </c>
      <c r="I1810" s="1032" t="s">
        <v>92</v>
      </c>
      <c r="J1810" s="1033"/>
      <c r="K1810" s="1033"/>
      <c r="L1810" s="1033"/>
      <c r="M1810" s="1033"/>
      <c r="N1810" s="1033"/>
      <c r="O1810" s="1034"/>
    </row>
    <row r="1811" spans="1:16" ht="14.25" customHeight="1" thickBot="1">
      <c r="A1811" s="1138"/>
      <c r="B1811" s="417" t="s">
        <v>200</v>
      </c>
      <c r="C1811" s="1035" t="str">
        <f>'Class-9'!$EP$3</f>
        <v>H &amp; C RAJ</v>
      </c>
      <c r="D1811" s="1036"/>
      <c r="E1811" s="1036"/>
      <c r="F1811" s="1037" t="str">
        <f>IF($J1782="TC",0,IF($J1782="Nso",0,VLOOKUP($A1779,'Class-9'!$B$9:$GU$108,201,0)))</f>
        <v>0/200</v>
      </c>
      <c r="G1811" s="1038"/>
      <c r="H1811" s="374" t="str">
        <f>IF($J1782="TC",0,IF($J1782="Nso",0,VLOOKUP($A1779,'Class-9'!$B$9:$GU$108,156,0)))</f>
        <v/>
      </c>
      <c r="I1811" s="1032" t="s">
        <v>73</v>
      </c>
      <c r="J1811" s="1033"/>
      <c r="K1811" s="1033"/>
      <c r="L1811" s="1033"/>
      <c r="M1811" s="1033"/>
      <c r="N1811" s="1033"/>
      <c r="O1811" s="1034"/>
    </row>
    <row r="1812" spans="1:16" ht="20.25" customHeight="1">
      <c r="A1812" s="1138"/>
      <c r="B1812" s="417" t="s">
        <v>200</v>
      </c>
      <c r="C1812" s="1046" t="s">
        <v>204</v>
      </c>
      <c r="D1812" s="1047"/>
      <c r="E1812" s="1048"/>
      <c r="F1812" s="1055" t="s">
        <v>205</v>
      </c>
      <c r="G1812" s="1056"/>
      <c r="H1812" s="434" t="s">
        <v>34</v>
      </c>
      <c r="I1812" s="1039" t="s">
        <v>74</v>
      </c>
      <c r="J1812" s="1033"/>
      <c r="K1812" s="1033"/>
      <c r="L1812" s="1033"/>
      <c r="M1812" s="1033"/>
      <c r="N1812" s="1033"/>
      <c r="O1812" s="1034"/>
    </row>
    <row r="1813" spans="1:16" ht="20.25" customHeight="1">
      <c r="A1813" s="1138"/>
      <c r="B1813" s="417" t="s">
        <v>200</v>
      </c>
      <c r="C1813" s="1049"/>
      <c r="D1813" s="1050"/>
      <c r="E1813" s="1051"/>
      <c r="F1813" s="1057" t="s">
        <v>206</v>
      </c>
      <c r="G1813" s="1058"/>
      <c r="H1813" s="435" t="s">
        <v>203</v>
      </c>
      <c r="I1813" s="1040" t="s">
        <v>75</v>
      </c>
      <c r="J1813" s="1041"/>
      <c r="K1813" s="1041"/>
      <c r="L1813" s="1041"/>
      <c r="M1813" s="1041"/>
      <c r="N1813" s="1041"/>
      <c r="O1813" s="1042"/>
    </row>
    <row r="1814" spans="1:16" ht="16.5" customHeight="1">
      <c r="A1814" s="1138"/>
      <c r="B1814" s="417" t="s">
        <v>200</v>
      </c>
      <c r="C1814" s="1049"/>
      <c r="D1814" s="1050"/>
      <c r="E1814" s="1051"/>
      <c r="F1814" s="1057" t="s">
        <v>210</v>
      </c>
      <c r="G1814" s="1058"/>
      <c r="H1814" s="435" t="s">
        <v>68</v>
      </c>
      <c r="I1814" s="1043"/>
      <c r="J1814" s="1044"/>
      <c r="K1814" s="1044"/>
      <c r="L1814" s="1044"/>
      <c r="M1814" s="1044"/>
      <c r="N1814" s="1044"/>
      <c r="O1814" s="1045"/>
    </row>
    <row r="1815" spans="1:16" ht="16.5" customHeight="1">
      <c r="A1815" s="1138"/>
      <c r="B1815" s="417" t="s">
        <v>200</v>
      </c>
      <c r="C1815" s="1049"/>
      <c r="D1815" s="1050"/>
      <c r="E1815" s="1051"/>
      <c r="F1815" s="1057" t="s">
        <v>211</v>
      </c>
      <c r="G1815" s="1058"/>
      <c r="H1815" s="435" t="s">
        <v>69</v>
      </c>
      <c r="I1815" s="1043"/>
      <c r="J1815" s="1044"/>
      <c r="K1815" s="1044"/>
      <c r="L1815" s="1044"/>
      <c r="M1815" s="1044"/>
      <c r="N1815" s="1044"/>
      <c r="O1815" s="1045"/>
    </row>
    <row r="1816" spans="1:16" ht="16.5" customHeight="1">
      <c r="A1816" s="1138"/>
      <c r="B1816" s="417" t="s">
        <v>200</v>
      </c>
      <c r="C1816" s="1049"/>
      <c r="D1816" s="1050"/>
      <c r="E1816" s="1051"/>
      <c r="F1816" s="1057" t="s">
        <v>120</v>
      </c>
      <c r="G1816" s="1058"/>
      <c r="H1816" s="435" t="s">
        <v>71</v>
      </c>
      <c r="I1816" s="1022" t="s">
        <v>93</v>
      </c>
      <c r="J1816" s="1023"/>
      <c r="K1816" s="1023"/>
      <c r="L1816" s="1023"/>
      <c r="M1816" s="1023"/>
      <c r="N1816" s="1023"/>
      <c r="O1816" s="1024"/>
    </row>
    <row r="1817" spans="1:16" ht="16.5" customHeight="1" thickBot="1">
      <c r="A1817" s="1138"/>
      <c r="B1817" s="418" t="s">
        <v>200</v>
      </c>
      <c r="C1817" s="1052"/>
      <c r="D1817" s="1053"/>
      <c r="E1817" s="1054"/>
      <c r="F1817" s="1059" t="s">
        <v>208</v>
      </c>
      <c r="G1817" s="1060"/>
      <c r="H1817" s="436" t="s">
        <v>70</v>
      </c>
      <c r="I1817" s="1025"/>
      <c r="J1817" s="1026"/>
      <c r="K1817" s="1026"/>
      <c r="L1817" s="1026"/>
      <c r="M1817" s="1026"/>
      <c r="N1817" s="1026"/>
      <c r="O1817" s="1027"/>
    </row>
    <row r="1818" spans="1:16" ht="24.75" customHeight="1" thickTop="1" thickBot="1">
      <c r="A1818" s="263">
        <f>A1779+1</f>
        <v>47</v>
      </c>
      <c r="B1818" s="1137" t="s">
        <v>56</v>
      </c>
      <c r="C1818" s="1137"/>
      <c r="D1818" s="1137"/>
      <c r="E1818" s="1137"/>
      <c r="F1818" s="1137"/>
      <c r="G1818" s="1137"/>
      <c r="H1818" s="1137"/>
      <c r="I1818" s="1137"/>
      <c r="J1818" s="1137"/>
      <c r="K1818" s="1137"/>
      <c r="L1818" s="1137"/>
      <c r="M1818" s="1137"/>
      <c r="N1818" s="1137"/>
      <c r="O1818" s="1137"/>
    </row>
    <row r="1819" spans="1:16" s="430" customFormat="1" ht="30.75" customHeight="1" thickTop="1">
      <c r="A1819" s="1138"/>
      <c r="B1819" s="1139"/>
      <c r="C1819" s="1140"/>
      <c r="D1819" s="1143" t="str">
        <f>Master!$E$8</f>
        <v>Govt. Sr. Secondary School Raimalwada</v>
      </c>
      <c r="E1819" s="1144"/>
      <c r="F1819" s="1144"/>
      <c r="G1819" s="1144"/>
      <c r="H1819" s="1144"/>
      <c r="I1819" s="1144"/>
      <c r="J1819" s="1144"/>
      <c r="K1819" s="1144"/>
      <c r="L1819" s="1144"/>
      <c r="M1819" s="1144"/>
      <c r="N1819" s="1144"/>
      <c r="O1819" s="1145"/>
    </row>
    <row r="1820" spans="1:16" ht="26.25" customHeight="1" thickBot="1">
      <c r="A1820" s="1138"/>
      <c r="B1820" s="1141"/>
      <c r="C1820" s="1142"/>
      <c r="D1820" s="1146" t="str">
        <f>Master!$E$11</f>
        <v>P.S.-Bapini (Jodhpur)</v>
      </c>
      <c r="E1820" s="1147"/>
      <c r="F1820" s="1147"/>
      <c r="G1820" s="1147"/>
      <c r="H1820" s="1147"/>
      <c r="I1820" s="1147"/>
      <c r="J1820" s="1147"/>
      <c r="K1820" s="1147"/>
      <c r="L1820" s="1147"/>
      <c r="M1820" s="1147"/>
      <c r="N1820" s="1147"/>
      <c r="O1820" s="1148"/>
    </row>
    <row r="1821" spans="1:16" ht="22.5" customHeight="1">
      <c r="A1821" s="1138"/>
      <c r="B1821" s="262"/>
      <c r="C1821" s="1149" t="s">
        <v>183</v>
      </c>
      <c r="D1821" s="1150"/>
      <c r="E1821" s="1150"/>
      <c r="F1821" s="1150"/>
      <c r="G1821" s="1151"/>
      <c r="H1821" s="1158" t="s">
        <v>156</v>
      </c>
      <c r="I1821" s="1158"/>
      <c r="J1821" s="1161">
        <f>VLOOKUP($A1818,'Class-9'!$B$9:$K$108,6)</f>
        <v>0</v>
      </c>
      <c r="K1821" s="1162"/>
      <c r="L1821" s="1167" t="s">
        <v>76</v>
      </c>
      <c r="M1821" s="1168"/>
      <c r="N1821" s="1169" t="str">
        <f>Master!$E$14</f>
        <v>08151106901</v>
      </c>
      <c r="O1821" s="1170"/>
    </row>
    <row r="1822" spans="1:16" ht="18.75" customHeight="1">
      <c r="A1822" s="1138"/>
      <c r="B1822" s="37"/>
      <c r="C1822" s="1152"/>
      <c r="D1822" s="1153"/>
      <c r="E1822" s="1153"/>
      <c r="F1822" s="1153"/>
      <c r="G1822" s="1154"/>
      <c r="H1822" s="1159"/>
      <c r="I1822" s="1159"/>
      <c r="J1822" s="1163"/>
      <c r="K1822" s="1164"/>
      <c r="L1822" s="1171" t="s">
        <v>72</v>
      </c>
      <c r="M1822" s="1172"/>
      <c r="N1822" s="1172"/>
      <c r="O1822" s="1173"/>
      <c r="P1822" s="104" t="s">
        <v>191</v>
      </c>
    </row>
    <row r="1823" spans="1:16" ht="23.25" customHeight="1" thickBot="1">
      <c r="A1823" s="1138"/>
      <c r="B1823" s="37"/>
      <c r="C1823" s="1155"/>
      <c r="D1823" s="1156"/>
      <c r="E1823" s="1156"/>
      <c r="F1823" s="1156"/>
      <c r="G1823" s="1157"/>
      <c r="H1823" s="1160"/>
      <c r="I1823" s="1160"/>
      <c r="J1823" s="1165"/>
      <c r="K1823" s="1166"/>
      <c r="L1823" s="1174" t="s">
        <v>57</v>
      </c>
      <c r="M1823" s="1175"/>
      <c r="N1823" s="1176" t="str">
        <f>Master!$E$6</f>
        <v>2021-22</v>
      </c>
      <c r="O1823" s="1177"/>
    </row>
    <row r="1824" spans="1:16" ht="20.25" customHeight="1">
      <c r="A1824" s="1138"/>
      <c r="B1824" s="417" t="s">
        <v>200</v>
      </c>
      <c r="C1824" s="1178" t="s">
        <v>22</v>
      </c>
      <c r="D1824" s="1179"/>
      <c r="E1824" s="1179"/>
      <c r="F1824" s="1180"/>
      <c r="G1824" s="23" t="s">
        <v>181</v>
      </c>
      <c r="H1824" s="1181">
        <f>VLOOKUP($A1818,'Class-9'!$B$9:$FL$108,4,0)</f>
        <v>0</v>
      </c>
      <c r="I1824" s="1181"/>
      <c r="J1824" s="1181"/>
      <c r="K1824" s="1181"/>
      <c r="L1824" s="1181"/>
      <c r="M1824" s="1181"/>
      <c r="N1824" s="1181"/>
      <c r="O1824" s="1182"/>
    </row>
    <row r="1825" spans="1:15" ht="20.25" customHeight="1">
      <c r="A1825" s="1138"/>
      <c r="B1825" s="417" t="s">
        <v>200</v>
      </c>
      <c r="C1825" s="1183" t="s">
        <v>24</v>
      </c>
      <c r="D1825" s="1184"/>
      <c r="E1825" s="1184"/>
      <c r="F1825" s="1185"/>
      <c r="G1825" s="31" t="s">
        <v>181</v>
      </c>
      <c r="H1825" s="1186">
        <f>VLOOKUP($A1818,'Class-9'!$B$9:$FL$108,7,0)</f>
        <v>0</v>
      </c>
      <c r="I1825" s="1186"/>
      <c r="J1825" s="1186"/>
      <c r="K1825" s="1186"/>
      <c r="L1825" s="1186"/>
      <c r="M1825" s="1186"/>
      <c r="N1825" s="1186"/>
      <c r="O1825" s="1187"/>
    </row>
    <row r="1826" spans="1:15" ht="20.25" customHeight="1">
      <c r="A1826" s="1138"/>
      <c r="B1826" s="417" t="s">
        <v>200</v>
      </c>
      <c r="C1826" s="1183" t="s">
        <v>25</v>
      </c>
      <c r="D1826" s="1184"/>
      <c r="E1826" s="1184"/>
      <c r="F1826" s="1185"/>
      <c r="G1826" s="31" t="s">
        <v>181</v>
      </c>
      <c r="H1826" s="1186">
        <f>VLOOKUP($A1818,'Class-9'!$B$9:$FL$108,8,0)</f>
        <v>0</v>
      </c>
      <c r="I1826" s="1186"/>
      <c r="J1826" s="1186"/>
      <c r="K1826" s="1186"/>
      <c r="L1826" s="1186"/>
      <c r="M1826" s="1186"/>
      <c r="N1826" s="1186"/>
      <c r="O1826" s="1187"/>
    </row>
    <row r="1827" spans="1:15" ht="20.25" customHeight="1">
      <c r="A1827" s="1138"/>
      <c r="B1827" s="417" t="s">
        <v>200</v>
      </c>
      <c r="C1827" s="1183" t="s">
        <v>58</v>
      </c>
      <c r="D1827" s="1184"/>
      <c r="E1827" s="1184"/>
      <c r="F1827" s="1185"/>
      <c r="G1827" s="31" t="s">
        <v>181</v>
      </c>
      <c r="H1827" s="1186">
        <f>VLOOKUP($A1818,'Class-9'!$B$9:$FL$108,9,0)</f>
        <v>0</v>
      </c>
      <c r="I1827" s="1186"/>
      <c r="J1827" s="1186"/>
      <c r="K1827" s="1186"/>
      <c r="L1827" s="1186"/>
      <c r="M1827" s="1186"/>
      <c r="N1827" s="1186"/>
      <c r="O1827" s="1187"/>
    </row>
    <row r="1828" spans="1:15" ht="20.25" customHeight="1">
      <c r="A1828" s="1138"/>
      <c r="B1828" s="417" t="s">
        <v>200</v>
      </c>
      <c r="C1828" s="1183" t="s">
        <v>59</v>
      </c>
      <c r="D1828" s="1184"/>
      <c r="E1828" s="1184"/>
      <c r="F1828" s="1185"/>
      <c r="G1828" s="31" t="s">
        <v>181</v>
      </c>
      <c r="H1828" s="1188" t="str">
        <f>CONCATENATE('Class-9'!$G$4,'Class-9'!$J$4)</f>
        <v>9(A)</v>
      </c>
      <c r="I1828" s="1186"/>
      <c r="J1828" s="1186"/>
      <c r="K1828" s="1186"/>
      <c r="L1828" s="1186"/>
      <c r="M1828" s="1186"/>
      <c r="N1828" s="1186"/>
      <c r="O1828" s="1187"/>
    </row>
    <row r="1829" spans="1:15" ht="20.25" customHeight="1" thickBot="1">
      <c r="A1829" s="1138"/>
      <c r="B1829" s="417" t="s">
        <v>200</v>
      </c>
      <c r="C1829" s="1189" t="s">
        <v>27</v>
      </c>
      <c r="D1829" s="1190"/>
      <c r="E1829" s="1190"/>
      <c r="F1829" s="1191"/>
      <c r="G1829" s="80" t="s">
        <v>181</v>
      </c>
      <c r="H1829" s="1192">
        <f>VLOOKUP($A1818,'Class-9'!$B$9:$FL$108,10,0)</f>
        <v>0</v>
      </c>
      <c r="I1829" s="1192"/>
      <c r="J1829" s="1192"/>
      <c r="K1829" s="1192"/>
      <c r="L1829" s="1192"/>
      <c r="M1829" s="1192"/>
      <c r="N1829" s="1192"/>
      <c r="O1829" s="1193"/>
    </row>
    <row r="1830" spans="1:15" ht="16.5" customHeight="1">
      <c r="A1830" s="1138"/>
      <c r="B1830" s="417" t="s">
        <v>200</v>
      </c>
      <c r="C1830" s="1194" t="s">
        <v>60</v>
      </c>
      <c r="D1830" s="1195"/>
      <c r="E1830" s="1198" t="s">
        <v>81</v>
      </c>
      <c r="F1830" s="1198" t="s">
        <v>82</v>
      </c>
      <c r="G1830" s="1200" t="s">
        <v>32</v>
      </c>
      <c r="H1830" s="1202" t="s">
        <v>61</v>
      </c>
      <c r="I1830" s="1202"/>
      <c r="J1830" s="1203"/>
      <c r="K1830" s="1204" t="s">
        <v>97</v>
      </c>
      <c r="L1830" s="1205"/>
      <c r="M1830" s="1206"/>
      <c r="N1830" s="1097" t="s">
        <v>88</v>
      </c>
      <c r="O1830" s="1099" t="s">
        <v>118</v>
      </c>
    </row>
    <row r="1831" spans="1:15" ht="16.5" customHeight="1">
      <c r="A1831" s="1138"/>
      <c r="B1831" s="417" t="s">
        <v>200</v>
      </c>
      <c r="C1831" s="1196"/>
      <c r="D1831" s="1197"/>
      <c r="E1831" s="1199"/>
      <c r="F1831" s="1199"/>
      <c r="G1831" s="1201"/>
      <c r="H1831" s="428" t="s">
        <v>31</v>
      </c>
      <c r="I1831" s="254" t="s">
        <v>194</v>
      </c>
      <c r="J1831" s="429" t="s">
        <v>32</v>
      </c>
      <c r="K1831" s="428" t="s">
        <v>31</v>
      </c>
      <c r="L1831" s="254" t="s">
        <v>194</v>
      </c>
      <c r="M1831" s="429" t="s">
        <v>32</v>
      </c>
      <c r="N1831" s="1098"/>
      <c r="O1831" s="1100"/>
    </row>
    <row r="1832" spans="1:15" ht="16.5" customHeight="1" thickBot="1">
      <c r="A1832" s="1138"/>
      <c r="B1832" s="417" t="s">
        <v>200</v>
      </c>
      <c r="C1832" s="1102" t="s">
        <v>62</v>
      </c>
      <c r="D1832" s="1103"/>
      <c r="E1832" s="253">
        <f>'Class-9'!$L$7</f>
        <v>10</v>
      </c>
      <c r="F1832" s="253">
        <f>'Class-9'!$M$7</f>
        <v>10</v>
      </c>
      <c r="G1832" s="255">
        <f>SUM(E1832:F1832)</f>
        <v>20</v>
      </c>
      <c r="H1832" s="253">
        <f>'Class-9'!$O$7</f>
        <v>24</v>
      </c>
      <c r="I1832" s="253">
        <f>'Class-9'!$P$7</f>
        <v>6</v>
      </c>
      <c r="J1832" s="255">
        <f>SUM(H1832:I1832)</f>
        <v>30</v>
      </c>
      <c r="K1832" s="253">
        <f>'Class-9'!$R$7</f>
        <v>40</v>
      </c>
      <c r="L1832" s="253">
        <f>'Class-9'!$S$7</f>
        <v>10</v>
      </c>
      <c r="M1832" s="255">
        <f>SUM(K1832:L1832)</f>
        <v>50</v>
      </c>
      <c r="N1832" s="129">
        <f>SUM(G1832,J1832,M1832)</f>
        <v>100</v>
      </c>
      <c r="O1832" s="1101"/>
    </row>
    <row r="1833" spans="1:15" ht="16.5" customHeight="1">
      <c r="A1833" s="1138"/>
      <c r="B1833" s="417" t="s">
        <v>200</v>
      </c>
      <c r="C1833" s="1104" t="str">
        <f>'Class-9'!$L$3</f>
        <v>HINDI</v>
      </c>
      <c r="D1833" s="1105"/>
      <c r="E1833" s="81">
        <f>IF($J1821="TC",0,IF($J1821="Nso",0,VLOOKUP($A1818,'Class-9'!$B$9:$FL$108,11,0)))</f>
        <v>0</v>
      </c>
      <c r="F1833" s="81">
        <f>IF($J1821="TC",0,IF($J1821="Nso",0,VLOOKUP($A1818,'Class-9'!$B$9:$FL$108,12,0)))</f>
        <v>0</v>
      </c>
      <c r="G1833" s="256">
        <f>E1833+F1833</f>
        <v>0</v>
      </c>
      <c r="H1833" s="81">
        <f>IF($J1821="TC",0,IF($J1821="Nso",0,VLOOKUP($A1818,'Class-9'!$B$9:$FL$108,14,0)))</f>
        <v>0</v>
      </c>
      <c r="I1833" s="81">
        <f>IF($J1821="TC",0,IF($J1821="Nso",0,VLOOKUP($A1818,'Class-9'!$B$9:$FL$108,15,0)))</f>
        <v>0</v>
      </c>
      <c r="J1833" s="256">
        <f>H1833+I1833</f>
        <v>0</v>
      </c>
      <c r="K1833" s="81">
        <f>IF($J1821="TC",0,IF($J1821="Nso",0,VLOOKUP($A1818,'Class-9'!$B$9:$FL$108,17,0)))</f>
        <v>0</v>
      </c>
      <c r="L1833" s="81">
        <f>IF($J1821="Nso",0,VLOOKUP($A1818,'Class-9'!$B$9:$FL$108,18,0))</f>
        <v>0</v>
      </c>
      <c r="M1833" s="256">
        <f>K1833+L1833</f>
        <v>0</v>
      </c>
      <c r="N1833" s="81">
        <f>G1833+J1833+M1833</f>
        <v>0</v>
      </c>
      <c r="O1833" s="82" t="str">
        <f>IF($J1821="TC",0,IF($J1821="Nso",0,VLOOKUP($A1818,'Class-9'!$B$9:$FL$108,24,0)))</f>
        <v/>
      </c>
    </row>
    <row r="1834" spans="1:15" ht="16.5" customHeight="1" thickBot="1">
      <c r="A1834" s="1138"/>
      <c r="B1834" s="417" t="s">
        <v>200</v>
      </c>
      <c r="C1834" s="1106" t="str">
        <f>'Class-9'!$Z$3</f>
        <v>ENGLISH</v>
      </c>
      <c r="D1834" s="1107"/>
      <c r="E1834" s="419">
        <f>IF($J1821="TC",0,IF($J1821="Nso",0,VLOOKUP($A1818,'Class-9'!$B$9:$FL$108,25,0)))</f>
        <v>0</v>
      </c>
      <c r="F1834" s="419">
        <f>IF($J1821="TC",0,IF($J1821="Nso",0,VLOOKUP($A1818,'Class-9'!$B$9:$FL$108,26,0)))</f>
        <v>0</v>
      </c>
      <c r="G1834" s="420">
        <f t="shared" ref="G1834" si="368">E1834+F1834</f>
        <v>0</v>
      </c>
      <c r="H1834" s="421">
        <f>IF($J1821="TC",0,IF($J1821="Nso",0,VLOOKUP($A1818,'Class-9'!$B$9:$FL$108,28,0)))</f>
        <v>0</v>
      </c>
      <c r="I1834" s="419">
        <f>IF($J1821="TC",0,IF($J1821="Nso",0,VLOOKUP($A1818,'Class-9'!$B$9:$FL$108,29,0)))</f>
        <v>0</v>
      </c>
      <c r="J1834" s="420">
        <f t="shared" ref="J1834" si="369">H1834+I1834</f>
        <v>0</v>
      </c>
      <c r="K1834" s="419">
        <f>IF($J1821="TC",0,IF($J1821="Nso",0,VLOOKUP($A1818,'Class-9'!$B$9:$FL$108,31,0)))</f>
        <v>0</v>
      </c>
      <c r="L1834" s="419">
        <f>IF($J1821="Nso",0,VLOOKUP($A1818,'Class-9'!$B$9:$FL$108,32,0))</f>
        <v>0</v>
      </c>
      <c r="M1834" s="420">
        <f t="shared" ref="M1834" si="370">K1834+L1834</f>
        <v>0</v>
      </c>
      <c r="N1834" s="419">
        <f t="shared" ref="N1834" si="371">G1834+J1834+M1834</f>
        <v>0</v>
      </c>
      <c r="O1834" s="422" t="str">
        <f>IF($J1821="TC",0,IF($J1821="Nso",0,VLOOKUP($A1818,'Class-9'!$B$9:$FL$108,38,0)))</f>
        <v/>
      </c>
    </row>
    <row r="1835" spans="1:15" ht="16.5" customHeight="1" thickBot="1">
      <c r="A1835" s="1138"/>
      <c r="B1835" s="417" t="s">
        <v>200</v>
      </c>
      <c r="C1835" s="1108" t="s">
        <v>62</v>
      </c>
      <c r="D1835" s="1109"/>
      <c r="E1835" s="424">
        <f>'Class-9'!$AN$7</f>
        <v>20</v>
      </c>
      <c r="F1835" s="424">
        <f>'Class-9'!$AO$7</f>
        <v>20</v>
      </c>
      <c r="G1835" s="425">
        <f>SUM(E1835:F1835)</f>
        <v>40</v>
      </c>
      <c r="H1835" s="424">
        <f>'Class-9'!$AQ$7</f>
        <v>48</v>
      </c>
      <c r="I1835" s="424">
        <f>'Class-9'!$AR$7</f>
        <v>12</v>
      </c>
      <c r="J1835" s="425">
        <f>SUM(H1835:I1835)</f>
        <v>60</v>
      </c>
      <c r="K1835" s="424">
        <f>'Class-9'!$AT$7</f>
        <v>80</v>
      </c>
      <c r="L1835" s="424">
        <f>'Class-9'!$AU$7</f>
        <v>20</v>
      </c>
      <c r="M1835" s="425">
        <f>SUM(K1835:L1835)</f>
        <v>100</v>
      </c>
      <c r="N1835" s="426">
        <f>SUM(G1835,J1835,M1835)</f>
        <v>200</v>
      </c>
      <c r="O1835" s="427" t="s">
        <v>201</v>
      </c>
    </row>
    <row r="1836" spans="1:15" ht="16.5" customHeight="1">
      <c r="A1836" s="1138"/>
      <c r="B1836" s="417" t="s">
        <v>200</v>
      </c>
      <c r="C1836" s="1110" t="str">
        <f>'Class-9'!$AN$3</f>
        <v>SANSKRIT-I</v>
      </c>
      <c r="D1836" s="1111"/>
      <c r="E1836" s="81">
        <f>IF($J1821="TC",0,IF($J1821="Nso",0,VLOOKUP($A1818,'Class-9'!$B$9:$FL$108,39,0)))</f>
        <v>0</v>
      </c>
      <c r="F1836" s="81">
        <f>IF($J1821="TC",0,IF($J1821="TC",0,IF($J1821="Nso",0,VLOOKUP($A1818,'Class-9'!$B$9:$FL$108,40,0))))</f>
        <v>0</v>
      </c>
      <c r="G1836" s="423">
        <f t="shared" ref="G1836:G1840" si="372">E1836+F1836</f>
        <v>0</v>
      </c>
      <c r="H1836" s="410">
        <f>IF($J1821="TC",0,IF($J1821="Nso",0,VLOOKUP($A1818,'Class-9'!$B$9:$FL$108,42,0)))</f>
        <v>0</v>
      </c>
      <c r="I1836" s="81">
        <f>IF($J1821="TC",0,IF($J1821="Nso",0,VLOOKUP($A1818,'Class-9'!$B$9:$FL$108,43,0)))</f>
        <v>0</v>
      </c>
      <c r="J1836" s="423">
        <f t="shared" ref="J1836:J1840" si="373">H1836+I1836</f>
        <v>0</v>
      </c>
      <c r="K1836" s="81">
        <f>IF($J1821="TC",0,IF($J1821="Nso",0,VLOOKUP($A1818,'Class-9'!$B$9:$FL$108,45,0)))</f>
        <v>0</v>
      </c>
      <c r="L1836" s="81">
        <f>IF($J1821="Nso",0,VLOOKUP($A1818,'Class-9'!$B$9:$FL$108,46,0))</f>
        <v>0</v>
      </c>
      <c r="M1836" s="423">
        <f t="shared" ref="M1836:M1840" si="374">K1836+L1836</f>
        <v>0</v>
      </c>
      <c r="N1836" s="81">
        <f t="shared" ref="N1836:N1840" si="375">G1836+J1836+M1836</f>
        <v>0</v>
      </c>
      <c r="O1836" s="82" t="str">
        <f>IF($J1821="TC",0,IF($J1821="Nso",0,VLOOKUP($A1818,'Class-9'!$B$9:$FL$108,52,0)))</f>
        <v/>
      </c>
    </row>
    <row r="1837" spans="1:15" ht="16.5" customHeight="1">
      <c r="A1837" s="1138"/>
      <c r="B1837" s="417" t="s">
        <v>200</v>
      </c>
      <c r="C1837" s="1112" t="str">
        <f>'Class-9'!$BB$3</f>
        <v>SANSKRIT-II</v>
      </c>
      <c r="D1837" s="1113"/>
      <c r="E1837" s="81">
        <f>IF($J1821="TC",0,IF($J1821="Nso",0,VLOOKUP($A1818,'Class-9'!$B$9:$FL$108,53,0)))</f>
        <v>0</v>
      </c>
      <c r="F1837" s="81">
        <f>IF($J1821="TC",0,IF($J1821="Nso",0,VLOOKUP($A1818,'Class-9'!$B$9:$FL$108,54,0)))</f>
        <v>0</v>
      </c>
      <c r="G1837" s="257">
        <f t="shared" si="372"/>
        <v>0</v>
      </c>
      <c r="H1837" s="258">
        <f>IF($J1821="TC",0,IF($J1821="Nso",0,VLOOKUP($A1818,'Class-9'!$B$9:$FL$108,56,0)))</f>
        <v>0</v>
      </c>
      <c r="I1837" s="81">
        <f>IF($J1821="TC",0,IF($J1821="Nso",0,VLOOKUP($A1818,'Class-9'!$B$9:$FL$108,57,0)))</f>
        <v>0</v>
      </c>
      <c r="J1837" s="257">
        <f t="shared" si="373"/>
        <v>0</v>
      </c>
      <c r="K1837" s="81">
        <f>IF($J1821="TC",0,IF($J1821="Nso",0,VLOOKUP($A1818,'Class-9'!$B$9:$FL$108,59,0)))</f>
        <v>0</v>
      </c>
      <c r="L1837" s="81">
        <f>IF($J1821="Nso",0,VLOOKUP($A1818,'Class-9'!$B$9:$FL$108,60,0))</f>
        <v>0</v>
      </c>
      <c r="M1837" s="257">
        <f t="shared" si="374"/>
        <v>0</v>
      </c>
      <c r="N1837" s="81">
        <f t="shared" si="375"/>
        <v>0</v>
      </c>
      <c r="O1837" s="82" t="str">
        <f>IF($J1821="TC",0,IF($J1821="Nso",0,VLOOKUP($A1818,'Class-9'!$B$9:$FL$108,66,0)))</f>
        <v/>
      </c>
    </row>
    <row r="1838" spans="1:15" ht="16.5" customHeight="1">
      <c r="A1838" s="1138"/>
      <c r="B1838" s="417" t="s">
        <v>200</v>
      </c>
      <c r="C1838" s="1112" t="str">
        <f>'Class-9'!$BP$3</f>
        <v>MATHEMATICS</v>
      </c>
      <c r="D1838" s="1113"/>
      <c r="E1838" s="81">
        <f>IF($J1821="TC",0,IF($J1821="Nso",0,VLOOKUP($A1818,'Class-9'!$B$9:$FL$108,67,0)))</f>
        <v>0</v>
      </c>
      <c r="F1838" s="81">
        <f>IF($J1821="TC",0,IF($J1821="Nso",0,VLOOKUP($A1818,'Class-9'!$B$9:$FL$108,68,0)))</f>
        <v>0</v>
      </c>
      <c r="G1838" s="257">
        <f t="shared" si="372"/>
        <v>0</v>
      </c>
      <c r="H1838" s="258">
        <f>IF($J1821="TC",0,IF($J1821="Nso",0,VLOOKUP($A1818,'Class-9'!$B$9:$FL$108,70,0)))</f>
        <v>0</v>
      </c>
      <c r="I1838" s="81">
        <f>IF($J1821="TC",0,IF($J1821="Nso",0,VLOOKUP($A1818,'Class-9'!$B$9:$FL$108,71,0)))</f>
        <v>0</v>
      </c>
      <c r="J1838" s="257">
        <f t="shared" si="373"/>
        <v>0</v>
      </c>
      <c r="K1838" s="81">
        <f>IF($J1821="TC",0,IF($J1821="Nso",0,VLOOKUP($A1818,'Class-9'!$B$9:$FL$108,73,0)))</f>
        <v>0</v>
      </c>
      <c r="L1838" s="81">
        <f>IF($J1821="Nso",0,VLOOKUP($A1818,'Class-9'!$B$9:$FL$108,74,0))</f>
        <v>0</v>
      </c>
      <c r="M1838" s="257">
        <f t="shared" si="374"/>
        <v>0</v>
      </c>
      <c r="N1838" s="81">
        <f t="shared" si="375"/>
        <v>0</v>
      </c>
      <c r="O1838" s="82" t="str">
        <f>IF($J1821="TC",0,IF($J1821="Nso",0,VLOOKUP($A1818,'Class-9'!$B$9:$FL$108,80,0)))</f>
        <v/>
      </c>
    </row>
    <row r="1839" spans="1:15" ht="16.5" customHeight="1">
      <c r="A1839" s="1138"/>
      <c r="B1839" s="417" t="s">
        <v>200</v>
      </c>
      <c r="C1839" s="1114" t="str">
        <f>'Class-9'!$CD$3</f>
        <v>SCIENCE</v>
      </c>
      <c r="D1839" s="1115"/>
      <c r="E1839" s="411">
        <f>IF($J1821="TC",0,IF($J1821="Nso",0,VLOOKUP($A1818,'Class-9'!$B$9:$FL$108,81,0)))</f>
        <v>0</v>
      </c>
      <c r="F1839" s="411">
        <f>IF($J1821="TC",0,IF($J1821="Nso",0,VLOOKUP($A1818,'Class-9'!$B$9:$FL$108,82,0)))</f>
        <v>0</v>
      </c>
      <c r="G1839" s="412">
        <f t="shared" si="372"/>
        <v>0</v>
      </c>
      <c r="H1839" s="413">
        <f>IF($J1821="TC",0,IF($J1821="Nso",0,VLOOKUP($A1818,'Class-9'!$B$9:$FL$108,84,0)))</f>
        <v>0</v>
      </c>
      <c r="I1839" s="411">
        <f>IF($J1821="TC",0,IF($J1821="Nso",0,VLOOKUP($A1818,'Class-9'!$B$9:$FL$108,85,0)))</f>
        <v>0</v>
      </c>
      <c r="J1839" s="412">
        <f t="shared" si="373"/>
        <v>0</v>
      </c>
      <c r="K1839" s="411">
        <f>IF($J1821="TC",0,IF($J1821="Nso",0,VLOOKUP($A1818,'Class-9'!$B$9:$FL$108,87,0)))</f>
        <v>0</v>
      </c>
      <c r="L1839" s="411">
        <f>IF($J1821="Nso",0,VLOOKUP($A1818,'Class-9'!$B$9:$FL$108,88,0))</f>
        <v>0</v>
      </c>
      <c r="M1839" s="412">
        <f t="shared" si="374"/>
        <v>0</v>
      </c>
      <c r="N1839" s="411">
        <f t="shared" si="375"/>
        <v>0</v>
      </c>
      <c r="O1839" s="414" t="str">
        <f>IF($J1821="TC",0,IF($J1821="Nso",0,VLOOKUP($A1818,'Class-9'!$B$9:$FL$108,94,0)))</f>
        <v/>
      </c>
    </row>
    <row r="1840" spans="1:15" ht="16.5" customHeight="1" thickBot="1">
      <c r="A1840" s="1138"/>
      <c r="B1840" s="417" t="s">
        <v>200</v>
      </c>
      <c r="C1840" s="1114" t="str">
        <f>'Class-9'!$CR$3</f>
        <v>SOCIAL SCIENCE</v>
      </c>
      <c r="D1840" s="1115"/>
      <c r="E1840" s="411">
        <f>IF($J1822="TC",0,IF($J1821="Nso",0,VLOOKUP($A1818,'Class-9'!$B$9:$FL$108,95,0)))</f>
        <v>0</v>
      </c>
      <c r="F1840" s="411">
        <f>IF($J1822="TC",0,IF($J1821="Nso",0,VLOOKUP($A1818,'Class-9'!$B$9:$FL$108,96,0)))</f>
        <v>0</v>
      </c>
      <c r="G1840" s="412">
        <f t="shared" si="372"/>
        <v>0</v>
      </c>
      <c r="H1840" s="413">
        <f>IF($J1822="TC",0,IF($J1821="Nso",0,VLOOKUP($A1818,'Class-9'!$B$9:$FL$108,98,0)))</f>
        <v>0</v>
      </c>
      <c r="I1840" s="411">
        <f>IF($J1822="TC",0,IF($J1821="Nso",0,VLOOKUP($A1818,'Class-9'!$B$9:$FL$108,99,0)))</f>
        <v>0</v>
      </c>
      <c r="J1840" s="412">
        <f t="shared" si="373"/>
        <v>0</v>
      </c>
      <c r="K1840" s="411">
        <f>IF($J1822="TC",0,IF($J1821="Nso",0,VLOOKUP($A1818,'Class-9'!$B$9:$FL$108,101,0)))</f>
        <v>0</v>
      </c>
      <c r="L1840" s="411">
        <f>IF($J1822="Nso",0,VLOOKUP($A1818,'Class-9'!$B$9:$FL$108,102,0))</f>
        <v>0</v>
      </c>
      <c r="M1840" s="412">
        <f t="shared" si="374"/>
        <v>0</v>
      </c>
      <c r="N1840" s="411">
        <f t="shared" si="375"/>
        <v>0</v>
      </c>
      <c r="O1840" s="414" t="str">
        <f>IF($J1822="TC",0,IF($J1821="Nso",0,VLOOKUP($A1818,'Class-9'!$B$9:$FL$108,108,0)))</f>
        <v/>
      </c>
    </row>
    <row r="1841" spans="1:15" ht="23.25" customHeight="1">
      <c r="A1841" s="1138"/>
      <c r="B1841" s="417" t="s">
        <v>200</v>
      </c>
      <c r="C1841" s="1116" t="s">
        <v>89</v>
      </c>
      <c r="D1841" s="1117"/>
      <c r="E1841" s="1118"/>
      <c r="F1841" s="1122" t="s">
        <v>90</v>
      </c>
      <c r="G1841" s="1123"/>
      <c r="H1841" s="1124" t="s">
        <v>91</v>
      </c>
      <c r="I1841" s="1125"/>
      <c r="J1841" s="1126" t="s">
        <v>47</v>
      </c>
      <c r="K1841" s="1127"/>
      <c r="L1841" s="415" t="s">
        <v>111</v>
      </c>
      <c r="M1841" s="1128" t="s">
        <v>45</v>
      </c>
      <c r="N1841" s="1129"/>
      <c r="O1841" s="416" t="s">
        <v>49</v>
      </c>
    </row>
    <row r="1842" spans="1:15" ht="20.25" customHeight="1" thickBot="1">
      <c r="A1842" s="1138"/>
      <c r="B1842" s="417" t="s">
        <v>200</v>
      </c>
      <c r="C1842" s="1119"/>
      <c r="D1842" s="1120"/>
      <c r="E1842" s="1121"/>
      <c r="F1842" s="1130">
        <f>IF($J1821="TC",0,IF($J1821="Nso",0,VLOOKUP($A1818,'Class-9'!$B$9:$FL$108,160,0)))</f>
        <v>0</v>
      </c>
      <c r="G1842" s="1131"/>
      <c r="H1842" s="1130">
        <f>IF($J1821="TC",0,IF($J1821="Nso",0,VLOOKUP($A1818,'Class-9'!$B$9:$FL$108,161,0)))</f>
        <v>0</v>
      </c>
      <c r="I1842" s="1131"/>
      <c r="J1842" s="1132">
        <f>IF($J1821="TC",0,IF($J1821="Nso",0,VLOOKUP($A1818,'Class-9'!$B$9:$FL$108,162,0)))</f>
        <v>0</v>
      </c>
      <c r="K1842" s="1133"/>
      <c r="L1842" s="259" t="str">
        <f>IF($J1821="TC",0,IF($J1821="Nso",0,VLOOKUP($A1818,'Class-9'!$B$9:$FL$108,163,0)))</f>
        <v/>
      </c>
      <c r="M1842" s="1134" t="str">
        <f>IF($J1821="TC","TC",IF($J1821="Nso","NSO",VLOOKUP($A1818,'Class-9'!$B$9:$FL$108,164,0)))</f>
        <v/>
      </c>
      <c r="N1842" s="1135"/>
      <c r="O1842" s="79" t="str">
        <f>IF($J1821="Nso",0,VLOOKUP($A1818,'Class-9'!$B$9:$FL$108,166,0))</f>
        <v/>
      </c>
    </row>
    <row r="1843" spans="1:15" ht="20.25" customHeight="1">
      <c r="A1843" s="1138"/>
      <c r="B1843" s="417" t="s">
        <v>200</v>
      </c>
      <c r="C1843" s="1061" t="s">
        <v>64</v>
      </c>
      <c r="D1843" s="1062"/>
      <c r="E1843" s="1062"/>
      <c r="F1843" s="1062"/>
      <c r="G1843" s="1062"/>
      <c r="H1843" s="1063"/>
      <c r="I1843" s="1064" t="s">
        <v>65</v>
      </c>
      <c r="J1843" s="1065"/>
      <c r="K1843" s="1065"/>
      <c r="L1843" s="83">
        <f>VLOOKUP($A1818,'Class-9'!$B$9:$FL$108,157,0)</f>
        <v>0</v>
      </c>
      <c r="M1843" s="1066" t="s">
        <v>121</v>
      </c>
      <c r="N1843" s="1067"/>
      <c r="O1843" s="1068"/>
    </row>
    <row r="1844" spans="1:15" ht="20.25" customHeight="1" thickBot="1">
      <c r="A1844" s="1138"/>
      <c r="B1844" s="417" t="s">
        <v>200</v>
      </c>
      <c r="C1844" s="1069" t="s">
        <v>60</v>
      </c>
      <c r="D1844" s="1070"/>
      <c r="E1844" s="1070"/>
      <c r="F1844" s="1071" t="s">
        <v>192</v>
      </c>
      <c r="G1844" s="1071"/>
      <c r="H1844" s="260" t="s">
        <v>53</v>
      </c>
      <c r="I1844" s="1072" t="s">
        <v>66</v>
      </c>
      <c r="J1844" s="1073"/>
      <c r="K1844" s="1073"/>
      <c r="L1844" s="113">
        <f>VLOOKUP($A1818,'Class-9'!$B$9:$FL$108,158,0)</f>
        <v>0</v>
      </c>
      <c r="M1844" s="1074" t="str">
        <f>IF($J1821="TC",0,IF($J1821="Nso",0,VLOOKUP($A1818,'Class-9'!$B$9:$FL$108,159,0)))</f>
        <v/>
      </c>
      <c r="N1844" s="1075"/>
      <c r="O1844" s="1076"/>
    </row>
    <row r="1845" spans="1:15" ht="17.25" customHeight="1">
      <c r="A1845" s="1138"/>
      <c r="B1845" s="417" t="s">
        <v>200</v>
      </c>
      <c r="C1845" s="1069"/>
      <c r="D1845" s="1070"/>
      <c r="E1845" s="1070"/>
      <c r="F1845" s="1071"/>
      <c r="G1845" s="1071"/>
      <c r="H1845" s="261" t="s">
        <v>119</v>
      </c>
      <c r="I1845" s="1077" t="s">
        <v>67</v>
      </c>
      <c r="J1845" s="1078"/>
      <c r="K1845" s="1078"/>
      <c r="L1845" s="1079">
        <f>IF($J1821="TC","Transferred",IF($J1821="Nso","NameSeparated",VLOOKUP($A1818,'Class-9'!$B$9:$FL$108,167,0)))</f>
        <v>0</v>
      </c>
      <c r="M1845" s="1079"/>
      <c r="N1845" s="1079"/>
      <c r="O1845" s="1080"/>
    </row>
    <row r="1846" spans="1:15" ht="17.25" customHeight="1">
      <c r="A1846" s="1138"/>
      <c r="B1846" s="417" t="s">
        <v>200</v>
      </c>
      <c r="C1846" s="1081" t="str">
        <f>'Class-9'!$DF$3</f>
        <v>Foundation Of Information Tech.</v>
      </c>
      <c r="D1846" s="1082"/>
      <c r="E1846" s="1083"/>
      <c r="F1846" s="1084" t="str">
        <f>IF($J1821="TC",0,IF($J1821="Nso",0,VLOOKUP($A1818,'Class-9'!$B$9:$GP$108,185,0)))</f>
        <v>0/200</v>
      </c>
      <c r="G1846" s="1084"/>
      <c r="H1846" s="78" t="str">
        <f>IF($J1821="TC",0,IF($J1821="Nso",0,VLOOKUP($A1818,'Class-9'!$B$9:$GP$108,120,0)))</f>
        <v/>
      </c>
      <c r="I1846" s="1085" t="s">
        <v>79</v>
      </c>
      <c r="J1846" s="1086"/>
      <c r="K1846" s="1086"/>
      <c r="L1846" s="1087">
        <f>'Class-9'!$T$2</f>
        <v>44676</v>
      </c>
      <c r="M1846" s="1088"/>
      <c r="N1846" s="1088"/>
      <c r="O1846" s="1089"/>
    </row>
    <row r="1847" spans="1:15" ht="21" customHeight="1">
      <c r="A1847" s="1138"/>
      <c r="B1847" s="417" t="s">
        <v>200</v>
      </c>
      <c r="C1847" s="1090" t="str">
        <f>'Class-9'!$DR$3</f>
        <v>Health &amp; Phy. Edu.</v>
      </c>
      <c r="D1847" s="1084"/>
      <c r="E1847" s="1084"/>
      <c r="F1847" s="1030" t="str">
        <f>IF($J1821="TC",0,IF($J1821="Nso",0,VLOOKUP($A1818,'Class-9'!$B$9:$GP$108,189,0)))</f>
        <v>0/200</v>
      </c>
      <c r="G1847" s="1031"/>
      <c r="H1847" s="78" t="str">
        <f>IF($J1821="TC",0,IF($J1821="Nso",0,VLOOKUP($A1818,'Class-9'!$B$9:$GP$108,132,0)))</f>
        <v/>
      </c>
      <c r="I1847" s="1091"/>
      <c r="J1847" s="1092"/>
      <c r="K1847" s="1092"/>
      <c r="L1847" s="1092"/>
      <c r="M1847" s="1092"/>
      <c r="N1847" s="1092"/>
      <c r="O1847" s="1093"/>
    </row>
    <row r="1848" spans="1:15" ht="21" customHeight="1">
      <c r="A1848" s="1138"/>
      <c r="B1848" s="417" t="s">
        <v>200</v>
      </c>
      <c r="C1848" s="1028" t="str">
        <f>'Class-9'!$ED$3</f>
        <v>S.U.P.W.</v>
      </c>
      <c r="D1848" s="1029"/>
      <c r="E1848" s="1029"/>
      <c r="F1848" s="1030" t="str">
        <f>IF($J1821="TC",0,IF($J1821="Nso",0,VLOOKUP($A1818,'Class-9'!$B$9:$GP$108,193,0)))</f>
        <v>0/100</v>
      </c>
      <c r="G1848" s="1031"/>
      <c r="H1848" s="78" t="str">
        <f>IF($J1821="TC",0,IF($J1821="Nso",0,VLOOKUP($A1818,'Class-9'!$B$9:$GP$108,138,0)))</f>
        <v/>
      </c>
      <c r="I1848" s="1094"/>
      <c r="J1848" s="1095"/>
      <c r="K1848" s="1095"/>
      <c r="L1848" s="1095"/>
      <c r="M1848" s="1095"/>
      <c r="N1848" s="1095"/>
      <c r="O1848" s="1096"/>
    </row>
    <row r="1849" spans="1:15" ht="14.25" customHeight="1">
      <c r="A1849" s="1138"/>
      <c r="B1849" s="417" t="s">
        <v>200</v>
      </c>
      <c r="C1849" s="1028" t="str">
        <f>'Class-9'!$EJ$3</f>
        <v>ART EDUCATION</v>
      </c>
      <c r="D1849" s="1029"/>
      <c r="E1849" s="1029"/>
      <c r="F1849" s="1030" t="str">
        <f>IF($J1820="TC",0,IF($J1820="Nso",0,VLOOKUP($A1818,'Class-9'!$B$9:$GP$108,197,0)))</f>
        <v>0/100</v>
      </c>
      <c r="G1849" s="1031"/>
      <c r="H1849" s="78" t="str">
        <f>IF($J1820="TC",0,IF($J1820="Nso",0,VLOOKUP($A1818,'Class-9'!$B$9:$GP$108,144,0)))</f>
        <v/>
      </c>
      <c r="I1849" s="1032" t="s">
        <v>92</v>
      </c>
      <c r="J1849" s="1033"/>
      <c r="K1849" s="1033"/>
      <c r="L1849" s="1033"/>
      <c r="M1849" s="1033"/>
      <c r="N1849" s="1033"/>
      <c r="O1849" s="1034"/>
    </row>
    <row r="1850" spans="1:15" ht="14.25" customHeight="1" thickBot="1">
      <c r="A1850" s="1138"/>
      <c r="B1850" s="417" t="s">
        <v>200</v>
      </c>
      <c r="C1850" s="1035" t="str">
        <f>'Class-9'!$EP$3</f>
        <v>H &amp; C RAJ</v>
      </c>
      <c r="D1850" s="1036"/>
      <c r="E1850" s="1036"/>
      <c r="F1850" s="1037" t="str">
        <f>IF($J1821="TC",0,IF($J1821="Nso",0,VLOOKUP($A1818,'Class-9'!$B$9:$GU$108,201,0)))</f>
        <v>0/200</v>
      </c>
      <c r="G1850" s="1038"/>
      <c r="H1850" s="374" t="str">
        <f>IF($J1821="TC",0,IF($J1821="Nso",0,VLOOKUP($A1818,'Class-9'!$B$9:$GU$108,156,0)))</f>
        <v/>
      </c>
      <c r="I1850" s="1032" t="s">
        <v>73</v>
      </c>
      <c r="J1850" s="1033"/>
      <c r="K1850" s="1033"/>
      <c r="L1850" s="1033"/>
      <c r="M1850" s="1033"/>
      <c r="N1850" s="1033"/>
      <c r="O1850" s="1034"/>
    </row>
    <row r="1851" spans="1:15" ht="20.25" customHeight="1">
      <c r="A1851" s="1138"/>
      <c r="B1851" s="417" t="s">
        <v>200</v>
      </c>
      <c r="C1851" s="1046" t="s">
        <v>204</v>
      </c>
      <c r="D1851" s="1047"/>
      <c r="E1851" s="1048"/>
      <c r="F1851" s="1055" t="s">
        <v>205</v>
      </c>
      <c r="G1851" s="1056"/>
      <c r="H1851" s="434" t="s">
        <v>34</v>
      </c>
      <c r="I1851" s="1039" t="s">
        <v>74</v>
      </c>
      <c r="J1851" s="1033"/>
      <c r="K1851" s="1033"/>
      <c r="L1851" s="1033"/>
      <c r="M1851" s="1033"/>
      <c r="N1851" s="1033"/>
      <c r="O1851" s="1034"/>
    </row>
    <row r="1852" spans="1:15" ht="20.25" customHeight="1">
      <c r="A1852" s="1138"/>
      <c r="B1852" s="417" t="s">
        <v>200</v>
      </c>
      <c r="C1852" s="1049"/>
      <c r="D1852" s="1050"/>
      <c r="E1852" s="1051"/>
      <c r="F1852" s="1057" t="s">
        <v>206</v>
      </c>
      <c r="G1852" s="1058"/>
      <c r="H1852" s="435" t="s">
        <v>203</v>
      </c>
      <c r="I1852" s="1040" t="s">
        <v>75</v>
      </c>
      <c r="J1852" s="1041"/>
      <c r="K1852" s="1041"/>
      <c r="L1852" s="1041"/>
      <c r="M1852" s="1041"/>
      <c r="N1852" s="1041"/>
      <c r="O1852" s="1042"/>
    </row>
    <row r="1853" spans="1:15" ht="16.5" customHeight="1">
      <c r="A1853" s="1138"/>
      <c r="B1853" s="417" t="s">
        <v>200</v>
      </c>
      <c r="C1853" s="1049"/>
      <c r="D1853" s="1050"/>
      <c r="E1853" s="1051"/>
      <c r="F1853" s="1057" t="s">
        <v>210</v>
      </c>
      <c r="G1853" s="1058"/>
      <c r="H1853" s="435" t="s">
        <v>68</v>
      </c>
      <c r="I1853" s="1043"/>
      <c r="J1853" s="1044"/>
      <c r="K1853" s="1044"/>
      <c r="L1853" s="1044"/>
      <c r="M1853" s="1044"/>
      <c r="N1853" s="1044"/>
      <c r="O1853" s="1045"/>
    </row>
    <row r="1854" spans="1:15" ht="16.5" customHeight="1">
      <c r="A1854" s="1138"/>
      <c r="B1854" s="417" t="s">
        <v>200</v>
      </c>
      <c r="C1854" s="1049"/>
      <c r="D1854" s="1050"/>
      <c r="E1854" s="1051"/>
      <c r="F1854" s="1057" t="s">
        <v>211</v>
      </c>
      <c r="G1854" s="1058"/>
      <c r="H1854" s="435" t="s">
        <v>69</v>
      </c>
      <c r="I1854" s="1043"/>
      <c r="J1854" s="1044"/>
      <c r="K1854" s="1044"/>
      <c r="L1854" s="1044"/>
      <c r="M1854" s="1044"/>
      <c r="N1854" s="1044"/>
      <c r="O1854" s="1045"/>
    </row>
    <row r="1855" spans="1:15" ht="16.5" customHeight="1">
      <c r="A1855" s="1138"/>
      <c r="B1855" s="417" t="s">
        <v>200</v>
      </c>
      <c r="C1855" s="1049"/>
      <c r="D1855" s="1050"/>
      <c r="E1855" s="1051"/>
      <c r="F1855" s="1057" t="s">
        <v>120</v>
      </c>
      <c r="G1855" s="1058"/>
      <c r="H1855" s="435" t="s">
        <v>71</v>
      </c>
      <c r="I1855" s="1022" t="s">
        <v>93</v>
      </c>
      <c r="J1855" s="1023"/>
      <c r="K1855" s="1023"/>
      <c r="L1855" s="1023"/>
      <c r="M1855" s="1023"/>
      <c r="N1855" s="1023"/>
      <c r="O1855" s="1024"/>
    </row>
    <row r="1856" spans="1:15" ht="16.5" customHeight="1" thickBot="1">
      <c r="A1856" s="1138"/>
      <c r="B1856" s="418" t="s">
        <v>200</v>
      </c>
      <c r="C1856" s="1052"/>
      <c r="D1856" s="1053"/>
      <c r="E1856" s="1054"/>
      <c r="F1856" s="1059" t="s">
        <v>208</v>
      </c>
      <c r="G1856" s="1060"/>
      <c r="H1856" s="436" t="s">
        <v>70</v>
      </c>
      <c r="I1856" s="1025"/>
      <c r="J1856" s="1026"/>
      <c r="K1856" s="1026"/>
      <c r="L1856" s="1026"/>
      <c r="M1856" s="1026"/>
      <c r="N1856" s="1026"/>
      <c r="O1856" s="1027"/>
    </row>
    <row r="1857" spans="1:16" ht="15.75" thickTop="1">
      <c r="A1857" s="1136"/>
      <c r="B1857" s="1136"/>
      <c r="C1857" s="1136"/>
      <c r="D1857" s="1136"/>
      <c r="E1857" s="1136"/>
      <c r="F1857" s="1136"/>
      <c r="G1857" s="1136"/>
      <c r="H1857" s="1136"/>
      <c r="I1857" s="1136"/>
      <c r="J1857" s="1136"/>
      <c r="K1857" s="1136"/>
      <c r="L1857" s="1136"/>
      <c r="M1857" s="1136"/>
      <c r="N1857" s="1136"/>
      <c r="O1857" s="1136"/>
    </row>
    <row r="1858" spans="1:16" ht="24.75" customHeight="1" thickBot="1">
      <c r="A1858" s="263">
        <f>A1818+1</f>
        <v>48</v>
      </c>
      <c r="B1858" s="1137" t="s">
        <v>56</v>
      </c>
      <c r="C1858" s="1137"/>
      <c r="D1858" s="1137"/>
      <c r="E1858" s="1137"/>
      <c r="F1858" s="1137"/>
      <c r="G1858" s="1137"/>
      <c r="H1858" s="1137"/>
      <c r="I1858" s="1137"/>
      <c r="J1858" s="1137"/>
      <c r="K1858" s="1137"/>
      <c r="L1858" s="1137"/>
      <c r="M1858" s="1137"/>
      <c r="N1858" s="1137"/>
      <c r="O1858" s="1137"/>
    </row>
    <row r="1859" spans="1:16" s="430" customFormat="1" ht="30.75" customHeight="1" thickTop="1">
      <c r="A1859" s="1138"/>
      <c r="B1859" s="1139"/>
      <c r="C1859" s="1140"/>
      <c r="D1859" s="1143" t="str">
        <f>Master!$E$8</f>
        <v>Govt. Sr. Secondary School Raimalwada</v>
      </c>
      <c r="E1859" s="1144"/>
      <c r="F1859" s="1144"/>
      <c r="G1859" s="1144"/>
      <c r="H1859" s="1144"/>
      <c r="I1859" s="1144"/>
      <c r="J1859" s="1144"/>
      <c r="K1859" s="1144"/>
      <c r="L1859" s="1144"/>
      <c r="M1859" s="1144"/>
      <c r="N1859" s="1144"/>
      <c r="O1859" s="1145"/>
    </row>
    <row r="1860" spans="1:16" ht="26.25" customHeight="1" thickBot="1">
      <c r="A1860" s="1138"/>
      <c r="B1860" s="1141"/>
      <c r="C1860" s="1142"/>
      <c r="D1860" s="1146" t="str">
        <f>Master!$E$11</f>
        <v>P.S.-Bapini (Jodhpur)</v>
      </c>
      <c r="E1860" s="1147"/>
      <c r="F1860" s="1147"/>
      <c r="G1860" s="1147"/>
      <c r="H1860" s="1147"/>
      <c r="I1860" s="1147"/>
      <c r="J1860" s="1147"/>
      <c r="K1860" s="1147"/>
      <c r="L1860" s="1147"/>
      <c r="M1860" s="1147"/>
      <c r="N1860" s="1147"/>
      <c r="O1860" s="1148"/>
    </row>
    <row r="1861" spans="1:16" ht="22.5" customHeight="1">
      <c r="A1861" s="1138"/>
      <c r="B1861" s="262"/>
      <c r="C1861" s="1149" t="s">
        <v>183</v>
      </c>
      <c r="D1861" s="1150"/>
      <c r="E1861" s="1150"/>
      <c r="F1861" s="1150"/>
      <c r="G1861" s="1151"/>
      <c r="H1861" s="1158" t="s">
        <v>156</v>
      </c>
      <c r="I1861" s="1158"/>
      <c r="J1861" s="1161">
        <f>VLOOKUP($A1858,'Class-9'!$B$9:$K$108,6)</f>
        <v>0</v>
      </c>
      <c r="K1861" s="1162"/>
      <c r="L1861" s="1167" t="s">
        <v>76</v>
      </c>
      <c r="M1861" s="1168"/>
      <c r="N1861" s="1169" t="str">
        <f>Master!$E$14</f>
        <v>08151106901</v>
      </c>
      <c r="O1861" s="1170"/>
    </row>
    <row r="1862" spans="1:16" ht="18.75" customHeight="1">
      <c r="A1862" s="1138"/>
      <c r="B1862" s="37"/>
      <c r="C1862" s="1152"/>
      <c r="D1862" s="1153"/>
      <c r="E1862" s="1153"/>
      <c r="F1862" s="1153"/>
      <c r="G1862" s="1154"/>
      <c r="H1862" s="1159"/>
      <c r="I1862" s="1159"/>
      <c r="J1862" s="1163"/>
      <c r="K1862" s="1164"/>
      <c r="L1862" s="1171" t="s">
        <v>72</v>
      </c>
      <c r="M1862" s="1172"/>
      <c r="N1862" s="1172"/>
      <c r="O1862" s="1173"/>
      <c r="P1862" s="104" t="s">
        <v>191</v>
      </c>
    </row>
    <row r="1863" spans="1:16" ht="23.25" customHeight="1" thickBot="1">
      <c r="A1863" s="1138"/>
      <c r="B1863" s="37"/>
      <c r="C1863" s="1155"/>
      <c r="D1863" s="1156"/>
      <c r="E1863" s="1156"/>
      <c r="F1863" s="1156"/>
      <c r="G1863" s="1157"/>
      <c r="H1863" s="1160"/>
      <c r="I1863" s="1160"/>
      <c r="J1863" s="1165"/>
      <c r="K1863" s="1166"/>
      <c r="L1863" s="1174" t="s">
        <v>57</v>
      </c>
      <c r="M1863" s="1175"/>
      <c r="N1863" s="1176" t="str">
        <f>Master!$E$6</f>
        <v>2021-22</v>
      </c>
      <c r="O1863" s="1177"/>
    </row>
    <row r="1864" spans="1:16" ht="20.25" customHeight="1">
      <c r="A1864" s="1138"/>
      <c r="B1864" s="417" t="s">
        <v>200</v>
      </c>
      <c r="C1864" s="1178" t="s">
        <v>22</v>
      </c>
      <c r="D1864" s="1179"/>
      <c r="E1864" s="1179"/>
      <c r="F1864" s="1180"/>
      <c r="G1864" s="23" t="s">
        <v>181</v>
      </c>
      <c r="H1864" s="1181">
        <f>VLOOKUP($A1858,'Class-9'!$B$9:$FL$108,4,0)</f>
        <v>0</v>
      </c>
      <c r="I1864" s="1181"/>
      <c r="J1864" s="1181"/>
      <c r="K1864" s="1181"/>
      <c r="L1864" s="1181"/>
      <c r="M1864" s="1181"/>
      <c r="N1864" s="1181"/>
      <c r="O1864" s="1182"/>
    </row>
    <row r="1865" spans="1:16" ht="20.25" customHeight="1">
      <c r="A1865" s="1138"/>
      <c r="B1865" s="417" t="s">
        <v>200</v>
      </c>
      <c r="C1865" s="1183" t="s">
        <v>24</v>
      </c>
      <c r="D1865" s="1184"/>
      <c r="E1865" s="1184"/>
      <c r="F1865" s="1185"/>
      <c r="G1865" s="31" t="s">
        <v>181</v>
      </c>
      <c r="H1865" s="1186">
        <f>VLOOKUP($A1858,'Class-9'!$B$9:$FL$108,7,0)</f>
        <v>0</v>
      </c>
      <c r="I1865" s="1186"/>
      <c r="J1865" s="1186"/>
      <c r="K1865" s="1186"/>
      <c r="L1865" s="1186"/>
      <c r="M1865" s="1186"/>
      <c r="N1865" s="1186"/>
      <c r="O1865" s="1187"/>
    </row>
    <row r="1866" spans="1:16" ht="20.25" customHeight="1">
      <c r="A1866" s="1138"/>
      <c r="B1866" s="417" t="s">
        <v>200</v>
      </c>
      <c r="C1866" s="1183" t="s">
        <v>25</v>
      </c>
      <c r="D1866" s="1184"/>
      <c r="E1866" s="1184"/>
      <c r="F1866" s="1185"/>
      <c r="G1866" s="31" t="s">
        <v>181</v>
      </c>
      <c r="H1866" s="1186">
        <f>VLOOKUP($A1858,'Class-9'!$B$9:$FL$108,8,0)</f>
        <v>0</v>
      </c>
      <c r="I1866" s="1186"/>
      <c r="J1866" s="1186"/>
      <c r="K1866" s="1186"/>
      <c r="L1866" s="1186"/>
      <c r="M1866" s="1186"/>
      <c r="N1866" s="1186"/>
      <c r="O1866" s="1187"/>
    </row>
    <row r="1867" spans="1:16" ht="20.25" customHeight="1">
      <c r="A1867" s="1138"/>
      <c r="B1867" s="417" t="s">
        <v>200</v>
      </c>
      <c r="C1867" s="1183" t="s">
        <v>58</v>
      </c>
      <c r="D1867" s="1184"/>
      <c r="E1867" s="1184"/>
      <c r="F1867" s="1185"/>
      <c r="G1867" s="31" t="s">
        <v>181</v>
      </c>
      <c r="H1867" s="1186">
        <f>VLOOKUP($A1858,'Class-9'!$B$9:$FL$108,9,0)</f>
        <v>0</v>
      </c>
      <c r="I1867" s="1186"/>
      <c r="J1867" s="1186"/>
      <c r="K1867" s="1186"/>
      <c r="L1867" s="1186"/>
      <c r="M1867" s="1186"/>
      <c r="N1867" s="1186"/>
      <c r="O1867" s="1187"/>
    </row>
    <row r="1868" spans="1:16" ht="20.25" customHeight="1">
      <c r="A1868" s="1138"/>
      <c r="B1868" s="417" t="s">
        <v>200</v>
      </c>
      <c r="C1868" s="1183" t="s">
        <v>59</v>
      </c>
      <c r="D1868" s="1184"/>
      <c r="E1868" s="1184"/>
      <c r="F1868" s="1185"/>
      <c r="G1868" s="31" t="s">
        <v>181</v>
      </c>
      <c r="H1868" s="1188" t="str">
        <f>CONCATENATE('Class-9'!$G$4,'Class-9'!$J$4)</f>
        <v>9(A)</v>
      </c>
      <c r="I1868" s="1186"/>
      <c r="J1868" s="1186"/>
      <c r="K1868" s="1186"/>
      <c r="L1868" s="1186"/>
      <c r="M1868" s="1186"/>
      <c r="N1868" s="1186"/>
      <c r="O1868" s="1187"/>
    </row>
    <row r="1869" spans="1:16" ht="20.25" customHeight="1" thickBot="1">
      <c r="A1869" s="1138"/>
      <c r="B1869" s="417" t="s">
        <v>200</v>
      </c>
      <c r="C1869" s="1189" t="s">
        <v>27</v>
      </c>
      <c r="D1869" s="1190"/>
      <c r="E1869" s="1190"/>
      <c r="F1869" s="1191"/>
      <c r="G1869" s="80" t="s">
        <v>181</v>
      </c>
      <c r="H1869" s="1192">
        <f>VLOOKUP($A1858,'Class-9'!$B$9:$FL$108,10,0)</f>
        <v>0</v>
      </c>
      <c r="I1869" s="1192"/>
      <c r="J1869" s="1192"/>
      <c r="K1869" s="1192"/>
      <c r="L1869" s="1192"/>
      <c r="M1869" s="1192"/>
      <c r="N1869" s="1192"/>
      <c r="O1869" s="1193"/>
    </row>
    <row r="1870" spans="1:16" ht="16.5" customHeight="1">
      <c r="A1870" s="1138"/>
      <c r="B1870" s="417" t="s">
        <v>200</v>
      </c>
      <c r="C1870" s="1194" t="s">
        <v>60</v>
      </c>
      <c r="D1870" s="1195"/>
      <c r="E1870" s="1198" t="s">
        <v>81</v>
      </c>
      <c r="F1870" s="1198" t="s">
        <v>82</v>
      </c>
      <c r="G1870" s="1200" t="s">
        <v>32</v>
      </c>
      <c r="H1870" s="1202" t="s">
        <v>61</v>
      </c>
      <c r="I1870" s="1202"/>
      <c r="J1870" s="1203"/>
      <c r="K1870" s="1204" t="s">
        <v>97</v>
      </c>
      <c r="L1870" s="1205"/>
      <c r="M1870" s="1206"/>
      <c r="N1870" s="1097" t="s">
        <v>88</v>
      </c>
      <c r="O1870" s="1099" t="s">
        <v>118</v>
      </c>
    </row>
    <row r="1871" spans="1:16" ht="16.5" customHeight="1">
      <c r="A1871" s="1138"/>
      <c r="B1871" s="417" t="s">
        <v>200</v>
      </c>
      <c r="C1871" s="1196"/>
      <c r="D1871" s="1197"/>
      <c r="E1871" s="1199"/>
      <c r="F1871" s="1199"/>
      <c r="G1871" s="1201"/>
      <c r="H1871" s="428" t="s">
        <v>31</v>
      </c>
      <c r="I1871" s="254" t="s">
        <v>194</v>
      </c>
      <c r="J1871" s="429" t="s">
        <v>32</v>
      </c>
      <c r="K1871" s="428" t="s">
        <v>31</v>
      </c>
      <c r="L1871" s="254" t="s">
        <v>194</v>
      </c>
      <c r="M1871" s="429" t="s">
        <v>32</v>
      </c>
      <c r="N1871" s="1098"/>
      <c r="O1871" s="1100"/>
    </row>
    <row r="1872" spans="1:16" ht="16.5" customHeight="1" thickBot="1">
      <c r="A1872" s="1138"/>
      <c r="B1872" s="417" t="s">
        <v>200</v>
      </c>
      <c r="C1872" s="1102" t="s">
        <v>62</v>
      </c>
      <c r="D1872" s="1103"/>
      <c r="E1872" s="253">
        <f>'Class-9'!$L$7</f>
        <v>10</v>
      </c>
      <c r="F1872" s="253">
        <f>'Class-9'!$M$7</f>
        <v>10</v>
      </c>
      <c r="G1872" s="255">
        <f>SUM(E1872:F1872)</f>
        <v>20</v>
      </c>
      <c r="H1872" s="253">
        <f>'Class-9'!$O$7</f>
        <v>24</v>
      </c>
      <c r="I1872" s="253">
        <f>'Class-9'!$P$7</f>
        <v>6</v>
      </c>
      <c r="J1872" s="255">
        <f>SUM(H1872:I1872)</f>
        <v>30</v>
      </c>
      <c r="K1872" s="253">
        <f>'Class-9'!$R$7</f>
        <v>40</v>
      </c>
      <c r="L1872" s="253">
        <f>'Class-9'!$S$7</f>
        <v>10</v>
      </c>
      <c r="M1872" s="255">
        <f>SUM(K1872:L1872)</f>
        <v>50</v>
      </c>
      <c r="N1872" s="129">
        <f>SUM(G1872,J1872,M1872)</f>
        <v>100</v>
      </c>
      <c r="O1872" s="1101"/>
    </row>
    <row r="1873" spans="1:15" ht="16.5" customHeight="1">
      <c r="A1873" s="1138"/>
      <c r="B1873" s="417" t="s">
        <v>200</v>
      </c>
      <c r="C1873" s="1104" t="str">
        <f>'Class-9'!$L$3</f>
        <v>HINDI</v>
      </c>
      <c r="D1873" s="1105"/>
      <c r="E1873" s="81">
        <f>IF($J1861="TC",0,IF($J1861="Nso",0,VLOOKUP($A1858,'Class-9'!$B$9:$FL$108,11,0)))</f>
        <v>0</v>
      </c>
      <c r="F1873" s="81">
        <f>IF($J1861="TC",0,IF($J1861="Nso",0,VLOOKUP($A1858,'Class-9'!$B$9:$FL$108,12,0)))</f>
        <v>0</v>
      </c>
      <c r="G1873" s="256">
        <f>E1873+F1873</f>
        <v>0</v>
      </c>
      <c r="H1873" s="81">
        <f>IF($J1861="TC",0,IF($J1861="Nso",0,VLOOKUP($A1858,'Class-9'!$B$9:$FL$108,14,0)))</f>
        <v>0</v>
      </c>
      <c r="I1873" s="81">
        <f>IF($J1861="TC",0,IF($J1861="Nso",0,VLOOKUP($A1858,'Class-9'!$B$9:$FL$108,15,0)))</f>
        <v>0</v>
      </c>
      <c r="J1873" s="256">
        <f>H1873+I1873</f>
        <v>0</v>
      </c>
      <c r="K1873" s="81">
        <f>IF($J1861="TC",0,IF($J1861="Nso",0,VLOOKUP($A1858,'Class-9'!$B$9:$FL$108,17,0)))</f>
        <v>0</v>
      </c>
      <c r="L1873" s="81">
        <f>IF($J1861="Nso",0,VLOOKUP($A1858,'Class-9'!$B$9:$FL$108,18,0))</f>
        <v>0</v>
      </c>
      <c r="M1873" s="256">
        <f>K1873+L1873</f>
        <v>0</v>
      </c>
      <c r="N1873" s="81">
        <f>G1873+J1873+M1873</f>
        <v>0</v>
      </c>
      <c r="O1873" s="82" t="str">
        <f>IF($J1861="TC",0,IF($J1861="Nso",0,VLOOKUP($A1858,'Class-9'!$B$9:$FL$108,24,0)))</f>
        <v/>
      </c>
    </row>
    <row r="1874" spans="1:15" ht="16.5" customHeight="1" thickBot="1">
      <c r="A1874" s="1138"/>
      <c r="B1874" s="417" t="s">
        <v>200</v>
      </c>
      <c r="C1874" s="1106" t="str">
        <f>'Class-9'!$Z$3</f>
        <v>ENGLISH</v>
      </c>
      <c r="D1874" s="1107"/>
      <c r="E1874" s="419">
        <f>IF($J1861="TC",0,IF($J1861="Nso",0,VLOOKUP($A1858,'Class-9'!$B$9:$FL$108,25,0)))</f>
        <v>0</v>
      </c>
      <c r="F1874" s="419">
        <f>IF($J1861="TC",0,IF($J1861="Nso",0,VLOOKUP($A1858,'Class-9'!$B$9:$FL$108,26,0)))</f>
        <v>0</v>
      </c>
      <c r="G1874" s="420">
        <f t="shared" ref="G1874" si="376">E1874+F1874</f>
        <v>0</v>
      </c>
      <c r="H1874" s="421">
        <f>IF($J1861="TC",0,IF($J1861="Nso",0,VLOOKUP($A1858,'Class-9'!$B$9:$FL$108,28,0)))</f>
        <v>0</v>
      </c>
      <c r="I1874" s="419">
        <f>IF($J1861="TC",0,IF($J1861="Nso",0,VLOOKUP($A1858,'Class-9'!$B$9:$FL$108,29,0)))</f>
        <v>0</v>
      </c>
      <c r="J1874" s="420">
        <f t="shared" ref="J1874" si="377">H1874+I1874</f>
        <v>0</v>
      </c>
      <c r="K1874" s="419">
        <f>IF($J1861="TC",0,IF($J1861="Nso",0,VLOOKUP($A1858,'Class-9'!$B$9:$FL$108,31,0)))</f>
        <v>0</v>
      </c>
      <c r="L1874" s="419">
        <f>IF($J1861="Nso",0,VLOOKUP($A1858,'Class-9'!$B$9:$FL$108,32,0))</f>
        <v>0</v>
      </c>
      <c r="M1874" s="420">
        <f t="shared" ref="M1874" si="378">K1874+L1874</f>
        <v>0</v>
      </c>
      <c r="N1874" s="419">
        <f t="shared" ref="N1874" si="379">G1874+J1874+M1874</f>
        <v>0</v>
      </c>
      <c r="O1874" s="422" t="str">
        <f>IF($J1861="TC",0,IF($J1861="Nso",0,VLOOKUP($A1858,'Class-9'!$B$9:$FL$108,38,0)))</f>
        <v/>
      </c>
    </row>
    <row r="1875" spans="1:15" ht="16.5" customHeight="1" thickBot="1">
      <c r="A1875" s="1138"/>
      <c r="B1875" s="417" t="s">
        <v>200</v>
      </c>
      <c r="C1875" s="1108" t="s">
        <v>62</v>
      </c>
      <c r="D1875" s="1109"/>
      <c r="E1875" s="424">
        <f>'Class-9'!$AN$7</f>
        <v>20</v>
      </c>
      <c r="F1875" s="424">
        <f>'Class-9'!$AO$7</f>
        <v>20</v>
      </c>
      <c r="G1875" s="425">
        <f>SUM(E1875:F1875)</f>
        <v>40</v>
      </c>
      <c r="H1875" s="424">
        <f>'Class-9'!$AQ$7</f>
        <v>48</v>
      </c>
      <c r="I1875" s="424">
        <f>'Class-9'!$AR$7</f>
        <v>12</v>
      </c>
      <c r="J1875" s="425">
        <f>SUM(H1875:I1875)</f>
        <v>60</v>
      </c>
      <c r="K1875" s="424">
        <f>'Class-9'!$AT$7</f>
        <v>80</v>
      </c>
      <c r="L1875" s="424">
        <f>'Class-9'!$AU$7</f>
        <v>20</v>
      </c>
      <c r="M1875" s="425">
        <f>SUM(K1875:L1875)</f>
        <v>100</v>
      </c>
      <c r="N1875" s="426">
        <f>SUM(G1875,J1875,M1875)</f>
        <v>200</v>
      </c>
      <c r="O1875" s="427" t="s">
        <v>201</v>
      </c>
    </row>
    <row r="1876" spans="1:15" ht="16.5" customHeight="1">
      <c r="A1876" s="1138"/>
      <c r="B1876" s="417" t="s">
        <v>200</v>
      </c>
      <c r="C1876" s="1110" t="str">
        <f>'Class-9'!$AN$3</f>
        <v>SANSKRIT-I</v>
      </c>
      <c r="D1876" s="1111"/>
      <c r="E1876" s="81">
        <f>IF($J1861="TC",0,IF($J1861="Nso",0,VLOOKUP($A1858,'Class-9'!$B$9:$FL$108,39,0)))</f>
        <v>0</v>
      </c>
      <c r="F1876" s="81">
        <f>IF($J1861="TC",0,IF($J1861="TC",0,IF($J1861="Nso",0,VLOOKUP($A1858,'Class-9'!$B$9:$FL$108,40,0))))</f>
        <v>0</v>
      </c>
      <c r="G1876" s="423">
        <f t="shared" ref="G1876:G1880" si="380">E1876+F1876</f>
        <v>0</v>
      </c>
      <c r="H1876" s="410">
        <f>IF($J1861="TC",0,IF($J1861="Nso",0,VLOOKUP($A1858,'Class-9'!$B$9:$FL$108,42,0)))</f>
        <v>0</v>
      </c>
      <c r="I1876" s="81">
        <f>IF($J1861="TC",0,IF($J1861="Nso",0,VLOOKUP($A1858,'Class-9'!$B$9:$FL$108,43,0)))</f>
        <v>0</v>
      </c>
      <c r="J1876" s="423">
        <f t="shared" ref="J1876:J1880" si="381">H1876+I1876</f>
        <v>0</v>
      </c>
      <c r="K1876" s="81">
        <f>IF($J1861="TC",0,IF($J1861="Nso",0,VLOOKUP($A1858,'Class-9'!$B$9:$FL$108,45,0)))</f>
        <v>0</v>
      </c>
      <c r="L1876" s="81">
        <f>IF($J1861="Nso",0,VLOOKUP($A1858,'Class-9'!$B$9:$FL$108,46,0))</f>
        <v>0</v>
      </c>
      <c r="M1876" s="423">
        <f t="shared" ref="M1876:M1880" si="382">K1876+L1876</f>
        <v>0</v>
      </c>
      <c r="N1876" s="81">
        <f t="shared" ref="N1876:N1880" si="383">G1876+J1876+M1876</f>
        <v>0</v>
      </c>
      <c r="O1876" s="82" t="str">
        <f>IF($J1861="TC",0,IF($J1861="Nso",0,VLOOKUP($A1858,'Class-9'!$B$9:$FL$108,52,0)))</f>
        <v/>
      </c>
    </row>
    <row r="1877" spans="1:15" ht="16.5" customHeight="1">
      <c r="A1877" s="1138"/>
      <c r="B1877" s="417" t="s">
        <v>200</v>
      </c>
      <c r="C1877" s="1112" t="str">
        <f>'Class-9'!$BB$3</f>
        <v>SANSKRIT-II</v>
      </c>
      <c r="D1877" s="1113"/>
      <c r="E1877" s="81">
        <f>IF($J1861="TC",0,IF($J1861="Nso",0,VLOOKUP($A1858,'Class-9'!$B$9:$FL$108,53,0)))</f>
        <v>0</v>
      </c>
      <c r="F1877" s="81">
        <f>IF($J1861="TC",0,IF($J1861="Nso",0,VLOOKUP($A1858,'Class-9'!$B$9:$FL$108,54,0)))</f>
        <v>0</v>
      </c>
      <c r="G1877" s="257">
        <f t="shared" si="380"/>
        <v>0</v>
      </c>
      <c r="H1877" s="258">
        <f>IF($J1861="TC",0,IF($J1861="Nso",0,VLOOKUP($A1858,'Class-9'!$B$9:$FL$108,56,0)))</f>
        <v>0</v>
      </c>
      <c r="I1877" s="81">
        <f>IF($J1861="TC",0,IF($J1861="Nso",0,VLOOKUP($A1858,'Class-9'!$B$9:$FL$108,57,0)))</f>
        <v>0</v>
      </c>
      <c r="J1877" s="257">
        <f t="shared" si="381"/>
        <v>0</v>
      </c>
      <c r="K1877" s="81">
        <f>IF($J1861="TC",0,IF($J1861="Nso",0,VLOOKUP($A1858,'Class-9'!$B$9:$FL$108,59,0)))</f>
        <v>0</v>
      </c>
      <c r="L1877" s="81">
        <f>IF($J1861="Nso",0,VLOOKUP($A1858,'Class-9'!$B$9:$FL$108,60,0))</f>
        <v>0</v>
      </c>
      <c r="M1877" s="257">
        <f t="shared" si="382"/>
        <v>0</v>
      </c>
      <c r="N1877" s="81">
        <f t="shared" si="383"/>
        <v>0</v>
      </c>
      <c r="O1877" s="82" t="str">
        <f>IF($J1861="TC",0,IF($J1861="Nso",0,VLOOKUP($A1858,'Class-9'!$B$9:$FL$108,66,0)))</f>
        <v/>
      </c>
    </row>
    <row r="1878" spans="1:15" ht="16.5" customHeight="1">
      <c r="A1878" s="1138"/>
      <c r="B1878" s="417" t="s">
        <v>200</v>
      </c>
      <c r="C1878" s="1112" t="str">
        <f>'Class-9'!$BP$3</f>
        <v>MATHEMATICS</v>
      </c>
      <c r="D1878" s="1113"/>
      <c r="E1878" s="81">
        <f>IF($J1861="TC",0,IF($J1861="Nso",0,VLOOKUP($A1858,'Class-9'!$B$9:$FL$108,67,0)))</f>
        <v>0</v>
      </c>
      <c r="F1878" s="81">
        <f>IF($J1861="TC",0,IF($J1861="Nso",0,VLOOKUP($A1858,'Class-9'!$B$9:$FL$108,68,0)))</f>
        <v>0</v>
      </c>
      <c r="G1878" s="257">
        <f t="shared" si="380"/>
        <v>0</v>
      </c>
      <c r="H1878" s="258">
        <f>IF($J1861="TC",0,IF($J1861="Nso",0,VLOOKUP($A1858,'Class-9'!$B$9:$FL$108,70,0)))</f>
        <v>0</v>
      </c>
      <c r="I1878" s="81">
        <f>IF($J1861="TC",0,IF($J1861="Nso",0,VLOOKUP($A1858,'Class-9'!$B$9:$FL$108,71,0)))</f>
        <v>0</v>
      </c>
      <c r="J1878" s="257">
        <f t="shared" si="381"/>
        <v>0</v>
      </c>
      <c r="K1878" s="81">
        <f>IF($J1861="TC",0,IF($J1861="Nso",0,VLOOKUP($A1858,'Class-9'!$B$9:$FL$108,73,0)))</f>
        <v>0</v>
      </c>
      <c r="L1878" s="81">
        <f>IF($J1861="Nso",0,VLOOKUP($A1858,'Class-9'!$B$9:$FL$108,74,0))</f>
        <v>0</v>
      </c>
      <c r="M1878" s="257">
        <f t="shared" si="382"/>
        <v>0</v>
      </c>
      <c r="N1878" s="81">
        <f t="shared" si="383"/>
        <v>0</v>
      </c>
      <c r="O1878" s="82" t="str">
        <f>IF($J1861="TC",0,IF($J1861="Nso",0,VLOOKUP($A1858,'Class-9'!$B$9:$FL$108,80,0)))</f>
        <v/>
      </c>
    </row>
    <row r="1879" spans="1:15" ht="16.5" customHeight="1">
      <c r="A1879" s="1138"/>
      <c r="B1879" s="417" t="s">
        <v>200</v>
      </c>
      <c r="C1879" s="1114" t="str">
        <f>'Class-9'!$CD$3</f>
        <v>SCIENCE</v>
      </c>
      <c r="D1879" s="1115"/>
      <c r="E1879" s="411">
        <f>IF($J1861="TC",0,IF($J1861="Nso",0,VLOOKUP($A1858,'Class-9'!$B$9:$FL$108,81,0)))</f>
        <v>0</v>
      </c>
      <c r="F1879" s="411">
        <f>IF($J1861="TC",0,IF($J1861="Nso",0,VLOOKUP($A1858,'Class-9'!$B$9:$FL$108,82,0)))</f>
        <v>0</v>
      </c>
      <c r="G1879" s="412">
        <f t="shared" si="380"/>
        <v>0</v>
      </c>
      <c r="H1879" s="413">
        <f>IF($J1861="TC",0,IF($J1861="Nso",0,VLOOKUP($A1858,'Class-9'!$B$9:$FL$108,84,0)))</f>
        <v>0</v>
      </c>
      <c r="I1879" s="411">
        <f>IF($J1861="TC",0,IF($J1861="Nso",0,VLOOKUP($A1858,'Class-9'!$B$9:$FL$108,85,0)))</f>
        <v>0</v>
      </c>
      <c r="J1879" s="412">
        <f t="shared" si="381"/>
        <v>0</v>
      </c>
      <c r="K1879" s="411">
        <f>IF($J1861="TC",0,IF($J1861="Nso",0,VLOOKUP($A1858,'Class-9'!$B$9:$FL$108,87,0)))</f>
        <v>0</v>
      </c>
      <c r="L1879" s="411">
        <f>IF($J1861="Nso",0,VLOOKUP($A1858,'Class-9'!$B$9:$FL$108,88,0))</f>
        <v>0</v>
      </c>
      <c r="M1879" s="412">
        <f t="shared" si="382"/>
        <v>0</v>
      </c>
      <c r="N1879" s="411">
        <f t="shared" si="383"/>
        <v>0</v>
      </c>
      <c r="O1879" s="414" t="str">
        <f>IF($J1861="TC",0,IF($J1861="Nso",0,VLOOKUP($A1858,'Class-9'!$B$9:$FL$108,94,0)))</f>
        <v/>
      </c>
    </row>
    <row r="1880" spans="1:15" ht="16.5" customHeight="1" thickBot="1">
      <c r="A1880" s="1138"/>
      <c r="B1880" s="417" t="s">
        <v>200</v>
      </c>
      <c r="C1880" s="1114" t="str">
        <f>'Class-9'!$CR$3</f>
        <v>SOCIAL SCIENCE</v>
      </c>
      <c r="D1880" s="1115"/>
      <c r="E1880" s="411">
        <f>IF($J1862="TC",0,IF($J1861="Nso",0,VLOOKUP($A1858,'Class-9'!$B$9:$FL$108,95,0)))</f>
        <v>0</v>
      </c>
      <c r="F1880" s="411">
        <f>IF($J1862="TC",0,IF($J1861="Nso",0,VLOOKUP($A1858,'Class-9'!$B$9:$FL$108,96,0)))</f>
        <v>0</v>
      </c>
      <c r="G1880" s="412">
        <f t="shared" si="380"/>
        <v>0</v>
      </c>
      <c r="H1880" s="413">
        <f>IF($J1862="TC",0,IF($J1861="Nso",0,VLOOKUP($A1858,'Class-9'!$B$9:$FL$108,98,0)))</f>
        <v>0</v>
      </c>
      <c r="I1880" s="411">
        <f>IF($J1862="TC",0,IF($J1861="Nso",0,VLOOKUP($A1858,'Class-9'!$B$9:$FL$108,99,0)))</f>
        <v>0</v>
      </c>
      <c r="J1880" s="412">
        <f t="shared" si="381"/>
        <v>0</v>
      </c>
      <c r="K1880" s="411">
        <f>IF($J1862="TC",0,IF($J1861="Nso",0,VLOOKUP($A1858,'Class-9'!$B$9:$FL$108,101,0)))</f>
        <v>0</v>
      </c>
      <c r="L1880" s="411">
        <f>IF($J1862="Nso",0,VLOOKUP($A1858,'Class-9'!$B$9:$FL$108,102,0))</f>
        <v>0</v>
      </c>
      <c r="M1880" s="412">
        <f t="shared" si="382"/>
        <v>0</v>
      </c>
      <c r="N1880" s="411">
        <f t="shared" si="383"/>
        <v>0</v>
      </c>
      <c r="O1880" s="414" t="str">
        <f>IF($J1862="TC",0,IF($J1861="Nso",0,VLOOKUP($A1858,'Class-9'!$B$9:$FL$108,108,0)))</f>
        <v/>
      </c>
    </row>
    <row r="1881" spans="1:15" ht="23.25" customHeight="1">
      <c r="A1881" s="1138"/>
      <c r="B1881" s="417" t="s">
        <v>200</v>
      </c>
      <c r="C1881" s="1116" t="s">
        <v>89</v>
      </c>
      <c r="D1881" s="1117"/>
      <c r="E1881" s="1118"/>
      <c r="F1881" s="1122" t="s">
        <v>90</v>
      </c>
      <c r="G1881" s="1123"/>
      <c r="H1881" s="1124" t="s">
        <v>91</v>
      </c>
      <c r="I1881" s="1125"/>
      <c r="J1881" s="1126" t="s">
        <v>47</v>
      </c>
      <c r="K1881" s="1127"/>
      <c r="L1881" s="415" t="s">
        <v>111</v>
      </c>
      <c r="M1881" s="1128" t="s">
        <v>45</v>
      </c>
      <c r="N1881" s="1129"/>
      <c r="O1881" s="416" t="s">
        <v>49</v>
      </c>
    </row>
    <row r="1882" spans="1:15" ht="20.25" customHeight="1" thickBot="1">
      <c r="A1882" s="1138"/>
      <c r="B1882" s="417" t="s">
        <v>200</v>
      </c>
      <c r="C1882" s="1119"/>
      <c r="D1882" s="1120"/>
      <c r="E1882" s="1121"/>
      <c r="F1882" s="1130">
        <f>IF($J1861="TC",0,IF($J1861="Nso",0,VLOOKUP($A1858,'Class-9'!$B$9:$FL$108,160,0)))</f>
        <v>0</v>
      </c>
      <c r="G1882" s="1131"/>
      <c r="H1882" s="1130">
        <f>IF($J1861="TC",0,IF($J1861="Nso",0,VLOOKUP($A1858,'Class-9'!$B$9:$FL$108,161,0)))</f>
        <v>0</v>
      </c>
      <c r="I1882" s="1131"/>
      <c r="J1882" s="1132">
        <f>IF($J1861="TC",0,IF($J1861="Nso",0,VLOOKUP($A1858,'Class-9'!$B$9:$FL$108,162,0)))</f>
        <v>0</v>
      </c>
      <c r="K1882" s="1133"/>
      <c r="L1882" s="259" t="str">
        <f>IF($J1861="TC",0,IF($J1861="Nso",0,VLOOKUP($A1858,'Class-9'!$B$9:$FL$108,163,0)))</f>
        <v/>
      </c>
      <c r="M1882" s="1134" t="str">
        <f>IF($J1861="TC","TC",IF($J1861="Nso","NSO",VLOOKUP($A1858,'Class-9'!$B$9:$FL$108,164,0)))</f>
        <v/>
      </c>
      <c r="N1882" s="1135"/>
      <c r="O1882" s="79" t="str">
        <f>IF($J1861="Nso",0,VLOOKUP($A1858,'Class-9'!$B$9:$FL$108,166,0))</f>
        <v/>
      </c>
    </row>
    <row r="1883" spans="1:15" ht="20.25" customHeight="1">
      <c r="A1883" s="1138"/>
      <c r="B1883" s="417" t="s">
        <v>200</v>
      </c>
      <c r="C1883" s="1061" t="s">
        <v>64</v>
      </c>
      <c r="D1883" s="1062"/>
      <c r="E1883" s="1062"/>
      <c r="F1883" s="1062"/>
      <c r="G1883" s="1062"/>
      <c r="H1883" s="1063"/>
      <c r="I1883" s="1064" t="s">
        <v>65</v>
      </c>
      <c r="J1883" s="1065"/>
      <c r="K1883" s="1065"/>
      <c r="L1883" s="83">
        <f>VLOOKUP($A1858,'Class-9'!$B$9:$FL$108,157,0)</f>
        <v>0</v>
      </c>
      <c r="M1883" s="1066" t="s">
        <v>121</v>
      </c>
      <c r="N1883" s="1067"/>
      <c r="O1883" s="1068"/>
    </row>
    <row r="1884" spans="1:15" ht="20.25" customHeight="1" thickBot="1">
      <c r="A1884" s="1138"/>
      <c r="B1884" s="417" t="s">
        <v>200</v>
      </c>
      <c r="C1884" s="1069" t="s">
        <v>60</v>
      </c>
      <c r="D1884" s="1070"/>
      <c r="E1884" s="1070"/>
      <c r="F1884" s="1071" t="s">
        <v>192</v>
      </c>
      <c r="G1884" s="1071"/>
      <c r="H1884" s="260" t="s">
        <v>53</v>
      </c>
      <c r="I1884" s="1072" t="s">
        <v>66</v>
      </c>
      <c r="J1884" s="1073"/>
      <c r="K1884" s="1073"/>
      <c r="L1884" s="113">
        <f>VLOOKUP($A1858,'Class-9'!$B$9:$FL$108,158,0)</f>
        <v>0</v>
      </c>
      <c r="M1884" s="1074" t="str">
        <f>IF($J1861="TC",0,IF($J1861="Nso",0,VLOOKUP($A1858,'Class-9'!$B$9:$FL$108,159,0)))</f>
        <v/>
      </c>
      <c r="N1884" s="1075"/>
      <c r="O1884" s="1076"/>
    </row>
    <row r="1885" spans="1:15" ht="17.25" customHeight="1">
      <c r="A1885" s="1138"/>
      <c r="B1885" s="417" t="s">
        <v>200</v>
      </c>
      <c r="C1885" s="1069"/>
      <c r="D1885" s="1070"/>
      <c r="E1885" s="1070"/>
      <c r="F1885" s="1071"/>
      <c r="G1885" s="1071"/>
      <c r="H1885" s="261" t="s">
        <v>119</v>
      </c>
      <c r="I1885" s="1077" t="s">
        <v>67</v>
      </c>
      <c r="J1885" s="1078"/>
      <c r="K1885" s="1078"/>
      <c r="L1885" s="1079">
        <f>IF($J1861="TC","Transferred",IF($J1861="Nso","NameSeparated",VLOOKUP($A1858,'Class-9'!$B$9:$FL$108,167,0)))</f>
        <v>0</v>
      </c>
      <c r="M1885" s="1079"/>
      <c r="N1885" s="1079"/>
      <c r="O1885" s="1080"/>
    </row>
    <row r="1886" spans="1:15" ht="17.25" customHeight="1">
      <c r="A1886" s="1138"/>
      <c r="B1886" s="417" t="s">
        <v>200</v>
      </c>
      <c r="C1886" s="1081" t="str">
        <f>'Class-9'!$DF$3</f>
        <v>Foundation Of Information Tech.</v>
      </c>
      <c r="D1886" s="1082"/>
      <c r="E1886" s="1083"/>
      <c r="F1886" s="1084" t="str">
        <f>IF($J1861="TC",0,IF($J1861="Nso",0,VLOOKUP($A1858,'Class-9'!$B$9:$GP$108,185,0)))</f>
        <v>0/200</v>
      </c>
      <c r="G1886" s="1084"/>
      <c r="H1886" s="78" t="str">
        <f>IF($J1861="TC",0,IF($J1861="Nso",0,VLOOKUP($A1858,'Class-9'!$B$9:$GP$108,120,0)))</f>
        <v/>
      </c>
      <c r="I1886" s="1085" t="s">
        <v>79</v>
      </c>
      <c r="J1886" s="1086"/>
      <c r="K1886" s="1086"/>
      <c r="L1886" s="1087">
        <f>'Class-9'!$T$2</f>
        <v>44676</v>
      </c>
      <c r="M1886" s="1088"/>
      <c r="N1886" s="1088"/>
      <c r="O1886" s="1089"/>
    </row>
    <row r="1887" spans="1:15" ht="21" customHeight="1">
      <c r="A1887" s="1138"/>
      <c r="B1887" s="417" t="s">
        <v>200</v>
      </c>
      <c r="C1887" s="1090" t="str">
        <f>'Class-9'!$DR$3</f>
        <v>Health &amp; Phy. Edu.</v>
      </c>
      <c r="D1887" s="1084"/>
      <c r="E1887" s="1084"/>
      <c r="F1887" s="1030" t="str">
        <f>IF($J1861="TC",0,IF($J1861="Nso",0,VLOOKUP($A1858,'Class-9'!$B$9:$GP$108,189,0)))</f>
        <v>0/200</v>
      </c>
      <c r="G1887" s="1031"/>
      <c r="H1887" s="78" t="str">
        <f>IF($J1861="TC",0,IF($J1861="Nso",0,VLOOKUP($A1858,'Class-9'!$B$9:$GP$108,132,0)))</f>
        <v/>
      </c>
      <c r="I1887" s="1091"/>
      <c r="J1887" s="1092"/>
      <c r="K1887" s="1092"/>
      <c r="L1887" s="1092"/>
      <c r="M1887" s="1092"/>
      <c r="N1887" s="1092"/>
      <c r="O1887" s="1093"/>
    </row>
    <row r="1888" spans="1:15" ht="21" customHeight="1">
      <c r="A1888" s="1138"/>
      <c r="B1888" s="417" t="s">
        <v>200</v>
      </c>
      <c r="C1888" s="1028" t="str">
        <f>'Class-9'!$ED$3</f>
        <v>S.U.P.W.</v>
      </c>
      <c r="D1888" s="1029"/>
      <c r="E1888" s="1029"/>
      <c r="F1888" s="1030" t="str">
        <f>IF($J1861="TC",0,IF($J1861="Nso",0,VLOOKUP($A1858,'Class-9'!$B$9:$GP$108,193,0)))</f>
        <v>0/100</v>
      </c>
      <c r="G1888" s="1031"/>
      <c r="H1888" s="78" t="str">
        <f>IF($J1861="TC",0,IF($J1861="Nso",0,VLOOKUP($A1858,'Class-9'!$B$9:$GP$108,138,0)))</f>
        <v/>
      </c>
      <c r="I1888" s="1094"/>
      <c r="J1888" s="1095"/>
      <c r="K1888" s="1095"/>
      <c r="L1888" s="1095"/>
      <c r="M1888" s="1095"/>
      <c r="N1888" s="1095"/>
      <c r="O1888" s="1096"/>
    </row>
    <row r="1889" spans="1:16" ht="14.25" customHeight="1">
      <c r="A1889" s="1138"/>
      <c r="B1889" s="417" t="s">
        <v>200</v>
      </c>
      <c r="C1889" s="1028" t="str">
        <f>'Class-9'!$EJ$3</f>
        <v>ART EDUCATION</v>
      </c>
      <c r="D1889" s="1029"/>
      <c r="E1889" s="1029"/>
      <c r="F1889" s="1030" t="str">
        <f>IF($J1860="TC",0,IF($J1860="Nso",0,VLOOKUP($A1858,'Class-9'!$B$9:$GP$108,197,0)))</f>
        <v>0/100</v>
      </c>
      <c r="G1889" s="1031"/>
      <c r="H1889" s="78" t="str">
        <f>IF($J1860="TC",0,IF($J1860="Nso",0,VLOOKUP($A1858,'Class-9'!$B$9:$GP$108,144,0)))</f>
        <v/>
      </c>
      <c r="I1889" s="1032" t="s">
        <v>92</v>
      </c>
      <c r="J1889" s="1033"/>
      <c r="K1889" s="1033"/>
      <c r="L1889" s="1033"/>
      <c r="M1889" s="1033"/>
      <c r="N1889" s="1033"/>
      <c r="O1889" s="1034"/>
    </row>
    <row r="1890" spans="1:16" ht="14.25" customHeight="1" thickBot="1">
      <c r="A1890" s="1138"/>
      <c r="B1890" s="417" t="s">
        <v>200</v>
      </c>
      <c r="C1890" s="1035" t="str">
        <f>'Class-9'!$EP$3</f>
        <v>H &amp; C RAJ</v>
      </c>
      <c r="D1890" s="1036"/>
      <c r="E1890" s="1036"/>
      <c r="F1890" s="1037" t="str">
        <f>IF($J1861="TC",0,IF($J1861="Nso",0,VLOOKUP($A1858,'Class-9'!$B$9:$GU$108,201,0)))</f>
        <v>0/200</v>
      </c>
      <c r="G1890" s="1038"/>
      <c r="H1890" s="374" t="str">
        <f>IF($J1861="TC",0,IF($J1861="Nso",0,VLOOKUP($A1858,'Class-9'!$B$9:$GU$108,156,0)))</f>
        <v/>
      </c>
      <c r="I1890" s="1032" t="s">
        <v>73</v>
      </c>
      <c r="J1890" s="1033"/>
      <c r="K1890" s="1033"/>
      <c r="L1890" s="1033"/>
      <c r="M1890" s="1033"/>
      <c r="N1890" s="1033"/>
      <c r="O1890" s="1034"/>
    </row>
    <row r="1891" spans="1:16" ht="20.25" customHeight="1">
      <c r="A1891" s="1138"/>
      <c r="B1891" s="417" t="s">
        <v>200</v>
      </c>
      <c r="C1891" s="1046" t="s">
        <v>204</v>
      </c>
      <c r="D1891" s="1047"/>
      <c r="E1891" s="1048"/>
      <c r="F1891" s="1055" t="s">
        <v>205</v>
      </c>
      <c r="G1891" s="1056"/>
      <c r="H1891" s="434" t="s">
        <v>34</v>
      </c>
      <c r="I1891" s="1039" t="s">
        <v>74</v>
      </c>
      <c r="J1891" s="1033"/>
      <c r="K1891" s="1033"/>
      <c r="L1891" s="1033"/>
      <c r="M1891" s="1033"/>
      <c r="N1891" s="1033"/>
      <c r="O1891" s="1034"/>
    </row>
    <row r="1892" spans="1:16" ht="20.25" customHeight="1">
      <c r="A1892" s="1138"/>
      <c r="B1892" s="417" t="s">
        <v>200</v>
      </c>
      <c r="C1892" s="1049"/>
      <c r="D1892" s="1050"/>
      <c r="E1892" s="1051"/>
      <c r="F1892" s="1057" t="s">
        <v>206</v>
      </c>
      <c r="G1892" s="1058"/>
      <c r="H1892" s="435" t="s">
        <v>203</v>
      </c>
      <c r="I1892" s="1040" t="s">
        <v>75</v>
      </c>
      <c r="J1892" s="1041"/>
      <c r="K1892" s="1041"/>
      <c r="L1892" s="1041"/>
      <c r="M1892" s="1041"/>
      <c r="N1892" s="1041"/>
      <c r="O1892" s="1042"/>
    </row>
    <row r="1893" spans="1:16" ht="16.5" customHeight="1">
      <c r="A1893" s="1138"/>
      <c r="B1893" s="417" t="s">
        <v>200</v>
      </c>
      <c r="C1893" s="1049"/>
      <c r="D1893" s="1050"/>
      <c r="E1893" s="1051"/>
      <c r="F1893" s="1057" t="s">
        <v>210</v>
      </c>
      <c r="G1893" s="1058"/>
      <c r="H1893" s="435" t="s">
        <v>68</v>
      </c>
      <c r="I1893" s="1043"/>
      <c r="J1893" s="1044"/>
      <c r="K1893" s="1044"/>
      <c r="L1893" s="1044"/>
      <c r="M1893" s="1044"/>
      <c r="N1893" s="1044"/>
      <c r="O1893" s="1045"/>
    </row>
    <row r="1894" spans="1:16" ht="16.5" customHeight="1">
      <c r="A1894" s="1138"/>
      <c r="B1894" s="417" t="s">
        <v>200</v>
      </c>
      <c r="C1894" s="1049"/>
      <c r="D1894" s="1050"/>
      <c r="E1894" s="1051"/>
      <c r="F1894" s="1057" t="s">
        <v>211</v>
      </c>
      <c r="G1894" s="1058"/>
      <c r="H1894" s="435" t="s">
        <v>69</v>
      </c>
      <c r="I1894" s="1043"/>
      <c r="J1894" s="1044"/>
      <c r="K1894" s="1044"/>
      <c r="L1894" s="1044"/>
      <c r="M1894" s="1044"/>
      <c r="N1894" s="1044"/>
      <c r="O1894" s="1045"/>
    </row>
    <row r="1895" spans="1:16" ht="16.5" customHeight="1">
      <c r="A1895" s="1138"/>
      <c r="B1895" s="417" t="s">
        <v>200</v>
      </c>
      <c r="C1895" s="1049"/>
      <c r="D1895" s="1050"/>
      <c r="E1895" s="1051"/>
      <c r="F1895" s="1057" t="s">
        <v>120</v>
      </c>
      <c r="G1895" s="1058"/>
      <c r="H1895" s="435" t="s">
        <v>71</v>
      </c>
      <c r="I1895" s="1022" t="s">
        <v>93</v>
      </c>
      <c r="J1895" s="1023"/>
      <c r="K1895" s="1023"/>
      <c r="L1895" s="1023"/>
      <c r="M1895" s="1023"/>
      <c r="N1895" s="1023"/>
      <c r="O1895" s="1024"/>
    </row>
    <row r="1896" spans="1:16" ht="16.5" customHeight="1" thickBot="1">
      <c r="A1896" s="1138"/>
      <c r="B1896" s="418" t="s">
        <v>200</v>
      </c>
      <c r="C1896" s="1052"/>
      <c r="D1896" s="1053"/>
      <c r="E1896" s="1054"/>
      <c r="F1896" s="1059" t="s">
        <v>208</v>
      </c>
      <c r="G1896" s="1060"/>
      <c r="H1896" s="436" t="s">
        <v>70</v>
      </c>
      <c r="I1896" s="1025"/>
      <c r="J1896" s="1026"/>
      <c r="K1896" s="1026"/>
      <c r="L1896" s="1026"/>
      <c r="M1896" s="1026"/>
      <c r="N1896" s="1026"/>
      <c r="O1896" s="1027"/>
    </row>
    <row r="1897" spans="1:16" ht="24.75" customHeight="1" thickTop="1" thickBot="1">
      <c r="A1897" s="263">
        <f>A1858+1</f>
        <v>49</v>
      </c>
      <c r="B1897" s="1137" t="s">
        <v>56</v>
      </c>
      <c r="C1897" s="1137"/>
      <c r="D1897" s="1137"/>
      <c r="E1897" s="1137"/>
      <c r="F1897" s="1137"/>
      <c r="G1897" s="1137"/>
      <c r="H1897" s="1137"/>
      <c r="I1897" s="1137"/>
      <c r="J1897" s="1137"/>
      <c r="K1897" s="1137"/>
      <c r="L1897" s="1137"/>
      <c r="M1897" s="1137"/>
      <c r="N1897" s="1137"/>
      <c r="O1897" s="1137"/>
    </row>
    <row r="1898" spans="1:16" s="430" customFormat="1" ht="30.75" customHeight="1" thickTop="1">
      <c r="A1898" s="1138"/>
      <c r="B1898" s="1139"/>
      <c r="C1898" s="1140"/>
      <c r="D1898" s="1143" t="str">
        <f>Master!$E$8</f>
        <v>Govt. Sr. Secondary School Raimalwada</v>
      </c>
      <c r="E1898" s="1144"/>
      <c r="F1898" s="1144"/>
      <c r="G1898" s="1144"/>
      <c r="H1898" s="1144"/>
      <c r="I1898" s="1144"/>
      <c r="J1898" s="1144"/>
      <c r="K1898" s="1144"/>
      <c r="L1898" s="1144"/>
      <c r="M1898" s="1144"/>
      <c r="N1898" s="1144"/>
      <c r="O1898" s="1145"/>
    </row>
    <row r="1899" spans="1:16" ht="26.25" customHeight="1" thickBot="1">
      <c r="A1899" s="1138"/>
      <c r="B1899" s="1141"/>
      <c r="C1899" s="1142"/>
      <c r="D1899" s="1146" t="str">
        <f>Master!$E$11</f>
        <v>P.S.-Bapini (Jodhpur)</v>
      </c>
      <c r="E1899" s="1147"/>
      <c r="F1899" s="1147"/>
      <c r="G1899" s="1147"/>
      <c r="H1899" s="1147"/>
      <c r="I1899" s="1147"/>
      <c r="J1899" s="1147"/>
      <c r="K1899" s="1147"/>
      <c r="L1899" s="1147"/>
      <c r="M1899" s="1147"/>
      <c r="N1899" s="1147"/>
      <c r="O1899" s="1148"/>
    </row>
    <row r="1900" spans="1:16" ht="22.5" customHeight="1">
      <c r="A1900" s="1138"/>
      <c r="B1900" s="262"/>
      <c r="C1900" s="1149" t="s">
        <v>183</v>
      </c>
      <c r="D1900" s="1150"/>
      <c r="E1900" s="1150"/>
      <c r="F1900" s="1150"/>
      <c r="G1900" s="1151"/>
      <c r="H1900" s="1158" t="s">
        <v>156</v>
      </c>
      <c r="I1900" s="1158"/>
      <c r="J1900" s="1161">
        <f>VLOOKUP($A1897,'Class-9'!$B$9:$K$108,6)</f>
        <v>0</v>
      </c>
      <c r="K1900" s="1162"/>
      <c r="L1900" s="1167" t="s">
        <v>76</v>
      </c>
      <c r="M1900" s="1168"/>
      <c r="N1900" s="1169" t="str">
        <f>Master!$E$14</f>
        <v>08151106901</v>
      </c>
      <c r="O1900" s="1170"/>
    </row>
    <row r="1901" spans="1:16" ht="18.75" customHeight="1">
      <c r="A1901" s="1138"/>
      <c r="B1901" s="37"/>
      <c r="C1901" s="1152"/>
      <c r="D1901" s="1153"/>
      <c r="E1901" s="1153"/>
      <c r="F1901" s="1153"/>
      <c r="G1901" s="1154"/>
      <c r="H1901" s="1159"/>
      <c r="I1901" s="1159"/>
      <c r="J1901" s="1163"/>
      <c r="K1901" s="1164"/>
      <c r="L1901" s="1171" t="s">
        <v>72</v>
      </c>
      <c r="M1901" s="1172"/>
      <c r="N1901" s="1172"/>
      <c r="O1901" s="1173"/>
      <c r="P1901" s="104" t="s">
        <v>191</v>
      </c>
    </row>
    <row r="1902" spans="1:16" ht="23.25" customHeight="1" thickBot="1">
      <c r="A1902" s="1138"/>
      <c r="B1902" s="37"/>
      <c r="C1902" s="1155"/>
      <c r="D1902" s="1156"/>
      <c r="E1902" s="1156"/>
      <c r="F1902" s="1156"/>
      <c r="G1902" s="1157"/>
      <c r="H1902" s="1160"/>
      <c r="I1902" s="1160"/>
      <c r="J1902" s="1165"/>
      <c r="K1902" s="1166"/>
      <c r="L1902" s="1174" t="s">
        <v>57</v>
      </c>
      <c r="M1902" s="1175"/>
      <c r="N1902" s="1176" t="str">
        <f>Master!$E$6</f>
        <v>2021-22</v>
      </c>
      <c r="O1902" s="1177"/>
    </row>
    <row r="1903" spans="1:16" ht="20.25" customHeight="1">
      <c r="A1903" s="1138"/>
      <c r="B1903" s="417" t="s">
        <v>200</v>
      </c>
      <c r="C1903" s="1178" t="s">
        <v>22</v>
      </c>
      <c r="D1903" s="1179"/>
      <c r="E1903" s="1179"/>
      <c r="F1903" s="1180"/>
      <c r="G1903" s="23" t="s">
        <v>181</v>
      </c>
      <c r="H1903" s="1181">
        <f>VLOOKUP($A1897,'Class-9'!$B$9:$FL$108,4,0)</f>
        <v>0</v>
      </c>
      <c r="I1903" s="1181"/>
      <c r="J1903" s="1181"/>
      <c r="K1903" s="1181"/>
      <c r="L1903" s="1181"/>
      <c r="M1903" s="1181"/>
      <c r="N1903" s="1181"/>
      <c r="O1903" s="1182"/>
    </row>
    <row r="1904" spans="1:16" ht="20.25" customHeight="1">
      <c r="A1904" s="1138"/>
      <c r="B1904" s="417" t="s">
        <v>200</v>
      </c>
      <c r="C1904" s="1183" t="s">
        <v>24</v>
      </c>
      <c r="D1904" s="1184"/>
      <c r="E1904" s="1184"/>
      <c r="F1904" s="1185"/>
      <c r="G1904" s="31" t="s">
        <v>181</v>
      </c>
      <c r="H1904" s="1186">
        <f>VLOOKUP($A1897,'Class-9'!$B$9:$FL$108,7,0)</f>
        <v>0</v>
      </c>
      <c r="I1904" s="1186"/>
      <c r="J1904" s="1186"/>
      <c r="K1904" s="1186"/>
      <c r="L1904" s="1186"/>
      <c r="M1904" s="1186"/>
      <c r="N1904" s="1186"/>
      <c r="O1904" s="1187"/>
    </row>
    <row r="1905" spans="1:15" ht="20.25" customHeight="1">
      <c r="A1905" s="1138"/>
      <c r="B1905" s="417" t="s">
        <v>200</v>
      </c>
      <c r="C1905" s="1183" t="s">
        <v>25</v>
      </c>
      <c r="D1905" s="1184"/>
      <c r="E1905" s="1184"/>
      <c r="F1905" s="1185"/>
      <c r="G1905" s="31" t="s">
        <v>181</v>
      </c>
      <c r="H1905" s="1186">
        <f>VLOOKUP($A1897,'Class-9'!$B$9:$FL$108,8,0)</f>
        <v>0</v>
      </c>
      <c r="I1905" s="1186"/>
      <c r="J1905" s="1186"/>
      <c r="K1905" s="1186"/>
      <c r="L1905" s="1186"/>
      <c r="M1905" s="1186"/>
      <c r="N1905" s="1186"/>
      <c r="O1905" s="1187"/>
    </row>
    <row r="1906" spans="1:15" ht="20.25" customHeight="1">
      <c r="A1906" s="1138"/>
      <c r="B1906" s="417" t="s">
        <v>200</v>
      </c>
      <c r="C1906" s="1183" t="s">
        <v>58</v>
      </c>
      <c r="D1906" s="1184"/>
      <c r="E1906" s="1184"/>
      <c r="F1906" s="1185"/>
      <c r="G1906" s="31" t="s">
        <v>181</v>
      </c>
      <c r="H1906" s="1186">
        <f>VLOOKUP($A1897,'Class-9'!$B$9:$FL$108,9,0)</f>
        <v>0</v>
      </c>
      <c r="I1906" s="1186"/>
      <c r="J1906" s="1186"/>
      <c r="K1906" s="1186"/>
      <c r="L1906" s="1186"/>
      <c r="M1906" s="1186"/>
      <c r="N1906" s="1186"/>
      <c r="O1906" s="1187"/>
    </row>
    <row r="1907" spans="1:15" ht="20.25" customHeight="1">
      <c r="A1907" s="1138"/>
      <c r="B1907" s="417" t="s">
        <v>200</v>
      </c>
      <c r="C1907" s="1183" t="s">
        <v>59</v>
      </c>
      <c r="D1907" s="1184"/>
      <c r="E1907" s="1184"/>
      <c r="F1907" s="1185"/>
      <c r="G1907" s="31" t="s">
        <v>181</v>
      </c>
      <c r="H1907" s="1188" t="str">
        <f>CONCATENATE('Class-9'!$G$4,'Class-9'!$J$4)</f>
        <v>9(A)</v>
      </c>
      <c r="I1907" s="1186"/>
      <c r="J1907" s="1186"/>
      <c r="K1907" s="1186"/>
      <c r="L1907" s="1186"/>
      <c r="M1907" s="1186"/>
      <c r="N1907" s="1186"/>
      <c r="O1907" s="1187"/>
    </row>
    <row r="1908" spans="1:15" ht="20.25" customHeight="1" thickBot="1">
      <c r="A1908" s="1138"/>
      <c r="B1908" s="417" t="s">
        <v>200</v>
      </c>
      <c r="C1908" s="1189" t="s">
        <v>27</v>
      </c>
      <c r="D1908" s="1190"/>
      <c r="E1908" s="1190"/>
      <c r="F1908" s="1191"/>
      <c r="G1908" s="80" t="s">
        <v>181</v>
      </c>
      <c r="H1908" s="1192">
        <f>VLOOKUP($A1897,'Class-9'!$B$9:$FL$108,10,0)</f>
        <v>0</v>
      </c>
      <c r="I1908" s="1192"/>
      <c r="J1908" s="1192"/>
      <c r="K1908" s="1192"/>
      <c r="L1908" s="1192"/>
      <c r="M1908" s="1192"/>
      <c r="N1908" s="1192"/>
      <c r="O1908" s="1193"/>
    </row>
    <row r="1909" spans="1:15" ht="16.5" customHeight="1">
      <c r="A1909" s="1138"/>
      <c r="B1909" s="417" t="s">
        <v>200</v>
      </c>
      <c r="C1909" s="1194" t="s">
        <v>60</v>
      </c>
      <c r="D1909" s="1195"/>
      <c r="E1909" s="1198" t="s">
        <v>81</v>
      </c>
      <c r="F1909" s="1198" t="s">
        <v>82</v>
      </c>
      <c r="G1909" s="1200" t="s">
        <v>32</v>
      </c>
      <c r="H1909" s="1202" t="s">
        <v>61</v>
      </c>
      <c r="I1909" s="1202"/>
      <c r="J1909" s="1203"/>
      <c r="K1909" s="1204" t="s">
        <v>97</v>
      </c>
      <c r="L1909" s="1205"/>
      <c r="M1909" s="1206"/>
      <c r="N1909" s="1097" t="s">
        <v>88</v>
      </c>
      <c r="O1909" s="1099" t="s">
        <v>118</v>
      </c>
    </row>
    <row r="1910" spans="1:15" ht="16.5" customHeight="1">
      <c r="A1910" s="1138"/>
      <c r="B1910" s="417" t="s">
        <v>200</v>
      </c>
      <c r="C1910" s="1196"/>
      <c r="D1910" s="1197"/>
      <c r="E1910" s="1199"/>
      <c r="F1910" s="1199"/>
      <c r="G1910" s="1201"/>
      <c r="H1910" s="428" t="s">
        <v>31</v>
      </c>
      <c r="I1910" s="254" t="s">
        <v>194</v>
      </c>
      <c r="J1910" s="429" t="s">
        <v>32</v>
      </c>
      <c r="K1910" s="428" t="s">
        <v>31</v>
      </c>
      <c r="L1910" s="254" t="s">
        <v>194</v>
      </c>
      <c r="M1910" s="429" t="s">
        <v>32</v>
      </c>
      <c r="N1910" s="1098"/>
      <c r="O1910" s="1100"/>
    </row>
    <row r="1911" spans="1:15" ht="16.5" customHeight="1" thickBot="1">
      <c r="A1911" s="1138"/>
      <c r="B1911" s="417" t="s">
        <v>200</v>
      </c>
      <c r="C1911" s="1102" t="s">
        <v>62</v>
      </c>
      <c r="D1911" s="1103"/>
      <c r="E1911" s="253">
        <f>'Class-9'!$L$7</f>
        <v>10</v>
      </c>
      <c r="F1911" s="253">
        <f>'Class-9'!$M$7</f>
        <v>10</v>
      </c>
      <c r="G1911" s="255">
        <f>SUM(E1911:F1911)</f>
        <v>20</v>
      </c>
      <c r="H1911" s="253">
        <f>'Class-9'!$O$7</f>
        <v>24</v>
      </c>
      <c r="I1911" s="253">
        <f>'Class-9'!$P$7</f>
        <v>6</v>
      </c>
      <c r="J1911" s="255">
        <f>SUM(H1911:I1911)</f>
        <v>30</v>
      </c>
      <c r="K1911" s="253">
        <f>'Class-9'!$R$7</f>
        <v>40</v>
      </c>
      <c r="L1911" s="253">
        <f>'Class-9'!$S$7</f>
        <v>10</v>
      </c>
      <c r="M1911" s="255">
        <f>SUM(K1911:L1911)</f>
        <v>50</v>
      </c>
      <c r="N1911" s="129">
        <f>SUM(G1911,J1911,M1911)</f>
        <v>100</v>
      </c>
      <c r="O1911" s="1101"/>
    </row>
    <row r="1912" spans="1:15" ht="16.5" customHeight="1">
      <c r="A1912" s="1138"/>
      <c r="B1912" s="417" t="s">
        <v>200</v>
      </c>
      <c r="C1912" s="1104" t="str">
        <f>'Class-9'!$L$3</f>
        <v>HINDI</v>
      </c>
      <c r="D1912" s="1105"/>
      <c r="E1912" s="81">
        <f>IF($J1900="TC",0,IF($J1900="Nso",0,VLOOKUP($A1897,'Class-9'!$B$9:$FL$108,11,0)))</f>
        <v>0</v>
      </c>
      <c r="F1912" s="81">
        <f>IF($J1900="TC",0,IF($J1900="Nso",0,VLOOKUP($A1897,'Class-9'!$B$9:$FL$108,12,0)))</f>
        <v>0</v>
      </c>
      <c r="G1912" s="256">
        <f>E1912+F1912</f>
        <v>0</v>
      </c>
      <c r="H1912" s="81">
        <f>IF($J1900="TC",0,IF($J1900="Nso",0,VLOOKUP($A1897,'Class-9'!$B$9:$FL$108,14,0)))</f>
        <v>0</v>
      </c>
      <c r="I1912" s="81">
        <f>IF($J1900="TC",0,IF($J1900="Nso",0,VLOOKUP($A1897,'Class-9'!$B$9:$FL$108,15,0)))</f>
        <v>0</v>
      </c>
      <c r="J1912" s="256">
        <f>H1912+I1912</f>
        <v>0</v>
      </c>
      <c r="K1912" s="81">
        <f>IF($J1900="TC",0,IF($J1900="Nso",0,VLOOKUP($A1897,'Class-9'!$B$9:$FL$108,17,0)))</f>
        <v>0</v>
      </c>
      <c r="L1912" s="81">
        <f>IF($J1900="Nso",0,VLOOKUP($A1897,'Class-9'!$B$9:$FL$108,18,0))</f>
        <v>0</v>
      </c>
      <c r="M1912" s="256">
        <f>K1912+L1912</f>
        <v>0</v>
      </c>
      <c r="N1912" s="81">
        <f>G1912+J1912+M1912</f>
        <v>0</v>
      </c>
      <c r="O1912" s="82" t="str">
        <f>IF($J1900="TC",0,IF($J1900="Nso",0,VLOOKUP($A1897,'Class-9'!$B$9:$FL$108,24,0)))</f>
        <v/>
      </c>
    </row>
    <row r="1913" spans="1:15" ht="16.5" customHeight="1" thickBot="1">
      <c r="A1913" s="1138"/>
      <c r="B1913" s="417" t="s">
        <v>200</v>
      </c>
      <c r="C1913" s="1106" t="str">
        <f>'Class-9'!$Z$3</f>
        <v>ENGLISH</v>
      </c>
      <c r="D1913" s="1107"/>
      <c r="E1913" s="419">
        <f>IF($J1900="TC",0,IF($J1900="Nso",0,VLOOKUP($A1897,'Class-9'!$B$9:$FL$108,25,0)))</f>
        <v>0</v>
      </c>
      <c r="F1913" s="419">
        <f>IF($J1900="TC",0,IF($J1900="Nso",0,VLOOKUP($A1897,'Class-9'!$B$9:$FL$108,26,0)))</f>
        <v>0</v>
      </c>
      <c r="G1913" s="420">
        <f t="shared" ref="G1913" si="384">E1913+F1913</f>
        <v>0</v>
      </c>
      <c r="H1913" s="421">
        <f>IF($J1900="TC",0,IF($J1900="Nso",0,VLOOKUP($A1897,'Class-9'!$B$9:$FL$108,28,0)))</f>
        <v>0</v>
      </c>
      <c r="I1913" s="419">
        <f>IF($J1900="TC",0,IF($J1900="Nso",0,VLOOKUP($A1897,'Class-9'!$B$9:$FL$108,29,0)))</f>
        <v>0</v>
      </c>
      <c r="J1913" s="420">
        <f t="shared" ref="J1913" si="385">H1913+I1913</f>
        <v>0</v>
      </c>
      <c r="K1913" s="419">
        <f>IF($J1900="TC",0,IF($J1900="Nso",0,VLOOKUP($A1897,'Class-9'!$B$9:$FL$108,31,0)))</f>
        <v>0</v>
      </c>
      <c r="L1913" s="419">
        <f>IF($J1900="Nso",0,VLOOKUP($A1897,'Class-9'!$B$9:$FL$108,32,0))</f>
        <v>0</v>
      </c>
      <c r="M1913" s="420">
        <f t="shared" ref="M1913" si="386">K1913+L1913</f>
        <v>0</v>
      </c>
      <c r="N1913" s="419">
        <f t="shared" ref="N1913" si="387">G1913+J1913+M1913</f>
        <v>0</v>
      </c>
      <c r="O1913" s="422" t="str">
        <f>IF($J1900="TC",0,IF($J1900="Nso",0,VLOOKUP($A1897,'Class-9'!$B$9:$FL$108,38,0)))</f>
        <v/>
      </c>
    </row>
    <row r="1914" spans="1:15" ht="16.5" customHeight="1" thickBot="1">
      <c r="A1914" s="1138"/>
      <c r="B1914" s="417" t="s">
        <v>200</v>
      </c>
      <c r="C1914" s="1108" t="s">
        <v>62</v>
      </c>
      <c r="D1914" s="1109"/>
      <c r="E1914" s="424">
        <f>'Class-9'!$AN$7</f>
        <v>20</v>
      </c>
      <c r="F1914" s="424">
        <f>'Class-9'!$AO$7</f>
        <v>20</v>
      </c>
      <c r="G1914" s="425">
        <f>SUM(E1914:F1914)</f>
        <v>40</v>
      </c>
      <c r="H1914" s="424">
        <f>'Class-9'!$AQ$7</f>
        <v>48</v>
      </c>
      <c r="I1914" s="424">
        <f>'Class-9'!$AR$7</f>
        <v>12</v>
      </c>
      <c r="J1914" s="425">
        <f>SUM(H1914:I1914)</f>
        <v>60</v>
      </c>
      <c r="K1914" s="424">
        <f>'Class-9'!$AT$7</f>
        <v>80</v>
      </c>
      <c r="L1914" s="424">
        <f>'Class-9'!$AU$7</f>
        <v>20</v>
      </c>
      <c r="M1914" s="425">
        <f>SUM(K1914:L1914)</f>
        <v>100</v>
      </c>
      <c r="N1914" s="426">
        <f>SUM(G1914,J1914,M1914)</f>
        <v>200</v>
      </c>
      <c r="O1914" s="427" t="s">
        <v>201</v>
      </c>
    </row>
    <row r="1915" spans="1:15" ht="16.5" customHeight="1">
      <c r="A1915" s="1138"/>
      <c r="B1915" s="417" t="s">
        <v>200</v>
      </c>
      <c r="C1915" s="1110" t="str">
        <f>'Class-9'!$AN$3</f>
        <v>SANSKRIT-I</v>
      </c>
      <c r="D1915" s="1111"/>
      <c r="E1915" s="81">
        <f>IF($J1900="TC",0,IF($J1900="Nso",0,VLOOKUP($A1897,'Class-9'!$B$9:$FL$108,39,0)))</f>
        <v>0</v>
      </c>
      <c r="F1915" s="81">
        <f>IF($J1900="TC",0,IF($J1900="TC",0,IF($J1900="Nso",0,VLOOKUP($A1897,'Class-9'!$B$9:$FL$108,40,0))))</f>
        <v>0</v>
      </c>
      <c r="G1915" s="423">
        <f t="shared" ref="G1915:G1919" si="388">E1915+F1915</f>
        <v>0</v>
      </c>
      <c r="H1915" s="410">
        <f>IF($J1900="TC",0,IF($J1900="Nso",0,VLOOKUP($A1897,'Class-9'!$B$9:$FL$108,42,0)))</f>
        <v>0</v>
      </c>
      <c r="I1915" s="81">
        <f>IF($J1900="TC",0,IF($J1900="Nso",0,VLOOKUP($A1897,'Class-9'!$B$9:$FL$108,43,0)))</f>
        <v>0</v>
      </c>
      <c r="J1915" s="423">
        <f t="shared" ref="J1915:J1919" si="389">H1915+I1915</f>
        <v>0</v>
      </c>
      <c r="K1915" s="81">
        <f>IF($J1900="TC",0,IF($J1900="Nso",0,VLOOKUP($A1897,'Class-9'!$B$9:$FL$108,45,0)))</f>
        <v>0</v>
      </c>
      <c r="L1915" s="81">
        <f>IF($J1900="Nso",0,VLOOKUP($A1897,'Class-9'!$B$9:$FL$108,46,0))</f>
        <v>0</v>
      </c>
      <c r="M1915" s="423">
        <f t="shared" ref="M1915:M1919" si="390">K1915+L1915</f>
        <v>0</v>
      </c>
      <c r="N1915" s="81">
        <f t="shared" ref="N1915:N1919" si="391">G1915+J1915+M1915</f>
        <v>0</v>
      </c>
      <c r="O1915" s="82" t="str">
        <f>IF($J1900="TC",0,IF($J1900="Nso",0,VLOOKUP($A1897,'Class-9'!$B$9:$FL$108,52,0)))</f>
        <v/>
      </c>
    </row>
    <row r="1916" spans="1:15" ht="16.5" customHeight="1">
      <c r="A1916" s="1138"/>
      <c r="B1916" s="417" t="s">
        <v>200</v>
      </c>
      <c r="C1916" s="1112" t="str">
        <f>'Class-9'!$BB$3</f>
        <v>SANSKRIT-II</v>
      </c>
      <c r="D1916" s="1113"/>
      <c r="E1916" s="81">
        <f>IF($J1900="TC",0,IF($J1900="Nso",0,VLOOKUP($A1897,'Class-9'!$B$9:$FL$108,53,0)))</f>
        <v>0</v>
      </c>
      <c r="F1916" s="81">
        <f>IF($J1900="TC",0,IF($J1900="Nso",0,VLOOKUP($A1897,'Class-9'!$B$9:$FL$108,54,0)))</f>
        <v>0</v>
      </c>
      <c r="G1916" s="257">
        <f t="shared" si="388"/>
        <v>0</v>
      </c>
      <c r="H1916" s="258">
        <f>IF($J1900="TC",0,IF($J1900="Nso",0,VLOOKUP($A1897,'Class-9'!$B$9:$FL$108,56,0)))</f>
        <v>0</v>
      </c>
      <c r="I1916" s="81">
        <f>IF($J1900="TC",0,IF($J1900="Nso",0,VLOOKUP($A1897,'Class-9'!$B$9:$FL$108,57,0)))</f>
        <v>0</v>
      </c>
      <c r="J1916" s="257">
        <f t="shared" si="389"/>
        <v>0</v>
      </c>
      <c r="K1916" s="81">
        <f>IF($J1900="TC",0,IF($J1900="Nso",0,VLOOKUP($A1897,'Class-9'!$B$9:$FL$108,59,0)))</f>
        <v>0</v>
      </c>
      <c r="L1916" s="81">
        <f>IF($J1900="Nso",0,VLOOKUP($A1897,'Class-9'!$B$9:$FL$108,60,0))</f>
        <v>0</v>
      </c>
      <c r="M1916" s="257">
        <f t="shared" si="390"/>
        <v>0</v>
      </c>
      <c r="N1916" s="81">
        <f t="shared" si="391"/>
        <v>0</v>
      </c>
      <c r="O1916" s="82" t="str">
        <f>IF($J1900="TC",0,IF($J1900="Nso",0,VLOOKUP($A1897,'Class-9'!$B$9:$FL$108,66,0)))</f>
        <v/>
      </c>
    </row>
    <row r="1917" spans="1:15" ht="16.5" customHeight="1">
      <c r="A1917" s="1138"/>
      <c r="B1917" s="417" t="s">
        <v>200</v>
      </c>
      <c r="C1917" s="1112" t="str">
        <f>'Class-9'!$BP$3</f>
        <v>MATHEMATICS</v>
      </c>
      <c r="D1917" s="1113"/>
      <c r="E1917" s="81">
        <f>IF($J1900="TC",0,IF($J1900="Nso",0,VLOOKUP($A1897,'Class-9'!$B$9:$FL$108,67,0)))</f>
        <v>0</v>
      </c>
      <c r="F1917" s="81">
        <f>IF($J1900="TC",0,IF($J1900="Nso",0,VLOOKUP($A1897,'Class-9'!$B$9:$FL$108,68,0)))</f>
        <v>0</v>
      </c>
      <c r="G1917" s="257">
        <f t="shared" si="388"/>
        <v>0</v>
      </c>
      <c r="H1917" s="258">
        <f>IF($J1900="TC",0,IF($J1900="Nso",0,VLOOKUP($A1897,'Class-9'!$B$9:$FL$108,70,0)))</f>
        <v>0</v>
      </c>
      <c r="I1917" s="81">
        <f>IF($J1900="TC",0,IF($J1900="Nso",0,VLOOKUP($A1897,'Class-9'!$B$9:$FL$108,71,0)))</f>
        <v>0</v>
      </c>
      <c r="J1917" s="257">
        <f t="shared" si="389"/>
        <v>0</v>
      </c>
      <c r="K1917" s="81">
        <f>IF($J1900="TC",0,IF($J1900="Nso",0,VLOOKUP($A1897,'Class-9'!$B$9:$FL$108,73,0)))</f>
        <v>0</v>
      </c>
      <c r="L1917" s="81">
        <f>IF($J1900="Nso",0,VLOOKUP($A1897,'Class-9'!$B$9:$FL$108,74,0))</f>
        <v>0</v>
      </c>
      <c r="M1917" s="257">
        <f t="shared" si="390"/>
        <v>0</v>
      </c>
      <c r="N1917" s="81">
        <f t="shared" si="391"/>
        <v>0</v>
      </c>
      <c r="O1917" s="82" t="str">
        <f>IF($J1900="TC",0,IF($J1900="Nso",0,VLOOKUP($A1897,'Class-9'!$B$9:$FL$108,80,0)))</f>
        <v/>
      </c>
    </row>
    <row r="1918" spans="1:15" ht="16.5" customHeight="1">
      <c r="A1918" s="1138"/>
      <c r="B1918" s="417" t="s">
        <v>200</v>
      </c>
      <c r="C1918" s="1114" t="str">
        <f>'Class-9'!$CD$3</f>
        <v>SCIENCE</v>
      </c>
      <c r="D1918" s="1115"/>
      <c r="E1918" s="411">
        <f>IF($J1900="TC",0,IF($J1900="Nso",0,VLOOKUP($A1897,'Class-9'!$B$9:$FL$108,81,0)))</f>
        <v>0</v>
      </c>
      <c r="F1918" s="411">
        <f>IF($J1900="TC",0,IF($J1900="Nso",0,VLOOKUP($A1897,'Class-9'!$B$9:$FL$108,82,0)))</f>
        <v>0</v>
      </c>
      <c r="G1918" s="412">
        <f t="shared" si="388"/>
        <v>0</v>
      </c>
      <c r="H1918" s="413">
        <f>IF($J1900="TC",0,IF($J1900="Nso",0,VLOOKUP($A1897,'Class-9'!$B$9:$FL$108,84,0)))</f>
        <v>0</v>
      </c>
      <c r="I1918" s="411">
        <f>IF($J1900="TC",0,IF($J1900="Nso",0,VLOOKUP($A1897,'Class-9'!$B$9:$FL$108,85,0)))</f>
        <v>0</v>
      </c>
      <c r="J1918" s="412">
        <f t="shared" si="389"/>
        <v>0</v>
      </c>
      <c r="K1918" s="411">
        <f>IF($J1900="TC",0,IF($J1900="Nso",0,VLOOKUP($A1897,'Class-9'!$B$9:$FL$108,87,0)))</f>
        <v>0</v>
      </c>
      <c r="L1918" s="411">
        <f>IF($J1900="Nso",0,VLOOKUP($A1897,'Class-9'!$B$9:$FL$108,88,0))</f>
        <v>0</v>
      </c>
      <c r="M1918" s="412">
        <f t="shared" si="390"/>
        <v>0</v>
      </c>
      <c r="N1918" s="411">
        <f t="shared" si="391"/>
        <v>0</v>
      </c>
      <c r="O1918" s="414" t="str">
        <f>IF($J1900="TC",0,IF($J1900="Nso",0,VLOOKUP($A1897,'Class-9'!$B$9:$FL$108,94,0)))</f>
        <v/>
      </c>
    </row>
    <row r="1919" spans="1:15" ht="16.5" customHeight="1" thickBot="1">
      <c r="A1919" s="1138"/>
      <c r="B1919" s="417" t="s">
        <v>200</v>
      </c>
      <c r="C1919" s="1114" t="str">
        <f>'Class-9'!$CR$3</f>
        <v>SOCIAL SCIENCE</v>
      </c>
      <c r="D1919" s="1115"/>
      <c r="E1919" s="411">
        <f>IF($J1901="TC",0,IF($J1900="Nso",0,VLOOKUP($A1897,'Class-9'!$B$9:$FL$108,95,0)))</f>
        <v>0</v>
      </c>
      <c r="F1919" s="411">
        <f>IF($J1901="TC",0,IF($J1900="Nso",0,VLOOKUP($A1897,'Class-9'!$B$9:$FL$108,96,0)))</f>
        <v>0</v>
      </c>
      <c r="G1919" s="412">
        <f t="shared" si="388"/>
        <v>0</v>
      </c>
      <c r="H1919" s="413">
        <f>IF($J1901="TC",0,IF($J1900="Nso",0,VLOOKUP($A1897,'Class-9'!$B$9:$FL$108,98,0)))</f>
        <v>0</v>
      </c>
      <c r="I1919" s="411">
        <f>IF($J1901="TC",0,IF($J1900="Nso",0,VLOOKUP($A1897,'Class-9'!$B$9:$FL$108,99,0)))</f>
        <v>0</v>
      </c>
      <c r="J1919" s="412">
        <f t="shared" si="389"/>
        <v>0</v>
      </c>
      <c r="K1919" s="411">
        <f>IF($J1901="TC",0,IF($J1900="Nso",0,VLOOKUP($A1897,'Class-9'!$B$9:$FL$108,101,0)))</f>
        <v>0</v>
      </c>
      <c r="L1919" s="411">
        <f>IF($J1901="Nso",0,VLOOKUP($A1897,'Class-9'!$B$9:$FL$108,102,0))</f>
        <v>0</v>
      </c>
      <c r="M1919" s="412">
        <f t="shared" si="390"/>
        <v>0</v>
      </c>
      <c r="N1919" s="411">
        <f t="shared" si="391"/>
        <v>0</v>
      </c>
      <c r="O1919" s="414" t="str">
        <f>IF($J1901="TC",0,IF($J1900="Nso",0,VLOOKUP($A1897,'Class-9'!$B$9:$FL$108,108,0)))</f>
        <v/>
      </c>
    </row>
    <row r="1920" spans="1:15" ht="23.25" customHeight="1">
      <c r="A1920" s="1138"/>
      <c r="B1920" s="417" t="s">
        <v>200</v>
      </c>
      <c r="C1920" s="1116" t="s">
        <v>89</v>
      </c>
      <c r="D1920" s="1117"/>
      <c r="E1920" s="1118"/>
      <c r="F1920" s="1122" t="s">
        <v>90</v>
      </c>
      <c r="G1920" s="1123"/>
      <c r="H1920" s="1124" t="s">
        <v>91</v>
      </c>
      <c r="I1920" s="1125"/>
      <c r="J1920" s="1126" t="s">
        <v>47</v>
      </c>
      <c r="K1920" s="1127"/>
      <c r="L1920" s="415" t="s">
        <v>111</v>
      </c>
      <c r="M1920" s="1128" t="s">
        <v>45</v>
      </c>
      <c r="N1920" s="1129"/>
      <c r="O1920" s="416" t="s">
        <v>49</v>
      </c>
    </row>
    <row r="1921" spans="1:15" ht="20.25" customHeight="1" thickBot="1">
      <c r="A1921" s="1138"/>
      <c r="B1921" s="417" t="s">
        <v>200</v>
      </c>
      <c r="C1921" s="1119"/>
      <c r="D1921" s="1120"/>
      <c r="E1921" s="1121"/>
      <c r="F1921" s="1130">
        <f>IF($J1900="TC",0,IF($J1900="Nso",0,VLOOKUP($A1897,'Class-9'!$B$9:$FL$108,160,0)))</f>
        <v>0</v>
      </c>
      <c r="G1921" s="1131"/>
      <c r="H1921" s="1130">
        <f>IF($J1900="TC",0,IF($J1900="Nso",0,VLOOKUP($A1897,'Class-9'!$B$9:$FL$108,161,0)))</f>
        <v>0</v>
      </c>
      <c r="I1921" s="1131"/>
      <c r="J1921" s="1132">
        <f>IF($J1900="TC",0,IF($J1900="Nso",0,VLOOKUP($A1897,'Class-9'!$B$9:$FL$108,162,0)))</f>
        <v>0</v>
      </c>
      <c r="K1921" s="1133"/>
      <c r="L1921" s="259" t="str">
        <f>IF($J1900="TC",0,IF($J1900="Nso",0,VLOOKUP($A1897,'Class-9'!$B$9:$FL$108,163,0)))</f>
        <v/>
      </c>
      <c r="M1921" s="1134" t="str">
        <f>IF($J1900="TC","TC",IF($J1900="Nso","NSO",VLOOKUP($A1897,'Class-9'!$B$9:$FL$108,164,0)))</f>
        <v/>
      </c>
      <c r="N1921" s="1135"/>
      <c r="O1921" s="79" t="str">
        <f>IF($J1900="Nso",0,VLOOKUP($A1897,'Class-9'!$B$9:$FL$108,166,0))</f>
        <v/>
      </c>
    </row>
    <row r="1922" spans="1:15" ht="20.25" customHeight="1">
      <c r="A1922" s="1138"/>
      <c r="B1922" s="417" t="s">
        <v>200</v>
      </c>
      <c r="C1922" s="1061" t="s">
        <v>64</v>
      </c>
      <c r="D1922" s="1062"/>
      <c r="E1922" s="1062"/>
      <c r="F1922" s="1062"/>
      <c r="G1922" s="1062"/>
      <c r="H1922" s="1063"/>
      <c r="I1922" s="1064" t="s">
        <v>65</v>
      </c>
      <c r="J1922" s="1065"/>
      <c r="K1922" s="1065"/>
      <c r="L1922" s="83">
        <f>VLOOKUP($A1897,'Class-9'!$B$9:$FL$108,157,0)</f>
        <v>0</v>
      </c>
      <c r="M1922" s="1066" t="s">
        <v>121</v>
      </c>
      <c r="N1922" s="1067"/>
      <c r="O1922" s="1068"/>
    </row>
    <row r="1923" spans="1:15" ht="20.25" customHeight="1" thickBot="1">
      <c r="A1923" s="1138"/>
      <c r="B1923" s="417" t="s">
        <v>200</v>
      </c>
      <c r="C1923" s="1069" t="s">
        <v>60</v>
      </c>
      <c r="D1923" s="1070"/>
      <c r="E1923" s="1070"/>
      <c r="F1923" s="1071" t="s">
        <v>192</v>
      </c>
      <c r="G1923" s="1071"/>
      <c r="H1923" s="260" t="s">
        <v>53</v>
      </c>
      <c r="I1923" s="1072" t="s">
        <v>66</v>
      </c>
      <c r="J1923" s="1073"/>
      <c r="K1923" s="1073"/>
      <c r="L1923" s="113">
        <f>VLOOKUP($A1897,'Class-9'!$B$9:$FL$108,158,0)</f>
        <v>0</v>
      </c>
      <c r="M1923" s="1074" t="str">
        <f>IF($J1900="TC",0,IF($J1900="Nso",0,VLOOKUP($A1897,'Class-9'!$B$9:$FL$108,159,0)))</f>
        <v/>
      </c>
      <c r="N1923" s="1075"/>
      <c r="O1923" s="1076"/>
    </row>
    <row r="1924" spans="1:15" ht="17.25" customHeight="1">
      <c r="A1924" s="1138"/>
      <c r="B1924" s="417" t="s">
        <v>200</v>
      </c>
      <c r="C1924" s="1069"/>
      <c r="D1924" s="1070"/>
      <c r="E1924" s="1070"/>
      <c r="F1924" s="1071"/>
      <c r="G1924" s="1071"/>
      <c r="H1924" s="261" t="s">
        <v>119</v>
      </c>
      <c r="I1924" s="1077" t="s">
        <v>67</v>
      </c>
      <c r="J1924" s="1078"/>
      <c r="K1924" s="1078"/>
      <c r="L1924" s="1079">
        <f>IF($J1900="TC","Transferred",IF($J1900="Nso","NameSeparated",VLOOKUP($A1897,'Class-9'!$B$9:$FL$108,167,0)))</f>
        <v>0</v>
      </c>
      <c r="M1924" s="1079"/>
      <c r="N1924" s="1079"/>
      <c r="O1924" s="1080"/>
    </row>
    <row r="1925" spans="1:15" ht="17.25" customHeight="1">
      <c r="A1925" s="1138"/>
      <c r="B1925" s="417" t="s">
        <v>200</v>
      </c>
      <c r="C1925" s="1081" t="str">
        <f>'Class-9'!$DF$3</f>
        <v>Foundation Of Information Tech.</v>
      </c>
      <c r="D1925" s="1082"/>
      <c r="E1925" s="1083"/>
      <c r="F1925" s="1084" t="str">
        <f>IF($J1900="TC",0,IF($J1900="Nso",0,VLOOKUP($A1897,'Class-9'!$B$9:$GP$108,185,0)))</f>
        <v>0/200</v>
      </c>
      <c r="G1925" s="1084"/>
      <c r="H1925" s="78" t="str">
        <f>IF($J1900="TC",0,IF($J1900="Nso",0,VLOOKUP($A1897,'Class-9'!$B$9:$GP$108,120,0)))</f>
        <v/>
      </c>
      <c r="I1925" s="1085" t="s">
        <v>79</v>
      </c>
      <c r="J1925" s="1086"/>
      <c r="K1925" s="1086"/>
      <c r="L1925" s="1087">
        <f>'Class-9'!$T$2</f>
        <v>44676</v>
      </c>
      <c r="M1925" s="1088"/>
      <c r="N1925" s="1088"/>
      <c r="O1925" s="1089"/>
    </row>
    <row r="1926" spans="1:15" ht="21" customHeight="1">
      <c r="A1926" s="1138"/>
      <c r="B1926" s="417" t="s">
        <v>200</v>
      </c>
      <c r="C1926" s="1090" t="str">
        <f>'Class-9'!$DR$3</f>
        <v>Health &amp; Phy. Edu.</v>
      </c>
      <c r="D1926" s="1084"/>
      <c r="E1926" s="1084"/>
      <c r="F1926" s="1030" t="str">
        <f>IF($J1900="TC",0,IF($J1900="Nso",0,VLOOKUP($A1897,'Class-9'!$B$9:$GP$108,189,0)))</f>
        <v>0/200</v>
      </c>
      <c r="G1926" s="1031"/>
      <c r="H1926" s="78" t="str">
        <f>IF($J1900="TC",0,IF($J1900="Nso",0,VLOOKUP($A1897,'Class-9'!$B$9:$GP$108,132,0)))</f>
        <v/>
      </c>
      <c r="I1926" s="1091"/>
      <c r="J1926" s="1092"/>
      <c r="K1926" s="1092"/>
      <c r="L1926" s="1092"/>
      <c r="M1926" s="1092"/>
      <c r="N1926" s="1092"/>
      <c r="O1926" s="1093"/>
    </row>
    <row r="1927" spans="1:15" ht="21" customHeight="1">
      <c r="A1927" s="1138"/>
      <c r="B1927" s="417" t="s">
        <v>200</v>
      </c>
      <c r="C1927" s="1028" t="str">
        <f>'Class-9'!$ED$3</f>
        <v>S.U.P.W.</v>
      </c>
      <c r="D1927" s="1029"/>
      <c r="E1927" s="1029"/>
      <c r="F1927" s="1030" t="str">
        <f>IF($J1900="TC",0,IF($J1900="Nso",0,VLOOKUP($A1897,'Class-9'!$B$9:$GP$108,193,0)))</f>
        <v>0/100</v>
      </c>
      <c r="G1927" s="1031"/>
      <c r="H1927" s="78" t="str">
        <f>IF($J1900="TC",0,IF($J1900="Nso",0,VLOOKUP($A1897,'Class-9'!$B$9:$GP$108,138,0)))</f>
        <v/>
      </c>
      <c r="I1927" s="1094"/>
      <c r="J1927" s="1095"/>
      <c r="K1927" s="1095"/>
      <c r="L1927" s="1095"/>
      <c r="M1927" s="1095"/>
      <c r="N1927" s="1095"/>
      <c r="O1927" s="1096"/>
    </row>
    <row r="1928" spans="1:15" ht="14.25" customHeight="1">
      <c r="A1928" s="1138"/>
      <c r="B1928" s="417" t="s">
        <v>200</v>
      </c>
      <c r="C1928" s="1028" t="str">
        <f>'Class-9'!$EJ$3</f>
        <v>ART EDUCATION</v>
      </c>
      <c r="D1928" s="1029"/>
      <c r="E1928" s="1029"/>
      <c r="F1928" s="1030" t="str">
        <f>IF($J1899="TC",0,IF($J1899="Nso",0,VLOOKUP($A1897,'Class-9'!$B$9:$GP$108,197,0)))</f>
        <v>0/100</v>
      </c>
      <c r="G1928" s="1031"/>
      <c r="H1928" s="78" t="str">
        <f>IF($J1899="TC",0,IF($J1899="Nso",0,VLOOKUP($A1897,'Class-9'!$B$9:$GP$108,144,0)))</f>
        <v/>
      </c>
      <c r="I1928" s="1032" t="s">
        <v>92</v>
      </c>
      <c r="J1928" s="1033"/>
      <c r="K1928" s="1033"/>
      <c r="L1928" s="1033"/>
      <c r="M1928" s="1033"/>
      <c r="N1928" s="1033"/>
      <c r="O1928" s="1034"/>
    </row>
    <row r="1929" spans="1:15" ht="14.25" customHeight="1" thickBot="1">
      <c r="A1929" s="1138"/>
      <c r="B1929" s="417" t="s">
        <v>200</v>
      </c>
      <c r="C1929" s="1035" t="str">
        <f>'Class-9'!$EP$3</f>
        <v>H &amp; C RAJ</v>
      </c>
      <c r="D1929" s="1036"/>
      <c r="E1929" s="1036"/>
      <c r="F1929" s="1037" t="str">
        <f>IF($J1900="TC",0,IF($J1900="Nso",0,VLOOKUP($A1897,'Class-9'!$B$9:$GU$108,201,0)))</f>
        <v>0/200</v>
      </c>
      <c r="G1929" s="1038"/>
      <c r="H1929" s="374" t="str">
        <f>IF($J1900="TC",0,IF($J1900="Nso",0,VLOOKUP($A1897,'Class-9'!$B$9:$GU$108,156,0)))</f>
        <v/>
      </c>
      <c r="I1929" s="1032" t="s">
        <v>73</v>
      </c>
      <c r="J1929" s="1033"/>
      <c r="K1929" s="1033"/>
      <c r="L1929" s="1033"/>
      <c r="M1929" s="1033"/>
      <c r="N1929" s="1033"/>
      <c r="O1929" s="1034"/>
    </row>
    <row r="1930" spans="1:15" ht="20.25" customHeight="1">
      <c r="A1930" s="1138"/>
      <c r="B1930" s="417" t="s">
        <v>200</v>
      </c>
      <c r="C1930" s="1046" t="s">
        <v>204</v>
      </c>
      <c r="D1930" s="1047"/>
      <c r="E1930" s="1048"/>
      <c r="F1930" s="1055" t="s">
        <v>205</v>
      </c>
      <c r="G1930" s="1056"/>
      <c r="H1930" s="434" t="s">
        <v>34</v>
      </c>
      <c r="I1930" s="1039" t="s">
        <v>74</v>
      </c>
      <c r="J1930" s="1033"/>
      <c r="K1930" s="1033"/>
      <c r="L1930" s="1033"/>
      <c r="M1930" s="1033"/>
      <c r="N1930" s="1033"/>
      <c r="O1930" s="1034"/>
    </row>
    <row r="1931" spans="1:15" ht="20.25" customHeight="1">
      <c r="A1931" s="1138"/>
      <c r="B1931" s="417" t="s">
        <v>200</v>
      </c>
      <c r="C1931" s="1049"/>
      <c r="D1931" s="1050"/>
      <c r="E1931" s="1051"/>
      <c r="F1931" s="1057" t="s">
        <v>206</v>
      </c>
      <c r="G1931" s="1058"/>
      <c r="H1931" s="435" t="s">
        <v>203</v>
      </c>
      <c r="I1931" s="1040" t="s">
        <v>75</v>
      </c>
      <c r="J1931" s="1041"/>
      <c r="K1931" s="1041"/>
      <c r="L1931" s="1041"/>
      <c r="M1931" s="1041"/>
      <c r="N1931" s="1041"/>
      <c r="O1931" s="1042"/>
    </row>
    <row r="1932" spans="1:15" ht="16.5" customHeight="1">
      <c r="A1932" s="1138"/>
      <c r="B1932" s="417" t="s">
        <v>200</v>
      </c>
      <c r="C1932" s="1049"/>
      <c r="D1932" s="1050"/>
      <c r="E1932" s="1051"/>
      <c r="F1932" s="1057" t="s">
        <v>210</v>
      </c>
      <c r="G1932" s="1058"/>
      <c r="H1932" s="435" t="s">
        <v>68</v>
      </c>
      <c r="I1932" s="1043"/>
      <c r="J1932" s="1044"/>
      <c r="K1932" s="1044"/>
      <c r="L1932" s="1044"/>
      <c r="M1932" s="1044"/>
      <c r="N1932" s="1044"/>
      <c r="O1932" s="1045"/>
    </row>
    <row r="1933" spans="1:15" ht="16.5" customHeight="1">
      <c r="A1933" s="1138"/>
      <c r="B1933" s="417" t="s">
        <v>200</v>
      </c>
      <c r="C1933" s="1049"/>
      <c r="D1933" s="1050"/>
      <c r="E1933" s="1051"/>
      <c r="F1933" s="1057" t="s">
        <v>211</v>
      </c>
      <c r="G1933" s="1058"/>
      <c r="H1933" s="435" t="s">
        <v>69</v>
      </c>
      <c r="I1933" s="1043"/>
      <c r="J1933" s="1044"/>
      <c r="K1933" s="1044"/>
      <c r="L1933" s="1044"/>
      <c r="M1933" s="1044"/>
      <c r="N1933" s="1044"/>
      <c r="O1933" s="1045"/>
    </row>
    <row r="1934" spans="1:15" ht="16.5" customHeight="1">
      <c r="A1934" s="1138"/>
      <c r="B1934" s="417" t="s">
        <v>200</v>
      </c>
      <c r="C1934" s="1049"/>
      <c r="D1934" s="1050"/>
      <c r="E1934" s="1051"/>
      <c r="F1934" s="1057" t="s">
        <v>120</v>
      </c>
      <c r="G1934" s="1058"/>
      <c r="H1934" s="435" t="s">
        <v>71</v>
      </c>
      <c r="I1934" s="1022" t="s">
        <v>93</v>
      </c>
      <c r="J1934" s="1023"/>
      <c r="K1934" s="1023"/>
      <c r="L1934" s="1023"/>
      <c r="M1934" s="1023"/>
      <c r="N1934" s="1023"/>
      <c r="O1934" s="1024"/>
    </row>
    <row r="1935" spans="1:15" ht="16.5" customHeight="1" thickBot="1">
      <c r="A1935" s="1138"/>
      <c r="B1935" s="418" t="s">
        <v>200</v>
      </c>
      <c r="C1935" s="1052"/>
      <c r="D1935" s="1053"/>
      <c r="E1935" s="1054"/>
      <c r="F1935" s="1059" t="s">
        <v>208</v>
      </c>
      <c r="G1935" s="1060"/>
      <c r="H1935" s="436" t="s">
        <v>70</v>
      </c>
      <c r="I1935" s="1025"/>
      <c r="J1935" s="1026"/>
      <c r="K1935" s="1026"/>
      <c r="L1935" s="1026"/>
      <c r="M1935" s="1026"/>
      <c r="N1935" s="1026"/>
      <c r="O1935" s="1027"/>
    </row>
    <row r="1936" spans="1:15" ht="15.75" thickTop="1">
      <c r="A1936" s="1136"/>
      <c r="B1936" s="1136"/>
      <c r="C1936" s="1136"/>
      <c r="D1936" s="1136"/>
      <c r="E1936" s="1136"/>
      <c r="F1936" s="1136"/>
      <c r="G1936" s="1136"/>
      <c r="H1936" s="1136"/>
      <c r="I1936" s="1136"/>
      <c r="J1936" s="1136"/>
      <c r="K1936" s="1136"/>
      <c r="L1936" s="1136"/>
      <c r="M1936" s="1136"/>
      <c r="N1936" s="1136"/>
      <c r="O1936" s="1136"/>
    </row>
    <row r="1937" spans="1:16" ht="24.75" customHeight="1" thickBot="1">
      <c r="A1937" s="263">
        <f>A1897+1</f>
        <v>50</v>
      </c>
      <c r="B1937" s="1137" t="s">
        <v>56</v>
      </c>
      <c r="C1937" s="1137"/>
      <c r="D1937" s="1137"/>
      <c r="E1937" s="1137"/>
      <c r="F1937" s="1137"/>
      <c r="G1937" s="1137"/>
      <c r="H1937" s="1137"/>
      <c r="I1937" s="1137"/>
      <c r="J1937" s="1137"/>
      <c r="K1937" s="1137"/>
      <c r="L1937" s="1137"/>
      <c r="M1937" s="1137"/>
      <c r="N1937" s="1137"/>
      <c r="O1937" s="1137"/>
    </row>
    <row r="1938" spans="1:16" s="430" customFormat="1" ht="30.75" customHeight="1" thickTop="1">
      <c r="A1938" s="1138"/>
      <c r="B1938" s="1139"/>
      <c r="C1938" s="1140"/>
      <c r="D1938" s="1143" t="str">
        <f>Master!$E$8</f>
        <v>Govt. Sr. Secondary School Raimalwada</v>
      </c>
      <c r="E1938" s="1144"/>
      <c r="F1938" s="1144"/>
      <c r="G1938" s="1144"/>
      <c r="H1938" s="1144"/>
      <c r="I1938" s="1144"/>
      <c r="J1938" s="1144"/>
      <c r="K1938" s="1144"/>
      <c r="L1938" s="1144"/>
      <c r="M1938" s="1144"/>
      <c r="N1938" s="1144"/>
      <c r="O1938" s="1145"/>
    </row>
    <row r="1939" spans="1:16" ht="26.25" customHeight="1" thickBot="1">
      <c r="A1939" s="1138"/>
      <c r="B1939" s="1141"/>
      <c r="C1939" s="1142"/>
      <c r="D1939" s="1146" t="str">
        <f>Master!$E$11</f>
        <v>P.S.-Bapini (Jodhpur)</v>
      </c>
      <c r="E1939" s="1147"/>
      <c r="F1939" s="1147"/>
      <c r="G1939" s="1147"/>
      <c r="H1939" s="1147"/>
      <c r="I1939" s="1147"/>
      <c r="J1939" s="1147"/>
      <c r="K1939" s="1147"/>
      <c r="L1939" s="1147"/>
      <c r="M1939" s="1147"/>
      <c r="N1939" s="1147"/>
      <c r="O1939" s="1148"/>
    </row>
    <row r="1940" spans="1:16" ht="22.5" customHeight="1">
      <c r="A1940" s="1138"/>
      <c r="B1940" s="262"/>
      <c r="C1940" s="1149" t="s">
        <v>183</v>
      </c>
      <c r="D1940" s="1150"/>
      <c r="E1940" s="1150"/>
      <c r="F1940" s="1150"/>
      <c r="G1940" s="1151"/>
      <c r="H1940" s="1158" t="s">
        <v>156</v>
      </c>
      <c r="I1940" s="1158"/>
      <c r="J1940" s="1161">
        <f>VLOOKUP($A1937,'Class-9'!$B$9:$K$108,6)</f>
        <v>0</v>
      </c>
      <c r="K1940" s="1162"/>
      <c r="L1940" s="1167" t="s">
        <v>76</v>
      </c>
      <c r="M1940" s="1168"/>
      <c r="N1940" s="1169" t="str">
        <f>Master!$E$14</f>
        <v>08151106901</v>
      </c>
      <c r="O1940" s="1170"/>
    </row>
    <row r="1941" spans="1:16" ht="18.75" customHeight="1">
      <c r="A1941" s="1138"/>
      <c r="B1941" s="37"/>
      <c r="C1941" s="1152"/>
      <c r="D1941" s="1153"/>
      <c r="E1941" s="1153"/>
      <c r="F1941" s="1153"/>
      <c r="G1941" s="1154"/>
      <c r="H1941" s="1159"/>
      <c r="I1941" s="1159"/>
      <c r="J1941" s="1163"/>
      <c r="K1941" s="1164"/>
      <c r="L1941" s="1171" t="s">
        <v>72</v>
      </c>
      <c r="M1941" s="1172"/>
      <c r="N1941" s="1172"/>
      <c r="O1941" s="1173"/>
      <c r="P1941" s="104" t="s">
        <v>191</v>
      </c>
    </row>
    <row r="1942" spans="1:16" ht="23.25" customHeight="1" thickBot="1">
      <c r="A1942" s="1138"/>
      <c r="B1942" s="37"/>
      <c r="C1942" s="1155"/>
      <c r="D1942" s="1156"/>
      <c r="E1942" s="1156"/>
      <c r="F1942" s="1156"/>
      <c r="G1942" s="1157"/>
      <c r="H1942" s="1160"/>
      <c r="I1942" s="1160"/>
      <c r="J1942" s="1165"/>
      <c r="K1942" s="1166"/>
      <c r="L1942" s="1174" t="s">
        <v>57</v>
      </c>
      <c r="M1942" s="1175"/>
      <c r="N1942" s="1176" t="str">
        <f>Master!$E$6</f>
        <v>2021-22</v>
      </c>
      <c r="O1942" s="1177"/>
    </row>
    <row r="1943" spans="1:16" ht="20.25" customHeight="1">
      <c r="A1943" s="1138"/>
      <c r="B1943" s="417" t="s">
        <v>200</v>
      </c>
      <c r="C1943" s="1178" t="s">
        <v>22</v>
      </c>
      <c r="D1943" s="1179"/>
      <c r="E1943" s="1179"/>
      <c r="F1943" s="1180"/>
      <c r="G1943" s="23" t="s">
        <v>181</v>
      </c>
      <c r="H1943" s="1181">
        <f>VLOOKUP($A1937,'Class-9'!$B$9:$FL$108,4,0)</f>
        <v>0</v>
      </c>
      <c r="I1943" s="1181"/>
      <c r="J1943" s="1181"/>
      <c r="K1943" s="1181"/>
      <c r="L1943" s="1181"/>
      <c r="M1943" s="1181"/>
      <c r="N1943" s="1181"/>
      <c r="O1943" s="1182"/>
    </row>
    <row r="1944" spans="1:16" ht="20.25" customHeight="1">
      <c r="A1944" s="1138"/>
      <c r="B1944" s="417" t="s">
        <v>200</v>
      </c>
      <c r="C1944" s="1183" t="s">
        <v>24</v>
      </c>
      <c r="D1944" s="1184"/>
      <c r="E1944" s="1184"/>
      <c r="F1944" s="1185"/>
      <c r="G1944" s="31" t="s">
        <v>181</v>
      </c>
      <c r="H1944" s="1186">
        <f>VLOOKUP($A1937,'Class-9'!$B$9:$FL$108,7,0)</f>
        <v>0</v>
      </c>
      <c r="I1944" s="1186"/>
      <c r="J1944" s="1186"/>
      <c r="K1944" s="1186"/>
      <c r="L1944" s="1186"/>
      <c r="M1944" s="1186"/>
      <c r="N1944" s="1186"/>
      <c r="O1944" s="1187"/>
    </row>
    <row r="1945" spans="1:16" ht="20.25" customHeight="1">
      <c r="A1945" s="1138"/>
      <c r="B1945" s="417" t="s">
        <v>200</v>
      </c>
      <c r="C1945" s="1183" t="s">
        <v>25</v>
      </c>
      <c r="D1945" s="1184"/>
      <c r="E1945" s="1184"/>
      <c r="F1945" s="1185"/>
      <c r="G1945" s="31" t="s">
        <v>181</v>
      </c>
      <c r="H1945" s="1186">
        <f>VLOOKUP($A1937,'Class-9'!$B$9:$FL$108,8,0)</f>
        <v>0</v>
      </c>
      <c r="I1945" s="1186"/>
      <c r="J1945" s="1186"/>
      <c r="K1945" s="1186"/>
      <c r="L1945" s="1186"/>
      <c r="M1945" s="1186"/>
      <c r="N1945" s="1186"/>
      <c r="O1945" s="1187"/>
    </row>
    <row r="1946" spans="1:16" ht="20.25" customHeight="1">
      <c r="A1946" s="1138"/>
      <c r="B1946" s="417" t="s">
        <v>200</v>
      </c>
      <c r="C1946" s="1183" t="s">
        <v>58</v>
      </c>
      <c r="D1946" s="1184"/>
      <c r="E1946" s="1184"/>
      <c r="F1946" s="1185"/>
      <c r="G1946" s="31" t="s">
        <v>181</v>
      </c>
      <c r="H1946" s="1186">
        <f>VLOOKUP($A1937,'Class-9'!$B$9:$FL$108,9,0)</f>
        <v>0</v>
      </c>
      <c r="I1946" s="1186"/>
      <c r="J1946" s="1186"/>
      <c r="K1946" s="1186"/>
      <c r="L1946" s="1186"/>
      <c r="M1946" s="1186"/>
      <c r="N1946" s="1186"/>
      <c r="O1946" s="1187"/>
    </row>
    <row r="1947" spans="1:16" ht="20.25" customHeight="1">
      <c r="A1947" s="1138"/>
      <c r="B1947" s="417" t="s">
        <v>200</v>
      </c>
      <c r="C1947" s="1183" t="s">
        <v>59</v>
      </c>
      <c r="D1947" s="1184"/>
      <c r="E1947" s="1184"/>
      <c r="F1947" s="1185"/>
      <c r="G1947" s="31" t="s">
        <v>181</v>
      </c>
      <c r="H1947" s="1188" t="str">
        <f>CONCATENATE('Class-9'!$G$4,'Class-9'!$J$4)</f>
        <v>9(A)</v>
      </c>
      <c r="I1947" s="1186"/>
      <c r="J1947" s="1186"/>
      <c r="K1947" s="1186"/>
      <c r="L1947" s="1186"/>
      <c r="M1947" s="1186"/>
      <c r="N1947" s="1186"/>
      <c r="O1947" s="1187"/>
    </row>
    <row r="1948" spans="1:16" ht="20.25" customHeight="1" thickBot="1">
      <c r="A1948" s="1138"/>
      <c r="B1948" s="417" t="s">
        <v>200</v>
      </c>
      <c r="C1948" s="1189" t="s">
        <v>27</v>
      </c>
      <c r="D1948" s="1190"/>
      <c r="E1948" s="1190"/>
      <c r="F1948" s="1191"/>
      <c r="G1948" s="80" t="s">
        <v>181</v>
      </c>
      <c r="H1948" s="1192">
        <f>VLOOKUP($A1937,'Class-9'!$B$9:$FL$108,10,0)</f>
        <v>0</v>
      </c>
      <c r="I1948" s="1192"/>
      <c r="J1948" s="1192"/>
      <c r="K1948" s="1192"/>
      <c r="L1948" s="1192"/>
      <c r="M1948" s="1192"/>
      <c r="N1948" s="1192"/>
      <c r="O1948" s="1193"/>
    </row>
    <row r="1949" spans="1:16" ht="16.5" customHeight="1">
      <c r="A1949" s="1138"/>
      <c r="B1949" s="417" t="s">
        <v>200</v>
      </c>
      <c r="C1949" s="1194" t="s">
        <v>60</v>
      </c>
      <c r="D1949" s="1195"/>
      <c r="E1949" s="1198" t="s">
        <v>81</v>
      </c>
      <c r="F1949" s="1198" t="s">
        <v>82</v>
      </c>
      <c r="G1949" s="1200" t="s">
        <v>32</v>
      </c>
      <c r="H1949" s="1202" t="s">
        <v>61</v>
      </c>
      <c r="I1949" s="1202"/>
      <c r="J1949" s="1203"/>
      <c r="K1949" s="1204" t="s">
        <v>97</v>
      </c>
      <c r="L1949" s="1205"/>
      <c r="M1949" s="1206"/>
      <c r="N1949" s="1097" t="s">
        <v>88</v>
      </c>
      <c r="O1949" s="1099" t="s">
        <v>118</v>
      </c>
    </row>
    <row r="1950" spans="1:16" ht="16.5" customHeight="1">
      <c r="A1950" s="1138"/>
      <c r="B1950" s="417" t="s">
        <v>200</v>
      </c>
      <c r="C1950" s="1196"/>
      <c r="D1950" s="1197"/>
      <c r="E1950" s="1199"/>
      <c r="F1950" s="1199"/>
      <c r="G1950" s="1201"/>
      <c r="H1950" s="428" t="s">
        <v>31</v>
      </c>
      <c r="I1950" s="254" t="s">
        <v>194</v>
      </c>
      <c r="J1950" s="429" t="s">
        <v>32</v>
      </c>
      <c r="K1950" s="428" t="s">
        <v>31</v>
      </c>
      <c r="L1950" s="254" t="s">
        <v>194</v>
      </c>
      <c r="M1950" s="429" t="s">
        <v>32</v>
      </c>
      <c r="N1950" s="1098"/>
      <c r="O1950" s="1100"/>
    </row>
    <row r="1951" spans="1:16" ht="16.5" customHeight="1" thickBot="1">
      <c r="A1951" s="1138"/>
      <c r="B1951" s="417" t="s">
        <v>200</v>
      </c>
      <c r="C1951" s="1102" t="s">
        <v>62</v>
      </c>
      <c r="D1951" s="1103"/>
      <c r="E1951" s="253">
        <f>'Class-9'!$L$7</f>
        <v>10</v>
      </c>
      <c r="F1951" s="253">
        <f>'Class-9'!$M$7</f>
        <v>10</v>
      </c>
      <c r="G1951" s="255">
        <f>SUM(E1951:F1951)</f>
        <v>20</v>
      </c>
      <c r="H1951" s="253">
        <f>'Class-9'!$O$7</f>
        <v>24</v>
      </c>
      <c r="I1951" s="253">
        <f>'Class-9'!$P$7</f>
        <v>6</v>
      </c>
      <c r="J1951" s="255">
        <f>SUM(H1951:I1951)</f>
        <v>30</v>
      </c>
      <c r="K1951" s="253">
        <f>'Class-9'!$R$7</f>
        <v>40</v>
      </c>
      <c r="L1951" s="253">
        <f>'Class-9'!$S$7</f>
        <v>10</v>
      </c>
      <c r="M1951" s="255">
        <f>SUM(K1951:L1951)</f>
        <v>50</v>
      </c>
      <c r="N1951" s="129">
        <f>SUM(G1951,J1951,M1951)</f>
        <v>100</v>
      </c>
      <c r="O1951" s="1101"/>
    </row>
    <row r="1952" spans="1:16" ht="16.5" customHeight="1">
      <c r="A1952" s="1138"/>
      <c r="B1952" s="417" t="s">
        <v>200</v>
      </c>
      <c r="C1952" s="1104" t="str">
        <f>'Class-9'!$L$3</f>
        <v>HINDI</v>
      </c>
      <c r="D1952" s="1105"/>
      <c r="E1952" s="81">
        <f>IF($J1940="TC",0,IF($J1940="Nso",0,VLOOKUP($A1937,'Class-9'!$B$9:$FL$108,11,0)))</f>
        <v>0</v>
      </c>
      <c r="F1952" s="81">
        <f>IF($J1940="TC",0,IF($J1940="Nso",0,VLOOKUP($A1937,'Class-9'!$B$9:$FL$108,12,0)))</f>
        <v>0</v>
      </c>
      <c r="G1952" s="256">
        <f>E1952+F1952</f>
        <v>0</v>
      </c>
      <c r="H1952" s="81">
        <f>IF($J1940="TC",0,IF($J1940="Nso",0,VLOOKUP($A1937,'Class-9'!$B$9:$FL$108,14,0)))</f>
        <v>0</v>
      </c>
      <c r="I1952" s="81">
        <f>IF($J1940="TC",0,IF($J1940="Nso",0,VLOOKUP($A1937,'Class-9'!$B$9:$FL$108,15,0)))</f>
        <v>0</v>
      </c>
      <c r="J1952" s="256">
        <f>H1952+I1952</f>
        <v>0</v>
      </c>
      <c r="K1952" s="81">
        <f>IF($J1940="TC",0,IF($J1940="Nso",0,VLOOKUP($A1937,'Class-9'!$B$9:$FL$108,17,0)))</f>
        <v>0</v>
      </c>
      <c r="L1952" s="81">
        <f>IF($J1940="Nso",0,VLOOKUP($A1937,'Class-9'!$B$9:$FL$108,18,0))</f>
        <v>0</v>
      </c>
      <c r="M1952" s="256">
        <f>K1952+L1952</f>
        <v>0</v>
      </c>
      <c r="N1952" s="81">
        <f>G1952+J1952+M1952</f>
        <v>0</v>
      </c>
      <c r="O1952" s="82" t="str">
        <f>IF($J1940="TC",0,IF($J1940="Nso",0,VLOOKUP($A1937,'Class-9'!$B$9:$FL$108,24,0)))</f>
        <v/>
      </c>
    </row>
    <row r="1953" spans="1:15" ht="16.5" customHeight="1" thickBot="1">
      <c r="A1953" s="1138"/>
      <c r="B1953" s="417" t="s">
        <v>200</v>
      </c>
      <c r="C1953" s="1106" t="str">
        <f>'Class-9'!$Z$3</f>
        <v>ENGLISH</v>
      </c>
      <c r="D1953" s="1107"/>
      <c r="E1953" s="419">
        <f>IF($J1940="TC",0,IF($J1940="Nso",0,VLOOKUP($A1937,'Class-9'!$B$9:$FL$108,25,0)))</f>
        <v>0</v>
      </c>
      <c r="F1953" s="419">
        <f>IF($J1940="TC",0,IF($J1940="Nso",0,VLOOKUP($A1937,'Class-9'!$B$9:$FL$108,26,0)))</f>
        <v>0</v>
      </c>
      <c r="G1953" s="420">
        <f t="shared" ref="G1953" si="392">E1953+F1953</f>
        <v>0</v>
      </c>
      <c r="H1953" s="421">
        <f>IF($J1940="TC",0,IF($J1940="Nso",0,VLOOKUP($A1937,'Class-9'!$B$9:$FL$108,28,0)))</f>
        <v>0</v>
      </c>
      <c r="I1953" s="419">
        <f>IF($J1940="TC",0,IF($J1940="Nso",0,VLOOKUP($A1937,'Class-9'!$B$9:$FL$108,29,0)))</f>
        <v>0</v>
      </c>
      <c r="J1953" s="420">
        <f t="shared" ref="J1953" si="393">H1953+I1953</f>
        <v>0</v>
      </c>
      <c r="K1953" s="419">
        <f>IF($J1940="TC",0,IF($J1940="Nso",0,VLOOKUP($A1937,'Class-9'!$B$9:$FL$108,31,0)))</f>
        <v>0</v>
      </c>
      <c r="L1953" s="419">
        <f>IF($J1940="Nso",0,VLOOKUP($A1937,'Class-9'!$B$9:$FL$108,32,0))</f>
        <v>0</v>
      </c>
      <c r="M1953" s="420">
        <f t="shared" ref="M1953" si="394">K1953+L1953</f>
        <v>0</v>
      </c>
      <c r="N1953" s="419">
        <f t="shared" ref="N1953" si="395">G1953+J1953+M1953</f>
        <v>0</v>
      </c>
      <c r="O1953" s="422" t="str">
        <f>IF($J1940="TC",0,IF($J1940="Nso",0,VLOOKUP($A1937,'Class-9'!$B$9:$FL$108,38,0)))</f>
        <v/>
      </c>
    </row>
    <row r="1954" spans="1:15" ht="16.5" customHeight="1" thickBot="1">
      <c r="A1954" s="1138"/>
      <c r="B1954" s="417" t="s">
        <v>200</v>
      </c>
      <c r="C1954" s="1108" t="s">
        <v>62</v>
      </c>
      <c r="D1954" s="1109"/>
      <c r="E1954" s="424">
        <f>'Class-9'!$AN$7</f>
        <v>20</v>
      </c>
      <c r="F1954" s="424">
        <f>'Class-9'!$AO$7</f>
        <v>20</v>
      </c>
      <c r="G1954" s="425">
        <f>SUM(E1954:F1954)</f>
        <v>40</v>
      </c>
      <c r="H1954" s="424">
        <f>'Class-9'!$AQ$7</f>
        <v>48</v>
      </c>
      <c r="I1954" s="424">
        <f>'Class-9'!$AR$7</f>
        <v>12</v>
      </c>
      <c r="J1954" s="425">
        <f>SUM(H1954:I1954)</f>
        <v>60</v>
      </c>
      <c r="K1954" s="424">
        <f>'Class-9'!$AT$7</f>
        <v>80</v>
      </c>
      <c r="L1954" s="424">
        <f>'Class-9'!$AU$7</f>
        <v>20</v>
      </c>
      <c r="M1954" s="425">
        <f>SUM(K1954:L1954)</f>
        <v>100</v>
      </c>
      <c r="N1954" s="426">
        <f>SUM(G1954,J1954,M1954)</f>
        <v>200</v>
      </c>
      <c r="O1954" s="427" t="s">
        <v>201</v>
      </c>
    </row>
    <row r="1955" spans="1:15" ht="16.5" customHeight="1">
      <c r="A1955" s="1138"/>
      <c r="B1955" s="417" t="s">
        <v>200</v>
      </c>
      <c r="C1955" s="1110" t="str">
        <f>'Class-9'!$AN$3</f>
        <v>SANSKRIT-I</v>
      </c>
      <c r="D1955" s="1111"/>
      <c r="E1955" s="81">
        <f>IF($J1940="TC",0,IF($J1940="Nso",0,VLOOKUP($A1937,'Class-9'!$B$9:$FL$108,39,0)))</f>
        <v>0</v>
      </c>
      <c r="F1955" s="81">
        <f>IF($J1940="TC",0,IF($J1940="TC",0,IF($J1940="Nso",0,VLOOKUP($A1937,'Class-9'!$B$9:$FL$108,40,0))))</f>
        <v>0</v>
      </c>
      <c r="G1955" s="423">
        <f t="shared" ref="G1955:G1959" si="396">E1955+F1955</f>
        <v>0</v>
      </c>
      <c r="H1955" s="410">
        <f>IF($J1940="TC",0,IF($J1940="Nso",0,VLOOKUP($A1937,'Class-9'!$B$9:$FL$108,42,0)))</f>
        <v>0</v>
      </c>
      <c r="I1955" s="81">
        <f>IF($J1940="TC",0,IF($J1940="Nso",0,VLOOKUP($A1937,'Class-9'!$B$9:$FL$108,43,0)))</f>
        <v>0</v>
      </c>
      <c r="J1955" s="423">
        <f t="shared" ref="J1955:J1959" si="397">H1955+I1955</f>
        <v>0</v>
      </c>
      <c r="K1955" s="81">
        <f>IF($J1940="TC",0,IF($J1940="Nso",0,VLOOKUP($A1937,'Class-9'!$B$9:$FL$108,45,0)))</f>
        <v>0</v>
      </c>
      <c r="L1955" s="81">
        <f>IF($J1940="Nso",0,VLOOKUP($A1937,'Class-9'!$B$9:$FL$108,46,0))</f>
        <v>0</v>
      </c>
      <c r="M1955" s="423">
        <f t="shared" ref="M1955:M1959" si="398">K1955+L1955</f>
        <v>0</v>
      </c>
      <c r="N1955" s="81">
        <f t="shared" ref="N1955:N1959" si="399">G1955+J1955+M1955</f>
        <v>0</v>
      </c>
      <c r="O1955" s="82" t="str">
        <f>IF($J1940="TC",0,IF($J1940="Nso",0,VLOOKUP($A1937,'Class-9'!$B$9:$FL$108,52,0)))</f>
        <v/>
      </c>
    </row>
    <row r="1956" spans="1:15" ht="16.5" customHeight="1">
      <c r="A1956" s="1138"/>
      <c r="B1956" s="417" t="s">
        <v>200</v>
      </c>
      <c r="C1956" s="1112" t="str">
        <f>'Class-9'!$BB$3</f>
        <v>SANSKRIT-II</v>
      </c>
      <c r="D1956" s="1113"/>
      <c r="E1956" s="81">
        <f>IF($J1940="TC",0,IF($J1940="Nso",0,VLOOKUP($A1937,'Class-9'!$B$9:$FL$108,53,0)))</f>
        <v>0</v>
      </c>
      <c r="F1956" s="81">
        <f>IF($J1940="TC",0,IF($J1940="Nso",0,VLOOKUP($A1937,'Class-9'!$B$9:$FL$108,54,0)))</f>
        <v>0</v>
      </c>
      <c r="G1956" s="257">
        <f t="shared" si="396"/>
        <v>0</v>
      </c>
      <c r="H1956" s="258">
        <f>IF($J1940="TC",0,IF($J1940="Nso",0,VLOOKUP($A1937,'Class-9'!$B$9:$FL$108,56,0)))</f>
        <v>0</v>
      </c>
      <c r="I1956" s="81">
        <f>IF($J1940="TC",0,IF($J1940="Nso",0,VLOOKUP($A1937,'Class-9'!$B$9:$FL$108,57,0)))</f>
        <v>0</v>
      </c>
      <c r="J1956" s="257">
        <f t="shared" si="397"/>
        <v>0</v>
      </c>
      <c r="K1956" s="81">
        <f>IF($J1940="TC",0,IF($J1940="Nso",0,VLOOKUP($A1937,'Class-9'!$B$9:$FL$108,59,0)))</f>
        <v>0</v>
      </c>
      <c r="L1956" s="81">
        <f>IF($J1940="Nso",0,VLOOKUP($A1937,'Class-9'!$B$9:$FL$108,60,0))</f>
        <v>0</v>
      </c>
      <c r="M1956" s="257">
        <f t="shared" si="398"/>
        <v>0</v>
      </c>
      <c r="N1956" s="81">
        <f t="shared" si="399"/>
        <v>0</v>
      </c>
      <c r="O1956" s="82" t="str">
        <f>IF($J1940="TC",0,IF($J1940="Nso",0,VLOOKUP($A1937,'Class-9'!$B$9:$FL$108,66,0)))</f>
        <v/>
      </c>
    </row>
    <row r="1957" spans="1:15" ht="16.5" customHeight="1">
      <c r="A1957" s="1138"/>
      <c r="B1957" s="417" t="s">
        <v>200</v>
      </c>
      <c r="C1957" s="1112" t="str">
        <f>'Class-9'!$BP$3</f>
        <v>MATHEMATICS</v>
      </c>
      <c r="D1957" s="1113"/>
      <c r="E1957" s="81">
        <f>IF($J1940="TC",0,IF($J1940="Nso",0,VLOOKUP($A1937,'Class-9'!$B$9:$FL$108,67,0)))</f>
        <v>0</v>
      </c>
      <c r="F1957" s="81">
        <f>IF($J1940="TC",0,IF($J1940="Nso",0,VLOOKUP($A1937,'Class-9'!$B$9:$FL$108,68,0)))</f>
        <v>0</v>
      </c>
      <c r="G1957" s="257">
        <f t="shared" si="396"/>
        <v>0</v>
      </c>
      <c r="H1957" s="258">
        <f>IF($J1940="TC",0,IF($J1940="Nso",0,VLOOKUP($A1937,'Class-9'!$B$9:$FL$108,70,0)))</f>
        <v>0</v>
      </c>
      <c r="I1957" s="81">
        <f>IF($J1940="TC",0,IF($J1940="Nso",0,VLOOKUP($A1937,'Class-9'!$B$9:$FL$108,71,0)))</f>
        <v>0</v>
      </c>
      <c r="J1957" s="257">
        <f t="shared" si="397"/>
        <v>0</v>
      </c>
      <c r="K1957" s="81">
        <f>IF($J1940="TC",0,IF($J1940="Nso",0,VLOOKUP($A1937,'Class-9'!$B$9:$FL$108,73,0)))</f>
        <v>0</v>
      </c>
      <c r="L1957" s="81">
        <f>IF($J1940="Nso",0,VLOOKUP($A1937,'Class-9'!$B$9:$FL$108,74,0))</f>
        <v>0</v>
      </c>
      <c r="M1957" s="257">
        <f t="shared" si="398"/>
        <v>0</v>
      </c>
      <c r="N1957" s="81">
        <f t="shared" si="399"/>
        <v>0</v>
      </c>
      <c r="O1957" s="82" t="str">
        <f>IF($J1940="TC",0,IF($J1940="Nso",0,VLOOKUP($A1937,'Class-9'!$B$9:$FL$108,80,0)))</f>
        <v/>
      </c>
    </row>
    <row r="1958" spans="1:15" ht="16.5" customHeight="1">
      <c r="A1958" s="1138"/>
      <c r="B1958" s="417" t="s">
        <v>200</v>
      </c>
      <c r="C1958" s="1114" t="str">
        <f>'Class-9'!$CD$3</f>
        <v>SCIENCE</v>
      </c>
      <c r="D1958" s="1115"/>
      <c r="E1958" s="411">
        <f>IF($J1940="TC",0,IF($J1940="Nso",0,VLOOKUP($A1937,'Class-9'!$B$9:$FL$108,81,0)))</f>
        <v>0</v>
      </c>
      <c r="F1958" s="411">
        <f>IF($J1940="TC",0,IF($J1940="Nso",0,VLOOKUP($A1937,'Class-9'!$B$9:$FL$108,82,0)))</f>
        <v>0</v>
      </c>
      <c r="G1958" s="412">
        <f t="shared" si="396"/>
        <v>0</v>
      </c>
      <c r="H1958" s="413">
        <f>IF($J1940="TC",0,IF($J1940="Nso",0,VLOOKUP($A1937,'Class-9'!$B$9:$FL$108,84,0)))</f>
        <v>0</v>
      </c>
      <c r="I1958" s="411">
        <f>IF($J1940="TC",0,IF($J1940="Nso",0,VLOOKUP($A1937,'Class-9'!$B$9:$FL$108,85,0)))</f>
        <v>0</v>
      </c>
      <c r="J1958" s="412">
        <f t="shared" si="397"/>
        <v>0</v>
      </c>
      <c r="K1958" s="411">
        <f>IF($J1940="TC",0,IF($J1940="Nso",0,VLOOKUP($A1937,'Class-9'!$B$9:$FL$108,87,0)))</f>
        <v>0</v>
      </c>
      <c r="L1958" s="411">
        <f>IF($J1940="Nso",0,VLOOKUP($A1937,'Class-9'!$B$9:$FL$108,88,0))</f>
        <v>0</v>
      </c>
      <c r="M1958" s="412">
        <f t="shared" si="398"/>
        <v>0</v>
      </c>
      <c r="N1958" s="411">
        <f t="shared" si="399"/>
        <v>0</v>
      </c>
      <c r="O1958" s="414" t="str">
        <f>IF($J1940="TC",0,IF($J1940="Nso",0,VLOOKUP($A1937,'Class-9'!$B$9:$FL$108,94,0)))</f>
        <v/>
      </c>
    </row>
    <row r="1959" spans="1:15" ht="16.5" customHeight="1" thickBot="1">
      <c r="A1959" s="1138"/>
      <c r="B1959" s="417" t="s">
        <v>200</v>
      </c>
      <c r="C1959" s="1114" t="str">
        <f>'Class-9'!$CR$3</f>
        <v>SOCIAL SCIENCE</v>
      </c>
      <c r="D1959" s="1115"/>
      <c r="E1959" s="411">
        <f>IF($J1941="TC",0,IF($J1940="Nso",0,VLOOKUP($A1937,'Class-9'!$B$9:$FL$108,95,0)))</f>
        <v>0</v>
      </c>
      <c r="F1959" s="411">
        <f>IF($J1941="TC",0,IF($J1940="Nso",0,VLOOKUP($A1937,'Class-9'!$B$9:$FL$108,96,0)))</f>
        <v>0</v>
      </c>
      <c r="G1959" s="412">
        <f t="shared" si="396"/>
        <v>0</v>
      </c>
      <c r="H1959" s="413">
        <f>IF($J1941="TC",0,IF($J1940="Nso",0,VLOOKUP($A1937,'Class-9'!$B$9:$FL$108,98,0)))</f>
        <v>0</v>
      </c>
      <c r="I1959" s="411">
        <f>IF($J1941="TC",0,IF($J1940="Nso",0,VLOOKUP($A1937,'Class-9'!$B$9:$FL$108,99,0)))</f>
        <v>0</v>
      </c>
      <c r="J1959" s="412">
        <f t="shared" si="397"/>
        <v>0</v>
      </c>
      <c r="K1959" s="411">
        <f>IF($J1941="TC",0,IF($J1940="Nso",0,VLOOKUP($A1937,'Class-9'!$B$9:$FL$108,101,0)))</f>
        <v>0</v>
      </c>
      <c r="L1959" s="411">
        <f>IF($J1941="Nso",0,VLOOKUP($A1937,'Class-9'!$B$9:$FL$108,102,0))</f>
        <v>0</v>
      </c>
      <c r="M1959" s="412">
        <f t="shared" si="398"/>
        <v>0</v>
      </c>
      <c r="N1959" s="411">
        <f t="shared" si="399"/>
        <v>0</v>
      </c>
      <c r="O1959" s="414" t="str">
        <f>IF($J1941="TC",0,IF($J1940="Nso",0,VLOOKUP($A1937,'Class-9'!$B$9:$FL$108,108,0)))</f>
        <v/>
      </c>
    </row>
    <row r="1960" spans="1:15" ht="23.25" customHeight="1">
      <c r="A1960" s="1138"/>
      <c r="B1960" s="417" t="s">
        <v>200</v>
      </c>
      <c r="C1960" s="1116" t="s">
        <v>89</v>
      </c>
      <c r="D1960" s="1117"/>
      <c r="E1960" s="1118"/>
      <c r="F1960" s="1122" t="s">
        <v>90</v>
      </c>
      <c r="G1960" s="1123"/>
      <c r="H1960" s="1124" t="s">
        <v>91</v>
      </c>
      <c r="I1960" s="1125"/>
      <c r="J1960" s="1126" t="s">
        <v>47</v>
      </c>
      <c r="K1960" s="1127"/>
      <c r="L1960" s="415" t="s">
        <v>111</v>
      </c>
      <c r="M1960" s="1128" t="s">
        <v>45</v>
      </c>
      <c r="N1960" s="1129"/>
      <c r="O1960" s="416" t="s">
        <v>49</v>
      </c>
    </row>
    <row r="1961" spans="1:15" ht="20.25" customHeight="1" thickBot="1">
      <c r="A1961" s="1138"/>
      <c r="B1961" s="417" t="s">
        <v>200</v>
      </c>
      <c r="C1961" s="1119"/>
      <c r="D1961" s="1120"/>
      <c r="E1961" s="1121"/>
      <c r="F1961" s="1130">
        <f>IF($J1940="TC",0,IF($J1940="Nso",0,VLOOKUP($A1937,'Class-9'!$B$9:$FL$108,160,0)))</f>
        <v>0</v>
      </c>
      <c r="G1961" s="1131"/>
      <c r="H1961" s="1130">
        <f>IF($J1940="TC",0,IF($J1940="Nso",0,VLOOKUP($A1937,'Class-9'!$B$9:$FL$108,161,0)))</f>
        <v>0</v>
      </c>
      <c r="I1961" s="1131"/>
      <c r="J1961" s="1132">
        <f>IF($J1940="TC",0,IF($J1940="Nso",0,VLOOKUP($A1937,'Class-9'!$B$9:$FL$108,162,0)))</f>
        <v>0</v>
      </c>
      <c r="K1961" s="1133"/>
      <c r="L1961" s="259" t="str">
        <f>IF($J1940="TC",0,IF($J1940="Nso",0,VLOOKUP($A1937,'Class-9'!$B$9:$FL$108,163,0)))</f>
        <v/>
      </c>
      <c r="M1961" s="1134" t="str">
        <f>IF($J1940="TC","TC",IF($J1940="Nso","NSO",VLOOKUP($A1937,'Class-9'!$B$9:$FL$108,164,0)))</f>
        <v/>
      </c>
      <c r="N1961" s="1135"/>
      <c r="O1961" s="79" t="str">
        <f>IF($J1940="Nso",0,VLOOKUP($A1937,'Class-9'!$B$9:$FL$108,166,0))</f>
        <v/>
      </c>
    </row>
    <row r="1962" spans="1:15" ht="20.25" customHeight="1">
      <c r="A1962" s="1138"/>
      <c r="B1962" s="417" t="s">
        <v>200</v>
      </c>
      <c r="C1962" s="1061" t="s">
        <v>64</v>
      </c>
      <c r="D1962" s="1062"/>
      <c r="E1962" s="1062"/>
      <c r="F1962" s="1062"/>
      <c r="G1962" s="1062"/>
      <c r="H1962" s="1063"/>
      <c r="I1962" s="1064" t="s">
        <v>65</v>
      </c>
      <c r="J1962" s="1065"/>
      <c r="K1962" s="1065"/>
      <c r="L1962" s="83">
        <f>VLOOKUP($A1937,'Class-9'!$B$9:$FL$108,157,0)</f>
        <v>0</v>
      </c>
      <c r="M1962" s="1066" t="s">
        <v>121</v>
      </c>
      <c r="N1962" s="1067"/>
      <c r="O1962" s="1068"/>
    </row>
    <row r="1963" spans="1:15" ht="20.25" customHeight="1" thickBot="1">
      <c r="A1963" s="1138"/>
      <c r="B1963" s="417" t="s">
        <v>200</v>
      </c>
      <c r="C1963" s="1069" t="s">
        <v>60</v>
      </c>
      <c r="D1963" s="1070"/>
      <c r="E1963" s="1070"/>
      <c r="F1963" s="1071" t="s">
        <v>192</v>
      </c>
      <c r="G1963" s="1071"/>
      <c r="H1963" s="260" t="s">
        <v>53</v>
      </c>
      <c r="I1963" s="1072" t="s">
        <v>66</v>
      </c>
      <c r="J1963" s="1073"/>
      <c r="K1963" s="1073"/>
      <c r="L1963" s="113">
        <f>VLOOKUP($A1937,'Class-9'!$B$9:$FL$108,158,0)</f>
        <v>0</v>
      </c>
      <c r="M1963" s="1074" t="str">
        <f>IF($J1940="TC",0,IF($J1940="Nso",0,VLOOKUP($A1937,'Class-9'!$B$9:$FL$108,159,0)))</f>
        <v/>
      </c>
      <c r="N1963" s="1075"/>
      <c r="O1963" s="1076"/>
    </row>
    <row r="1964" spans="1:15" ht="17.25" customHeight="1">
      <c r="A1964" s="1138"/>
      <c r="B1964" s="417" t="s">
        <v>200</v>
      </c>
      <c r="C1964" s="1069"/>
      <c r="D1964" s="1070"/>
      <c r="E1964" s="1070"/>
      <c r="F1964" s="1071"/>
      <c r="G1964" s="1071"/>
      <c r="H1964" s="261" t="s">
        <v>119</v>
      </c>
      <c r="I1964" s="1077" t="s">
        <v>67</v>
      </c>
      <c r="J1964" s="1078"/>
      <c r="K1964" s="1078"/>
      <c r="L1964" s="1079">
        <f>IF($J1940="TC","Transferred",IF($J1940="Nso","NameSeparated",VLOOKUP($A1937,'Class-9'!$B$9:$FL$108,167,0)))</f>
        <v>0</v>
      </c>
      <c r="M1964" s="1079"/>
      <c r="N1964" s="1079"/>
      <c r="O1964" s="1080"/>
    </row>
    <row r="1965" spans="1:15" ht="17.25" customHeight="1">
      <c r="A1965" s="1138"/>
      <c r="B1965" s="417" t="s">
        <v>200</v>
      </c>
      <c r="C1965" s="1081" t="str">
        <f>'Class-9'!$DF$3</f>
        <v>Foundation Of Information Tech.</v>
      </c>
      <c r="D1965" s="1082"/>
      <c r="E1965" s="1083"/>
      <c r="F1965" s="1084" t="str">
        <f>IF($J1940="TC",0,IF($J1940="Nso",0,VLOOKUP($A1937,'Class-9'!$B$9:$GP$108,185,0)))</f>
        <v>0/200</v>
      </c>
      <c r="G1965" s="1084"/>
      <c r="H1965" s="78" t="str">
        <f>IF($J1940="TC",0,IF($J1940="Nso",0,VLOOKUP($A1937,'Class-9'!$B$9:$GP$108,120,0)))</f>
        <v/>
      </c>
      <c r="I1965" s="1085" t="s">
        <v>79</v>
      </c>
      <c r="J1965" s="1086"/>
      <c r="K1965" s="1086"/>
      <c r="L1965" s="1087">
        <f>'Class-9'!$T$2</f>
        <v>44676</v>
      </c>
      <c r="M1965" s="1088"/>
      <c r="N1965" s="1088"/>
      <c r="O1965" s="1089"/>
    </row>
    <row r="1966" spans="1:15" ht="21" customHeight="1">
      <c r="A1966" s="1138"/>
      <c r="B1966" s="417" t="s">
        <v>200</v>
      </c>
      <c r="C1966" s="1090" t="str">
        <f>'Class-9'!$DR$3</f>
        <v>Health &amp; Phy. Edu.</v>
      </c>
      <c r="D1966" s="1084"/>
      <c r="E1966" s="1084"/>
      <c r="F1966" s="1030" t="str">
        <f>IF($J1940="TC",0,IF($J1940="Nso",0,VLOOKUP($A1937,'Class-9'!$B$9:$GP$108,189,0)))</f>
        <v>0/200</v>
      </c>
      <c r="G1966" s="1031"/>
      <c r="H1966" s="78" t="str">
        <f>IF($J1940="TC",0,IF($J1940="Nso",0,VLOOKUP($A1937,'Class-9'!$B$9:$GP$108,132,0)))</f>
        <v/>
      </c>
      <c r="I1966" s="1091"/>
      <c r="J1966" s="1092"/>
      <c r="K1966" s="1092"/>
      <c r="L1966" s="1092"/>
      <c r="M1966" s="1092"/>
      <c r="N1966" s="1092"/>
      <c r="O1966" s="1093"/>
    </row>
    <row r="1967" spans="1:15" ht="21" customHeight="1">
      <c r="A1967" s="1138"/>
      <c r="B1967" s="417" t="s">
        <v>200</v>
      </c>
      <c r="C1967" s="1028" t="str">
        <f>'Class-9'!$ED$3</f>
        <v>S.U.P.W.</v>
      </c>
      <c r="D1967" s="1029"/>
      <c r="E1967" s="1029"/>
      <c r="F1967" s="1030" t="str">
        <f>IF($J1940="TC",0,IF($J1940="Nso",0,VLOOKUP($A1937,'Class-9'!$B$9:$GP$108,193,0)))</f>
        <v>0/100</v>
      </c>
      <c r="G1967" s="1031"/>
      <c r="H1967" s="78" t="str">
        <f>IF($J1940="TC",0,IF($J1940="Nso",0,VLOOKUP($A1937,'Class-9'!$B$9:$GP$108,138,0)))</f>
        <v/>
      </c>
      <c r="I1967" s="1094"/>
      <c r="J1967" s="1095"/>
      <c r="K1967" s="1095"/>
      <c r="L1967" s="1095"/>
      <c r="M1967" s="1095"/>
      <c r="N1967" s="1095"/>
      <c r="O1967" s="1096"/>
    </row>
    <row r="1968" spans="1:15" ht="14.25" customHeight="1">
      <c r="A1968" s="1138"/>
      <c r="B1968" s="417" t="s">
        <v>200</v>
      </c>
      <c r="C1968" s="1028" t="str">
        <f>'Class-9'!$EJ$3</f>
        <v>ART EDUCATION</v>
      </c>
      <c r="D1968" s="1029"/>
      <c r="E1968" s="1029"/>
      <c r="F1968" s="1030" t="str">
        <f>IF($J1939="TC",0,IF($J1939="Nso",0,VLOOKUP($A1937,'Class-9'!$B$9:$GP$108,197,0)))</f>
        <v>0/100</v>
      </c>
      <c r="G1968" s="1031"/>
      <c r="H1968" s="78" t="str">
        <f>IF($J1939="TC",0,IF($J1939="Nso",0,VLOOKUP($A1937,'Class-9'!$B$9:$GP$108,144,0)))</f>
        <v/>
      </c>
      <c r="I1968" s="1032" t="s">
        <v>92</v>
      </c>
      <c r="J1968" s="1033"/>
      <c r="K1968" s="1033"/>
      <c r="L1968" s="1033"/>
      <c r="M1968" s="1033"/>
      <c r="N1968" s="1033"/>
      <c r="O1968" s="1034"/>
    </row>
    <row r="1969" spans="1:16" ht="14.25" customHeight="1" thickBot="1">
      <c r="A1969" s="1138"/>
      <c r="B1969" s="417" t="s">
        <v>200</v>
      </c>
      <c r="C1969" s="1035" t="str">
        <f>'Class-9'!$EP$3</f>
        <v>H &amp; C RAJ</v>
      </c>
      <c r="D1969" s="1036"/>
      <c r="E1969" s="1036"/>
      <c r="F1969" s="1037" t="str">
        <f>IF($J1940="TC",0,IF($J1940="Nso",0,VLOOKUP($A1937,'Class-9'!$B$9:$GU$108,201,0)))</f>
        <v>0/200</v>
      </c>
      <c r="G1969" s="1038"/>
      <c r="H1969" s="374" t="str">
        <f>IF($J1940="TC",0,IF($J1940="Nso",0,VLOOKUP($A1937,'Class-9'!$B$9:$GU$108,156,0)))</f>
        <v/>
      </c>
      <c r="I1969" s="1032" t="s">
        <v>73</v>
      </c>
      <c r="J1969" s="1033"/>
      <c r="K1969" s="1033"/>
      <c r="L1969" s="1033"/>
      <c r="M1969" s="1033"/>
      <c r="N1969" s="1033"/>
      <c r="O1969" s="1034"/>
    </row>
    <row r="1970" spans="1:16" ht="20.25" customHeight="1">
      <c r="A1970" s="1138"/>
      <c r="B1970" s="417" t="s">
        <v>200</v>
      </c>
      <c r="C1970" s="1046" t="s">
        <v>204</v>
      </c>
      <c r="D1970" s="1047"/>
      <c r="E1970" s="1048"/>
      <c r="F1970" s="1055" t="s">
        <v>205</v>
      </c>
      <c r="G1970" s="1056"/>
      <c r="H1970" s="434" t="s">
        <v>34</v>
      </c>
      <c r="I1970" s="1039" t="s">
        <v>74</v>
      </c>
      <c r="J1970" s="1033"/>
      <c r="K1970" s="1033"/>
      <c r="L1970" s="1033"/>
      <c r="M1970" s="1033"/>
      <c r="N1970" s="1033"/>
      <c r="O1970" s="1034"/>
    </row>
    <row r="1971" spans="1:16" ht="20.25" customHeight="1">
      <c r="A1971" s="1138"/>
      <c r="B1971" s="417" t="s">
        <v>200</v>
      </c>
      <c r="C1971" s="1049"/>
      <c r="D1971" s="1050"/>
      <c r="E1971" s="1051"/>
      <c r="F1971" s="1057" t="s">
        <v>206</v>
      </c>
      <c r="G1971" s="1058"/>
      <c r="H1971" s="435" t="s">
        <v>203</v>
      </c>
      <c r="I1971" s="1040" t="s">
        <v>75</v>
      </c>
      <c r="J1971" s="1041"/>
      <c r="K1971" s="1041"/>
      <c r="L1971" s="1041"/>
      <c r="M1971" s="1041"/>
      <c r="N1971" s="1041"/>
      <c r="O1971" s="1042"/>
    </row>
    <row r="1972" spans="1:16" ht="16.5" customHeight="1">
      <c r="A1972" s="1138"/>
      <c r="B1972" s="417" t="s">
        <v>200</v>
      </c>
      <c r="C1972" s="1049"/>
      <c r="D1972" s="1050"/>
      <c r="E1972" s="1051"/>
      <c r="F1972" s="1057" t="s">
        <v>210</v>
      </c>
      <c r="G1972" s="1058"/>
      <c r="H1972" s="435" t="s">
        <v>68</v>
      </c>
      <c r="I1972" s="1043"/>
      <c r="J1972" s="1044"/>
      <c r="K1972" s="1044"/>
      <c r="L1972" s="1044"/>
      <c r="M1972" s="1044"/>
      <c r="N1972" s="1044"/>
      <c r="O1972" s="1045"/>
    </row>
    <row r="1973" spans="1:16" ht="16.5" customHeight="1">
      <c r="A1973" s="1138"/>
      <c r="B1973" s="417" t="s">
        <v>200</v>
      </c>
      <c r="C1973" s="1049"/>
      <c r="D1973" s="1050"/>
      <c r="E1973" s="1051"/>
      <c r="F1973" s="1057" t="s">
        <v>211</v>
      </c>
      <c r="G1973" s="1058"/>
      <c r="H1973" s="435" t="s">
        <v>69</v>
      </c>
      <c r="I1973" s="1043"/>
      <c r="J1973" s="1044"/>
      <c r="K1973" s="1044"/>
      <c r="L1973" s="1044"/>
      <c r="M1973" s="1044"/>
      <c r="N1973" s="1044"/>
      <c r="O1973" s="1045"/>
    </row>
    <row r="1974" spans="1:16" ht="16.5" customHeight="1">
      <c r="A1974" s="1138"/>
      <c r="B1974" s="417" t="s">
        <v>200</v>
      </c>
      <c r="C1974" s="1049"/>
      <c r="D1974" s="1050"/>
      <c r="E1974" s="1051"/>
      <c r="F1974" s="1057" t="s">
        <v>120</v>
      </c>
      <c r="G1974" s="1058"/>
      <c r="H1974" s="435" t="s">
        <v>71</v>
      </c>
      <c r="I1974" s="1022" t="s">
        <v>93</v>
      </c>
      <c r="J1974" s="1023"/>
      <c r="K1974" s="1023"/>
      <c r="L1974" s="1023"/>
      <c r="M1974" s="1023"/>
      <c r="N1974" s="1023"/>
      <c r="O1974" s="1024"/>
    </row>
    <row r="1975" spans="1:16" ht="16.5" customHeight="1" thickBot="1">
      <c r="A1975" s="1138"/>
      <c r="B1975" s="418" t="s">
        <v>200</v>
      </c>
      <c r="C1975" s="1052"/>
      <c r="D1975" s="1053"/>
      <c r="E1975" s="1054"/>
      <c r="F1975" s="1059" t="s">
        <v>208</v>
      </c>
      <c r="G1975" s="1060"/>
      <c r="H1975" s="436" t="s">
        <v>70</v>
      </c>
      <c r="I1975" s="1025"/>
      <c r="J1975" s="1026"/>
      <c r="K1975" s="1026"/>
      <c r="L1975" s="1026"/>
      <c r="M1975" s="1026"/>
      <c r="N1975" s="1026"/>
      <c r="O1975" s="1027"/>
    </row>
    <row r="1976" spans="1:16" ht="24.75" customHeight="1" thickTop="1" thickBot="1">
      <c r="A1976" s="263">
        <f>A1937+1</f>
        <v>51</v>
      </c>
      <c r="B1976" s="1137" t="s">
        <v>56</v>
      </c>
      <c r="C1976" s="1137"/>
      <c r="D1976" s="1137"/>
      <c r="E1976" s="1137"/>
      <c r="F1976" s="1137"/>
      <c r="G1976" s="1137"/>
      <c r="H1976" s="1137"/>
      <c r="I1976" s="1137"/>
      <c r="J1976" s="1137"/>
      <c r="K1976" s="1137"/>
      <c r="L1976" s="1137"/>
      <c r="M1976" s="1137"/>
      <c r="N1976" s="1137"/>
      <c r="O1976" s="1137"/>
    </row>
    <row r="1977" spans="1:16" s="430" customFormat="1" ht="30.75" customHeight="1" thickTop="1">
      <c r="A1977" s="1138"/>
      <c r="B1977" s="1139"/>
      <c r="C1977" s="1140"/>
      <c r="D1977" s="1143" t="str">
        <f>Master!$E$8</f>
        <v>Govt. Sr. Secondary School Raimalwada</v>
      </c>
      <c r="E1977" s="1144"/>
      <c r="F1977" s="1144"/>
      <c r="G1977" s="1144"/>
      <c r="H1977" s="1144"/>
      <c r="I1977" s="1144"/>
      <c r="J1977" s="1144"/>
      <c r="K1977" s="1144"/>
      <c r="L1977" s="1144"/>
      <c r="M1977" s="1144"/>
      <c r="N1977" s="1144"/>
      <c r="O1977" s="1145"/>
    </row>
    <row r="1978" spans="1:16" ht="26.25" customHeight="1" thickBot="1">
      <c r="A1978" s="1138"/>
      <c r="B1978" s="1141"/>
      <c r="C1978" s="1142"/>
      <c r="D1978" s="1146" t="str">
        <f>Master!$E$11</f>
        <v>P.S.-Bapini (Jodhpur)</v>
      </c>
      <c r="E1978" s="1147"/>
      <c r="F1978" s="1147"/>
      <c r="G1978" s="1147"/>
      <c r="H1978" s="1147"/>
      <c r="I1978" s="1147"/>
      <c r="J1978" s="1147"/>
      <c r="K1978" s="1147"/>
      <c r="L1978" s="1147"/>
      <c r="M1978" s="1147"/>
      <c r="N1978" s="1147"/>
      <c r="O1978" s="1148"/>
    </row>
    <row r="1979" spans="1:16" ht="22.5" customHeight="1">
      <c r="A1979" s="1138"/>
      <c r="B1979" s="262"/>
      <c r="C1979" s="1149" t="s">
        <v>183</v>
      </c>
      <c r="D1979" s="1150"/>
      <c r="E1979" s="1150"/>
      <c r="F1979" s="1150"/>
      <c r="G1979" s="1151"/>
      <c r="H1979" s="1158" t="s">
        <v>156</v>
      </c>
      <c r="I1979" s="1158"/>
      <c r="J1979" s="1161">
        <f>VLOOKUP($A1976,'Class-9'!$B$9:$K$108,6)</f>
        <v>0</v>
      </c>
      <c r="K1979" s="1162"/>
      <c r="L1979" s="1167" t="s">
        <v>76</v>
      </c>
      <c r="M1979" s="1168"/>
      <c r="N1979" s="1169" t="str">
        <f>Master!$E$14</f>
        <v>08151106901</v>
      </c>
      <c r="O1979" s="1170"/>
    </row>
    <row r="1980" spans="1:16" ht="18.75" customHeight="1">
      <c r="A1980" s="1138"/>
      <c r="B1980" s="37"/>
      <c r="C1980" s="1152"/>
      <c r="D1980" s="1153"/>
      <c r="E1980" s="1153"/>
      <c r="F1980" s="1153"/>
      <c r="G1980" s="1154"/>
      <c r="H1980" s="1159"/>
      <c r="I1980" s="1159"/>
      <c r="J1980" s="1163"/>
      <c r="K1980" s="1164"/>
      <c r="L1980" s="1171" t="s">
        <v>72</v>
      </c>
      <c r="M1980" s="1172"/>
      <c r="N1980" s="1172"/>
      <c r="O1980" s="1173"/>
      <c r="P1980" s="104" t="s">
        <v>191</v>
      </c>
    </row>
    <row r="1981" spans="1:16" ht="23.25" customHeight="1" thickBot="1">
      <c r="A1981" s="1138"/>
      <c r="B1981" s="37"/>
      <c r="C1981" s="1155"/>
      <c r="D1981" s="1156"/>
      <c r="E1981" s="1156"/>
      <c r="F1981" s="1156"/>
      <c r="G1981" s="1157"/>
      <c r="H1981" s="1160"/>
      <c r="I1981" s="1160"/>
      <c r="J1981" s="1165"/>
      <c r="K1981" s="1166"/>
      <c r="L1981" s="1174" t="s">
        <v>57</v>
      </c>
      <c r="M1981" s="1175"/>
      <c r="N1981" s="1176" t="str">
        <f>Master!$E$6</f>
        <v>2021-22</v>
      </c>
      <c r="O1981" s="1177"/>
    </row>
    <row r="1982" spans="1:16" ht="20.25" customHeight="1">
      <c r="A1982" s="1138"/>
      <c r="B1982" s="417" t="s">
        <v>200</v>
      </c>
      <c r="C1982" s="1178" t="s">
        <v>22</v>
      </c>
      <c r="D1982" s="1179"/>
      <c r="E1982" s="1179"/>
      <c r="F1982" s="1180"/>
      <c r="G1982" s="23" t="s">
        <v>181</v>
      </c>
      <c r="H1982" s="1181">
        <f>VLOOKUP($A1976,'Class-9'!$B$9:$FL$108,4,0)</f>
        <v>0</v>
      </c>
      <c r="I1982" s="1181"/>
      <c r="J1982" s="1181"/>
      <c r="K1982" s="1181"/>
      <c r="L1982" s="1181"/>
      <c r="M1982" s="1181"/>
      <c r="N1982" s="1181"/>
      <c r="O1982" s="1182"/>
    </row>
    <row r="1983" spans="1:16" ht="20.25" customHeight="1">
      <c r="A1983" s="1138"/>
      <c r="B1983" s="417" t="s">
        <v>200</v>
      </c>
      <c r="C1983" s="1183" t="s">
        <v>24</v>
      </c>
      <c r="D1983" s="1184"/>
      <c r="E1983" s="1184"/>
      <c r="F1983" s="1185"/>
      <c r="G1983" s="31" t="s">
        <v>181</v>
      </c>
      <c r="H1983" s="1186">
        <f>VLOOKUP($A1976,'Class-9'!$B$9:$FL$108,7,0)</f>
        <v>0</v>
      </c>
      <c r="I1983" s="1186"/>
      <c r="J1983" s="1186"/>
      <c r="K1983" s="1186"/>
      <c r="L1983" s="1186"/>
      <c r="M1983" s="1186"/>
      <c r="N1983" s="1186"/>
      <c r="O1983" s="1187"/>
    </row>
    <row r="1984" spans="1:16" ht="20.25" customHeight="1">
      <c r="A1984" s="1138"/>
      <c r="B1984" s="417" t="s">
        <v>200</v>
      </c>
      <c r="C1984" s="1183" t="s">
        <v>25</v>
      </c>
      <c r="D1984" s="1184"/>
      <c r="E1984" s="1184"/>
      <c r="F1984" s="1185"/>
      <c r="G1984" s="31" t="s">
        <v>181</v>
      </c>
      <c r="H1984" s="1186">
        <f>VLOOKUP($A1976,'Class-9'!$B$9:$FL$108,8,0)</f>
        <v>0</v>
      </c>
      <c r="I1984" s="1186"/>
      <c r="J1984" s="1186"/>
      <c r="K1984" s="1186"/>
      <c r="L1984" s="1186"/>
      <c r="M1984" s="1186"/>
      <c r="N1984" s="1186"/>
      <c r="O1984" s="1187"/>
    </row>
    <row r="1985" spans="1:15" ht="20.25" customHeight="1">
      <c r="A1985" s="1138"/>
      <c r="B1985" s="417" t="s">
        <v>200</v>
      </c>
      <c r="C1985" s="1183" t="s">
        <v>58</v>
      </c>
      <c r="D1985" s="1184"/>
      <c r="E1985" s="1184"/>
      <c r="F1985" s="1185"/>
      <c r="G1985" s="31" t="s">
        <v>181</v>
      </c>
      <c r="H1985" s="1186">
        <f>VLOOKUP($A1976,'Class-9'!$B$9:$FL$108,9,0)</f>
        <v>0</v>
      </c>
      <c r="I1985" s="1186"/>
      <c r="J1985" s="1186"/>
      <c r="K1985" s="1186"/>
      <c r="L1985" s="1186"/>
      <c r="M1985" s="1186"/>
      <c r="N1985" s="1186"/>
      <c r="O1985" s="1187"/>
    </row>
    <row r="1986" spans="1:15" ht="20.25" customHeight="1">
      <c r="A1986" s="1138"/>
      <c r="B1986" s="417" t="s">
        <v>200</v>
      </c>
      <c r="C1986" s="1183" t="s">
        <v>59</v>
      </c>
      <c r="D1986" s="1184"/>
      <c r="E1986" s="1184"/>
      <c r="F1986" s="1185"/>
      <c r="G1986" s="31" t="s">
        <v>181</v>
      </c>
      <c r="H1986" s="1188" t="str">
        <f>CONCATENATE('Class-9'!$G$4,'Class-9'!$J$4)</f>
        <v>9(A)</v>
      </c>
      <c r="I1986" s="1186"/>
      <c r="J1986" s="1186"/>
      <c r="K1986" s="1186"/>
      <c r="L1986" s="1186"/>
      <c r="M1986" s="1186"/>
      <c r="N1986" s="1186"/>
      <c r="O1986" s="1187"/>
    </row>
    <row r="1987" spans="1:15" ht="20.25" customHeight="1" thickBot="1">
      <c r="A1987" s="1138"/>
      <c r="B1987" s="417" t="s">
        <v>200</v>
      </c>
      <c r="C1987" s="1189" t="s">
        <v>27</v>
      </c>
      <c r="D1987" s="1190"/>
      <c r="E1987" s="1190"/>
      <c r="F1987" s="1191"/>
      <c r="G1987" s="80" t="s">
        <v>181</v>
      </c>
      <c r="H1987" s="1192">
        <f>VLOOKUP($A1976,'Class-9'!$B$9:$FL$108,10,0)</f>
        <v>0</v>
      </c>
      <c r="I1987" s="1192"/>
      <c r="J1987" s="1192"/>
      <c r="K1987" s="1192"/>
      <c r="L1987" s="1192"/>
      <c r="M1987" s="1192"/>
      <c r="N1987" s="1192"/>
      <c r="O1987" s="1193"/>
    </row>
    <row r="1988" spans="1:15" ht="16.5" customHeight="1">
      <c r="A1988" s="1138"/>
      <c r="B1988" s="417" t="s">
        <v>200</v>
      </c>
      <c r="C1988" s="1194" t="s">
        <v>60</v>
      </c>
      <c r="D1988" s="1195"/>
      <c r="E1988" s="1198" t="s">
        <v>81</v>
      </c>
      <c r="F1988" s="1198" t="s">
        <v>82</v>
      </c>
      <c r="G1988" s="1200" t="s">
        <v>32</v>
      </c>
      <c r="H1988" s="1202" t="s">
        <v>61</v>
      </c>
      <c r="I1988" s="1202"/>
      <c r="J1988" s="1203"/>
      <c r="K1988" s="1204" t="s">
        <v>97</v>
      </c>
      <c r="L1988" s="1205"/>
      <c r="M1988" s="1206"/>
      <c r="N1988" s="1097" t="s">
        <v>88</v>
      </c>
      <c r="O1988" s="1099" t="s">
        <v>118</v>
      </c>
    </row>
    <row r="1989" spans="1:15" ht="16.5" customHeight="1">
      <c r="A1989" s="1138"/>
      <c r="B1989" s="417" t="s">
        <v>200</v>
      </c>
      <c r="C1989" s="1196"/>
      <c r="D1989" s="1197"/>
      <c r="E1989" s="1199"/>
      <c r="F1989" s="1199"/>
      <c r="G1989" s="1201"/>
      <c r="H1989" s="428" t="s">
        <v>31</v>
      </c>
      <c r="I1989" s="254" t="s">
        <v>194</v>
      </c>
      <c r="J1989" s="429" t="s">
        <v>32</v>
      </c>
      <c r="K1989" s="428" t="s">
        <v>31</v>
      </c>
      <c r="L1989" s="254" t="s">
        <v>194</v>
      </c>
      <c r="M1989" s="429" t="s">
        <v>32</v>
      </c>
      <c r="N1989" s="1098"/>
      <c r="O1989" s="1100"/>
    </row>
    <row r="1990" spans="1:15" ht="16.5" customHeight="1" thickBot="1">
      <c r="A1990" s="1138"/>
      <c r="B1990" s="417" t="s">
        <v>200</v>
      </c>
      <c r="C1990" s="1102" t="s">
        <v>62</v>
      </c>
      <c r="D1990" s="1103"/>
      <c r="E1990" s="253">
        <f>'Class-9'!$L$7</f>
        <v>10</v>
      </c>
      <c r="F1990" s="253">
        <f>'Class-9'!$M$7</f>
        <v>10</v>
      </c>
      <c r="G1990" s="255">
        <f>SUM(E1990:F1990)</f>
        <v>20</v>
      </c>
      <c r="H1990" s="253">
        <f>'Class-9'!$O$7</f>
        <v>24</v>
      </c>
      <c r="I1990" s="253">
        <f>'Class-9'!$P$7</f>
        <v>6</v>
      </c>
      <c r="J1990" s="255">
        <f>SUM(H1990:I1990)</f>
        <v>30</v>
      </c>
      <c r="K1990" s="253">
        <f>'Class-9'!$R$7</f>
        <v>40</v>
      </c>
      <c r="L1990" s="253">
        <f>'Class-9'!$S$7</f>
        <v>10</v>
      </c>
      <c r="M1990" s="255">
        <f>SUM(K1990:L1990)</f>
        <v>50</v>
      </c>
      <c r="N1990" s="129">
        <f>SUM(G1990,J1990,M1990)</f>
        <v>100</v>
      </c>
      <c r="O1990" s="1101"/>
    </row>
    <row r="1991" spans="1:15" ht="16.5" customHeight="1">
      <c r="A1991" s="1138"/>
      <c r="B1991" s="417" t="s">
        <v>200</v>
      </c>
      <c r="C1991" s="1104" t="str">
        <f>'Class-9'!$L$3</f>
        <v>HINDI</v>
      </c>
      <c r="D1991" s="1105"/>
      <c r="E1991" s="81">
        <f>IF($J1979="TC",0,IF($J1979="Nso",0,VLOOKUP($A1976,'Class-9'!$B$9:$FL$108,11,0)))</f>
        <v>0</v>
      </c>
      <c r="F1991" s="81">
        <f>IF($J1979="TC",0,IF($J1979="Nso",0,VLOOKUP($A1976,'Class-9'!$B$9:$FL$108,12,0)))</f>
        <v>0</v>
      </c>
      <c r="G1991" s="256">
        <f>E1991+F1991</f>
        <v>0</v>
      </c>
      <c r="H1991" s="81">
        <f>IF($J1979="TC",0,IF($J1979="Nso",0,VLOOKUP($A1976,'Class-9'!$B$9:$FL$108,14,0)))</f>
        <v>0</v>
      </c>
      <c r="I1991" s="81">
        <f>IF($J1979="TC",0,IF($J1979="Nso",0,VLOOKUP($A1976,'Class-9'!$B$9:$FL$108,15,0)))</f>
        <v>0</v>
      </c>
      <c r="J1991" s="256">
        <f>H1991+I1991</f>
        <v>0</v>
      </c>
      <c r="K1991" s="81">
        <f>IF($J1979="TC",0,IF($J1979="Nso",0,VLOOKUP($A1976,'Class-9'!$B$9:$FL$108,17,0)))</f>
        <v>0</v>
      </c>
      <c r="L1991" s="81">
        <f>IF($J1979="Nso",0,VLOOKUP($A1976,'Class-9'!$B$9:$FL$108,18,0))</f>
        <v>0</v>
      </c>
      <c r="M1991" s="256">
        <f>K1991+L1991</f>
        <v>0</v>
      </c>
      <c r="N1991" s="81">
        <f>G1991+J1991+M1991</f>
        <v>0</v>
      </c>
      <c r="O1991" s="82" t="str">
        <f>IF($J1979="TC",0,IF($J1979="Nso",0,VLOOKUP($A1976,'Class-9'!$B$9:$FL$108,24,0)))</f>
        <v/>
      </c>
    </row>
    <row r="1992" spans="1:15" ht="16.5" customHeight="1" thickBot="1">
      <c r="A1992" s="1138"/>
      <c r="B1992" s="417" t="s">
        <v>200</v>
      </c>
      <c r="C1992" s="1106" t="str">
        <f>'Class-9'!$Z$3</f>
        <v>ENGLISH</v>
      </c>
      <c r="D1992" s="1107"/>
      <c r="E1992" s="419">
        <f>IF($J1979="TC",0,IF($J1979="Nso",0,VLOOKUP($A1976,'Class-9'!$B$9:$FL$108,25,0)))</f>
        <v>0</v>
      </c>
      <c r="F1992" s="419">
        <f>IF($J1979="TC",0,IF($J1979="Nso",0,VLOOKUP($A1976,'Class-9'!$B$9:$FL$108,26,0)))</f>
        <v>0</v>
      </c>
      <c r="G1992" s="420">
        <f t="shared" ref="G1992" si="400">E1992+F1992</f>
        <v>0</v>
      </c>
      <c r="H1992" s="421">
        <f>IF($J1979="TC",0,IF($J1979="Nso",0,VLOOKUP($A1976,'Class-9'!$B$9:$FL$108,28,0)))</f>
        <v>0</v>
      </c>
      <c r="I1992" s="419">
        <f>IF($J1979="TC",0,IF($J1979="Nso",0,VLOOKUP($A1976,'Class-9'!$B$9:$FL$108,29,0)))</f>
        <v>0</v>
      </c>
      <c r="J1992" s="420">
        <f t="shared" ref="J1992" si="401">H1992+I1992</f>
        <v>0</v>
      </c>
      <c r="K1992" s="419">
        <f>IF($J1979="TC",0,IF($J1979="Nso",0,VLOOKUP($A1976,'Class-9'!$B$9:$FL$108,31,0)))</f>
        <v>0</v>
      </c>
      <c r="L1992" s="419">
        <f>IF($J1979="Nso",0,VLOOKUP($A1976,'Class-9'!$B$9:$FL$108,32,0))</f>
        <v>0</v>
      </c>
      <c r="M1992" s="420">
        <f t="shared" ref="M1992" si="402">K1992+L1992</f>
        <v>0</v>
      </c>
      <c r="N1992" s="419">
        <f t="shared" ref="N1992" si="403">G1992+J1992+M1992</f>
        <v>0</v>
      </c>
      <c r="O1992" s="422" t="str">
        <f>IF($J1979="TC",0,IF($J1979="Nso",0,VLOOKUP($A1976,'Class-9'!$B$9:$FL$108,38,0)))</f>
        <v/>
      </c>
    </row>
    <row r="1993" spans="1:15" ht="16.5" customHeight="1" thickBot="1">
      <c r="A1993" s="1138"/>
      <c r="B1993" s="417" t="s">
        <v>200</v>
      </c>
      <c r="C1993" s="1108" t="s">
        <v>62</v>
      </c>
      <c r="D1993" s="1109"/>
      <c r="E1993" s="424">
        <f>'Class-9'!$AN$7</f>
        <v>20</v>
      </c>
      <c r="F1993" s="424">
        <f>'Class-9'!$AO$7</f>
        <v>20</v>
      </c>
      <c r="G1993" s="425">
        <f>SUM(E1993:F1993)</f>
        <v>40</v>
      </c>
      <c r="H1993" s="424">
        <f>'Class-9'!$AQ$7</f>
        <v>48</v>
      </c>
      <c r="I1993" s="424">
        <f>'Class-9'!$AR$7</f>
        <v>12</v>
      </c>
      <c r="J1993" s="425">
        <f>SUM(H1993:I1993)</f>
        <v>60</v>
      </c>
      <c r="K1993" s="424">
        <f>'Class-9'!$AT$7</f>
        <v>80</v>
      </c>
      <c r="L1993" s="424">
        <f>'Class-9'!$AU$7</f>
        <v>20</v>
      </c>
      <c r="M1993" s="425">
        <f>SUM(K1993:L1993)</f>
        <v>100</v>
      </c>
      <c r="N1993" s="426">
        <f>SUM(G1993,J1993,M1993)</f>
        <v>200</v>
      </c>
      <c r="O1993" s="427" t="s">
        <v>201</v>
      </c>
    </row>
    <row r="1994" spans="1:15" ht="16.5" customHeight="1">
      <c r="A1994" s="1138"/>
      <c r="B1994" s="417" t="s">
        <v>200</v>
      </c>
      <c r="C1994" s="1110" t="str">
        <f>'Class-9'!$AN$3</f>
        <v>SANSKRIT-I</v>
      </c>
      <c r="D1994" s="1111"/>
      <c r="E1994" s="81">
        <f>IF($J1979="TC",0,IF($J1979="Nso",0,VLOOKUP($A1976,'Class-9'!$B$9:$FL$108,39,0)))</f>
        <v>0</v>
      </c>
      <c r="F1994" s="81">
        <f>IF($J1979="TC",0,IF($J1979="TC",0,IF($J1979="Nso",0,VLOOKUP($A1976,'Class-9'!$B$9:$FL$108,40,0))))</f>
        <v>0</v>
      </c>
      <c r="G1994" s="423">
        <f t="shared" ref="G1994:G1998" si="404">E1994+F1994</f>
        <v>0</v>
      </c>
      <c r="H1994" s="410">
        <f>IF($J1979="TC",0,IF($J1979="Nso",0,VLOOKUP($A1976,'Class-9'!$B$9:$FL$108,42,0)))</f>
        <v>0</v>
      </c>
      <c r="I1994" s="81">
        <f>IF($J1979="TC",0,IF($J1979="Nso",0,VLOOKUP($A1976,'Class-9'!$B$9:$FL$108,43,0)))</f>
        <v>0</v>
      </c>
      <c r="J1994" s="423">
        <f t="shared" ref="J1994:J1998" si="405">H1994+I1994</f>
        <v>0</v>
      </c>
      <c r="K1994" s="81">
        <f>IF($J1979="TC",0,IF($J1979="Nso",0,VLOOKUP($A1976,'Class-9'!$B$9:$FL$108,45,0)))</f>
        <v>0</v>
      </c>
      <c r="L1994" s="81">
        <f>IF($J1979="Nso",0,VLOOKUP($A1976,'Class-9'!$B$9:$FL$108,46,0))</f>
        <v>0</v>
      </c>
      <c r="M1994" s="423">
        <f t="shared" ref="M1994:M1998" si="406">K1994+L1994</f>
        <v>0</v>
      </c>
      <c r="N1994" s="81">
        <f t="shared" ref="N1994:N1998" si="407">G1994+J1994+M1994</f>
        <v>0</v>
      </c>
      <c r="O1994" s="82" t="str">
        <f>IF($J1979="TC",0,IF($J1979="Nso",0,VLOOKUP($A1976,'Class-9'!$B$9:$FL$108,52,0)))</f>
        <v/>
      </c>
    </row>
    <row r="1995" spans="1:15" ht="16.5" customHeight="1">
      <c r="A1995" s="1138"/>
      <c r="B1995" s="417" t="s">
        <v>200</v>
      </c>
      <c r="C1995" s="1112" t="str">
        <f>'Class-9'!$BB$3</f>
        <v>SANSKRIT-II</v>
      </c>
      <c r="D1995" s="1113"/>
      <c r="E1995" s="81">
        <f>IF($J1979="TC",0,IF($J1979="Nso",0,VLOOKUP($A1976,'Class-9'!$B$9:$FL$108,53,0)))</f>
        <v>0</v>
      </c>
      <c r="F1995" s="81">
        <f>IF($J1979="TC",0,IF($J1979="Nso",0,VLOOKUP($A1976,'Class-9'!$B$9:$FL$108,54,0)))</f>
        <v>0</v>
      </c>
      <c r="G1995" s="257">
        <f t="shared" si="404"/>
        <v>0</v>
      </c>
      <c r="H1995" s="258">
        <f>IF($J1979="TC",0,IF($J1979="Nso",0,VLOOKUP($A1976,'Class-9'!$B$9:$FL$108,56,0)))</f>
        <v>0</v>
      </c>
      <c r="I1995" s="81">
        <f>IF($J1979="TC",0,IF($J1979="Nso",0,VLOOKUP($A1976,'Class-9'!$B$9:$FL$108,57,0)))</f>
        <v>0</v>
      </c>
      <c r="J1995" s="257">
        <f t="shared" si="405"/>
        <v>0</v>
      </c>
      <c r="K1995" s="81">
        <f>IF($J1979="TC",0,IF($J1979="Nso",0,VLOOKUP($A1976,'Class-9'!$B$9:$FL$108,59,0)))</f>
        <v>0</v>
      </c>
      <c r="L1995" s="81">
        <f>IF($J1979="Nso",0,VLOOKUP($A1976,'Class-9'!$B$9:$FL$108,60,0))</f>
        <v>0</v>
      </c>
      <c r="M1995" s="257">
        <f t="shared" si="406"/>
        <v>0</v>
      </c>
      <c r="N1995" s="81">
        <f t="shared" si="407"/>
        <v>0</v>
      </c>
      <c r="O1995" s="82" t="str">
        <f>IF($J1979="TC",0,IF($J1979="Nso",0,VLOOKUP($A1976,'Class-9'!$B$9:$FL$108,66,0)))</f>
        <v/>
      </c>
    </row>
    <row r="1996" spans="1:15" ht="16.5" customHeight="1">
      <c r="A1996" s="1138"/>
      <c r="B1996" s="417" t="s">
        <v>200</v>
      </c>
      <c r="C1996" s="1112" t="str">
        <f>'Class-9'!$BP$3</f>
        <v>MATHEMATICS</v>
      </c>
      <c r="D1996" s="1113"/>
      <c r="E1996" s="81">
        <f>IF($J1979="TC",0,IF($J1979="Nso",0,VLOOKUP($A1976,'Class-9'!$B$9:$FL$108,67,0)))</f>
        <v>0</v>
      </c>
      <c r="F1996" s="81">
        <f>IF($J1979="TC",0,IF($J1979="Nso",0,VLOOKUP($A1976,'Class-9'!$B$9:$FL$108,68,0)))</f>
        <v>0</v>
      </c>
      <c r="G1996" s="257">
        <f t="shared" si="404"/>
        <v>0</v>
      </c>
      <c r="H1996" s="258">
        <f>IF($J1979="TC",0,IF($J1979="Nso",0,VLOOKUP($A1976,'Class-9'!$B$9:$FL$108,70,0)))</f>
        <v>0</v>
      </c>
      <c r="I1996" s="81">
        <f>IF($J1979="TC",0,IF($J1979="Nso",0,VLOOKUP($A1976,'Class-9'!$B$9:$FL$108,71,0)))</f>
        <v>0</v>
      </c>
      <c r="J1996" s="257">
        <f t="shared" si="405"/>
        <v>0</v>
      </c>
      <c r="K1996" s="81">
        <f>IF($J1979="TC",0,IF($J1979="Nso",0,VLOOKUP($A1976,'Class-9'!$B$9:$FL$108,73,0)))</f>
        <v>0</v>
      </c>
      <c r="L1996" s="81">
        <f>IF($J1979="Nso",0,VLOOKUP($A1976,'Class-9'!$B$9:$FL$108,74,0))</f>
        <v>0</v>
      </c>
      <c r="M1996" s="257">
        <f t="shared" si="406"/>
        <v>0</v>
      </c>
      <c r="N1996" s="81">
        <f t="shared" si="407"/>
        <v>0</v>
      </c>
      <c r="O1996" s="82" t="str">
        <f>IF($J1979="TC",0,IF($J1979="Nso",0,VLOOKUP($A1976,'Class-9'!$B$9:$FL$108,80,0)))</f>
        <v/>
      </c>
    </row>
    <row r="1997" spans="1:15" ht="16.5" customHeight="1">
      <c r="A1997" s="1138"/>
      <c r="B1997" s="417" t="s">
        <v>200</v>
      </c>
      <c r="C1997" s="1114" t="str">
        <f>'Class-9'!$CD$3</f>
        <v>SCIENCE</v>
      </c>
      <c r="D1997" s="1115"/>
      <c r="E1997" s="411">
        <f>IF($J1979="TC",0,IF($J1979="Nso",0,VLOOKUP($A1976,'Class-9'!$B$9:$FL$108,81,0)))</f>
        <v>0</v>
      </c>
      <c r="F1997" s="411">
        <f>IF($J1979="TC",0,IF($J1979="Nso",0,VLOOKUP($A1976,'Class-9'!$B$9:$FL$108,82,0)))</f>
        <v>0</v>
      </c>
      <c r="G1997" s="412">
        <f t="shared" si="404"/>
        <v>0</v>
      </c>
      <c r="H1997" s="413">
        <f>IF($J1979="TC",0,IF($J1979="Nso",0,VLOOKUP($A1976,'Class-9'!$B$9:$FL$108,84,0)))</f>
        <v>0</v>
      </c>
      <c r="I1997" s="411">
        <f>IF($J1979="TC",0,IF($J1979="Nso",0,VLOOKUP($A1976,'Class-9'!$B$9:$FL$108,85,0)))</f>
        <v>0</v>
      </c>
      <c r="J1997" s="412">
        <f t="shared" si="405"/>
        <v>0</v>
      </c>
      <c r="K1997" s="411">
        <f>IF($J1979="TC",0,IF($J1979="Nso",0,VLOOKUP($A1976,'Class-9'!$B$9:$FL$108,87,0)))</f>
        <v>0</v>
      </c>
      <c r="L1997" s="411">
        <f>IF($J1979="Nso",0,VLOOKUP($A1976,'Class-9'!$B$9:$FL$108,88,0))</f>
        <v>0</v>
      </c>
      <c r="M1997" s="412">
        <f t="shared" si="406"/>
        <v>0</v>
      </c>
      <c r="N1997" s="411">
        <f t="shared" si="407"/>
        <v>0</v>
      </c>
      <c r="O1997" s="414" t="str">
        <f>IF($J1979="TC",0,IF($J1979="Nso",0,VLOOKUP($A1976,'Class-9'!$B$9:$FL$108,94,0)))</f>
        <v/>
      </c>
    </row>
    <row r="1998" spans="1:15" ht="16.5" customHeight="1" thickBot="1">
      <c r="A1998" s="1138"/>
      <c r="B1998" s="417" t="s">
        <v>200</v>
      </c>
      <c r="C1998" s="1114" t="str">
        <f>'Class-9'!$CR$3</f>
        <v>SOCIAL SCIENCE</v>
      </c>
      <c r="D1998" s="1115"/>
      <c r="E1998" s="411">
        <f>IF($J1980="TC",0,IF($J1979="Nso",0,VLOOKUP($A1976,'Class-9'!$B$9:$FL$108,95,0)))</f>
        <v>0</v>
      </c>
      <c r="F1998" s="411">
        <f>IF($J1980="TC",0,IF($J1979="Nso",0,VLOOKUP($A1976,'Class-9'!$B$9:$FL$108,96,0)))</f>
        <v>0</v>
      </c>
      <c r="G1998" s="412">
        <f t="shared" si="404"/>
        <v>0</v>
      </c>
      <c r="H1998" s="413">
        <f>IF($J1980="TC",0,IF($J1979="Nso",0,VLOOKUP($A1976,'Class-9'!$B$9:$FL$108,98,0)))</f>
        <v>0</v>
      </c>
      <c r="I1998" s="411">
        <f>IF($J1980="TC",0,IF($J1979="Nso",0,VLOOKUP($A1976,'Class-9'!$B$9:$FL$108,99,0)))</f>
        <v>0</v>
      </c>
      <c r="J1998" s="412">
        <f t="shared" si="405"/>
        <v>0</v>
      </c>
      <c r="K1998" s="411">
        <f>IF($J1980="TC",0,IF($J1979="Nso",0,VLOOKUP($A1976,'Class-9'!$B$9:$FL$108,101,0)))</f>
        <v>0</v>
      </c>
      <c r="L1998" s="411">
        <f>IF($J1980="Nso",0,VLOOKUP($A1976,'Class-9'!$B$9:$FL$108,102,0))</f>
        <v>0</v>
      </c>
      <c r="M1998" s="412">
        <f t="shared" si="406"/>
        <v>0</v>
      </c>
      <c r="N1998" s="411">
        <f t="shared" si="407"/>
        <v>0</v>
      </c>
      <c r="O1998" s="414" t="str">
        <f>IF($J1980="TC",0,IF($J1979="Nso",0,VLOOKUP($A1976,'Class-9'!$B$9:$FL$108,108,0)))</f>
        <v/>
      </c>
    </row>
    <row r="1999" spans="1:15" ht="23.25" customHeight="1">
      <c r="A1999" s="1138"/>
      <c r="B1999" s="417" t="s">
        <v>200</v>
      </c>
      <c r="C1999" s="1116" t="s">
        <v>89</v>
      </c>
      <c r="D1999" s="1117"/>
      <c r="E1999" s="1118"/>
      <c r="F1999" s="1122" t="s">
        <v>90</v>
      </c>
      <c r="G1999" s="1123"/>
      <c r="H1999" s="1124" t="s">
        <v>91</v>
      </c>
      <c r="I1999" s="1125"/>
      <c r="J1999" s="1126" t="s">
        <v>47</v>
      </c>
      <c r="K1999" s="1127"/>
      <c r="L1999" s="415" t="s">
        <v>111</v>
      </c>
      <c r="M1999" s="1128" t="s">
        <v>45</v>
      </c>
      <c r="N1999" s="1129"/>
      <c r="O1999" s="416" t="s">
        <v>49</v>
      </c>
    </row>
    <row r="2000" spans="1:15" ht="20.25" customHeight="1" thickBot="1">
      <c r="A2000" s="1138"/>
      <c r="B2000" s="417" t="s">
        <v>200</v>
      </c>
      <c r="C2000" s="1119"/>
      <c r="D2000" s="1120"/>
      <c r="E2000" s="1121"/>
      <c r="F2000" s="1130">
        <f>IF($J1979="TC",0,IF($J1979="Nso",0,VLOOKUP($A1976,'Class-9'!$B$9:$FL$108,160,0)))</f>
        <v>0</v>
      </c>
      <c r="G2000" s="1131"/>
      <c r="H2000" s="1130">
        <f>IF($J1979="TC",0,IF($J1979="Nso",0,VLOOKUP($A1976,'Class-9'!$B$9:$FL$108,161,0)))</f>
        <v>0</v>
      </c>
      <c r="I2000" s="1131"/>
      <c r="J2000" s="1132">
        <f>IF($J1979="TC",0,IF($J1979="Nso",0,VLOOKUP($A1976,'Class-9'!$B$9:$FL$108,162,0)))</f>
        <v>0</v>
      </c>
      <c r="K2000" s="1133"/>
      <c r="L2000" s="259" t="str">
        <f>IF($J1979="TC",0,IF($J1979="Nso",0,VLOOKUP($A1976,'Class-9'!$B$9:$FL$108,163,0)))</f>
        <v/>
      </c>
      <c r="M2000" s="1134" t="str">
        <f>IF($J1979="TC","TC",IF($J1979="Nso","NSO",VLOOKUP($A1976,'Class-9'!$B$9:$FL$108,164,0)))</f>
        <v/>
      </c>
      <c r="N2000" s="1135"/>
      <c r="O2000" s="79" t="str">
        <f>IF($J1979="Nso",0,VLOOKUP($A1976,'Class-9'!$B$9:$FL$108,166,0))</f>
        <v/>
      </c>
    </row>
    <row r="2001" spans="1:15" ht="20.25" customHeight="1">
      <c r="A2001" s="1138"/>
      <c r="B2001" s="417" t="s">
        <v>200</v>
      </c>
      <c r="C2001" s="1061" t="s">
        <v>64</v>
      </c>
      <c r="D2001" s="1062"/>
      <c r="E2001" s="1062"/>
      <c r="F2001" s="1062"/>
      <c r="G2001" s="1062"/>
      <c r="H2001" s="1063"/>
      <c r="I2001" s="1064" t="s">
        <v>65</v>
      </c>
      <c r="J2001" s="1065"/>
      <c r="K2001" s="1065"/>
      <c r="L2001" s="83">
        <f>VLOOKUP($A1976,'Class-9'!$B$9:$FL$108,157,0)</f>
        <v>0</v>
      </c>
      <c r="M2001" s="1066" t="s">
        <v>121</v>
      </c>
      <c r="N2001" s="1067"/>
      <c r="O2001" s="1068"/>
    </row>
    <row r="2002" spans="1:15" ht="20.25" customHeight="1" thickBot="1">
      <c r="A2002" s="1138"/>
      <c r="B2002" s="417" t="s">
        <v>200</v>
      </c>
      <c r="C2002" s="1069" t="s">
        <v>60</v>
      </c>
      <c r="D2002" s="1070"/>
      <c r="E2002" s="1070"/>
      <c r="F2002" s="1071" t="s">
        <v>192</v>
      </c>
      <c r="G2002" s="1071"/>
      <c r="H2002" s="260" t="s">
        <v>53</v>
      </c>
      <c r="I2002" s="1072" t="s">
        <v>66</v>
      </c>
      <c r="J2002" s="1073"/>
      <c r="K2002" s="1073"/>
      <c r="L2002" s="113">
        <f>VLOOKUP($A1976,'Class-9'!$B$9:$FL$108,158,0)</f>
        <v>0</v>
      </c>
      <c r="M2002" s="1074" t="str">
        <f>IF($J1979="TC",0,IF($J1979="Nso",0,VLOOKUP($A1976,'Class-9'!$B$9:$FL$108,159,0)))</f>
        <v/>
      </c>
      <c r="N2002" s="1075"/>
      <c r="O2002" s="1076"/>
    </row>
    <row r="2003" spans="1:15" ht="17.25" customHeight="1">
      <c r="A2003" s="1138"/>
      <c r="B2003" s="417" t="s">
        <v>200</v>
      </c>
      <c r="C2003" s="1069"/>
      <c r="D2003" s="1070"/>
      <c r="E2003" s="1070"/>
      <c r="F2003" s="1071"/>
      <c r="G2003" s="1071"/>
      <c r="H2003" s="261" t="s">
        <v>119</v>
      </c>
      <c r="I2003" s="1077" t="s">
        <v>67</v>
      </c>
      <c r="J2003" s="1078"/>
      <c r="K2003" s="1078"/>
      <c r="L2003" s="1079">
        <f>IF($J1979="TC","Transferred",IF($J1979="Nso","NameSeparated",VLOOKUP($A1976,'Class-9'!$B$9:$FL$108,167,0)))</f>
        <v>0</v>
      </c>
      <c r="M2003" s="1079"/>
      <c r="N2003" s="1079"/>
      <c r="O2003" s="1080"/>
    </row>
    <row r="2004" spans="1:15" ht="17.25" customHeight="1">
      <c r="A2004" s="1138"/>
      <c r="B2004" s="417" t="s">
        <v>200</v>
      </c>
      <c r="C2004" s="1081" t="str">
        <f>'Class-9'!$DF$3</f>
        <v>Foundation Of Information Tech.</v>
      </c>
      <c r="D2004" s="1082"/>
      <c r="E2004" s="1083"/>
      <c r="F2004" s="1084" t="str">
        <f>IF($J1979="TC",0,IF($J1979="Nso",0,VLOOKUP($A1976,'Class-9'!$B$9:$GP$108,185,0)))</f>
        <v>0/200</v>
      </c>
      <c r="G2004" s="1084"/>
      <c r="H2004" s="78" t="str">
        <f>IF($J1979="TC",0,IF($J1979="Nso",0,VLOOKUP($A1976,'Class-9'!$B$9:$GP$108,120,0)))</f>
        <v/>
      </c>
      <c r="I2004" s="1085" t="s">
        <v>79</v>
      </c>
      <c r="J2004" s="1086"/>
      <c r="K2004" s="1086"/>
      <c r="L2004" s="1087">
        <f>'Class-9'!$T$2</f>
        <v>44676</v>
      </c>
      <c r="M2004" s="1088"/>
      <c r="N2004" s="1088"/>
      <c r="O2004" s="1089"/>
    </row>
    <row r="2005" spans="1:15" ht="21" customHeight="1">
      <c r="A2005" s="1138"/>
      <c r="B2005" s="417" t="s">
        <v>200</v>
      </c>
      <c r="C2005" s="1090" t="str">
        <f>'Class-9'!$DR$3</f>
        <v>Health &amp; Phy. Edu.</v>
      </c>
      <c r="D2005" s="1084"/>
      <c r="E2005" s="1084"/>
      <c r="F2005" s="1030" t="str">
        <f>IF($J1979="TC",0,IF($J1979="Nso",0,VLOOKUP($A1976,'Class-9'!$B$9:$GP$108,189,0)))</f>
        <v>0/200</v>
      </c>
      <c r="G2005" s="1031"/>
      <c r="H2005" s="78" t="str">
        <f>IF($J1979="TC",0,IF($J1979="Nso",0,VLOOKUP($A1976,'Class-9'!$B$9:$GP$108,132,0)))</f>
        <v/>
      </c>
      <c r="I2005" s="1091"/>
      <c r="J2005" s="1092"/>
      <c r="K2005" s="1092"/>
      <c r="L2005" s="1092"/>
      <c r="M2005" s="1092"/>
      <c r="N2005" s="1092"/>
      <c r="O2005" s="1093"/>
    </row>
    <row r="2006" spans="1:15" ht="21" customHeight="1">
      <c r="A2006" s="1138"/>
      <c r="B2006" s="417" t="s">
        <v>200</v>
      </c>
      <c r="C2006" s="1028" t="str">
        <f>'Class-9'!$ED$3</f>
        <v>S.U.P.W.</v>
      </c>
      <c r="D2006" s="1029"/>
      <c r="E2006" s="1029"/>
      <c r="F2006" s="1030" t="str">
        <f>IF($J1979="TC",0,IF($J1979="Nso",0,VLOOKUP($A1976,'Class-9'!$B$9:$GP$108,193,0)))</f>
        <v>0/100</v>
      </c>
      <c r="G2006" s="1031"/>
      <c r="H2006" s="78" t="str">
        <f>IF($J1979="TC",0,IF($J1979="Nso",0,VLOOKUP($A1976,'Class-9'!$B$9:$GP$108,138,0)))</f>
        <v/>
      </c>
      <c r="I2006" s="1094"/>
      <c r="J2006" s="1095"/>
      <c r="K2006" s="1095"/>
      <c r="L2006" s="1095"/>
      <c r="M2006" s="1095"/>
      <c r="N2006" s="1095"/>
      <c r="O2006" s="1096"/>
    </row>
    <row r="2007" spans="1:15" ht="14.25" customHeight="1">
      <c r="A2007" s="1138"/>
      <c r="B2007" s="417" t="s">
        <v>200</v>
      </c>
      <c r="C2007" s="1028" t="str">
        <f>'Class-9'!$EJ$3</f>
        <v>ART EDUCATION</v>
      </c>
      <c r="D2007" s="1029"/>
      <c r="E2007" s="1029"/>
      <c r="F2007" s="1030" t="str">
        <f>IF($J1978="TC",0,IF($J1978="Nso",0,VLOOKUP($A1976,'Class-9'!$B$9:$GP$108,197,0)))</f>
        <v>0/100</v>
      </c>
      <c r="G2007" s="1031"/>
      <c r="H2007" s="78" t="str">
        <f>IF($J1978="TC",0,IF($J1978="Nso",0,VLOOKUP($A1976,'Class-9'!$B$9:$GP$108,144,0)))</f>
        <v/>
      </c>
      <c r="I2007" s="1032" t="s">
        <v>92</v>
      </c>
      <c r="J2007" s="1033"/>
      <c r="K2007" s="1033"/>
      <c r="L2007" s="1033"/>
      <c r="M2007" s="1033"/>
      <c r="N2007" s="1033"/>
      <c r="O2007" s="1034"/>
    </row>
    <row r="2008" spans="1:15" ht="14.25" customHeight="1" thickBot="1">
      <c r="A2008" s="1138"/>
      <c r="B2008" s="417" t="s">
        <v>200</v>
      </c>
      <c r="C2008" s="1035" t="str">
        <f>'Class-9'!$EP$3</f>
        <v>H &amp; C RAJ</v>
      </c>
      <c r="D2008" s="1036"/>
      <c r="E2008" s="1036"/>
      <c r="F2008" s="1037" t="str">
        <f>IF($J1979="TC",0,IF($J1979="Nso",0,VLOOKUP($A1976,'Class-9'!$B$9:$GU$108,201,0)))</f>
        <v>0/200</v>
      </c>
      <c r="G2008" s="1038"/>
      <c r="H2008" s="374" t="str">
        <f>IF($J1979="TC",0,IF($J1979="Nso",0,VLOOKUP($A1976,'Class-9'!$B$9:$GU$108,156,0)))</f>
        <v/>
      </c>
      <c r="I2008" s="1032" t="s">
        <v>73</v>
      </c>
      <c r="J2008" s="1033"/>
      <c r="K2008" s="1033"/>
      <c r="L2008" s="1033"/>
      <c r="M2008" s="1033"/>
      <c r="N2008" s="1033"/>
      <c r="O2008" s="1034"/>
    </row>
    <row r="2009" spans="1:15" ht="20.25" customHeight="1">
      <c r="A2009" s="1138"/>
      <c r="B2009" s="417" t="s">
        <v>200</v>
      </c>
      <c r="C2009" s="1046" t="s">
        <v>204</v>
      </c>
      <c r="D2009" s="1047"/>
      <c r="E2009" s="1048"/>
      <c r="F2009" s="1055" t="s">
        <v>205</v>
      </c>
      <c r="G2009" s="1056"/>
      <c r="H2009" s="434" t="s">
        <v>34</v>
      </c>
      <c r="I2009" s="1039" t="s">
        <v>74</v>
      </c>
      <c r="J2009" s="1033"/>
      <c r="K2009" s="1033"/>
      <c r="L2009" s="1033"/>
      <c r="M2009" s="1033"/>
      <c r="N2009" s="1033"/>
      <c r="O2009" s="1034"/>
    </row>
    <row r="2010" spans="1:15" ht="20.25" customHeight="1">
      <c r="A2010" s="1138"/>
      <c r="B2010" s="417" t="s">
        <v>200</v>
      </c>
      <c r="C2010" s="1049"/>
      <c r="D2010" s="1050"/>
      <c r="E2010" s="1051"/>
      <c r="F2010" s="1057" t="s">
        <v>206</v>
      </c>
      <c r="G2010" s="1058"/>
      <c r="H2010" s="435" t="s">
        <v>203</v>
      </c>
      <c r="I2010" s="1040" t="s">
        <v>75</v>
      </c>
      <c r="J2010" s="1041"/>
      <c r="K2010" s="1041"/>
      <c r="L2010" s="1041"/>
      <c r="M2010" s="1041"/>
      <c r="N2010" s="1041"/>
      <c r="O2010" s="1042"/>
    </row>
    <row r="2011" spans="1:15" ht="16.5" customHeight="1">
      <c r="A2011" s="1138"/>
      <c r="B2011" s="417" t="s">
        <v>200</v>
      </c>
      <c r="C2011" s="1049"/>
      <c r="D2011" s="1050"/>
      <c r="E2011" s="1051"/>
      <c r="F2011" s="1057" t="s">
        <v>210</v>
      </c>
      <c r="G2011" s="1058"/>
      <c r="H2011" s="435" t="s">
        <v>68</v>
      </c>
      <c r="I2011" s="1043"/>
      <c r="J2011" s="1044"/>
      <c r="K2011" s="1044"/>
      <c r="L2011" s="1044"/>
      <c r="M2011" s="1044"/>
      <c r="N2011" s="1044"/>
      <c r="O2011" s="1045"/>
    </row>
    <row r="2012" spans="1:15" ht="16.5" customHeight="1">
      <c r="A2012" s="1138"/>
      <c r="B2012" s="417" t="s">
        <v>200</v>
      </c>
      <c r="C2012" s="1049"/>
      <c r="D2012" s="1050"/>
      <c r="E2012" s="1051"/>
      <c r="F2012" s="1057" t="s">
        <v>211</v>
      </c>
      <c r="G2012" s="1058"/>
      <c r="H2012" s="435" t="s">
        <v>69</v>
      </c>
      <c r="I2012" s="1043"/>
      <c r="J2012" s="1044"/>
      <c r="K2012" s="1044"/>
      <c r="L2012" s="1044"/>
      <c r="M2012" s="1044"/>
      <c r="N2012" s="1044"/>
      <c r="O2012" s="1045"/>
    </row>
    <row r="2013" spans="1:15" ht="16.5" customHeight="1">
      <c r="A2013" s="1138"/>
      <c r="B2013" s="417" t="s">
        <v>200</v>
      </c>
      <c r="C2013" s="1049"/>
      <c r="D2013" s="1050"/>
      <c r="E2013" s="1051"/>
      <c r="F2013" s="1057" t="s">
        <v>120</v>
      </c>
      <c r="G2013" s="1058"/>
      <c r="H2013" s="435" t="s">
        <v>71</v>
      </c>
      <c r="I2013" s="1022" t="s">
        <v>93</v>
      </c>
      <c r="J2013" s="1023"/>
      <c r="K2013" s="1023"/>
      <c r="L2013" s="1023"/>
      <c r="M2013" s="1023"/>
      <c r="N2013" s="1023"/>
      <c r="O2013" s="1024"/>
    </row>
    <row r="2014" spans="1:15" ht="16.5" customHeight="1" thickBot="1">
      <c r="A2014" s="1138"/>
      <c r="B2014" s="418" t="s">
        <v>200</v>
      </c>
      <c r="C2014" s="1052"/>
      <c r="D2014" s="1053"/>
      <c r="E2014" s="1054"/>
      <c r="F2014" s="1059" t="s">
        <v>208</v>
      </c>
      <c r="G2014" s="1060"/>
      <c r="H2014" s="436" t="s">
        <v>70</v>
      </c>
      <c r="I2014" s="1025"/>
      <c r="J2014" s="1026"/>
      <c r="K2014" s="1026"/>
      <c r="L2014" s="1026"/>
      <c r="M2014" s="1026"/>
      <c r="N2014" s="1026"/>
      <c r="O2014" s="1027"/>
    </row>
    <row r="2015" spans="1:15" ht="15.75" thickTop="1">
      <c r="A2015" s="1136"/>
      <c r="B2015" s="1136"/>
      <c r="C2015" s="1136"/>
      <c r="D2015" s="1136"/>
      <c r="E2015" s="1136"/>
      <c r="F2015" s="1136"/>
      <c r="G2015" s="1136"/>
      <c r="H2015" s="1136"/>
      <c r="I2015" s="1136"/>
      <c r="J2015" s="1136"/>
      <c r="K2015" s="1136"/>
      <c r="L2015" s="1136"/>
      <c r="M2015" s="1136"/>
      <c r="N2015" s="1136"/>
      <c r="O2015" s="1136"/>
    </row>
    <row r="2016" spans="1:15" ht="24.75" customHeight="1" thickBot="1">
      <c r="A2016" s="263">
        <f>A1976+1</f>
        <v>52</v>
      </c>
      <c r="B2016" s="1137" t="s">
        <v>56</v>
      </c>
      <c r="C2016" s="1137"/>
      <c r="D2016" s="1137"/>
      <c r="E2016" s="1137"/>
      <c r="F2016" s="1137"/>
      <c r="G2016" s="1137"/>
      <c r="H2016" s="1137"/>
      <c r="I2016" s="1137"/>
      <c r="J2016" s="1137"/>
      <c r="K2016" s="1137"/>
      <c r="L2016" s="1137"/>
      <c r="M2016" s="1137"/>
      <c r="N2016" s="1137"/>
      <c r="O2016" s="1137"/>
    </row>
    <row r="2017" spans="1:16" s="430" customFormat="1" ht="30.75" customHeight="1" thickTop="1">
      <c r="A2017" s="1138"/>
      <c r="B2017" s="1139"/>
      <c r="C2017" s="1140"/>
      <c r="D2017" s="1143" t="str">
        <f>Master!$E$8</f>
        <v>Govt. Sr. Secondary School Raimalwada</v>
      </c>
      <c r="E2017" s="1144"/>
      <c r="F2017" s="1144"/>
      <c r="G2017" s="1144"/>
      <c r="H2017" s="1144"/>
      <c r="I2017" s="1144"/>
      <c r="J2017" s="1144"/>
      <c r="K2017" s="1144"/>
      <c r="L2017" s="1144"/>
      <c r="M2017" s="1144"/>
      <c r="N2017" s="1144"/>
      <c r="O2017" s="1145"/>
    </row>
    <row r="2018" spans="1:16" ht="26.25" customHeight="1" thickBot="1">
      <c r="A2018" s="1138"/>
      <c r="B2018" s="1141"/>
      <c r="C2018" s="1142"/>
      <c r="D2018" s="1146" t="str">
        <f>Master!$E$11</f>
        <v>P.S.-Bapini (Jodhpur)</v>
      </c>
      <c r="E2018" s="1147"/>
      <c r="F2018" s="1147"/>
      <c r="G2018" s="1147"/>
      <c r="H2018" s="1147"/>
      <c r="I2018" s="1147"/>
      <c r="J2018" s="1147"/>
      <c r="K2018" s="1147"/>
      <c r="L2018" s="1147"/>
      <c r="M2018" s="1147"/>
      <c r="N2018" s="1147"/>
      <c r="O2018" s="1148"/>
    </row>
    <row r="2019" spans="1:16" ht="22.5" customHeight="1">
      <c r="A2019" s="1138"/>
      <c r="B2019" s="262"/>
      <c r="C2019" s="1149" t="s">
        <v>183</v>
      </c>
      <c r="D2019" s="1150"/>
      <c r="E2019" s="1150"/>
      <c r="F2019" s="1150"/>
      <c r="G2019" s="1151"/>
      <c r="H2019" s="1158" t="s">
        <v>156</v>
      </c>
      <c r="I2019" s="1158"/>
      <c r="J2019" s="1161">
        <f>VLOOKUP($A2016,'Class-9'!$B$9:$K$108,6)</f>
        <v>0</v>
      </c>
      <c r="K2019" s="1162"/>
      <c r="L2019" s="1167" t="s">
        <v>76</v>
      </c>
      <c r="M2019" s="1168"/>
      <c r="N2019" s="1169" t="str">
        <f>Master!$E$14</f>
        <v>08151106901</v>
      </c>
      <c r="O2019" s="1170"/>
    </row>
    <row r="2020" spans="1:16" ht="18.75" customHeight="1">
      <c r="A2020" s="1138"/>
      <c r="B2020" s="37"/>
      <c r="C2020" s="1152"/>
      <c r="D2020" s="1153"/>
      <c r="E2020" s="1153"/>
      <c r="F2020" s="1153"/>
      <c r="G2020" s="1154"/>
      <c r="H2020" s="1159"/>
      <c r="I2020" s="1159"/>
      <c r="J2020" s="1163"/>
      <c r="K2020" s="1164"/>
      <c r="L2020" s="1171" t="s">
        <v>72</v>
      </c>
      <c r="M2020" s="1172"/>
      <c r="N2020" s="1172"/>
      <c r="O2020" s="1173"/>
      <c r="P2020" s="104" t="s">
        <v>191</v>
      </c>
    </row>
    <row r="2021" spans="1:16" ht="23.25" customHeight="1" thickBot="1">
      <c r="A2021" s="1138"/>
      <c r="B2021" s="37"/>
      <c r="C2021" s="1155"/>
      <c r="D2021" s="1156"/>
      <c r="E2021" s="1156"/>
      <c r="F2021" s="1156"/>
      <c r="G2021" s="1157"/>
      <c r="H2021" s="1160"/>
      <c r="I2021" s="1160"/>
      <c r="J2021" s="1165"/>
      <c r="K2021" s="1166"/>
      <c r="L2021" s="1174" t="s">
        <v>57</v>
      </c>
      <c r="M2021" s="1175"/>
      <c r="N2021" s="1176" t="str">
        <f>Master!$E$6</f>
        <v>2021-22</v>
      </c>
      <c r="O2021" s="1177"/>
    </row>
    <row r="2022" spans="1:16" ht="20.25" customHeight="1">
      <c r="A2022" s="1138"/>
      <c r="B2022" s="417" t="s">
        <v>200</v>
      </c>
      <c r="C2022" s="1178" t="s">
        <v>22</v>
      </c>
      <c r="D2022" s="1179"/>
      <c r="E2022" s="1179"/>
      <c r="F2022" s="1180"/>
      <c r="G2022" s="23" t="s">
        <v>181</v>
      </c>
      <c r="H2022" s="1181">
        <f>VLOOKUP($A2016,'Class-9'!$B$9:$FL$108,4,0)</f>
        <v>0</v>
      </c>
      <c r="I2022" s="1181"/>
      <c r="J2022" s="1181"/>
      <c r="K2022" s="1181"/>
      <c r="L2022" s="1181"/>
      <c r="M2022" s="1181"/>
      <c r="N2022" s="1181"/>
      <c r="O2022" s="1182"/>
    </row>
    <row r="2023" spans="1:16" ht="20.25" customHeight="1">
      <c r="A2023" s="1138"/>
      <c r="B2023" s="417" t="s">
        <v>200</v>
      </c>
      <c r="C2023" s="1183" t="s">
        <v>24</v>
      </c>
      <c r="D2023" s="1184"/>
      <c r="E2023" s="1184"/>
      <c r="F2023" s="1185"/>
      <c r="G2023" s="31" t="s">
        <v>181</v>
      </c>
      <c r="H2023" s="1186">
        <f>VLOOKUP($A2016,'Class-9'!$B$9:$FL$108,7,0)</f>
        <v>0</v>
      </c>
      <c r="I2023" s="1186"/>
      <c r="J2023" s="1186"/>
      <c r="K2023" s="1186"/>
      <c r="L2023" s="1186"/>
      <c r="M2023" s="1186"/>
      <c r="N2023" s="1186"/>
      <c r="O2023" s="1187"/>
    </row>
    <row r="2024" spans="1:16" ht="20.25" customHeight="1">
      <c r="A2024" s="1138"/>
      <c r="B2024" s="417" t="s">
        <v>200</v>
      </c>
      <c r="C2024" s="1183" t="s">
        <v>25</v>
      </c>
      <c r="D2024" s="1184"/>
      <c r="E2024" s="1184"/>
      <c r="F2024" s="1185"/>
      <c r="G2024" s="31" t="s">
        <v>181</v>
      </c>
      <c r="H2024" s="1186">
        <f>VLOOKUP($A2016,'Class-9'!$B$9:$FL$108,8,0)</f>
        <v>0</v>
      </c>
      <c r="I2024" s="1186"/>
      <c r="J2024" s="1186"/>
      <c r="K2024" s="1186"/>
      <c r="L2024" s="1186"/>
      <c r="M2024" s="1186"/>
      <c r="N2024" s="1186"/>
      <c r="O2024" s="1187"/>
    </row>
    <row r="2025" spans="1:16" ht="20.25" customHeight="1">
      <c r="A2025" s="1138"/>
      <c r="B2025" s="417" t="s">
        <v>200</v>
      </c>
      <c r="C2025" s="1183" t="s">
        <v>58</v>
      </c>
      <c r="D2025" s="1184"/>
      <c r="E2025" s="1184"/>
      <c r="F2025" s="1185"/>
      <c r="G2025" s="31" t="s">
        <v>181</v>
      </c>
      <c r="H2025" s="1186">
        <f>VLOOKUP($A2016,'Class-9'!$B$9:$FL$108,9,0)</f>
        <v>0</v>
      </c>
      <c r="I2025" s="1186"/>
      <c r="J2025" s="1186"/>
      <c r="K2025" s="1186"/>
      <c r="L2025" s="1186"/>
      <c r="M2025" s="1186"/>
      <c r="N2025" s="1186"/>
      <c r="O2025" s="1187"/>
    </row>
    <row r="2026" spans="1:16" ht="20.25" customHeight="1">
      <c r="A2026" s="1138"/>
      <c r="B2026" s="417" t="s">
        <v>200</v>
      </c>
      <c r="C2026" s="1183" t="s">
        <v>59</v>
      </c>
      <c r="D2026" s="1184"/>
      <c r="E2026" s="1184"/>
      <c r="F2026" s="1185"/>
      <c r="G2026" s="31" t="s">
        <v>181</v>
      </c>
      <c r="H2026" s="1188" t="str">
        <f>CONCATENATE('Class-9'!$G$4,'Class-9'!$J$4)</f>
        <v>9(A)</v>
      </c>
      <c r="I2026" s="1186"/>
      <c r="J2026" s="1186"/>
      <c r="K2026" s="1186"/>
      <c r="L2026" s="1186"/>
      <c r="M2026" s="1186"/>
      <c r="N2026" s="1186"/>
      <c r="O2026" s="1187"/>
    </row>
    <row r="2027" spans="1:16" ht="20.25" customHeight="1" thickBot="1">
      <c r="A2027" s="1138"/>
      <c r="B2027" s="417" t="s">
        <v>200</v>
      </c>
      <c r="C2027" s="1189" t="s">
        <v>27</v>
      </c>
      <c r="D2027" s="1190"/>
      <c r="E2027" s="1190"/>
      <c r="F2027" s="1191"/>
      <c r="G2027" s="80" t="s">
        <v>181</v>
      </c>
      <c r="H2027" s="1192">
        <f>VLOOKUP($A2016,'Class-9'!$B$9:$FL$108,10,0)</f>
        <v>0</v>
      </c>
      <c r="I2027" s="1192"/>
      <c r="J2027" s="1192"/>
      <c r="K2027" s="1192"/>
      <c r="L2027" s="1192"/>
      <c r="M2027" s="1192"/>
      <c r="N2027" s="1192"/>
      <c r="O2027" s="1193"/>
    </row>
    <row r="2028" spans="1:16" ht="16.5" customHeight="1">
      <c r="A2028" s="1138"/>
      <c r="B2028" s="417" t="s">
        <v>200</v>
      </c>
      <c r="C2028" s="1194" t="s">
        <v>60</v>
      </c>
      <c r="D2028" s="1195"/>
      <c r="E2028" s="1198" t="s">
        <v>81</v>
      </c>
      <c r="F2028" s="1198" t="s">
        <v>82</v>
      </c>
      <c r="G2028" s="1200" t="s">
        <v>32</v>
      </c>
      <c r="H2028" s="1202" t="s">
        <v>61</v>
      </c>
      <c r="I2028" s="1202"/>
      <c r="J2028" s="1203"/>
      <c r="K2028" s="1204" t="s">
        <v>97</v>
      </c>
      <c r="L2028" s="1205"/>
      <c r="M2028" s="1206"/>
      <c r="N2028" s="1097" t="s">
        <v>88</v>
      </c>
      <c r="O2028" s="1099" t="s">
        <v>118</v>
      </c>
    </row>
    <row r="2029" spans="1:16" ht="16.5" customHeight="1">
      <c r="A2029" s="1138"/>
      <c r="B2029" s="417" t="s">
        <v>200</v>
      </c>
      <c r="C2029" s="1196"/>
      <c r="D2029" s="1197"/>
      <c r="E2029" s="1199"/>
      <c r="F2029" s="1199"/>
      <c r="G2029" s="1201"/>
      <c r="H2029" s="428" t="s">
        <v>31</v>
      </c>
      <c r="I2029" s="254" t="s">
        <v>194</v>
      </c>
      <c r="J2029" s="429" t="s">
        <v>32</v>
      </c>
      <c r="K2029" s="428" t="s">
        <v>31</v>
      </c>
      <c r="L2029" s="254" t="s">
        <v>194</v>
      </c>
      <c r="M2029" s="429" t="s">
        <v>32</v>
      </c>
      <c r="N2029" s="1098"/>
      <c r="O2029" s="1100"/>
    </row>
    <row r="2030" spans="1:16" ht="16.5" customHeight="1" thickBot="1">
      <c r="A2030" s="1138"/>
      <c r="B2030" s="417" t="s">
        <v>200</v>
      </c>
      <c r="C2030" s="1102" t="s">
        <v>62</v>
      </c>
      <c r="D2030" s="1103"/>
      <c r="E2030" s="253">
        <f>'Class-9'!$L$7</f>
        <v>10</v>
      </c>
      <c r="F2030" s="253">
        <f>'Class-9'!$M$7</f>
        <v>10</v>
      </c>
      <c r="G2030" s="255">
        <f>SUM(E2030:F2030)</f>
        <v>20</v>
      </c>
      <c r="H2030" s="253">
        <f>'Class-9'!$O$7</f>
        <v>24</v>
      </c>
      <c r="I2030" s="253">
        <f>'Class-9'!$P$7</f>
        <v>6</v>
      </c>
      <c r="J2030" s="255">
        <f>SUM(H2030:I2030)</f>
        <v>30</v>
      </c>
      <c r="K2030" s="253">
        <f>'Class-9'!$R$7</f>
        <v>40</v>
      </c>
      <c r="L2030" s="253">
        <f>'Class-9'!$S$7</f>
        <v>10</v>
      </c>
      <c r="M2030" s="255">
        <f>SUM(K2030:L2030)</f>
        <v>50</v>
      </c>
      <c r="N2030" s="129">
        <f>SUM(G2030,J2030,M2030)</f>
        <v>100</v>
      </c>
      <c r="O2030" s="1101"/>
    </row>
    <row r="2031" spans="1:16" ht="16.5" customHeight="1">
      <c r="A2031" s="1138"/>
      <c r="B2031" s="417" t="s">
        <v>200</v>
      </c>
      <c r="C2031" s="1104" t="str">
        <f>'Class-9'!$L$3</f>
        <v>HINDI</v>
      </c>
      <c r="D2031" s="1105"/>
      <c r="E2031" s="81">
        <f>IF($J2019="TC",0,IF($J2019="Nso",0,VLOOKUP($A2016,'Class-9'!$B$9:$FL$108,11,0)))</f>
        <v>0</v>
      </c>
      <c r="F2031" s="81">
        <f>IF($J2019="TC",0,IF($J2019="Nso",0,VLOOKUP($A2016,'Class-9'!$B$9:$FL$108,12,0)))</f>
        <v>0</v>
      </c>
      <c r="G2031" s="256">
        <f>E2031+F2031</f>
        <v>0</v>
      </c>
      <c r="H2031" s="81">
        <f>IF($J2019="TC",0,IF($J2019="Nso",0,VLOOKUP($A2016,'Class-9'!$B$9:$FL$108,14,0)))</f>
        <v>0</v>
      </c>
      <c r="I2031" s="81">
        <f>IF($J2019="TC",0,IF($J2019="Nso",0,VLOOKUP($A2016,'Class-9'!$B$9:$FL$108,15,0)))</f>
        <v>0</v>
      </c>
      <c r="J2031" s="256">
        <f>H2031+I2031</f>
        <v>0</v>
      </c>
      <c r="K2031" s="81">
        <f>IF($J2019="TC",0,IF($J2019="Nso",0,VLOOKUP($A2016,'Class-9'!$B$9:$FL$108,17,0)))</f>
        <v>0</v>
      </c>
      <c r="L2031" s="81">
        <f>IF($J2019="Nso",0,VLOOKUP($A2016,'Class-9'!$B$9:$FL$108,18,0))</f>
        <v>0</v>
      </c>
      <c r="M2031" s="256">
        <f>K2031+L2031</f>
        <v>0</v>
      </c>
      <c r="N2031" s="81">
        <f>G2031+J2031+M2031</f>
        <v>0</v>
      </c>
      <c r="O2031" s="82" t="str">
        <f>IF($J2019="TC",0,IF($J2019="Nso",0,VLOOKUP($A2016,'Class-9'!$B$9:$FL$108,24,0)))</f>
        <v/>
      </c>
    </row>
    <row r="2032" spans="1:16" ht="16.5" customHeight="1" thickBot="1">
      <c r="A2032" s="1138"/>
      <c r="B2032" s="417" t="s">
        <v>200</v>
      </c>
      <c r="C2032" s="1106" t="str">
        <f>'Class-9'!$Z$3</f>
        <v>ENGLISH</v>
      </c>
      <c r="D2032" s="1107"/>
      <c r="E2032" s="419">
        <f>IF($J2019="TC",0,IF($J2019="Nso",0,VLOOKUP($A2016,'Class-9'!$B$9:$FL$108,25,0)))</f>
        <v>0</v>
      </c>
      <c r="F2032" s="419">
        <f>IF($J2019="TC",0,IF($J2019="Nso",0,VLOOKUP($A2016,'Class-9'!$B$9:$FL$108,26,0)))</f>
        <v>0</v>
      </c>
      <c r="G2032" s="420">
        <f t="shared" ref="G2032" si="408">E2032+F2032</f>
        <v>0</v>
      </c>
      <c r="H2032" s="421">
        <f>IF($J2019="TC",0,IF($J2019="Nso",0,VLOOKUP($A2016,'Class-9'!$B$9:$FL$108,28,0)))</f>
        <v>0</v>
      </c>
      <c r="I2032" s="419">
        <f>IF($J2019="TC",0,IF($J2019="Nso",0,VLOOKUP($A2016,'Class-9'!$B$9:$FL$108,29,0)))</f>
        <v>0</v>
      </c>
      <c r="J2032" s="420">
        <f t="shared" ref="J2032" si="409">H2032+I2032</f>
        <v>0</v>
      </c>
      <c r="K2032" s="419">
        <f>IF($J2019="TC",0,IF($J2019="Nso",0,VLOOKUP($A2016,'Class-9'!$B$9:$FL$108,31,0)))</f>
        <v>0</v>
      </c>
      <c r="L2032" s="419">
        <f>IF($J2019="Nso",0,VLOOKUP($A2016,'Class-9'!$B$9:$FL$108,32,0))</f>
        <v>0</v>
      </c>
      <c r="M2032" s="420">
        <f t="shared" ref="M2032" si="410">K2032+L2032</f>
        <v>0</v>
      </c>
      <c r="N2032" s="419">
        <f t="shared" ref="N2032" si="411">G2032+J2032+M2032</f>
        <v>0</v>
      </c>
      <c r="O2032" s="422" t="str">
        <f>IF($J2019="TC",0,IF($J2019="Nso",0,VLOOKUP($A2016,'Class-9'!$B$9:$FL$108,38,0)))</f>
        <v/>
      </c>
    </row>
    <row r="2033" spans="1:15" ht="16.5" customHeight="1" thickBot="1">
      <c r="A2033" s="1138"/>
      <c r="B2033" s="417" t="s">
        <v>200</v>
      </c>
      <c r="C2033" s="1108" t="s">
        <v>62</v>
      </c>
      <c r="D2033" s="1109"/>
      <c r="E2033" s="424">
        <f>'Class-9'!$AN$7</f>
        <v>20</v>
      </c>
      <c r="F2033" s="424">
        <f>'Class-9'!$AO$7</f>
        <v>20</v>
      </c>
      <c r="G2033" s="425">
        <f>SUM(E2033:F2033)</f>
        <v>40</v>
      </c>
      <c r="H2033" s="424">
        <f>'Class-9'!$AQ$7</f>
        <v>48</v>
      </c>
      <c r="I2033" s="424">
        <f>'Class-9'!$AR$7</f>
        <v>12</v>
      </c>
      <c r="J2033" s="425">
        <f>SUM(H2033:I2033)</f>
        <v>60</v>
      </c>
      <c r="K2033" s="424">
        <f>'Class-9'!$AT$7</f>
        <v>80</v>
      </c>
      <c r="L2033" s="424">
        <f>'Class-9'!$AU$7</f>
        <v>20</v>
      </c>
      <c r="M2033" s="425">
        <f>SUM(K2033:L2033)</f>
        <v>100</v>
      </c>
      <c r="N2033" s="426">
        <f>SUM(G2033,J2033,M2033)</f>
        <v>200</v>
      </c>
      <c r="O2033" s="427" t="s">
        <v>201</v>
      </c>
    </row>
    <row r="2034" spans="1:15" ht="16.5" customHeight="1">
      <c r="A2034" s="1138"/>
      <c r="B2034" s="417" t="s">
        <v>200</v>
      </c>
      <c r="C2034" s="1110" t="str">
        <f>'Class-9'!$AN$3</f>
        <v>SANSKRIT-I</v>
      </c>
      <c r="D2034" s="1111"/>
      <c r="E2034" s="81">
        <f>IF($J2019="TC",0,IF($J2019="Nso",0,VLOOKUP($A2016,'Class-9'!$B$9:$FL$108,39,0)))</f>
        <v>0</v>
      </c>
      <c r="F2034" s="81">
        <f>IF($J2019="TC",0,IF($J2019="TC",0,IF($J2019="Nso",0,VLOOKUP($A2016,'Class-9'!$B$9:$FL$108,40,0))))</f>
        <v>0</v>
      </c>
      <c r="G2034" s="423">
        <f t="shared" ref="G2034:G2038" si="412">E2034+F2034</f>
        <v>0</v>
      </c>
      <c r="H2034" s="410">
        <f>IF($J2019="TC",0,IF($J2019="Nso",0,VLOOKUP($A2016,'Class-9'!$B$9:$FL$108,42,0)))</f>
        <v>0</v>
      </c>
      <c r="I2034" s="81">
        <f>IF($J2019="TC",0,IF($J2019="Nso",0,VLOOKUP($A2016,'Class-9'!$B$9:$FL$108,43,0)))</f>
        <v>0</v>
      </c>
      <c r="J2034" s="423">
        <f t="shared" ref="J2034:J2038" si="413">H2034+I2034</f>
        <v>0</v>
      </c>
      <c r="K2034" s="81">
        <f>IF($J2019="TC",0,IF($J2019="Nso",0,VLOOKUP($A2016,'Class-9'!$B$9:$FL$108,45,0)))</f>
        <v>0</v>
      </c>
      <c r="L2034" s="81">
        <f>IF($J2019="Nso",0,VLOOKUP($A2016,'Class-9'!$B$9:$FL$108,46,0))</f>
        <v>0</v>
      </c>
      <c r="M2034" s="423">
        <f t="shared" ref="M2034:M2038" si="414">K2034+L2034</f>
        <v>0</v>
      </c>
      <c r="N2034" s="81">
        <f t="shared" ref="N2034:N2038" si="415">G2034+J2034+M2034</f>
        <v>0</v>
      </c>
      <c r="O2034" s="82" t="str">
        <f>IF($J2019="TC",0,IF($J2019="Nso",0,VLOOKUP($A2016,'Class-9'!$B$9:$FL$108,52,0)))</f>
        <v/>
      </c>
    </row>
    <row r="2035" spans="1:15" ht="16.5" customHeight="1">
      <c r="A2035" s="1138"/>
      <c r="B2035" s="417" t="s">
        <v>200</v>
      </c>
      <c r="C2035" s="1112" t="str">
        <f>'Class-9'!$BB$3</f>
        <v>SANSKRIT-II</v>
      </c>
      <c r="D2035" s="1113"/>
      <c r="E2035" s="81">
        <f>IF($J2019="TC",0,IF($J2019="Nso",0,VLOOKUP($A2016,'Class-9'!$B$9:$FL$108,53,0)))</f>
        <v>0</v>
      </c>
      <c r="F2035" s="81">
        <f>IF($J2019="TC",0,IF($J2019="Nso",0,VLOOKUP($A2016,'Class-9'!$B$9:$FL$108,54,0)))</f>
        <v>0</v>
      </c>
      <c r="G2035" s="257">
        <f t="shared" si="412"/>
        <v>0</v>
      </c>
      <c r="H2035" s="258">
        <f>IF($J2019="TC",0,IF($J2019="Nso",0,VLOOKUP($A2016,'Class-9'!$B$9:$FL$108,56,0)))</f>
        <v>0</v>
      </c>
      <c r="I2035" s="81">
        <f>IF($J2019="TC",0,IF($J2019="Nso",0,VLOOKUP($A2016,'Class-9'!$B$9:$FL$108,57,0)))</f>
        <v>0</v>
      </c>
      <c r="J2035" s="257">
        <f t="shared" si="413"/>
        <v>0</v>
      </c>
      <c r="K2035" s="81">
        <f>IF($J2019="TC",0,IF($J2019="Nso",0,VLOOKUP($A2016,'Class-9'!$B$9:$FL$108,59,0)))</f>
        <v>0</v>
      </c>
      <c r="L2035" s="81">
        <f>IF($J2019="Nso",0,VLOOKUP($A2016,'Class-9'!$B$9:$FL$108,60,0))</f>
        <v>0</v>
      </c>
      <c r="M2035" s="257">
        <f t="shared" si="414"/>
        <v>0</v>
      </c>
      <c r="N2035" s="81">
        <f t="shared" si="415"/>
        <v>0</v>
      </c>
      <c r="O2035" s="82" t="str">
        <f>IF($J2019="TC",0,IF($J2019="Nso",0,VLOOKUP($A2016,'Class-9'!$B$9:$FL$108,66,0)))</f>
        <v/>
      </c>
    </row>
    <row r="2036" spans="1:15" ht="16.5" customHeight="1">
      <c r="A2036" s="1138"/>
      <c r="B2036" s="417" t="s">
        <v>200</v>
      </c>
      <c r="C2036" s="1112" t="str">
        <f>'Class-9'!$BP$3</f>
        <v>MATHEMATICS</v>
      </c>
      <c r="D2036" s="1113"/>
      <c r="E2036" s="81">
        <f>IF($J2019="TC",0,IF($J2019="Nso",0,VLOOKUP($A2016,'Class-9'!$B$9:$FL$108,67,0)))</f>
        <v>0</v>
      </c>
      <c r="F2036" s="81">
        <f>IF($J2019="TC",0,IF($J2019="Nso",0,VLOOKUP($A2016,'Class-9'!$B$9:$FL$108,68,0)))</f>
        <v>0</v>
      </c>
      <c r="G2036" s="257">
        <f t="shared" si="412"/>
        <v>0</v>
      </c>
      <c r="H2036" s="258">
        <f>IF($J2019="TC",0,IF($J2019="Nso",0,VLOOKUP($A2016,'Class-9'!$B$9:$FL$108,70,0)))</f>
        <v>0</v>
      </c>
      <c r="I2036" s="81">
        <f>IF($J2019="TC",0,IF($J2019="Nso",0,VLOOKUP($A2016,'Class-9'!$B$9:$FL$108,71,0)))</f>
        <v>0</v>
      </c>
      <c r="J2036" s="257">
        <f t="shared" si="413"/>
        <v>0</v>
      </c>
      <c r="K2036" s="81">
        <f>IF($J2019="TC",0,IF($J2019="Nso",0,VLOOKUP($A2016,'Class-9'!$B$9:$FL$108,73,0)))</f>
        <v>0</v>
      </c>
      <c r="L2036" s="81">
        <f>IF($J2019="Nso",0,VLOOKUP($A2016,'Class-9'!$B$9:$FL$108,74,0))</f>
        <v>0</v>
      </c>
      <c r="M2036" s="257">
        <f t="shared" si="414"/>
        <v>0</v>
      </c>
      <c r="N2036" s="81">
        <f t="shared" si="415"/>
        <v>0</v>
      </c>
      <c r="O2036" s="82" t="str">
        <f>IF($J2019="TC",0,IF($J2019="Nso",0,VLOOKUP($A2016,'Class-9'!$B$9:$FL$108,80,0)))</f>
        <v/>
      </c>
    </row>
    <row r="2037" spans="1:15" ht="16.5" customHeight="1">
      <c r="A2037" s="1138"/>
      <c r="B2037" s="417" t="s">
        <v>200</v>
      </c>
      <c r="C2037" s="1114" t="str">
        <f>'Class-9'!$CD$3</f>
        <v>SCIENCE</v>
      </c>
      <c r="D2037" s="1115"/>
      <c r="E2037" s="411">
        <f>IF($J2019="TC",0,IF($J2019="Nso",0,VLOOKUP($A2016,'Class-9'!$B$9:$FL$108,81,0)))</f>
        <v>0</v>
      </c>
      <c r="F2037" s="411">
        <f>IF($J2019="TC",0,IF($J2019="Nso",0,VLOOKUP($A2016,'Class-9'!$B$9:$FL$108,82,0)))</f>
        <v>0</v>
      </c>
      <c r="G2037" s="412">
        <f t="shared" si="412"/>
        <v>0</v>
      </c>
      <c r="H2037" s="413">
        <f>IF($J2019="TC",0,IF($J2019="Nso",0,VLOOKUP($A2016,'Class-9'!$B$9:$FL$108,84,0)))</f>
        <v>0</v>
      </c>
      <c r="I2037" s="411">
        <f>IF($J2019="TC",0,IF($J2019="Nso",0,VLOOKUP($A2016,'Class-9'!$B$9:$FL$108,85,0)))</f>
        <v>0</v>
      </c>
      <c r="J2037" s="412">
        <f t="shared" si="413"/>
        <v>0</v>
      </c>
      <c r="K2037" s="411">
        <f>IF($J2019="TC",0,IF($J2019="Nso",0,VLOOKUP($A2016,'Class-9'!$B$9:$FL$108,87,0)))</f>
        <v>0</v>
      </c>
      <c r="L2037" s="411">
        <f>IF($J2019="Nso",0,VLOOKUP($A2016,'Class-9'!$B$9:$FL$108,88,0))</f>
        <v>0</v>
      </c>
      <c r="M2037" s="412">
        <f t="shared" si="414"/>
        <v>0</v>
      </c>
      <c r="N2037" s="411">
        <f t="shared" si="415"/>
        <v>0</v>
      </c>
      <c r="O2037" s="414" t="str">
        <f>IF($J2019="TC",0,IF($J2019="Nso",0,VLOOKUP($A2016,'Class-9'!$B$9:$FL$108,94,0)))</f>
        <v/>
      </c>
    </row>
    <row r="2038" spans="1:15" ht="16.5" customHeight="1" thickBot="1">
      <c r="A2038" s="1138"/>
      <c r="B2038" s="417" t="s">
        <v>200</v>
      </c>
      <c r="C2038" s="1114" t="str">
        <f>'Class-9'!$CR$3</f>
        <v>SOCIAL SCIENCE</v>
      </c>
      <c r="D2038" s="1115"/>
      <c r="E2038" s="411">
        <f>IF($J2020="TC",0,IF($J2019="Nso",0,VLOOKUP($A2016,'Class-9'!$B$9:$FL$108,95,0)))</f>
        <v>0</v>
      </c>
      <c r="F2038" s="411">
        <f>IF($J2020="TC",0,IF($J2019="Nso",0,VLOOKUP($A2016,'Class-9'!$B$9:$FL$108,96,0)))</f>
        <v>0</v>
      </c>
      <c r="G2038" s="412">
        <f t="shared" si="412"/>
        <v>0</v>
      </c>
      <c r="H2038" s="413">
        <f>IF($J2020="TC",0,IF($J2019="Nso",0,VLOOKUP($A2016,'Class-9'!$B$9:$FL$108,98,0)))</f>
        <v>0</v>
      </c>
      <c r="I2038" s="411">
        <f>IF($J2020="TC",0,IF($J2019="Nso",0,VLOOKUP($A2016,'Class-9'!$B$9:$FL$108,99,0)))</f>
        <v>0</v>
      </c>
      <c r="J2038" s="412">
        <f t="shared" si="413"/>
        <v>0</v>
      </c>
      <c r="K2038" s="411">
        <f>IF($J2020="TC",0,IF($J2019="Nso",0,VLOOKUP($A2016,'Class-9'!$B$9:$FL$108,101,0)))</f>
        <v>0</v>
      </c>
      <c r="L2038" s="411">
        <f>IF($J2020="Nso",0,VLOOKUP($A2016,'Class-9'!$B$9:$FL$108,102,0))</f>
        <v>0</v>
      </c>
      <c r="M2038" s="412">
        <f t="shared" si="414"/>
        <v>0</v>
      </c>
      <c r="N2038" s="411">
        <f t="shared" si="415"/>
        <v>0</v>
      </c>
      <c r="O2038" s="414" t="str">
        <f>IF($J2020="TC",0,IF($J2019="Nso",0,VLOOKUP($A2016,'Class-9'!$B$9:$FL$108,108,0)))</f>
        <v/>
      </c>
    </row>
    <row r="2039" spans="1:15" ht="23.25" customHeight="1">
      <c r="A2039" s="1138"/>
      <c r="B2039" s="417" t="s">
        <v>200</v>
      </c>
      <c r="C2039" s="1116" t="s">
        <v>89</v>
      </c>
      <c r="D2039" s="1117"/>
      <c r="E2039" s="1118"/>
      <c r="F2039" s="1122" t="s">
        <v>90</v>
      </c>
      <c r="G2039" s="1123"/>
      <c r="H2039" s="1124" t="s">
        <v>91</v>
      </c>
      <c r="I2039" s="1125"/>
      <c r="J2039" s="1126" t="s">
        <v>47</v>
      </c>
      <c r="K2039" s="1127"/>
      <c r="L2039" s="415" t="s">
        <v>111</v>
      </c>
      <c r="M2039" s="1128" t="s">
        <v>45</v>
      </c>
      <c r="N2039" s="1129"/>
      <c r="O2039" s="416" t="s">
        <v>49</v>
      </c>
    </row>
    <row r="2040" spans="1:15" ht="20.25" customHeight="1" thickBot="1">
      <c r="A2040" s="1138"/>
      <c r="B2040" s="417" t="s">
        <v>200</v>
      </c>
      <c r="C2040" s="1119"/>
      <c r="D2040" s="1120"/>
      <c r="E2040" s="1121"/>
      <c r="F2040" s="1130">
        <f>IF($J2019="TC",0,IF($J2019="Nso",0,VLOOKUP($A2016,'Class-9'!$B$9:$FL$108,160,0)))</f>
        <v>0</v>
      </c>
      <c r="G2040" s="1131"/>
      <c r="H2040" s="1130">
        <f>IF($J2019="TC",0,IF($J2019="Nso",0,VLOOKUP($A2016,'Class-9'!$B$9:$FL$108,161,0)))</f>
        <v>0</v>
      </c>
      <c r="I2040" s="1131"/>
      <c r="J2040" s="1132">
        <f>IF($J2019="TC",0,IF($J2019="Nso",0,VLOOKUP($A2016,'Class-9'!$B$9:$FL$108,162,0)))</f>
        <v>0</v>
      </c>
      <c r="K2040" s="1133"/>
      <c r="L2040" s="259" t="str">
        <f>IF($J2019="TC",0,IF($J2019="Nso",0,VLOOKUP($A2016,'Class-9'!$B$9:$FL$108,163,0)))</f>
        <v/>
      </c>
      <c r="M2040" s="1134" t="str">
        <f>IF($J2019="TC","TC",IF($J2019="Nso","NSO",VLOOKUP($A2016,'Class-9'!$B$9:$FL$108,164,0)))</f>
        <v/>
      </c>
      <c r="N2040" s="1135"/>
      <c r="O2040" s="79" t="str">
        <f>IF($J2019="Nso",0,VLOOKUP($A2016,'Class-9'!$B$9:$FL$108,166,0))</f>
        <v/>
      </c>
    </row>
    <row r="2041" spans="1:15" ht="20.25" customHeight="1">
      <c r="A2041" s="1138"/>
      <c r="B2041" s="417" t="s">
        <v>200</v>
      </c>
      <c r="C2041" s="1061" t="s">
        <v>64</v>
      </c>
      <c r="D2041" s="1062"/>
      <c r="E2041" s="1062"/>
      <c r="F2041" s="1062"/>
      <c r="G2041" s="1062"/>
      <c r="H2041" s="1063"/>
      <c r="I2041" s="1064" t="s">
        <v>65</v>
      </c>
      <c r="J2041" s="1065"/>
      <c r="K2041" s="1065"/>
      <c r="L2041" s="83">
        <f>VLOOKUP($A2016,'Class-9'!$B$9:$FL$108,157,0)</f>
        <v>0</v>
      </c>
      <c r="M2041" s="1066" t="s">
        <v>121</v>
      </c>
      <c r="N2041" s="1067"/>
      <c r="O2041" s="1068"/>
    </row>
    <row r="2042" spans="1:15" ht="20.25" customHeight="1" thickBot="1">
      <c r="A2042" s="1138"/>
      <c r="B2042" s="417" t="s">
        <v>200</v>
      </c>
      <c r="C2042" s="1069" t="s">
        <v>60</v>
      </c>
      <c r="D2042" s="1070"/>
      <c r="E2042" s="1070"/>
      <c r="F2042" s="1071" t="s">
        <v>192</v>
      </c>
      <c r="G2042" s="1071"/>
      <c r="H2042" s="260" t="s">
        <v>53</v>
      </c>
      <c r="I2042" s="1072" t="s">
        <v>66</v>
      </c>
      <c r="J2042" s="1073"/>
      <c r="K2042" s="1073"/>
      <c r="L2042" s="113">
        <f>VLOOKUP($A2016,'Class-9'!$B$9:$FL$108,158,0)</f>
        <v>0</v>
      </c>
      <c r="M2042" s="1074" t="str">
        <f>IF($J2019="TC",0,IF($J2019="Nso",0,VLOOKUP($A2016,'Class-9'!$B$9:$FL$108,159,0)))</f>
        <v/>
      </c>
      <c r="N2042" s="1075"/>
      <c r="O2042" s="1076"/>
    </row>
    <row r="2043" spans="1:15" ht="17.25" customHeight="1">
      <c r="A2043" s="1138"/>
      <c r="B2043" s="417" t="s">
        <v>200</v>
      </c>
      <c r="C2043" s="1069"/>
      <c r="D2043" s="1070"/>
      <c r="E2043" s="1070"/>
      <c r="F2043" s="1071"/>
      <c r="G2043" s="1071"/>
      <c r="H2043" s="261" t="s">
        <v>119</v>
      </c>
      <c r="I2043" s="1077" t="s">
        <v>67</v>
      </c>
      <c r="J2043" s="1078"/>
      <c r="K2043" s="1078"/>
      <c r="L2043" s="1079">
        <f>IF($J2019="TC","Transferred",IF($J2019="Nso","NameSeparated",VLOOKUP($A2016,'Class-9'!$B$9:$FL$108,167,0)))</f>
        <v>0</v>
      </c>
      <c r="M2043" s="1079"/>
      <c r="N2043" s="1079"/>
      <c r="O2043" s="1080"/>
    </row>
    <row r="2044" spans="1:15" ht="17.25" customHeight="1">
      <c r="A2044" s="1138"/>
      <c r="B2044" s="417" t="s">
        <v>200</v>
      </c>
      <c r="C2044" s="1081" t="str">
        <f>'Class-9'!$DF$3</f>
        <v>Foundation Of Information Tech.</v>
      </c>
      <c r="D2044" s="1082"/>
      <c r="E2044" s="1083"/>
      <c r="F2044" s="1084" t="str">
        <f>IF($J2019="TC",0,IF($J2019="Nso",0,VLOOKUP($A2016,'Class-9'!$B$9:$GP$108,185,0)))</f>
        <v>0/200</v>
      </c>
      <c r="G2044" s="1084"/>
      <c r="H2044" s="78" t="str">
        <f>IF($J2019="TC",0,IF($J2019="Nso",0,VLOOKUP($A2016,'Class-9'!$B$9:$GP$108,120,0)))</f>
        <v/>
      </c>
      <c r="I2044" s="1085" t="s">
        <v>79</v>
      </c>
      <c r="J2044" s="1086"/>
      <c r="K2044" s="1086"/>
      <c r="L2044" s="1087">
        <f>'Class-9'!$T$2</f>
        <v>44676</v>
      </c>
      <c r="M2044" s="1088"/>
      <c r="N2044" s="1088"/>
      <c r="O2044" s="1089"/>
    </row>
    <row r="2045" spans="1:15" ht="21" customHeight="1">
      <c r="A2045" s="1138"/>
      <c r="B2045" s="417" t="s">
        <v>200</v>
      </c>
      <c r="C2045" s="1090" t="str">
        <f>'Class-9'!$DR$3</f>
        <v>Health &amp; Phy. Edu.</v>
      </c>
      <c r="D2045" s="1084"/>
      <c r="E2045" s="1084"/>
      <c r="F2045" s="1030" t="str">
        <f>IF($J2019="TC",0,IF($J2019="Nso",0,VLOOKUP($A2016,'Class-9'!$B$9:$GP$108,189,0)))</f>
        <v>0/200</v>
      </c>
      <c r="G2045" s="1031"/>
      <c r="H2045" s="78" t="str">
        <f>IF($J2019="TC",0,IF($J2019="Nso",0,VLOOKUP($A2016,'Class-9'!$B$9:$GP$108,132,0)))</f>
        <v/>
      </c>
      <c r="I2045" s="1091"/>
      <c r="J2045" s="1092"/>
      <c r="K2045" s="1092"/>
      <c r="L2045" s="1092"/>
      <c r="M2045" s="1092"/>
      <c r="N2045" s="1092"/>
      <c r="O2045" s="1093"/>
    </row>
    <row r="2046" spans="1:15" ht="21" customHeight="1">
      <c r="A2046" s="1138"/>
      <c r="B2046" s="417" t="s">
        <v>200</v>
      </c>
      <c r="C2046" s="1028" t="str">
        <f>'Class-9'!$ED$3</f>
        <v>S.U.P.W.</v>
      </c>
      <c r="D2046" s="1029"/>
      <c r="E2046" s="1029"/>
      <c r="F2046" s="1030" t="str">
        <f>IF($J2019="TC",0,IF($J2019="Nso",0,VLOOKUP($A2016,'Class-9'!$B$9:$GP$108,193,0)))</f>
        <v>0/100</v>
      </c>
      <c r="G2046" s="1031"/>
      <c r="H2046" s="78" t="str">
        <f>IF($J2019="TC",0,IF($J2019="Nso",0,VLOOKUP($A2016,'Class-9'!$B$9:$GP$108,138,0)))</f>
        <v/>
      </c>
      <c r="I2046" s="1094"/>
      <c r="J2046" s="1095"/>
      <c r="K2046" s="1095"/>
      <c r="L2046" s="1095"/>
      <c r="M2046" s="1095"/>
      <c r="N2046" s="1095"/>
      <c r="O2046" s="1096"/>
    </row>
    <row r="2047" spans="1:15" ht="14.25" customHeight="1">
      <c r="A2047" s="1138"/>
      <c r="B2047" s="417" t="s">
        <v>200</v>
      </c>
      <c r="C2047" s="1028" t="str">
        <f>'Class-9'!$EJ$3</f>
        <v>ART EDUCATION</v>
      </c>
      <c r="D2047" s="1029"/>
      <c r="E2047" s="1029"/>
      <c r="F2047" s="1030" t="str">
        <f>IF($J2018="TC",0,IF($J2018="Nso",0,VLOOKUP($A2016,'Class-9'!$B$9:$GP$108,197,0)))</f>
        <v>0/100</v>
      </c>
      <c r="G2047" s="1031"/>
      <c r="H2047" s="78" t="str">
        <f>IF($J2018="TC",0,IF($J2018="Nso",0,VLOOKUP($A2016,'Class-9'!$B$9:$GP$108,144,0)))</f>
        <v/>
      </c>
      <c r="I2047" s="1032" t="s">
        <v>92</v>
      </c>
      <c r="J2047" s="1033"/>
      <c r="K2047" s="1033"/>
      <c r="L2047" s="1033"/>
      <c r="M2047" s="1033"/>
      <c r="N2047" s="1033"/>
      <c r="O2047" s="1034"/>
    </row>
    <row r="2048" spans="1:15" ht="14.25" customHeight="1" thickBot="1">
      <c r="A2048" s="1138"/>
      <c r="B2048" s="417" t="s">
        <v>200</v>
      </c>
      <c r="C2048" s="1035" t="str">
        <f>'Class-9'!$EP$3</f>
        <v>H &amp; C RAJ</v>
      </c>
      <c r="D2048" s="1036"/>
      <c r="E2048" s="1036"/>
      <c r="F2048" s="1037" t="str">
        <f>IF($J2019="TC",0,IF($J2019="Nso",0,VLOOKUP($A2016,'Class-9'!$B$9:$GU$108,201,0)))</f>
        <v>0/200</v>
      </c>
      <c r="G2048" s="1038"/>
      <c r="H2048" s="374" t="str">
        <f>IF($J2019="TC",0,IF($J2019="Nso",0,VLOOKUP($A2016,'Class-9'!$B$9:$GU$108,156,0)))</f>
        <v/>
      </c>
      <c r="I2048" s="1032" t="s">
        <v>73</v>
      </c>
      <c r="J2048" s="1033"/>
      <c r="K2048" s="1033"/>
      <c r="L2048" s="1033"/>
      <c r="M2048" s="1033"/>
      <c r="N2048" s="1033"/>
      <c r="O2048" s="1034"/>
    </row>
    <row r="2049" spans="1:16" ht="20.25" customHeight="1">
      <c r="A2049" s="1138"/>
      <c r="B2049" s="417" t="s">
        <v>200</v>
      </c>
      <c r="C2049" s="1046" t="s">
        <v>204</v>
      </c>
      <c r="D2049" s="1047"/>
      <c r="E2049" s="1048"/>
      <c r="F2049" s="1055" t="s">
        <v>205</v>
      </c>
      <c r="G2049" s="1056"/>
      <c r="H2049" s="434" t="s">
        <v>34</v>
      </c>
      <c r="I2049" s="1039" t="s">
        <v>74</v>
      </c>
      <c r="J2049" s="1033"/>
      <c r="K2049" s="1033"/>
      <c r="L2049" s="1033"/>
      <c r="M2049" s="1033"/>
      <c r="N2049" s="1033"/>
      <c r="O2049" s="1034"/>
    </row>
    <row r="2050" spans="1:16" ht="20.25" customHeight="1">
      <c r="A2050" s="1138"/>
      <c r="B2050" s="417" t="s">
        <v>200</v>
      </c>
      <c r="C2050" s="1049"/>
      <c r="D2050" s="1050"/>
      <c r="E2050" s="1051"/>
      <c r="F2050" s="1057" t="s">
        <v>206</v>
      </c>
      <c r="G2050" s="1058"/>
      <c r="H2050" s="435" t="s">
        <v>203</v>
      </c>
      <c r="I2050" s="1040" t="s">
        <v>75</v>
      </c>
      <c r="J2050" s="1041"/>
      <c r="K2050" s="1041"/>
      <c r="L2050" s="1041"/>
      <c r="M2050" s="1041"/>
      <c r="N2050" s="1041"/>
      <c r="O2050" s="1042"/>
    </row>
    <row r="2051" spans="1:16" ht="16.5" customHeight="1">
      <c r="A2051" s="1138"/>
      <c r="B2051" s="417" t="s">
        <v>200</v>
      </c>
      <c r="C2051" s="1049"/>
      <c r="D2051" s="1050"/>
      <c r="E2051" s="1051"/>
      <c r="F2051" s="1057" t="s">
        <v>210</v>
      </c>
      <c r="G2051" s="1058"/>
      <c r="H2051" s="435" t="s">
        <v>68</v>
      </c>
      <c r="I2051" s="1043"/>
      <c r="J2051" s="1044"/>
      <c r="K2051" s="1044"/>
      <c r="L2051" s="1044"/>
      <c r="M2051" s="1044"/>
      <c r="N2051" s="1044"/>
      <c r="O2051" s="1045"/>
    </row>
    <row r="2052" spans="1:16" ht="16.5" customHeight="1">
      <c r="A2052" s="1138"/>
      <c r="B2052" s="417" t="s">
        <v>200</v>
      </c>
      <c r="C2052" s="1049"/>
      <c r="D2052" s="1050"/>
      <c r="E2052" s="1051"/>
      <c r="F2052" s="1057" t="s">
        <v>211</v>
      </c>
      <c r="G2052" s="1058"/>
      <c r="H2052" s="435" t="s">
        <v>69</v>
      </c>
      <c r="I2052" s="1043"/>
      <c r="J2052" s="1044"/>
      <c r="K2052" s="1044"/>
      <c r="L2052" s="1044"/>
      <c r="M2052" s="1044"/>
      <c r="N2052" s="1044"/>
      <c r="O2052" s="1045"/>
    </row>
    <row r="2053" spans="1:16" ht="16.5" customHeight="1">
      <c r="A2053" s="1138"/>
      <c r="B2053" s="417" t="s">
        <v>200</v>
      </c>
      <c r="C2053" s="1049"/>
      <c r="D2053" s="1050"/>
      <c r="E2053" s="1051"/>
      <c r="F2053" s="1057" t="s">
        <v>120</v>
      </c>
      <c r="G2053" s="1058"/>
      <c r="H2053" s="435" t="s">
        <v>71</v>
      </c>
      <c r="I2053" s="1022" t="s">
        <v>93</v>
      </c>
      <c r="J2053" s="1023"/>
      <c r="K2053" s="1023"/>
      <c r="L2053" s="1023"/>
      <c r="M2053" s="1023"/>
      <c r="N2053" s="1023"/>
      <c r="O2053" s="1024"/>
    </row>
    <row r="2054" spans="1:16" ht="16.5" customHeight="1" thickBot="1">
      <c r="A2054" s="1138"/>
      <c r="B2054" s="418" t="s">
        <v>200</v>
      </c>
      <c r="C2054" s="1052"/>
      <c r="D2054" s="1053"/>
      <c r="E2054" s="1054"/>
      <c r="F2054" s="1059" t="s">
        <v>208</v>
      </c>
      <c r="G2054" s="1060"/>
      <c r="H2054" s="436" t="s">
        <v>70</v>
      </c>
      <c r="I2054" s="1025"/>
      <c r="J2054" s="1026"/>
      <c r="K2054" s="1026"/>
      <c r="L2054" s="1026"/>
      <c r="M2054" s="1026"/>
      <c r="N2054" s="1026"/>
      <c r="O2054" s="1027"/>
    </row>
    <row r="2055" spans="1:16" ht="24.75" customHeight="1" thickTop="1" thickBot="1">
      <c r="A2055" s="263">
        <f>A2016+1</f>
        <v>53</v>
      </c>
      <c r="B2055" s="1137" t="s">
        <v>56</v>
      </c>
      <c r="C2055" s="1137"/>
      <c r="D2055" s="1137"/>
      <c r="E2055" s="1137"/>
      <c r="F2055" s="1137"/>
      <c r="G2055" s="1137"/>
      <c r="H2055" s="1137"/>
      <c r="I2055" s="1137"/>
      <c r="J2055" s="1137"/>
      <c r="K2055" s="1137"/>
      <c r="L2055" s="1137"/>
      <c r="M2055" s="1137"/>
      <c r="N2055" s="1137"/>
      <c r="O2055" s="1137"/>
    </row>
    <row r="2056" spans="1:16" s="430" customFormat="1" ht="30.75" customHeight="1" thickTop="1">
      <c r="A2056" s="1138"/>
      <c r="B2056" s="1139"/>
      <c r="C2056" s="1140"/>
      <c r="D2056" s="1143" t="str">
        <f>Master!$E$8</f>
        <v>Govt. Sr. Secondary School Raimalwada</v>
      </c>
      <c r="E2056" s="1144"/>
      <c r="F2056" s="1144"/>
      <c r="G2056" s="1144"/>
      <c r="H2056" s="1144"/>
      <c r="I2056" s="1144"/>
      <c r="J2056" s="1144"/>
      <c r="K2056" s="1144"/>
      <c r="L2056" s="1144"/>
      <c r="M2056" s="1144"/>
      <c r="N2056" s="1144"/>
      <c r="O2056" s="1145"/>
    </row>
    <row r="2057" spans="1:16" ht="26.25" customHeight="1" thickBot="1">
      <c r="A2057" s="1138"/>
      <c r="B2057" s="1141"/>
      <c r="C2057" s="1142"/>
      <c r="D2057" s="1146" t="str">
        <f>Master!$E$11</f>
        <v>P.S.-Bapini (Jodhpur)</v>
      </c>
      <c r="E2057" s="1147"/>
      <c r="F2057" s="1147"/>
      <c r="G2057" s="1147"/>
      <c r="H2057" s="1147"/>
      <c r="I2057" s="1147"/>
      <c r="J2057" s="1147"/>
      <c r="K2057" s="1147"/>
      <c r="L2057" s="1147"/>
      <c r="M2057" s="1147"/>
      <c r="N2057" s="1147"/>
      <c r="O2057" s="1148"/>
    </row>
    <row r="2058" spans="1:16" ht="22.5" customHeight="1">
      <c r="A2058" s="1138"/>
      <c r="B2058" s="262"/>
      <c r="C2058" s="1149" t="s">
        <v>183</v>
      </c>
      <c r="D2058" s="1150"/>
      <c r="E2058" s="1150"/>
      <c r="F2058" s="1150"/>
      <c r="G2058" s="1151"/>
      <c r="H2058" s="1158" t="s">
        <v>156</v>
      </c>
      <c r="I2058" s="1158"/>
      <c r="J2058" s="1161">
        <f>VLOOKUP($A2055,'Class-9'!$B$9:$K$108,6)</f>
        <v>0</v>
      </c>
      <c r="K2058" s="1162"/>
      <c r="L2058" s="1167" t="s">
        <v>76</v>
      </c>
      <c r="M2058" s="1168"/>
      <c r="N2058" s="1169" t="str">
        <f>Master!$E$14</f>
        <v>08151106901</v>
      </c>
      <c r="O2058" s="1170"/>
    </row>
    <row r="2059" spans="1:16" ht="18.75" customHeight="1">
      <c r="A2059" s="1138"/>
      <c r="B2059" s="37"/>
      <c r="C2059" s="1152"/>
      <c r="D2059" s="1153"/>
      <c r="E2059" s="1153"/>
      <c r="F2059" s="1153"/>
      <c r="G2059" s="1154"/>
      <c r="H2059" s="1159"/>
      <c r="I2059" s="1159"/>
      <c r="J2059" s="1163"/>
      <c r="K2059" s="1164"/>
      <c r="L2059" s="1171" t="s">
        <v>72</v>
      </c>
      <c r="M2059" s="1172"/>
      <c r="N2059" s="1172"/>
      <c r="O2059" s="1173"/>
      <c r="P2059" s="104" t="s">
        <v>191</v>
      </c>
    </row>
    <row r="2060" spans="1:16" ht="23.25" customHeight="1" thickBot="1">
      <c r="A2060" s="1138"/>
      <c r="B2060" s="37"/>
      <c r="C2060" s="1155"/>
      <c r="D2060" s="1156"/>
      <c r="E2060" s="1156"/>
      <c r="F2060" s="1156"/>
      <c r="G2060" s="1157"/>
      <c r="H2060" s="1160"/>
      <c r="I2060" s="1160"/>
      <c r="J2060" s="1165"/>
      <c r="K2060" s="1166"/>
      <c r="L2060" s="1174" t="s">
        <v>57</v>
      </c>
      <c r="M2060" s="1175"/>
      <c r="N2060" s="1176" t="str">
        <f>Master!$E$6</f>
        <v>2021-22</v>
      </c>
      <c r="O2060" s="1177"/>
    </row>
    <row r="2061" spans="1:16" ht="20.25" customHeight="1">
      <c r="A2061" s="1138"/>
      <c r="B2061" s="417" t="s">
        <v>200</v>
      </c>
      <c r="C2061" s="1178" t="s">
        <v>22</v>
      </c>
      <c r="D2061" s="1179"/>
      <c r="E2061" s="1179"/>
      <c r="F2061" s="1180"/>
      <c r="G2061" s="23" t="s">
        <v>181</v>
      </c>
      <c r="H2061" s="1181">
        <f>VLOOKUP($A2055,'Class-9'!$B$9:$FL$108,4,0)</f>
        <v>0</v>
      </c>
      <c r="I2061" s="1181"/>
      <c r="J2061" s="1181"/>
      <c r="K2061" s="1181"/>
      <c r="L2061" s="1181"/>
      <c r="M2061" s="1181"/>
      <c r="N2061" s="1181"/>
      <c r="O2061" s="1182"/>
    </row>
    <row r="2062" spans="1:16" ht="20.25" customHeight="1">
      <c r="A2062" s="1138"/>
      <c r="B2062" s="417" t="s">
        <v>200</v>
      </c>
      <c r="C2062" s="1183" t="s">
        <v>24</v>
      </c>
      <c r="D2062" s="1184"/>
      <c r="E2062" s="1184"/>
      <c r="F2062" s="1185"/>
      <c r="G2062" s="31" t="s">
        <v>181</v>
      </c>
      <c r="H2062" s="1186">
        <f>VLOOKUP($A2055,'Class-9'!$B$9:$FL$108,7,0)</f>
        <v>0</v>
      </c>
      <c r="I2062" s="1186"/>
      <c r="J2062" s="1186"/>
      <c r="K2062" s="1186"/>
      <c r="L2062" s="1186"/>
      <c r="M2062" s="1186"/>
      <c r="N2062" s="1186"/>
      <c r="O2062" s="1187"/>
    </row>
    <row r="2063" spans="1:16" ht="20.25" customHeight="1">
      <c r="A2063" s="1138"/>
      <c r="B2063" s="417" t="s">
        <v>200</v>
      </c>
      <c r="C2063" s="1183" t="s">
        <v>25</v>
      </c>
      <c r="D2063" s="1184"/>
      <c r="E2063" s="1184"/>
      <c r="F2063" s="1185"/>
      <c r="G2063" s="31" t="s">
        <v>181</v>
      </c>
      <c r="H2063" s="1186">
        <f>VLOOKUP($A2055,'Class-9'!$B$9:$FL$108,8,0)</f>
        <v>0</v>
      </c>
      <c r="I2063" s="1186"/>
      <c r="J2063" s="1186"/>
      <c r="K2063" s="1186"/>
      <c r="L2063" s="1186"/>
      <c r="M2063" s="1186"/>
      <c r="N2063" s="1186"/>
      <c r="O2063" s="1187"/>
    </row>
    <row r="2064" spans="1:16" ht="20.25" customHeight="1">
      <c r="A2064" s="1138"/>
      <c r="B2064" s="417" t="s">
        <v>200</v>
      </c>
      <c r="C2064" s="1183" t="s">
        <v>58</v>
      </c>
      <c r="D2064" s="1184"/>
      <c r="E2064" s="1184"/>
      <c r="F2064" s="1185"/>
      <c r="G2064" s="31" t="s">
        <v>181</v>
      </c>
      <c r="H2064" s="1186">
        <f>VLOOKUP($A2055,'Class-9'!$B$9:$FL$108,9,0)</f>
        <v>0</v>
      </c>
      <c r="I2064" s="1186"/>
      <c r="J2064" s="1186"/>
      <c r="K2064" s="1186"/>
      <c r="L2064" s="1186"/>
      <c r="M2064" s="1186"/>
      <c r="N2064" s="1186"/>
      <c r="O2064" s="1187"/>
    </row>
    <row r="2065" spans="1:15" ht="20.25" customHeight="1">
      <c r="A2065" s="1138"/>
      <c r="B2065" s="417" t="s">
        <v>200</v>
      </c>
      <c r="C2065" s="1183" t="s">
        <v>59</v>
      </c>
      <c r="D2065" s="1184"/>
      <c r="E2065" s="1184"/>
      <c r="F2065" s="1185"/>
      <c r="G2065" s="31" t="s">
        <v>181</v>
      </c>
      <c r="H2065" s="1188" t="str">
        <f>CONCATENATE('Class-9'!$G$4,'Class-9'!$J$4)</f>
        <v>9(A)</v>
      </c>
      <c r="I2065" s="1186"/>
      <c r="J2065" s="1186"/>
      <c r="K2065" s="1186"/>
      <c r="L2065" s="1186"/>
      <c r="M2065" s="1186"/>
      <c r="N2065" s="1186"/>
      <c r="O2065" s="1187"/>
    </row>
    <row r="2066" spans="1:15" ht="20.25" customHeight="1" thickBot="1">
      <c r="A2066" s="1138"/>
      <c r="B2066" s="417" t="s">
        <v>200</v>
      </c>
      <c r="C2066" s="1189" t="s">
        <v>27</v>
      </c>
      <c r="D2066" s="1190"/>
      <c r="E2066" s="1190"/>
      <c r="F2066" s="1191"/>
      <c r="G2066" s="80" t="s">
        <v>181</v>
      </c>
      <c r="H2066" s="1192">
        <f>VLOOKUP($A2055,'Class-9'!$B$9:$FL$108,10,0)</f>
        <v>0</v>
      </c>
      <c r="I2066" s="1192"/>
      <c r="J2066" s="1192"/>
      <c r="K2066" s="1192"/>
      <c r="L2066" s="1192"/>
      <c r="M2066" s="1192"/>
      <c r="N2066" s="1192"/>
      <c r="O2066" s="1193"/>
    </row>
    <row r="2067" spans="1:15" ht="16.5" customHeight="1">
      <c r="A2067" s="1138"/>
      <c r="B2067" s="417" t="s">
        <v>200</v>
      </c>
      <c r="C2067" s="1194" t="s">
        <v>60</v>
      </c>
      <c r="D2067" s="1195"/>
      <c r="E2067" s="1198" t="s">
        <v>81</v>
      </c>
      <c r="F2067" s="1198" t="s">
        <v>82</v>
      </c>
      <c r="G2067" s="1200" t="s">
        <v>32</v>
      </c>
      <c r="H2067" s="1202" t="s">
        <v>61</v>
      </c>
      <c r="I2067" s="1202"/>
      <c r="J2067" s="1203"/>
      <c r="K2067" s="1204" t="s">
        <v>97</v>
      </c>
      <c r="L2067" s="1205"/>
      <c r="M2067" s="1206"/>
      <c r="N2067" s="1097" t="s">
        <v>88</v>
      </c>
      <c r="O2067" s="1099" t="s">
        <v>118</v>
      </c>
    </row>
    <row r="2068" spans="1:15" ht="16.5" customHeight="1">
      <c r="A2068" s="1138"/>
      <c r="B2068" s="417" t="s">
        <v>200</v>
      </c>
      <c r="C2068" s="1196"/>
      <c r="D2068" s="1197"/>
      <c r="E2068" s="1199"/>
      <c r="F2068" s="1199"/>
      <c r="G2068" s="1201"/>
      <c r="H2068" s="428" t="s">
        <v>31</v>
      </c>
      <c r="I2068" s="254" t="s">
        <v>194</v>
      </c>
      <c r="J2068" s="429" t="s">
        <v>32</v>
      </c>
      <c r="K2068" s="428" t="s">
        <v>31</v>
      </c>
      <c r="L2068" s="254" t="s">
        <v>194</v>
      </c>
      <c r="M2068" s="429" t="s">
        <v>32</v>
      </c>
      <c r="N2068" s="1098"/>
      <c r="O2068" s="1100"/>
    </row>
    <row r="2069" spans="1:15" ht="16.5" customHeight="1" thickBot="1">
      <c r="A2069" s="1138"/>
      <c r="B2069" s="417" t="s">
        <v>200</v>
      </c>
      <c r="C2069" s="1102" t="s">
        <v>62</v>
      </c>
      <c r="D2069" s="1103"/>
      <c r="E2069" s="253">
        <f>'Class-9'!$L$7</f>
        <v>10</v>
      </c>
      <c r="F2069" s="253">
        <f>'Class-9'!$M$7</f>
        <v>10</v>
      </c>
      <c r="G2069" s="255">
        <f>SUM(E2069:F2069)</f>
        <v>20</v>
      </c>
      <c r="H2069" s="253">
        <f>'Class-9'!$O$7</f>
        <v>24</v>
      </c>
      <c r="I2069" s="253">
        <f>'Class-9'!$P$7</f>
        <v>6</v>
      </c>
      <c r="J2069" s="255">
        <f>SUM(H2069:I2069)</f>
        <v>30</v>
      </c>
      <c r="K2069" s="253">
        <f>'Class-9'!$R$7</f>
        <v>40</v>
      </c>
      <c r="L2069" s="253">
        <f>'Class-9'!$S$7</f>
        <v>10</v>
      </c>
      <c r="M2069" s="255">
        <f>SUM(K2069:L2069)</f>
        <v>50</v>
      </c>
      <c r="N2069" s="129">
        <f>SUM(G2069,J2069,M2069)</f>
        <v>100</v>
      </c>
      <c r="O2069" s="1101"/>
    </row>
    <row r="2070" spans="1:15" ht="16.5" customHeight="1">
      <c r="A2070" s="1138"/>
      <c r="B2070" s="417" t="s">
        <v>200</v>
      </c>
      <c r="C2070" s="1104" t="str">
        <f>'Class-9'!$L$3</f>
        <v>HINDI</v>
      </c>
      <c r="D2070" s="1105"/>
      <c r="E2070" s="81">
        <f>IF($J2058="TC",0,IF($J2058="Nso",0,VLOOKUP($A2055,'Class-9'!$B$9:$FL$108,11,0)))</f>
        <v>0</v>
      </c>
      <c r="F2070" s="81">
        <f>IF($J2058="TC",0,IF($J2058="Nso",0,VLOOKUP($A2055,'Class-9'!$B$9:$FL$108,12,0)))</f>
        <v>0</v>
      </c>
      <c r="G2070" s="256">
        <f>E2070+F2070</f>
        <v>0</v>
      </c>
      <c r="H2070" s="81">
        <f>IF($J2058="TC",0,IF($J2058="Nso",0,VLOOKUP($A2055,'Class-9'!$B$9:$FL$108,14,0)))</f>
        <v>0</v>
      </c>
      <c r="I2070" s="81">
        <f>IF($J2058="TC",0,IF($J2058="Nso",0,VLOOKUP($A2055,'Class-9'!$B$9:$FL$108,15,0)))</f>
        <v>0</v>
      </c>
      <c r="J2070" s="256">
        <f>H2070+I2070</f>
        <v>0</v>
      </c>
      <c r="K2070" s="81">
        <f>IF($J2058="TC",0,IF($J2058="Nso",0,VLOOKUP($A2055,'Class-9'!$B$9:$FL$108,17,0)))</f>
        <v>0</v>
      </c>
      <c r="L2070" s="81">
        <f>IF($J2058="Nso",0,VLOOKUP($A2055,'Class-9'!$B$9:$FL$108,18,0))</f>
        <v>0</v>
      </c>
      <c r="M2070" s="256">
        <f>K2070+L2070</f>
        <v>0</v>
      </c>
      <c r="N2070" s="81">
        <f>G2070+J2070+M2070</f>
        <v>0</v>
      </c>
      <c r="O2070" s="82" t="str">
        <f>IF($J2058="TC",0,IF($J2058="Nso",0,VLOOKUP($A2055,'Class-9'!$B$9:$FL$108,24,0)))</f>
        <v/>
      </c>
    </row>
    <row r="2071" spans="1:15" ht="16.5" customHeight="1" thickBot="1">
      <c r="A2071" s="1138"/>
      <c r="B2071" s="417" t="s">
        <v>200</v>
      </c>
      <c r="C2071" s="1106" t="str">
        <f>'Class-9'!$Z$3</f>
        <v>ENGLISH</v>
      </c>
      <c r="D2071" s="1107"/>
      <c r="E2071" s="419">
        <f>IF($J2058="TC",0,IF($J2058="Nso",0,VLOOKUP($A2055,'Class-9'!$B$9:$FL$108,25,0)))</f>
        <v>0</v>
      </c>
      <c r="F2071" s="419">
        <f>IF($J2058="TC",0,IF($J2058="Nso",0,VLOOKUP($A2055,'Class-9'!$B$9:$FL$108,26,0)))</f>
        <v>0</v>
      </c>
      <c r="G2071" s="420">
        <f t="shared" ref="G2071" si="416">E2071+F2071</f>
        <v>0</v>
      </c>
      <c r="H2071" s="421">
        <f>IF($J2058="TC",0,IF($J2058="Nso",0,VLOOKUP($A2055,'Class-9'!$B$9:$FL$108,28,0)))</f>
        <v>0</v>
      </c>
      <c r="I2071" s="419">
        <f>IF($J2058="TC",0,IF($J2058="Nso",0,VLOOKUP($A2055,'Class-9'!$B$9:$FL$108,29,0)))</f>
        <v>0</v>
      </c>
      <c r="J2071" s="420">
        <f t="shared" ref="J2071" si="417">H2071+I2071</f>
        <v>0</v>
      </c>
      <c r="K2071" s="419">
        <f>IF($J2058="TC",0,IF($J2058="Nso",0,VLOOKUP($A2055,'Class-9'!$B$9:$FL$108,31,0)))</f>
        <v>0</v>
      </c>
      <c r="L2071" s="419">
        <f>IF($J2058="Nso",0,VLOOKUP($A2055,'Class-9'!$B$9:$FL$108,32,0))</f>
        <v>0</v>
      </c>
      <c r="M2071" s="420">
        <f t="shared" ref="M2071" si="418">K2071+L2071</f>
        <v>0</v>
      </c>
      <c r="N2071" s="419">
        <f t="shared" ref="N2071" si="419">G2071+J2071+M2071</f>
        <v>0</v>
      </c>
      <c r="O2071" s="422" t="str">
        <f>IF($J2058="TC",0,IF($J2058="Nso",0,VLOOKUP($A2055,'Class-9'!$B$9:$FL$108,38,0)))</f>
        <v/>
      </c>
    </row>
    <row r="2072" spans="1:15" ht="16.5" customHeight="1" thickBot="1">
      <c r="A2072" s="1138"/>
      <c r="B2072" s="417" t="s">
        <v>200</v>
      </c>
      <c r="C2072" s="1108" t="s">
        <v>62</v>
      </c>
      <c r="D2072" s="1109"/>
      <c r="E2072" s="424">
        <f>'Class-9'!$AN$7</f>
        <v>20</v>
      </c>
      <c r="F2072" s="424">
        <f>'Class-9'!$AO$7</f>
        <v>20</v>
      </c>
      <c r="G2072" s="425">
        <f>SUM(E2072:F2072)</f>
        <v>40</v>
      </c>
      <c r="H2072" s="424">
        <f>'Class-9'!$AQ$7</f>
        <v>48</v>
      </c>
      <c r="I2072" s="424">
        <f>'Class-9'!$AR$7</f>
        <v>12</v>
      </c>
      <c r="J2072" s="425">
        <f>SUM(H2072:I2072)</f>
        <v>60</v>
      </c>
      <c r="K2072" s="424">
        <f>'Class-9'!$AT$7</f>
        <v>80</v>
      </c>
      <c r="L2072" s="424">
        <f>'Class-9'!$AU$7</f>
        <v>20</v>
      </c>
      <c r="M2072" s="425">
        <f>SUM(K2072:L2072)</f>
        <v>100</v>
      </c>
      <c r="N2072" s="426">
        <f>SUM(G2072,J2072,M2072)</f>
        <v>200</v>
      </c>
      <c r="O2072" s="427" t="s">
        <v>201</v>
      </c>
    </row>
    <row r="2073" spans="1:15" ht="16.5" customHeight="1">
      <c r="A2073" s="1138"/>
      <c r="B2073" s="417" t="s">
        <v>200</v>
      </c>
      <c r="C2073" s="1110" t="str">
        <f>'Class-9'!$AN$3</f>
        <v>SANSKRIT-I</v>
      </c>
      <c r="D2073" s="1111"/>
      <c r="E2073" s="81">
        <f>IF($J2058="TC",0,IF($J2058="Nso",0,VLOOKUP($A2055,'Class-9'!$B$9:$FL$108,39,0)))</f>
        <v>0</v>
      </c>
      <c r="F2073" s="81">
        <f>IF($J2058="TC",0,IF($J2058="TC",0,IF($J2058="Nso",0,VLOOKUP($A2055,'Class-9'!$B$9:$FL$108,40,0))))</f>
        <v>0</v>
      </c>
      <c r="G2073" s="423">
        <f t="shared" ref="G2073:G2077" si="420">E2073+F2073</f>
        <v>0</v>
      </c>
      <c r="H2073" s="410">
        <f>IF($J2058="TC",0,IF($J2058="Nso",0,VLOOKUP($A2055,'Class-9'!$B$9:$FL$108,42,0)))</f>
        <v>0</v>
      </c>
      <c r="I2073" s="81">
        <f>IF($J2058="TC",0,IF($J2058="Nso",0,VLOOKUP($A2055,'Class-9'!$B$9:$FL$108,43,0)))</f>
        <v>0</v>
      </c>
      <c r="J2073" s="423">
        <f t="shared" ref="J2073:J2077" si="421">H2073+I2073</f>
        <v>0</v>
      </c>
      <c r="K2073" s="81">
        <f>IF($J2058="TC",0,IF($J2058="Nso",0,VLOOKUP($A2055,'Class-9'!$B$9:$FL$108,45,0)))</f>
        <v>0</v>
      </c>
      <c r="L2073" s="81">
        <f>IF($J2058="Nso",0,VLOOKUP($A2055,'Class-9'!$B$9:$FL$108,46,0))</f>
        <v>0</v>
      </c>
      <c r="M2073" s="423">
        <f t="shared" ref="M2073:M2077" si="422">K2073+L2073</f>
        <v>0</v>
      </c>
      <c r="N2073" s="81">
        <f t="shared" ref="N2073:N2077" si="423">G2073+J2073+M2073</f>
        <v>0</v>
      </c>
      <c r="O2073" s="82" t="str">
        <f>IF($J2058="TC",0,IF($J2058="Nso",0,VLOOKUP($A2055,'Class-9'!$B$9:$FL$108,52,0)))</f>
        <v/>
      </c>
    </row>
    <row r="2074" spans="1:15" ht="16.5" customHeight="1">
      <c r="A2074" s="1138"/>
      <c r="B2074" s="417" t="s">
        <v>200</v>
      </c>
      <c r="C2074" s="1112" t="str">
        <f>'Class-9'!$BB$3</f>
        <v>SANSKRIT-II</v>
      </c>
      <c r="D2074" s="1113"/>
      <c r="E2074" s="81">
        <f>IF($J2058="TC",0,IF($J2058="Nso",0,VLOOKUP($A2055,'Class-9'!$B$9:$FL$108,53,0)))</f>
        <v>0</v>
      </c>
      <c r="F2074" s="81">
        <f>IF($J2058="TC",0,IF($J2058="Nso",0,VLOOKUP($A2055,'Class-9'!$B$9:$FL$108,54,0)))</f>
        <v>0</v>
      </c>
      <c r="G2074" s="257">
        <f t="shared" si="420"/>
        <v>0</v>
      </c>
      <c r="H2074" s="258">
        <f>IF($J2058="TC",0,IF($J2058="Nso",0,VLOOKUP($A2055,'Class-9'!$B$9:$FL$108,56,0)))</f>
        <v>0</v>
      </c>
      <c r="I2074" s="81">
        <f>IF($J2058="TC",0,IF($J2058="Nso",0,VLOOKUP($A2055,'Class-9'!$B$9:$FL$108,57,0)))</f>
        <v>0</v>
      </c>
      <c r="J2074" s="257">
        <f t="shared" si="421"/>
        <v>0</v>
      </c>
      <c r="K2074" s="81">
        <f>IF($J2058="TC",0,IF($J2058="Nso",0,VLOOKUP($A2055,'Class-9'!$B$9:$FL$108,59,0)))</f>
        <v>0</v>
      </c>
      <c r="L2074" s="81">
        <f>IF($J2058="Nso",0,VLOOKUP($A2055,'Class-9'!$B$9:$FL$108,60,0))</f>
        <v>0</v>
      </c>
      <c r="M2074" s="257">
        <f t="shared" si="422"/>
        <v>0</v>
      </c>
      <c r="N2074" s="81">
        <f t="shared" si="423"/>
        <v>0</v>
      </c>
      <c r="O2074" s="82" t="str">
        <f>IF($J2058="TC",0,IF($J2058="Nso",0,VLOOKUP($A2055,'Class-9'!$B$9:$FL$108,66,0)))</f>
        <v/>
      </c>
    </row>
    <row r="2075" spans="1:15" ht="16.5" customHeight="1">
      <c r="A2075" s="1138"/>
      <c r="B2075" s="417" t="s">
        <v>200</v>
      </c>
      <c r="C2075" s="1112" t="str">
        <f>'Class-9'!$BP$3</f>
        <v>MATHEMATICS</v>
      </c>
      <c r="D2075" s="1113"/>
      <c r="E2075" s="81">
        <f>IF($J2058="TC",0,IF($J2058="Nso",0,VLOOKUP($A2055,'Class-9'!$B$9:$FL$108,67,0)))</f>
        <v>0</v>
      </c>
      <c r="F2075" s="81">
        <f>IF($J2058="TC",0,IF($J2058="Nso",0,VLOOKUP($A2055,'Class-9'!$B$9:$FL$108,68,0)))</f>
        <v>0</v>
      </c>
      <c r="G2075" s="257">
        <f t="shared" si="420"/>
        <v>0</v>
      </c>
      <c r="H2075" s="258">
        <f>IF($J2058="TC",0,IF($J2058="Nso",0,VLOOKUP($A2055,'Class-9'!$B$9:$FL$108,70,0)))</f>
        <v>0</v>
      </c>
      <c r="I2075" s="81">
        <f>IF($J2058="TC",0,IF($J2058="Nso",0,VLOOKUP($A2055,'Class-9'!$B$9:$FL$108,71,0)))</f>
        <v>0</v>
      </c>
      <c r="J2075" s="257">
        <f t="shared" si="421"/>
        <v>0</v>
      </c>
      <c r="K2075" s="81">
        <f>IF($J2058="TC",0,IF($J2058="Nso",0,VLOOKUP($A2055,'Class-9'!$B$9:$FL$108,73,0)))</f>
        <v>0</v>
      </c>
      <c r="L2075" s="81">
        <f>IF($J2058="Nso",0,VLOOKUP($A2055,'Class-9'!$B$9:$FL$108,74,0))</f>
        <v>0</v>
      </c>
      <c r="M2075" s="257">
        <f t="shared" si="422"/>
        <v>0</v>
      </c>
      <c r="N2075" s="81">
        <f t="shared" si="423"/>
        <v>0</v>
      </c>
      <c r="O2075" s="82" t="str">
        <f>IF($J2058="TC",0,IF($J2058="Nso",0,VLOOKUP($A2055,'Class-9'!$B$9:$FL$108,80,0)))</f>
        <v/>
      </c>
    </row>
    <row r="2076" spans="1:15" ht="16.5" customHeight="1">
      <c r="A2076" s="1138"/>
      <c r="B2076" s="417" t="s">
        <v>200</v>
      </c>
      <c r="C2076" s="1114" t="str">
        <f>'Class-9'!$CD$3</f>
        <v>SCIENCE</v>
      </c>
      <c r="D2076" s="1115"/>
      <c r="E2076" s="411">
        <f>IF($J2058="TC",0,IF($J2058="Nso",0,VLOOKUP($A2055,'Class-9'!$B$9:$FL$108,81,0)))</f>
        <v>0</v>
      </c>
      <c r="F2076" s="411">
        <f>IF($J2058="TC",0,IF($J2058="Nso",0,VLOOKUP($A2055,'Class-9'!$B$9:$FL$108,82,0)))</f>
        <v>0</v>
      </c>
      <c r="G2076" s="412">
        <f t="shared" si="420"/>
        <v>0</v>
      </c>
      <c r="H2076" s="413">
        <f>IF($J2058="TC",0,IF($J2058="Nso",0,VLOOKUP($A2055,'Class-9'!$B$9:$FL$108,84,0)))</f>
        <v>0</v>
      </c>
      <c r="I2076" s="411">
        <f>IF($J2058="TC",0,IF($J2058="Nso",0,VLOOKUP($A2055,'Class-9'!$B$9:$FL$108,85,0)))</f>
        <v>0</v>
      </c>
      <c r="J2076" s="412">
        <f t="shared" si="421"/>
        <v>0</v>
      </c>
      <c r="K2076" s="411">
        <f>IF($J2058="TC",0,IF($J2058="Nso",0,VLOOKUP($A2055,'Class-9'!$B$9:$FL$108,87,0)))</f>
        <v>0</v>
      </c>
      <c r="L2076" s="411">
        <f>IF($J2058="Nso",0,VLOOKUP($A2055,'Class-9'!$B$9:$FL$108,88,0))</f>
        <v>0</v>
      </c>
      <c r="M2076" s="412">
        <f t="shared" si="422"/>
        <v>0</v>
      </c>
      <c r="N2076" s="411">
        <f t="shared" si="423"/>
        <v>0</v>
      </c>
      <c r="O2076" s="414" t="str">
        <f>IF($J2058="TC",0,IF($J2058="Nso",0,VLOOKUP($A2055,'Class-9'!$B$9:$FL$108,94,0)))</f>
        <v/>
      </c>
    </row>
    <row r="2077" spans="1:15" ht="16.5" customHeight="1" thickBot="1">
      <c r="A2077" s="1138"/>
      <c r="B2077" s="417" t="s">
        <v>200</v>
      </c>
      <c r="C2077" s="1114" t="str">
        <f>'Class-9'!$CR$3</f>
        <v>SOCIAL SCIENCE</v>
      </c>
      <c r="D2077" s="1115"/>
      <c r="E2077" s="411">
        <f>IF($J2059="TC",0,IF($J2058="Nso",0,VLOOKUP($A2055,'Class-9'!$B$9:$FL$108,95,0)))</f>
        <v>0</v>
      </c>
      <c r="F2077" s="411">
        <f>IF($J2059="TC",0,IF($J2058="Nso",0,VLOOKUP($A2055,'Class-9'!$B$9:$FL$108,96,0)))</f>
        <v>0</v>
      </c>
      <c r="G2077" s="412">
        <f t="shared" si="420"/>
        <v>0</v>
      </c>
      <c r="H2077" s="413">
        <f>IF($J2059="TC",0,IF($J2058="Nso",0,VLOOKUP($A2055,'Class-9'!$B$9:$FL$108,98,0)))</f>
        <v>0</v>
      </c>
      <c r="I2077" s="411">
        <f>IF($J2059="TC",0,IF($J2058="Nso",0,VLOOKUP($A2055,'Class-9'!$B$9:$FL$108,99,0)))</f>
        <v>0</v>
      </c>
      <c r="J2077" s="412">
        <f t="shared" si="421"/>
        <v>0</v>
      </c>
      <c r="K2077" s="411">
        <f>IF($J2059="TC",0,IF($J2058="Nso",0,VLOOKUP($A2055,'Class-9'!$B$9:$FL$108,101,0)))</f>
        <v>0</v>
      </c>
      <c r="L2077" s="411">
        <f>IF($J2059="Nso",0,VLOOKUP($A2055,'Class-9'!$B$9:$FL$108,102,0))</f>
        <v>0</v>
      </c>
      <c r="M2077" s="412">
        <f t="shared" si="422"/>
        <v>0</v>
      </c>
      <c r="N2077" s="411">
        <f t="shared" si="423"/>
        <v>0</v>
      </c>
      <c r="O2077" s="414" t="str">
        <f>IF($J2059="TC",0,IF($J2058="Nso",0,VLOOKUP($A2055,'Class-9'!$B$9:$FL$108,108,0)))</f>
        <v/>
      </c>
    </row>
    <row r="2078" spans="1:15" ht="23.25" customHeight="1">
      <c r="A2078" s="1138"/>
      <c r="B2078" s="417" t="s">
        <v>200</v>
      </c>
      <c r="C2078" s="1116" t="s">
        <v>89</v>
      </c>
      <c r="D2078" s="1117"/>
      <c r="E2078" s="1118"/>
      <c r="F2078" s="1122" t="s">
        <v>90</v>
      </c>
      <c r="G2078" s="1123"/>
      <c r="H2078" s="1124" t="s">
        <v>91</v>
      </c>
      <c r="I2078" s="1125"/>
      <c r="J2078" s="1126" t="s">
        <v>47</v>
      </c>
      <c r="K2078" s="1127"/>
      <c r="L2078" s="415" t="s">
        <v>111</v>
      </c>
      <c r="M2078" s="1128" t="s">
        <v>45</v>
      </c>
      <c r="N2078" s="1129"/>
      <c r="O2078" s="416" t="s">
        <v>49</v>
      </c>
    </row>
    <row r="2079" spans="1:15" ht="20.25" customHeight="1" thickBot="1">
      <c r="A2079" s="1138"/>
      <c r="B2079" s="417" t="s">
        <v>200</v>
      </c>
      <c r="C2079" s="1119"/>
      <c r="D2079" s="1120"/>
      <c r="E2079" s="1121"/>
      <c r="F2079" s="1130">
        <f>IF($J2058="TC",0,IF($J2058="Nso",0,VLOOKUP($A2055,'Class-9'!$B$9:$FL$108,160,0)))</f>
        <v>0</v>
      </c>
      <c r="G2079" s="1131"/>
      <c r="H2079" s="1130">
        <f>IF($J2058="TC",0,IF($J2058="Nso",0,VLOOKUP($A2055,'Class-9'!$B$9:$FL$108,161,0)))</f>
        <v>0</v>
      </c>
      <c r="I2079" s="1131"/>
      <c r="J2079" s="1132">
        <f>IF($J2058="TC",0,IF($J2058="Nso",0,VLOOKUP($A2055,'Class-9'!$B$9:$FL$108,162,0)))</f>
        <v>0</v>
      </c>
      <c r="K2079" s="1133"/>
      <c r="L2079" s="259" t="str">
        <f>IF($J2058="TC",0,IF($J2058="Nso",0,VLOOKUP($A2055,'Class-9'!$B$9:$FL$108,163,0)))</f>
        <v/>
      </c>
      <c r="M2079" s="1134" t="str">
        <f>IF($J2058="TC","TC",IF($J2058="Nso","NSO",VLOOKUP($A2055,'Class-9'!$B$9:$FL$108,164,0)))</f>
        <v/>
      </c>
      <c r="N2079" s="1135"/>
      <c r="O2079" s="79" t="str">
        <f>IF($J2058="Nso",0,VLOOKUP($A2055,'Class-9'!$B$9:$FL$108,166,0))</f>
        <v/>
      </c>
    </row>
    <row r="2080" spans="1:15" ht="20.25" customHeight="1">
      <c r="A2080" s="1138"/>
      <c r="B2080" s="417" t="s">
        <v>200</v>
      </c>
      <c r="C2080" s="1061" t="s">
        <v>64</v>
      </c>
      <c r="D2080" s="1062"/>
      <c r="E2080" s="1062"/>
      <c r="F2080" s="1062"/>
      <c r="G2080" s="1062"/>
      <c r="H2080" s="1063"/>
      <c r="I2080" s="1064" t="s">
        <v>65</v>
      </c>
      <c r="J2080" s="1065"/>
      <c r="K2080" s="1065"/>
      <c r="L2080" s="83">
        <f>VLOOKUP($A2055,'Class-9'!$B$9:$FL$108,157,0)</f>
        <v>0</v>
      </c>
      <c r="M2080" s="1066" t="s">
        <v>121</v>
      </c>
      <c r="N2080" s="1067"/>
      <c r="O2080" s="1068"/>
    </row>
    <row r="2081" spans="1:15" ht="20.25" customHeight="1" thickBot="1">
      <c r="A2081" s="1138"/>
      <c r="B2081" s="417" t="s">
        <v>200</v>
      </c>
      <c r="C2081" s="1069" t="s">
        <v>60</v>
      </c>
      <c r="D2081" s="1070"/>
      <c r="E2081" s="1070"/>
      <c r="F2081" s="1071" t="s">
        <v>192</v>
      </c>
      <c r="G2081" s="1071"/>
      <c r="H2081" s="260" t="s">
        <v>53</v>
      </c>
      <c r="I2081" s="1072" t="s">
        <v>66</v>
      </c>
      <c r="J2081" s="1073"/>
      <c r="K2081" s="1073"/>
      <c r="L2081" s="113">
        <f>VLOOKUP($A2055,'Class-9'!$B$9:$FL$108,158,0)</f>
        <v>0</v>
      </c>
      <c r="M2081" s="1074" t="str">
        <f>IF($J2058="TC",0,IF($J2058="Nso",0,VLOOKUP($A2055,'Class-9'!$B$9:$FL$108,159,0)))</f>
        <v/>
      </c>
      <c r="N2081" s="1075"/>
      <c r="O2081" s="1076"/>
    </row>
    <row r="2082" spans="1:15" ht="17.25" customHeight="1">
      <c r="A2082" s="1138"/>
      <c r="B2082" s="417" t="s">
        <v>200</v>
      </c>
      <c r="C2082" s="1069"/>
      <c r="D2082" s="1070"/>
      <c r="E2082" s="1070"/>
      <c r="F2082" s="1071"/>
      <c r="G2082" s="1071"/>
      <c r="H2082" s="261" t="s">
        <v>119</v>
      </c>
      <c r="I2082" s="1077" t="s">
        <v>67</v>
      </c>
      <c r="J2082" s="1078"/>
      <c r="K2082" s="1078"/>
      <c r="L2082" s="1079">
        <f>IF($J2058="TC","Transferred",IF($J2058="Nso","NameSeparated",VLOOKUP($A2055,'Class-9'!$B$9:$FL$108,167,0)))</f>
        <v>0</v>
      </c>
      <c r="M2082" s="1079"/>
      <c r="N2082" s="1079"/>
      <c r="O2082" s="1080"/>
    </row>
    <row r="2083" spans="1:15" ht="17.25" customHeight="1">
      <c r="A2083" s="1138"/>
      <c r="B2083" s="417" t="s">
        <v>200</v>
      </c>
      <c r="C2083" s="1081" t="str">
        <f>'Class-9'!$DF$3</f>
        <v>Foundation Of Information Tech.</v>
      </c>
      <c r="D2083" s="1082"/>
      <c r="E2083" s="1083"/>
      <c r="F2083" s="1084" t="str">
        <f>IF($J2058="TC",0,IF($J2058="Nso",0,VLOOKUP($A2055,'Class-9'!$B$9:$GP$108,185,0)))</f>
        <v>0/200</v>
      </c>
      <c r="G2083" s="1084"/>
      <c r="H2083" s="78" t="str">
        <f>IF($J2058="TC",0,IF($J2058="Nso",0,VLOOKUP($A2055,'Class-9'!$B$9:$GP$108,120,0)))</f>
        <v/>
      </c>
      <c r="I2083" s="1085" t="s">
        <v>79</v>
      </c>
      <c r="J2083" s="1086"/>
      <c r="K2083" s="1086"/>
      <c r="L2083" s="1087">
        <f>'Class-9'!$T$2</f>
        <v>44676</v>
      </c>
      <c r="M2083" s="1088"/>
      <c r="N2083" s="1088"/>
      <c r="O2083" s="1089"/>
    </row>
    <row r="2084" spans="1:15" ht="21" customHeight="1">
      <c r="A2084" s="1138"/>
      <c r="B2084" s="417" t="s">
        <v>200</v>
      </c>
      <c r="C2084" s="1090" t="str">
        <f>'Class-9'!$DR$3</f>
        <v>Health &amp; Phy. Edu.</v>
      </c>
      <c r="D2084" s="1084"/>
      <c r="E2084" s="1084"/>
      <c r="F2084" s="1030" t="str">
        <f>IF($J2058="TC",0,IF($J2058="Nso",0,VLOOKUP($A2055,'Class-9'!$B$9:$GP$108,189,0)))</f>
        <v>0/200</v>
      </c>
      <c r="G2084" s="1031"/>
      <c r="H2084" s="78" t="str">
        <f>IF($J2058="TC",0,IF($J2058="Nso",0,VLOOKUP($A2055,'Class-9'!$B$9:$GP$108,132,0)))</f>
        <v/>
      </c>
      <c r="I2084" s="1091"/>
      <c r="J2084" s="1092"/>
      <c r="K2084" s="1092"/>
      <c r="L2084" s="1092"/>
      <c r="M2084" s="1092"/>
      <c r="N2084" s="1092"/>
      <c r="O2084" s="1093"/>
    </row>
    <row r="2085" spans="1:15" ht="21" customHeight="1">
      <c r="A2085" s="1138"/>
      <c r="B2085" s="417" t="s">
        <v>200</v>
      </c>
      <c r="C2085" s="1028" t="str">
        <f>'Class-9'!$ED$3</f>
        <v>S.U.P.W.</v>
      </c>
      <c r="D2085" s="1029"/>
      <c r="E2085" s="1029"/>
      <c r="F2085" s="1030" t="str">
        <f>IF($J2058="TC",0,IF($J2058="Nso",0,VLOOKUP($A2055,'Class-9'!$B$9:$GP$108,193,0)))</f>
        <v>0/100</v>
      </c>
      <c r="G2085" s="1031"/>
      <c r="H2085" s="78" t="str">
        <f>IF($J2058="TC",0,IF($J2058="Nso",0,VLOOKUP($A2055,'Class-9'!$B$9:$GP$108,138,0)))</f>
        <v/>
      </c>
      <c r="I2085" s="1094"/>
      <c r="J2085" s="1095"/>
      <c r="K2085" s="1095"/>
      <c r="L2085" s="1095"/>
      <c r="M2085" s="1095"/>
      <c r="N2085" s="1095"/>
      <c r="O2085" s="1096"/>
    </row>
    <row r="2086" spans="1:15" ht="14.25" customHeight="1">
      <c r="A2086" s="1138"/>
      <c r="B2086" s="417" t="s">
        <v>200</v>
      </c>
      <c r="C2086" s="1028" t="str">
        <f>'Class-9'!$EJ$3</f>
        <v>ART EDUCATION</v>
      </c>
      <c r="D2086" s="1029"/>
      <c r="E2086" s="1029"/>
      <c r="F2086" s="1030" t="str">
        <f>IF($J2057="TC",0,IF($J2057="Nso",0,VLOOKUP($A2055,'Class-9'!$B$9:$GP$108,197,0)))</f>
        <v>0/100</v>
      </c>
      <c r="G2086" s="1031"/>
      <c r="H2086" s="78" t="str">
        <f>IF($J2057="TC",0,IF($J2057="Nso",0,VLOOKUP($A2055,'Class-9'!$B$9:$GP$108,144,0)))</f>
        <v/>
      </c>
      <c r="I2086" s="1032" t="s">
        <v>92</v>
      </c>
      <c r="J2086" s="1033"/>
      <c r="K2086" s="1033"/>
      <c r="L2086" s="1033"/>
      <c r="M2086" s="1033"/>
      <c r="N2086" s="1033"/>
      <c r="O2086" s="1034"/>
    </row>
    <row r="2087" spans="1:15" ht="14.25" customHeight="1" thickBot="1">
      <c r="A2087" s="1138"/>
      <c r="B2087" s="417" t="s">
        <v>200</v>
      </c>
      <c r="C2087" s="1035" t="str">
        <f>'Class-9'!$EP$3</f>
        <v>H &amp; C RAJ</v>
      </c>
      <c r="D2087" s="1036"/>
      <c r="E2087" s="1036"/>
      <c r="F2087" s="1037" t="str">
        <f>IF($J2058="TC",0,IF($J2058="Nso",0,VLOOKUP($A2055,'Class-9'!$B$9:$GU$108,201,0)))</f>
        <v>0/200</v>
      </c>
      <c r="G2087" s="1038"/>
      <c r="H2087" s="374" t="str">
        <f>IF($J2058="TC",0,IF($J2058="Nso",0,VLOOKUP($A2055,'Class-9'!$B$9:$GU$108,156,0)))</f>
        <v/>
      </c>
      <c r="I2087" s="1032" t="s">
        <v>73</v>
      </c>
      <c r="J2087" s="1033"/>
      <c r="K2087" s="1033"/>
      <c r="L2087" s="1033"/>
      <c r="M2087" s="1033"/>
      <c r="N2087" s="1033"/>
      <c r="O2087" s="1034"/>
    </row>
    <row r="2088" spans="1:15" ht="20.25" customHeight="1">
      <c r="A2088" s="1138"/>
      <c r="B2088" s="417" t="s">
        <v>200</v>
      </c>
      <c r="C2088" s="1046" t="s">
        <v>204</v>
      </c>
      <c r="D2088" s="1047"/>
      <c r="E2088" s="1048"/>
      <c r="F2088" s="1055" t="s">
        <v>205</v>
      </c>
      <c r="G2088" s="1056"/>
      <c r="H2088" s="434" t="s">
        <v>34</v>
      </c>
      <c r="I2088" s="1039" t="s">
        <v>74</v>
      </c>
      <c r="J2088" s="1033"/>
      <c r="K2088" s="1033"/>
      <c r="L2088" s="1033"/>
      <c r="M2088" s="1033"/>
      <c r="N2088" s="1033"/>
      <c r="O2088" s="1034"/>
    </row>
    <row r="2089" spans="1:15" ht="20.25" customHeight="1">
      <c r="A2089" s="1138"/>
      <c r="B2089" s="417" t="s">
        <v>200</v>
      </c>
      <c r="C2089" s="1049"/>
      <c r="D2089" s="1050"/>
      <c r="E2089" s="1051"/>
      <c r="F2089" s="1057" t="s">
        <v>206</v>
      </c>
      <c r="G2089" s="1058"/>
      <c r="H2089" s="435" t="s">
        <v>203</v>
      </c>
      <c r="I2089" s="1040" t="s">
        <v>75</v>
      </c>
      <c r="J2089" s="1041"/>
      <c r="K2089" s="1041"/>
      <c r="L2089" s="1041"/>
      <c r="M2089" s="1041"/>
      <c r="N2089" s="1041"/>
      <c r="O2089" s="1042"/>
    </row>
    <row r="2090" spans="1:15" ht="16.5" customHeight="1">
      <c r="A2090" s="1138"/>
      <c r="B2090" s="417" t="s">
        <v>200</v>
      </c>
      <c r="C2090" s="1049"/>
      <c r="D2090" s="1050"/>
      <c r="E2090" s="1051"/>
      <c r="F2090" s="1057" t="s">
        <v>210</v>
      </c>
      <c r="G2090" s="1058"/>
      <c r="H2090" s="435" t="s">
        <v>68</v>
      </c>
      <c r="I2090" s="1043"/>
      <c r="J2090" s="1044"/>
      <c r="K2090" s="1044"/>
      <c r="L2090" s="1044"/>
      <c r="M2090" s="1044"/>
      <c r="N2090" s="1044"/>
      <c r="O2090" s="1045"/>
    </row>
    <row r="2091" spans="1:15" ht="16.5" customHeight="1">
      <c r="A2091" s="1138"/>
      <c r="B2091" s="417" t="s">
        <v>200</v>
      </c>
      <c r="C2091" s="1049"/>
      <c r="D2091" s="1050"/>
      <c r="E2091" s="1051"/>
      <c r="F2091" s="1057" t="s">
        <v>211</v>
      </c>
      <c r="G2091" s="1058"/>
      <c r="H2091" s="435" t="s">
        <v>69</v>
      </c>
      <c r="I2091" s="1043"/>
      <c r="J2091" s="1044"/>
      <c r="K2091" s="1044"/>
      <c r="L2091" s="1044"/>
      <c r="M2091" s="1044"/>
      <c r="N2091" s="1044"/>
      <c r="O2091" s="1045"/>
    </row>
    <row r="2092" spans="1:15" ht="16.5" customHeight="1">
      <c r="A2092" s="1138"/>
      <c r="B2092" s="417" t="s">
        <v>200</v>
      </c>
      <c r="C2092" s="1049"/>
      <c r="D2092" s="1050"/>
      <c r="E2092" s="1051"/>
      <c r="F2092" s="1057" t="s">
        <v>120</v>
      </c>
      <c r="G2092" s="1058"/>
      <c r="H2092" s="435" t="s">
        <v>71</v>
      </c>
      <c r="I2092" s="1022" t="s">
        <v>93</v>
      </c>
      <c r="J2092" s="1023"/>
      <c r="K2092" s="1023"/>
      <c r="L2092" s="1023"/>
      <c r="M2092" s="1023"/>
      <c r="N2092" s="1023"/>
      <c r="O2092" s="1024"/>
    </row>
    <row r="2093" spans="1:15" ht="16.5" customHeight="1" thickBot="1">
      <c r="A2093" s="1138"/>
      <c r="B2093" s="418" t="s">
        <v>200</v>
      </c>
      <c r="C2093" s="1052"/>
      <c r="D2093" s="1053"/>
      <c r="E2093" s="1054"/>
      <c r="F2093" s="1059" t="s">
        <v>208</v>
      </c>
      <c r="G2093" s="1060"/>
      <c r="H2093" s="436" t="s">
        <v>70</v>
      </c>
      <c r="I2093" s="1025"/>
      <c r="J2093" s="1026"/>
      <c r="K2093" s="1026"/>
      <c r="L2093" s="1026"/>
      <c r="M2093" s="1026"/>
      <c r="N2093" s="1026"/>
      <c r="O2093" s="1027"/>
    </row>
    <row r="2094" spans="1:15" ht="15.75" thickTop="1">
      <c r="A2094" s="1136"/>
      <c r="B2094" s="1136"/>
      <c r="C2094" s="1136"/>
      <c r="D2094" s="1136"/>
      <c r="E2094" s="1136"/>
      <c r="F2094" s="1136"/>
      <c r="G2094" s="1136"/>
      <c r="H2094" s="1136"/>
      <c r="I2094" s="1136"/>
      <c r="J2094" s="1136"/>
      <c r="K2094" s="1136"/>
      <c r="L2094" s="1136"/>
      <c r="M2094" s="1136"/>
      <c r="N2094" s="1136"/>
      <c r="O2094" s="1136"/>
    </row>
    <row r="2095" spans="1:15" ht="24.75" customHeight="1" thickBot="1">
      <c r="A2095" s="263">
        <f>A2055+1</f>
        <v>54</v>
      </c>
      <c r="B2095" s="1137" t="s">
        <v>56</v>
      </c>
      <c r="C2095" s="1137"/>
      <c r="D2095" s="1137"/>
      <c r="E2095" s="1137"/>
      <c r="F2095" s="1137"/>
      <c r="G2095" s="1137"/>
      <c r="H2095" s="1137"/>
      <c r="I2095" s="1137"/>
      <c r="J2095" s="1137"/>
      <c r="K2095" s="1137"/>
      <c r="L2095" s="1137"/>
      <c r="M2095" s="1137"/>
      <c r="N2095" s="1137"/>
      <c r="O2095" s="1137"/>
    </row>
    <row r="2096" spans="1:15" s="430" customFormat="1" ht="30.75" customHeight="1" thickTop="1">
      <c r="A2096" s="1138"/>
      <c r="B2096" s="1139"/>
      <c r="C2096" s="1140"/>
      <c r="D2096" s="1143" t="str">
        <f>Master!$E$8</f>
        <v>Govt. Sr. Secondary School Raimalwada</v>
      </c>
      <c r="E2096" s="1144"/>
      <c r="F2096" s="1144"/>
      <c r="G2096" s="1144"/>
      <c r="H2096" s="1144"/>
      <c r="I2096" s="1144"/>
      <c r="J2096" s="1144"/>
      <c r="K2096" s="1144"/>
      <c r="L2096" s="1144"/>
      <c r="M2096" s="1144"/>
      <c r="N2096" s="1144"/>
      <c r="O2096" s="1145"/>
    </row>
    <row r="2097" spans="1:16" ht="26.25" customHeight="1" thickBot="1">
      <c r="A2097" s="1138"/>
      <c r="B2097" s="1141"/>
      <c r="C2097" s="1142"/>
      <c r="D2097" s="1146" t="str">
        <f>Master!$E$11</f>
        <v>P.S.-Bapini (Jodhpur)</v>
      </c>
      <c r="E2097" s="1147"/>
      <c r="F2097" s="1147"/>
      <c r="G2097" s="1147"/>
      <c r="H2097" s="1147"/>
      <c r="I2097" s="1147"/>
      <c r="J2097" s="1147"/>
      <c r="K2097" s="1147"/>
      <c r="L2097" s="1147"/>
      <c r="M2097" s="1147"/>
      <c r="N2097" s="1147"/>
      <c r="O2097" s="1148"/>
    </row>
    <row r="2098" spans="1:16" ht="22.5" customHeight="1">
      <c r="A2098" s="1138"/>
      <c r="B2098" s="262"/>
      <c r="C2098" s="1149" t="s">
        <v>183</v>
      </c>
      <c r="D2098" s="1150"/>
      <c r="E2098" s="1150"/>
      <c r="F2098" s="1150"/>
      <c r="G2098" s="1151"/>
      <c r="H2098" s="1158" t="s">
        <v>156</v>
      </c>
      <c r="I2098" s="1158"/>
      <c r="J2098" s="1161">
        <f>VLOOKUP($A2095,'Class-9'!$B$9:$K$108,6)</f>
        <v>0</v>
      </c>
      <c r="K2098" s="1162"/>
      <c r="L2098" s="1167" t="s">
        <v>76</v>
      </c>
      <c r="M2098" s="1168"/>
      <c r="N2098" s="1169" t="str">
        <f>Master!$E$14</f>
        <v>08151106901</v>
      </c>
      <c r="O2098" s="1170"/>
    </row>
    <row r="2099" spans="1:16" ht="18.75" customHeight="1">
      <c r="A2099" s="1138"/>
      <c r="B2099" s="37"/>
      <c r="C2099" s="1152"/>
      <c r="D2099" s="1153"/>
      <c r="E2099" s="1153"/>
      <c r="F2099" s="1153"/>
      <c r="G2099" s="1154"/>
      <c r="H2099" s="1159"/>
      <c r="I2099" s="1159"/>
      <c r="J2099" s="1163"/>
      <c r="K2099" s="1164"/>
      <c r="L2099" s="1171" t="s">
        <v>72</v>
      </c>
      <c r="M2099" s="1172"/>
      <c r="N2099" s="1172"/>
      <c r="O2099" s="1173"/>
      <c r="P2099" s="104" t="s">
        <v>191</v>
      </c>
    </row>
    <row r="2100" spans="1:16" ht="23.25" customHeight="1" thickBot="1">
      <c r="A2100" s="1138"/>
      <c r="B2100" s="37"/>
      <c r="C2100" s="1155"/>
      <c r="D2100" s="1156"/>
      <c r="E2100" s="1156"/>
      <c r="F2100" s="1156"/>
      <c r="G2100" s="1157"/>
      <c r="H2100" s="1160"/>
      <c r="I2100" s="1160"/>
      <c r="J2100" s="1165"/>
      <c r="K2100" s="1166"/>
      <c r="L2100" s="1174" t="s">
        <v>57</v>
      </c>
      <c r="M2100" s="1175"/>
      <c r="N2100" s="1176" t="str">
        <f>Master!$E$6</f>
        <v>2021-22</v>
      </c>
      <c r="O2100" s="1177"/>
    </row>
    <row r="2101" spans="1:16" ht="20.25" customHeight="1">
      <c r="A2101" s="1138"/>
      <c r="B2101" s="417" t="s">
        <v>200</v>
      </c>
      <c r="C2101" s="1178" t="s">
        <v>22</v>
      </c>
      <c r="D2101" s="1179"/>
      <c r="E2101" s="1179"/>
      <c r="F2101" s="1180"/>
      <c r="G2101" s="23" t="s">
        <v>181</v>
      </c>
      <c r="H2101" s="1181">
        <f>VLOOKUP($A2095,'Class-9'!$B$9:$FL$108,4,0)</f>
        <v>0</v>
      </c>
      <c r="I2101" s="1181"/>
      <c r="J2101" s="1181"/>
      <c r="K2101" s="1181"/>
      <c r="L2101" s="1181"/>
      <c r="M2101" s="1181"/>
      <c r="N2101" s="1181"/>
      <c r="O2101" s="1182"/>
    </row>
    <row r="2102" spans="1:16" ht="20.25" customHeight="1">
      <c r="A2102" s="1138"/>
      <c r="B2102" s="417" t="s">
        <v>200</v>
      </c>
      <c r="C2102" s="1183" t="s">
        <v>24</v>
      </c>
      <c r="D2102" s="1184"/>
      <c r="E2102" s="1184"/>
      <c r="F2102" s="1185"/>
      <c r="G2102" s="31" t="s">
        <v>181</v>
      </c>
      <c r="H2102" s="1186">
        <f>VLOOKUP($A2095,'Class-9'!$B$9:$FL$108,7,0)</f>
        <v>0</v>
      </c>
      <c r="I2102" s="1186"/>
      <c r="J2102" s="1186"/>
      <c r="K2102" s="1186"/>
      <c r="L2102" s="1186"/>
      <c r="M2102" s="1186"/>
      <c r="N2102" s="1186"/>
      <c r="O2102" s="1187"/>
    </row>
    <row r="2103" spans="1:16" ht="20.25" customHeight="1">
      <c r="A2103" s="1138"/>
      <c r="B2103" s="417" t="s">
        <v>200</v>
      </c>
      <c r="C2103" s="1183" t="s">
        <v>25</v>
      </c>
      <c r="D2103" s="1184"/>
      <c r="E2103" s="1184"/>
      <c r="F2103" s="1185"/>
      <c r="G2103" s="31" t="s">
        <v>181</v>
      </c>
      <c r="H2103" s="1186">
        <f>VLOOKUP($A2095,'Class-9'!$B$9:$FL$108,8,0)</f>
        <v>0</v>
      </c>
      <c r="I2103" s="1186"/>
      <c r="J2103" s="1186"/>
      <c r="K2103" s="1186"/>
      <c r="L2103" s="1186"/>
      <c r="M2103" s="1186"/>
      <c r="N2103" s="1186"/>
      <c r="O2103" s="1187"/>
    </row>
    <row r="2104" spans="1:16" ht="20.25" customHeight="1">
      <c r="A2104" s="1138"/>
      <c r="B2104" s="417" t="s">
        <v>200</v>
      </c>
      <c r="C2104" s="1183" t="s">
        <v>58</v>
      </c>
      <c r="D2104" s="1184"/>
      <c r="E2104" s="1184"/>
      <c r="F2104" s="1185"/>
      <c r="G2104" s="31" t="s">
        <v>181</v>
      </c>
      <c r="H2104" s="1186">
        <f>VLOOKUP($A2095,'Class-9'!$B$9:$FL$108,9,0)</f>
        <v>0</v>
      </c>
      <c r="I2104" s="1186"/>
      <c r="J2104" s="1186"/>
      <c r="K2104" s="1186"/>
      <c r="L2104" s="1186"/>
      <c r="M2104" s="1186"/>
      <c r="N2104" s="1186"/>
      <c r="O2104" s="1187"/>
    </row>
    <row r="2105" spans="1:16" ht="20.25" customHeight="1">
      <c r="A2105" s="1138"/>
      <c r="B2105" s="417" t="s">
        <v>200</v>
      </c>
      <c r="C2105" s="1183" t="s">
        <v>59</v>
      </c>
      <c r="D2105" s="1184"/>
      <c r="E2105" s="1184"/>
      <c r="F2105" s="1185"/>
      <c r="G2105" s="31" t="s">
        <v>181</v>
      </c>
      <c r="H2105" s="1188" t="str">
        <f>CONCATENATE('Class-9'!$G$4,'Class-9'!$J$4)</f>
        <v>9(A)</v>
      </c>
      <c r="I2105" s="1186"/>
      <c r="J2105" s="1186"/>
      <c r="K2105" s="1186"/>
      <c r="L2105" s="1186"/>
      <c r="M2105" s="1186"/>
      <c r="N2105" s="1186"/>
      <c r="O2105" s="1187"/>
    </row>
    <row r="2106" spans="1:16" ht="20.25" customHeight="1" thickBot="1">
      <c r="A2106" s="1138"/>
      <c r="B2106" s="417" t="s">
        <v>200</v>
      </c>
      <c r="C2106" s="1189" t="s">
        <v>27</v>
      </c>
      <c r="D2106" s="1190"/>
      <c r="E2106" s="1190"/>
      <c r="F2106" s="1191"/>
      <c r="G2106" s="80" t="s">
        <v>181</v>
      </c>
      <c r="H2106" s="1192">
        <f>VLOOKUP($A2095,'Class-9'!$B$9:$FL$108,10,0)</f>
        <v>0</v>
      </c>
      <c r="I2106" s="1192"/>
      <c r="J2106" s="1192"/>
      <c r="K2106" s="1192"/>
      <c r="L2106" s="1192"/>
      <c r="M2106" s="1192"/>
      <c r="N2106" s="1192"/>
      <c r="O2106" s="1193"/>
    </row>
    <row r="2107" spans="1:16" ht="16.5" customHeight="1">
      <c r="A2107" s="1138"/>
      <c r="B2107" s="417" t="s">
        <v>200</v>
      </c>
      <c r="C2107" s="1194" t="s">
        <v>60</v>
      </c>
      <c r="D2107" s="1195"/>
      <c r="E2107" s="1198" t="s">
        <v>81</v>
      </c>
      <c r="F2107" s="1198" t="s">
        <v>82</v>
      </c>
      <c r="G2107" s="1200" t="s">
        <v>32</v>
      </c>
      <c r="H2107" s="1202" t="s">
        <v>61</v>
      </c>
      <c r="I2107" s="1202"/>
      <c r="J2107" s="1203"/>
      <c r="K2107" s="1204" t="s">
        <v>97</v>
      </c>
      <c r="L2107" s="1205"/>
      <c r="M2107" s="1206"/>
      <c r="N2107" s="1097" t="s">
        <v>88</v>
      </c>
      <c r="O2107" s="1099" t="s">
        <v>118</v>
      </c>
    </row>
    <row r="2108" spans="1:16" ht="16.5" customHeight="1">
      <c r="A2108" s="1138"/>
      <c r="B2108" s="417" t="s">
        <v>200</v>
      </c>
      <c r="C2108" s="1196"/>
      <c r="D2108" s="1197"/>
      <c r="E2108" s="1199"/>
      <c r="F2108" s="1199"/>
      <c r="G2108" s="1201"/>
      <c r="H2108" s="428" t="s">
        <v>31</v>
      </c>
      <c r="I2108" s="254" t="s">
        <v>194</v>
      </c>
      <c r="J2108" s="429" t="s">
        <v>32</v>
      </c>
      <c r="K2108" s="428" t="s">
        <v>31</v>
      </c>
      <c r="L2108" s="254" t="s">
        <v>194</v>
      </c>
      <c r="M2108" s="429" t="s">
        <v>32</v>
      </c>
      <c r="N2108" s="1098"/>
      <c r="O2108" s="1100"/>
    </row>
    <row r="2109" spans="1:16" ht="16.5" customHeight="1" thickBot="1">
      <c r="A2109" s="1138"/>
      <c r="B2109" s="417" t="s">
        <v>200</v>
      </c>
      <c r="C2109" s="1102" t="s">
        <v>62</v>
      </c>
      <c r="D2109" s="1103"/>
      <c r="E2109" s="253">
        <f>'Class-9'!$L$7</f>
        <v>10</v>
      </c>
      <c r="F2109" s="253">
        <f>'Class-9'!$M$7</f>
        <v>10</v>
      </c>
      <c r="G2109" s="255">
        <f>SUM(E2109:F2109)</f>
        <v>20</v>
      </c>
      <c r="H2109" s="253">
        <f>'Class-9'!$O$7</f>
        <v>24</v>
      </c>
      <c r="I2109" s="253">
        <f>'Class-9'!$P$7</f>
        <v>6</v>
      </c>
      <c r="J2109" s="255">
        <f>SUM(H2109:I2109)</f>
        <v>30</v>
      </c>
      <c r="K2109" s="253">
        <f>'Class-9'!$R$7</f>
        <v>40</v>
      </c>
      <c r="L2109" s="253">
        <f>'Class-9'!$S$7</f>
        <v>10</v>
      </c>
      <c r="M2109" s="255">
        <f>SUM(K2109:L2109)</f>
        <v>50</v>
      </c>
      <c r="N2109" s="129">
        <f>SUM(G2109,J2109,M2109)</f>
        <v>100</v>
      </c>
      <c r="O2109" s="1101"/>
    </row>
    <row r="2110" spans="1:16" ht="16.5" customHeight="1">
      <c r="A2110" s="1138"/>
      <c r="B2110" s="417" t="s">
        <v>200</v>
      </c>
      <c r="C2110" s="1104" t="str">
        <f>'Class-9'!$L$3</f>
        <v>HINDI</v>
      </c>
      <c r="D2110" s="1105"/>
      <c r="E2110" s="81">
        <f>IF($J2098="TC",0,IF($J2098="Nso",0,VLOOKUP($A2095,'Class-9'!$B$9:$FL$108,11,0)))</f>
        <v>0</v>
      </c>
      <c r="F2110" s="81">
        <f>IF($J2098="TC",0,IF($J2098="Nso",0,VLOOKUP($A2095,'Class-9'!$B$9:$FL$108,12,0)))</f>
        <v>0</v>
      </c>
      <c r="G2110" s="256">
        <f>E2110+F2110</f>
        <v>0</v>
      </c>
      <c r="H2110" s="81">
        <f>IF($J2098="TC",0,IF($J2098="Nso",0,VLOOKUP($A2095,'Class-9'!$B$9:$FL$108,14,0)))</f>
        <v>0</v>
      </c>
      <c r="I2110" s="81">
        <f>IF($J2098="TC",0,IF($J2098="Nso",0,VLOOKUP($A2095,'Class-9'!$B$9:$FL$108,15,0)))</f>
        <v>0</v>
      </c>
      <c r="J2110" s="256">
        <f>H2110+I2110</f>
        <v>0</v>
      </c>
      <c r="K2110" s="81">
        <f>IF($J2098="TC",0,IF($J2098="Nso",0,VLOOKUP($A2095,'Class-9'!$B$9:$FL$108,17,0)))</f>
        <v>0</v>
      </c>
      <c r="L2110" s="81">
        <f>IF($J2098="Nso",0,VLOOKUP($A2095,'Class-9'!$B$9:$FL$108,18,0))</f>
        <v>0</v>
      </c>
      <c r="M2110" s="256">
        <f>K2110+L2110</f>
        <v>0</v>
      </c>
      <c r="N2110" s="81">
        <f>G2110+J2110+M2110</f>
        <v>0</v>
      </c>
      <c r="O2110" s="82" t="str">
        <f>IF($J2098="TC",0,IF($J2098="Nso",0,VLOOKUP($A2095,'Class-9'!$B$9:$FL$108,24,0)))</f>
        <v/>
      </c>
    </row>
    <row r="2111" spans="1:16" ht="16.5" customHeight="1" thickBot="1">
      <c r="A2111" s="1138"/>
      <c r="B2111" s="417" t="s">
        <v>200</v>
      </c>
      <c r="C2111" s="1106" t="str">
        <f>'Class-9'!$Z$3</f>
        <v>ENGLISH</v>
      </c>
      <c r="D2111" s="1107"/>
      <c r="E2111" s="419">
        <f>IF($J2098="TC",0,IF($J2098="Nso",0,VLOOKUP($A2095,'Class-9'!$B$9:$FL$108,25,0)))</f>
        <v>0</v>
      </c>
      <c r="F2111" s="419">
        <f>IF($J2098="TC",0,IF($J2098="Nso",0,VLOOKUP($A2095,'Class-9'!$B$9:$FL$108,26,0)))</f>
        <v>0</v>
      </c>
      <c r="G2111" s="420">
        <f t="shared" ref="G2111" si="424">E2111+F2111</f>
        <v>0</v>
      </c>
      <c r="H2111" s="421">
        <f>IF($J2098="TC",0,IF($J2098="Nso",0,VLOOKUP($A2095,'Class-9'!$B$9:$FL$108,28,0)))</f>
        <v>0</v>
      </c>
      <c r="I2111" s="419">
        <f>IF($J2098="TC",0,IF($J2098="Nso",0,VLOOKUP($A2095,'Class-9'!$B$9:$FL$108,29,0)))</f>
        <v>0</v>
      </c>
      <c r="J2111" s="420">
        <f t="shared" ref="J2111" si="425">H2111+I2111</f>
        <v>0</v>
      </c>
      <c r="K2111" s="419">
        <f>IF($J2098="TC",0,IF($J2098="Nso",0,VLOOKUP($A2095,'Class-9'!$B$9:$FL$108,31,0)))</f>
        <v>0</v>
      </c>
      <c r="L2111" s="419">
        <f>IF($J2098="Nso",0,VLOOKUP($A2095,'Class-9'!$B$9:$FL$108,32,0))</f>
        <v>0</v>
      </c>
      <c r="M2111" s="420">
        <f t="shared" ref="M2111" si="426">K2111+L2111</f>
        <v>0</v>
      </c>
      <c r="N2111" s="419">
        <f t="shared" ref="N2111" si="427">G2111+J2111+M2111</f>
        <v>0</v>
      </c>
      <c r="O2111" s="422" t="str">
        <f>IF($J2098="TC",0,IF($J2098="Nso",0,VLOOKUP($A2095,'Class-9'!$B$9:$FL$108,38,0)))</f>
        <v/>
      </c>
    </row>
    <row r="2112" spans="1:16" ht="16.5" customHeight="1" thickBot="1">
      <c r="A2112" s="1138"/>
      <c r="B2112" s="417" t="s">
        <v>200</v>
      </c>
      <c r="C2112" s="1108" t="s">
        <v>62</v>
      </c>
      <c r="D2112" s="1109"/>
      <c r="E2112" s="424">
        <f>'Class-9'!$AN$7</f>
        <v>20</v>
      </c>
      <c r="F2112" s="424">
        <f>'Class-9'!$AO$7</f>
        <v>20</v>
      </c>
      <c r="G2112" s="425">
        <f>SUM(E2112:F2112)</f>
        <v>40</v>
      </c>
      <c r="H2112" s="424">
        <f>'Class-9'!$AQ$7</f>
        <v>48</v>
      </c>
      <c r="I2112" s="424">
        <f>'Class-9'!$AR$7</f>
        <v>12</v>
      </c>
      <c r="J2112" s="425">
        <f>SUM(H2112:I2112)</f>
        <v>60</v>
      </c>
      <c r="K2112" s="424">
        <f>'Class-9'!$AT$7</f>
        <v>80</v>
      </c>
      <c r="L2112" s="424">
        <f>'Class-9'!$AU$7</f>
        <v>20</v>
      </c>
      <c r="M2112" s="425">
        <f>SUM(K2112:L2112)</f>
        <v>100</v>
      </c>
      <c r="N2112" s="426">
        <f>SUM(G2112,J2112,M2112)</f>
        <v>200</v>
      </c>
      <c r="O2112" s="427" t="s">
        <v>201</v>
      </c>
    </row>
    <row r="2113" spans="1:15" ht="16.5" customHeight="1">
      <c r="A2113" s="1138"/>
      <c r="B2113" s="417" t="s">
        <v>200</v>
      </c>
      <c r="C2113" s="1110" t="str">
        <f>'Class-9'!$AN$3</f>
        <v>SANSKRIT-I</v>
      </c>
      <c r="D2113" s="1111"/>
      <c r="E2113" s="81">
        <f>IF($J2098="TC",0,IF($J2098="Nso",0,VLOOKUP($A2095,'Class-9'!$B$9:$FL$108,39,0)))</f>
        <v>0</v>
      </c>
      <c r="F2113" s="81">
        <f>IF($J2098="TC",0,IF($J2098="TC",0,IF($J2098="Nso",0,VLOOKUP($A2095,'Class-9'!$B$9:$FL$108,40,0))))</f>
        <v>0</v>
      </c>
      <c r="G2113" s="423">
        <f t="shared" ref="G2113:G2117" si="428">E2113+F2113</f>
        <v>0</v>
      </c>
      <c r="H2113" s="410">
        <f>IF($J2098="TC",0,IF($J2098="Nso",0,VLOOKUP($A2095,'Class-9'!$B$9:$FL$108,42,0)))</f>
        <v>0</v>
      </c>
      <c r="I2113" s="81">
        <f>IF($J2098="TC",0,IF($J2098="Nso",0,VLOOKUP($A2095,'Class-9'!$B$9:$FL$108,43,0)))</f>
        <v>0</v>
      </c>
      <c r="J2113" s="423">
        <f t="shared" ref="J2113:J2117" si="429">H2113+I2113</f>
        <v>0</v>
      </c>
      <c r="K2113" s="81">
        <f>IF($J2098="TC",0,IF($J2098="Nso",0,VLOOKUP($A2095,'Class-9'!$B$9:$FL$108,45,0)))</f>
        <v>0</v>
      </c>
      <c r="L2113" s="81">
        <f>IF($J2098="Nso",0,VLOOKUP($A2095,'Class-9'!$B$9:$FL$108,46,0))</f>
        <v>0</v>
      </c>
      <c r="M2113" s="423">
        <f t="shared" ref="M2113:M2117" si="430">K2113+L2113</f>
        <v>0</v>
      </c>
      <c r="N2113" s="81">
        <f t="shared" ref="N2113:N2117" si="431">G2113+J2113+M2113</f>
        <v>0</v>
      </c>
      <c r="O2113" s="82" t="str">
        <f>IF($J2098="TC",0,IF($J2098="Nso",0,VLOOKUP($A2095,'Class-9'!$B$9:$FL$108,52,0)))</f>
        <v/>
      </c>
    </row>
    <row r="2114" spans="1:15" ht="16.5" customHeight="1">
      <c r="A2114" s="1138"/>
      <c r="B2114" s="417" t="s">
        <v>200</v>
      </c>
      <c r="C2114" s="1112" t="str">
        <f>'Class-9'!$BB$3</f>
        <v>SANSKRIT-II</v>
      </c>
      <c r="D2114" s="1113"/>
      <c r="E2114" s="81">
        <f>IF($J2098="TC",0,IF($J2098="Nso",0,VLOOKUP($A2095,'Class-9'!$B$9:$FL$108,53,0)))</f>
        <v>0</v>
      </c>
      <c r="F2114" s="81">
        <f>IF($J2098="TC",0,IF($J2098="Nso",0,VLOOKUP($A2095,'Class-9'!$B$9:$FL$108,54,0)))</f>
        <v>0</v>
      </c>
      <c r="G2114" s="257">
        <f t="shared" si="428"/>
        <v>0</v>
      </c>
      <c r="H2114" s="258">
        <f>IF($J2098="TC",0,IF($J2098="Nso",0,VLOOKUP($A2095,'Class-9'!$B$9:$FL$108,56,0)))</f>
        <v>0</v>
      </c>
      <c r="I2114" s="81">
        <f>IF($J2098="TC",0,IF($J2098="Nso",0,VLOOKUP($A2095,'Class-9'!$B$9:$FL$108,57,0)))</f>
        <v>0</v>
      </c>
      <c r="J2114" s="257">
        <f t="shared" si="429"/>
        <v>0</v>
      </c>
      <c r="K2114" s="81">
        <f>IF($J2098="TC",0,IF($J2098="Nso",0,VLOOKUP($A2095,'Class-9'!$B$9:$FL$108,59,0)))</f>
        <v>0</v>
      </c>
      <c r="L2114" s="81">
        <f>IF($J2098="Nso",0,VLOOKUP($A2095,'Class-9'!$B$9:$FL$108,60,0))</f>
        <v>0</v>
      </c>
      <c r="M2114" s="257">
        <f t="shared" si="430"/>
        <v>0</v>
      </c>
      <c r="N2114" s="81">
        <f t="shared" si="431"/>
        <v>0</v>
      </c>
      <c r="O2114" s="82" t="str">
        <f>IF($J2098="TC",0,IF($J2098="Nso",0,VLOOKUP($A2095,'Class-9'!$B$9:$FL$108,66,0)))</f>
        <v/>
      </c>
    </row>
    <row r="2115" spans="1:15" ht="16.5" customHeight="1">
      <c r="A2115" s="1138"/>
      <c r="B2115" s="417" t="s">
        <v>200</v>
      </c>
      <c r="C2115" s="1112" t="str">
        <f>'Class-9'!$BP$3</f>
        <v>MATHEMATICS</v>
      </c>
      <c r="D2115" s="1113"/>
      <c r="E2115" s="81">
        <f>IF($J2098="TC",0,IF($J2098="Nso",0,VLOOKUP($A2095,'Class-9'!$B$9:$FL$108,67,0)))</f>
        <v>0</v>
      </c>
      <c r="F2115" s="81">
        <f>IF($J2098="TC",0,IF($J2098="Nso",0,VLOOKUP($A2095,'Class-9'!$B$9:$FL$108,68,0)))</f>
        <v>0</v>
      </c>
      <c r="G2115" s="257">
        <f t="shared" si="428"/>
        <v>0</v>
      </c>
      <c r="H2115" s="258">
        <f>IF($J2098="TC",0,IF($J2098="Nso",0,VLOOKUP($A2095,'Class-9'!$B$9:$FL$108,70,0)))</f>
        <v>0</v>
      </c>
      <c r="I2115" s="81">
        <f>IF($J2098="TC",0,IF($J2098="Nso",0,VLOOKUP($A2095,'Class-9'!$B$9:$FL$108,71,0)))</f>
        <v>0</v>
      </c>
      <c r="J2115" s="257">
        <f t="shared" si="429"/>
        <v>0</v>
      </c>
      <c r="K2115" s="81">
        <f>IF($J2098="TC",0,IF($J2098="Nso",0,VLOOKUP($A2095,'Class-9'!$B$9:$FL$108,73,0)))</f>
        <v>0</v>
      </c>
      <c r="L2115" s="81">
        <f>IF($J2098="Nso",0,VLOOKUP($A2095,'Class-9'!$B$9:$FL$108,74,0))</f>
        <v>0</v>
      </c>
      <c r="M2115" s="257">
        <f t="shared" si="430"/>
        <v>0</v>
      </c>
      <c r="N2115" s="81">
        <f t="shared" si="431"/>
        <v>0</v>
      </c>
      <c r="O2115" s="82" t="str">
        <f>IF($J2098="TC",0,IF($J2098="Nso",0,VLOOKUP($A2095,'Class-9'!$B$9:$FL$108,80,0)))</f>
        <v/>
      </c>
    </row>
    <row r="2116" spans="1:15" ht="16.5" customHeight="1">
      <c r="A2116" s="1138"/>
      <c r="B2116" s="417" t="s">
        <v>200</v>
      </c>
      <c r="C2116" s="1114" t="str">
        <f>'Class-9'!$CD$3</f>
        <v>SCIENCE</v>
      </c>
      <c r="D2116" s="1115"/>
      <c r="E2116" s="411">
        <f>IF($J2098="TC",0,IF($J2098="Nso",0,VLOOKUP($A2095,'Class-9'!$B$9:$FL$108,81,0)))</f>
        <v>0</v>
      </c>
      <c r="F2116" s="411">
        <f>IF($J2098="TC",0,IF($J2098="Nso",0,VLOOKUP($A2095,'Class-9'!$B$9:$FL$108,82,0)))</f>
        <v>0</v>
      </c>
      <c r="G2116" s="412">
        <f t="shared" si="428"/>
        <v>0</v>
      </c>
      <c r="H2116" s="413">
        <f>IF($J2098="TC",0,IF($J2098="Nso",0,VLOOKUP($A2095,'Class-9'!$B$9:$FL$108,84,0)))</f>
        <v>0</v>
      </c>
      <c r="I2116" s="411">
        <f>IF($J2098="TC",0,IF($J2098="Nso",0,VLOOKUP($A2095,'Class-9'!$B$9:$FL$108,85,0)))</f>
        <v>0</v>
      </c>
      <c r="J2116" s="412">
        <f t="shared" si="429"/>
        <v>0</v>
      </c>
      <c r="K2116" s="411">
        <f>IF($J2098="TC",0,IF($J2098="Nso",0,VLOOKUP($A2095,'Class-9'!$B$9:$FL$108,87,0)))</f>
        <v>0</v>
      </c>
      <c r="L2116" s="411">
        <f>IF($J2098="Nso",0,VLOOKUP($A2095,'Class-9'!$B$9:$FL$108,88,0))</f>
        <v>0</v>
      </c>
      <c r="M2116" s="412">
        <f t="shared" si="430"/>
        <v>0</v>
      </c>
      <c r="N2116" s="411">
        <f t="shared" si="431"/>
        <v>0</v>
      </c>
      <c r="O2116" s="414" t="str">
        <f>IF($J2098="TC",0,IF($J2098="Nso",0,VLOOKUP($A2095,'Class-9'!$B$9:$FL$108,94,0)))</f>
        <v/>
      </c>
    </row>
    <row r="2117" spans="1:15" ht="16.5" customHeight="1" thickBot="1">
      <c r="A2117" s="1138"/>
      <c r="B2117" s="417" t="s">
        <v>200</v>
      </c>
      <c r="C2117" s="1114" t="str">
        <f>'Class-9'!$CR$3</f>
        <v>SOCIAL SCIENCE</v>
      </c>
      <c r="D2117" s="1115"/>
      <c r="E2117" s="411">
        <f>IF($J2099="TC",0,IF($J2098="Nso",0,VLOOKUP($A2095,'Class-9'!$B$9:$FL$108,95,0)))</f>
        <v>0</v>
      </c>
      <c r="F2117" s="411">
        <f>IF($J2099="TC",0,IF($J2098="Nso",0,VLOOKUP($A2095,'Class-9'!$B$9:$FL$108,96,0)))</f>
        <v>0</v>
      </c>
      <c r="G2117" s="412">
        <f t="shared" si="428"/>
        <v>0</v>
      </c>
      <c r="H2117" s="413">
        <f>IF($J2099="TC",0,IF($J2098="Nso",0,VLOOKUP($A2095,'Class-9'!$B$9:$FL$108,98,0)))</f>
        <v>0</v>
      </c>
      <c r="I2117" s="411">
        <f>IF($J2099="TC",0,IF($J2098="Nso",0,VLOOKUP($A2095,'Class-9'!$B$9:$FL$108,99,0)))</f>
        <v>0</v>
      </c>
      <c r="J2117" s="412">
        <f t="shared" si="429"/>
        <v>0</v>
      </c>
      <c r="K2117" s="411">
        <f>IF($J2099="TC",0,IF($J2098="Nso",0,VLOOKUP($A2095,'Class-9'!$B$9:$FL$108,101,0)))</f>
        <v>0</v>
      </c>
      <c r="L2117" s="411">
        <f>IF($J2099="Nso",0,VLOOKUP($A2095,'Class-9'!$B$9:$FL$108,102,0))</f>
        <v>0</v>
      </c>
      <c r="M2117" s="412">
        <f t="shared" si="430"/>
        <v>0</v>
      </c>
      <c r="N2117" s="411">
        <f t="shared" si="431"/>
        <v>0</v>
      </c>
      <c r="O2117" s="414" t="str">
        <f>IF($J2099="TC",0,IF($J2098="Nso",0,VLOOKUP($A2095,'Class-9'!$B$9:$FL$108,108,0)))</f>
        <v/>
      </c>
    </row>
    <row r="2118" spans="1:15" ht="23.25" customHeight="1">
      <c r="A2118" s="1138"/>
      <c r="B2118" s="417" t="s">
        <v>200</v>
      </c>
      <c r="C2118" s="1116" t="s">
        <v>89</v>
      </c>
      <c r="D2118" s="1117"/>
      <c r="E2118" s="1118"/>
      <c r="F2118" s="1122" t="s">
        <v>90</v>
      </c>
      <c r="G2118" s="1123"/>
      <c r="H2118" s="1124" t="s">
        <v>91</v>
      </c>
      <c r="I2118" s="1125"/>
      <c r="J2118" s="1126" t="s">
        <v>47</v>
      </c>
      <c r="K2118" s="1127"/>
      <c r="L2118" s="415" t="s">
        <v>111</v>
      </c>
      <c r="M2118" s="1128" t="s">
        <v>45</v>
      </c>
      <c r="N2118" s="1129"/>
      <c r="O2118" s="416" t="s">
        <v>49</v>
      </c>
    </row>
    <row r="2119" spans="1:15" ht="20.25" customHeight="1" thickBot="1">
      <c r="A2119" s="1138"/>
      <c r="B2119" s="417" t="s">
        <v>200</v>
      </c>
      <c r="C2119" s="1119"/>
      <c r="D2119" s="1120"/>
      <c r="E2119" s="1121"/>
      <c r="F2119" s="1130">
        <f>IF($J2098="TC",0,IF($J2098="Nso",0,VLOOKUP($A2095,'Class-9'!$B$9:$FL$108,160,0)))</f>
        <v>0</v>
      </c>
      <c r="G2119" s="1131"/>
      <c r="H2119" s="1130">
        <f>IF($J2098="TC",0,IF($J2098="Nso",0,VLOOKUP($A2095,'Class-9'!$B$9:$FL$108,161,0)))</f>
        <v>0</v>
      </c>
      <c r="I2119" s="1131"/>
      <c r="J2119" s="1132">
        <f>IF($J2098="TC",0,IF($J2098="Nso",0,VLOOKUP($A2095,'Class-9'!$B$9:$FL$108,162,0)))</f>
        <v>0</v>
      </c>
      <c r="K2119" s="1133"/>
      <c r="L2119" s="259" t="str">
        <f>IF($J2098="TC",0,IF($J2098="Nso",0,VLOOKUP($A2095,'Class-9'!$B$9:$FL$108,163,0)))</f>
        <v/>
      </c>
      <c r="M2119" s="1134" t="str">
        <f>IF($J2098="TC","TC",IF($J2098="Nso","NSO",VLOOKUP($A2095,'Class-9'!$B$9:$FL$108,164,0)))</f>
        <v/>
      </c>
      <c r="N2119" s="1135"/>
      <c r="O2119" s="79" t="str">
        <f>IF($J2098="Nso",0,VLOOKUP($A2095,'Class-9'!$B$9:$FL$108,166,0))</f>
        <v/>
      </c>
    </row>
    <row r="2120" spans="1:15" ht="20.25" customHeight="1">
      <c r="A2120" s="1138"/>
      <c r="B2120" s="417" t="s">
        <v>200</v>
      </c>
      <c r="C2120" s="1061" t="s">
        <v>64</v>
      </c>
      <c r="D2120" s="1062"/>
      <c r="E2120" s="1062"/>
      <c r="F2120" s="1062"/>
      <c r="G2120" s="1062"/>
      <c r="H2120" s="1063"/>
      <c r="I2120" s="1064" t="s">
        <v>65</v>
      </c>
      <c r="J2120" s="1065"/>
      <c r="K2120" s="1065"/>
      <c r="L2120" s="83">
        <f>VLOOKUP($A2095,'Class-9'!$B$9:$FL$108,157,0)</f>
        <v>0</v>
      </c>
      <c r="M2120" s="1066" t="s">
        <v>121</v>
      </c>
      <c r="N2120" s="1067"/>
      <c r="O2120" s="1068"/>
    </row>
    <row r="2121" spans="1:15" ht="20.25" customHeight="1" thickBot="1">
      <c r="A2121" s="1138"/>
      <c r="B2121" s="417" t="s">
        <v>200</v>
      </c>
      <c r="C2121" s="1069" t="s">
        <v>60</v>
      </c>
      <c r="D2121" s="1070"/>
      <c r="E2121" s="1070"/>
      <c r="F2121" s="1071" t="s">
        <v>192</v>
      </c>
      <c r="G2121" s="1071"/>
      <c r="H2121" s="260" t="s">
        <v>53</v>
      </c>
      <c r="I2121" s="1072" t="s">
        <v>66</v>
      </c>
      <c r="J2121" s="1073"/>
      <c r="K2121" s="1073"/>
      <c r="L2121" s="113">
        <f>VLOOKUP($A2095,'Class-9'!$B$9:$FL$108,158,0)</f>
        <v>0</v>
      </c>
      <c r="M2121" s="1074" t="str">
        <f>IF($J2098="TC",0,IF($J2098="Nso",0,VLOOKUP($A2095,'Class-9'!$B$9:$FL$108,159,0)))</f>
        <v/>
      </c>
      <c r="N2121" s="1075"/>
      <c r="O2121" s="1076"/>
    </row>
    <row r="2122" spans="1:15" ht="17.25" customHeight="1">
      <c r="A2122" s="1138"/>
      <c r="B2122" s="417" t="s">
        <v>200</v>
      </c>
      <c r="C2122" s="1069"/>
      <c r="D2122" s="1070"/>
      <c r="E2122" s="1070"/>
      <c r="F2122" s="1071"/>
      <c r="G2122" s="1071"/>
      <c r="H2122" s="261" t="s">
        <v>119</v>
      </c>
      <c r="I2122" s="1077" t="s">
        <v>67</v>
      </c>
      <c r="J2122" s="1078"/>
      <c r="K2122" s="1078"/>
      <c r="L2122" s="1079">
        <f>IF($J2098="TC","Transferred",IF($J2098="Nso","NameSeparated",VLOOKUP($A2095,'Class-9'!$B$9:$FL$108,167,0)))</f>
        <v>0</v>
      </c>
      <c r="M2122" s="1079"/>
      <c r="N2122" s="1079"/>
      <c r="O2122" s="1080"/>
    </row>
    <row r="2123" spans="1:15" ht="17.25" customHeight="1">
      <c r="A2123" s="1138"/>
      <c r="B2123" s="417" t="s">
        <v>200</v>
      </c>
      <c r="C2123" s="1081" t="str">
        <f>'Class-9'!$DF$3</f>
        <v>Foundation Of Information Tech.</v>
      </c>
      <c r="D2123" s="1082"/>
      <c r="E2123" s="1083"/>
      <c r="F2123" s="1084" t="str">
        <f>IF($J2098="TC",0,IF($J2098="Nso",0,VLOOKUP($A2095,'Class-9'!$B$9:$GP$108,185,0)))</f>
        <v>0/200</v>
      </c>
      <c r="G2123" s="1084"/>
      <c r="H2123" s="78" t="str">
        <f>IF($J2098="TC",0,IF($J2098="Nso",0,VLOOKUP($A2095,'Class-9'!$B$9:$GP$108,120,0)))</f>
        <v/>
      </c>
      <c r="I2123" s="1085" t="s">
        <v>79</v>
      </c>
      <c r="J2123" s="1086"/>
      <c r="K2123" s="1086"/>
      <c r="L2123" s="1087">
        <f>'Class-9'!$T$2</f>
        <v>44676</v>
      </c>
      <c r="M2123" s="1088"/>
      <c r="N2123" s="1088"/>
      <c r="O2123" s="1089"/>
    </row>
    <row r="2124" spans="1:15" ht="21" customHeight="1">
      <c r="A2124" s="1138"/>
      <c r="B2124" s="417" t="s">
        <v>200</v>
      </c>
      <c r="C2124" s="1090" t="str">
        <f>'Class-9'!$DR$3</f>
        <v>Health &amp; Phy. Edu.</v>
      </c>
      <c r="D2124" s="1084"/>
      <c r="E2124" s="1084"/>
      <c r="F2124" s="1030" t="str">
        <f>IF($J2098="TC",0,IF($J2098="Nso",0,VLOOKUP($A2095,'Class-9'!$B$9:$GP$108,189,0)))</f>
        <v>0/200</v>
      </c>
      <c r="G2124" s="1031"/>
      <c r="H2124" s="78" t="str">
        <f>IF($J2098="TC",0,IF($J2098="Nso",0,VLOOKUP($A2095,'Class-9'!$B$9:$GP$108,132,0)))</f>
        <v/>
      </c>
      <c r="I2124" s="1091"/>
      <c r="J2124" s="1092"/>
      <c r="K2124" s="1092"/>
      <c r="L2124" s="1092"/>
      <c r="M2124" s="1092"/>
      <c r="N2124" s="1092"/>
      <c r="O2124" s="1093"/>
    </row>
    <row r="2125" spans="1:15" ht="21" customHeight="1">
      <c r="A2125" s="1138"/>
      <c r="B2125" s="417" t="s">
        <v>200</v>
      </c>
      <c r="C2125" s="1028" t="str">
        <f>'Class-9'!$ED$3</f>
        <v>S.U.P.W.</v>
      </c>
      <c r="D2125" s="1029"/>
      <c r="E2125" s="1029"/>
      <c r="F2125" s="1030" t="str">
        <f>IF($J2098="TC",0,IF($J2098="Nso",0,VLOOKUP($A2095,'Class-9'!$B$9:$GP$108,193,0)))</f>
        <v>0/100</v>
      </c>
      <c r="G2125" s="1031"/>
      <c r="H2125" s="78" t="str">
        <f>IF($J2098="TC",0,IF($J2098="Nso",0,VLOOKUP($A2095,'Class-9'!$B$9:$GP$108,138,0)))</f>
        <v/>
      </c>
      <c r="I2125" s="1094"/>
      <c r="J2125" s="1095"/>
      <c r="K2125" s="1095"/>
      <c r="L2125" s="1095"/>
      <c r="M2125" s="1095"/>
      <c r="N2125" s="1095"/>
      <c r="O2125" s="1096"/>
    </row>
    <row r="2126" spans="1:15" ht="14.25" customHeight="1">
      <c r="A2126" s="1138"/>
      <c r="B2126" s="417" t="s">
        <v>200</v>
      </c>
      <c r="C2126" s="1028" t="str">
        <f>'Class-9'!$EJ$3</f>
        <v>ART EDUCATION</v>
      </c>
      <c r="D2126" s="1029"/>
      <c r="E2126" s="1029"/>
      <c r="F2126" s="1030" t="str">
        <f>IF($J2097="TC",0,IF($J2097="Nso",0,VLOOKUP($A2095,'Class-9'!$B$9:$GP$108,197,0)))</f>
        <v>0/100</v>
      </c>
      <c r="G2126" s="1031"/>
      <c r="H2126" s="78" t="str">
        <f>IF($J2097="TC",0,IF($J2097="Nso",0,VLOOKUP($A2095,'Class-9'!$B$9:$GP$108,144,0)))</f>
        <v/>
      </c>
      <c r="I2126" s="1032" t="s">
        <v>92</v>
      </c>
      <c r="J2126" s="1033"/>
      <c r="K2126" s="1033"/>
      <c r="L2126" s="1033"/>
      <c r="M2126" s="1033"/>
      <c r="N2126" s="1033"/>
      <c r="O2126" s="1034"/>
    </row>
    <row r="2127" spans="1:15" ht="14.25" customHeight="1" thickBot="1">
      <c r="A2127" s="1138"/>
      <c r="B2127" s="417" t="s">
        <v>200</v>
      </c>
      <c r="C2127" s="1035" t="str">
        <f>'Class-9'!$EP$3</f>
        <v>H &amp; C RAJ</v>
      </c>
      <c r="D2127" s="1036"/>
      <c r="E2127" s="1036"/>
      <c r="F2127" s="1037" t="str">
        <f>IF($J2098="TC",0,IF($J2098="Nso",0,VLOOKUP($A2095,'Class-9'!$B$9:$GU$108,201,0)))</f>
        <v>0/200</v>
      </c>
      <c r="G2127" s="1038"/>
      <c r="H2127" s="374" t="str">
        <f>IF($J2098="TC",0,IF($J2098="Nso",0,VLOOKUP($A2095,'Class-9'!$B$9:$GU$108,156,0)))</f>
        <v/>
      </c>
      <c r="I2127" s="1032" t="s">
        <v>73</v>
      </c>
      <c r="J2127" s="1033"/>
      <c r="K2127" s="1033"/>
      <c r="L2127" s="1033"/>
      <c r="M2127" s="1033"/>
      <c r="N2127" s="1033"/>
      <c r="O2127" s="1034"/>
    </row>
    <row r="2128" spans="1:15" ht="20.25" customHeight="1">
      <c r="A2128" s="1138"/>
      <c r="B2128" s="417" t="s">
        <v>200</v>
      </c>
      <c r="C2128" s="1046" t="s">
        <v>204</v>
      </c>
      <c r="D2128" s="1047"/>
      <c r="E2128" s="1048"/>
      <c r="F2128" s="1055" t="s">
        <v>205</v>
      </c>
      <c r="G2128" s="1056"/>
      <c r="H2128" s="434" t="s">
        <v>34</v>
      </c>
      <c r="I2128" s="1039" t="s">
        <v>74</v>
      </c>
      <c r="J2128" s="1033"/>
      <c r="K2128" s="1033"/>
      <c r="L2128" s="1033"/>
      <c r="M2128" s="1033"/>
      <c r="N2128" s="1033"/>
      <c r="O2128" s="1034"/>
    </row>
    <row r="2129" spans="1:16" ht="20.25" customHeight="1">
      <c r="A2129" s="1138"/>
      <c r="B2129" s="417" t="s">
        <v>200</v>
      </c>
      <c r="C2129" s="1049"/>
      <c r="D2129" s="1050"/>
      <c r="E2129" s="1051"/>
      <c r="F2129" s="1057" t="s">
        <v>206</v>
      </c>
      <c r="G2129" s="1058"/>
      <c r="H2129" s="435" t="s">
        <v>203</v>
      </c>
      <c r="I2129" s="1040" t="s">
        <v>75</v>
      </c>
      <c r="J2129" s="1041"/>
      <c r="K2129" s="1041"/>
      <c r="L2129" s="1041"/>
      <c r="M2129" s="1041"/>
      <c r="N2129" s="1041"/>
      <c r="O2129" s="1042"/>
    </row>
    <row r="2130" spans="1:16" ht="16.5" customHeight="1">
      <c r="A2130" s="1138"/>
      <c r="B2130" s="417" t="s">
        <v>200</v>
      </c>
      <c r="C2130" s="1049"/>
      <c r="D2130" s="1050"/>
      <c r="E2130" s="1051"/>
      <c r="F2130" s="1057" t="s">
        <v>210</v>
      </c>
      <c r="G2130" s="1058"/>
      <c r="H2130" s="435" t="s">
        <v>68</v>
      </c>
      <c r="I2130" s="1043"/>
      <c r="J2130" s="1044"/>
      <c r="K2130" s="1044"/>
      <c r="L2130" s="1044"/>
      <c r="M2130" s="1044"/>
      <c r="N2130" s="1044"/>
      <c r="O2130" s="1045"/>
    </row>
    <row r="2131" spans="1:16" ht="16.5" customHeight="1">
      <c r="A2131" s="1138"/>
      <c r="B2131" s="417" t="s">
        <v>200</v>
      </c>
      <c r="C2131" s="1049"/>
      <c r="D2131" s="1050"/>
      <c r="E2131" s="1051"/>
      <c r="F2131" s="1057" t="s">
        <v>211</v>
      </c>
      <c r="G2131" s="1058"/>
      <c r="H2131" s="435" t="s">
        <v>69</v>
      </c>
      <c r="I2131" s="1043"/>
      <c r="J2131" s="1044"/>
      <c r="K2131" s="1044"/>
      <c r="L2131" s="1044"/>
      <c r="M2131" s="1044"/>
      <c r="N2131" s="1044"/>
      <c r="O2131" s="1045"/>
    </row>
    <row r="2132" spans="1:16" ht="16.5" customHeight="1">
      <c r="A2132" s="1138"/>
      <c r="B2132" s="417" t="s">
        <v>200</v>
      </c>
      <c r="C2132" s="1049"/>
      <c r="D2132" s="1050"/>
      <c r="E2132" s="1051"/>
      <c r="F2132" s="1057" t="s">
        <v>120</v>
      </c>
      <c r="G2132" s="1058"/>
      <c r="H2132" s="435" t="s">
        <v>71</v>
      </c>
      <c r="I2132" s="1022" t="s">
        <v>93</v>
      </c>
      <c r="J2132" s="1023"/>
      <c r="K2132" s="1023"/>
      <c r="L2132" s="1023"/>
      <c r="M2132" s="1023"/>
      <c r="N2132" s="1023"/>
      <c r="O2132" s="1024"/>
    </row>
    <row r="2133" spans="1:16" ht="16.5" customHeight="1" thickBot="1">
      <c r="A2133" s="1138"/>
      <c r="B2133" s="418" t="s">
        <v>200</v>
      </c>
      <c r="C2133" s="1052"/>
      <c r="D2133" s="1053"/>
      <c r="E2133" s="1054"/>
      <c r="F2133" s="1059" t="s">
        <v>208</v>
      </c>
      <c r="G2133" s="1060"/>
      <c r="H2133" s="436" t="s">
        <v>70</v>
      </c>
      <c r="I2133" s="1025"/>
      <c r="J2133" s="1026"/>
      <c r="K2133" s="1026"/>
      <c r="L2133" s="1026"/>
      <c r="M2133" s="1026"/>
      <c r="N2133" s="1026"/>
      <c r="O2133" s="1027"/>
    </row>
    <row r="2134" spans="1:16" ht="24.75" customHeight="1" thickTop="1" thickBot="1">
      <c r="A2134" s="263">
        <f>A2095+1</f>
        <v>55</v>
      </c>
      <c r="B2134" s="1137" t="s">
        <v>56</v>
      </c>
      <c r="C2134" s="1137"/>
      <c r="D2134" s="1137"/>
      <c r="E2134" s="1137"/>
      <c r="F2134" s="1137"/>
      <c r="G2134" s="1137"/>
      <c r="H2134" s="1137"/>
      <c r="I2134" s="1137"/>
      <c r="J2134" s="1137"/>
      <c r="K2134" s="1137"/>
      <c r="L2134" s="1137"/>
      <c r="M2134" s="1137"/>
      <c r="N2134" s="1137"/>
      <c r="O2134" s="1137"/>
    </row>
    <row r="2135" spans="1:16" s="430" customFormat="1" ht="30.75" customHeight="1" thickTop="1">
      <c r="A2135" s="1138"/>
      <c r="B2135" s="1139"/>
      <c r="C2135" s="1140"/>
      <c r="D2135" s="1143" t="str">
        <f>Master!$E$8</f>
        <v>Govt. Sr. Secondary School Raimalwada</v>
      </c>
      <c r="E2135" s="1144"/>
      <c r="F2135" s="1144"/>
      <c r="G2135" s="1144"/>
      <c r="H2135" s="1144"/>
      <c r="I2135" s="1144"/>
      <c r="J2135" s="1144"/>
      <c r="K2135" s="1144"/>
      <c r="L2135" s="1144"/>
      <c r="M2135" s="1144"/>
      <c r="N2135" s="1144"/>
      <c r="O2135" s="1145"/>
    </row>
    <row r="2136" spans="1:16" ht="26.25" customHeight="1" thickBot="1">
      <c r="A2136" s="1138"/>
      <c r="B2136" s="1141"/>
      <c r="C2136" s="1142"/>
      <c r="D2136" s="1146" t="str">
        <f>Master!$E$11</f>
        <v>P.S.-Bapini (Jodhpur)</v>
      </c>
      <c r="E2136" s="1147"/>
      <c r="F2136" s="1147"/>
      <c r="G2136" s="1147"/>
      <c r="H2136" s="1147"/>
      <c r="I2136" s="1147"/>
      <c r="J2136" s="1147"/>
      <c r="K2136" s="1147"/>
      <c r="L2136" s="1147"/>
      <c r="M2136" s="1147"/>
      <c r="N2136" s="1147"/>
      <c r="O2136" s="1148"/>
    </row>
    <row r="2137" spans="1:16" ht="22.5" customHeight="1">
      <c r="A2137" s="1138"/>
      <c r="B2137" s="262"/>
      <c r="C2137" s="1149" t="s">
        <v>183</v>
      </c>
      <c r="D2137" s="1150"/>
      <c r="E2137" s="1150"/>
      <c r="F2137" s="1150"/>
      <c r="G2137" s="1151"/>
      <c r="H2137" s="1158" t="s">
        <v>156</v>
      </c>
      <c r="I2137" s="1158"/>
      <c r="J2137" s="1161">
        <f>VLOOKUP($A2134,'Class-9'!$B$9:$K$108,6)</f>
        <v>0</v>
      </c>
      <c r="K2137" s="1162"/>
      <c r="L2137" s="1167" t="s">
        <v>76</v>
      </c>
      <c r="M2137" s="1168"/>
      <c r="N2137" s="1169" t="str">
        <f>Master!$E$14</f>
        <v>08151106901</v>
      </c>
      <c r="O2137" s="1170"/>
    </row>
    <row r="2138" spans="1:16" ht="18.75" customHeight="1">
      <c r="A2138" s="1138"/>
      <c r="B2138" s="37"/>
      <c r="C2138" s="1152"/>
      <c r="D2138" s="1153"/>
      <c r="E2138" s="1153"/>
      <c r="F2138" s="1153"/>
      <c r="G2138" s="1154"/>
      <c r="H2138" s="1159"/>
      <c r="I2138" s="1159"/>
      <c r="J2138" s="1163"/>
      <c r="K2138" s="1164"/>
      <c r="L2138" s="1171" t="s">
        <v>72</v>
      </c>
      <c r="M2138" s="1172"/>
      <c r="N2138" s="1172"/>
      <c r="O2138" s="1173"/>
      <c r="P2138" s="104" t="s">
        <v>191</v>
      </c>
    </row>
    <row r="2139" spans="1:16" ht="23.25" customHeight="1" thickBot="1">
      <c r="A2139" s="1138"/>
      <c r="B2139" s="37"/>
      <c r="C2139" s="1155"/>
      <c r="D2139" s="1156"/>
      <c r="E2139" s="1156"/>
      <c r="F2139" s="1156"/>
      <c r="G2139" s="1157"/>
      <c r="H2139" s="1160"/>
      <c r="I2139" s="1160"/>
      <c r="J2139" s="1165"/>
      <c r="K2139" s="1166"/>
      <c r="L2139" s="1174" t="s">
        <v>57</v>
      </c>
      <c r="M2139" s="1175"/>
      <c r="N2139" s="1176" t="str">
        <f>Master!$E$6</f>
        <v>2021-22</v>
      </c>
      <c r="O2139" s="1177"/>
    </row>
    <row r="2140" spans="1:16" ht="20.25" customHeight="1">
      <c r="A2140" s="1138"/>
      <c r="B2140" s="417" t="s">
        <v>200</v>
      </c>
      <c r="C2140" s="1178" t="s">
        <v>22</v>
      </c>
      <c r="D2140" s="1179"/>
      <c r="E2140" s="1179"/>
      <c r="F2140" s="1180"/>
      <c r="G2140" s="23" t="s">
        <v>181</v>
      </c>
      <c r="H2140" s="1181">
        <f>VLOOKUP($A2134,'Class-9'!$B$9:$FL$108,4,0)</f>
        <v>0</v>
      </c>
      <c r="I2140" s="1181"/>
      <c r="J2140" s="1181"/>
      <c r="K2140" s="1181"/>
      <c r="L2140" s="1181"/>
      <c r="M2140" s="1181"/>
      <c r="N2140" s="1181"/>
      <c r="O2140" s="1182"/>
    </row>
    <row r="2141" spans="1:16" ht="20.25" customHeight="1">
      <c r="A2141" s="1138"/>
      <c r="B2141" s="417" t="s">
        <v>200</v>
      </c>
      <c r="C2141" s="1183" t="s">
        <v>24</v>
      </c>
      <c r="D2141" s="1184"/>
      <c r="E2141" s="1184"/>
      <c r="F2141" s="1185"/>
      <c r="G2141" s="31" t="s">
        <v>181</v>
      </c>
      <c r="H2141" s="1186">
        <f>VLOOKUP($A2134,'Class-9'!$B$9:$FL$108,7,0)</f>
        <v>0</v>
      </c>
      <c r="I2141" s="1186"/>
      <c r="J2141" s="1186"/>
      <c r="K2141" s="1186"/>
      <c r="L2141" s="1186"/>
      <c r="M2141" s="1186"/>
      <c r="N2141" s="1186"/>
      <c r="O2141" s="1187"/>
    </row>
    <row r="2142" spans="1:16" ht="20.25" customHeight="1">
      <c r="A2142" s="1138"/>
      <c r="B2142" s="417" t="s">
        <v>200</v>
      </c>
      <c r="C2142" s="1183" t="s">
        <v>25</v>
      </c>
      <c r="D2142" s="1184"/>
      <c r="E2142" s="1184"/>
      <c r="F2142" s="1185"/>
      <c r="G2142" s="31" t="s">
        <v>181</v>
      </c>
      <c r="H2142" s="1186">
        <f>VLOOKUP($A2134,'Class-9'!$B$9:$FL$108,8,0)</f>
        <v>0</v>
      </c>
      <c r="I2142" s="1186"/>
      <c r="J2142" s="1186"/>
      <c r="K2142" s="1186"/>
      <c r="L2142" s="1186"/>
      <c r="M2142" s="1186"/>
      <c r="N2142" s="1186"/>
      <c r="O2142" s="1187"/>
    </row>
    <row r="2143" spans="1:16" ht="20.25" customHeight="1">
      <c r="A2143" s="1138"/>
      <c r="B2143" s="417" t="s">
        <v>200</v>
      </c>
      <c r="C2143" s="1183" t="s">
        <v>58</v>
      </c>
      <c r="D2143" s="1184"/>
      <c r="E2143" s="1184"/>
      <c r="F2143" s="1185"/>
      <c r="G2143" s="31" t="s">
        <v>181</v>
      </c>
      <c r="H2143" s="1186">
        <f>VLOOKUP($A2134,'Class-9'!$B$9:$FL$108,9,0)</f>
        <v>0</v>
      </c>
      <c r="I2143" s="1186"/>
      <c r="J2143" s="1186"/>
      <c r="K2143" s="1186"/>
      <c r="L2143" s="1186"/>
      <c r="M2143" s="1186"/>
      <c r="N2143" s="1186"/>
      <c r="O2143" s="1187"/>
    </row>
    <row r="2144" spans="1:16" ht="20.25" customHeight="1">
      <c r="A2144" s="1138"/>
      <c r="B2144" s="417" t="s">
        <v>200</v>
      </c>
      <c r="C2144" s="1183" t="s">
        <v>59</v>
      </c>
      <c r="D2144" s="1184"/>
      <c r="E2144" s="1184"/>
      <c r="F2144" s="1185"/>
      <c r="G2144" s="31" t="s">
        <v>181</v>
      </c>
      <c r="H2144" s="1188" t="str">
        <f>CONCATENATE('Class-9'!$G$4,'Class-9'!$J$4)</f>
        <v>9(A)</v>
      </c>
      <c r="I2144" s="1186"/>
      <c r="J2144" s="1186"/>
      <c r="K2144" s="1186"/>
      <c r="L2144" s="1186"/>
      <c r="M2144" s="1186"/>
      <c r="N2144" s="1186"/>
      <c r="O2144" s="1187"/>
    </row>
    <row r="2145" spans="1:15" ht="20.25" customHeight="1" thickBot="1">
      <c r="A2145" s="1138"/>
      <c r="B2145" s="417" t="s">
        <v>200</v>
      </c>
      <c r="C2145" s="1189" t="s">
        <v>27</v>
      </c>
      <c r="D2145" s="1190"/>
      <c r="E2145" s="1190"/>
      <c r="F2145" s="1191"/>
      <c r="G2145" s="80" t="s">
        <v>181</v>
      </c>
      <c r="H2145" s="1192">
        <f>VLOOKUP($A2134,'Class-9'!$B$9:$FL$108,10,0)</f>
        <v>0</v>
      </c>
      <c r="I2145" s="1192"/>
      <c r="J2145" s="1192"/>
      <c r="K2145" s="1192"/>
      <c r="L2145" s="1192"/>
      <c r="M2145" s="1192"/>
      <c r="N2145" s="1192"/>
      <c r="O2145" s="1193"/>
    </row>
    <row r="2146" spans="1:15" ht="16.5" customHeight="1">
      <c r="A2146" s="1138"/>
      <c r="B2146" s="417" t="s">
        <v>200</v>
      </c>
      <c r="C2146" s="1194" t="s">
        <v>60</v>
      </c>
      <c r="D2146" s="1195"/>
      <c r="E2146" s="1198" t="s">
        <v>81</v>
      </c>
      <c r="F2146" s="1198" t="s">
        <v>82</v>
      </c>
      <c r="G2146" s="1200" t="s">
        <v>32</v>
      </c>
      <c r="H2146" s="1202" t="s">
        <v>61</v>
      </c>
      <c r="I2146" s="1202"/>
      <c r="J2146" s="1203"/>
      <c r="K2146" s="1204" t="s">
        <v>97</v>
      </c>
      <c r="L2146" s="1205"/>
      <c r="M2146" s="1206"/>
      <c r="N2146" s="1097" t="s">
        <v>88</v>
      </c>
      <c r="O2146" s="1099" t="s">
        <v>118</v>
      </c>
    </row>
    <row r="2147" spans="1:15" ht="16.5" customHeight="1">
      <c r="A2147" s="1138"/>
      <c r="B2147" s="417" t="s">
        <v>200</v>
      </c>
      <c r="C2147" s="1196"/>
      <c r="D2147" s="1197"/>
      <c r="E2147" s="1199"/>
      <c r="F2147" s="1199"/>
      <c r="G2147" s="1201"/>
      <c r="H2147" s="428" t="s">
        <v>31</v>
      </c>
      <c r="I2147" s="254" t="s">
        <v>194</v>
      </c>
      <c r="J2147" s="429" t="s">
        <v>32</v>
      </c>
      <c r="K2147" s="428" t="s">
        <v>31</v>
      </c>
      <c r="L2147" s="254" t="s">
        <v>194</v>
      </c>
      <c r="M2147" s="429" t="s">
        <v>32</v>
      </c>
      <c r="N2147" s="1098"/>
      <c r="O2147" s="1100"/>
    </row>
    <row r="2148" spans="1:15" ht="16.5" customHeight="1" thickBot="1">
      <c r="A2148" s="1138"/>
      <c r="B2148" s="417" t="s">
        <v>200</v>
      </c>
      <c r="C2148" s="1102" t="s">
        <v>62</v>
      </c>
      <c r="D2148" s="1103"/>
      <c r="E2148" s="253">
        <f>'Class-9'!$L$7</f>
        <v>10</v>
      </c>
      <c r="F2148" s="253">
        <f>'Class-9'!$M$7</f>
        <v>10</v>
      </c>
      <c r="G2148" s="255">
        <f>SUM(E2148:F2148)</f>
        <v>20</v>
      </c>
      <c r="H2148" s="253">
        <f>'Class-9'!$O$7</f>
        <v>24</v>
      </c>
      <c r="I2148" s="253">
        <f>'Class-9'!$P$7</f>
        <v>6</v>
      </c>
      <c r="J2148" s="255">
        <f>SUM(H2148:I2148)</f>
        <v>30</v>
      </c>
      <c r="K2148" s="253">
        <f>'Class-9'!$R$7</f>
        <v>40</v>
      </c>
      <c r="L2148" s="253">
        <f>'Class-9'!$S$7</f>
        <v>10</v>
      </c>
      <c r="M2148" s="255">
        <f>SUM(K2148:L2148)</f>
        <v>50</v>
      </c>
      <c r="N2148" s="129">
        <f>SUM(G2148,J2148,M2148)</f>
        <v>100</v>
      </c>
      <c r="O2148" s="1101"/>
    </row>
    <row r="2149" spans="1:15" ht="16.5" customHeight="1">
      <c r="A2149" s="1138"/>
      <c r="B2149" s="417" t="s">
        <v>200</v>
      </c>
      <c r="C2149" s="1104" t="str">
        <f>'Class-9'!$L$3</f>
        <v>HINDI</v>
      </c>
      <c r="D2149" s="1105"/>
      <c r="E2149" s="81">
        <f>IF($J2137="TC",0,IF($J2137="Nso",0,VLOOKUP($A2134,'Class-9'!$B$9:$FL$108,11,0)))</f>
        <v>0</v>
      </c>
      <c r="F2149" s="81">
        <f>IF($J2137="TC",0,IF($J2137="Nso",0,VLOOKUP($A2134,'Class-9'!$B$9:$FL$108,12,0)))</f>
        <v>0</v>
      </c>
      <c r="G2149" s="256">
        <f>E2149+F2149</f>
        <v>0</v>
      </c>
      <c r="H2149" s="81">
        <f>IF($J2137="TC",0,IF($J2137="Nso",0,VLOOKUP($A2134,'Class-9'!$B$9:$FL$108,14,0)))</f>
        <v>0</v>
      </c>
      <c r="I2149" s="81">
        <f>IF($J2137="TC",0,IF($J2137="Nso",0,VLOOKUP($A2134,'Class-9'!$B$9:$FL$108,15,0)))</f>
        <v>0</v>
      </c>
      <c r="J2149" s="256">
        <f>H2149+I2149</f>
        <v>0</v>
      </c>
      <c r="K2149" s="81">
        <f>IF($J2137="TC",0,IF($J2137="Nso",0,VLOOKUP($A2134,'Class-9'!$B$9:$FL$108,17,0)))</f>
        <v>0</v>
      </c>
      <c r="L2149" s="81">
        <f>IF($J2137="Nso",0,VLOOKUP($A2134,'Class-9'!$B$9:$FL$108,18,0))</f>
        <v>0</v>
      </c>
      <c r="M2149" s="256">
        <f>K2149+L2149</f>
        <v>0</v>
      </c>
      <c r="N2149" s="81">
        <f>G2149+J2149+M2149</f>
        <v>0</v>
      </c>
      <c r="O2149" s="82" t="str">
        <f>IF($J2137="TC",0,IF($J2137="Nso",0,VLOOKUP($A2134,'Class-9'!$B$9:$FL$108,24,0)))</f>
        <v/>
      </c>
    </row>
    <row r="2150" spans="1:15" ht="16.5" customHeight="1" thickBot="1">
      <c r="A2150" s="1138"/>
      <c r="B2150" s="417" t="s">
        <v>200</v>
      </c>
      <c r="C2150" s="1106" t="str">
        <f>'Class-9'!$Z$3</f>
        <v>ENGLISH</v>
      </c>
      <c r="D2150" s="1107"/>
      <c r="E2150" s="419">
        <f>IF($J2137="TC",0,IF($J2137="Nso",0,VLOOKUP($A2134,'Class-9'!$B$9:$FL$108,25,0)))</f>
        <v>0</v>
      </c>
      <c r="F2150" s="419">
        <f>IF($J2137="TC",0,IF($J2137="Nso",0,VLOOKUP($A2134,'Class-9'!$B$9:$FL$108,26,0)))</f>
        <v>0</v>
      </c>
      <c r="G2150" s="420">
        <f t="shared" ref="G2150" si="432">E2150+F2150</f>
        <v>0</v>
      </c>
      <c r="H2150" s="421">
        <f>IF($J2137="TC",0,IF($J2137="Nso",0,VLOOKUP($A2134,'Class-9'!$B$9:$FL$108,28,0)))</f>
        <v>0</v>
      </c>
      <c r="I2150" s="419">
        <f>IF($J2137="TC",0,IF($J2137="Nso",0,VLOOKUP($A2134,'Class-9'!$B$9:$FL$108,29,0)))</f>
        <v>0</v>
      </c>
      <c r="J2150" s="420">
        <f t="shared" ref="J2150" si="433">H2150+I2150</f>
        <v>0</v>
      </c>
      <c r="K2150" s="419">
        <f>IF($J2137="TC",0,IF($J2137="Nso",0,VLOOKUP($A2134,'Class-9'!$B$9:$FL$108,31,0)))</f>
        <v>0</v>
      </c>
      <c r="L2150" s="419">
        <f>IF($J2137="Nso",0,VLOOKUP($A2134,'Class-9'!$B$9:$FL$108,32,0))</f>
        <v>0</v>
      </c>
      <c r="M2150" s="420">
        <f t="shared" ref="M2150" si="434">K2150+L2150</f>
        <v>0</v>
      </c>
      <c r="N2150" s="419">
        <f t="shared" ref="N2150" si="435">G2150+J2150+M2150</f>
        <v>0</v>
      </c>
      <c r="O2150" s="422" t="str">
        <f>IF($J2137="TC",0,IF($J2137="Nso",0,VLOOKUP($A2134,'Class-9'!$B$9:$FL$108,38,0)))</f>
        <v/>
      </c>
    </row>
    <row r="2151" spans="1:15" ht="16.5" customHeight="1" thickBot="1">
      <c r="A2151" s="1138"/>
      <c r="B2151" s="417" t="s">
        <v>200</v>
      </c>
      <c r="C2151" s="1108" t="s">
        <v>62</v>
      </c>
      <c r="D2151" s="1109"/>
      <c r="E2151" s="424">
        <f>'Class-9'!$AN$7</f>
        <v>20</v>
      </c>
      <c r="F2151" s="424">
        <f>'Class-9'!$AO$7</f>
        <v>20</v>
      </c>
      <c r="G2151" s="425">
        <f>SUM(E2151:F2151)</f>
        <v>40</v>
      </c>
      <c r="H2151" s="424">
        <f>'Class-9'!$AQ$7</f>
        <v>48</v>
      </c>
      <c r="I2151" s="424">
        <f>'Class-9'!$AR$7</f>
        <v>12</v>
      </c>
      <c r="J2151" s="425">
        <f>SUM(H2151:I2151)</f>
        <v>60</v>
      </c>
      <c r="K2151" s="424">
        <f>'Class-9'!$AT$7</f>
        <v>80</v>
      </c>
      <c r="L2151" s="424">
        <f>'Class-9'!$AU$7</f>
        <v>20</v>
      </c>
      <c r="M2151" s="425">
        <f>SUM(K2151:L2151)</f>
        <v>100</v>
      </c>
      <c r="N2151" s="426">
        <f>SUM(G2151,J2151,M2151)</f>
        <v>200</v>
      </c>
      <c r="O2151" s="427" t="s">
        <v>201</v>
      </c>
    </row>
    <row r="2152" spans="1:15" ht="16.5" customHeight="1">
      <c r="A2152" s="1138"/>
      <c r="B2152" s="417" t="s">
        <v>200</v>
      </c>
      <c r="C2152" s="1110" t="str">
        <f>'Class-9'!$AN$3</f>
        <v>SANSKRIT-I</v>
      </c>
      <c r="D2152" s="1111"/>
      <c r="E2152" s="81">
        <f>IF($J2137="TC",0,IF($J2137="Nso",0,VLOOKUP($A2134,'Class-9'!$B$9:$FL$108,39,0)))</f>
        <v>0</v>
      </c>
      <c r="F2152" s="81">
        <f>IF($J2137="TC",0,IF($J2137="TC",0,IF($J2137="Nso",0,VLOOKUP($A2134,'Class-9'!$B$9:$FL$108,40,0))))</f>
        <v>0</v>
      </c>
      <c r="G2152" s="423">
        <f t="shared" ref="G2152:G2156" si="436">E2152+F2152</f>
        <v>0</v>
      </c>
      <c r="H2152" s="410">
        <f>IF($J2137="TC",0,IF($J2137="Nso",0,VLOOKUP($A2134,'Class-9'!$B$9:$FL$108,42,0)))</f>
        <v>0</v>
      </c>
      <c r="I2152" s="81">
        <f>IF($J2137="TC",0,IF($J2137="Nso",0,VLOOKUP($A2134,'Class-9'!$B$9:$FL$108,43,0)))</f>
        <v>0</v>
      </c>
      <c r="J2152" s="423">
        <f t="shared" ref="J2152:J2156" si="437">H2152+I2152</f>
        <v>0</v>
      </c>
      <c r="K2152" s="81">
        <f>IF($J2137="TC",0,IF($J2137="Nso",0,VLOOKUP($A2134,'Class-9'!$B$9:$FL$108,45,0)))</f>
        <v>0</v>
      </c>
      <c r="L2152" s="81">
        <f>IF($J2137="Nso",0,VLOOKUP($A2134,'Class-9'!$B$9:$FL$108,46,0))</f>
        <v>0</v>
      </c>
      <c r="M2152" s="423">
        <f t="shared" ref="M2152:M2156" si="438">K2152+L2152</f>
        <v>0</v>
      </c>
      <c r="N2152" s="81">
        <f t="shared" ref="N2152:N2156" si="439">G2152+J2152+M2152</f>
        <v>0</v>
      </c>
      <c r="O2152" s="82" t="str">
        <f>IF($J2137="TC",0,IF($J2137="Nso",0,VLOOKUP($A2134,'Class-9'!$B$9:$FL$108,52,0)))</f>
        <v/>
      </c>
    </row>
    <row r="2153" spans="1:15" ht="16.5" customHeight="1">
      <c r="A2153" s="1138"/>
      <c r="B2153" s="417" t="s">
        <v>200</v>
      </c>
      <c r="C2153" s="1112" t="str">
        <f>'Class-9'!$BB$3</f>
        <v>SANSKRIT-II</v>
      </c>
      <c r="D2153" s="1113"/>
      <c r="E2153" s="81">
        <f>IF($J2137="TC",0,IF($J2137="Nso",0,VLOOKUP($A2134,'Class-9'!$B$9:$FL$108,53,0)))</f>
        <v>0</v>
      </c>
      <c r="F2153" s="81">
        <f>IF($J2137="TC",0,IF($J2137="Nso",0,VLOOKUP($A2134,'Class-9'!$B$9:$FL$108,54,0)))</f>
        <v>0</v>
      </c>
      <c r="G2153" s="257">
        <f t="shared" si="436"/>
        <v>0</v>
      </c>
      <c r="H2153" s="258">
        <f>IF($J2137="TC",0,IF($J2137="Nso",0,VLOOKUP($A2134,'Class-9'!$B$9:$FL$108,56,0)))</f>
        <v>0</v>
      </c>
      <c r="I2153" s="81">
        <f>IF($J2137="TC",0,IF($J2137="Nso",0,VLOOKUP($A2134,'Class-9'!$B$9:$FL$108,57,0)))</f>
        <v>0</v>
      </c>
      <c r="J2153" s="257">
        <f t="shared" si="437"/>
        <v>0</v>
      </c>
      <c r="K2153" s="81">
        <f>IF($J2137="TC",0,IF($J2137="Nso",0,VLOOKUP($A2134,'Class-9'!$B$9:$FL$108,59,0)))</f>
        <v>0</v>
      </c>
      <c r="L2153" s="81">
        <f>IF($J2137="Nso",0,VLOOKUP($A2134,'Class-9'!$B$9:$FL$108,60,0))</f>
        <v>0</v>
      </c>
      <c r="M2153" s="257">
        <f t="shared" si="438"/>
        <v>0</v>
      </c>
      <c r="N2153" s="81">
        <f t="shared" si="439"/>
        <v>0</v>
      </c>
      <c r="O2153" s="82" t="str">
        <f>IF($J2137="TC",0,IF($J2137="Nso",0,VLOOKUP($A2134,'Class-9'!$B$9:$FL$108,66,0)))</f>
        <v/>
      </c>
    </row>
    <row r="2154" spans="1:15" ht="16.5" customHeight="1">
      <c r="A2154" s="1138"/>
      <c r="B2154" s="417" t="s">
        <v>200</v>
      </c>
      <c r="C2154" s="1112" t="str">
        <f>'Class-9'!$BP$3</f>
        <v>MATHEMATICS</v>
      </c>
      <c r="D2154" s="1113"/>
      <c r="E2154" s="81">
        <f>IF($J2137="TC",0,IF($J2137="Nso",0,VLOOKUP($A2134,'Class-9'!$B$9:$FL$108,67,0)))</f>
        <v>0</v>
      </c>
      <c r="F2154" s="81">
        <f>IF($J2137="TC",0,IF($J2137="Nso",0,VLOOKUP($A2134,'Class-9'!$B$9:$FL$108,68,0)))</f>
        <v>0</v>
      </c>
      <c r="G2154" s="257">
        <f t="shared" si="436"/>
        <v>0</v>
      </c>
      <c r="H2154" s="258">
        <f>IF($J2137="TC",0,IF($J2137="Nso",0,VLOOKUP($A2134,'Class-9'!$B$9:$FL$108,70,0)))</f>
        <v>0</v>
      </c>
      <c r="I2154" s="81">
        <f>IF($J2137="TC",0,IF($J2137="Nso",0,VLOOKUP($A2134,'Class-9'!$B$9:$FL$108,71,0)))</f>
        <v>0</v>
      </c>
      <c r="J2154" s="257">
        <f t="shared" si="437"/>
        <v>0</v>
      </c>
      <c r="K2154" s="81">
        <f>IF($J2137="TC",0,IF($J2137="Nso",0,VLOOKUP($A2134,'Class-9'!$B$9:$FL$108,73,0)))</f>
        <v>0</v>
      </c>
      <c r="L2154" s="81">
        <f>IF($J2137="Nso",0,VLOOKUP($A2134,'Class-9'!$B$9:$FL$108,74,0))</f>
        <v>0</v>
      </c>
      <c r="M2154" s="257">
        <f t="shared" si="438"/>
        <v>0</v>
      </c>
      <c r="N2154" s="81">
        <f t="shared" si="439"/>
        <v>0</v>
      </c>
      <c r="O2154" s="82" t="str">
        <f>IF($J2137="TC",0,IF($J2137="Nso",0,VLOOKUP($A2134,'Class-9'!$B$9:$FL$108,80,0)))</f>
        <v/>
      </c>
    </row>
    <row r="2155" spans="1:15" ht="16.5" customHeight="1">
      <c r="A2155" s="1138"/>
      <c r="B2155" s="417" t="s">
        <v>200</v>
      </c>
      <c r="C2155" s="1114" t="str">
        <f>'Class-9'!$CD$3</f>
        <v>SCIENCE</v>
      </c>
      <c r="D2155" s="1115"/>
      <c r="E2155" s="411">
        <f>IF($J2137="TC",0,IF($J2137="Nso",0,VLOOKUP($A2134,'Class-9'!$B$9:$FL$108,81,0)))</f>
        <v>0</v>
      </c>
      <c r="F2155" s="411">
        <f>IF($J2137="TC",0,IF($J2137="Nso",0,VLOOKUP($A2134,'Class-9'!$B$9:$FL$108,82,0)))</f>
        <v>0</v>
      </c>
      <c r="G2155" s="412">
        <f t="shared" si="436"/>
        <v>0</v>
      </c>
      <c r="H2155" s="413">
        <f>IF($J2137="TC",0,IF($J2137="Nso",0,VLOOKUP($A2134,'Class-9'!$B$9:$FL$108,84,0)))</f>
        <v>0</v>
      </c>
      <c r="I2155" s="411">
        <f>IF($J2137="TC",0,IF($J2137="Nso",0,VLOOKUP($A2134,'Class-9'!$B$9:$FL$108,85,0)))</f>
        <v>0</v>
      </c>
      <c r="J2155" s="412">
        <f t="shared" si="437"/>
        <v>0</v>
      </c>
      <c r="K2155" s="411">
        <f>IF($J2137="TC",0,IF($J2137="Nso",0,VLOOKUP($A2134,'Class-9'!$B$9:$FL$108,87,0)))</f>
        <v>0</v>
      </c>
      <c r="L2155" s="411">
        <f>IF($J2137="Nso",0,VLOOKUP($A2134,'Class-9'!$B$9:$FL$108,88,0))</f>
        <v>0</v>
      </c>
      <c r="M2155" s="412">
        <f t="shared" si="438"/>
        <v>0</v>
      </c>
      <c r="N2155" s="411">
        <f t="shared" si="439"/>
        <v>0</v>
      </c>
      <c r="O2155" s="414" t="str">
        <f>IF($J2137="TC",0,IF($J2137="Nso",0,VLOOKUP($A2134,'Class-9'!$B$9:$FL$108,94,0)))</f>
        <v/>
      </c>
    </row>
    <row r="2156" spans="1:15" ht="16.5" customHeight="1" thickBot="1">
      <c r="A2156" s="1138"/>
      <c r="B2156" s="417" t="s">
        <v>200</v>
      </c>
      <c r="C2156" s="1114" t="str">
        <f>'Class-9'!$CR$3</f>
        <v>SOCIAL SCIENCE</v>
      </c>
      <c r="D2156" s="1115"/>
      <c r="E2156" s="411">
        <f>IF($J2138="TC",0,IF($J2137="Nso",0,VLOOKUP($A2134,'Class-9'!$B$9:$FL$108,95,0)))</f>
        <v>0</v>
      </c>
      <c r="F2156" s="411">
        <f>IF($J2138="TC",0,IF($J2137="Nso",0,VLOOKUP($A2134,'Class-9'!$B$9:$FL$108,96,0)))</f>
        <v>0</v>
      </c>
      <c r="G2156" s="412">
        <f t="shared" si="436"/>
        <v>0</v>
      </c>
      <c r="H2156" s="413">
        <f>IF($J2138="TC",0,IF($J2137="Nso",0,VLOOKUP($A2134,'Class-9'!$B$9:$FL$108,98,0)))</f>
        <v>0</v>
      </c>
      <c r="I2156" s="411">
        <f>IF($J2138="TC",0,IF($J2137="Nso",0,VLOOKUP($A2134,'Class-9'!$B$9:$FL$108,99,0)))</f>
        <v>0</v>
      </c>
      <c r="J2156" s="412">
        <f t="shared" si="437"/>
        <v>0</v>
      </c>
      <c r="K2156" s="411">
        <f>IF($J2138="TC",0,IF($J2137="Nso",0,VLOOKUP($A2134,'Class-9'!$B$9:$FL$108,101,0)))</f>
        <v>0</v>
      </c>
      <c r="L2156" s="411">
        <f>IF($J2138="Nso",0,VLOOKUP($A2134,'Class-9'!$B$9:$FL$108,102,0))</f>
        <v>0</v>
      </c>
      <c r="M2156" s="412">
        <f t="shared" si="438"/>
        <v>0</v>
      </c>
      <c r="N2156" s="411">
        <f t="shared" si="439"/>
        <v>0</v>
      </c>
      <c r="O2156" s="414" t="str">
        <f>IF($J2138="TC",0,IF($J2137="Nso",0,VLOOKUP($A2134,'Class-9'!$B$9:$FL$108,108,0)))</f>
        <v/>
      </c>
    </row>
    <row r="2157" spans="1:15" ht="23.25" customHeight="1">
      <c r="A2157" s="1138"/>
      <c r="B2157" s="417" t="s">
        <v>200</v>
      </c>
      <c r="C2157" s="1116" t="s">
        <v>89</v>
      </c>
      <c r="D2157" s="1117"/>
      <c r="E2157" s="1118"/>
      <c r="F2157" s="1122" t="s">
        <v>90</v>
      </c>
      <c r="G2157" s="1123"/>
      <c r="H2157" s="1124" t="s">
        <v>91</v>
      </c>
      <c r="I2157" s="1125"/>
      <c r="J2157" s="1126" t="s">
        <v>47</v>
      </c>
      <c r="K2157" s="1127"/>
      <c r="L2157" s="415" t="s">
        <v>111</v>
      </c>
      <c r="M2157" s="1128" t="s">
        <v>45</v>
      </c>
      <c r="N2157" s="1129"/>
      <c r="O2157" s="416" t="s">
        <v>49</v>
      </c>
    </row>
    <row r="2158" spans="1:15" ht="20.25" customHeight="1" thickBot="1">
      <c r="A2158" s="1138"/>
      <c r="B2158" s="417" t="s">
        <v>200</v>
      </c>
      <c r="C2158" s="1119"/>
      <c r="D2158" s="1120"/>
      <c r="E2158" s="1121"/>
      <c r="F2158" s="1130">
        <f>IF($J2137="TC",0,IF($J2137="Nso",0,VLOOKUP($A2134,'Class-9'!$B$9:$FL$108,160,0)))</f>
        <v>0</v>
      </c>
      <c r="G2158" s="1131"/>
      <c r="H2158" s="1130">
        <f>IF($J2137="TC",0,IF($J2137="Nso",0,VLOOKUP($A2134,'Class-9'!$B$9:$FL$108,161,0)))</f>
        <v>0</v>
      </c>
      <c r="I2158" s="1131"/>
      <c r="J2158" s="1132">
        <f>IF($J2137="TC",0,IF($J2137="Nso",0,VLOOKUP($A2134,'Class-9'!$B$9:$FL$108,162,0)))</f>
        <v>0</v>
      </c>
      <c r="K2158" s="1133"/>
      <c r="L2158" s="259" t="str">
        <f>IF($J2137="TC",0,IF($J2137="Nso",0,VLOOKUP($A2134,'Class-9'!$B$9:$FL$108,163,0)))</f>
        <v/>
      </c>
      <c r="M2158" s="1134" t="str">
        <f>IF($J2137="TC","TC",IF($J2137="Nso","NSO",VLOOKUP($A2134,'Class-9'!$B$9:$FL$108,164,0)))</f>
        <v/>
      </c>
      <c r="N2158" s="1135"/>
      <c r="O2158" s="79" t="str">
        <f>IF($J2137="Nso",0,VLOOKUP($A2134,'Class-9'!$B$9:$FL$108,166,0))</f>
        <v/>
      </c>
    </row>
    <row r="2159" spans="1:15" ht="20.25" customHeight="1">
      <c r="A2159" s="1138"/>
      <c r="B2159" s="417" t="s">
        <v>200</v>
      </c>
      <c r="C2159" s="1061" t="s">
        <v>64</v>
      </c>
      <c r="D2159" s="1062"/>
      <c r="E2159" s="1062"/>
      <c r="F2159" s="1062"/>
      <c r="G2159" s="1062"/>
      <c r="H2159" s="1063"/>
      <c r="I2159" s="1064" t="s">
        <v>65</v>
      </c>
      <c r="J2159" s="1065"/>
      <c r="K2159" s="1065"/>
      <c r="L2159" s="83">
        <f>VLOOKUP($A2134,'Class-9'!$B$9:$FL$108,157,0)</f>
        <v>0</v>
      </c>
      <c r="M2159" s="1066" t="s">
        <v>121</v>
      </c>
      <c r="N2159" s="1067"/>
      <c r="O2159" s="1068"/>
    </row>
    <row r="2160" spans="1:15" ht="20.25" customHeight="1" thickBot="1">
      <c r="A2160" s="1138"/>
      <c r="B2160" s="417" t="s">
        <v>200</v>
      </c>
      <c r="C2160" s="1069" t="s">
        <v>60</v>
      </c>
      <c r="D2160" s="1070"/>
      <c r="E2160" s="1070"/>
      <c r="F2160" s="1071" t="s">
        <v>192</v>
      </c>
      <c r="G2160" s="1071"/>
      <c r="H2160" s="260" t="s">
        <v>53</v>
      </c>
      <c r="I2160" s="1072" t="s">
        <v>66</v>
      </c>
      <c r="J2160" s="1073"/>
      <c r="K2160" s="1073"/>
      <c r="L2160" s="113">
        <f>VLOOKUP($A2134,'Class-9'!$B$9:$FL$108,158,0)</f>
        <v>0</v>
      </c>
      <c r="M2160" s="1074" t="str">
        <f>IF($J2137="TC",0,IF($J2137="Nso",0,VLOOKUP($A2134,'Class-9'!$B$9:$FL$108,159,0)))</f>
        <v/>
      </c>
      <c r="N2160" s="1075"/>
      <c r="O2160" s="1076"/>
    </row>
    <row r="2161" spans="1:15" ht="17.25" customHeight="1">
      <c r="A2161" s="1138"/>
      <c r="B2161" s="417" t="s">
        <v>200</v>
      </c>
      <c r="C2161" s="1069"/>
      <c r="D2161" s="1070"/>
      <c r="E2161" s="1070"/>
      <c r="F2161" s="1071"/>
      <c r="G2161" s="1071"/>
      <c r="H2161" s="261" t="s">
        <v>119</v>
      </c>
      <c r="I2161" s="1077" t="s">
        <v>67</v>
      </c>
      <c r="J2161" s="1078"/>
      <c r="K2161" s="1078"/>
      <c r="L2161" s="1079">
        <f>IF($J2137="TC","Transferred",IF($J2137="Nso","NameSeparated",VLOOKUP($A2134,'Class-9'!$B$9:$FL$108,167,0)))</f>
        <v>0</v>
      </c>
      <c r="M2161" s="1079"/>
      <c r="N2161" s="1079"/>
      <c r="O2161" s="1080"/>
    </row>
    <row r="2162" spans="1:15" ht="17.25" customHeight="1">
      <c r="A2162" s="1138"/>
      <c r="B2162" s="417" t="s">
        <v>200</v>
      </c>
      <c r="C2162" s="1081" t="str">
        <f>'Class-9'!$DF$3</f>
        <v>Foundation Of Information Tech.</v>
      </c>
      <c r="D2162" s="1082"/>
      <c r="E2162" s="1083"/>
      <c r="F2162" s="1084" t="str">
        <f>IF($J2137="TC",0,IF($J2137="Nso",0,VLOOKUP($A2134,'Class-9'!$B$9:$GP$108,185,0)))</f>
        <v>0/200</v>
      </c>
      <c r="G2162" s="1084"/>
      <c r="H2162" s="78" t="str">
        <f>IF($J2137="TC",0,IF($J2137="Nso",0,VLOOKUP($A2134,'Class-9'!$B$9:$GP$108,120,0)))</f>
        <v/>
      </c>
      <c r="I2162" s="1085" t="s">
        <v>79</v>
      </c>
      <c r="J2162" s="1086"/>
      <c r="K2162" s="1086"/>
      <c r="L2162" s="1087">
        <f>'Class-9'!$T$2</f>
        <v>44676</v>
      </c>
      <c r="M2162" s="1088"/>
      <c r="N2162" s="1088"/>
      <c r="O2162" s="1089"/>
    </row>
    <row r="2163" spans="1:15" ht="21" customHeight="1">
      <c r="A2163" s="1138"/>
      <c r="B2163" s="417" t="s">
        <v>200</v>
      </c>
      <c r="C2163" s="1090" t="str">
        <f>'Class-9'!$DR$3</f>
        <v>Health &amp; Phy. Edu.</v>
      </c>
      <c r="D2163" s="1084"/>
      <c r="E2163" s="1084"/>
      <c r="F2163" s="1030" t="str">
        <f>IF($J2137="TC",0,IF($J2137="Nso",0,VLOOKUP($A2134,'Class-9'!$B$9:$GP$108,189,0)))</f>
        <v>0/200</v>
      </c>
      <c r="G2163" s="1031"/>
      <c r="H2163" s="78" t="str">
        <f>IF($J2137="TC",0,IF($J2137="Nso",0,VLOOKUP($A2134,'Class-9'!$B$9:$GP$108,132,0)))</f>
        <v/>
      </c>
      <c r="I2163" s="1091"/>
      <c r="J2163" s="1092"/>
      <c r="K2163" s="1092"/>
      <c r="L2163" s="1092"/>
      <c r="M2163" s="1092"/>
      <c r="N2163" s="1092"/>
      <c r="O2163" s="1093"/>
    </row>
    <row r="2164" spans="1:15" ht="21" customHeight="1">
      <c r="A2164" s="1138"/>
      <c r="B2164" s="417" t="s">
        <v>200</v>
      </c>
      <c r="C2164" s="1028" t="str">
        <f>'Class-9'!$ED$3</f>
        <v>S.U.P.W.</v>
      </c>
      <c r="D2164" s="1029"/>
      <c r="E2164" s="1029"/>
      <c r="F2164" s="1030" t="str">
        <f>IF($J2137="TC",0,IF($J2137="Nso",0,VLOOKUP($A2134,'Class-9'!$B$9:$GP$108,193,0)))</f>
        <v>0/100</v>
      </c>
      <c r="G2164" s="1031"/>
      <c r="H2164" s="78" t="str">
        <f>IF($J2137="TC",0,IF($J2137="Nso",0,VLOOKUP($A2134,'Class-9'!$B$9:$GP$108,138,0)))</f>
        <v/>
      </c>
      <c r="I2164" s="1094"/>
      <c r="J2164" s="1095"/>
      <c r="K2164" s="1095"/>
      <c r="L2164" s="1095"/>
      <c r="M2164" s="1095"/>
      <c r="N2164" s="1095"/>
      <c r="O2164" s="1096"/>
    </row>
    <row r="2165" spans="1:15" ht="14.25" customHeight="1">
      <c r="A2165" s="1138"/>
      <c r="B2165" s="417" t="s">
        <v>200</v>
      </c>
      <c r="C2165" s="1028" t="str">
        <f>'Class-9'!$EJ$3</f>
        <v>ART EDUCATION</v>
      </c>
      <c r="D2165" s="1029"/>
      <c r="E2165" s="1029"/>
      <c r="F2165" s="1030" t="str">
        <f>IF($J2136="TC",0,IF($J2136="Nso",0,VLOOKUP($A2134,'Class-9'!$B$9:$GP$108,197,0)))</f>
        <v>0/100</v>
      </c>
      <c r="G2165" s="1031"/>
      <c r="H2165" s="78" t="str">
        <f>IF($J2136="TC",0,IF($J2136="Nso",0,VLOOKUP($A2134,'Class-9'!$B$9:$GP$108,144,0)))</f>
        <v/>
      </c>
      <c r="I2165" s="1032" t="s">
        <v>92</v>
      </c>
      <c r="J2165" s="1033"/>
      <c r="K2165" s="1033"/>
      <c r="L2165" s="1033"/>
      <c r="M2165" s="1033"/>
      <c r="N2165" s="1033"/>
      <c r="O2165" s="1034"/>
    </row>
    <row r="2166" spans="1:15" ht="14.25" customHeight="1" thickBot="1">
      <c r="A2166" s="1138"/>
      <c r="B2166" s="417" t="s">
        <v>200</v>
      </c>
      <c r="C2166" s="1035" t="str">
        <f>'Class-9'!$EP$3</f>
        <v>H &amp; C RAJ</v>
      </c>
      <c r="D2166" s="1036"/>
      <c r="E2166" s="1036"/>
      <c r="F2166" s="1037" t="str">
        <f>IF($J2137="TC",0,IF($J2137="Nso",0,VLOOKUP($A2134,'Class-9'!$B$9:$GU$108,201,0)))</f>
        <v>0/200</v>
      </c>
      <c r="G2166" s="1038"/>
      <c r="H2166" s="374" t="str">
        <f>IF($J2137="TC",0,IF($J2137="Nso",0,VLOOKUP($A2134,'Class-9'!$B$9:$GU$108,156,0)))</f>
        <v/>
      </c>
      <c r="I2166" s="1032" t="s">
        <v>73</v>
      </c>
      <c r="J2166" s="1033"/>
      <c r="K2166" s="1033"/>
      <c r="L2166" s="1033"/>
      <c r="M2166" s="1033"/>
      <c r="N2166" s="1033"/>
      <c r="O2166" s="1034"/>
    </row>
    <row r="2167" spans="1:15" ht="20.25" customHeight="1">
      <c r="A2167" s="1138"/>
      <c r="B2167" s="417" t="s">
        <v>200</v>
      </c>
      <c r="C2167" s="1046" t="s">
        <v>204</v>
      </c>
      <c r="D2167" s="1047"/>
      <c r="E2167" s="1048"/>
      <c r="F2167" s="1055" t="s">
        <v>205</v>
      </c>
      <c r="G2167" s="1056"/>
      <c r="H2167" s="434" t="s">
        <v>34</v>
      </c>
      <c r="I2167" s="1039" t="s">
        <v>74</v>
      </c>
      <c r="J2167" s="1033"/>
      <c r="K2167" s="1033"/>
      <c r="L2167" s="1033"/>
      <c r="M2167" s="1033"/>
      <c r="N2167" s="1033"/>
      <c r="O2167" s="1034"/>
    </row>
    <row r="2168" spans="1:15" ht="20.25" customHeight="1">
      <c r="A2168" s="1138"/>
      <c r="B2168" s="417" t="s">
        <v>200</v>
      </c>
      <c r="C2168" s="1049"/>
      <c r="D2168" s="1050"/>
      <c r="E2168" s="1051"/>
      <c r="F2168" s="1057" t="s">
        <v>206</v>
      </c>
      <c r="G2168" s="1058"/>
      <c r="H2168" s="435" t="s">
        <v>203</v>
      </c>
      <c r="I2168" s="1040" t="s">
        <v>75</v>
      </c>
      <c r="J2168" s="1041"/>
      <c r="K2168" s="1041"/>
      <c r="L2168" s="1041"/>
      <c r="M2168" s="1041"/>
      <c r="N2168" s="1041"/>
      <c r="O2168" s="1042"/>
    </row>
    <row r="2169" spans="1:15" ht="16.5" customHeight="1">
      <c r="A2169" s="1138"/>
      <c r="B2169" s="417" t="s">
        <v>200</v>
      </c>
      <c r="C2169" s="1049"/>
      <c r="D2169" s="1050"/>
      <c r="E2169" s="1051"/>
      <c r="F2169" s="1057" t="s">
        <v>210</v>
      </c>
      <c r="G2169" s="1058"/>
      <c r="H2169" s="435" t="s">
        <v>68</v>
      </c>
      <c r="I2169" s="1043"/>
      <c r="J2169" s="1044"/>
      <c r="K2169" s="1044"/>
      <c r="L2169" s="1044"/>
      <c r="M2169" s="1044"/>
      <c r="N2169" s="1044"/>
      <c r="O2169" s="1045"/>
    </row>
    <row r="2170" spans="1:15" ht="16.5" customHeight="1">
      <c r="A2170" s="1138"/>
      <c r="B2170" s="417" t="s">
        <v>200</v>
      </c>
      <c r="C2170" s="1049"/>
      <c r="D2170" s="1050"/>
      <c r="E2170" s="1051"/>
      <c r="F2170" s="1057" t="s">
        <v>211</v>
      </c>
      <c r="G2170" s="1058"/>
      <c r="H2170" s="435" t="s">
        <v>69</v>
      </c>
      <c r="I2170" s="1043"/>
      <c r="J2170" s="1044"/>
      <c r="K2170" s="1044"/>
      <c r="L2170" s="1044"/>
      <c r="M2170" s="1044"/>
      <c r="N2170" s="1044"/>
      <c r="O2170" s="1045"/>
    </row>
    <row r="2171" spans="1:15" ht="16.5" customHeight="1">
      <c r="A2171" s="1138"/>
      <c r="B2171" s="417" t="s">
        <v>200</v>
      </c>
      <c r="C2171" s="1049"/>
      <c r="D2171" s="1050"/>
      <c r="E2171" s="1051"/>
      <c r="F2171" s="1057" t="s">
        <v>120</v>
      </c>
      <c r="G2171" s="1058"/>
      <c r="H2171" s="435" t="s">
        <v>71</v>
      </c>
      <c r="I2171" s="1022" t="s">
        <v>93</v>
      </c>
      <c r="J2171" s="1023"/>
      <c r="K2171" s="1023"/>
      <c r="L2171" s="1023"/>
      <c r="M2171" s="1023"/>
      <c r="N2171" s="1023"/>
      <c r="O2171" s="1024"/>
    </row>
    <row r="2172" spans="1:15" ht="16.5" customHeight="1" thickBot="1">
      <c r="A2172" s="1138"/>
      <c r="B2172" s="418" t="s">
        <v>200</v>
      </c>
      <c r="C2172" s="1052"/>
      <c r="D2172" s="1053"/>
      <c r="E2172" s="1054"/>
      <c r="F2172" s="1059" t="s">
        <v>208</v>
      </c>
      <c r="G2172" s="1060"/>
      <c r="H2172" s="436" t="s">
        <v>70</v>
      </c>
      <c r="I2172" s="1025"/>
      <c r="J2172" s="1026"/>
      <c r="K2172" s="1026"/>
      <c r="L2172" s="1026"/>
      <c r="M2172" s="1026"/>
      <c r="N2172" s="1026"/>
      <c r="O2172" s="1027"/>
    </row>
    <row r="2173" spans="1:15" ht="15.75" thickTop="1">
      <c r="A2173" s="1136"/>
      <c r="B2173" s="1136"/>
      <c r="C2173" s="1136"/>
      <c r="D2173" s="1136"/>
      <c r="E2173" s="1136"/>
      <c r="F2173" s="1136"/>
      <c r="G2173" s="1136"/>
      <c r="H2173" s="1136"/>
      <c r="I2173" s="1136"/>
      <c r="J2173" s="1136"/>
      <c r="K2173" s="1136"/>
      <c r="L2173" s="1136"/>
      <c r="M2173" s="1136"/>
      <c r="N2173" s="1136"/>
      <c r="O2173" s="1136"/>
    </row>
    <row r="2174" spans="1:15" ht="24.75" customHeight="1" thickBot="1">
      <c r="A2174" s="263">
        <f>A2134+1</f>
        <v>56</v>
      </c>
      <c r="B2174" s="1137" t="s">
        <v>56</v>
      </c>
      <c r="C2174" s="1137"/>
      <c r="D2174" s="1137"/>
      <c r="E2174" s="1137"/>
      <c r="F2174" s="1137"/>
      <c r="G2174" s="1137"/>
      <c r="H2174" s="1137"/>
      <c r="I2174" s="1137"/>
      <c r="J2174" s="1137"/>
      <c r="K2174" s="1137"/>
      <c r="L2174" s="1137"/>
      <c r="M2174" s="1137"/>
      <c r="N2174" s="1137"/>
      <c r="O2174" s="1137"/>
    </row>
    <row r="2175" spans="1:15" s="430" customFormat="1" ht="30.75" customHeight="1" thickTop="1">
      <c r="A2175" s="1138"/>
      <c r="B2175" s="1139"/>
      <c r="C2175" s="1140"/>
      <c r="D2175" s="1143" t="str">
        <f>Master!$E$8</f>
        <v>Govt. Sr. Secondary School Raimalwada</v>
      </c>
      <c r="E2175" s="1144"/>
      <c r="F2175" s="1144"/>
      <c r="G2175" s="1144"/>
      <c r="H2175" s="1144"/>
      <c r="I2175" s="1144"/>
      <c r="J2175" s="1144"/>
      <c r="K2175" s="1144"/>
      <c r="L2175" s="1144"/>
      <c r="M2175" s="1144"/>
      <c r="N2175" s="1144"/>
      <c r="O2175" s="1145"/>
    </row>
    <row r="2176" spans="1:15" ht="26.25" customHeight="1" thickBot="1">
      <c r="A2176" s="1138"/>
      <c r="B2176" s="1141"/>
      <c r="C2176" s="1142"/>
      <c r="D2176" s="1146" t="str">
        <f>Master!$E$11</f>
        <v>P.S.-Bapini (Jodhpur)</v>
      </c>
      <c r="E2176" s="1147"/>
      <c r="F2176" s="1147"/>
      <c r="G2176" s="1147"/>
      <c r="H2176" s="1147"/>
      <c r="I2176" s="1147"/>
      <c r="J2176" s="1147"/>
      <c r="K2176" s="1147"/>
      <c r="L2176" s="1147"/>
      <c r="M2176" s="1147"/>
      <c r="N2176" s="1147"/>
      <c r="O2176" s="1148"/>
    </row>
    <row r="2177" spans="1:16" ht="22.5" customHeight="1">
      <c r="A2177" s="1138"/>
      <c r="B2177" s="262"/>
      <c r="C2177" s="1149" t="s">
        <v>183</v>
      </c>
      <c r="D2177" s="1150"/>
      <c r="E2177" s="1150"/>
      <c r="F2177" s="1150"/>
      <c r="G2177" s="1151"/>
      <c r="H2177" s="1158" t="s">
        <v>156</v>
      </c>
      <c r="I2177" s="1158"/>
      <c r="J2177" s="1161">
        <f>VLOOKUP($A2174,'Class-9'!$B$9:$K$108,6)</f>
        <v>0</v>
      </c>
      <c r="K2177" s="1162"/>
      <c r="L2177" s="1167" t="s">
        <v>76</v>
      </c>
      <c r="M2177" s="1168"/>
      <c r="N2177" s="1169" t="str">
        <f>Master!$E$14</f>
        <v>08151106901</v>
      </c>
      <c r="O2177" s="1170"/>
    </row>
    <row r="2178" spans="1:16" ht="18.75" customHeight="1">
      <c r="A2178" s="1138"/>
      <c r="B2178" s="37"/>
      <c r="C2178" s="1152"/>
      <c r="D2178" s="1153"/>
      <c r="E2178" s="1153"/>
      <c r="F2178" s="1153"/>
      <c r="G2178" s="1154"/>
      <c r="H2178" s="1159"/>
      <c r="I2178" s="1159"/>
      <c r="J2178" s="1163"/>
      <c r="K2178" s="1164"/>
      <c r="L2178" s="1171" t="s">
        <v>72</v>
      </c>
      <c r="M2178" s="1172"/>
      <c r="N2178" s="1172"/>
      <c r="O2178" s="1173"/>
      <c r="P2178" s="104" t="s">
        <v>191</v>
      </c>
    </row>
    <row r="2179" spans="1:16" ht="23.25" customHeight="1" thickBot="1">
      <c r="A2179" s="1138"/>
      <c r="B2179" s="37"/>
      <c r="C2179" s="1155"/>
      <c r="D2179" s="1156"/>
      <c r="E2179" s="1156"/>
      <c r="F2179" s="1156"/>
      <c r="G2179" s="1157"/>
      <c r="H2179" s="1160"/>
      <c r="I2179" s="1160"/>
      <c r="J2179" s="1165"/>
      <c r="K2179" s="1166"/>
      <c r="L2179" s="1174" t="s">
        <v>57</v>
      </c>
      <c r="M2179" s="1175"/>
      <c r="N2179" s="1176" t="str">
        <f>Master!$E$6</f>
        <v>2021-22</v>
      </c>
      <c r="O2179" s="1177"/>
    </row>
    <row r="2180" spans="1:16" ht="20.25" customHeight="1">
      <c r="A2180" s="1138"/>
      <c r="B2180" s="417" t="s">
        <v>200</v>
      </c>
      <c r="C2180" s="1178" t="s">
        <v>22</v>
      </c>
      <c r="D2180" s="1179"/>
      <c r="E2180" s="1179"/>
      <c r="F2180" s="1180"/>
      <c r="G2180" s="23" t="s">
        <v>181</v>
      </c>
      <c r="H2180" s="1181">
        <f>VLOOKUP($A2174,'Class-9'!$B$9:$FL$108,4,0)</f>
        <v>0</v>
      </c>
      <c r="I2180" s="1181"/>
      <c r="J2180" s="1181"/>
      <c r="K2180" s="1181"/>
      <c r="L2180" s="1181"/>
      <c r="M2180" s="1181"/>
      <c r="N2180" s="1181"/>
      <c r="O2180" s="1182"/>
    </row>
    <row r="2181" spans="1:16" ht="20.25" customHeight="1">
      <c r="A2181" s="1138"/>
      <c r="B2181" s="417" t="s">
        <v>200</v>
      </c>
      <c r="C2181" s="1183" t="s">
        <v>24</v>
      </c>
      <c r="D2181" s="1184"/>
      <c r="E2181" s="1184"/>
      <c r="F2181" s="1185"/>
      <c r="G2181" s="31" t="s">
        <v>181</v>
      </c>
      <c r="H2181" s="1186">
        <f>VLOOKUP($A2174,'Class-9'!$B$9:$FL$108,7,0)</f>
        <v>0</v>
      </c>
      <c r="I2181" s="1186"/>
      <c r="J2181" s="1186"/>
      <c r="K2181" s="1186"/>
      <c r="L2181" s="1186"/>
      <c r="M2181" s="1186"/>
      <c r="N2181" s="1186"/>
      <c r="O2181" s="1187"/>
    </row>
    <row r="2182" spans="1:16" ht="20.25" customHeight="1">
      <c r="A2182" s="1138"/>
      <c r="B2182" s="417" t="s">
        <v>200</v>
      </c>
      <c r="C2182" s="1183" t="s">
        <v>25</v>
      </c>
      <c r="D2182" s="1184"/>
      <c r="E2182" s="1184"/>
      <c r="F2182" s="1185"/>
      <c r="G2182" s="31" t="s">
        <v>181</v>
      </c>
      <c r="H2182" s="1186">
        <f>VLOOKUP($A2174,'Class-9'!$B$9:$FL$108,8,0)</f>
        <v>0</v>
      </c>
      <c r="I2182" s="1186"/>
      <c r="J2182" s="1186"/>
      <c r="K2182" s="1186"/>
      <c r="L2182" s="1186"/>
      <c r="M2182" s="1186"/>
      <c r="N2182" s="1186"/>
      <c r="O2182" s="1187"/>
    </row>
    <row r="2183" spans="1:16" ht="20.25" customHeight="1">
      <c r="A2183" s="1138"/>
      <c r="B2183" s="417" t="s">
        <v>200</v>
      </c>
      <c r="C2183" s="1183" t="s">
        <v>58</v>
      </c>
      <c r="D2183" s="1184"/>
      <c r="E2183" s="1184"/>
      <c r="F2183" s="1185"/>
      <c r="G2183" s="31" t="s">
        <v>181</v>
      </c>
      <c r="H2183" s="1186">
        <f>VLOOKUP($A2174,'Class-9'!$B$9:$FL$108,9,0)</f>
        <v>0</v>
      </c>
      <c r="I2183" s="1186"/>
      <c r="J2183" s="1186"/>
      <c r="K2183" s="1186"/>
      <c r="L2183" s="1186"/>
      <c r="M2183" s="1186"/>
      <c r="N2183" s="1186"/>
      <c r="O2183" s="1187"/>
    </row>
    <row r="2184" spans="1:16" ht="20.25" customHeight="1">
      <c r="A2184" s="1138"/>
      <c r="B2184" s="417" t="s">
        <v>200</v>
      </c>
      <c r="C2184" s="1183" t="s">
        <v>59</v>
      </c>
      <c r="D2184" s="1184"/>
      <c r="E2184" s="1184"/>
      <c r="F2184" s="1185"/>
      <c r="G2184" s="31" t="s">
        <v>181</v>
      </c>
      <c r="H2184" s="1188" t="str">
        <f>CONCATENATE('Class-9'!$G$4,'Class-9'!$J$4)</f>
        <v>9(A)</v>
      </c>
      <c r="I2184" s="1186"/>
      <c r="J2184" s="1186"/>
      <c r="K2184" s="1186"/>
      <c r="L2184" s="1186"/>
      <c r="M2184" s="1186"/>
      <c r="N2184" s="1186"/>
      <c r="O2184" s="1187"/>
    </row>
    <row r="2185" spans="1:16" ht="20.25" customHeight="1" thickBot="1">
      <c r="A2185" s="1138"/>
      <c r="B2185" s="417" t="s">
        <v>200</v>
      </c>
      <c r="C2185" s="1189" t="s">
        <v>27</v>
      </c>
      <c r="D2185" s="1190"/>
      <c r="E2185" s="1190"/>
      <c r="F2185" s="1191"/>
      <c r="G2185" s="80" t="s">
        <v>181</v>
      </c>
      <c r="H2185" s="1192">
        <f>VLOOKUP($A2174,'Class-9'!$B$9:$FL$108,10,0)</f>
        <v>0</v>
      </c>
      <c r="I2185" s="1192"/>
      <c r="J2185" s="1192"/>
      <c r="K2185" s="1192"/>
      <c r="L2185" s="1192"/>
      <c r="M2185" s="1192"/>
      <c r="N2185" s="1192"/>
      <c r="O2185" s="1193"/>
    </row>
    <row r="2186" spans="1:16" ht="16.5" customHeight="1">
      <c r="A2186" s="1138"/>
      <c r="B2186" s="417" t="s">
        <v>200</v>
      </c>
      <c r="C2186" s="1194" t="s">
        <v>60</v>
      </c>
      <c r="D2186" s="1195"/>
      <c r="E2186" s="1198" t="s">
        <v>81</v>
      </c>
      <c r="F2186" s="1198" t="s">
        <v>82</v>
      </c>
      <c r="G2186" s="1200" t="s">
        <v>32</v>
      </c>
      <c r="H2186" s="1202" t="s">
        <v>61</v>
      </c>
      <c r="I2186" s="1202"/>
      <c r="J2186" s="1203"/>
      <c r="K2186" s="1204" t="s">
        <v>97</v>
      </c>
      <c r="L2186" s="1205"/>
      <c r="M2186" s="1206"/>
      <c r="N2186" s="1097" t="s">
        <v>88</v>
      </c>
      <c r="O2186" s="1099" t="s">
        <v>118</v>
      </c>
    </row>
    <row r="2187" spans="1:16" ht="16.5" customHeight="1">
      <c r="A2187" s="1138"/>
      <c r="B2187" s="417" t="s">
        <v>200</v>
      </c>
      <c r="C2187" s="1196"/>
      <c r="D2187" s="1197"/>
      <c r="E2187" s="1199"/>
      <c r="F2187" s="1199"/>
      <c r="G2187" s="1201"/>
      <c r="H2187" s="428" t="s">
        <v>31</v>
      </c>
      <c r="I2187" s="254" t="s">
        <v>194</v>
      </c>
      <c r="J2187" s="429" t="s">
        <v>32</v>
      </c>
      <c r="K2187" s="428" t="s">
        <v>31</v>
      </c>
      <c r="L2187" s="254" t="s">
        <v>194</v>
      </c>
      <c r="M2187" s="429" t="s">
        <v>32</v>
      </c>
      <c r="N2187" s="1098"/>
      <c r="O2187" s="1100"/>
    </row>
    <row r="2188" spans="1:16" ht="16.5" customHeight="1" thickBot="1">
      <c r="A2188" s="1138"/>
      <c r="B2188" s="417" t="s">
        <v>200</v>
      </c>
      <c r="C2188" s="1102" t="s">
        <v>62</v>
      </c>
      <c r="D2188" s="1103"/>
      <c r="E2188" s="253">
        <f>'Class-9'!$L$7</f>
        <v>10</v>
      </c>
      <c r="F2188" s="253">
        <f>'Class-9'!$M$7</f>
        <v>10</v>
      </c>
      <c r="G2188" s="255">
        <f>SUM(E2188:F2188)</f>
        <v>20</v>
      </c>
      <c r="H2188" s="253">
        <f>'Class-9'!$O$7</f>
        <v>24</v>
      </c>
      <c r="I2188" s="253">
        <f>'Class-9'!$P$7</f>
        <v>6</v>
      </c>
      <c r="J2188" s="255">
        <f>SUM(H2188:I2188)</f>
        <v>30</v>
      </c>
      <c r="K2188" s="253">
        <f>'Class-9'!$R$7</f>
        <v>40</v>
      </c>
      <c r="L2188" s="253">
        <f>'Class-9'!$S$7</f>
        <v>10</v>
      </c>
      <c r="M2188" s="255">
        <f>SUM(K2188:L2188)</f>
        <v>50</v>
      </c>
      <c r="N2188" s="129">
        <f>SUM(G2188,J2188,M2188)</f>
        <v>100</v>
      </c>
      <c r="O2188" s="1101"/>
    </row>
    <row r="2189" spans="1:16" ht="16.5" customHeight="1">
      <c r="A2189" s="1138"/>
      <c r="B2189" s="417" t="s">
        <v>200</v>
      </c>
      <c r="C2189" s="1104" t="str">
        <f>'Class-9'!$L$3</f>
        <v>HINDI</v>
      </c>
      <c r="D2189" s="1105"/>
      <c r="E2189" s="81">
        <f>IF($J2177="TC",0,IF($J2177="Nso",0,VLOOKUP($A2174,'Class-9'!$B$9:$FL$108,11,0)))</f>
        <v>0</v>
      </c>
      <c r="F2189" s="81">
        <f>IF($J2177="TC",0,IF($J2177="Nso",0,VLOOKUP($A2174,'Class-9'!$B$9:$FL$108,12,0)))</f>
        <v>0</v>
      </c>
      <c r="G2189" s="256">
        <f>E2189+F2189</f>
        <v>0</v>
      </c>
      <c r="H2189" s="81">
        <f>IF($J2177="TC",0,IF($J2177="Nso",0,VLOOKUP($A2174,'Class-9'!$B$9:$FL$108,14,0)))</f>
        <v>0</v>
      </c>
      <c r="I2189" s="81">
        <f>IF($J2177="TC",0,IF($J2177="Nso",0,VLOOKUP($A2174,'Class-9'!$B$9:$FL$108,15,0)))</f>
        <v>0</v>
      </c>
      <c r="J2189" s="256">
        <f>H2189+I2189</f>
        <v>0</v>
      </c>
      <c r="K2189" s="81">
        <f>IF($J2177="TC",0,IF($J2177="Nso",0,VLOOKUP($A2174,'Class-9'!$B$9:$FL$108,17,0)))</f>
        <v>0</v>
      </c>
      <c r="L2189" s="81">
        <f>IF($J2177="Nso",0,VLOOKUP($A2174,'Class-9'!$B$9:$FL$108,18,0))</f>
        <v>0</v>
      </c>
      <c r="M2189" s="256">
        <f>K2189+L2189</f>
        <v>0</v>
      </c>
      <c r="N2189" s="81">
        <f>G2189+J2189+M2189</f>
        <v>0</v>
      </c>
      <c r="O2189" s="82" t="str">
        <f>IF($J2177="TC",0,IF($J2177="Nso",0,VLOOKUP($A2174,'Class-9'!$B$9:$FL$108,24,0)))</f>
        <v/>
      </c>
    </row>
    <row r="2190" spans="1:16" ht="16.5" customHeight="1" thickBot="1">
      <c r="A2190" s="1138"/>
      <c r="B2190" s="417" t="s">
        <v>200</v>
      </c>
      <c r="C2190" s="1106" t="str">
        <f>'Class-9'!$Z$3</f>
        <v>ENGLISH</v>
      </c>
      <c r="D2190" s="1107"/>
      <c r="E2190" s="419">
        <f>IF($J2177="TC",0,IF($J2177="Nso",0,VLOOKUP($A2174,'Class-9'!$B$9:$FL$108,25,0)))</f>
        <v>0</v>
      </c>
      <c r="F2190" s="419">
        <f>IF($J2177="TC",0,IF($J2177="Nso",0,VLOOKUP($A2174,'Class-9'!$B$9:$FL$108,26,0)))</f>
        <v>0</v>
      </c>
      <c r="G2190" s="420">
        <f t="shared" ref="G2190" si="440">E2190+F2190</f>
        <v>0</v>
      </c>
      <c r="H2190" s="421">
        <f>IF($J2177="TC",0,IF($J2177="Nso",0,VLOOKUP($A2174,'Class-9'!$B$9:$FL$108,28,0)))</f>
        <v>0</v>
      </c>
      <c r="I2190" s="419">
        <f>IF($J2177="TC",0,IF($J2177="Nso",0,VLOOKUP($A2174,'Class-9'!$B$9:$FL$108,29,0)))</f>
        <v>0</v>
      </c>
      <c r="J2190" s="420">
        <f t="shared" ref="J2190" si="441">H2190+I2190</f>
        <v>0</v>
      </c>
      <c r="K2190" s="419">
        <f>IF($J2177="TC",0,IF($J2177="Nso",0,VLOOKUP($A2174,'Class-9'!$B$9:$FL$108,31,0)))</f>
        <v>0</v>
      </c>
      <c r="L2190" s="419">
        <f>IF($J2177="Nso",0,VLOOKUP($A2174,'Class-9'!$B$9:$FL$108,32,0))</f>
        <v>0</v>
      </c>
      <c r="M2190" s="420">
        <f t="shared" ref="M2190" si="442">K2190+L2190</f>
        <v>0</v>
      </c>
      <c r="N2190" s="419">
        <f t="shared" ref="N2190" si="443">G2190+J2190+M2190</f>
        <v>0</v>
      </c>
      <c r="O2190" s="422" t="str">
        <f>IF($J2177="TC",0,IF($J2177="Nso",0,VLOOKUP($A2174,'Class-9'!$B$9:$FL$108,38,0)))</f>
        <v/>
      </c>
    </row>
    <row r="2191" spans="1:16" ht="16.5" customHeight="1" thickBot="1">
      <c r="A2191" s="1138"/>
      <c r="B2191" s="417" t="s">
        <v>200</v>
      </c>
      <c r="C2191" s="1108" t="s">
        <v>62</v>
      </c>
      <c r="D2191" s="1109"/>
      <c r="E2191" s="424">
        <f>'Class-9'!$AN$7</f>
        <v>20</v>
      </c>
      <c r="F2191" s="424">
        <f>'Class-9'!$AO$7</f>
        <v>20</v>
      </c>
      <c r="G2191" s="425">
        <f>SUM(E2191:F2191)</f>
        <v>40</v>
      </c>
      <c r="H2191" s="424">
        <f>'Class-9'!$AQ$7</f>
        <v>48</v>
      </c>
      <c r="I2191" s="424">
        <f>'Class-9'!$AR$7</f>
        <v>12</v>
      </c>
      <c r="J2191" s="425">
        <f>SUM(H2191:I2191)</f>
        <v>60</v>
      </c>
      <c r="K2191" s="424">
        <f>'Class-9'!$AT$7</f>
        <v>80</v>
      </c>
      <c r="L2191" s="424">
        <f>'Class-9'!$AU$7</f>
        <v>20</v>
      </c>
      <c r="M2191" s="425">
        <f>SUM(K2191:L2191)</f>
        <v>100</v>
      </c>
      <c r="N2191" s="426">
        <f>SUM(G2191,J2191,M2191)</f>
        <v>200</v>
      </c>
      <c r="O2191" s="427" t="s">
        <v>201</v>
      </c>
    </row>
    <row r="2192" spans="1:16" ht="16.5" customHeight="1">
      <c r="A2192" s="1138"/>
      <c r="B2192" s="417" t="s">
        <v>200</v>
      </c>
      <c r="C2192" s="1110" t="str">
        <f>'Class-9'!$AN$3</f>
        <v>SANSKRIT-I</v>
      </c>
      <c r="D2192" s="1111"/>
      <c r="E2192" s="81">
        <f>IF($J2177="TC",0,IF($J2177="Nso",0,VLOOKUP($A2174,'Class-9'!$B$9:$FL$108,39,0)))</f>
        <v>0</v>
      </c>
      <c r="F2192" s="81">
        <f>IF($J2177="TC",0,IF($J2177="TC",0,IF($J2177="Nso",0,VLOOKUP($A2174,'Class-9'!$B$9:$FL$108,40,0))))</f>
        <v>0</v>
      </c>
      <c r="G2192" s="423">
        <f t="shared" ref="G2192:G2196" si="444">E2192+F2192</f>
        <v>0</v>
      </c>
      <c r="H2192" s="410">
        <f>IF($J2177="TC",0,IF($J2177="Nso",0,VLOOKUP($A2174,'Class-9'!$B$9:$FL$108,42,0)))</f>
        <v>0</v>
      </c>
      <c r="I2192" s="81">
        <f>IF($J2177="TC",0,IF($J2177="Nso",0,VLOOKUP($A2174,'Class-9'!$B$9:$FL$108,43,0)))</f>
        <v>0</v>
      </c>
      <c r="J2192" s="423">
        <f t="shared" ref="J2192:J2196" si="445">H2192+I2192</f>
        <v>0</v>
      </c>
      <c r="K2192" s="81">
        <f>IF($J2177="TC",0,IF($J2177="Nso",0,VLOOKUP($A2174,'Class-9'!$B$9:$FL$108,45,0)))</f>
        <v>0</v>
      </c>
      <c r="L2192" s="81">
        <f>IF($J2177="Nso",0,VLOOKUP($A2174,'Class-9'!$B$9:$FL$108,46,0))</f>
        <v>0</v>
      </c>
      <c r="M2192" s="423">
        <f t="shared" ref="M2192:M2196" si="446">K2192+L2192</f>
        <v>0</v>
      </c>
      <c r="N2192" s="81">
        <f t="shared" ref="N2192:N2196" si="447">G2192+J2192+M2192</f>
        <v>0</v>
      </c>
      <c r="O2192" s="82" t="str">
        <f>IF($J2177="TC",0,IF($J2177="Nso",0,VLOOKUP($A2174,'Class-9'!$B$9:$FL$108,52,0)))</f>
        <v/>
      </c>
    </row>
    <row r="2193" spans="1:15" ht="16.5" customHeight="1">
      <c r="A2193" s="1138"/>
      <c r="B2193" s="417" t="s">
        <v>200</v>
      </c>
      <c r="C2193" s="1112" t="str">
        <f>'Class-9'!$BB$3</f>
        <v>SANSKRIT-II</v>
      </c>
      <c r="D2193" s="1113"/>
      <c r="E2193" s="81">
        <f>IF($J2177="TC",0,IF($J2177="Nso",0,VLOOKUP($A2174,'Class-9'!$B$9:$FL$108,53,0)))</f>
        <v>0</v>
      </c>
      <c r="F2193" s="81">
        <f>IF($J2177="TC",0,IF($J2177="Nso",0,VLOOKUP($A2174,'Class-9'!$B$9:$FL$108,54,0)))</f>
        <v>0</v>
      </c>
      <c r="G2193" s="257">
        <f t="shared" si="444"/>
        <v>0</v>
      </c>
      <c r="H2193" s="258">
        <f>IF($J2177="TC",0,IF($J2177="Nso",0,VLOOKUP($A2174,'Class-9'!$B$9:$FL$108,56,0)))</f>
        <v>0</v>
      </c>
      <c r="I2193" s="81">
        <f>IF($J2177="TC",0,IF($J2177="Nso",0,VLOOKUP($A2174,'Class-9'!$B$9:$FL$108,57,0)))</f>
        <v>0</v>
      </c>
      <c r="J2193" s="257">
        <f t="shared" si="445"/>
        <v>0</v>
      </c>
      <c r="K2193" s="81">
        <f>IF($J2177="TC",0,IF($J2177="Nso",0,VLOOKUP($A2174,'Class-9'!$B$9:$FL$108,59,0)))</f>
        <v>0</v>
      </c>
      <c r="L2193" s="81">
        <f>IF($J2177="Nso",0,VLOOKUP($A2174,'Class-9'!$B$9:$FL$108,60,0))</f>
        <v>0</v>
      </c>
      <c r="M2193" s="257">
        <f t="shared" si="446"/>
        <v>0</v>
      </c>
      <c r="N2193" s="81">
        <f t="shared" si="447"/>
        <v>0</v>
      </c>
      <c r="O2193" s="82" t="str">
        <f>IF($J2177="TC",0,IF($J2177="Nso",0,VLOOKUP($A2174,'Class-9'!$B$9:$FL$108,66,0)))</f>
        <v/>
      </c>
    </row>
    <row r="2194" spans="1:15" ht="16.5" customHeight="1">
      <c r="A2194" s="1138"/>
      <c r="B2194" s="417" t="s">
        <v>200</v>
      </c>
      <c r="C2194" s="1112" t="str">
        <f>'Class-9'!$BP$3</f>
        <v>MATHEMATICS</v>
      </c>
      <c r="D2194" s="1113"/>
      <c r="E2194" s="81">
        <f>IF($J2177="TC",0,IF($J2177="Nso",0,VLOOKUP($A2174,'Class-9'!$B$9:$FL$108,67,0)))</f>
        <v>0</v>
      </c>
      <c r="F2194" s="81">
        <f>IF($J2177="TC",0,IF($J2177="Nso",0,VLOOKUP($A2174,'Class-9'!$B$9:$FL$108,68,0)))</f>
        <v>0</v>
      </c>
      <c r="G2194" s="257">
        <f t="shared" si="444"/>
        <v>0</v>
      </c>
      <c r="H2194" s="258">
        <f>IF($J2177="TC",0,IF($J2177="Nso",0,VLOOKUP($A2174,'Class-9'!$B$9:$FL$108,70,0)))</f>
        <v>0</v>
      </c>
      <c r="I2194" s="81">
        <f>IF($J2177="TC",0,IF($J2177="Nso",0,VLOOKUP($A2174,'Class-9'!$B$9:$FL$108,71,0)))</f>
        <v>0</v>
      </c>
      <c r="J2194" s="257">
        <f t="shared" si="445"/>
        <v>0</v>
      </c>
      <c r="K2194" s="81">
        <f>IF($J2177="TC",0,IF($J2177="Nso",0,VLOOKUP($A2174,'Class-9'!$B$9:$FL$108,73,0)))</f>
        <v>0</v>
      </c>
      <c r="L2194" s="81">
        <f>IF($J2177="Nso",0,VLOOKUP($A2174,'Class-9'!$B$9:$FL$108,74,0))</f>
        <v>0</v>
      </c>
      <c r="M2194" s="257">
        <f t="shared" si="446"/>
        <v>0</v>
      </c>
      <c r="N2194" s="81">
        <f t="shared" si="447"/>
        <v>0</v>
      </c>
      <c r="O2194" s="82" t="str">
        <f>IF($J2177="TC",0,IF($J2177="Nso",0,VLOOKUP($A2174,'Class-9'!$B$9:$FL$108,80,0)))</f>
        <v/>
      </c>
    </row>
    <row r="2195" spans="1:15" ht="16.5" customHeight="1">
      <c r="A2195" s="1138"/>
      <c r="B2195" s="417" t="s">
        <v>200</v>
      </c>
      <c r="C2195" s="1114" t="str">
        <f>'Class-9'!$CD$3</f>
        <v>SCIENCE</v>
      </c>
      <c r="D2195" s="1115"/>
      <c r="E2195" s="411">
        <f>IF($J2177="TC",0,IF($J2177="Nso",0,VLOOKUP($A2174,'Class-9'!$B$9:$FL$108,81,0)))</f>
        <v>0</v>
      </c>
      <c r="F2195" s="411">
        <f>IF($J2177="TC",0,IF($J2177="Nso",0,VLOOKUP($A2174,'Class-9'!$B$9:$FL$108,82,0)))</f>
        <v>0</v>
      </c>
      <c r="G2195" s="412">
        <f t="shared" si="444"/>
        <v>0</v>
      </c>
      <c r="H2195" s="413">
        <f>IF($J2177="TC",0,IF($J2177="Nso",0,VLOOKUP($A2174,'Class-9'!$B$9:$FL$108,84,0)))</f>
        <v>0</v>
      </c>
      <c r="I2195" s="411">
        <f>IF($J2177="TC",0,IF($J2177="Nso",0,VLOOKUP($A2174,'Class-9'!$B$9:$FL$108,85,0)))</f>
        <v>0</v>
      </c>
      <c r="J2195" s="412">
        <f t="shared" si="445"/>
        <v>0</v>
      </c>
      <c r="K2195" s="411">
        <f>IF($J2177="TC",0,IF($J2177="Nso",0,VLOOKUP($A2174,'Class-9'!$B$9:$FL$108,87,0)))</f>
        <v>0</v>
      </c>
      <c r="L2195" s="411">
        <f>IF($J2177="Nso",0,VLOOKUP($A2174,'Class-9'!$B$9:$FL$108,88,0))</f>
        <v>0</v>
      </c>
      <c r="M2195" s="412">
        <f t="shared" si="446"/>
        <v>0</v>
      </c>
      <c r="N2195" s="411">
        <f t="shared" si="447"/>
        <v>0</v>
      </c>
      <c r="O2195" s="414" t="str">
        <f>IF($J2177="TC",0,IF($J2177="Nso",0,VLOOKUP($A2174,'Class-9'!$B$9:$FL$108,94,0)))</f>
        <v/>
      </c>
    </row>
    <row r="2196" spans="1:15" ht="16.5" customHeight="1" thickBot="1">
      <c r="A2196" s="1138"/>
      <c r="B2196" s="417" t="s">
        <v>200</v>
      </c>
      <c r="C2196" s="1114" t="str">
        <f>'Class-9'!$CR$3</f>
        <v>SOCIAL SCIENCE</v>
      </c>
      <c r="D2196" s="1115"/>
      <c r="E2196" s="411">
        <f>IF($J2178="TC",0,IF($J2177="Nso",0,VLOOKUP($A2174,'Class-9'!$B$9:$FL$108,95,0)))</f>
        <v>0</v>
      </c>
      <c r="F2196" s="411">
        <f>IF($J2178="TC",0,IF($J2177="Nso",0,VLOOKUP($A2174,'Class-9'!$B$9:$FL$108,96,0)))</f>
        <v>0</v>
      </c>
      <c r="G2196" s="412">
        <f t="shared" si="444"/>
        <v>0</v>
      </c>
      <c r="H2196" s="413">
        <f>IF($J2178="TC",0,IF($J2177="Nso",0,VLOOKUP($A2174,'Class-9'!$B$9:$FL$108,98,0)))</f>
        <v>0</v>
      </c>
      <c r="I2196" s="411">
        <f>IF($J2178="TC",0,IF($J2177="Nso",0,VLOOKUP($A2174,'Class-9'!$B$9:$FL$108,99,0)))</f>
        <v>0</v>
      </c>
      <c r="J2196" s="412">
        <f t="shared" si="445"/>
        <v>0</v>
      </c>
      <c r="K2196" s="411">
        <f>IF($J2178="TC",0,IF($J2177="Nso",0,VLOOKUP($A2174,'Class-9'!$B$9:$FL$108,101,0)))</f>
        <v>0</v>
      </c>
      <c r="L2196" s="411">
        <f>IF($J2178="Nso",0,VLOOKUP($A2174,'Class-9'!$B$9:$FL$108,102,0))</f>
        <v>0</v>
      </c>
      <c r="M2196" s="412">
        <f t="shared" si="446"/>
        <v>0</v>
      </c>
      <c r="N2196" s="411">
        <f t="shared" si="447"/>
        <v>0</v>
      </c>
      <c r="O2196" s="414" t="str">
        <f>IF($J2178="TC",0,IF($J2177="Nso",0,VLOOKUP($A2174,'Class-9'!$B$9:$FL$108,108,0)))</f>
        <v/>
      </c>
    </row>
    <row r="2197" spans="1:15" ht="23.25" customHeight="1">
      <c r="A2197" s="1138"/>
      <c r="B2197" s="417" t="s">
        <v>200</v>
      </c>
      <c r="C2197" s="1116" t="s">
        <v>89</v>
      </c>
      <c r="D2197" s="1117"/>
      <c r="E2197" s="1118"/>
      <c r="F2197" s="1122" t="s">
        <v>90</v>
      </c>
      <c r="G2197" s="1123"/>
      <c r="H2197" s="1124" t="s">
        <v>91</v>
      </c>
      <c r="I2197" s="1125"/>
      <c r="J2197" s="1126" t="s">
        <v>47</v>
      </c>
      <c r="K2197" s="1127"/>
      <c r="L2197" s="415" t="s">
        <v>111</v>
      </c>
      <c r="M2197" s="1128" t="s">
        <v>45</v>
      </c>
      <c r="N2197" s="1129"/>
      <c r="O2197" s="416" t="s">
        <v>49</v>
      </c>
    </row>
    <row r="2198" spans="1:15" ht="20.25" customHeight="1" thickBot="1">
      <c r="A2198" s="1138"/>
      <c r="B2198" s="417" t="s">
        <v>200</v>
      </c>
      <c r="C2198" s="1119"/>
      <c r="D2198" s="1120"/>
      <c r="E2198" s="1121"/>
      <c r="F2198" s="1130">
        <f>IF($J2177="TC",0,IF($J2177="Nso",0,VLOOKUP($A2174,'Class-9'!$B$9:$FL$108,160,0)))</f>
        <v>0</v>
      </c>
      <c r="G2198" s="1131"/>
      <c r="H2198" s="1130">
        <f>IF($J2177="TC",0,IF($J2177="Nso",0,VLOOKUP($A2174,'Class-9'!$B$9:$FL$108,161,0)))</f>
        <v>0</v>
      </c>
      <c r="I2198" s="1131"/>
      <c r="J2198" s="1132">
        <f>IF($J2177="TC",0,IF($J2177="Nso",0,VLOOKUP($A2174,'Class-9'!$B$9:$FL$108,162,0)))</f>
        <v>0</v>
      </c>
      <c r="K2198" s="1133"/>
      <c r="L2198" s="259" t="str">
        <f>IF($J2177="TC",0,IF($J2177="Nso",0,VLOOKUP($A2174,'Class-9'!$B$9:$FL$108,163,0)))</f>
        <v/>
      </c>
      <c r="M2198" s="1134" t="str">
        <f>IF($J2177="TC","TC",IF($J2177="Nso","NSO",VLOOKUP($A2174,'Class-9'!$B$9:$FL$108,164,0)))</f>
        <v/>
      </c>
      <c r="N2198" s="1135"/>
      <c r="O2198" s="79" t="str">
        <f>IF($J2177="Nso",0,VLOOKUP($A2174,'Class-9'!$B$9:$FL$108,166,0))</f>
        <v/>
      </c>
    </row>
    <row r="2199" spans="1:15" ht="20.25" customHeight="1">
      <c r="A2199" s="1138"/>
      <c r="B2199" s="417" t="s">
        <v>200</v>
      </c>
      <c r="C2199" s="1061" t="s">
        <v>64</v>
      </c>
      <c r="D2199" s="1062"/>
      <c r="E2199" s="1062"/>
      <c r="F2199" s="1062"/>
      <c r="G2199" s="1062"/>
      <c r="H2199" s="1063"/>
      <c r="I2199" s="1064" t="s">
        <v>65</v>
      </c>
      <c r="J2199" s="1065"/>
      <c r="K2199" s="1065"/>
      <c r="L2199" s="83">
        <f>VLOOKUP($A2174,'Class-9'!$B$9:$FL$108,157,0)</f>
        <v>0</v>
      </c>
      <c r="M2199" s="1066" t="s">
        <v>121</v>
      </c>
      <c r="N2199" s="1067"/>
      <c r="O2199" s="1068"/>
    </row>
    <row r="2200" spans="1:15" ht="20.25" customHeight="1" thickBot="1">
      <c r="A2200" s="1138"/>
      <c r="B2200" s="417" t="s">
        <v>200</v>
      </c>
      <c r="C2200" s="1069" t="s">
        <v>60</v>
      </c>
      <c r="D2200" s="1070"/>
      <c r="E2200" s="1070"/>
      <c r="F2200" s="1071" t="s">
        <v>192</v>
      </c>
      <c r="G2200" s="1071"/>
      <c r="H2200" s="260" t="s">
        <v>53</v>
      </c>
      <c r="I2200" s="1072" t="s">
        <v>66</v>
      </c>
      <c r="J2200" s="1073"/>
      <c r="K2200" s="1073"/>
      <c r="L2200" s="113">
        <f>VLOOKUP($A2174,'Class-9'!$B$9:$FL$108,158,0)</f>
        <v>0</v>
      </c>
      <c r="M2200" s="1074" t="str">
        <f>IF($J2177="TC",0,IF($J2177="Nso",0,VLOOKUP($A2174,'Class-9'!$B$9:$FL$108,159,0)))</f>
        <v/>
      </c>
      <c r="N2200" s="1075"/>
      <c r="O2200" s="1076"/>
    </row>
    <row r="2201" spans="1:15" ht="17.25" customHeight="1">
      <c r="A2201" s="1138"/>
      <c r="B2201" s="417" t="s">
        <v>200</v>
      </c>
      <c r="C2201" s="1069"/>
      <c r="D2201" s="1070"/>
      <c r="E2201" s="1070"/>
      <c r="F2201" s="1071"/>
      <c r="G2201" s="1071"/>
      <c r="H2201" s="261" t="s">
        <v>119</v>
      </c>
      <c r="I2201" s="1077" t="s">
        <v>67</v>
      </c>
      <c r="J2201" s="1078"/>
      <c r="K2201" s="1078"/>
      <c r="L2201" s="1079">
        <f>IF($J2177="TC","Transferred",IF($J2177="Nso","NameSeparated",VLOOKUP($A2174,'Class-9'!$B$9:$FL$108,167,0)))</f>
        <v>0</v>
      </c>
      <c r="M2201" s="1079"/>
      <c r="N2201" s="1079"/>
      <c r="O2201" s="1080"/>
    </row>
    <row r="2202" spans="1:15" ht="17.25" customHeight="1">
      <c r="A2202" s="1138"/>
      <c r="B2202" s="417" t="s">
        <v>200</v>
      </c>
      <c r="C2202" s="1081" t="str">
        <f>'Class-9'!$DF$3</f>
        <v>Foundation Of Information Tech.</v>
      </c>
      <c r="D2202" s="1082"/>
      <c r="E2202" s="1083"/>
      <c r="F2202" s="1084" t="str">
        <f>IF($J2177="TC",0,IF($J2177="Nso",0,VLOOKUP($A2174,'Class-9'!$B$9:$GP$108,185,0)))</f>
        <v>0/200</v>
      </c>
      <c r="G2202" s="1084"/>
      <c r="H2202" s="78" t="str">
        <f>IF($J2177="TC",0,IF($J2177="Nso",0,VLOOKUP($A2174,'Class-9'!$B$9:$GP$108,120,0)))</f>
        <v/>
      </c>
      <c r="I2202" s="1085" t="s">
        <v>79</v>
      </c>
      <c r="J2202" s="1086"/>
      <c r="K2202" s="1086"/>
      <c r="L2202" s="1087">
        <f>'Class-9'!$T$2</f>
        <v>44676</v>
      </c>
      <c r="M2202" s="1088"/>
      <c r="N2202" s="1088"/>
      <c r="O2202" s="1089"/>
    </row>
    <row r="2203" spans="1:15" ht="21" customHeight="1">
      <c r="A2203" s="1138"/>
      <c r="B2203" s="417" t="s">
        <v>200</v>
      </c>
      <c r="C2203" s="1090" t="str">
        <f>'Class-9'!$DR$3</f>
        <v>Health &amp; Phy. Edu.</v>
      </c>
      <c r="D2203" s="1084"/>
      <c r="E2203" s="1084"/>
      <c r="F2203" s="1030" t="str">
        <f>IF($J2177="TC",0,IF($J2177="Nso",0,VLOOKUP($A2174,'Class-9'!$B$9:$GP$108,189,0)))</f>
        <v>0/200</v>
      </c>
      <c r="G2203" s="1031"/>
      <c r="H2203" s="78" t="str">
        <f>IF($J2177="TC",0,IF($J2177="Nso",0,VLOOKUP($A2174,'Class-9'!$B$9:$GP$108,132,0)))</f>
        <v/>
      </c>
      <c r="I2203" s="1091"/>
      <c r="J2203" s="1092"/>
      <c r="K2203" s="1092"/>
      <c r="L2203" s="1092"/>
      <c r="M2203" s="1092"/>
      <c r="N2203" s="1092"/>
      <c r="O2203" s="1093"/>
    </row>
    <row r="2204" spans="1:15" ht="21" customHeight="1">
      <c r="A2204" s="1138"/>
      <c r="B2204" s="417" t="s">
        <v>200</v>
      </c>
      <c r="C2204" s="1028" t="str">
        <f>'Class-9'!$ED$3</f>
        <v>S.U.P.W.</v>
      </c>
      <c r="D2204" s="1029"/>
      <c r="E2204" s="1029"/>
      <c r="F2204" s="1030" t="str">
        <f>IF($J2177="TC",0,IF($J2177="Nso",0,VLOOKUP($A2174,'Class-9'!$B$9:$GP$108,193,0)))</f>
        <v>0/100</v>
      </c>
      <c r="G2204" s="1031"/>
      <c r="H2204" s="78" t="str">
        <f>IF($J2177="TC",0,IF($J2177="Nso",0,VLOOKUP($A2174,'Class-9'!$B$9:$GP$108,138,0)))</f>
        <v/>
      </c>
      <c r="I2204" s="1094"/>
      <c r="J2204" s="1095"/>
      <c r="K2204" s="1095"/>
      <c r="L2204" s="1095"/>
      <c r="M2204" s="1095"/>
      <c r="N2204" s="1095"/>
      <c r="O2204" s="1096"/>
    </row>
    <row r="2205" spans="1:15" ht="14.25" customHeight="1">
      <c r="A2205" s="1138"/>
      <c r="B2205" s="417" t="s">
        <v>200</v>
      </c>
      <c r="C2205" s="1028" t="str">
        <f>'Class-9'!$EJ$3</f>
        <v>ART EDUCATION</v>
      </c>
      <c r="D2205" s="1029"/>
      <c r="E2205" s="1029"/>
      <c r="F2205" s="1030" t="str">
        <f>IF($J2176="TC",0,IF($J2176="Nso",0,VLOOKUP($A2174,'Class-9'!$B$9:$GP$108,197,0)))</f>
        <v>0/100</v>
      </c>
      <c r="G2205" s="1031"/>
      <c r="H2205" s="78" t="str">
        <f>IF($J2176="TC",0,IF($J2176="Nso",0,VLOOKUP($A2174,'Class-9'!$B$9:$GP$108,144,0)))</f>
        <v/>
      </c>
      <c r="I2205" s="1032" t="s">
        <v>92</v>
      </c>
      <c r="J2205" s="1033"/>
      <c r="K2205" s="1033"/>
      <c r="L2205" s="1033"/>
      <c r="M2205" s="1033"/>
      <c r="N2205" s="1033"/>
      <c r="O2205" s="1034"/>
    </row>
    <row r="2206" spans="1:15" ht="14.25" customHeight="1" thickBot="1">
      <c r="A2206" s="1138"/>
      <c r="B2206" s="417" t="s">
        <v>200</v>
      </c>
      <c r="C2206" s="1035" t="str">
        <f>'Class-9'!$EP$3</f>
        <v>H &amp; C RAJ</v>
      </c>
      <c r="D2206" s="1036"/>
      <c r="E2206" s="1036"/>
      <c r="F2206" s="1037" t="str">
        <f>IF($J2177="TC",0,IF($J2177="Nso",0,VLOOKUP($A2174,'Class-9'!$B$9:$GU$108,201,0)))</f>
        <v>0/200</v>
      </c>
      <c r="G2206" s="1038"/>
      <c r="H2206" s="374" t="str">
        <f>IF($J2177="TC",0,IF($J2177="Nso",0,VLOOKUP($A2174,'Class-9'!$B$9:$GU$108,156,0)))</f>
        <v/>
      </c>
      <c r="I2206" s="1032" t="s">
        <v>73</v>
      </c>
      <c r="J2206" s="1033"/>
      <c r="K2206" s="1033"/>
      <c r="L2206" s="1033"/>
      <c r="M2206" s="1033"/>
      <c r="N2206" s="1033"/>
      <c r="O2206" s="1034"/>
    </row>
    <row r="2207" spans="1:15" ht="20.25" customHeight="1">
      <c r="A2207" s="1138"/>
      <c r="B2207" s="417" t="s">
        <v>200</v>
      </c>
      <c r="C2207" s="1046" t="s">
        <v>204</v>
      </c>
      <c r="D2207" s="1047"/>
      <c r="E2207" s="1048"/>
      <c r="F2207" s="1055" t="s">
        <v>205</v>
      </c>
      <c r="G2207" s="1056"/>
      <c r="H2207" s="434" t="s">
        <v>34</v>
      </c>
      <c r="I2207" s="1039" t="s">
        <v>74</v>
      </c>
      <c r="J2207" s="1033"/>
      <c r="K2207" s="1033"/>
      <c r="L2207" s="1033"/>
      <c r="M2207" s="1033"/>
      <c r="N2207" s="1033"/>
      <c r="O2207" s="1034"/>
    </row>
    <row r="2208" spans="1:15" ht="20.25" customHeight="1">
      <c r="A2208" s="1138"/>
      <c r="B2208" s="417" t="s">
        <v>200</v>
      </c>
      <c r="C2208" s="1049"/>
      <c r="D2208" s="1050"/>
      <c r="E2208" s="1051"/>
      <c r="F2208" s="1057" t="s">
        <v>206</v>
      </c>
      <c r="G2208" s="1058"/>
      <c r="H2208" s="435" t="s">
        <v>203</v>
      </c>
      <c r="I2208" s="1040" t="s">
        <v>75</v>
      </c>
      <c r="J2208" s="1041"/>
      <c r="K2208" s="1041"/>
      <c r="L2208" s="1041"/>
      <c r="M2208" s="1041"/>
      <c r="N2208" s="1041"/>
      <c r="O2208" s="1042"/>
    </row>
    <row r="2209" spans="1:16" ht="16.5" customHeight="1">
      <c r="A2209" s="1138"/>
      <c r="B2209" s="417" t="s">
        <v>200</v>
      </c>
      <c r="C2209" s="1049"/>
      <c r="D2209" s="1050"/>
      <c r="E2209" s="1051"/>
      <c r="F2209" s="1057" t="s">
        <v>210</v>
      </c>
      <c r="G2209" s="1058"/>
      <c r="H2209" s="435" t="s">
        <v>68</v>
      </c>
      <c r="I2209" s="1043"/>
      <c r="J2209" s="1044"/>
      <c r="K2209" s="1044"/>
      <c r="L2209" s="1044"/>
      <c r="M2209" s="1044"/>
      <c r="N2209" s="1044"/>
      <c r="O2209" s="1045"/>
    </row>
    <row r="2210" spans="1:16" ht="16.5" customHeight="1">
      <c r="A2210" s="1138"/>
      <c r="B2210" s="417" t="s">
        <v>200</v>
      </c>
      <c r="C2210" s="1049"/>
      <c r="D2210" s="1050"/>
      <c r="E2210" s="1051"/>
      <c r="F2210" s="1057" t="s">
        <v>211</v>
      </c>
      <c r="G2210" s="1058"/>
      <c r="H2210" s="435" t="s">
        <v>69</v>
      </c>
      <c r="I2210" s="1043"/>
      <c r="J2210" s="1044"/>
      <c r="K2210" s="1044"/>
      <c r="L2210" s="1044"/>
      <c r="M2210" s="1044"/>
      <c r="N2210" s="1044"/>
      <c r="O2210" s="1045"/>
    </row>
    <row r="2211" spans="1:16" ht="16.5" customHeight="1">
      <c r="A2211" s="1138"/>
      <c r="B2211" s="417" t="s">
        <v>200</v>
      </c>
      <c r="C2211" s="1049"/>
      <c r="D2211" s="1050"/>
      <c r="E2211" s="1051"/>
      <c r="F2211" s="1057" t="s">
        <v>120</v>
      </c>
      <c r="G2211" s="1058"/>
      <c r="H2211" s="435" t="s">
        <v>71</v>
      </c>
      <c r="I2211" s="1022" t="s">
        <v>93</v>
      </c>
      <c r="J2211" s="1023"/>
      <c r="K2211" s="1023"/>
      <c r="L2211" s="1023"/>
      <c r="M2211" s="1023"/>
      <c r="N2211" s="1023"/>
      <c r="O2211" s="1024"/>
    </row>
    <row r="2212" spans="1:16" ht="16.5" customHeight="1" thickBot="1">
      <c r="A2212" s="1138"/>
      <c r="B2212" s="418" t="s">
        <v>200</v>
      </c>
      <c r="C2212" s="1052"/>
      <c r="D2212" s="1053"/>
      <c r="E2212" s="1054"/>
      <c r="F2212" s="1059" t="s">
        <v>208</v>
      </c>
      <c r="G2212" s="1060"/>
      <c r="H2212" s="436" t="s">
        <v>70</v>
      </c>
      <c r="I2212" s="1025"/>
      <c r="J2212" s="1026"/>
      <c r="K2212" s="1026"/>
      <c r="L2212" s="1026"/>
      <c r="M2212" s="1026"/>
      <c r="N2212" s="1026"/>
      <c r="O2212" s="1027"/>
    </row>
    <row r="2213" spans="1:16" ht="24.75" customHeight="1" thickTop="1" thickBot="1">
      <c r="A2213" s="263">
        <f>A2174+1</f>
        <v>57</v>
      </c>
      <c r="B2213" s="1137" t="s">
        <v>56</v>
      </c>
      <c r="C2213" s="1137"/>
      <c r="D2213" s="1137"/>
      <c r="E2213" s="1137"/>
      <c r="F2213" s="1137"/>
      <c r="G2213" s="1137"/>
      <c r="H2213" s="1137"/>
      <c r="I2213" s="1137"/>
      <c r="J2213" s="1137"/>
      <c r="K2213" s="1137"/>
      <c r="L2213" s="1137"/>
      <c r="M2213" s="1137"/>
      <c r="N2213" s="1137"/>
      <c r="O2213" s="1137"/>
    </row>
    <row r="2214" spans="1:16" s="430" customFormat="1" ht="30.75" customHeight="1" thickTop="1">
      <c r="A2214" s="1138"/>
      <c r="B2214" s="1139"/>
      <c r="C2214" s="1140"/>
      <c r="D2214" s="1143" t="str">
        <f>Master!$E$8</f>
        <v>Govt. Sr. Secondary School Raimalwada</v>
      </c>
      <c r="E2214" s="1144"/>
      <c r="F2214" s="1144"/>
      <c r="G2214" s="1144"/>
      <c r="H2214" s="1144"/>
      <c r="I2214" s="1144"/>
      <c r="J2214" s="1144"/>
      <c r="K2214" s="1144"/>
      <c r="L2214" s="1144"/>
      <c r="M2214" s="1144"/>
      <c r="N2214" s="1144"/>
      <c r="O2214" s="1145"/>
    </row>
    <row r="2215" spans="1:16" ht="26.25" customHeight="1" thickBot="1">
      <c r="A2215" s="1138"/>
      <c r="B2215" s="1141"/>
      <c r="C2215" s="1142"/>
      <c r="D2215" s="1146" t="str">
        <f>Master!$E$11</f>
        <v>P.S.-Bapini (Jodhpur)</v>
      </c>
      <c r="E2215" s="1147"/>
      <c r="F2215" s="1147"/>
      <c r="G2215" s="1147"/>
      <c r="H2215" s="1147"/>
      <c r="I2215" s="1147"/>
      <c r="J2215" s="1147"/>
      <c r="K2215" s="1147"/>
      <c r="L2215" s="1147"/>
      <c r="M2215" s="1147"/>
      <c r="N2215" s="1147"/>
      <c r="O2215" s="1148"/>
    </row>
    <row r="2216" spans="1:16" ht="22.5" customHeight="1">
      <c r="A2216" s="1138"/>
      <c r="B2216" s="262"/>
      <c r="C2216" s="1149" t="s">
        <v>183</v>
      </c>
      <c r="D2216" s="1150"/>
      <c r="E2216" s="1150"/>
      <c r="F2216" s="1150"/>
      <c r="G2216" s="1151"/>
      <c r="H2216" s="1158" t="s">
        <v>156</v>
      </c>
      <c r="I2216" s="1158"/>
      <c r="J2216" s="1161">
        <f>VLOOKUP($A2213,'Class-9'!$B$9:$K$108,6)</f>
        <v>0</v>
      </c>
      <c r="K2216" s="1162"/>
      <c r="L2216" s="1167" t="s">
        <v>76</v>
      </c>
      <c r="M2216" s="1168"/>
      <c r="N2216" s="1169" t="str">
        <f>Master!$E$14</f>
        <v>08151106901</v>
      </c>
      <c r="O2216" s="1170"/>
    </row>
    <row r="2217" spans="1:16" ht="18.75" customHeight="1">
      <c r="A2217" s="1138"/>
      <c r="B2217" s="37"/>
      <c r="C2217" s="1152"/>
      <c r="D2217" s="1153"/>
      <c r="E2217" s="1153"/>
      <c r="F2217" s="1153"/>
      <c r="G2217" s="1154"/>
      <c r="H2217" s="1159"/>
      <c r="I2217" s="1159"/>
      <c r="J2217" s="1163"/>
      <c r="K2217" s="1164"/>
      <c r="L2217" s="1171" t="s">
        <v>72</v>
      </c>
      <c r="M2217" s="1172"/>
      <c r="N2217" s="1172"/>
      <c r="O2217" s="1173"/>
      <c r="P2217" s="104" t="s">
        <v>191</v>
      </c>
    </row>
    <row r="2218" spans="1:16" ht="23.25" customHeight="1" thickBot="1">
      <c r="A2218" s="1138"/>
      <c r="B2218" s="37"/>
      <c r="C2218" s="1155"/>
      <c r="D2218" s="1156"/>
      <c r="E2218" s="1156"/>
      <c r="F2218" s="1156"/>
      <c r="G2218" s="1157"/>
      <c r="H2218" s="1160"/>
      <c r="I2218" s="1160"/>
      <c r="J2218" s="1165"/>
      <c r="K2218" s="1166"/>
      <c r="L2218" s="1174" t="s">
        <v>57</v>
      </c>
      <c r="M2218" s="1175"/>
      <c r="N2218" s="1176" t="str">
        <f>Master!$E$6</f>
        <v>2021-22</v>
      </c>
      <c r="O2218" s="1177"/>
    </row>
    <row r="2219" spans="1:16" ht="20.25" customHeight="1">
      <c r="A2219" s="1138"/>
      <c r="B2219" s="417" t="s">
        <v>200</v>
      </c>
      <c r="C2219" s="1178" t="s">
        <v>22</v>
      </c>
      <c r="D2219" s="1179"/>
      <c r="E2219" s="1179"/>
      <c r="F2219" s="1180"/>
      <c r="G2219" s="23" t="s">
        <v>181</v>
      </c>
      <c r="H2219" s="1181">
        <f>VLOOKUP($A2213,'Class-9'!$B$9:$FL$108,4,0)</f>
        <v>0</v>
      </c>
      <c r="I2219" s="1181"/>
      <c r="J2219" s="1181"/>
      <c r="K2219" s="1181"/>
      <c r="L2219" s="1181"/>
      <c r="M2219" s="1181"/>
      <c r="N2219" s="1181"/>
      <c r="O2219" s="1182"/>
    </row>
    <row r="2220" spans="1:16" ht="20.25" customHeight="1">
      <c r="A2220" s="1138"/>
      <c r="B2220" s="417" t="s">
        <v>200</v>
      </c>
      <c r="C2220" s="1183" t="s">
        <v>24</v>
      </c>
      <c r="D2220" s="1184"/>
      <c r="E2220" s="1184"/>
      <c r="F2220" s="1185"/>
      <c r="G2220" s="31" t="s">
        <v>181</v>
      </c>
      <c r="H2220" s="1186">
        <f>VLOOKUP($A2213,'Class-9'!$B$9:$FL$108,7,0)</f>
        <v>0</v>
      </c>
      <c r="I2220" s="1186"/>
      <c r="J2220" s="1186"/>
      <c r="K2220" s="1186"/>
      <c r="L2220" s="1186"/>
      <c r="M2220" s="1186"/>
      <c r="N2220" s="1186"/>
      <c r="O2220" s="1187"/>
    </row>
    <row r="2221" spans="1:16" ht="20.25" customHeight="1">
      <c r="A2221" s="1138"/>
      <c r="B2221" s="417" t="s">
        <v>200</v>
      </c>
      <c r="C2221" s="1183" t="s">
        <v>25</v>
      </c>
      <c r="D2221" s="1184"/>
      <c r="E2221" s="1184"/>
      <c r="F2221" s="1185"/>
      <c r="G2221" s="31" t="s">
        <v>181</v>
      </c>
      <c r="H2221" s="1186">
        <f>VLOOKUP($A2213,'Class-9'!$B$9:$FL$108,8,0)</f>
        <v>0</v>
      </c>
      <c r="I2221" s="1186"/>
      <c r="J2221" s="1186"/>
      <c r="K2221" s="1186"/>
      <c r="L2221" s="1186"/>
      <c r="M2221" s="1186"/>
      <c r="N2221" s="1186"/>
      <c r="O2221" s="1187"/>
    </row>
    <row r="2222" spans="1:16" ht="20.25" customHeight="1">
      <c r="A2222" s="1138"/>
      <c r="B2222" s="417" t="s">
        <v>200</v>
      </c>
      <c r="C2222" s="1183" t="s">
        <v>58</v>
      </c>
      <c r="D2222" s="1184"/>
      <c r="E2222" s="1184"/>
      <c r="F2222" s="1185"/>
      <c r="G2222" s="31" t="s">
        <v>181</v>
      </c>
      <c r="H2222" s="1186">
        <f>VLOOKUP($A2213,'Class-9'!$B$9:$FL$108,9,0)</f>
        <v>0</v>
      </c>
      <c r="I2222" s="1186"/>
      <c r="J2222" s="1186"/>
      <c r="K2222" s="1186"/>
      <c r="L2222" s="1186"/>
      <c r="M2222" s="1186"/>
      <c r="N2222" s="1186"/>
      <c r="O2222" s="1187"/>
    </row>
    <row r="2223" spans="1:16" ht="20.25" customHeight="1">
      <c r="A2223" s="1138"/>
      <c r="B2223" s="417" t="s">
        <v>200</v>
      </c>
      <c r="C2223" s="1183" t="s">
        <v>59</v>
      </c>
      <c r="D2223" s="1184"/>
      <c r="E2223" s="1184"/>
      <c r="F2223" s="1185"/>
      <c r="G2223" s="31" t="s">
        <v>181</v>
      </c>
      <c r="H2223" s="1188" t="str">
        <f>CONCATENATE('Class-9'!$G$4,'Class-9'!$J$4)</f>
        <v>9(A)</v>
      </c>
      <c r="I2223" s="1186"/>
      <c r="J2223" s="1186"/>
      <c r="K2223" s="1186"/>
      <c r="L2223" s="1186"/>
      <c r="M2223" s="1186"/>
      <c r="N2223" s="1186"/>
      <c r="O2223" s="1187"/>
    </row>
    <row r="2224" spans="1:16" ht="20.25" customHeight="1" thickBot="1">
      <c r="A2224" s="1138"/>
      <c r="B2224" s="417" t="s">
        <v>200</v>
      </c>
      <c r="C2224" s="1189" t="s">
        <v>27</v>
      </c>
      <c r="D2224" s="1190"/>
      <c r="E2224" s="1190"/>
      <c r="F2224" s="1191"/>
      <c r="G2224" s="80" t="s">
        <v>181</v>
      </c>
      <c r="H2224" s="1192">
        <f>VLOOKUP($A2213,'Class-9'!$B$9:$FL$108,10,0)</f>
        <v>0</v>
      </c>
      <c r="I2224" s="1192"/>
      <c r="J2224" s="1192"/>
      <c r="K2224" s="1192"/>
      <c r="L2224" s="1192"/>
      <c r="M2224" s="1192"/>
      <c r="N2224" s="1192"/>
      <c r="O2224" s="1193"/>
    </row>
    <row r="2225" spans="1:15" ht="16.5" customHeight="1">
      <c r="A2225" s="1138"/>
      <c r="B2225" s="417" t="s">
        <v>200</v>
      </c>
      <c r="C2225" s="1194" t="s">
        <v>60</v>
      </c>
      <c r="D2225" s="1195"/>
      <c r="E2225" s="1198" t="s">
        <v>81</v>
      </c>
      <c r="F2225" s="1198" t="s">
        <v>82</v>
      </c>
      <c r="G2225" s="1200" t="s">
        <v>32</v>
      </c>
      <c r="H2225" s="1202" t="s">
        <v>61</v>
      </c>
      <c r="I2225" s="1202"/>
      <c r="J2225" s="1203"/>
      <c r="K2225" s="1204" t="s">
        <v>97</v>
      </c>
      <c r="L2225" s="1205"/>
      <c r="M2225" s="1206"/>
      <c r="N2225" s="1097" t="s">
        <v>88</v>
      </c>
      <c r="O2225" s="1099" t="s">
        <v>118</v>
      </c>
    </row>
    <row r="2226" spans="1:15" ht="16.5" customHeight="1">
      <c r="A2226" s="1138"/>
      <c r="B2226" s="417" t="s">
        <v>200</v>
      </c>
      <c r="C2226" s="1196"/>
      <c r="D2226" s="1197"/>
      <c r="E2226" s="1199"/>
      <c r="F2226" s="1199"/>
      <c r="G2226" s="1201"/>
      <c r="H2226" s="428" t="s">
        <v>31</v>
      </c>
      <c r="I2226" s="254" t="s">
        <v>194</v>
      </c>
      <c r="J2226" s="429" t="s">
        <v>32</v>
      </c>
      <c r="K2226" s="428" t="s">
        <v>31</v>
      </c>
      <c r="L2226" s="254" t="s">
        <v>194</v>
      </c>
      <c r="M2226" s="429" t="s">
        <v>32</v>
      </c>
      <c r="N2226" s="1098"/>
      <c r="O2226" s="1100"/>
    </row>
    <row r="2227" spans="1:15" ht="16.5" customHeight="1" thickBot="1">
      <c r="A2227" s="1138"/>
      <c r="B2227" s="417" t="s">
        <v>200</v>
      </c>
      <c r="C2227" s="1102" t="s">
        <v>62</v>
      </c>
      <c r="D2227" s="1103"/>
      <c r="E2227" s="253">
        <f>'Class-9'!$L$7</f>
        <v>10</v>
      </c>
      <c r="F2227" s="253">
        <f>'Class-9'!$M$7</f>
        <v>10</v>
      </c>
      <c r="G2227" s="255">
        <f>SUM(E2227:F2227)</f>
        <v>20</v>
      </c>
      <c r="H2227" s="253">
        <f>'Class-9'!$O$7</f>
        <v>24</v>
      </c>
      <c r="I2227" s="253">
        <f>'Class-9'!$P$7</f>
        <v>6</v>
      </c>
      <c r="J2227" s="255">
        <f>SUM(H2227:I2227)</f>
        <v>30</v>
      </c>
      <c r="K2227" s="253">
        <f>'Class-9'!$R$7</f>
        <v>40</v>
      </c>
      <c r="L2227" s="253">
        <f>'Class-9'!$S$7</f>
        <v>10</v>
      </c>
      <c r="M2227" s="255">
        <f>SUM(K2227:L2227)</f>
        <v>50</v>
      </c>
      <c r="N2227" s="129">
        <f>SUM(G2227,J2227,M2227)</f>
        <v>100</v>
      </c>
      <c r="O2227" s="1101"/>
    </row>
    <row r="2228" spans="1:15" ht="16.5" customHeight="1">
      <c r="A2228" s="1138"/>
      <c r="B2228" s="417" t="s">
        <v>200</v>
      </c>
      <c r="C2228" s="1104" t="str">
        <f>'Class-9'!$L$3</f>
        <v>HINDI</v>
      </c>
      <c r="D2228" s="1105"/>
      <c r="E2228" s="81">
        <f>IF($J2216="TC",0,IF($J2216="Nso",0,VLOOKUP($A2213,'Class-9'!$B$9:$FL$108,11,0)))</f>
        <v>0</v>
      </c>
      <c r="F2228" s="81">
        <f>IF($J2216="TC",0,IF($J2216="Nso",0,VLOOKUP($A2213,'Class-9'!$B$9:$FL$108,12,0)))</f>
        <v>0</v>
      </c>
      <c r="G2228" s="256">
        <f>E2228+F2228</f>
        <v>0</v>
      </c>
      <c r="H2228" s="81">
        <f>IF($J2216="TC",0,IF($J2216="Nso",0,VLOOKUP($A2213,'Class-9'!$B$9:$FL$108,14,0)))</f>
        <v>0</v>
      </c>
      <c r="I2228" s="81">
        <f>IF($J2216="TC",0,IF($J2216="Nso",0,VLOOKUP($A2213,'Class-9'!$B$9:$FL$108,15,0)))</f>
        <v>0</v>
      </c>
      <c r="J2228" s="256">
        <f>H2228+I2228</f>
        <v>0</v>
      </c>
      <c r="K2228" s="81">
        <f>IF($J2216="TC",0,IF($J2216="Nso",0,VLOOKUP($A2213,'Class-9'!$B$9:$FL$108,17,0)))</f>
        <v>0</v>
      </c>
      <c r="L2228" s="81">
        <f>IF($J2216="Nso",0,VLOOKUP($A2213,'Class-9'!$B$9:$FL$108,18,0))</f>
        <v>0</v>
      </c>
      <c r="M2228" s="256">
        <f>K2228+L2228</f>
        <v>0</v>
      </c>
      <c r="N2228" s="81">
        <f>G2228+J2228+M2228</f>
        <v>0</v>
      </c>
      <c r="O2228" s="82" t="str">
        <f>IF($J2216="TC",0,IF($J2216="Nso",0,VLOOKUP($A2213,'Class-9'!$B$9:$FL$108,24,0)))</f>
        <v/>
      </c>
    </row>
    <row r="2229" spans="1:15" ht="16.5" customHeight="1" thickBot="1">
      <c r="A2229" s="1138"/>
      <c r="B2229" s="417" t="s">
        <v>200</v>
      </c>
      <c r="C2229" s="1106" t="str">
        <f>'Class-9'!$Z$3</f>
        <v>ENGLISH</v>
      </c>
      <c r="D2229" s="1107"/>
      <c r="E2229" s="419">
        <f>IF($J2216="TC",0,IF($J2216="Nso",0,VLOOKUP($A2213,'Class-9'!$B$9:$FL$108,25,0)))</f>
        <v>0</v>
      </c>
      <c r="F2229" s="419">
        <f>IF($J2216="TC",0,IF($J2216="Nso",0,VLOOKUP($A2213,'Class-9'!$B$9:$FL$108,26,0)))</f>
        <v>0</v>
      </c>
      <c r="G2229" s="420">
        <f t="shared" ref="G2229" si="448">E2229+F2229</f>
        <v>0</v>
      </c>
      <c r="H2229" s="421">
        <f>IF($J2216="TC",0,IF($J2216="Nso",0,VLOOKUP($A2213,'Class-9'!$B$9:$FL$108,28,0)))</f>
        <v>0</v>
      </c>
      <c r="I2229" s="419">
        <f>IF($J2216="TC",0,IF($J2216="Nso",0,VLOOKUP($A2213,'Class-9'!$B$9:$FL$108,29,0)))</f>
        <v>0</v>
      </c>
      <c r="J2229" s="420">
        <f t="shared" ref="J2229" si="449">H2229+I2229</f>
        <v>0</v>
      </c>
      <c r="K2229" s="419">
        <f>IF($J2216="TC",0,IF($J2216="Nso",0,VLOOKUP($A2213,'Class-9'!$B$9:$FL$108,31,0)))</f>
        <v>0</v>
      </c>
      <c r="L2229" s="419">
        <f>IF($J2216="Nso",0,VLOOKUP($A2213,'Class-9'!$B$9:$FL$108,32,0))</f>
        <v>0</v>
      </c>
      <c r="M2229" s="420">
        <f t="shared" ref="M2229" si="450">K2229+L2229</f>
        <v>0</v>
      </c>
      <c r="N2229" s="419">
        <f t="shared" ref="N2229" si="451">G2229+J2229+M2229</f>
        <v>0</v>
      </c>
      <c r="O2229" s="422" t="str">
        <f>IF($J2216="TC",0,IF($J2216="Nso",0,VLOOKUP($A2213,'Class-9'!$B$9:$FL$108,38,0)))</f>
        <v/>
      </c>
    </row>
    <row r="2230" spans="1:15" ht="16.5" customHeight="1" thickBot="1">
      <c r="A2230" s="1138"/>
      <c r="B2230" s="417" t="s">
        <v>200</v>
      </c>
      <c r="C2230" s="1108" t="s">
        <v>62</v>
      </c>
      <c r="D2230" s="1109"/>
      <c r="E2230" s="424">
        <f>'Class-9'!$AN$7</f>
        <v>20</v>
      </c>
      <c r="F2230" s="424">
        <f>'Class-9'!$AO$7</f>
        <v>20</v>
      </c>
      <c r="G2230" s="425">
        <f>SUM(E2230:F2230)</f>
        <v>40</v>
      </c>
      <c r="H2230" s="424">
        <f>'Class-9'!$AQ$7</f>
        <v>48</v>
      </c>
      <c r="I2230" s="424">
        <f>'Class-9'!$AR$7</f>
        <v>12</v>
      </c>
      <c r="J2230" s="425">
        <f>SUM(H2230:I2230)</f>
        <v>60</v>
      </c>
      <c r="K2230" s="424">
        <f>'Class-9'!$AT$7</f>
        <v>80</v>
      </c>
      <c r="L2230" s="424">
        <f>'Class-9'!$AU$7</f>
        <v>20</v>
      </c>
      <c r="M2230" s="425">
        <f>SUM(K2230:L2230)</f>
        <v>100</v>
      </c>
      <c r="N2230" s="426">
        <f>SUM(G2230,J2230,M2230)</f>
        <v>200</v>
      </c>
      <c r="O2230" s="427" t="s">
        <v>201</v>
      </c>
    </row>
    <row r="2231" spans="1:15" ht="16.5" customHeight="1">
      <c r="A2231" s="1138"/>
      <c r="B2231" s="417" t="s">
        <v>200</v>
      </c>
      <c r="C2231" s="1110" t="str">
        <f>'Class-9'!$AN$3</f>
        <v>SANSKRIT-I</v>
      </c>
      <c r="D2231" s="1111"/>
      <c r="E2231" s="81">
        <f>IF($J2216="TC",0,IF($J2216="Nso",0,VLOOKUP($A2213,'Class-9'!$B$9:$FL$108,39,0)))</f>
        <v>0</v>
      </c>
      <c r="F2231" s="81">
        <f>IF($J2216="TC",0,IF($J2216="TC",0,IF($J2216="Nso",0,VLOOKUP($A2213,'Class-9'!$B$9:$FL$108,40,0))))</f>
        <v>0</v>
      </c>
      <c r="G2231" s="423">
        <f t="shared" ref="G2231:G2235" si="452">E2231+F2231</f>
        <v>0</v>
      </c>
      <c r="H2231" s="410">
        <f>IF($J2216="TC",0,IF($J2216="Nso",0,VLOOKUP($A2213,'Class-9'!$B$9:$FL$108,42,0)))</f>
        <v>0</v>
      </c>
      <c r="I2231" s="81">
        <f>IF($J2216="TC",0,IF($J2216="Nso",0,VLOOKUP($A2213,'Class-9'!$B$9:$FL$108,43,0)))</f>
        <v>0</v>
      </c>
      <c r="J2231" s="423">
        <f t="shared" ref="J2231:J2235" si="453">H2231+I2231</f>
        <v>0</v>
      </c>
      <c r="K2231" s="81">
        <f>IF($J2216="TC",0,IF($J2216="Nso",0,VLOOKUP($A2213,'Class-9'!$B$9:$FL$108,45,0)))</f>
        <v>0</v>
      </c>
      <c r="L2231" s="81">
        <f>IF($J2216="Nso",0,VLOOKUP($A2213,'Class-9'!$B$9:$FL$108,46,0))</f>
        <v>0</v>
      </c>
      <c r="M2231" s="423">
        <f t="shared" ref="M2231:M2235" si="454">K2231+L2231</f>
        <v>0</v>
      </c>
      <c r="N2231" s="81">
        <f t="shared" ref="N2231:N2235" si="455">G2231+J2231+M2231</f>
        <v>0</v>
      </c>
      <c r="O2231" s="82" t="str">
        <f>IF($J2216="TC",0,IF($J2216="Nso",0,VLOOKUP($A2213,'Class-9'!$B$9:$FL$108,52,0)))</f>
        <v/>
      </c>
    </row>
    <row r="2232" spans="1:15" ht="16.5" customHeight="1">
      <c r="A2232" s="1138"/>
      <c r="B2232" s="417" t="s">
        <v>200</v>
      </c>
      <c r="C2232" s="1112" t="str">
        <f>'Class-9'!$BB$3</f>
        <v>SANSKRIT-II</v>
      </c>
      <c r="D2232" s="1113"/>
      <c r="E2232" s="81">
        <f>IF($J2216="TC",0,IF($J2216="Nso",0,VLOOKUP($A2213,'Class-9'!$B$9:$FL$108,53,0)))</f>
        <v>0</v>
      </c>
      <c r="F2232" s="81">
        <f>IF($J2216="TC",0,IF($J2216="Nso",0,VLOOKUP($A2213,'Class-9'!$B$9:$FL$108,54,0)))</f>
        <v>0</v>
      </c>
      <c r="G2232" s="257">
        <f t="shared" si="452"/>
        <v>0</v>
      </c>
      <c r="H2232" s="258">
        <f>IF($J2216="TC",0,IF($J2216="Nso",0,VLOOKUP($A2213,'Class-9'!$B$9:$FL$108,56,0)))</f>
        <v>0</v>
      </c>
      <c r="I2232" s="81">
        <f>IF($J2216="TC",0,IF($J2216="Nso",0,VLOOKUP($A2213,'Class-9'!$B$9:$FL$108,57,0)))</f>
        <v>0</v>
      </c>
      <c r="J2232" s="257">
        <f t="shared" si="453"/>
        <v>0</v>
      </c>
      <c r="K2232" s="81">
        <f>IF($J2216="TC",0,IF($J2216="Nso",0,VLOOKUP($A2213,'Class-9'!$B$9:$FL$108,59,0)))</f>
        <v>0</v>
      </c>
      <c r="L2232" s="81">
        <f>IF($J2216="Nso",0,VLOOKUP($A2213,'Class-9'!$B$9:$FL$108,60,0))</f>
        <v>0</v>
      </c>
      <c r="M2232" s="257">
        <f t="shared" si="454"/>
        <v>0</v>
      </c>
      <c r="N2232" s="81">
        <f t="shared" si="455"/>
        <v>0</v>
      </c>
      <c r="O2232" s="82" t="str">
        <f>IF($J2216="TC",0,IF($J2216="Nso",0,VLOOKUP($A2213,'Class-9'!$B$9:$FL$108,66,0)))</f>
        <v/>
      </c>
    </row>
    <row r="2233" spans="1:15" ht="16.5" customHeight="1">
      <c r="A2233" s="1138"/>
      <c r="B2233" s="417" t="s">
        <v>200</v>
      </c>
      <c r="C2233" s="1112" t="str">
        <f>'Class-9'!$BP$3</f>
        <v>MATHEMATICS</v>
      </c>
      <c r="D2233" s="1113"/>
      <c r="E2233" s="81">
        <f>IF($J2216="TC",0,IF($J2216="Nso",0,VLOOKUP($A2213,'Class-9'!$B$9:$FL$108,67,0)))</f>
        <v>0</v>
      </c>
      <c r="F2233" s="81">
        <f>IF($J2216="TC",0,IF($J2216="Nso",0,VLOOKUP($A2213,'Class-9'!$B$9:$FL$108,68,0)))</f>
        <v>0</v>
      </c>
      <c r="G2233" s="257">
        <f t="shared" si="452"/>
        <v>0</v>
      </c>
      <c r="H2233" s="258">
        <f>IF($J2216="TC",0,IF($J2216="Nso",0,VLOOKUP($A2213,'Class-9'!$B$9:$FL$108,70,0)))</f>
        <v>0</v>
      </c>
      <c r="I2233" s="81">
        <f>IF($J2216="TC",0,IF($J2216="Nso",0,VLOOKUP($A2213,'Class-9'!$B$9:$FL$108,71,0)))</f>
        <v>0</v>
      </c>
      <c r="J2233" s="257">
        <f t="shared" si="453"/>
        <v>0</v>
      </c>
      <c r="K2233" s="81">
        <f>IF($J2216="TC",0,IF($J2216="Nso",0,VLOOKUP($A2213,'Class-9'!$B$9:$FL$108,73,0)))</f>
        <v>0</v>
      </c>
      <c r="L2233" s="81">
        <f>IF($J2216="Nso",0,VLOOKUP($A2213,'Class-9'!$B$9:$FL$108,74,0))</f>
        <v>0</v>
      </c>
      <c r="M2233" s="257">
        <f t="shared" si="454"/>
        <v>0</v>
      </c>
      <c r="N2233" s="81">
        <f t="shared" si="455"/>
        <v>0</v>
      </c>
      <c r="O2233" s="82" t="str">
        <f>IF($J2216="TC",0,IF($J2216="Nso",0,VLOOKUP($A2213,'Class-9'!$B$9:$FL$108,80,0)))</f>
        <v/>
      </c>
    </row>
    <row r="2234" spans="1:15" ht="16.5" customHeight="1">
      <c r="A2234" s="1138"/>
      <c r="B2234" s="417" t="s">
        <v>200</v>
      </c>
      <c r="C2234" s="1114" t="str">
        <f>'Class-9'!$CD$3</f>
        <v>SCIENCE</v>
      </c>
      <c r="D2234" s="1115"/>
      <c r="E2234" s="411">
        <f>IF($J2216="TC",0,IF($J2216="Nso",0,VLOOKUP($A2213,'Class-9'!$B$9:$FL$108,81,0)))</f>
        <v>0</v>
      </c>
      <c r="F2234" s="411">
        <f>IF($J2216="TC",0,IF($J2216="Nso",0,VLOOKUP($A2213,'Class-9'!$B$9:$FL$108,82,0)))</f>
        <v>0</v>
      </c>
      <c r="G2234" s="412">
        <f t="shared" si="452"/>
        <v>0</v>
      </c>
      <c r="H2234" s="413">
        <f>IF($J2216="TC",0,IF($J2216="Nso",0,VLOOKUP($A2213,'Class-9'!$B$9:$FL$108,84,0)))</f>
        <v>0</v>
      </c>
      <c r="I2234" s="411">
        <f>IF($J2216="TC",0,IF($J2216="Nso",0,VLOOKUP($A2213,'Class-9'!$B$9:$FL$108,85,0)))</f>
        <v>0</v>
      </c>
      <c r="J2234" s="412">
        <f t="shared" si="453"/>
        <v>0</v>
      </c>
      <c r="K2234" s="411">
        <f>IF($J2216="TC",0,IF($J2216="Nso",0,VLOOKUP($A2213,'Class-9'!$B$9:$FL$108,87,0)))</f>
        <v>0</v>
      </c>
      <c r="L2234" s="411">
        <f>IF($J2216="Nso",0,VLOOKUP($A2213,'Class-9'!$B$9:$FL$108,88,0))</f>
        <v>0</v>
      </c>
      <c r="M2234" s="412">
        <f t="shared" si="454"/>
        <v>0</v>
      </c>
      <c r="N2234" s="411">
        <f t="shared" si="455"/>
        <v>0</v>
      </c>
      <c r="O2234" s="414" t="str">
        <f>IF($J2216="TC",0,IF($J2216="Nso",0,VLOOKUP($A2213,'Class-9'!$B$9:$FL$108,94,0)))</f>
        <v/>
      </c>
    </row>
    <row r="2235" spans="1:15" ht="16.5" customHeight="1" thickBot="1">
      <c r="A2235" s="1138"/>
      <c r="B2235" s="417" t="s">
        <v>200</v>
      </c>
      <c r="C2235" s="1114" t="str">
        <f>'Class-9'!$CR$3</f>
        <v>SOCIAL SCIENCE</v>
      </c>
      <c r="D2235" s="1115"/>
      <c r="E2235" s="411">
        <f>IF($J2217="TC",0,IF($J2216="Nso",0,VLOOKUP($A2213,'Class-9'!$B$9:$FL$108,95,0)))</f>
        <v>0</v>
      </c>
      <c r="F2235" s="411">
        <f>IF($J2217="TC",0,IF($J2216="Nso",0,VLOOKUP($A2213,'Class-9'!$B$9:$FL$108,96,0)))</f>
        <v>0</v>
      </c>
      <c r="G2235" s="412">
        <f t="shared" si="452"/>
        <v>0</v>
      </c>
      <c r="H2235" s="413">
        <f>IF($J2217="TC",0,IF($J2216="Nso",0,VLOOKUP($A2213,'Class-9'!$B$9:$FL$108,98,0)))</f>
        <v>0</v>
      </c>
      <c r="I2235" s="411">
        <f>IF($J2217="TC",0,IF($J2216="Nso",0,VLOOKUP($A2213,'Class-9'!$B$9:$FL$108,99,0)))</f>
        <v>0</v>
      </c>
      <c r="J2235" s="412">
        <f t="shared" si="453"/>
        <v>0</v>
      </c>
      <c r="K2235" s="411">
        <f>IF($J2217="TC",0,IF($J2216="Nso",0,VLOOKUP($A2213,'Class-9'!$B$9:$FL$108,101,0)))</f>
        <v>0</v>
      </c>
      <c r="L2235" s="411">
        <f>IF($J2217="Nso",0,VLOOKUP($A2213,'Class-9'!$B$9:$FL$108,102,0))</f>
        <v>0</v>
      </c>
      <c r="M2235" s="412">
        <f t="shared" si="454"/>
        <v>0</v>
      </c>
      <c r="N2235" s="411">
        <f t="shared" si="455"/>
        <v>0</v>
      </c>
      <c r="O2235" s="414" t="str">
        <f>IF($J2217="TC",0,IF($J2216="Nso",0,VLOOKUP($A2213,'Class-9'!$B$9:$FL$108,108,0)))</f>
        <v/>
      </c>
    </row>
    <row r="2236" spans="1:15" ht="23.25" customHeight="1">
      <c r="A2236" s="1138"/>
      <c r="B2236" s="417" t="s">
        <v>200</v>
      </c>
      <c r="C2236" s="1116" t="s">
        <v>89</v>
      </c>
      <c r="D2236" s="1117"/>
      <c r="E2236" s="1118"/>
      <c r="F2236" s="1122" t="s">
        <v>90</v>
      </c>
      <c r="G2236" s="1123"/>
      <c r="H2236" s="1124" t="s">
        <v>91</v>
      </c>
      <c r="I2236" s="1125"/>
      <c r="J2236" s="1126" t="s">
        <v>47</v>
      </c>
      <c r="K2236" s="1127"/>
      <c r="L2236" s="415" t="s">
        <v>111</v>
      </c>
      <c r="M2236" s="1128" t="s">
        <v>45</v>
      </c>
      <c r="N2236" s="1129"/>
      <c r="O2236" s="416" t="s">
        <v>49</v>
      </c>
    </row>
    <row r="2237" spans="1:15" ht="20.25" customHeight="1" thickBot="1">
      <c r="A2237" s="1138"/>
      <c r="B2237" s="417" t="s">
        <v>200</v>
      </c>
      <c r="C2237" s="1119"/>
      <c r="D2237" s="1120"/>
      <c r="E2237" s="1121"/>
      <c r="F2237" s="1130">
        <f>IF($J2216="TC",0,IF($J2216="Nso",0,VLOOKUP($A2213,'Class-9'!$B$9:$FL$108,160,0)))</f>
        <v>0</v>
      </c>
      <c r="G2237" s="1131"/>
      <c r="H2237" s="1130">
        <f>IF($J2216="TC",0,IF($J2216="Nso",0,VLOOKUP($A2213,'Class-9'!$B$9:$FL$108,161,0)))</f>
        <v>0</v>
      </c>
      <c r="I2237" s="1131"/>
      <c r="J2237" s="1132">
        <f>IF($J2216="TC",0,IF($J2216="Nso",0,VLOOKUP($A2213,'Class-9'!$B$9:$FL$108,162,0)))</f>
        <v>0</v>
      </c>
      <c r="K2237" s="1133"/>
      <c r="L2237" s="259" t="str">
        <f>IF($J2216="TC",0,IF($J2216="Nso",0,VLOOKUP($A2213,'Class-9'!$B$9:$FL$108,163,0)))</f>
        <v/>
      </c>
      <c r="M2237" s="1134" t="str">
        <f>IF($J2216="TC","TC",IF($J2216="Nso","NSO",VLOOKUP($A2213,'Class-9'!$B$9:$FL$108,164,0)))</f>
        <v/>
      </c>
      <c r="N2237" s="1135"/>
      <c r="O2237" s="79" t="str">
        <f>IF($J2216="Nso",0,VLOOKUP($A2213,'Class-9'!$B$9:$FL$108,166,0))</f>
        <v/>
      </c>
    </row>
    <row r="2238" spans="1:15" ht="20.25" customHeight="1">
      <c r="A2238" s="1138"/>
      <c r="B2238" s="417" t="s">
        <v>200</v>
      </c>
      <c r="C2238" s="1061" t="s">
        <v>64</v>
      </c>
      <c r="D2238" s="1062"/>
      <c r="E2238" s="1062"/>
      <c r="F2238" s="1062"/>
      <c r="G2238" s="1062"/>
      <c r="H2238" s="1063"/>
      <c r="I2238" s="1064" t="s">
        <v>65</v>
      </c>
      <c r="J2238" s="1065"/>
      <c r="K2238" s="1065"/>
      <c r="L2238" s="83">
        <f>VLOOKUP($A2213,'Class-9'!$B$9:$FL$108,157,0)</f>
        <v>0</v>
      </c>
      <c r="M2238" s="1066" t="s">
        <v>121</v>
      </c>
      <c r="N2238" s="1067"/>
      <c r="O2238" s="1068"/>
    </row>
    <row r="2239" spans="1:15" ht="20.25" customHeight="1" thickBot="1">
      <c r="A2239" s="1138"/>
      <c r="B2239" s="417" t="s">
        <v>200</v>
      </c>
      <c r="C2239" s="1069" t="s">
        <v>60</v>
      </c>
      <c r="D2239" s="1070"/>
      <c r="E2239" s="1070"/>
      <c r="F2239" s="1071" t="s">
        <v>192</v>
      </c>
      <c r="G2239" s="1071"/>
      <c r="H2239" s="260" t="s">
        <v>53</v>
      </c>
      <c r="I2239" s="1072" t="s">
        <v>66</v>
      </c>
      <c r="J2239" s="1073"/>
      <c r="K2239" s="1073"/>
      <c r="L2239" s="113">
        <f>VLOOKUP($A2213,'Class-9'!$B$9:$FL$108,158,0)</f>
        <v>0</v>
      </c>
      <c r="M2239" s="1074" t="str">
        <f>IF($J2216="TC",0,IF($J2216="Nso",0,VLOOKUP($A2213,'Class-9'!$B$9:$FL$108,159,0)))</f>
        <v/>
      </c>
      <c r="N2239" s="1075"/>
      <c r="O2239" s="1076"/>
    </row>
    <row r="2240" spans="1:15" ht="17.25" customHeight="1">
      <c r="A2240" s="1138"/>
      <c r="B2240" s="417" t="s">
        <v>200</v>
      </c>
      <c r="C2240" s="1069"/>
      <c r="D2240" s="1070"/>
      <c r="E2240" s="1070"/>
      <c r="F2240" s="1071"/>
      <c r="G2240" s="1071"/>
      <c r="H2240" s="261" t="s">
        <v>119</v>
      </c>
      <c r="I2240" s="1077" t="s">
        <v>67</v>
      </c>
      <c r="J2240" s="1078"/>
      <c r="K2240" s="1078"/>
      <c r="L2240" s="1079">
        <f>IF($J2216="TC","Transferred",IF($J2216="Nso","NameSeparated",VLOOKUP($A2213,'Class-9'!$B$9:$FL$108,167,0)))</f>
        <v>0</v>
      </c>
      <c r="M2240" s="1079"/>
      <c r="N2240" s="1079"/>
      <c r="O2240" s="1080"/>
    </row>
    <row r="2241" spans="1:15" ht="17.25" customHeight="1">
      <c r="A2241" s="1138"/>
      <c r="B2241" s="417" t="s">
        <v>200</v>
      </c>
      <c r="C2241" s="1081" t="str">
        <f>'Class-9'!$DF$3</f>
        <v>Foundation Of Information Tech.</v>
      </c>
      <c r="D2241" s="1082"/>
      <c r="E2241" s="1083"/>
      <c r="F2241" s="1084" t="str">
        <f>IF($J2216="TC",0,IF($J2216="Nso",0,VLOOKUP($A2213,'Class-9'!$B$9:$GP$108,185,0)))</f>
        <v>0/200</v>
      </c>
      <c r="G2241" s="1084"/>
      <c r="H2241" s="78" t="str">
        <f>IF($J2216="TC",0,IF($J2216="Nso",0,VLOOKUP($A2213,'Class-9'!$B$9:$GP$108,120,0)))</f>
        <v/>
      </c>
      <c r="I2241" s="1085" t="s">
        <v>79</v>
      </c>
      <c r="J2241" s="1086"/>
      <c r="K2241" s="1086"/>
      <c r="L2241" s="1087">
        <f>'Class-9'!$T$2</f>
        <v>44676</v>
      </c>
      <c r="M2241" s="1088"/>
      <c r="N2241" s="1088"/>
      <c r="O2241" s="1089"/>
    </row>
    <row r="2242" spans="1:15" ht="21" customHeight="1">
      <c r="A2242" s="1138"/>
      <c r="B2242" s="417" t="s">
        <v>200</v>
      </c>
      <c r="C2242" s="1090" t="str">
        <f>'Class-9'!$DR$3</f>
        <v>Health &amp; Phy. Edu.</v>
      </c>
      <c r="D2242" s="1084"/>
      <c r="E2242" s="1084"/>
      <c r="F2242" s="1030" t="str">
        <f>IF($J2216="TC",0,IF($J2216="Nso",0,VLOOKUP($A2213,'Class-9'!$B$9:$GP$108,189,0)))</f>
        <v>0/200</v>
      </c>
      <c r="G2242" s="1031"/>
      <c r="H2242" s="78" t="str">
        <f>IF($J2216="TC",0,IF($J2216="Nso",0,VLOOKUP($A2213,'Class-9'!$B$9:$GP$108,132,0)))</f>
        <v/>
      </c>
      <c r="I2242" s="1091"/>
      <c r="J2242" s="1092"/>
      <c r="K2242" s="1092"/>
      <c r="L2242" s="1092"/>
      <c r="M2242" s="1092"/>
      <c r="N2242" s="1092"/>
      <c r="O2242" s="1093"/>
    </row>
    <row r="2243" spans="1:15" ht="21" customHeight="1">
      <c r="A2243" s="1138"/>
      <c r="B2243" s="417" t="s">
        <v>200</v>
      </c>
      <c r="C2243" s="1028" t="str">
        <f>'Class-9'!$ED$3</f>
        <v>S.U.P.W.</v>
      </c>
      <c r="D2243" s="1029"/>
      <c r="E2243" s="1029"/>
      <c r="F2243" s="1030" t="str">
        <f>IF($J2216="TC",0,IF($J2216="Nso",0,VLOOKUP($A2213,'Class-9'!$B$9:$GP$108,193,0)))</f>
        <v>0/100</v>
      </c>
      <c r="G2243" s="1031"/>
      <c r="H2243" s="78" t="str">
        <f>IF($J2216="TC",0,IF($J2216="Nso",0,VLOOKUP($A2213,'Class-9'!$B$9:$GP$108,138,0)))</f>
        <v/>
      </c>
      <c r="I2243" s="1094"/>
      <c r="J2243" s="1095"/>
      <c r="K2243" s="1095"/>
      <c r="L2243" s="1095"/>
      <c r="M2243" s="1095"/>
      <c r="N2243" s="1095"/>
      <c r="O2243" s="1096"/>
    </row>
    <row r="2244" spans="1:15" ht="14.25" customHeight="1">
      <c r="A2244" s="1138"/>
      <c r="B2244" s="417" t="s">
        <v>200</v>
      </c>
      <c r="C2244" s="1028" t="str">
        <f>'Class-9'!$EJ$3</f>
        <v>ART EDUCATION</v>
      </c>
      <c r="D2244" s="1029"/>
      <c r="E2244" s="1029"/>
      <c r="F2244" s="1030" t="str">
        <f>IF($J2215="TC",0,IF($J2215="Nso",0,VLOOKUP($A2213,'Class-9'!$B$9:$GP$108,197,0)))</f>
        <v>0/100</v>
      </c>
      <c r="G2244" s="1031"/>
      <c r="H2244" s="78" t="str">
        <f>IF($J2215="TC",0,IF($J2215="Nso",0,VLOOKUP($A2213,'Class-9'!$B$9:$GP$108,144,0)))</f>
        <v/>
      </c>
      <c r="I2244" s="1032" t="s">
        <v>92</v>
      </c>
      <c r="J2244" s="1033"/>
      <c r="K2244" s="1033"/>
      <c r="L2244" s="1033"/>
      <c r="M2244" s="1033"/>
      <c r="N2244" s="1033"/>
      <c r="O2244" s="1034"/>
    </row>
    <row r="2245" spans="1:15" ht="14.25" customHeight="1" thickBot="1">
      <c r="A2245" s="1138"/>
      <c r="B2245" s="417" t="s">
        <v>200</v>
      </c>
      <c r="C2245" s="1035" t="str">
        <f>'Class-9'!$EP$3</f>
        <v>H &amp; C RAJ</v>
      </c>
      <c r="D2245" s="1036"/>
      <c r="E2245" s="1036"/>
      <c r="F2245" s="1037" t="str">
        <f>IF($J2216="TC",0,IF($J2216="Nso",0,VLOOKUP($A2213,'Class-9'!$B$9:$GU$108,201,0)))</f>
        <v>0/200</v>
      </c>
      <c r="G2245" s="1038"/>
      <c r="H2245" s="374" t="str">
        <f>IF($J2216="TC",0,IF($J2216="Nso",0,VLOOKUP($A2213,'Class-9'!$B$9:$GU$108,156,0)))</f>
        <v/>
      </c>
      <c r="I2245" s="1032" t="s">
        <v>73</v>
      </c>
      <c r="J2245" s="1033"/>
      <c r="K2245" s="1033"/>
      <c r="L2245" s="1033"/>
      <c r="M2245" s="1033"/>
      <c r="N2245" s="1033"/>
      <c r="O2245" s="1034"/>
    </row>
    <row r="2246" spans="1:15" ht="20.25" customHeight="1">
      <c r="A2246" s="1138"/>
      <c r="B2246" s="417" t="s">
        <v>200</v>
      </c>
      <c r="C2246" s="1046" t="s">
        <v>204</v>
      </c>
      <c r="D2246" s="1047"/>
      <c r="E2246" s="1048"/>
      <c r="F2246" s="1055" t="s">
        <v>205</v>
      </c>
      <c r="G2246" s="1056"/>
      <c r="H2246" s="434" t="s">
        <v>34</v>
      </c>
      <c r="I2246" s="1039" t="s">
        <v>74</v>
      </c>
      <c r="J2246" s="1033"/>
      <c r="K2246" s="1033"/>
      <c r="L2246" s="1033"/>
      <c r="M2246" s="1033"/>
      <c r="N2246" s="1033"/>
      <c r="O2246" s="1034"/>
    </row>
    <row r="2247" spans="1:15" ht="20.25" customHeight="1">
      <c r="A2247" s="1138"/>
      <c r="B2247" s="417" t="s">
        <v>200</v>
      </c>
      <c r="C2247" s="1049"/>
      <c r="D2247" s="1050"/>
      <c r="E2247" s="1051"/>
      <c r="F2247" s="1057" t="s">
        <v>206</v>
      </c>
      <c r="G2247" s="1058"/>
      <c r="H2247" s="435" t="s">
        <v>203</v>
      </c>
      <c r="I2247" s="1040" t="s">
        <v>75</v>
      </c>
      <c r="J2247" s="1041"/>
      <c r="K2247" s="1041"/>
      <c r="L2247" s="1041"/>
      <c r="M2247" s="1041"/>
      <c r="N2247" s="1041"/>
      <c r="O2247" s="1042"/>
    </row>
    <row r="2248" spans="1:15" ht="16.5" customHeight="1">
      <c r="A2248" s="1138"/>
      <c r="B2248" s="417" t="s">
        <v>200</v>
      </c>
      <c r="C2248" s="1049"/>
      <c r="D2248" s="1050"/>
      <c r="E2248" s="1051"/>
      <c r="F2248" s="1057" t="s">
        <v>210</v>
      </c>
      <c r="G2248" s="1058"/>
      <c r="H2248" s="435" t="s">
        <v>68</v>
      </c>
      <c r="I2248" s="1043"/>
      <c r="J2248" s="1044"/>
      <c r="K2248" s="1044"/>
      <c r="L2248" s="1044"/>
      <c r="M2248" s="1044"/>
      <c r="N2248" s="1044"/>
      <c r="O2248" s="1045"/>
    </row>
    <row r="2249" spans="1:15" ht="16.5" customHeight="1">
      <c r="A2249" s="1138"/>
      <c r="B2249" s="417" t="s">
        <v>200</v>
      </c>
      <c r="C2249" s="1049"/>
      <c r="D2249" s="1050"/>
      <c r="E2249" s="1051"/>
      <c r="F2249" s="1057" t="s">
        <v>211</v>
      </c>
      <c r="G2249" s="1058"/>
      <c r="H2249" s="435" t="s">
        <v>69</v>
      </c>
      <c r="I2249" s="1043"/>
      <c r="J2249" s="1044"/>
      <c r="K2249" s="1044"/>
      <c r="L2249" s="1044"/>
      <c r="M2249" s="1044"/>
      <c r="N2249" s="1044"/>
      <c r="O2249" s="1045"/>
    </row>
    <row r="2250" spans="1:15" ht="16.5" customHeight="1">
      <c r="A2250" s="1138"/>
      <c r="B2250" s="417" t="s">
        <v>200</v>
      </c>
      <c r="C2250" s="1049"/>
      <c r="D2250" s="1050"/>
      <c r="E2250" s="1051"/>
      <c r="F2250" s="1057" t="s">
        <v>120</v>
      </c>
      <c r="G2250" s="1058"/>
      <c r="H2250" s="435" t="s">
        <v>71</v>
      </c>
      <c r="I2250" s="1022" t="s">
        <v>93</v>
      </c>
      <c r="J2250" s="1023"/>
      <c r="K2250" s="1023"/>
      <c r="L2250" s="1023"/>
      <c r="M2250" s="1023"/>
      <c r="N2250" s="1023"/>
      <c r="O2250" s="1024"/>
    </row>
    <row r="2251" spans="1:15" ht="16.5" customHeight="1" thickBot="1">
      <c r="A2251" s="1138"/>
      <c r="B2251" s="418" t="s">
        <v>200</v>
      </c>
      <c r="C2251" s="1052"/>
      <c r="D2251" s="1053"/>
      <c r="E2251" s="1054"/>
      <c r="F2251" s="1059" t="s">
        <v>208</v>
      </c>
      <c r="G2251" s="1060"/>
      <c r="H2251" s="436" t="s">
        <v>70</v>
      </c>
      <c r="I2251" s="1025"/>
      <c r="J2251" s="1026"/>
      <c r="K2251" s="1026"/>
      <c r="L2251" s="1026"/>
      <c r="M2251" s="1026"/>
      <c r="N2251" s="1026"/>
      <c r="O2251" s="1027"/>
    </row>
    <row r="2252" spans="1:15" ht="15.75" thickTop="1">
      <c r="A2252" s="1136"/>
      <c r="B2252" s="1136"/>
      <c r="C2252" s="1136"/>
      <c r="D2252" s="1136"/>
      <c r="E2252" s="1136"/>
      <c r="F2252" s="1136"/>
      <c r="G2252" s="1136"/>
      <c r="H2252" s="1136"/>
      <c r="I2252" s="1136"/>
      <c r="J2252" s="1136"/>
      <c r="K2252" s="1136"/>
      <c r="L2252" s="1136"/>
      <c r="M2252" s="1136"/>
      <c r="N2252" s="1136"/>
      <c r="O2252" s="1136"/>
    </row>
    <row r="2253" spans="1:15" ht="24.75" customHeight="1" thickBot="1">
      <c r="A2253" s="263">
        <f>A2213+1</f>
        <v>58</v>
      </c>
      <c r="B2253" s="1137" t="s">
        <v>56</v>
      </c>
      <c r="C2253" s="1137"/>
      <c r="D2253" s="1137"/>
      <c r="E2253" s="1137"/>
      <c r="F2253" s="1137"/>
      <c r="G2253" s="1137"/>
      <c r="H2253" s="1137"/>
      <c r="I2253" s="1137"/>
      <c r="J2253" s="1137"/>
      <c r="K2253" s="1137"/>
      <c r="L2253" s="1137"/>
      <c r="M2253" s="1137"/>
      <c r="N2253" s="1137"/>
      <c r="O2253" s="1137"/>
    </row>
    <row r="2254" spans="1:15" s="430" customFormat="1" ht="30.75" customHeight="1" thickTop="1">
      <c r="A2254" s="1138"/>
      <c r="B2254" s="1139"/>
      <c r="C2254" s="1140"/>
      <c r="D2254" s="1143" t="str">
        <f>Master!$E$8</f>
        <v>Govt. Sr. Secondary School Raimalwada</v>
      </c>
      <c r="E2254" s="1144"/>
      <c r="F2254" s="1144"/>
      <c r="G2254" s="1144"/>
      <c r="H2254" s="1144"/>
      <c r="I2254" s="1144"/>
      <c r="J2254" s="1144"/>
      <c r="K2254" s="1144"/>
      <c r="L2254" s="1144"/>
      <c r="M2254" s="1144"/>
      <c r="N2254" s="1144"/>
      <c r="O2254" s="1145"/>
    </row>
    <row r="2255" spans="1:15" ht="26.25" customHeight="1" thickBot="1">
      <c r="A2255" s="1138"/>
      <c r="B2255" s="1141"/>
      <c r="C2255" s="1142"/>
      <c r="D2255" s="1146" t="str">
        <f>Master!$E$11</f>
        <v>P.S.-Bapini (Jodhpur)</v>
      </c>
      <c r="E2255" s="1147"/>
      <c r="F2255" s="1147"/>
      <c r="G2255" s="1147"/>
      <c r="H2255" s="1147"/>
      <c r="I2255" s="1147"/>
      <c r="J2255" s="1147"/>
      <c r="K2255" s="1147"/>
      <c r="L2255" s="1147"/>
      <c r="M2255" s="1147"/>
      <c r="N2255" s="1147"/>
      <c r="O2255" s="1148"/>
    </row>
    <row r="2256" spans="1:15" ht="22.5" customHeight="1">
      <c r="A2256" s="1138"/>
      <c r="B2256" s="262"/>
      <c r="C2256" s="1149" t="s">
        <v>183</v>
      </c>
      <c r="D2256" s="1150"/>
      <c r="E2256" s="1150"/>
      <c r="F2256" s="1150"/>
      <c r="G2256" s="1151"/>
      <c r="H2256" s="1158" t="s">
        <v>156</v>
      </c>
      <c r="I2256" s="1158"/>
      <c r="J2256" s="1161">
        <f>VLOOKUP($A2253,'Class-9'!$B$9:$K$108,6)</f>
        <v>0</v>
      </c>
      <c r="K2256" s="1162"/>
      <c r="L2256" s="1167" t="s">
        <v>76</v>
      </c>
      <c r="M2256" s="1168"/>
      <c r="N2256" s="1169" t="str">
        <f>Master!$E$14</f>
        <v>08151106901</v>
      </c>
      <c r="O2256" s="1170"/>
    </row>
    <row r="2257" spans="1:16" ht="18.75" customHeight="1">
      <c r="A2257" s="1138"/>
      <c r="B2257" s="37"/>
      <c r="C2257" s="1152"/>
      <c r="D2257" s="1153"/>
      <c r="E2257" s="1153"/>
      <c r="F2257" s="1153"/>
      <c r="G2257" s="1154"/>
      <c r="H2257" s="1159"/>
      <c r="I2257" s="1159"/>
      <c r="J2257" s="1163"/>
      <c r="K2257" s="1164"/>
      <c r="L2257" s="1171" t="s">
        <v>72</v>
      </c>
      <c r="M2257" s="1172"/>
      <c r="N2257" s="1172"/>
      <c r="O2257" s="1173"/>
      <c r="P2257" s="104" t="s">
        <v>191</v>
      </c>
    </row>
    <row r="2258" spans="1:16" ht="23.25" customHeight="1" thickBot="1">
      <c r="A2258" s="1138"/>
      <c r="B2258" s="37"/>
      <c r="C2258" s="1155"/>
      <c r="D2258" s="1156"/>
      <c r="E2258" s="1156"/>
      <c r="F2258" s="1156"/>
      <c r="G2258" s="1157"/>
      <c r="H2258" s="1160"/>
      <c r="I2258" s="1160"/>
      <c r="J2258" s="1165"/>
      <c r="K2258" s="1166"/>
      <c r="L2258" s="1174" t="s">
        <v>57</v>
      </c>
      <c r="M2258" s="1175"/>
      <c r="N2258" s="1176" t="str">
        <f>Master!$E$6</f>
        <v>2021-22</v>
      </c>
      <c r="O2258" s="1177"/>
    </row>
    <row r="2259" spans="1:16" ht="20.25" customHeight="1">
      <c r="A2259" s="1138"/>
      <c r="B2259" s="417" t="s">
        <v>200</v>
      </c>
      <c r="C2259" s="1178" t="s">
        <v>22</v>
      </c>
      <c r="D2259" s="1179"/>
      <c r="E2259" s="1179"/>
      <c r="F2259" s="1180"/>
      <c r="G2259" s="23" t="s">
        <v>181</v>
      </c>
      <c r="H2259" s="1181">
        <f>VLOOKUP($A2253,'Class-9'!$B$9:$FL$108,4,0)</f>
        <v>0</v>
      </c>
      <c r="I2259" s="1181"/>
      <c r="J2259" s="1181"/>
      <c r="K2259" s="1181"/>
      <c r="L2259" s="1181"/>
      <c r="M2259" s="1181"/>
      <c r="N2259" s="1181"/>
      <c r="O2259" s="1182"/>
    </row>
    <row r="2260" spans="1:16" ht="20.25" customHeight="1">
      <c r="A2260" s="1138"/>
      <c r="B2260" s="417" t="s">
        <v>200</v>
      </c>
      <c r="C2260" s="1183" t="s">
        <v>24</v>
      </c>
      <c r="D2260" s="1184"/>
      <c r="E2260" s="1184"/>
      <c r="F2260" s="1185"/>
      <c r="G2260" s="31" t="s">
        <v>181</v>
      </c>
      <c r="H2260" s="1186">
        <f>VLOOKUP($A2253,'Class-9'!$B$9:$FL$108,7,0)</f>
        <v>0</v>
      </c>
      <c r="I2260" s="1186"/>
      <c r="J2260" s="1186"/>
      <c r="K2260" s="1186"/>
      <c r="L2260" s="1186"/>
      <c r="M2260" s="1186"/>
      <c r="N2260" s="1186"/>
      <c r="O2260" s="1187"/>
    </row>
    <row r="2261" spans="1:16" ht="20.25" customHeight="1">
      <c r="A2261" s="1138"/>
      <c r="B2261" s="417" t="s">
        <v>200</v>
      </c>
      <c r="C2261" s="1183" t="s">
        <v>25</v>
      </c>
      <c r="D2261" s="1184"/>
      <c r="E2261" s="1184"/>
      <c r="F2261" s="1185"/>
      <c r="G2261" s="31" t="s">
        <v>181</v>
      </c>
      <c r="H2261" s="1186">
        <f>VLOOKUP($A2253,'Class-9'!$B$9:$FL$108,8,0)</f>
        <v>0</v>
      </c>
      <c r="I2261" s="1186"/>
      <c r="J2261" s="1186"/>
      <c r="K2261" s="1186"/>
      <c r="L2261" s="1186"/>
      <c r="M2261" s="1186"/>
      <c r="N2261" s="1186"/>
      <c r="O2261" s="1187"/>
    </row>
    <row r="2262" spans="1:16" ht="20.25" customHeight="1">
      <c r="A2262" s="1138"/>
      <c r="B2262" s="417" t="s">
        <v>200</v>
      </c>
      <c r="C2262" s="1183" t="s">
        <v>58</v>
      </c>
      <c r="D2262" s="1184"/>
      <c r="E2262" s="1184"/>
      <c r="F2262" s="1185"/>
      <c r="G2262" s="31" t="s">
        <v>181</v>
      </c>
      <c r="H2262" s="1186">
        <f>VLOOKUP($A2253,'Class-9'!$B$9:$FL$108,9,0)</f>
        <v>0</v>
      </c>
      <c r="I2262" s="1186"/>
      <c r="J2262" s="1186"/>
      <c r="K2262" s="1186"/>
      <c r="L2262" s="1186"/>
      <c r="M2262" s="1186"/>
      <c r="N2262" s="1186"/>
      <c r="O2262" s="1187"/>
    </row>
    <row r="2263" spans="1:16" ht="20.25" customHeight="1">
      <c r="A2263" s="1138"/>
      <c r="B2263" s="417" t="s">
        <v>200</v>
      </c>
      <c r="C2263" s="1183" t="s">
        <v>59</v>
      </c>
      <c r="D2263" s="1184"/>
      <c r="E2263" s="1184"/>
      <c r="F2263" s="1185"/>
      <c r="G2263" s="31" t="s">
        <v>181</v>
      </c>
      <c r="H2263" s="1188" t="str">
        <f>CONCATENATE('Class-9'!$G$4,'Class-9'!$J$4)</f>
        <v>9(A)</v>
      </c>
      <c r="I2263" s="1186"/>
      <c r="J2263" s="1186"/>
      <c r="K2263" s="1186"/>
      <c r="L2263" s="1186"/>
      <c r="M2263" s="1186"/>
      <c r="N2263" s="1186"/>
      <c r="O2263" s="1187"/>
    </row>
    <row r="2264" spans="1:16" ht="20.25" customHeight="1" thickBot="1">
      <c r="A2264" s="1138"/>
      <c r="B2264" s="417" t="s">
        <v>200</v>
      </c>
      <c r="C2264" s="1189" t="s">
        <v>27</v>
      </c>
      <c r="D2264" s="1190"/>
      <c r="E2264" s="1190"/>
      <c r="F2264" s="1191"/>
      <c r="G2264" s="80" t="s">
        <v>181</v>
      </c>
      <c r="H2264" s="1192">
        <f>VLOOKUP($A2253,'Class-9'!$B$9:$FL$108,10,0)</f>
        <v>0</v>
      </c>
      <c r="I2264" s="1192"/>
      <c r="J2264" s="1192"/>
      <c r="K2264" s="1192"/>
      <c r="L2264" s="1192"/>
      <c r="M2264" s="1192"/>
      <c r="N2264" s="1192"/>
      <c r="O2264" s="1193"/>
    </row>
    <row r="2265" spans="1:16" ht="16.5" customHeight="1">
      <c r="A2265" s="1138"/>
      <c r="B2265" s="417" t="s">
        <v>200</v>
      </c>
      <c r="C2265" s="1194" t="s">
        <v>60</v>
      </c>
      <c r="D2265" s="1195"/>
      <c r="E2265" s="1198" t="s">
        <v>81</v>
      </c>
      <c r="F2265" s="1198" t="s">
        <v>82</v>
      </c>
      <c r="G2265" s="1200" t="s">
        <v>32</v>
      </c>
      <c r="H2265" s="1202" t="s">
        <v>61</v>
      </c>
      <c r="I2265" s="1202"/>
      <c r="J2265" s="1203"/>
      <c r="K2265" s="1204" t="s">
        <v>97</v>
      </c>
      <c r="L2265" s="1205"/>
      <c r="M2265" s="1206"/>
      <c r="N2265" s="1097" t="s">
        <v>88</v>
      </c>
      <c r="O2265" s="1099" t="s">
        <v>118</v>
      </c>
    </row>
    <row r="2266" spans="1:16" ht="16.5" customHeight="1">
      <c r="A2266" s="1138"/>
      <c r="B2266" s="417" t="s">
        <v>200</v>
      </c>
      <c r="C2266" s="1196"/>
      <c r="D2266" s="1197"/>
      <c r="E2266" s="1199"/>
      <c r="F2266" s="1199"/>
      <c r="G2266" s="1201"/>
      <c r="H2266" s="428" t="s">
        <v>31</v>
      </c>
      <c r="I2266" s="254" t="s">
        <v>194</v>
      </c>
      <c r="J2266" s="429" t="s">
        <v>32</v>
      </c>
      <c r="K2266" s="428" t="s">
        <v>31</v>
      </c>
      <c r="L2266" s="254" t="s">
        <v>194</v>
      </c>
      <c r="M2266" s="429" t="s">
        <v>32</v>
      </c>
      <c r="N2266" s="1098"/>
      <c r="O2266" s="1100"/>
    </row>
    <row r="2267" spans="1:16" ht="16.5" customHeight="1" thickBot="1">
      <c r="A2267" s="1138"/>
      <c r="B2267" s="417" t="s">
        <v>200</v>
      </c>
      <c r="C2267" s="1102" t="s">
        <v>62</v>
      </c>
      <c r="D2267" s="1103"/>
      <c r="E2267" s="253">
        <f>'Class-9'!$L$7</f>
        <v>10</v>
      </c>
      <c r="F2267" s="253">
        <f>'Class-9'!$M$7</f>
        <v>10</v>
      </c>
      <c r="G2267" s="255">
        <f>SUM(E2267:F2267)</f>
        <v>20</v>
      </c>
      <c r="H2267" s="253">
        <f>'Class-9'!$O$7</f>
        <v>24</v>
      </c>
      <c r="I2267" s="253">
        <f>'Class-9'!$P$7</f>
        <v>6</v>
      </c>
      <c r="J2267" s="255">
        <f>SUM(H2267:I2267)</f>
        <v>30</v>
      </c>
      <c r="K2267" s="253">
        <f>'Class-9'!$R$7</f>
        <v>40</v>
      </c>
      <c r="L2267" s="253">
        <f>'Class-9'!$S$7</f>
        <v>10</v>
      </c>
      <c r="M2267" s="255">
        <f>SUM(K2267:L2267)</f>
        <v>50</v>
      </c>
      <c r="N2267" s="129">
        <f>SUM(G2267,J2267,M2267)</f>
        <v>100</v>
      </c>
      <c r="O2267" s="1101"/>
    </row>
    <row r="2268" spans="1:16" ht="16.5" customHeight="1">
      <c r="A2268" s="1138"/>
      <c r="B2268" s="417" t="s">
        <v>200</v>
      </c>
      <c r="C2268" s="1104" t="str">
        <f>'Class-9'!$L$3</f>
        <v>HINDI</v>
      </c>
      <c r="D2268" s="1105"/>
      <c r="E2268" s="81">
        <f>IF($J2256="TC",0,IF($J2256="Nso",0,VLOOKUP($A2253,'Class-9'!$B$9:$FL$108,11,0)))</f>
        <v>0</v>
      </c>
      <c r="F2268" s="81">
        <f>IF($J2256="TC",0,IF($J2256="Nso",0,VLOOKUP($A2253,'Class-9'!$B$9:$FL$108,12,0)))</f>
        <v>0</v>
      </c>
      <c r="G2268" s="256">
        <f>E2268+F2268</f>
        <v>0</v>
      </c>
      <c r="H2268" s="81">
        <f>IF($J2256="TC",0,IF($J2256="Nso",0,VLOOKUP($A2253,'Class-9'!$B$9:$FL$108,14,0)))</f>
        <v>0</v>
      </c>
      <c r="I2268" s="81">
        <f>IF($J2256="TC",0,IF($J2256="Nso",0,VLOOKUP($A2253,'Class-9'!$B$9:$FL$108,15,0)))</f>
        <v>0</v>
      </c>
      <c r="J2268" s="256">
        <f>H2268+I2268</f>
        <v>0</v>
      </c>
      <c r="K2268" s="81">
        <f>IF($J2256="TC",0,IF($J2256="Nso",0,VLOOKUP($A2253,'Class-9'!$B$9:$FL$108,17,0)))</f>
        <v>0</v>
      </c>
      <c r="L2268" s="81">
        <f>IF($J2256="Nso",0,VLOOKUP($A2253,'Class-9'!$B$9:$FL$108,18,0))</f>
        <v>0</v>
      </c>
      <c r="M2268" s="256">
        <f>K2268+L2268</f>
        <v>0</v>
      </c>
      <c r="N2268" s="81">
        <f>G2268+J2268+M2268</f>
        <v>0</v>
      </c>
      <c r="O2268" s="82" t="str">
        <f>IF($J2256="TC",0,IF($J2256="Nso",0,VLOOKUP($A2253,'Class-9'!$B$9:$FL$108,24,0)))</f>
        <v/>
      </c>
    </row>
    <row r="2269" spans="1:16" ht="16.5" customHeight="1" thickBot="1">
      <c r="A2269" s="1138"/>
      <c r="B2269" s="417" t="s">
        <v>200</v>
      </c>
      <c r="C2269" s="1106" t="str">
        <f>'Class-9'!$Z$3</f>
        <v>ENGLISH</v>
      </c>
      <c r="D2269" s="1107"/>
      <c r="E2269" s="419">
        <f>IF($J2256="TC",0,IF($J2256="Nso",0,VLOOKUP($A2253,'Class-9'!$B$9:$FL$108,25,0)))</f>
        <v>0</v>
      </c>
      <c r="F2269" s="419">
        <f>IF($J2256="TC",0,IF($J2256="Nso",0,VLOOKUP($A2253,'Class-9'!$B$9:$FL$108,26,0)))</f>
        <v>0</v>
      </c>
      <c r="G2269" s="420">
        <f t="shared" ref="G2269" si="456">E2269+F2269</f>
        <v>0</v>
      </c>
      <c r="H2269" s="421">
        <f>IF($J2256="TC",0,IF($J2256="Nso",0,VLOOKUP($A2253,'Class-9'!$B$9:$FL$108,28,0)))</f>
        <v>0</v>
      </c>
      <c r="I2269" s="419">
        <f>IF($J2256="TC",0,IF($J2256="Nso",0,VLOOKUP($A2253,'Class-9'!$B$9:$FL$108,29,0)))</f>
        <v>0</v>
      </c>
      <c r="J2269" s="420">
        <f t="shared" ref="J2269" si="457">H2269+I2269</f>
        <v>0</v>
      </c>
      <c r="K2269" s="419">
        <f>IF($J2256="TC",0,IF($J2256="Nso",0,VLOOKUP($A2253,'Class-9'!$B$9:$FL$108,31,0)))</f>
        <v>0</v>
      </c>
      <c r="L2269" s="419">
        <f>IF($J2256="Nso",0,VLOOKUP($A2253,'Class-9'!$B$9:$FL$108,32,0))</f>
        <v>0</v>
      </c>
      <c r="M2269" s="420">
        <f t="shared" ref="M2269" si="458">K2269+L2269</f>
        <v>0</v>
      </c>
      <c r="N2269" s="419">
        <f t="shared" ref="N2269" si="459">G2269+J2269+M2269</f>
        <v>0</v>
      </c>
      <c r="O2269" s="422" t="str">
        <f>IF($J2256="TC",0,IF($J2256="Nso",0,VLOOKUP($A2253,'Class-9'!$B$9:$FL$108,38,0)))</f>
        <v/>
      </c>
    </row>
    <row r="2270" spans="1:16" ht="16.5" customHeight="1" thickBot="1">
      <c r="A2270" s="1138"/>
      <c r="B2270" s="417" t="s">
        <v>200</v>
      </c>
      <c r="C2270" s="1108" t="s">
        <v>62</v>
      </c>
      <c r="D2270" s="1109"/>
      <c r="E2270" s="424">
        <f>'Class-9'!$AN$7</f>
        <v>20</v>
      </c>
      <c r="F2270" s="424">
        <f>'Class-9'!$AO$7</f>
        <v>20</v>
      </c>
      <c r="G2270" s="425">
        <f>SUM(E2270:F2270)</f>
        <v>40</v>
      </c>
      <c r="H2270" s="424">
        <f>'Class-9'!$AQ$7</f>
        <v>48</v>
      </c>
      <c r="I2270" s="424">
        <f>'Class-9'!$AR$7</f>
        <v>12</v>
      </c>
      <c r="J2270" s="425">
        <f>SUM(H2270:I2270)</f>
        <v>60</v>
      </c>
      <c r="K2270" s="424">
        <f>'Class-9'!$AT$7</f>
        <v>80</v>
      </c>
      <c r="L2270" s="424">
        <f>'Class-9'!$AU$7</f>
        <v>20</v>
      </c>
      <c r="M2270" s="425">
        <f>SUM(K2270:L2270)</f>
        <v>100</v>
      </c>
      <c r="N2270" s="426">
        <f>SUM(G2270,J2270,M2270)</f>
        <v>200</v>
      </c>
      <c r="O2270" s="427" t="s">
        <v>201</v>
      </c>
    </row>
    <row r="2271" spans="1:16" ht="16.5" customHeight="1">
      <c r="A2271" s="1138"/>
      <c r="B2271" s="417" t="s">
        <v>200</v>
      </c>
      <c r="C2271" s="1110" t="str">
        <f>'Class-9'!$AN$3</f>
        <v>SANSKRIT-I</v>
      </c>
      <c r="D2271" s="1111"/>
      <c r="E2271" s="81">
        <f>IF($J2256="TC",0,IF($J2256="Nso",0,VLOOKUP($A2253,'Class-9'!$B$9:$FL$108,39,0)))</f>
        <v>0</v>
      </c>
      <c r="F2271" s="81">
        <f>IF($J2256="TC",0,IF($J2256="TC",0,IF($J2256="Nso",0,VLOOKUP($A2253,'Class-9'!$B$9:$FL$108,40,0))))</f>
        <v>0</v>
      </c>
      <c r="G2271" s="423">
        <f t="shared" ref="G2271:G2275" si="460">E2271+F2271</f>
        <v>0</v>
      </c>
      <c r="H2271" s="410">
        <f>IF($J2256="TC",0,IF($J2256="Nso",0,VLOOKUP($A2253,'Class-9'!$B$9:$FL$108,42,0)))</f>
        <v>0</v>
      </c>
      <c r="I2271" s="81">
        <f>IF($J2256="TC",0,IF($J2256="Nso",0,VLOOKUP($A2253,'Class-9'!$B$9:$FL$108,43,0)))</f>
        <v>0</v>
      </c>
      <c r="J2271" s="423">
        <f t="shared" ref="J2271:J2275" si="461">H2271+I2271</f>
        <v>0</v>
      </c>
      <c r="K2271" s="81">
        <f>IF($J2256="TC",0,IF($J2256="Nso",0,VLOOKUP($A2253,'Class-9'!$B$9:$FL$108,45,0)))</f>
        <v>0</v>
      </c>
      <c r="L2271" s="81">
        <f>IF($J2256="Nso",0,VLOOKUP($A2253,'Class-9'!$B$9:$FL$108,46,0))</f>
        <v>0</v>
      </c>
      <c r="M2271" s="423">
        <f t="shared" ref="M2271:M2275" si="462">K2271+L2271</f>
        <v>0</v>
      </c>
      <c r="N2271" s="81">
        <f t="shared" ref="N2271:N2275" si="463">G2271+J2271+M2271</f>
        <v>0</v>
      </c>
      <c r="O2271" s="82" t="str">
        <f>IF($J2256="TC",0,IF($J2256="Nso",0,VLOOKUP($A2253,'Class-9'!$B$9:$FL$108,52,0)))</f>
        <v/>
      </c>
    </row>
    <row r="2272" spans="1:16" ht="16.5" customHeight="1">
      <c r="A2272" s="1138"/>
      <c r="B2272" s="417" t="s">
        <v>200</v>
      </c>
      <c r="C2272" s="1112" t="str">
        <f>'Class-9'!$BB$3</f>
        <v>SANSKRIT-II</v>
      </c>
      <c r="D2272" s="1113"/>
      <c r="E2272" s="81">
        <f>IF($J2256="TC",0,IF($J2256="Nso",0,VLOOKUP($A2253,'Class-9'!$B$9:$FL$108,53,0)))</f>
        <v>0</v>
      </c>
      <c r="F2272" s="81">
        <f>IF($J2256="TC",0,IF($J2256="Nso",0,VLOOKUP($A2253,'Class-9'!$B$9:$FL$108,54,0)))</f>
        <v>0</v>
      </c>
      <c r="G2272" s="257">
        <f t="shared" si="460"/>
        <v>0</v>
      </c>
      <c r="H2272" s="258">
        <f>IF($J2256="TC",0,IF($J2256="Nso",0,VLOOKUP($A2253,'Class-9'!$B$9:$FL$108,56,0)))</f>
        <v>0</v>
      </c>
      <c r="I2272" s="81">
        <f>IF($J2256="TC",0,IF($J2256="Nso",0,VLOOKUP($A2253,'Class-9'!$B$9:$FL$108,57,0)))</f>
        <v>0</v>
      </c>
      <c r="J2272" s="257">
        <f t="shared" si="461"/>
        <v>0</v>
      </c>
      <c r="K2272" s="81">
        <f>IF($J2256="TC",0,IF($J2256="Nso",0,VLOOKUP($A2253,'Class-9'!$B$9:$FL$108,59,0)))</f>
        <v>0</v>
      </c>
      <c r="L2272" s="81">
        <f>IF($J2256="Nso",0,VLOOKUP($A2253,'Class-9'!$B$9:$FL$108,60,0))</f>
        <v>0</v>
      </c>
      <c r="M2272" s="257">
        <f t="shared" si="462"/>
        <v>0</v>
      </c>
      <c r="N2272" s="81">
        <f t="shared" si="463"/>
        <v>0</v>
      </c>
      <c r="O2272" s="82" t="str">
        <f>IF($J2256="TC",0,IF($J2256="Nso",0,VLOOKUP($A2253,'Class-9'!$B$9:$FL$108,66,0)))</f>
        <v/>
      </c>
    </row>
    <row r="2273" spans="1:15" ht="16.5" customHeight="1">
      <c r="A2273" s="1138"/>
      <c r="B2273" s="417" t="s">
        <v>200</v>
      </c>
      <c r="C2273" s="1112" t="str">
        <f>'Class-9'!$BP$3</f>
        <v>MATHEMATICS</v>
      </c>
      <c r="D2273" s="1113"/>
      <c r="E2273" s="81">
        <f>IF($J2256="TC",0,IF($J2256="Nso",0,VLOOKUP($A2253,'Class-9'!$B$9:$FL$108,67,0)))</f>
        <v>0</v>
      </c>
      <c r="F2273" s="81">
        <f>IF($J2256="TC",0,IF($J2256="Nso",0,VLOOKUP($A2253,'Class-9'!$B$9:$FL$108,68,0)))</f>
        <v>0</v>
      </c>
      <c r="G2273" s="257">
        <f t="shared" si="460"/>
        <v>0</v>
      </c>
      <c r="H2273" s="258">
        <f>IF($J2256="TC",0,IF($J2256="Nso",0,VLOOKUP($A2253,'Class-9'!$B$9:$FL$108,70,0)))</f>
        <v>0</v>
      </c>
      <c r="I2273" s="81">
        <f>IF($J2256="TC",0,IF($J2256="Nso",0,VLOOKUP($A2253,'Class-9'!$B$9:$FL$108,71,0)))</f>
        <v>0</v>
      </c>
      <c r="J2273" s="257">
        <f t="shared" si="461"/>
        <v>0</v>
      </c>
      <c r="K2273" s="81">
        <f>IF($J2256="TC",0,IF($J2256="Nso",0,VLOOKUP($A2253,'Class-9'!$B$9:$FL$108,73,0)))</f>
        <v>0</v>
      </c>
      <c r="L2273" s="81">
        <f>IF($J2256="Nso",0,VLOOKUP($A2253,'Class-9'!$B$9:$FL$108,74,0))</f>
        <v>0</v>
      </c>
      <c r="M2273" s="257">
        <f t="shared" si="462"/>
        <v>0</v>
      </c>
      <c r="N2273" s="81">
        <f t="shared" si="463"/>
        <v>0</v>
      </c>
      <c r="O2273" s="82" t="str">
        <f>IF($J2256="TC",0,IF($J2256="Nso",0,VLOOKUP($A2253,'Class-9'!$B$9:$FL$108,80,0)))</f>
        <v/>
      </c>
    </row>
    <row r="2274" spans="1:15" ht="16.5" customHeight="1">
      <c r="A2274" s="1138"/>
      <c r="B2274" s="417" t="s">
        <v>200</v>
      </c>
      <c r="C2274" s="1114" t="str">
        <f>'Class-9'!$CD$3</f>
        <v>SCIENCE</v>
      </c>
      <c r="D2274" s="1115"/>
      <c r="E2274" s="411">
        <f>IF($J2256="TC",0,IF($J2256="Nso",0,VLOOKUP($A2253,'Class-9'!$B$9:$FL$108,81,0)))</f>
        <v>0</v>
      </c>
      <c r="F2274" s="411">
        <f>IF($J2256="TC",0,IF($J2256="Nso",0,VLOOKUP($A2253,'Class-9'!$B$9:$FL$108,82,0)))</f>
        <v>0</v>
      </c>
      <c r="G2274" s="412">
        <f t="shared" si="460"/>
        <v>0</v>
      </c>
      <c r="H2274" s="413">
        <f>IF($J2256="TC",0,IF($J2256="Nso",0,VLOOKUP($A2253,'Class-9'!$B$9:$FL$108,84,0)))</f>
        <v>0</v>
      </c>
      <c r="I2274" s="411">
        <f>IF($J2256="TC",0,IF($J2256="Nso",0,VLOOKUP($A2253,'Class-9'!$B$9:$FL$108,85,0)))</f>
        <v>0</v>
      </c>
      <c r="J2274" s="412">
        <f t="shared" si="461"/>
        <v>0</v>
      </c>
      <c r="K2274" s="411">
        <f>IF($J2256="TC",0,IF($J2256="Nso",0,VLOOKUP($A2253,'Class-9'!$B$9:$FL$108,87,0)))</f>
        <v>0</v>
      </c>
      <c r="L2274" s="411">
        <f>IF($J2256="Nso",0,VLOOKUP($A2253,'Class-9'!$B$9:$FL$108,88,0))</f>
        <v>0</v>
      </c>
      <c r="M2274" s="412">
        <f t="shared" si="462"/>
        <v>0</v>
      </c>
      <c r="N2274" s="411">
        <f t="shared" si="463"/>
        <v>0</v>
      </c>
      <c r="O2274" s="414" t="str">
        <f>IF($J2256="TC",0,IF($J2256="Nso",0,VLOOKUP($A2253,'Class-9'!$B$9:$FL$108,94,0)))</f>
        <v/>
      </c>
    </row>
    <row r="2275" spans="1:15" ht="16.5" customHeight="1" thickBot="1">
      <c r="A2275" s="1138"/>
      <c r="B2275" s="417" t="s">
        <v>200</v>
      </c>
      <c r="C2275" s="1114" t="str">
        <f>'Class-9'!$CR$3</f>
        <v>SOCIAL SCIENCE</v>
      </c>
      <c r="D2275" s="1115"/>
      <c r="E2275" s="411">
        <f>IF($J2257="TC",0,IF($J2256="Nso",0,VLOOKUP($A2253,'Class-9'!$B$9:$FL$108,95,0)))</f>
        <v>0</v>
      </c>
      <c r="F2275" s="411">
        <f>IF($J2257="TC",0,IF($J2256="Nso",0,VLOOKUP($A2253,'Class-9'!$B$9:$FL$108,96,0)))</f>
        <v>0</v>
      </c>
      <c r="G2275" s="412">
        <f t="shared" si="460"/>
        <v>0</v>
      </c>
      <c r="H2275" s="413">
        <f>IF($J2257="TC",0,IF($J2256="Nso",0,VLOOKUP($A2253,'Class-9'!$B$9:$FL$108,98,0)))</f>
        <v>0</v>
      </c>
      <c r="I2275" s="411">
        <f>IF($J2257="TC",0,IF($J2256="Nso",0,VLOOKUP($A2253,'Class-9'!$B$9:$FL$108,99,0)))</f>
        <v>0</v>
      </c>
      <c r="J2275" s="412">
        <f t="shared" si="461"/>
        <v>0</v>
      </c>
      <c r="K2275" s="411">
        <f>IF($J2257="TC",0,IF($J2256="Nso",0,VLOOKUP($A2253,'Class-9'!$B$9:$FL$108,101,0)))</f>
        <v>0</v>
      </c>
      <c r="L2275" s="411">
        <f>IF($J2257="Nso",0,VLOOKUP($A2253,'Class-9'!$B$9:$FL$108,102,0))</f>
        <v>0</v>
      </c>
      <c r="M2275" s="412">
        <f t="shared" si="462"/>
        <v>0</v>
      </c>
      <c r="N2275" s="411">
        <f t="shared" si="463"/>
        <v>0</v>
      </c>
      <c r="O2275" s="414" t="str">
        <f>IF($J2257="TC",0,IF($J2256="Nso",0,VLOOKUP($A2253,'Class-9'!$B$9:$FL$108,108,0)))</f>
        <v/>
      </c>
    </row>
    <row r="2276" spans="1:15" ht="23.25" customHeight="1">
      <c r="A2276" s="1138"/>
      <c r="B2276" s="417" t="s">
        <v>200</v>
      </c>
      <c r="C2276" s="1116" t="s">
        <v>89</v>
      </c>
      <c r="D2276" s="1117"/>
      <c r="E2276" s="1118"/>
      <c r="F2276" s="1122" t="s">
        <v>90</v>
      </c>
      <c r="G2276" s="1123"/>
      <c r="H2276" s="1124" t="s">
        <v>91</v>
      </c>
      <c r="I2276" s="1125"/>
      <c r="J2276" s="1126" t="s">
        <v>47</v>
      </c>
      <c r="K2276" s="1127"/>
      <c r="L2276" s="415" t="s">
        <v>111</v>
      </c>
      <c r="M2276" s="1128" t="s">
        <v>45</v>
      </c>
      <c r="N2276" s="1129"/>
      <c r="O2276" s="416" t="s">
        <v>49</v>
      </c>
    </row>
    <row r="2277" spans="1:15" ht="20.25" customHeight="1" thickBot="1">
      <c r="A2277" s="1138"/>
      <c r="B2277" s="417" t="s">
        <v>200</v>
      </c>
      <c r="C2277" s="1119"/>
      <c r="D2277" s="1120"/>
      <c r="E2277" s="1121"/>
      <c r="F2277" s="1130">
        <f>IF($J2256="TC",0,IF($J2256="Nso",0,VLOOKUP($A2253,'Class-9'!$B$9:$FL$108,160,0)))</f>
        <v>0</v>
      </c>
      <c r="G2277" s="1131"/>
      <c r="H2277" s="1130">
        <f>IF($J2256="TC",0,IF($J2256="Nso",0,VLOOKUP($A2253,'Class-9'!$B$9:$FL$108,161,0)))</f>
        <v>0</v>
      </c>
      <c r="I2277" s="1131"/>
      <c r="J2277" s="1132">
        <f>IF($J2256="TC",0,IF($J2256="Nso",0,VLOOKUP($A2253,'Class-9'!$B$9:$FL$108,162,0)))</f>
        <v>0</v>
      </c>
      <c r="K2277" s="1133"/>
      <c r="L2277" s="259" t="str">
        <f>IF($J2256="TC",0,IF($J2256="Nso",0,VLOOKUP($A2253,'Class-9'!$B$9:$FL$108,163,0)))</f>
        <v/>
      </c>
      <c r="M2277" s="1134" t="str">
        <f>IF($J2256="TC","TC",IF($J2256="Nso","NSO",VLOOKUP($A2253,'Class-9'!$B$9:$FL$108,164,0)))</f>
        <v/>
      </c>
      <c r="N2277" s="1135"/>
      <c r="O2277" s="79" t="str">
        <f>IF($J2256="Nso",0,VLOOKUP($A2253,'Class-9'!$B$9:$FL$108,166,0))</f>
        <v/>
      </c>
    </row>
    <row r="2278" spans="1:15" ht="20.25" customHeight="1">
      <c r="A2278" s="1138"/>
      <c r="B2278" s="417" t="s">
        <v>200</v>
      </c>
      <c r="C2278" s="1061" t="s">
        <v>64</v>
      </c>
      <c r="D2278" s="1062"/>
      <c r="E2278" s="1062"/>
      <c r="F2278" s="1062"/>
      <c r="G2278" s="1062"/>
      <c r="H2278" s="1063"/>
      <c r="I2278" s="1064" t="s">
        <v>65</v>
      </c>
      <c r="J2278" s="1065"/>
      <c r="K2278" s="1065"/>
      <c r="L2278" s="83">
        <f>VLOOKUP($A2253,'Class-9'!$B$9:$FL$108,157,0)</f>
        <v>0</v>
      </c>
      <c r="M2278" s="1066" t="s">
        <v>121</v>
      </c>
      <c r="N2278" s="1067"/>
      <c r="O2278" s="1068"/>
    </row>
    <row r="2279" spans="1:15" ht="20.25" customHeight="1" thickBot="1">
      <c r="A2279" s="1138"/>
      <c r="B2279" s="417" t="s">
        <v>200</v>
      </c>
      <c r="C2279" s="1069" t="s">
        <v>60</v>
      </c>
      <c r="D2279" s="1070"/>
      <c r="E2279" s="1070"/>
      <c r="F2279" s="1071" t="s">
        <v>192</v>
      </c>
      <c r="G2279" s="1071"/>
      <c r="H2279" s="260" t="s">
        <v>53</v>
      </c>
      <c r="I2279" s="1072" t="s">
        <v>66</v>
      </c>
      <c r="J2279" s="1073"/>
      <c r="K2279" s="1073"/>
      <c r="L2279" s="113">
        <f>VLOOKUP($A2253,'Class-9'!$B$9:$FL$108,158,0)</f>
        <v>0</v>
      </c>
      <c r="M2279" s="1074" t="str">
        <f>IF($J2256="TC",0,IF($J2256="Nso",0,VLOOKUP($A2253,'Class-9'!$B$9:$FL$108,159,0)))</f>
        <v/>
      </c>
      <c r="N2279" s="1075"/>
      <c r="O2279" s="1076"/>
    </row>
    <row r="2280" spans="1:15" ht="17.25" customHeight="1">
      <c r="A2280" s="1138"/>
      <c r="B2280" s="417" t="s">
        <v>200</v>
      </c>
      <c r="C2280" s="1069"/>
      <c r="D2280" s="1070"/>
      <c r="E2280" s="1070"/>
      <c r="F2280" s="1071"/>
      <c r="G2280" s="1071"/>
      <c r="H2280" s="261" t="s">
        <v>119</v>
      </c>
      <c r="I2280" s="1077" t="s">
        <v>67</v>
      </c>
      <c r="J2280" s="1078"/>
      <c r="K2280" s="1078"/>
      <c r="L2280" s="1079">
        <f>IF($J2256="TC","Transferred",IF($J2256="Nso","NameSeparated",VLOOKUP($A2253,'Class-9'!$B$9:$FL$108,167,0)))</f>
        <v>0</v>
      </c>
      <c r="M2280" s="1079"/>
      <c r="N2280" s="1079"/>
      <c r="O2280" s="1080"/>
    </row>
    <row r="2281" spans="1:15" ht="17.25" customHeight="1">
      <c r="A2281" s="1138"/>
      <c r="B2281" s="417" t="s">
        <v>200</v>
      </c>
      <c r="C2281" s="1081" t="str">
        <f>'Class-9'!$DF$3</f>
        <v>Foundation Of Information Tech.</v>
      </c>
      <c r="D2281" s="1082"/>
      <c r="E2281" s="1083"/>
      <c r="F2281" s="1084" t="str">
        <f>IF($J2256="TC",0,IF($J2256="Nso",0,VLOOKUP($A2253,'Class-9'!$B$9:$GP$108,185,0)))</f>
        <v>0/200</v>
      </c>
      <c r="G2281" s="1084"/>
      <c r="H2281" s="78" t="str">
        <f>IF($J2256="TC",0,IF($J2256="Nso",0,VLOOKUP($A2253,'Class-9'!$B$9:$GP$108,120,0)))</f>
        <v/>
      </c>
      <c r="I2281" s="1085" t="s">
        <v>79</v>
      </c>
      <c r="J2281" s="1086"/>
      <c r="K2281" s="1086"/>
      <c r="L2281" s="1087">
        <f>'Class-9'!$T$2</f>
        <v>44676</v>
      </c>
      <c r="M2281" s="1088"/>
      <c r="N2281" s="1088"/>
      <c r="O2281" s="1089"/>
    </row>
    <row r="2282" spans="1:15" ht="21" customHeight="1">
      <c r="A2282" s="1138"/>
      <c r="B2282" s="417" t="s">
        <v>200</v>
      </c>
      <c r="C2282" s="1090" t="str">
        <f>'Class-9'!$DR$3</f>
        <v>Health &amp; Phy. Edu.</v>
      </c>
      <c r="D2282" s="1084"/>
      <c r="E2282" s="1084"/>
      <c r="F2282" s="1030" t="str">
        <f>IF($J2256="TC",0,IF($J2256="Nso",0,VLOOKUP($A2253,'Class-9'!$B$9:$GP$108,189,0)))</f>
        <v>0/200</v>
      </c>
      <c r="G2282" s="1031"/>
      <c r="H2282" s="78" t="str">
        <f>IF($J2256="TC",0,IF($J2256="Nso",0,VLOOKUP($A2253,'Class-9'!$B$9:$GP$108,132,0)))</f>
        <v/>
      </c>
      <c r="I2282" s="1091"/>
      <c r="J2282" s="1092"/>
      <c r="K2282" s="1092"/>
      <c r="L2282" s="1092"/>
      <c r="M2282" s="1092"/>
      <c r="N2282" s="1092"/>
      <c r="O2282" s="1093"/>
    </row>
    <row r="2283" spans="1:15" ht="21" customHeight="1">
      <c r="A2283" s="1138"/>
      <c r="B2283" s="417" t="s">
        <v>200</v>
      </c>
      <c r="C2283" s="1028" t="str">
        <f>'Class-9'!$ED$3</f>
        <v>S.U.P.W.</v>
      </c>
      <c r="D2283" s="1029"/>
      <c r="E2283" s="1029"/>
      <c r="F2283" s="1030" t="str">
        <f>IF($J2256="TC",0,IF($J2256="Nso",0,VLOOKUP($A2253,'Class-9'!$B$9:$GP$108,193,0)))</f>
        <v>0/100</v>
      </c>
      <c r="G2283" s="1031"/>
      <c r="H2283" s="78" t="str">
        <f>IF($J2256="TC",0,IF($J2256="Nso",0,VLOOKUP($A2253,'Class-9'!$B$9:$GP$108,138,0)))</f>
        <v/>
      </c>
      <c r="I2283" s="1094"/>
      <c r="J2283" s="1095"/>
      <c r="K2283" s="1095"/>
      <c r="L2283" s="1095"/>
      <c r="M2283" s="1095"/>
      <c r="N2283" s="1095"/>
      <c r="O2283" s="1096"/>
    </row>
    <row r="2284" spans="1:15" ht="14.25" customHeight="1">
      <c r="A2284" s="1138"/>
      <c r="B2284" s="417" t="s">
        <v>200</v>
      </c>
      <c r="C2284" s="1028" t="str">
        <f>'Class-9'!$EJ$3</f>
        <v>ART EDUCATION</v>
      </c>
      <c r="D2284" s="1029"/>
      <c r="E2284" s="1029"/>
      <c r="F2284" s="1030" t="str">
        <f>IF($J2255="TC",0,IF($J2255="Nso",0,VLOOKUP($A2253,'Class-9'!$B$9:$GP$108,197,0)))</f>
        <v>0/100</v>
      </c>
      <c r="G2284" s="1031"/>
      <c r="H2284" s="78" t="str">
        <f>IF($J2255="TC",0,IF($J2255="Nso",0,VLOOKUP($A2253,'Class-9'!$B$9:$GP$108,144,0)))</f>
        <v/>
      </c>
      <c r="I2284" s="1032" t="s">
        <v>92</v>
      </c>
      <c r="J2284" s="1033"/>
      <c r="K2284" s="1033"/>
      <c r="L2284" s="1033"/>
      <c r="M2284" s="1033"/>
      <c r="N2284" s="1033"/>
      <c r="O2284" s="1034"/>
    </row>
    <row r="2285" spans="1:15" ht="14.25" customHeight="1" thickBot="1">
      <c r="A2285" s="1138"/>
      <c r="B2285" s="417" t="s">
        <v>200</v>
      </c>
      <c r="C2285" s="1035" t="str">
        <f>'Class-9'!$EP$3</f>
        <v>H &amp; C RAJ</v>
      </c>
      <c r="D2285" s="1036"/>
      <c r="E2285" s="1036"/>
      <c r="F2285" s="1037" t="str">
        <f>IF($J2256="TC",0,IF($J2256="Nso",0,VLOOKUP($A2253,'Class-9'!$B$9:$GU$108,201,0)))</f>
        <v>0/200</v>
      </c>
      <c r="G2285" s="1038"/>
      <c r="H2285" s="374" t="str">
        <f>IF($J2256="TC",0,IF($J2256="Nso",0,VLOOKUP($A2253,'Class-9'!$B$9:$GU$108,156,0)))</f>
        <v/>
      </c>
      <c r="I2285" s="1032" t="s">
        <v>73</v>
      </c>
      <c r="J2285" s="1033"/>
      <c r="K2285" s="1033"/>
      <c r="L2285" s="1033"/>
      <c r="M2285" s="1033"/>
      <c r="N2285" s="1033"/>
      <c r="O2285" s="1034"/>
    </row>
    <row r="2286" spans="1:15" ht="20.25" customHeight="1">
      <c r="A2286" s="1138"/>
      <c r="B2286" s="417" t="s">
        <v>200</v>
      </c>
      <c r="C2286" s="1046" t="s">
        <v>204</v>
      </c>
      <c r="D2286" s="1047"/>
      <c r="E2286" s="1048"/>
      <c r="F2286" s="1055" t="s">
        <v>205</v>
      </c>
      <c r="G2286" s="1056"/>
      <c r="H2286" s="434" t="s">
        <v>34</v>
      </c>
      <c r="I2286" s="1039" t="s">
        <v>74</v>
      </c>
      <c r="J2286" s="1033"/>
      <c r="K2286" s="1033"/>
      <c r="L2286" s="1033"/>
      <c r="M2286" s="1033"/>
      <c r="N2286" s="1033"/>
      <c r="O2286" s="1034"/>
    </row>
    <row r="2287" spans="1:15" ht="20.25" customHeight="1">
      <c r="A2287" s="1138"/>
      <c r="B2287" s="417" t="s">
        <v>200</v>
      </c>
      <c r="C2287" s="1049"/>
      <c r="D2287" s="1050"/>
      <c r="E2287" s="1051"/>
      <c r="F2287" s="1057" t="s">
        <v>206</v>
      </c>
      <c r="G2287" s="1058"/>
      <c r="H2287" s="435" t="s">
        <v>203</v>
      </c>
      <c r="I2287" s="1040" t="s">
        <v>75</v>
      </c>
      <c r="J2287" s="1041"/>
      <c r="K2287" s="1041"/>
      <c r="L2287" s="1041"/>
      <c r="M2287" s="1041"/>
      <c r="N2287" s="1041"/>
      <c r="O2287" s="1042"/>
    </row>
    <row r="2288" spans="1:15" ht="16.5" customHeight="1">
      <c r="A2288" s="1138"/>
      <c r="B2288" s="417" t="s">
        <v>200</v>
      </c>
      <c r="C2288" s="1049"/>
      <c r="D2288" s="1050"/>
      <c r="E2288" s="1051"/>
      <c r="F2288" s="1057" t="s">
        <v>210</v>
      </c>
      <c r="G2288" s="1058"/>
      <c r="H2288" s="435" t="s">
        <v>68</v>
      </c>
      <c r="I2288" s="1043"/>
      <c r="J2288" s="1044"/>
      <c r="K2288" s="1044"/>
      <c r="L2288" s="1044"/>
      <c r="M2288" s="1044"/>
      <c r="N2288" s="1044"/>
      <c r="O2288" s="1045"/>
    </row>
    <row r="2289" spans="1:16" ht="16.5" customHeight="1">
      <c r="A2289" s="1138"/>
      <c r="B2289" s="417" t="s">
        <v>200</v>
      </c>
      <c r="C2289" s="1049"/>
      <c r="D2289" s="1050"/>
      <c r="E2289" s="1051"/>
      <c r="F2289" s="1057" t="s">
        <v>211</v>
      </c>
      <c r="G2289" s="1058"/>
      <c r="H2289" s="435" t="s">
        <v>69</v>
      </c>
      <c r="I2289" s="1043"/>
      <c r="J2289" s="1044"/>
      <c r="K2289" s="1044"/>
      <c r="L2289" s="1044"/>
      <c r="M2289" s="1044"/>
      <c r="N2289" s="1044"/>
      <c r="O2289" s="1045"/>
    </row>
    <row r="2290" spans="1:16" ht="16.5" customHeight="1">
      <c r="A2290" s="1138"/>
      <c r="B2290" s="417" t="s">
        <v>200</v>
      </c>
      <c r="C2290" s="1049"/>
      <c r="D2290" s="1050"/>
      <c r="E2290" s="1051"/>
      <c r="F2290" s="1057" t="s">
        <v>120</v>
      </c>
      <c r="G2290" s="1058"/>
      <c r="H2290" s="435" t="s">
        <v>71</v>
      </c>
      <c r="I2290" s="1022" t="s">
        <v>93</v>
      </c>
      <c r="J2290" s="1023"/>
      <c r="K2290" s="1023"/>
      <c r="L2290" s="1023"/>
      <c r="M2290" s="1023"/>
      <c r="N2290" s="1023"/>
      <c r="O2290" s="1024"/>
    </row>
    <row r="2291" spans="1:16" ht="16.5" customHeight="1" thickBot="1">
      <c r="A2291" s="1138"/>
      <c r="B2291" s="418" t="s">
        <v>200</v>
      </c>
      <c r="C2291" s="1052"/>
      <c r="D2291" s="1053"/>
      <c r="E2291" s="1054"/>
      <c r="F2291" s="1059" t="s">
        <v>208</v>
      </c>
      <c r="G2291" s="1060"/>
      <c r="H2291" s="436" t="s">
        <v>70</v>
      </c>
      <c r="I2291" s="1025"/>
      <c r="J2291" s="1026"/>
      <c r="K2291" s="1026"/>
      <c r="L2291" s="1026"/>
      <c r="M2291" s="1026"/>
      <c r="N2291" s="1026"/>
      <c r="O2291" s="1027"/>
    </row>
    <row r="2292" spans="1:16" ht="24.75" customHeight="1" thickTop="1" thickBot="1">
      <c r="A2292" s="263">
        <f>A2253+1</f>
        <v>59</v>
      </c>
      <c r="B2292" s="1137" t="s">
        <v>56</v>
      </c>
      <c r="C2292" s="1137"/>
      <c r="D2292" s="1137"/>
      <c r="E2292" s="1137"/>
      <c r="F2292" s="1137"/>
      <c r="G2292" s="1137"/>
      <c r="H2292" s="1137"/>
      <c r="I2292" s="1137"/>
      <c r="J2292" s="1137"/>
      <c r="K2292" s="1137"/>
      <c r="L2292" s="1137"/>
      <c r="M2292" s="1137"/>
      <c r="N2292" s="1137"/>
      <c r="O2292" s="1137"/>
    </row>
    <row r="2293" spans="1:16" s="430" customFormat="1" ht="30.75" customHeight="1" thickTop="1">
      <c r="A2293" s="1138"/>
      <c r="B2293" s="1139"/>
      <c r="C2293" s="1140"/>
      <c r="D2293" s="1143" t="str">
        <f>Master!$E$8</f>
        <v>Govt. Sr. Secondary School Raimalwada</v>
      </c>
      <c r="E2293" s="1144"/>
      <c r="F2293" s="1144"/>
      <c r="G2293" s="1144"/>
      <c r="H2293" s="1144"/>
      <c r="I2293" s="1144"/>
      <c r="J2293" s="1144"/>
      <c r="K2293" s="1144"/>
      <c r="L2293" s="1144"/>
      <c r="M2293" s="1144"/>
      <c r="N2293" s="1144"/>
      <c r="O2293" s="1145"/>
    </row>
    <row r="2294" spans="1:16" ht="26.25" customHeight="1" thickBot="1">
      <c r="A2294" s="1138"/>
      <c r="B2294" s="1141"/>
      <c r="C2294" s="1142"/>
      <c r="D2294" s="1146" t="str">
        <f>Master!$E$11</f>
        <v>P.S.-Bapini (Jodhpur)</v>
      </c>
      <c r="E2294" s="1147"/>
      <c r="F2294" s="1147"/>
      <c r="G2294" s="1147"/>
      <c r="H2294" s="1147"/>
      <c r="I2294" s="1147"/>
      <c r="J2294" s="1147"/>
      <c r="K2294" s="1147"/>
      <c r="L2294" s="1147"/>
      <c r="M2294" s="1147"/>
      <c r="N2294" s="1147"/>
      <c r="O2294" s="1148"/>
    </row>
    <row r="2295" spans="1:16" ht="22.5" customHeight="1">
      <c r="A2295" s="1138"/>
      <c r="B2295" s="262"/>
      <c r="C2295" s="1149" t="s">
        <v>183</v>
      </c>
      <c r="D2295" s="1150"/>
      <c r="E2295" s="1150"/>
      <c r="F2295" s="1150"/>
      <c r="G2295" s="1151"/>
      <c r="H2295" s="1158" t="s">
        <v>156</v>
      </c>
      <c r="I2295" s="1158"/>
      <c r="J2295" s="1161">
        <f>VLOOKUP($A2292,'Class-9'!$B$9:$K$108,6)</f>
        <v>0</v>
      </c>
      <c r="K2295" s="1162"/>
      <c r="L2295" s="1167" t="s">
        <v>76</v>
      </c>
      <c r="M2295" s="1168"/>
      <c r="N2295" s="1169" t="str">
        <f>Master!$E$14</f>
        <v>08151106901</v>
      </c>
      <c r="O2295" s="1170"/>
    </row>
    <row r="2296" spans="1:16" ht="18.75" customHeight="1">
      <c r="A2296" s="1138"/>
      <c r="B2296" s="37"/>
      <c r="C2296" s="1152"/>
      <c r="D2296" s="1153"/>
      <c r="E2296" s="1153"/>
      <c r="F2296" s="1153"/>
      <c r="G2296" s="1154"/>
      <c r="H2296" s="1159"/>
      <c r="I2296" s="1159"/>
      <c r="J2296" s="1163"/>
      <c r="K2296" s="1164"/>
      <c r="L2296" s="1171" t="s">
        <v>72</v>
      </c>
      <c r="M2296" s="1172"/>
      <c r="N2296" s="1172"/>
      <c r="O2296" s="1173"/>
      <c r="P2296" s="104" t="s">
        <v>191</v>
      </c>
    </row>
    <row r="2297" spans="1:16" ht="23.25" customHeight="1" thickBot="1">
      <c r="A2297" s="1138"/>
      <c r="B2297" s="37"/>
      <c r="C2297" s="1155"/>
      <c r="D2297" s="1156"/>
      <c r="E2297" s="1156"/>
      <c r="F2297" s="1156"/>
      <c r="G2297" s="1157"/>
      <c r="H2297" s="1160"/>
      <c r="I2297" s="1160"/>
      <c r="J2297" s="1165"/>
      <c r="K2297" s="1166"/>
      <c r="L2297" s="1174" t="s">
        <v>57</v>
      </c>
      <c r="M2297" s="1175"/>
      <c r="N2297" s="1176" t="str">
        <f>Master!$E$6</f>
        <v>2021-22</v>
      </c>
      <c r="O2297" s="1177"/>
    </row>
    <row r="2298" spans="1:16" ht="20.25" customHeight="1">
      <c r="A2298" s="1138"/>
      <c r="B2298" s="417" t="s">
        <v>200</v>
      </c>
      <c r="C2298" s="1178" t="s">
        <v>22</v>
      </c>
      <c r="D2298" s="1179"/>
      <c r="E2298" s="1179"/>
      <c r="F2298" s="1180"/>
      <c r="G2298" s="23" t="s">
        <v>181</v>
      </c>
      <c r="H2298" s="1181">
        <f>VLOOKUP($A2292,'Class-9'!$B$9:$FL$108,4,0)</f>
        <v>0</v>
      </c>
      <c r="I2298" s="1181"/>
      <c r="J2298" s="1181"/>
      <c r="K2298" s="1181"/>
      <c r="L2298" s="1181"/>
      <c r="M2298" s="1181"/>
      <c r="N2298" s="1181"/>
      <c r="O2298" s="1182"/>
    </row>
    <row r="2299" spans="1:16" ht="20.25" customHeight="1">
      <c r="A2299" s="1138"/>
      <c r="B2299" s="417" t="s">
        <v>200</v>
      </c>
      <c r="C2299" s="1183" t="s">
        <v>24</v>
      </c>
      <c r="D2299" s="1184"/>
      <c r="E2299" s="1184"/>
      <c r="F2299" s="1185"/>
      <c r="G2299" s="31" t="s">
        <v>181</v>
      </c>
      <c r="H2299" s="1186">
        <f>VLOOKUP($A2292,'Class-9'!$B$9:$FL$108,7,0)</f>
        <v>0</v>
      </c>
      <c r="I2299" s="1186"/>
      <c r="J2299" s="1186"/>
      <c r="K2299" s="1186"/>
      <c r="L2299" s="1186"/>
      <c r="M2299" s="1186"/>
      <c r="N2299" s="1186"/>
      <c r="O2299" s="1187"/>
    </row>
    <row r="2300" spans="1:16" ht="20.25" customHeight="1">
      <c r="A2300" s="1138"/>
      <c r="B2300" s="417" t="s">
        <v>200</v>
      </c>
      <c r="C2300" s="1183" t="s">
        <v>25</v>
      </c>
      <c r="D2300" s="1184"/>
      <c r="E2300" s="1184"/>
      <c r="F2300" s="1185"/>
      <c r="G2300" s="31" t="s">
        <v>181</v>
      </c>
      <c r="H2300" s="1186">
        <f>VLOOKUP($A2292,'Class-9'!$B$9:$FL$108,8,0)</f>
        <v>0</v>
      </c>
      <c r="I2300" s="1186"/>
      <c r="J2300" s="1186"/>
      <c r="K2300" s="1186"/>
      <c r="L2300" s="1186"/>
      <c r="M2300" s="1186"/>
      <c r="N2300" s="1186"/>
      <c r="O2300" s="1187"/>
    </row>
    <row r="2301" spans="1:16" ht="20.25" customHeight="1">
      <c r="A2301" s="1138"/>
      <c r="B2301" s="417" t="s">
        <v>200</v>
      </c>
      <c r="C2301" s="1183" t="s">
        <v>58</v>
      </c>
      <c r="D2301" s="1184"/>
      <c r="E2301" s="1184"/>
      <c r="F2301" s="1185"/>
      <c r="G2301" s="31" t="s">
        <v>181</v>
      </c>
      <c r="H2301" s="1186">
        <f>VLOOKUP($A2292,'Class-9'!$B$9:$FL$108,9,0)</f>
        <v>0</v>
      </c>
      <c r="I2301" s="1186"/>
      <c r="J2301" s="1186"/>
      <c r="K2301" s="1186"/>
      <c r="L2301" s="1186"/>
      <c r="M2301" s="1186"/>
      <c r="N2301" s="1186"/>
      <c r="O2301" s="1187"/>
    </row>
    <row r="2302" spans="1:16" ht="20.25" customHeight="1">
      <c r="A2302" s="1138"/>
      <c r="B2302" s="417" t="s">
        <v>200</v>
      </c>
      <c r="C2302" s="1183" t="s">
        <v>59</v>
      </c>
      <c r="D2302" s="1184"/>
      <c r="E2302" s="1184"/>
      <c r="F2302" s="1185"/>
      <c r="G2302" s="31" t="s">
        <v>181</v>
      </c>
      <c r="H2302" s="1188" t="str">
        <f>CONCATENATE('Class-9'!$G$4,'Class-9'!$J$4)</f>
        <v>9(A)</v>
      </c>
      <c r="I2302" s="1186"/>
      <c r="J2302" s="1186"/>
      <c r="K2302" s="1186"/>
      <c r="L2302" s="1186"/>
      <c r="M2302" s="1186"/>
      <c r="N2302" s="1186"/>
      <c r="O2302" s="1187"/>
    </row>
    <row r="2303" spans="1:16" ht="20.25" customHeight="1" thickBot="1">
      <c r="A2303" s="1138"/>
      <c r="B2303" s="417" t="s">
        <v>200</v>
      </c>
      <c r="C2303" s="1189" t="s">
        <v>27</v>
      </c>
      <c r="D2303" s="1190"/>
      <c r="E2303" s="1190"/>
      <c r="F2303" s="1191"/>
      <c r="G2303" s="80" t="s">
        <v>181</v>
      </c>
      <c r="H2303" s="1192">
        <f>VLOOKUP($A2292,'Class-9'!$B$9:$FL$108,10,0)</f>
        <v>0</v>
      </c>
      <c r="I2303" s="1192"/>
      <c r="J2303" s="1192"/>
      <c r="K2303" s="1192"/>
      <c r="L2303" s="1192"/>
      <c r="M2303" s="1192"/>
      <c r="N2303" s="1192"/>
      <c r="O2303" s="1193"/>
    </row>
    <row r="2304" spans="1:16" ht="16.5" customHeight="1">
      <c r="A2304" s="1138"/>
      <c r="B2304" s="417" t="s">
        <v>200</v>
      </c>
      <c r="C2304" s="1194" t="s">
        <v>60</v>
      </c>
      <c r="D2304" s="1195"/>
      <c r="E2304" s="1198" t="s">
        <v>81</v>
      </c>
      <c r="F2304" s="1198" t="s">
        <v>82</v>
      </c>
      <c r="G2304" s="1200" t="s">
        <v>32</v>
      </c>
      <c r="H2304" s="1202" t="s">
        <v>61</v>
      </c>
      <c r="I2304" s="1202"/>
      <c r="J2304" s="1203"/>
      <c r="K2304" s="1204" t="s">
        <v>97</v>
      </c>
      <c r="L2304" s="1205"/>
      <c r="M2304" s="1206"/>
      <c r="N2304" s="1097" t="s">
        <v>88</v>
      </c>
      <c r="O2304" s="1099" t="s">
        <v>118</v>
      </c>
    </row>
    <row r="2305" spans="1:15" ht="16.5" customHeight="1">
      <c r="A2305" s="1138"/>
      <c r="B2305" s="417" t="s">
        <v>200</v>
      </c>
      <c r="C2305" s="1196"/>
      <c r="D2305" s="1197"/>
      <c r="E2305" s="1199"/>
      <c r="F2305" s="1199"/>
      <c r="G2305" s="1201"/>
      <c r="H2305" s="428" t="s">
        <v>31</v>
      </c>
      <c r="I2305" s="254" t="s">
        <v>194</v>
      </c>
      <c r="J2305" s="429" t="s">
        <v>32</v>
      </c>
      <c r="K2305" s="428" t="s">
        <v>31</v>
      </c>
      <c r="L2305" s="254" t="s">
        <v>194</v>
      </c>
      <c r="M2305" s="429" t="s">
        <v>32</v>
      </c>
      <c r="N2305" s="1098"/>
      <c r="O2305" s="1100"/>
    </row>
    <row r="2306" spans="1:15" ht="16.5" customHeight="1" thickBot="1">
      <c r="A2306" s="1138"/>
      <c r="B2306" s="417" t="s">
        <v>200</v>
      </c>
      <c r="C2306" s="1102" t="s">
        <v>62</v>
      </c>
      <c r="D2306" s="1103"/>
      <c r="E2306" s="253">
        <f>'Class-9'!$L$7</f>
        <v>10</v>
      </c>
      <c r="F2306" s="253">
        <f>'Class-9'!$M$7</f>
        <v>10</v>
      </c>
      <c r="G2306" s="255">
        <f>SUM(E2306:F2306)</f>
        <v>20</v>
      </c>
      <c r="H2306" s="253">
        <f>'Class-9'!$O$7</f>
        <v>24</v>
      </c>
      <c r="I2306" s="253">
        <f>'Class-9'!$P$7</f>
        <v>6</v>
      </c>
      <c r="J2306" s="255">
        <f>SUM(H2306:I2306)</f>
        <v>30</v>
      </c>
      <c r="K2306" s="253">
        <f>'Class-9'!$R$7</f>
        <v>40</v>
      </c>
      <c r="L2306" s="253">
        <f>'Class-9'!$S$7</f>
        <v>10</v>
      </c>
      <c r="M2306" s="255">
        <f>SUM(K2306:L2306)</f>
        <v>50</v>
      </c>
      <c r="N2306" s="129">
        <f>SUM(G2306,J2306,M2306)</f>
        <v>100</v>
      </c>
      <c r="O2306" s="1101"/>
    </row>
    <row r="2307" spans="1:15" ht="16.5" customHeight="1">
      <c r="A2307" s="1138"/>
      <c r="B2307" s="417" t="s">
        <v>200</v>
      </c>
      <c r="C2307" s="1104" t="str">
        <f>'Class-9'!$L$3</f>
        <v>HINDI</v>
      </c>
      <c r="D2307" s="1105"/>
      <c r="E2307" s="81">
        <f>IF($J2295="TC",0,IF($J2295="Nso",0,VLOOKUP($A2292,'Class-9'!$B$9:$FL$108,11,0)))</f>
        <v>0</v>
      </c>
      <c r="F2307" s="81">
        <f>IF($J2295="TC",0,IF($J2295="Nso",0,VLOOKUP($A2292,'Class-9'!$B$9:$FL$108,12,0)))</f>
        <v>0</v>
      </c>
      <c r="G2307" s="256">
        <f>E2307+F2307</f>
        <v>0</v>
      </c>
      <c r="H2307" s="81">
        <f>IF($J2295="TC",0,IF($J2295="Nso",0,VLOOKUP($A2292,'Class-9'!$B$9:$FL$108,14,0)))</f>
        <v>0</v>
      </c>
      <c r="I2307" s="81">
        <f>IF($J2295="TC",0,IF($J2295="Nso",0,VLOOKUP($A2292,'Class-9'!$B$9:$FL$108,15,0)))</f>
        <v>0</v>
      </c>
      <c r="J2307" s="256">
        <f>H2307+I2307</f>
        <v>0</v>
      </c>
      <c r="K2307" s="81">
        <f>IF($J2295="TC",0,IF($J2295="Nso",0,VLOOKUP($A2292,'Class-9'!$B$9:$FL$108,17,0)))</f>
        <v>0</v>
      </c>
      <c r="L2307" s="81">
        <f>IF($J2295="Nso",0,VLOOKUP($A2292,'Class-9'!$B$9:$FL$108,18,0))</f>
        <v>0</v>
      </c>
      <c r="M2307" s="256">
        <f>K2307+L2307</f>
        <v>0</v>
      </c>
      <c r="N2307" s="81">
        <f>G2307+J2307+M2307</f>
        <v>0</v>
      </c>
      <c r="O2307" s="82" t="str">
        <f>IF($J2295="TC",0,IF($J2295="Nso",0,VLOOKUP($A2292,'Class-9'!$B$9:$FL$108,24,0)))</f>
        <v/>
      </c>
    </row>
    <row r="2308" spans="1:15" ht="16.5" customHeight="1" thickBot="1">
      <c r="A2308" s="1138"/>
      <c r="B2308" s="417" t="s">
        <v>200</v>
      </c>
      <c r="C2308" s="1106" t="str">
        <f>'Class-9'!$Z$3</f>
        <v>ENGLISH</v>
      </c>
      <c r="D2308" s="1107"/>
      <c r="E2308" s="419">
        <f>IF($J2295="TC",0,IF($J2295="Nso",0,VLOOKUP($A2292,'Class-9'!$B$9:$FL$108,25,0)))</f>
        <v>0</v>
      </c>
      <c r="F2308" s="419">
        <f>IF($J2295="TC",0,IF($J2295="Nso",0,VLOOKUP($A2292,'Class-9'!$B$9:$FL$108,26,0)))</f>
        <v>0</v>
      </c>
      <c r="G2308" s="420">
        <f t="shared" ref="G2308" si="464">E2308+F2308</f>
        <v>0</v>
      </c>
      <c r="H2308" s="421">
        <f>IF($J2295="TC",0,IF($J2295="Nso",0,VLOOKUP($A2292,'Class-9'!$B$9:$FL$108,28,0)))</f>
        <v>0</v>
      </c>
      <c r="I2308" s="419">
        <f>IF($J2295="TC",0,IF($J2295="Nso",0,VLOOKUP($A2292,'Class-9'!$B$9:$FL$108,29,0)))</f>
        <v>0</v>
      </c>
      <c r="J2308" s="420">
        <f t="shared" ref="J2308" si="465">H2308+I2308</f>
        <v>0</v>
      </c>
      <c r="K2308" s="419">
        <f>IF($J2295="TC",0,IF($J2295="Nso",0,VLOOKUP($A2292,'Class-9'!$B$9:$FL$108,31,0)))</f>
        <v>0</v>
      </c>
      <c r="L2308" s="419">
        <f>IF($J2295="Nso",0,VLOOKUP($A2292,'Class-9'!$B$9:$FL$108,32,0))</f>
        <v>0</v>
      </c>
      <c r="M2308" s="420">
        <f t="shared" ref="M2308" si="466">K2308+L2308</f>
        <v>0</v>
      </c>
      <c r="N2308" s="419">
        <f t="shared" ref="N2308" si="467">G2308+J2308+M2308</f>
        <v>0</v>
      </c>
      <c r="O2308" s="422" t="str">
        <f>IF($J2295="TC",0,IF($J2295="Nso",0,VLOOKUP($A2292,'Class-9'!$B$9:$FL$108,38,0)))</f>
        <v/>
      </c>
    </row>
    <row r="2309" spans="1:15" ht="16.5" customHeight="1" thickBot="1">
      <c r="A2309" s="1138"/>
      <c r="B2309" s="417" t="s">
        <v>200</v>
      </c>
      <c r="C2309" s="1108" t="s">
        <v>62</v>
      </c>
      <c r="D2309" s="1109"/>
      <c r="E2309" s="424">
        <f>'Class-9'!$AN$7</f>
        <v>20</v>
      </c>
      <c r="F2309" s="424">
        <f>'Class-9'!$AO$7</f>
        <v>20</v>
      </c>
      <c r="G2309" s="425">
        <f>SUM(E2309:F2309)</f>
        <v>40</v>
      </c>
      <c r="H2309" s="424">
        <f>'Class-9'!$AQ$7</f>
        <v>48</v>
      </c>
      <c r="I2309" s="424">
        <f>'Class-9'!$AR$7</f>
        <v>12</v>
      </c>
      <c r="J2309" s="425">
        <f>SUM(H2309:I2309)</f>
        <v>60</v>
      </c>
      <c r="K2309" s="424">
        <f>'Class-9'!$AT$7</f>
        <v>80</v>
      </c>
      <c r="L2309" s="424">
        <f>'Class-9'!$AU$7</f>
        <v>20</v>
      </c>
      <c r="M2309" s="425">
        <f>SUM(K2309:L2309)</f>
        <v>100</v>
      </c>
      <c r="N2309" s="426">
        <f>SUM(G2309,J2309,M2309)</f>
        <v>200</v>
      </c>
      <c r="O2309" s="427" t="s">
        <v>201</v>
      </c>
    </row>
    <row r="2310" spans="1:15" ht="16.5" customHeight="1">
      <c r="A2310" s="1138"/>
      <c r="B2310" s="417" t="s">
        <v>200</v>
      </c>
      <c r="C2310" s="1110" t="str">
        <f>'Class-9'!$AN$3</f>
        <v>SANSKRIT-I</v>
      </c>
      <c r="D2310" s="1111"/>
      <c r="E2310" s="81">
        <f>IF($J2295="TC",0,IF($J2295="Nso",0,VLOOKUP($A2292,'Class-9'!$B$9:$FL$108,39,0)))</f>
        <v>0</v>
      </c>
      <c r="F2310" s="81">
        <f>IF($J2295="TC",0,IF($J2295="TC",0,IF($J2295="Nso",0,VLOOKUP($A2292,'Class-9'!$B$9:$FL$108,40,0))))</f>
        <v>0</v>
      </c>
      <c r="G2310" s="423">
        <f t="shared" ref="G2310:G2314" si="468">E2310+F2310</f>
        <v>0</v>
      </c>
      <c r="H2310" s="410">
        <f>IF($J2295="TC",0,IF($J2295="Nso",0,VLOOKUP($A2292,'Class-9'!$B$9:$FL$108,42,0)))</f>
        <v>0</v>
      </c>
      <c r="I2310" s="81">
        <f>IF($J2295="TC",0,IF($J2295="Nso",0,VLOOKUP($A2292,'Class-9'!$B$9:$FL$108,43,0)))</f>
        <v>0</v>
      </c>
      <c r="J2310" s="423">
        <f t="shared" ref="J2310:J2314" si="469">H2310+I2310</f>
        <v>0</v>
      </c>
      <c r="K2310" s="81">
        <f>IF($J2295="TC",0,IF($J2295="Nso",0,VLOOKUP($A2292,'Class-9'!$B$9:$FL$108,45,0)))</f>
        <v>0</v>
      </c>
      <c r="L2310" s="81">
        <f>IF($J2295="Nso",0,VLOOKUP($A2292,'Class-9'!$B$9:$FL$108,46,0))</f>
        <v>0</v>
      </c>
      <c r="M2310" s="423">
        <f t="shared" ref="M2310:M2314" si="470">K2310+L2310</f>
        <v>0</v>
      </c>
      <c r="N2310" s="81">
        <f t="shared" ref="N2310:N2314" si="471">G2310+J2310+M2310</f>
        <v>0</v>
      </c>
      <c r="O2310" s="82" t="str">
        <f>IF($J2295="TC",0,IF($J2295="Nso",0,VLOOKUP($A2292,'Class-9'!$B$9:$FL$108,52,0)))</f>
        <v/>
      </c>
    </row>
    <row r="2311" spans="1:15" ht="16.5" customHeight="1">
      <c r="A2311" s="1138"/>
      <c r="B2311" s="417" t="s">
        <v>200</v>
      </c>
      <c r="C2311" s="1112" t="str">
        <f>'Class-9'!$BB$3</f>
        <v>SANSKRIT-II</v>
      </c>
      <c r="D2311" s="1113"/>
      <c r="E2311" s="81">
        <f>IF($J2295="TC",0,IF($J2295="Nso",0,VLOOKUP($A2292,'Class-9'!$B$9:$FL$108,53,0)))</f>
        <v>0</v>
      </c>
      <c r="F2311" s="81">
        <f>IF($J2295="TC",0,IF($J2295="Nso",0,VLOOKUP($A2292,'Class-9'!$B$9:$FL$108,54,0)))</f>
        <v>0</v>
      </c>
      <c r="G2311" s="257">
        <f t="shared" si="468"/>
        <v>0</v>
      </c>
      <c r="H2311" s="258">
        <f>IF($J2295="TC",0,IF($J2295="Nso",0,VLOOKUP($A2292,'Class-9'!$B$9:$FL$108,56,0)))</f>
        <v>0</v>
      </c>
      <c r="I2311" s="81">
        <f>IF($J2295="TC",0,IF($J2295="Nso",0,VLOOKUP($A2292,'Class-9'!$B$9:$FL$108,57,0)))</f>
        <v>0</v>
      </c>
      <c r="J2311" s="257">
        <f t="shared" si="469"/>
        <v>0</v>
      </c>
      <c r="K2311" s="81">
        <f>IF($J2295="TC",0,IF($J2295="Nso",0,VLOOKUP($A2292,'Class-9'!$B$9:$FL$108,59,0)))</f>
        <v>0</v>
      </c>
      <c r="L2311" s="81">
        <f>IF($J2295="Nso",0,VLOOKUP($A2292,'Class-9'!$B$9:$FL$108,60,0))</f>
        <v>0</v>
      </c>
      <c r="M2311" s="257">
        <f t="shared" si="470"/>
        <v>0</v>
      </c>
      <c r="N2311" s="81">
        <f t="shared" si="471"/>
        <v>0</v>
      </c>
      <c r="O2311" s="82" t="str">
        <f>IF($J2295="TC",0,IF($J2295="Nso",0,VLOOKUP($A2292,'Class-9'!$B$9:$FL$108,66,0)))</f>
        <v/>
      </c>
    </row>
    <row r="2312" spans="1:15" ht="16.5" customHeight="1">
      <c r="A2312" s="1138"/>
      <c r="B2312" s="417" t="s">
        <v>200</v>
      </c>
      <c r="C2312" s="1112" t="str">
        <f>'Class-9'!$BP$3</f>
        <v>MATHEMATICS</v>
      </c>
      <c r="D2312" s="1113"/>
      <c r="E2312" s="81">
        <f>IF($J2295="TC",0,IF($J2295="Nso",0,VLOOKUP($A2292,'Class-9'!$B$9:$FL$108,67,0)))</f>
        <v>0</v>
      </c>
      <c r="F2312" s="81">
        <f>IF($J2295="TC",0,IF($J2295="Nso",0,VLOOKUP($A2292,'Class-9'!$B$9:$FL$108,68,0)))</f>
        <v>0</v>
      </c>
      <c r="G2312" s="257">
        <f t="shared" si="468"/>
        <v>0</v>
      </c>
      <c r="H2312" s="258">
        <f>IF($J2295="TC",0,IF($J2295="Nso",0,VLOOKUP($A2292,'Class-9'!$B$9:$FL$108,70,0)))</f>
        <v>0</v>
      </c>
      <c r="I2312" s="81">
        <f>IF($J2295="TC",0,IF($J2295="Nso",0,VLOOKUP($A2292,'Class-9'!$B$9:$FL$108,71,0)))</f>
        <v>0</v>
      </c>
      <c r="J2312" s="257">
        <f t="shared" si="469"/>
        <v>0</v>
      </c>
      <c r="K2312" s="81">
        <f>IF($J2295="TC",0,IF($J2295="Nso",0,VLOOKUP($A2292,'Class-9'!$B$9:$FL$108,73,0)))</f>
        <v>0</v>
      </c>
      <c r="L2312" s="81">
        <f>IF($J2295="Nso",0,VLOOKUP($A2292,'Class-9'!$B$9:$FL$108,74,0))</f>
        <v>0</v>
      </c>
      <c r="M2312" s="257">
        <f t="shared" si="470"/>
        <v>0</v>
      </c>
      <c r="N2312" s="81">
        <f t="shared" si="471"/>
        <v>0</v>
      </c>
      <c r="O2312" s="82" t="str">
        <f>IF($J2295="TC",0,IF($J2295="Nso",0,VLOOKUP($A2292,'Class-9'!$B$9:$FL$108,80,0)))</f>
        <v/>
      </c>
    </row>
    <row r="2313" spans="1:15" ht="16.5" customHeight="1">
      <c r="A2313" s="1138"/>
      <c r="B2313" s="417" t="s">
        <v>200</v>
      </c>
      <c r="C2313" s="1114" t="str">
        <f>'Class-9'!$CD$3</f>
        <v>SCIENCE</v>
      </c>
      <c r="D2313" s="1115"/>
      <c r="E2313" s="411">
        <f>IF($J2295="TC",0,IF($J2295="Nso",0,VLOOKUP($A2292,'Class-9'!$B$9:$FL$108,81,0)))</f>
        <v>0</v>
      </c>
      <c r="F2313" s="411">
        <f>IF($J2295="TC",0,IF($J2295="Nso",0,VLOOKUP($A2292,'Class-9'!$B$9:$FL$108,82,0)))</f>
        <v>0</v>
      </c>
      <c r="G2313" s="412">
        <f t="shared" si="468"/>
        <v>0</v>
      </c>
      <c r="H2313" s="413">
        <f>IF($J2295="TC",0,IF($J2295="Nso",0,VLOOKUP($A2292,'Class-9'!$B$9:$FL$108,84,0)))</f>
        <v>0</v>
      </c>
      <c r="I2313" s="411">
        <f>IF($J2295="TC",0,IF($J2295="Nso",0,VLOOKUP($A2292,'Class-9'!$B$9:$FL$108,85,0)))</f>
        <v>0</v>
      </c>
      <c r="J2313" s="412">
        <f t="shared" si="469"/>
        <v>0</v>
      </c>
      <c r="K2313" s="411">
        <f>IF($J2295="TC",0,IF($J2295="Nso",0,VLOOKUP($A2292,'Class-9'!$B$9:$FL$108,87,0)))</f>
        <v>0</v>
      </c>
      <c r="L2313" s="411">
        <f>IF($J2295="Nso",0,VLOOKUP($A2292,'Class-9'!$B$9:$FL$108,88,0))</f>
        <v>0</v>
      </c>
      <c r="M2313" s="412">
        <f t="shared" si="470"/>
        <v>0</v>
      </c>
      <c r="N2313" s="411">
        <f t="shared" si="471"/>
        <v>0</v>
      </c>
      <c r="O2313" s="414" t="str">
        <f>IF($J2295="TC",0,IF($J2295="Nso",0,VLOOKUP($A2292,'Class-9'!$B$9:$FL$108,94,0)))</f>
        <v/>
      </c>
    </row>
    <row r="2314" spans="1:15" ht="16.5" customHeight="1" thickBot="1">
      <c r="A2314" s="1138"/>
      <c r="B2314" s="417" t="s">
        <v>200</v>
      </c>
      <c r="C2314" s="1114" t="str">
        <f>'Class-9'!$CR$3</f>
        <v>SOCIAL SCIENCE</v>
      </c>
      <c r="D2314" s="1115"/>
      <c r="E2314" s="411">
        <f>IF($J2296="TC",0,IF($J2295="Nso",0,VLOOKUP($A2292,'Class-9'!$B$9:$FL$108,95,0)))</f>
        <v>0</v>
      </c>
      <c r="F2314" s="411">
        <f>IF($J2296="TC",0,IF($J2295="Nso",0,VLOOKUP($A2292,'Class-9'!$B$9:$FL$108,96,0)))</f>
        <v>0</v>
      </c>
      <c r="G2314" s="412">
        <f t="shared" si="468"/>
        <v>0</v>
      </c>
      <c r="H2314" s="413">
        <f>IF($J2296="TC",0,IF($J2295="Nso",0,VLOOKUP($A2292,'Class-9'!$B$9:$FL$108,98,0)))</f>
        <v>0</v>
      </c>
      <c r="I2314" s="411">
        <f>IF($J2296="TC",0,IF($J2295="Nso",0,VLOOKUP($A2292,'Class-9'!$B$9:$FL$108,99,0)))</f>
        <v>0</v>
      </c>
      <c r="J2314" s="412">
        <f t="shared" si="469"/>
        <v>0</v>
      </c>
      <c r="K2314" s="411">
        <f>IF($J2296="TC",0,IF($J2295="Nso",0,VLOOKUP($A2292,'Class-9'!$B$9:$FL$108,101,0)))</f>
        <v>0</v>
      </c>
      <c r="L2314" s="411">
        <f>IF($J2296="Nso",0,VLOOKUP($A2292,'Class-9'!$B$9:$FL$108,102,0))</f>
        <v>0</v>
      </c>
      <c r="M2314" s="412">
        <f t="shared" si="470"/>
        <v>0</v>
      </c>
      <c r="N2314" s="411">
        <f t="shared" si="471"/>
        <v>0</v>
      </c>
      <c r="O2314" s="414" t="str">
        <f>IF($J2296="TC",0,IF($J2295="Nso",0,VLOOKUP($A2292,'Class-9'!$B$9:$FL$108,108,0)))</f>
        <v/>
      </c>
    </row>
    <row r="2315" spans="1:15" ht="23.25" customHeight="1">
      <c r="A2315" s="1138"/>
      <c r="B2315" s="417" t="s">
        <v>200</v>
      </c>
      <c r="C2315" s="1116" t="s">
        <v>89</v>
      </c>
      <c r="D2315" s="1117"/>
      <c r="E2315" s="1118"/>
      <c r="F2315" s="1122" t="s">
        <v>90</v>
      </c>
      <c r="G2315" s="1123"/>
      <c r="H2315" s="1124" t="s">
        <v>91</v>
      </c>
      <c r="I2315" s="1125"/>
      <c r="J2315" s="1126" t="s">
        <v>47</v>
      </c>
      <c r="K2315" s="1127"/>
      <c r="L2315" s="415" t="s">
        <v>111</v>
      </c>
      <c r="M2315" s="1128" t="s">
        <v>45</v>
      </c>
      <c r="N2315" s="1129"/>
      <c r="O2315" s="416" t="s">
        <v>49</v>
      </c>
    </row>
    <row r="2316" spans="1:15" ht="20.25" customHeight="1" thickBot="1">
      <c r="A2316" s="1138"/>
      <c r="B2316" s="417" t="s">
        <v>200</v>
      </c>
      <c r="C2316" s="1119"/>
      <c r="D2316" s="1120"/>
      <c r="E2316" s="1121"/>
      <c r="F2316" s="1130">
        <f>IF($J2295="TC",0,IF($J2295="Nso",0,VLOOKUP($A2292,'Class-9'!$B$9:$FL$108,160,0)))</f>
        <v>0</v>
      </c>
      <c r="G2316" s="1131"/>
      <c r="H2316" s="1130">
        <f>IF($J2295="TC",0,IF($J2295="Nso",0,VLOOKUP($A2292,'Class-9'!$B$9:$FL$108,161,0)))</f>
        <v>0</v>
      </c>
      <c r="I2316" s="1131"/>
      <c r="J2316" s="1132">
        <f>IF($J2295="TC",0,IF($J2295="Nso",0,VLOOKUP($A2292,'Class-9'!$B$9:$FL$108,162,0)))</f>
        <v>0</v>
      </c>
      <c r="K2316" s="1133"/>
      <c r="L2316" s="259" t="str">
        <f>IF($J2295="TC",0,IF($J2295="Nso",0,VLOOKUP($A2292,'Class-9'!$B$9:$FL$108,163,0)))</f>
        <v/>
      </c>
      <c r="M2316" s="1134" t="str">
        <f>IF($J2295="TC","TC",IF($J2295="Nso","NSO",VLOOKUP($A2292,'Class-9'!$B$9:$FL$108,164,0)))</f>
        <v/>
      </c>
      <c r="N2316" s="1135"/>
      <c r="O2316" s="79" t="str">
        <f>IF($J2295="Nso",0,VLOOKUP($A2292,'Class-9'!$B$9:$FL$108,166,0))</f>
        <v/>
      </c>
    </row>
    <row r="2317" spans="1:15" ht="20.25" customHeight="1">
      <c r="A2317" s="1138"/>
      <c r="B2317" s="417" t="s">
        <v>200</v>
      </c>
      <c r="C2317" s="1061" t="s">
        <v>64</v>
      </c>
      <c r="D2317" s="1062"/>
      <c r="E2317" s="1062"/>
      <c r="F2317" s="1062"/>
      <c r="G2317" s="1062"/>
      <c r="H2317" s="1063"/>
      <c r="I2317" s="1064" t="s">
        <v>65</v>
      </c>
      <c r="J2317" s="1065"/>
      <c r="K2317" s="1065"/>
      <c r="L2317" s="83">
        <f>VLOOKUP($A2292,'Class-9'!$B$9:$FL$108,157,0)</f>
        <v>0</v>
      </c>
      <c r="M2317" s="1066" t="s">
        <v>121</v>
      </c>
      <c r="N2317" s="1067"/>
      <c r="O2317" s="1068"/>
    </row>
    <row r="2318" spans="1:15" ht="20.25" customHeight="1" thickBot="1">
      <c r="A2318" s="1138"/>
      <c r="B2318" s="417" t="s">
        <v>200</v>
      </c>
      <c r="C2318" s="1069" t="s">
        <v>60</v>
      </c>
      <c r="D2318" s="1070"/>
      <c r="E2318" s="1070"/>
      <c r="F2318" s="1071" t="s">
        <v>192</v>
      </c>
      <c r="G2318" s="1071"/>
      <c r="H2318" s="260" t="s">
        <v>53</v>
      </c>
      <c r="I2318" s="1072" t="s">
        <v>66</v>
      </c>
      <c r="J2318" s="1073"/>
      <c r="K2318" s="1073"/>
      <c r="L2318" s="113">
        <f>VLOOKUP($A2292,'Class-9'!$B$9:$FL$108,158,0)</f>
        <v>0</v>
      </c>
      <c r="M2318" s="1074" t="str">
        <f>IF($J2295="TC",0,IF($J2295="Nso",0,VLOOKUP($A2292,'Class-9'!$B$9:$FL$108,159,0)))</f>
        <v/>
      </c>
      <c r="N2318" s="1075"/>
      <c r="O2318" s="1076"/>
    </row>
    <row r="2319" spans="1:15" ht="17.25" customHeight="1">
      <c r="A2319" s="1138"/>
      <c r="B2319" s="417" t="s">
        <v>200</v>
      </c>
      <c r="C2319" s="1069"/>
      <c r="D2319" s="1070"/>
      <c r="E2319" s="1070"/>
      <c r="F2319" s="1071"/>
      <c r="G2319" s="1071"/>
      <c r="H2319" s="261" t="s">
        <v>119</v>
      </c>
      <c r="I2319" s="1077" t="s">
        <v>67</v>
      </c>
      <c r="J2319" s="1078"/>
      <c r="K2319" s="1078"/>
      <c r="L2319" s="1079">
        <f>IF($J2295="TC","Transferred",IF($J2295="Nso","NameSeparated",VLOOKUP($A2292,'Class-9'!$B$9:$FL$108,167,0)))</f>
        <v>0</v>
      </c>
      <c r="M2319" s="1079"/>
      <c r="N2319" s="1079"/>
      <c r="O2319" s="1080"/>
    </row>
    <row r="2320" spans="1:15" ht="17.25" customHeight="1">
      <c r="A2320" s="1138"/>
      <c r="B2320" s="417" t="s">
        <v>200</v>
      </c>
      <c r="C2320" s="1081" t="str">
        <f>'Class-9'!$DF$3</f>
        <v>Foundation Of Information Tech.</v>
      </c>
      <c r="D2320" s="1082"/>
      <c r="E2320" s="1083"/>
      <c r="F2320" s="1084" t="str">
        <f>IF($J2295="TC",0,IF($J2295="Nso",0,VLOOKUP($A2292,'Class-9'!$B$9:$GP$108,185,0)))</f>
        <v>0/200</v>
      </c>
      <c r="G2320" s="1084"/>
      <c r="H2320" s="78" t="str">
        <f>IF($J2295="TC",0,IF($J2295="Nso",0,VLOOKUP($A2292,'Class-9'!$B$9:$GP$108,120,0)))</f>
        <v/>
      </c>
      <c r="I2320" s="1085" t="s">
        <v>79</v>
      </c>
      <c r="J2320" s="1086"/>
      <c r="K2320" s="1086"/>
      <c r="L2320" s="1087">
        <f>'Class-9'!$T$2</f>
        <v>44676</v>
      </c>
      <c r="M2320" s="1088"/>
      <c r="N2320" s="1088"/>
      <c r="O2320" s="1089"/>
    </row>
    <row r="2321" spans="1:16" ht="21" customHeight="1">
      <c r="A2321" s="1138"/>
      <c r="B2321" s="417" t="s">
        <v>200</v>
      </c>
      <c r="C2321" s="1090" t="str">
        <f>'Class-9'!$DR$3</f>
        <v>Health &amp; Phy. Edu.</v>
      </c>
      <c r="D2321" s="1084"/>
      <c r="E2321" s="1084"/>
      <c r="F2321" s="1030" t="str">
        <f>IF($J2295="TC",0,IF($J2295="Nso",0,VLOOKUP($A2292,'Class-9'!$B$9:$GP$108,189,0)))</f>
        <v>0/200</v>
      </c>
      <c r="G2321" s="1031"/>
      <c r="H2321" s="78" t="str">
        <f>IF($J2295="TC",0,IF($J2295="Nso",0,VLOOKUP($A2292,'Class-9'!$B$9:$GP$108,132,0)))</f>
        <v/>
      </c>
      <c r="I2321" s="1091"/>
      <c r="J2321" s="1092"/>
      <c r="K2321" s="1092"/>
      <c r="L2321" s="1092"/>
      <c r="M2321" s="1092"/>
      <c r="N2321" s="1092"/>
      <c r="O2321" s="1093"/>
    </row>
    <row r="2322" spans="1:16" ht="21" customHeight="1">
      <c r="A2322" s="1138"/>
      <c r="B2322" s="417" t="s">
        <v>200</v>
      </c>
      <c r="C2322" s="1028" t="str">
        <f>'Class-9'!$ED$3</f>
        <v>S.U.P.W.</v>
      </c>
      <c r="D2322" s="1029"/>
      <c r="E2322" s="1029"/>
      <c r="F2322" s="1030" t="str">
        <f>IF($J2295="TC",0,IF($J2295="Nso",0,VLOOKUP($A2292,'Class-9'!$B$9:$GP$108,193,0)))</f>
        <v>0/100</v>
      </c>
      <c r="G2322" s="1031"/>
      <c r="H2322" s="78" t="str">
        <f>IF($J2295="TC",0,IF($J2295="Nso",0,VLOOKUP($A2292,'Class-9'!$B$9:$GP$108,138,0)))</f>
        <v/>
      </c>
      <c r="I2322" s="1094"/>
      <c r="J2322" s="1095"/>
      <c r="K2322" s="1095"/>
      <c r="L2322" s="1095"/>
      <c r="M2322" s="1095"/>
      <c r="N2322" s="1095"/>
      <c r="O2322" s="1096"/>
    </row>
    <row r="2323" spans="1:16" ht="14.25" customHeight="1">
      <c r="A2323" s="1138"/>
      <c r="B2323" s="417" t="s">
        <v>200</v>
      </c>
      <c r="C2323" s="1028" t="str">
        <f>'Class-9'!$EJ$3</f>
        <v>ART EDUCATION</v>
      </c>
      <c r="D2323" s="1029"/>
      <c r="E2323" s="1029"/>
      <c r="F2323" s="1030" t="str">
        <f>IF($J2294="TC",0,IF($J2294="Nso",0,VLOOKUP($A2292,'Class-9'!$B$9:$GP$108,197,0)))</f>
        <v>0/100</v>
      </c>
      <c r="G2323" s="1031"/>
      <c r="H2323" s="78" t="str">
        <f>IF($J2294="TC",0,IF($J2294="Nso",0,VLOOKUP($A2292,'Class-9'!$B$9:$GP$108,144,0)))</f>
        <v/>
      </c>
      <c r="I2323" s="1032" t="s">
        <v>92</v>
      </c>
      <c r="J2323" s="1033"/>
      <c r="K2323" s="1033"/>
      <c r="L2323" s="1033"/>
      <c r="M2323" s="1033"/>
      <c r="N2323" s="1033"/>
      <c r="O2323" s="1034"/>
    </row>
    <row r="2324" spans="1:16" ht="14.25" customHeight="1" thickBot="1">
      <c r="A2324" s="1138"/>
      <c r="B2324" s="417" t="s">
        <v>200</v>
      </c>
      <c r="C2324" s="1035" t="str">
        <f>'Class-9'!$EP$3</f>
        <v>H &amp; C RAJ</v>
      </c>
      <c r="D2324" s="1036"/>
      <c r="E2324" s="1036"/>
      <c r="F2324" s="1037" t="str">
        <f>IF($J2295="TC",0,IF($J2295="Nso",0,VLOOKUP($A2292,'Class-9'!$B$9:$GU$108,201,0)))</f>
        <v>0/200</v>
      </c>
      <c r="G2324" s="1038"/>
      <c r="H2324" s="374" t="str">
        <f>IF($J2295="TC",0,IF($J2295="Nso",0,VLOOKUP($A2292,'Class-9'!$B$9:$GU$108,156,0)))</f>
        <v/>
      </c>
      <c r="I2324" s="1032" t="s">
        <v>73</v>
      </c>
      <c r="J2324" s="1033"/>
      <c r="K2324" s="1033"/>
      <c r="L2324" s="1033"/>
      <c r="M2324" s="1033"/>
      <c r="N2324" s="1033"/>
      <c r="O2324" s="1034"/>
    </row>
    <row r="2325" spans="1:16" ht="20.25" customHeight="1">
      <c r="A2325" s="1138"/>
      <c r="B2325" s="417" t="s">
        <v>200</v>
      </c>
      <c r="C2325" s="1046" t="s">
        <v>204</v>
      </c>
      <c r="D2325" s="1047"/>
      <c r="E2325" s="1048"/>
      <c r="F2325" s="1055" t="s">
        <v>205</v>
      </c>
      <c r="G2325" s="1056"/>
      <c r="H2325" s="434" t="s">
        <v>34</v>
      </c>
      <c r="I2325" s="1039" t="s">
        <v>74</v>
      </c>
      <c r="J2325" s="1033"/>
      <c r="K2325" s="1033"/>
      <c r="L2325" s="1033"/>
      <c r="M2325" s="1033"/>
      <c r="N2325" s="1033"/>
      <c r="O2325" s="1034"/>
    </row>
    <row r="2326" spans="1:16" ht="20.25" customHeight="1">
      <c r="A2326" s="1138"/>
      <c r="B2326" s="417" t="s">
        <v>200</v>
      </c>
      <c r="C2326" s="1049"/>
      <c r="D2326" s="1050"/>
      <c r="E2326" s="1051"/>
      <c r="F2326" s="1057" t="s">
        <v>206</v>
      </c>
      <c r="G2326" s="1058"/>
      <c r="H2326" s="435" t="s">
        <v>203</v>
      </c>
      <c r="I2326" s="1040" t="s">
        <v>75</v>
      </c>
      <c r="J2326" s="1041"/>
      <c r="K2326" s="1041"/>
      <c r="L2326" s="1041"/>
      <c r="M2326" s="1041"/>
      <c r="N2326" s="1041"/>
      <c r="O2326" s="1042"/>
    </row>
    <row r="2327" spans="1:16" ht="16.5" customHeight="1">
      <c r="A2327" s="1138"/>
      <c r="B2327" s="417" t="s">
        <v>200</v>
      </c>
      <c r="C2327" s="1049"/>
      <c r="D2327" s="1050"/>
      <c r="E2327" s="1051"/>
      <c r="F2327" s="1057" t="s">
        <v>210</v>
      </c>
      <c r="G2327" s="1058"/>
      <c r="H2327" s="435" t="s">
        <v>68</v>
      </c>
      <c r="I2327" s="1043"/>
      <c r="J2327" s="1044"/>
      <c r="K2327" s="1044"/>
      <c r="L2327" s="1044"/>
      <c r="M2327" s="1044"/>
      <c r="N2327" s="1044"/>
      <c r="O2327" s="1045"/>
    </row>
    <row r="2328" spans="1:16" ht="16.5" customHeight="1">
      <c r="A2328" s="1138"/>
      <c r="B2328" s="417" t="s">
        <v>200</v>
      </c>
      <c r="C2328" s="1049"/>
      <c r="D2328" s="1050"/>
      <c r="E2328" s="1051"/>
      <c r="F2328" s="1057" t="s">
        <v>211</v>
      </c>
      <c r="G2328" s="1058"/>
      <c r="H2328" s="435" t="s">
        <v>69</v>
      </c>
      <c r="I2328" s="1043"/>
      <c r="J2328" s="1044"/>
      <c r="K2328" s="1044"/>
      <c r="L2328" s="1044"/>
      <c r="M2328" s="1044"/>
      <c r="N2328" s="1044"/>
      <c r="O2328" s="1045"/>
    </row>
    <row r="2329" spans="1:16" ht="16.5" customHeight="1">
      <c r="A2329" s="1138"/>
      <c r="B2329" s="417" t="s">
        <v>200</v>
      </c>
      <c r="C2329" s="1049"/>
      <c r="D2329" s="1050"/>
      <c r="E2329" s="1051"/>
      <c r="F2329" s="1057" t="s">
        <v>120</v>
      </c>
      <c r="G2329" s="1058"/>
      <c r="H2329" s="435" t="s">
        <v>71</v>
      </c>
      <c r="I2329" s="1022" t="s">
        <v>93</v>
      </c>
      <c r="J2329" s="1023"/>
      <c r="K2329" s="1023"/>
      <c r="L2329" s="1023"/>
      <c r="M2329" s="1023"/>
      <c r="N2329" s="1023"/>
      <c r="O2329" s="1024"/>
    </row>
    <row r="2330" spans="1:16" ht="16.5" customHeight="1" thickBot="1">
      <c r="A2330" s="1138"/>
      <c r="B2330" s="418" t="s">
        <v>200</v>
      </c>
      <c r="C2330" s="1052"/>
      <c r="D2330" s="1053"/>
      <c r="E2330" s="1054"/>
      <c r="F2330" s="1059" t="s">
        <v>208</v>
      </c>
      <c r="G2330" s="1060"/>
      <c r="H2330" s="436" t="s">
        <v>70</v>
      </c>
      <c r="I2330" s="1025"/>
      <c r="J2330" s="1026"/>
      <c r="K2330" s="1026"/>
      <c r="L2330" s="1026"/>
      <c r="M2330" s="1026"/>
      <c r="N2330" s="1026"/>
      <c r="O2330" s="1027"/>
    </row>
    <row r="2331" spans="1:16" ht="15.75" thickTop="1">
      <c r="A2331" s="1136"/>
      <c r="B2331" s="1136"/>
      <c r="C2331" s="1136"/>
      <c r="D2331" s="1136"/>
      <c r="E2331" s="1136"/>
      <c r="F2331" s="1136"/>
      <c r="G2331" s="1136"/>
      <c r="H2331" s="1136"/>
      <c r="I2331" s="1136"/>
      <c r="J2331" s="1136"/>
      <c r="K2331" s="1136"/>
      <c r="L2331" s="1136"/>
      <c r="M2331" s="1136"/>
      <c r="N2331" s="1136"/>
      <c r="O2331" s="1136"/>
    </row>
    <row r="2332" spans="1:16" ht="24.75" customHeight="1" thickBot="1">
      <c r="A2332" s="263">
        <f>A2292+1</f>
        <v>60</v>
      </c>
      <c r="B2332" s="1137" t="s">
        <v>56</v>
      </c>
      <c r="C2332" s="1137"/>
      <c r="D2332" s="1137"/>
      <c r="E2332" s="1137"/>
      <c r="F2332" s="1137"/>
      <c r="G2332" s="1137"/>
      <c r="H2332" s="1137"/>
      <c r="I2332" s="1137"/>
      <c r="J2332" s="1137"/>
      <c r="K2332" s="1137"/>
      <c r="L2332" s="1137"/>
      <c r="M2332" s="1137"/>
      <c r="N2332" s="1137"/>
      <c r="O2332" s="1137"/>
    </row>
    <row r="2333" spans="1:16" s="430" customFormat="1" ht="30.75" customHeight="1" thickTop="1">
      <c r="A2333" s="1138"/>
      <c r="B2333" s="1139"/>
      <c r="C2333" s="1140"/>
      <c r="D2333" s="1143" t="str">
        <f>Master!$E$8</f>
        <v>Govt. Sr. Secondary School Raimalwada</v>
      </c>
      <c r="E2333" s="1144"/>
      <c r="F2333" s="1144"/>
      <c r="G2333" s="1144"/>
      <c r="H2333" s="1144"/>
      <c r="I2333" s="1144"/>
      <c r="J2333" s="1144"/>
      <c r="K2333" s="1144"/>
      <c r="L2333" s="1144"/>
      <c r="M2333" s="1144"/>
      <c r="N2333" s="1144"/>
      <c r="O2333" s="1145"/>
    </row>
    <row r="2334" spans="1:16" ht="26.25" customHeight="1" thickBot="1">
      <c r="A2334" s="1138"/>
      <c r="B2334" s="1141"/>
      <c r="C2334" s="1142"/>
      <c r="D2334" s="1146" t="str">
        <f>Master!$E$11</f>
        <v>P.S.-Bapini (Jodhpur)</v>
      </c>
      <c r="E2334" s="1147"/>
      <c r="F2334" s="1147"/>
      <c r="G2334" s="1147"/>
      <c r="H2334" s="1147"/>
      <c r="I2334" s="1147"/>
      <c r="J2334" s="1147"/>
      <c r="K2334" s="1147"/>
      <c r="L2334" s="1147"/>
      <c r="M2334" s="1147"/>
      <c r="N2334" s="1147"/>
      <c r="O2334" s="1148"/>
    </row>
    <row r="2335" spans="1:16" ht="22.5" customHeight="1">
      <c r="A2335" s="1138"/>
      <c r="B2335" s="262"/>
      <c r="C2335" s="1149" t="s">
        <v>183</v>
      </c>
      <c r="D2335" s="1150"/>
      <c r="E2335" s="1150"/>
      <c r="F2335" s="1150"/>
      <c r="G2335" s="1151"/>
      <c r="H2335" s="1158" t="s">
        <v>156</v>
      </c>
      <c r="I2335" s="1158"/>
      <c r="J2335" s="1161">
        <f>VLOOKUP($A2332,'Class-9'!$B$9:$K$108,6)</f>
        <v>0</v>
      </c>
      <c r="K2335" s="1162"/>
      <c r="L2335" s="1167" t="s">
        <v>76</v>
      </c>
      <c r="M2335" s="1168"/>
      <c r="N2335" s="1169" t="str">
        <f>Master!$E$14</f>
        <v>08151106901</v>
      </c>
      <c r="O2335" s="1170"/>
    </row>
    <row r="2336" spans="1:16" ht="18.75" customHeight="1">
      <c r="A2336" s="1138"/>
      <c r="B2336" s="37"/>
      <c r="C2336" s="1152"/>
      <c r="D2336" s="1153"/>
      <c r="E2336" s="1153"/>
      <c r="F2336" s="1153"/>
      <c r="G2336" s="1154"/>
      <c r="H2336" s="1159"/>
      <c r="I2336" s="1159"/>
      <c r="J2336" s="1163"/>
      <c r="K2336" s="1164"/>
      <c r="L2336" s="1171" t="s">
        <v>72</v>
      </c>
      <c r="M2336" s="1172"/>
      <c r="N2336" s="1172"/>
      <c r="O2336" s="1173"/>
      <c r="P2336" s="104" t="s">
        <v>191</v>
      </c>
    </row>
    <row r="2337" spans="1:15" ht="23.25" customHeight="1" thickBot="1">
      <c r="A2337" s="1138"/>
      <c r="B2337" s="37"/>
      <c r="C2337" s="1155"/>
      <c r="D2337" s="1156"/>
      <c r="E2337" s="1156"/>
      <c r="F2337" s="1156"/>
      <c r="G2337" s="1157"/>
      <c r="H2337" s="1160"/>
      <c r="I2337" s="1160"/>
      <c r="J2337" s="1165"/>
      <c r="K2337" s="1166"/>
      <c r="L2337" s="1174" t="s">
        <v>57</v>
      </c>
      <c r="M2337" s="1175"/>
      <c r="N2337" s="1176" t="str">
        <f>Master!$E$6</f>
        <v>2021-22</v>
      </c>
      <c r="O2337" s="1177"/>
    </row>
    <row r="2338" spans="1:15" ht="20.25" customHeight="1">
      <c r="A2338" s="1138"/>
      <c r="B2338" s="417" t="s">
        <v>200</v>
      </c>
      <c r="C2338" s="1178" t="s">
        <v>22</v>
      </c>
      <c r="D2338" s="1179"/>
      <c r="E2338" s="1179"/>
      <c r="F2338" s="1180"/>
      <c r="G2338" s="23" t="s">
        <v>181</v>
      </c>
      <c r="H2338" s="1181">
        <f>VLOOKUP($A2332,'Class-9'!$B$9:$FL$108,4,0)</f>
        <v>0</v>
      </c>
      <c r="I2338" s="1181"/>
      <c r="J2338" s="1181"/>
      <c r="K2338" s="1181"/>
      <c r="L2338" s="1181"/>
      <c r="M2338" s="1181"/>
      <c r="N2338" s="1181"/>
      <c r="O2338" s="1182"/>
    </row>
    <row r="2339" spans="1:15" ht="20.25" customHeight="1">
      <c r="A2339" s="1138"/>
      <c r="B2339" s="417" t="s">
        <v>200</v>
      </c>
      <c r="C2339" s="1183" t="s">
        <v>24</v>
      </c>
      <c r="D2339" s="1184"/>
      <c r="E2339" s="1184"/>
      <c r="F2339" s="1185"/>
      <c r="G2339" s="31" t="s">
        <v>181</v>
      </c>
      <c r="H2339" s="1186">
        <f>VLOOKUP($A2332,'Class-9'!$B$9:$FL$108,7,0)</f>
        <v>0</v>
      </c>
      <c r="I2339" s="1186"/>
      <c r="J2339" s="1186"/>
      <c r="K2339" s="1186"/>
      <c r="L2339" s="1186"/>
      <c r="M2339" s="1186"/>
      <c r="N2339" s="1186"/>
      <c r="O2339" s="1187"/>
    </row>
    <row r="2340" spans="1:15" ht="20.25" customHeight="1">
      <c r="A2340" s="1138"/>
      <c r="B2340" s="417" t="s">
        <v>200</v>
      </c>
      <c r="C2340" s="1183" t="s">
        <v>25</v>
      </c>
      <c r="D2340" s="1184"/>
      <c r="E2340" s="1184"/>
      <c r="F2340" s="1185"/>
      <c r="G2340" s="31" t="s">
        <v>181</v>
      </c>
      <c r="H2340" s="1186">
        <f>VLOOKUP($A2332,'Class-9'!$B$9:$FL$108,8,0)</f>
        <v>0</v>
      </c>
      <c r="I2340" s="1186"/>
      <c r="J2340" s="1186"/>
      <c r="K2340" s="1186"/>
      <c r="L2340" s="1186"/>
      <c r="M2340" s="1186"/>
      <c r="N2340" s="1186"/>
      <c r="O2340" s="1187"/>
    </row>
    <row r="2341" spans="1:15" ht="20.25" customHeight="1">
      <c r="A2341" s="1138"/>
      <c r="B2341" s="417" t="s">
        <v>200</v>
      </c>
      <c r="C2341" s="1183" t="s">
        <v>58</v>
      </c>
      <c r="D2341" s="1184"/>
      <c r="E2341" s="1184"/>
      <c r="F2341" s="1185"/>
      <c r="G2341" s="31" t="s">
        <v>181</v>
      </c>
      <c r="H2341" s="1186">
        <f>VLOOKUP($A2332,'Class-9'!$B$9:$FL$108,9,0)</f>
        <v>0</v>
      </c>
      <c r="I2341" s="1186"/>
      <c r="J2341" s="1186"/>
      <c r="K2341" s="1186"/>
      <c r="L2341" s="1186"/>
      <c r="M2341" s="1186"/>
      <c r="N2341" s="1186"/>
      <c r="O2341" s="1187"/>
    </row>
    <row r="2342" spans="1:15" ht="20.25" customHeight="1">
      <c r="A2342" s="1138"/>
      <c r="B2342" s="417" t="s">
        <v>200</v>
      </c>
      <c r="C2342" s="1183" t="s">
        <v>59</v>
      </c>
      <c r="D2342" s="1184"/>
      <c r="E2342" s="1184"/>
      <c r="F2342" s="1185"/>
      <c r="G2342" s="31" t="s">
        <v>181</v>
      </c>
      <c r="H2342" s="1188" t="str">
        <f>CONCATENATE('Class-9'!$G$4,'Class-9'!$J$4)</f>
        <v>9(A)</v>
      </c>
      <c r="I2342" s="1186"/>
      <c r="J2342" s="1186"/>
      <c r="K2342" s="1186"/>
      <c r="L2342" s="1186"/>
      <c r="M2342" s="1186"/>
      <c r="N2342" s="1186"/>
      <c r="O2342" s="1187"/>
    </row>
    <row r="2343" spans="1:15" ht="20.25" customHeight="1" thickBot="1">
      <c r="A2343" s="1138"/>
      <c r="B2343" s="417" t="s">
        <v>200</v>
      </c>
      <c r="C2343" s="1189" t="s">
        <v>27</v>
      </c>
      <c r="D2343" s="1190"/>
      <c r="E2343" s="1190"/>
      <c r="F2343" s="1191"/>
      <c r="G2343" s="80" t="s">
        <v>181</v>
      </c>
      <c r="H2343" s="1192">
        <f>VLOOKUP($A2332,'Class-9'!$B$9:$FL$108,10,0)</f>
        <v>0</v>
      </c>
      <c r="I2343" s="1192"/>
      <c r="J2343" s="1192"/>
      <c r="K2343" s="1192"/>
      <c r="L2343" s="1192"/>
      <c r="M2343" s="1192"/>
      <c r="N2343" s="1192"/>
      <c r="O2343" s="1193"/>
    </row>
    <row r="2344" spans="1:15" ht="16.5" customHeight="1">
      <c r="A2344" s="1138"/>
      <c r="B2344" s="417" t="s">
        <v>200</v>
      </c>
      <c r="C2344" s="1194" t="s">
        <v>60</v>
      </c>
      <c r="D2344" s="1195"/>
      <c r="E2344" s="1198" t="s">
        <v>81</v>
      </c>
      <c r="F2344" s="1198" t="s">
        <v>82</v>
      </c>
      <c r="G2344" s="1200" t="s">
        <v>32</v>
      </c>
      <c r="H2344" s="1202" t="s">
        <v>61</v>
      </c>
      <c r="I2344" s="1202"/>
      <c r="J2344" s="1203"/>
      <c r="K2344" s="1204" t="s">
        <v>97</v>
      </c>
      <c r="L2344" s="1205"/>
      <c r="M2344" s="1206"/>
      <c r="N2344" s="1097" t="s">
        <v>88</v>
      </c>
      <c r="O2344" s="1099" t="s">
        <v>118</v>
      </c>
    </row>
    <row r="2345" spans="1:15" ht="16.5" customHeight="1">
      <c r="A2345" s="1138"/>
      <c r="B2345" s="417" t="s">
        <v>200</v>
      </c>
      <c r="C2345" s="1196"/>
      <c r="D2345" s="1197"/>
      <c r="E2345" s="1199"/>
      <c r="F2345" s="1199"/>
      <c r="G2345" s="1201"/>
      <c r="H2345" s="428" t="s">
        <v>31</v>
      </c>
      <c r="I2345" s="254" t="s">
        <v>194</v>
      </c>
      <c r="J2345" s="429" t="s">
        <v>32</v>
      </c>
      <c r="K2345" s="428" t="s">
        <v>31</v>
      </c>
      <c r="L2345" s="254" t="s">
        <v>194</v>
      </c>
      <c r="M2345" s="429" t="s">
        <v>32</v>
      </c>
      <c r="N2345" s="1098"/>
      <c r="O2345" s="1100"/>
    </row>
    <row r="2346" spans="1:15" ht="16.5" customHeight="1" thickBot="1">
      <c r="A2346" s="1138"/>
      <c r="B2346" s="417" t="s">
        <v>200</v>
      </c>
      <c r="C2346" s="1102" t="s">
        <v>62</v>
      </c>
      <c r="D2346" s="1103"/>
      <c r="E2346" s="253">
        <f>'Class-9'!$L$7</f>
        <v>10</v>
      </c>
      <c r="F2346" s="253">
        <f>'Class-9'!$M$7</f>
        <v>10</v>
      </c>
      <c r="G2346" s="255">
        <f>SUM(E2346:F2346)</f>
        <v>20</v>
      </c>
      <c r="H2346" s="253">
        <f>'Class-9'!$O$7</f>
        <v>24</v>
      </c>
      <c r="I2346" s="253">
        <f>'Class-9'!$P$7</f>
        <v>6</v>
      </c>
      <c r="J2346" s="255">
        <f>SUM(H2346:I2346)</f>
        <v>30</v>
      </c>
      <c r="K2346" s="253">
        <f>'Class-9'!$R$7</f>
        <v>40</v>
      </c>
      <c r="L2346" s="253">
        <f>'Class-9'!$S$7</f>
        <v>10</v>
      </c>
      <c r="M2346" s="255">
        <f>SUM(K2346:L2346)</f>
        <v>50</v>
      </c>
      <c r="N2346" s="129">
        <f>SUM(G2346,J2346,M2346)</f>
        <v>100</v>
      </c>
      <c r="O2346" s="1101"/>
    </row>
    <row r="2347" spans="1:15" ht="16.5" customHeight="1">
      <c r="A2347" s="1138"/>
      <c r="B2347" s="417" t="s">
        <v>200</v>
      </c>
      <c r="C2347" s="1104" t="str">
        <f>'Class-9'!$L$3</f>
        <v>HINDI</v>
      </c>
      <c r="D2347" s="1105"/>
      <c r="E2347" s="81">
        <f>IF($J2335="TC",0,IF($J2335="Nso",0,VLOOKUP($A2332,'Class-9'!$B$9:$FL$108,11,0)))</f>
        <v>0</v>
      </c>
      <c r="F2347" s="81">
        <f>IF($J2335="TC",0,IF($J2335="Nso",0,VLOOKUP($A2332,'Class-9'!$B$9:$FL$108,12,0)))</f>
        <v>0</v>
      </c>
      <c r="G2347" s="256">
        <f>E2347+F2347</f>
        <v>0</v>
      </c>
      <c r="H2347" s="81">
        <f>IF($J2335="TC",0,IF($J2335="Nso",0,VLOOKUP($A2332,'Class-9'!$B$9:$FL$108,14,0)))</f>
        <v>0</v>
      </c>
      <c r="I2347" s="81">
        <f>IF($J2335="TC",0,IF($J2335="Nso",0,VLOOKUP($A2332,'Class-9'!$B$9:$FL$108,15,0)))</f>
        <v>0</v>
      </c>
      <c r="J2347" s="256">
        <f>H2347+I2347</f>
        <v>0</v>
      </c>
      <c r="K2347" s="81">
        <f>IF($J2335="TC",0,IF($J2335="Nso",0,VLOOKUP($A2332,'Class-9'!$B$9:$FL$108,17,0)))</f>
        <v>0</v>
      </c>
      <c r="L2347" s="81">
        <f>IF($J2335="Nso",0,VLOOKUP($A2332,'Class-9'!$B$9:$FL$108,18,0))</f>
        <v>0</v>
      </c>
      <c r="M2347" s="256">
        <f>K2347+L2347</f>
        <v>0</v>
      </c>
      <c r="N2347" s="81">
        <f>G2347+J2347+M2347</f>
        <v>0</v>
      </c>
      <c r="O2347" s="82" t="str">
        <f>IF($J2335="TC",0,IF($J2335="Nso",0,VLOOKUP($A2332,'Class-9'!$B$9:$FL$108,24,0)))</f>
        <v/>
      </c>
    </row>
    <row r="2348" spans="1:15" ht="16.5" customHeight="1" thickBot="1">
      <c r="A2348" s="1138"/>
      <c r="B2348" s="417" t="s">
        <v>200</v>
      </c>
      <c r="C2348" s="1106" t="str">
        <f>'Class-9'!$Z$3</f>
        <v>ENGLISH</v>
      </c>
      <c r="D2348" s="1107"/>
      <c r="E2348" s="419">
        <f>IF($J2335="TC",0,IF($J2335="Nso",0,VLOOKUP($A2332,'Class-9'!$B$9:$FL$108,25,0)))</f>
        <v>0</v>
      </c>
      <c r="F2348" s="419">
        <f>IF($J2335="TC",0,IF($J2335="Nso",0,VLOOKUP($A2332,'Class-9'!$B$9:$FL$108,26,0)))</f>
        <v>0</v>
      </c>
      <c r="G2348" s="420">
        <f t="shared" ref="G2348" si="472">E2348+F2348</f>
        <v>0</v>
      </c>
      <c r="H2348" s="421">
        <f>IF($J2335="TC",0,IF($J2335="Nso",0,VLOOKUP($A2332,'Class-9'!$B$9:$FL$108,28,0)))</f>
        <v>0</v>
      </c>
      <c r="I2348" s="419">
        <f>IF($J2335="TC",0,IF($J2335="Nso",0,VLOOKUP($A2332,'Class-9'!$B$9:$FL$108,29,0)))</f>
        <v>0</v>
      </c>
      <c r="J2348" s="420">
        <f t="shared" ref="J2348" si="473">H2348+I2348</f>
        <v>0</v>
      </c>
      <c r="K2348" s="419">
        <f>IF($J2335="TC",0,IF($J2335="Nso",0,VLOOKUP($A2332,'Class-9'!$B$9:$FL$108,31,0)))</f>
        <v>0</v>
      </c>
      <c r="L2348" s="419">
        <f>IF($J2335="Nso",0,VLOOKUP($A2332,'Class-9'!$B$9:$FL$108,32,0))</f>
        <v>0</v>
      </c>
      <c r="M2348" s="420">
        <f t="shared" ref="M2348" si="474">K2348+L2348</f>
        <v>0</v>
      </c>
      <c r="N2348" s="419">
        <f t="shared" ref="N2348" si="475">G2348+J2348+M2348</f>
        <v>0</v>
      </c>
      <c r="O2348" s="422" t="str">
        <f>IF($J2335="TC",0,IF($J2335="Nso",0,VLOOKUP($A2332,'Class-9'!$B$9:$FL$108,38,0)))</f>
        <v/>
      </c>
    </row>
    <row r="2349" spans="1:15" ht="16.5" customHeight="1" thickBot="1">
      <c r="A2349" s="1138"/>
      <c r="B2349" s="417" t="s">
        <v>200</v>
      </c>
      <c r="C2349" s="1108" t="s">
        <v>62</v>
      </c>
      <c r="D2349" s="1109"/>
      <c r="E2349" s="424">
        <f>'Class-9'!$AN$7</f>
        <v>20</v>
      </c>
      <c r="F2349" s="424">
        <f>'Class-9'!$AO$7</f>
        <v>20</v>
      </c>
      <c r="G2349" s="425">
        <f>SUM(E2349:F2349)</f>
        <v>40</v>
      </c>
      <c r="H2349" s="424">
        <f>'Class-9'!$AQ$7</f>
        <v>48</v>
      </c>
      <c r="I2349" s="424">
        <f>'Class-9'!$AR$7</f>
        <v>12</v>
      </c>
      <c r="J2349" s="425">
        <f>SUM(H2349:I2349)</f>
        <v>60</v>
      </c>
      <c r="K2349" s="424">
        <f>'Class-9'!$AT$7</f>
        <v>80</v>
      </c>
      <c r="L2349" s="424">
        <f>'Class-9'!$AU$7</f>
        <v>20</v>
      </c>
      <c r="M2349" s="425">
        <f>SUM(K2349:L2349)</f>
        <v>100</v>
      </c>
      <c r="N2349" s="426">
        <f>SUM(G2349,J2349,M2349)</f>
        <v>200</v>
      </c>
      <c r="O2349" s="427" t="s">
        <v>201</v>
      </c>
    </row>
    <row r="2350" spans="1:15" ht="16.5" customHeight="1">
      <c r="A2350" s="1138"/>
      <c r="B2350" s="417" t="s">
        <v>200</v>
      </c>
      <c r="C2350" s="1110" t="str">
        <f>'Class-9'!$AN$3</f>
        <v>SANSKRIT-I</v>
      </c>
      <c r="D2350" s="1111"/>
      <c r="E2350" s="81">
        <f>IF($J2335="TC",0,IF($J2335="Nso",0,VLOOKUP($A2332,'Class-9'!$B$9:$FL$108,39,0)))</f>
        <v>0</v>
      </c>
      <c r="F2350" s="81">
        <f>IF($J2335="TC",0,IF($J2335="TC",0,IF($J2335="Nso",0,VLOOKUP($A2332,'Class-9'!$B$9:$FL$108,40,0))))</f>
        <v>0</v>
      </c>
      <c r="G2350" s="423">
        <f t="shared" ref="G2350:G2354" si="476">E2350+F2350</f>
        <v>0</v>
      </c>
      <c r="H2350" s="410">
        <f>IF($J2335="TC",0,IF($J2335="Nso",0,VLOOKUP($A2332,'Class-9'!$B$9:$FL$108,42,0)))</f>
        <v>0</v>
      </c>
      <c r="I2350" s="81">
        <f>IF($J2335="TC",0,IF($J2335="Nso",0,VLOOKUP($A2332,'Class-9'!$B$9:$FL$108,43,0)))</f>
        <v>0</v>
      </c>
      <c r="J2350" s="423">
        <f t="shared" ref="J2350:J2354" si="477">H2350+I2350</f>
        <v>0</v>
      </c>
      <c r="K2350" s="81">
        <f>IF($J2335="TC",0,IF($J2335="Nso",0,VLOOKUP($A2332,'Class-9'!$B$9:$FL$108,45,0)))</f>
        <v>0</v>
      </c>
      <c r="L2350" s="81">
        <f>IF($J2335="Nso",0,VLOOKUP($A2332,'Class-9'!$B$9:$FL$108,46,0))</f>
        <v>0</v>
      </c>
      <c r="M2350" s="423">
        <f t="shared" ref="M2350:M2354" si="478">K2350+L2350</f>
        <v>0</v>
      </c>
      <c r="N2350" s="81">
        <f t="shared" ref="N2350:N2354" si="479">G2350+J2350+M2350</f>
        <v>0</v>
      </c>
      <c r="O2350" s="82" t="str">
        <f>IF($J2335="TC",0,IF($J2335="Nso",0,VLOOKUP($A2332,'Class-9'!$B$9:$FL$108,52,0)))</f>
        <v/>
      </c>
    </row>
    <row r="2351" spans="1:15" ht="16.5" customHeight="1">
      <c r="A2351" s="1138"/>
      <c r="B2351" s="417" t="s">
        <v>200</v>
      </c>
      <c r="C2351" s="1112" t="str">
        <f>'Class-9'!$BB$3</f>
        <v>SANSKRIT-II</v>
      </c>
      <c r="D2351" s="1113"/>
      <c r="E2351" s="81">
        <f>IF($J2335="TC",0,IF($J2335="Nso",0,VLOOKUP($A2332,'Class-9'!$B$9:$FL$108,53,0)))</f>
        <v>0</v>
      </c>
      <c r="F2351" s="81">
        <f>IF($J2335="TC",0,IF($J2335="Nso",0,VLOOKUP($A2332,'Class-9'!$B$9:$FL$108,54,0)))</f>
        <v>0</v>
      </c>
      <c r="G2351" s="257">
        <f t="shared" si="476"/>
        <v>0</v>
      </c>
      <c r="H2351" s="258">
        <f>IF($J2335="TC",0,IF($J2335="Nso",0,VLOOKUP($A2332,'Class-9'!$B$9:$FL$108,56,0)))</f>
        <v>0</v>
      </c>
      <c r="I2351" s="81">
        <f>IF($J2335="TC",0,IF($J2335="Nso",0,VLOOKUP($A2332,'Class-9'!$B$9:$FL$108,57,0)))</f>
        <v>0</v>
      </c>
      <c r="J2351" s="257">
        <f t="shared" si="477"/>
        <v>0</v>
      </c>
      <c r="K2351" s="81">
        <f>IF($J2335="TC",0,IF($J2335="Nso",0,VLOOKUP($A2332,'Class-9'!$B$9:$FL$108,59,0)))</f>
        <v>0</v>
      </c>
      <c r="L2351" s="81">
        <f>IF($J2335="Nso",0,VLOOKUP($A2332,'Class-9'!$B$9:$FL$108,60,0))</f>
        <v>0</v>
      </c>
      <c r="M2351" s="257">
        <f t="shared" si="478"/>
        <v>0</v>
      </c>
      <c r="N2351" s="81">
        <f t="shared" si="479"/>
        <v>0</v>
      </c>
      <c r="O2351" s="82" t="str">
        <f>IF($J2335="TC",0,IF($J2335="Nso",0,VLOOKUP($A2332,'Class-9'!$B$9:$FL$108,66,0)))</f>
        <v/>
      </c>
    </row>
    <row r="2352" spans="1:15" ht="16.5" customHeight="1">
      <c r="A2352" s="1138"/>
      <c r="B2352" s="417" t="s">
        <v>200</v>
      </c>
      <c r="C2352" s="1112" t="str">
        <f>'Class-9'!$BP$3</f>
        <v>MATHEMATICS</v>
      </c>
      <c r="D2352" s="1113"/>
      <c r="E2352" s="81">
        <f>IF($J2335="TC",0,IF($J2335="Nso",0,VLOOKUP($A2332,'Class-9'!$B$9:$FL$108,67,0)))</f>
        <v>0</v>
      </c>
      <c r="F2352" s="81">
        <f>IF($J2335="TC",0,IF($J2335="Nso",0,VLOOKUP($A2332,'Class-9'!$B$9:$FL$108,68,0)))</f>
        <v>0</v>
      </c>
      <c r="G2352" s="257">
        <f t="shared" si="476"/>
        <v>0</v>
      </c>
      <c r="H2352" s="258">
        <f>IF($J2335="TC",0,IF($J2335="Nso",0,VLOOKUP($A2332,'Class-9'!$B$9:$FL$108,70,0)))</f>
        <v>0</v>
      </c>
      <c r="I2352" s="81">
        <f>IF($J2335="TC",0,IF($J2335="Nso",0,VLOOKUP($A2332,'Class-9'!$B$9:$FL$108,71,0)))</f>
        <v>0</v>
      </c>
      <c r="J2352" s="257">
        <f t="shared" si="477"/>
        <v>0</v>
      </c>
      <c r="K2352" s="81">
        <f>IF($J2335="TC",0,IF($J2335="Nso",0,VLOOKUP($A2332,'Class-9'!$B$9:$FL$108,73,0)))</f>
        <v>0</v>
      </c>
      <c r="L2352" s="81">
        <f>IF($J2335="Nso",0,VLOOKUP($A2332,'Class-9'!$B$9:$FL$108,74,0))</f>
        <v>0</v>
      </c>
      <c r="M2352" s="257">
        <f t="shared" si="478"/>
        <v>0</v>
      </c>
      <c r="N2352" s="81">
        <f t="shared" si="479"/>
        <v>0</v>
      </c>
      <c r="O2352" s="82" t="str">
        <f>IF($J2335="TC",0,IF($J2335="Nso",0,VLOOKUP($A2332,'Class-9'!$B$9:$FL$108,80,0)))</f>
        <v/>
      </c>
    </row>
    <row r="2353" spans="1:15" ht="16.5" customHeight="1">
      <c r="A2353" s="1138"/>
      <c r="B2353" s="417" t="s">
        <v>200</v>
      </c>
      <c r="C2353" s="1114" t="str">
        <f>'Class-9'!$CD$3</f>
        <v>SCIENCE</v>
      </c>
      <c r="D2353" s="1115"/>
      <c r="E2353" s="411">
        <f>IF($J2335="TC",0,IF($J2335="Nso",0,VLOOKUP($A2332,'Class-9'!$B$9:$FL$108,81,0)))</f>
        <v>0</v>
      </c>
      <c r="F2353" s="411">
        <f>IF($J2335="TC",0,IF($J2335="Nso",0,VLOOKUP($A2332,'Class-9'!$B$9:$FL$108,82,0)))</f>
        <v>0</v>
      </c>
      <c r="G2353" s="412">
        <f t="shared" si="476"/>
        <v>0</v>
      </c>
      <c r="H2353" s="413">
        <f>IF($J2335="TC",0,IF($J2335="Nso",0,VLOOKUP($A2332,'Class-9'!$B$9:$FL$108,84,0)))</f>
        <v>0</v>
      </c>
      <c r="I2353" s="411">
        <f>IF($J2335="TC",0,IF($J2335="Nso",0,VLOOKUP($A2332,'Class-9'!$B$9:$FL$108,85,0)))</f>
        <v>0</v>
      </c>
      <c r="J2353" s="412">
        <f t="shared" si="477"/>
        <v>0</v>
      </c>
      <c r="K2353" s="411">
        <f>IF($J2335="TC",0,IF($J2335="Nso",0,VLOOKUP($A2332,'Class-9'!$B$9:$FL$108,87,0)))</f>
        <v>0</v>
      </c>
      <c r="L2353" s="411">
        <f>IF($J2335="Nso",0,VLOOKUP($A2332,'Class-9'!$B$9:$FL$108,88,0))</f>
        <v>0</v>
      </c>
      <c r="M2353" s="412">
        <f t="shared" si="478"/>
        <v>0</v>
      </c>
      <c r="N2353" s="411">
        <f t="shared" si="479"/>
        <v>0</v>
      </c>
      <c r="O2353" s="414" t="str">
        <f>IF($J2335="TC",0,IF($J2335="Nso",0,VLOOKUP($A2332,'Class-9'!$B$9:$FL$108,94,0)))</f>
        <v/>
      </c>
    </row>
    <row r="2354" spans="1:15" ht="16.5" customHeight="1" thickBot="1">
      <c r="A2354" s="1138"/>
      <c r="B2354" s="417" t="s">
        <v>200</v>
      </c>
      <c r="C2354" s="1114" t="str">
        <f>'Class-9'!$CR$3</f>
        <v>SOCIAL SCIENCE</v>
      </c>
      <c r="D2354" s="1115"/>
      <c r="E2354" s="411">
        <f>IF($J2336="TC",0,IF($J2335="Nso",0,VLOOKUP($A2332,'Class-9'!$B$9:$FL$108,95,0)))</f>
        <v>0</v>
      </c>
      <c r="F2354" s="411">
        <f>IF($J2336="TC",0,IF($J2335="Nso",0,VLOOKUP($A2332,'Class-9'!$B$9:$FL$108,96,0)))</f>
        <v>0</v>
      </c>
      <c r="G2354" s="412">
        <f t="shared" si="476"/>
        <v>0</v>
      </c>
      <c r="H2354" s="413">
        <f>IF($J2336="TC",0,IF($J2335="Nso",0,VLOOKUP($A2332,'Class-9'!$B$9:$FL$108,98,0)))</f>
        <v>0</v>
      </c>
      <c r="I2354" s="411">
        <f>IF($J2336="TC",0,IF($J2335="Nso",0,VLOOKUP($A2332,'Class-9'!$B$9:$FL$108,99,0)))</f>
        <v>0</v>
      </c>
      <c r="J2354" s="412">
        <f t="shared" si="477"/>
        <v>0</v>
      </c>
      <c r="K2354" s="411">
        <f>IF($J2336="TC",0,IF($J2335="Nso",0,VLOOKUP($A2332,'Class-9'!$B$9:$FL$108,101,0)))</f>
        <v>0</v>
      </c>
      <c r="L2354" s="411">
        <f>IF($J2336="Nso",0,VLOOKUP($A2332,'Class-9'!$B$9:$FL$108,102,0))</f>
        <v>0</v>
      </c>
      <c r="M2354" s="412">
        <f t="shared" si="478"/>
        <v>0</v>
      </c>
      <c r="N2354" s="411">
        <f t="shared" si="479"/>
        <v>0</v>
      </c>
      <c r="O2354" s="414" t="str">
        <f>IF($J2336="TC",0,IF($J2335="Nso",0,VLOOKUP($A2332,'Class-9'!$B$9:$FL$108,108,0)))</f>
        <v/>
      </c>
    </row>
    <row r="2355" spans="1:15" ht="23.25" customHeight="1">
      <c r="A2355" s="1138"/>
      <c r="B2355" s="417" t="s">
        <v>200</v>
      </c>
      <c r="C2355" s="1116" t="s">
        <v>89</v>
      </c>
      <c r="D2355" s="1117"/>
      <c r="E2355" s="1118"/>
      <c r="F2355" s="1122" t="s">
        <v>90</v>
      </c>
      <c r="G2355" s="1123"/>
      <c r="H2355" s="1124" t="s">
        <v>91</v>
      </c>
      <c r="I2355" s="1125"/>
      <c r="J2355" s="1126" t="s">
        <v>47</v>
      </c>
      <c r="K2355" s="1127"/>
      <c r="L2355" s="415" t="s">
        <v>111</v>
      </c>
      <c r="M2355" s="1128" t="s">
        <v>45</v>
      </c>
      <c r="N2355" s="1129"/>
      <c r="O2355" s="416" t="s">
        <v>49</v>
      </c>
    </row>
    <row r="2356" spans="1:15" ht="20.25" customHeight="1" thickBot="1">
      <c r="A2356" s="1138"/>
      <c r="B2356" s="417" t="s">
        <v>200</v>
      </c>
      <c r="C2356" s="1119"/>
      <c r="D2356" s="1120"/>
      <c r="E2356" s="1121"/>
      <c r="F2356" s="1130">
        <f>IF($J2335="TC",0,IF($J2335="Nso",0,VLOOKUP($A2332,'Class-9'!$B$9:$FL$108,160,0)))</f>
        <v>0</v>
      </c>
      <c r="G2356" s="1131"/>
      <c r="H2356" s="1130">
        <f>IF($J2335="TC",0,IF($J2335="Nso",0,VLOOKUP($A2332,'Class-9'!$B$9:$FL$108,161,0)))</f>
        <v>0</v>
      </c>
      <c r="I2356" s="1131"/>
      <c r="J2356" s="1132">
        <f>IF($J2335="TC",0,IF($J2335="Nso",0,VLOOKUP($A2332,'Class-9'!$B$9:$FL$108,162,0)))</f>
        <v>0</v>
      </c>
      <c r="K2356" s="1133"/>
      <c r="L2356" s="259" t="str">
        <f>IF($J2335="TC",0,IF($J2335="Nso",0,VLOOKUP($A2332,'Class-9'!$B$9:$FL$108,163,0)))</f>
        <v/>
      </c>
      <c r="M2356" s="1134" t="str">
        <f>IF($J2335="TC","TC",IF($J2335="Nso","NSO",VLOOKUP($A2332,'Class-9'!$B$9:$FL$108,164,0)))</f>
        <v/>
      </c>
      <c r="N2356" s="1135"/>
      <c r="O2356" s="79" t="str">
        <f>IF($J2335="Nso",0,VLOOKUP($A2332,'Class-9'!$B$9:$FL$108,166,0))</f>
        <v/>
      </c>
    </row>
    <row r="2357" spans="1:15" ht="20.25" customHeight="1">
      <c r="A2357" s="1138"/>
      <c r="B2357" s="417" t="s">
        <v>200</v>
      </c>
      <c r="C2357" s="1061" t="s">
        <v>64</v>
      </c>
      <c r="D2357" s="1062"/>
      <c r="E2357" s="1062"/>
      <c r="F2357" s="1062"/>
      <c r="G2357" s="1062"/>
      <c r="H2357" s="1063"/>
      <c r="I2357" s="1064" t="s">
        <v>65</v>
      </c>
      <c r="J2357" s="1065"/>
      <c r="K2357" s="1065"/>
      <c r="L2357" s="83">
        <f>VLOOKUP($A2332,'Class-9'!$B$9:$FL$108,157,0)</f>
        <v>0</v>
      </c>
      <c r="M2357" s="1066" t="s">
        <v>121</v>
      </c>
      <c r="N2357" s="1067"/>
      <c r="O2357" s="1068"/>
    </row>
    <row r="2358" spans="1:15" ht="20.25" customHeight="1" thickBot="1">
      <c r="A2358" s="1138"/>
      <c r="B2358" s="417" t="s">
        <v>200</v>
      </c>
      <c r="C2358" s="1069" t="s">
        <v>60</v>
      </c>
      <c r="D2358" s="1070"/>
      <c r="E2358" s="1070"/>
      <c r="F2358" s="1071" t="s">
        <v>192</v>
      </c>
      <c r="G2358" s="1071"/>
      <c r="H2358" s="260" t="s">
        <v>53</v>
      </c>
      <c r="I2358" s="1072" t="s">
        <v>66</v>
      </c>
      <c r="J2358" s="1073"/>
      <c r="K2358" s="1073"/>
      <c r="L2358" s="113">
        <f>VLOOKUP($A2332,'Class-9'!$B$9:$FL$108,158,0)</f>
        <v>0</v>
      </c>
      <c r="M2358" s="1074" t="str">
        <f>IF($J2335="TC",0,IF($J2335="Nso",0,VLOOKUP($A2332,'Class-9'!$B$9:$FL$108,159,0)))</f>
        <v/>
      </c>
      <c r="N2358" s="1075"/>
      <c r="O2358" s="1076"/>
    </row>
    <row r="2359" spans="1:15" ht="17.25" customHeight="1">
      <c r="A2359" s="1138"/>
      <c r="B2359" s="417" t="s">
        <v>200</v>
      </c>
      <c r="C2359" s="1069"/>
      <c r="D2359" s="1070"/>
      <c r="E2359" s="1070"/>
      <c r="F2359" s="1071"/>
      <c r="G2359" s="1071"/>
      <c r="H2359" s="261" t="s">
        <v>119</v>
      </c>
      <c r="I2359" s="1077" t="s">
        <v>67</v>
      </c>
      <c r="J2359" s="1078"/>
      <c r="K2359" s="1078"/>
      <c r="L2359" s="1079">
        <f>IF($J2335="TC","Transferred",IF($J2335="Nso","NameSeparated",VLOOKUP($A2332,'Class-9'!$B$9:$FL$108,167,0)))</f>
        <v>0</v>
      </c>
      <c r="M2359" s="1079"/>
      <c r="N2359" s="1079"/>
      <c r="O2359" s="1080"/>
    </row>
    <row r="2360" spans="1:15" ht="17.25" customHeight="1">
      <c r="A2360" s="1138"/>
      <c r="B2360" s="417" t="s">
        <v>200</v>
      </c>
      <c r="C2360" s="1081" t="str">
        <f>'Class-9'!$DF$3</f>
        <v>Foundation Of Information Tech.</v>
      </c>
      <c r="D2360" s="1082"/>
      <c r="E2360" s="1083"/>
      <c r="F2360" s="1084" t="str">
        <f>IF($J2335="TC",0,IF($J2335="Nso",0,VLOOKUP($A2332,'Class-9'!$B$9:$GP$108,185,0)))</f>
        <v>0/200</v>
      </c>
      <c r="G2360" s="1084"/>
      <c r="H2360" s="78" t="str">
        <f>IF($J2335="TC",0,IF($J2335="Nso",0,VLOOKUP($A2332,'Class-9'!$B$9:$GP$108,120,0)))</f>
        <v/>
      </c>
      <c r="I2360" s="1085" t="s">
        <v>79</v>
      </c>
      <c r="J2360" s="1086"/>
      <c r="K2360" s="1086"/>
      <c r="L2360" s="1087">
        <f>'Class-9'!$T$2</f>
        <v>44676</v>
      </c>
      <c r="M2360" s="1088"/>
      <c r="N2360" s="1088"/>
      <c r="O2360" s="1089"/>
    </row>
    <row r="2361" spans="1:15" ht="21" customHeight="1">
      <c r="A2361" s="1138"/>
      <c r="B2361" s="417" t="s">
        <v>200</v>
      </c>
      <c r="C2361" s="1090" t="str">
        <f>'Class-9'!$DR$3</f>
        <v>Health &amp; Phy. Edu.</v>
      </c>
      <c r="D2361" s="1084"/>
      <c r="E2361" s="1084"/>
      <c r="F2361" s="1030" t="str">
        <f>IF($J2335="TC",0,IF($J2335="Nso",0,VLOOKUP($A2332,'Class-9'!$B$9:$GP$108,189,0)))</f>
        <v>0/200</v>
      </c>
      <c r="G2361" s="1031"/>
      <c r="H2361" s="78" t="str">
        <f>IF($J2335="TC",0,IF($J2335="Nso",0,VLOOKUP($A2332,'Class-9'!$B$9:$GP$108,132,0)))</f>
        <v/>
      </c>
      <c r="I2361" s="1091"/>
      <c r="J2361" s="1092"/>
      <c r="K2361" s="1092"/>
      <c r="L2361" s="1092"/>
      <c r="M2361" s="1092"/>
      <c r="N2361" s="1092"/>
      <c r="O2361" s="1093"/>
    </row>
    <row r="2362" spans="1:15" ht="21" customHeight="1">
      <c r="A2362" s="1138"/>
      <c r="B2362" s="417" t="s">
        <v>200</v>
      </c>
      <c r="C2362" s="1028" t="str">
        <f>'Class-9'!$ED$3</f>
        <v>S.U.P.W.</v>
      </c>
      <c r="D2362" s="1029"/>
      <c r="E2362" s="1029"/>
      <c r="F2362" s="1030" t="str">
        <f>IF($J2335="TC",0,IF($J2335="Nso",0,VLOOKUP($A2332,'Class-9'!$B$9:$GP$108,193,0)))</f>
        <v>0/100</v>
      </c>
      <c r="G2362" s="1031"/>
      <c r="H2362" s="78" t="str">
        <f>IF($J2335="TC",0,IF($J2335="Nso",0,VLOOKUP($A2332,'Class-9'!$B$9:$GP$108,138,0)))</f>
        <v/>
      </c>
      <c r="I2362" s="1094"/>
      <c r="J2362" s="1095"/>
      <c r="K2362" s="1095"/>
      <c r="L2362" s="1095"/>
      <c r="M2362" s="1095"/>
      <c r="N2362" s="1095"/>
      <c r="O2362" s="1096"/>
    </row>
    <row r="2363" spans="1:15" ht="14.25" customHeight="1">
      <c r="A2363" s="1138"/>
      <c r="B2363" s="417" t="s">
        <v>200</v>
      </c>
      <c r="C2363" s="1028" t="str">
        <f>'Class-9'!$EJ$3</f>
        <v>ART EDUCATION</v>
      </c>
      <c r="D2363" s="1029"/>
      <c r="E2363" s="1029"/>
      <c r="F2363" s="1030" t="str">
        <f>IF($J2334="TC",0,IF($J2334="Nso",0,VLOOKUP($A2332,'Class-9'!$B$9:$GP$108,197,0)))</f>
        <v>0/100</v>
      </c>
      <c r="G2363" s="1031"/>
      <c r="H2363" s="78" t="str">
        <f>IF($J2334="TC",0,IF($J2334="Nso",0,VLOOKUP($A2332,'Class-9'!$B$9:$GP$108,144,0)))</f>
        <v/>
      </c>
      <c r="I2363" s="1032" t="s">
        <v>92</v>
      </c>
      <c r="J2363" s="1033"/>
      <c r="K2363" s="1033"/>
      <c r="L2363" s="1033"/>
      <c r="M2363" s="1033"/>
      <c r="N2363" s="1033"/>
      <c r="O2363" s="1034"/>
    </row>
    <row r="2364" spans="1:15" ht="14.25" customHeight="1" thickBot="1">
      <c r="A2364" s="1138"/>
      <c r="B2364" s="417" t="s">
        <v>200</v>
      </c>
      <c r="C2364" s="1035" t="str">
        <f>'Class-9'!$EP$3</f>
        <v>H &amp; C RAJ</v>
      </c>
      <c r="D2364" s="1036"/>
      <c r="E2364" s="1036"/>
      <c r="F2364" s="1037" t="str">
        <f>IF($J2335="TC",0,IF($J2335="Nso",0,VLOOKUP($A2332,'Class-9'!$B$9:$GU$108,201,0)))</f>
        <v>0/200</v>
      </c>
      <c r="G2364" s="1038"/>
      <c r="H2364" s="374" t="str">
        <f>IF($J2335="TC",0,IF($J2335="Nso",0,VLOOKUP($A2332,'Class-9'!$B$9:$GU$108,156,0)))</f>
        <v/>
      </c>
      <c r="I2364" s="1032" t="s">
        <v>73</v>
      </c>
      <c r="J2364" s="1033"/>
      <c r="K2364" s="1033"/>
      <c r="L2364" s="1033"/>
      <c r="M2364" s="1033"/>
      <c r="N2364" s="1033"/>
      <c r="O2364" s="1034"/>
    </row>
    <row r="2365" spans="1:15" ht="20.25" customHeight="1">
      <c r="A2365" s="1138"/>
      <c r="B2365" s="417" t="s">
        <v>200</v>
      </c>
      <c r="C2365" s="1046" t="s">
        <v>204</v>
      </c>
      <c r="D2365" s="1047"/>
      <c r="E2365" s="1048"/>
      <c r="F2365" s="1055" t="s">
        <v>205</v>
      </c>
      <c r="G2365" s="1056"/>
      <c r="H2365" s="434" t="s">
        <v>34</v>
      </c>
      <c r="I2365" s="1039" t="s">
        <v>74</v>
      </c>
      <c r="J2365" s="1033"/>
      <c r="K2365" s="1033"/>
      <c r="L2365" s="1033"/>
      <c r="M2365" s="1033"/>
      <c r="N2365" s="1033"/>
      <c r="O2365" s="1034"/>
    </row>
    <row r="2366" spans="1:15" ht="20.25" customHeight="1">
      <c r="A2366" s="1138"/>
      <c r="B2366" s="417" t="s">
        <v>200</v>
      </c>
      <c r="C2366" s="1049"/>
      <c r="D2366" s="1050"/>
      <c r="E2366" s="1051"/>
      <c r="F2366" s="1057" t="s">
        <v>206</v>
      </c>
      <c r="G2366" s="1058"/>
      <c r="H2366" s="435" t="s">
        <v>203</v>
      </c>
      <c r="I2366" s="1040" t="s">
        <v>75</v>
      </c>
      <c r="J2366" s="1041"/>
      <c r="K2366" s="1041"/>
      <c r="L2366" s="1041"/>
      <c r="M2366" s="1041"/>
      <c r="N2366" s="1041"/>
      <c r="O2366" s="1042"/>
    </row>
    <row r="2367" spans="1:15" ht="16.5" customHeight="1">
      <c r="A2367" s="1138"/>
      <c r="B2367" s="417" t="s">
        <v>200</v>
      </c>
      <c r="C2367" s="1049"/>
      <c r="D2367" s="1050"/>
      <c r="E2367" s="1051"/>
      <c r="F2367" s="1057" t="s">
        <v>210</v>
      </c>
      <c r="G2367" s="1058"/>
      <c r="H2367" s="435" t="s">
        <v>68</v>
      </c>
      <c r="I2367" s="1043"/>
      <c r="J2367" s="1044"/>
      <c r="K2367" s="1044"/>
      <c r="L2367" s="1044"/>
      <c r="M2367" s="1044"/>
      <c r="N2367" s="1044"/>
      <c r="O2367" s="1045"/>
    </row>
    <row r="2368" spans="1:15" ht="16.5" customHeight="1">
      <c r="A2368" s="1138"/>
      <c r="B2368" s="417" t="s">
        <v>200</v>
      </c>
      <c r="C2368" s="1049"/>
      <c r="D2368" s="1050"/>
      <c r="E2368" s="1051"/>
      <c r="F2368" s="1057" t="s">
        <v>211</v>
      </c>
      <c r="G2368" s="1058"/>
      <c r="H2368" s="435" t="s">
        <v>69</v>
      </c>
      <c r="I2368" s="1043"/>
      <c r="J2368" s="1044"/>
      <c r="K2368" s="1044"/>
      <c r="L2368" s="1044"/>
      <c r="M2368" s="1044"/>
      <c r="N2368" s="1044"/>
      <c r="O2368" s="1045"/>
    </row>
    <row r="2369" spans="1:16" ht="16.5" customHeight="1">
      <c r="A2369" s="1138"/>
      <c r="B2369" s="417" t="s">
        <v>200</v>
      </c>
      <c r="C2369" s="1049"/>
      <c r="D2369" s="1050"/>
      <c r="E2369" s="1051"/>
      <c r="F2369" s="1057" t="s">
        <v>120</v>
      </c>
      <c r="G2369" s="1058"/>
      <c r="H2369" s="435" t="s">
        <v>71</v>
      </c>
      <c r="I2369" s="1022" t="s">
        <v>93</v>
      </c>
      <c r="J2369" s="1023"/>
      <c r="K2369" s="1023"/>
      <c r="L2369" s="1023"/>
      <c r="M2369" s="1023"/>
      <c r="N2369" s="1023"/>
      <c r="O2369" s="1024"/>
    </row>
    <row r="2370" spans="1:16" ht="16.5" customHeight="1" thickBot="1">
      <c r="A2370" s="1138"/>
      <c r="B2370" s="418" t="s">
        <v>200</v>
      </c>
      <c r="C2370" s="1052"/>
      <c r="D2370" s="1053"/>
      <c r="E2370" s="1054"/>
      <c r="F2370" s="1059" t="s">
        <v>208</v>
      </c>
      <c r="G2370" s="1060"/>
      <c r="H2370" s="436" t="s">
        <v>70</v>
      </c>
      <c r="I2370" s="1025"/>
      <c r="J2370" s="1026"/>
      <c r="K2370" s="1026"/>
      <c r="L2370" s="1026"/>
      <c r="M2370" s="1026"/>
      <c r="N2370" s="1026"/>
      <c r="O2370" s="1027"/>
    </row>
    <row r="2371" spans="1:16" ht="24.75" customHeight="1" thickTop="1" thickBot="1">
      <c r="A2371" s="263">
        <f>A2332+1</f>
        <v>61</v>
      </c>
      <c r="B2371" s="1137" t="s">
        <v>56</v>
      </c>
      <c r="C2371" s="1137"/>
      <c r="D2371" s="1137"/>
      <c r="E2371" s="1137"/>
      <c r="F2371" s="1137"/>
      <c r="G2371" s="1137"/>
      <c r="H2371" s="1137"/>
      <c r="I2371" s="1137"/>
      <c r="J2371" s="1137"/>
      <c r="K2371" s="1137"/>
      <c r="L2371" s="1137"/>
      <c r="M2371" s="1137"/>
      <c r="N2371" s="1137"/>
      <c r="O2371" s="1137"/>
    </row>
    <row r="2372" spans="1:16" s="430" customFormat="1" ht="30.75" customHeight="1" thickTop="1">
      <c r="A2372" s="1138"/>
      <c r="B2372" s="1139"/>
      <c r="C2372" s="1140"/>
      <c r="D2372" s="1143" t="str">
        <f>Master!$E$8</f>
        <v>Govt. Sr. Secondary School Raimalwada</v>
      </c>
      <c r="E2372" s="1144"/>
      <c r="F2372" s="1144"/>
      <c r="G2372" s="1144"/>
      <c r="H2372" s="1144"/>
      <c r="I2372" s="1144"/>
      <c r="J2372" s="1144"/>
      <c r="K2372" s="1144"/>
      <c r="L2372" s="1144"/>
      <c r="M2372" s="1144"/>
      <c r="N2372" s="1144"/>
      <c r="O2372" s="1145"/>
    </row>
    <row r="2373" spans="1:16" ht="26.25" customHeight="1" thickBot="1">
      <c r="A2373" s="1138"/>
      <c r="B2373" s="1141"/>
      <c r="C2373" s="1142"/>
      <c r="D2373" s="1146" t="str">
        <f>Master!$E$11</f>
        <v>P.S.-Bapini (Jodhpur)</v>
      </c>
      <c r="E2373" s="1147"/>
      <c r="F2373" s="1147"/>
      <c r="G2373" s="1147"/>
      <c r="H2373" s="1147"/>
      <c r="I2373" s="1147"/>
      <c r="J2373" s="1147"/>
      <c r="K2373" s="1147"/>
      <c r="L2373" s="1147"/>
      <c r="M2373" s="1147"/>
      <c r="N2373" s="1147"/>
      <c r="O2373" s="1148"/>
    </row>
    <row r="2374" spans="1:16" ht="22.5" customHeight="1">
      <c r="A2374" s="1138"/>
      <c r="B2374" s="262"/>
      <c r="C2374" s="1149" t="s">
        <v>183</v>
      </c>
      <c r="D2374" s="1150"/>
      <c r="E2374" s="1150"/>
      <c r="F2374" s="1150"/>
      <c r="G2374" s="1151"/>
      <c r="H2374" s="1158" t="s">
        <v>156</v>
      </c>
      <c r="I2374" s="1158"/>
      <c r="J2374" s="1161">
        <f>VLOOKUP($A2371,'Class-9'!$B$9:$K$108,6)</f>
        <v>0</v>
      </c>
      <c r="K2374" s="1162"/>
      <c r="L2374" s="1167" t="s">
        <v>76</v>
      </c>
      <c r="M2374" s="1168"/>
      <c r="N2374" s="1169" t="str">
        <f>Master!$E$14</f>
        <v>08151106901</v>
      </c>
      <c r="O2374" s="1170"/>
    </row>
    <row r="2375" spans="1:16" ht="18.75" customHeight="1">
      <c r="A2375" s="1138"/>
      <c r="B2375" s="37"/>
      <c r="C2375" s="1152"/>
      <c r="D2375" s="1153"/>
      <c r="E2375" s="1153"/>
      <c r="F2375" s="1153"/>
      <c r="G2375" s="1154"/>
      <c r="H2375" s="1159"/>
      <c r="I2375" s="1159"/>
      <c r="J2375" s="1163"/>
      <c r="K2375" s="1164"/>
      <c r="L2375" s="1171" t="s">
        <v>72</v>
      </c>
      <c r="M2375" s="1172"/>
      <c r="N2375" s="1172"/>
      <c r="O2375" s="1173"/>
      <c r="P2375" s="104" t="s">
        <v>191</v>
      </c>
    </row>
    <row r="2376" spans="1:16" ht="23.25" customHeight="1" thickBot="1">
      <c r="A2376" s="1138"/>
      <c r="B2376" s="37"/>
      <c r="C2376" s="1155"/>
      <c r="D2376" s="1156"/>
      <c r="E2376" s="1156"/>
      <c r="F2376" s="1156"/>
      <c r="G2376" s="1157"/>
      <c r="H2376" s="1160"/>
      <c r="I2376" s="1160"/>
      <c r="J2376" s="1165"/>
      <c r="K2376" s="1166"/>
      <c r="L2376" s="1174" t="s">
        <v>57</v>
      </c>
      <c r="M2376" s="1175"/>
      <c r="N2376" s="1176" t="str">
        <f>Master!$E$6</f>
        <v>2021-22</v>
      </c>
      <c r="O2376" s="1177"/>
    </row>
    <row r="2377" spans="1:16" ht="20.25" customHeight="1">
      <c r="A2377" s="1138"/>
      <c r="B2377" s="417" t="s">
        <v>200</v>
      </c>
      <c r="C2377" s="1178" t="s">
        <v>22</v>
      </c>
      <c r="D2377" s="1179"/>
      <c r="E2377" s="1179"/>
      <c r="F2377" s="1180"/>
      <c r="G2377" s="23" t="s">
        <v>181</v>
      </c>
      <c r="H2377" s="1181">
        <f>VLOOKUP($A2371,'Class-9'!$B$9:$FL$108,4,0)</f>
        <v>0</v>
      </c>
      <c r="I2377" s="1181"/>
      <c r="J2377" s="1181"/>
      <c r="K2377" s="1181"/>
      <c r="L2377" s="1181"/>
      <c r="M2377" s="1181"/>
      <c r="N2377" s="1181"/>
      <c r="O2377" s="1182"/>
    </row>
    <row r="2378" spans="1:16" ht="20.25" customHeight="1">
      <c r="A2378" s="1138"/>
      <c r="B2378" s="417" t="s">
        <v>200</v>
      </c>
      <c r="C2378" s="1183" t="s">
        <v>24</v>
      </c>
      <c r="D2378" s="1184"/>
      <c r="E2378" s="1184"/>
      <c r="F2378" s="1185"/>
      <c r="G2378" s="31" t="s">
        <v>181</v>
      </c>
      <c r="H2378" s="1186">
        <f>VLOOKUP($A2371,'Class-9'!$B$9:$FL$108,7,0)</f>
        <v>0</v>
      </c>
      <c r="I2378" s="1186"/>
      <c r="J2378" s="1186"/>
      <c r="K2378" s="1186"/>
      <c r="L2378" s="1186"/>
      <c r="M2378" s="1186"/>
      <c r="N2378" s="1186"/>
      <c r="O2378" s="1187"/>
    </row>
    <row r="2379" spans="1:16" ht="20.25" customHeight="1">
      <c r="A2379" s="1138"/>
      <c r="B2379" s="417" t="s">
        <v>200</v>
      </c>
      <c r="C2379" s="1183" t="s">
        <v>25</v>
      </c>
      <c r="D2379" s="1184"/>
      <c r="E2379" s="1184"/>
      <c r="F2379" s="1185"/>
      <c r="G2379" s="31" t="s">
        <v>181</v>
      </c>
      <c r="H2379" s="1186">
        <f>VLOOKUP($A2371,'Class-9'!$B$9:$FL$108,8,0)</f>
        <v>0</v>
      </c>
      <c r="I2379" s="1186"/>
      <c r="J2379" s="1186"/>
      <c r="K2379" s="1186"/>
      <c r="L2379" s="1186"/>
      <c r="M2379" s="1186"/>
      <c r="N2379" s="1186"/>
      <c r="O2379" s="1187"/>
    </row>
    <row r="2380" spans="1:16" ht="20.25" customHeight="1">
      <c r="A2380" s="1138"/>
      <c r="B2380" s="417" t="s">
        <v>200</v>
      </c>
      <c r="C2380" s="1183" t="s">
        <v>58</v>
      </c>
      <c r="D2380" s="1184"/>
      <c r="E2380" s="1184"/>
      <c r="F2380" s="1185"/>
      <c r="G2380" s="31" t="s">
        <v>181</v>
      </c>
      <c r="H2380" s="1186">
        <f>VLOOKUP($A2371,'Class-9'!$B$9:$FL$108,9,0)</f>
        <v>0</v>
      </c>
      <c r="I2380" s="1186"/>
      <c r="J2380" s="1186"/>
      <c r="K2380" s="1186"/>
      <c r="L2380" s="1186"/>
      <c r="M2380" s="1186"/>
      <c r="N2380" s="1186"/>
      <c r="O2380" s="1187"/>
    </row>
    <row r="2381" spans="1:16" ht="20.25" customHeight="1">
      <c r="A2381" s="1138"/>
      <c r="B2381" s="417" t="s">
        <v>200</v>
      </c>
      <c r="C2381" s="1183" t="s">
        <v>59</v>
      </c>
      <c r="D2381" s="1184"/>
      <c r="E2381" s="1184"/>
      <c r="F2381" s="1185"/>
      <c r="G2381" s="31" t="s">
        <v>181</v>
      </c>
      <c r="H2381" s="1188" t="str">
        <f>CONCATENATE('Class-9'!$G$4,'Class-9'!$J$4)</f>
        <v>9(A)</v>
      </c>
      <c r="I2381" s="1186"/>
      <c r="J2381" s="1186"/>
      <c r="K2381" s="1186"/>
      <c r="L2381" s="1186"/>
      <c r="M2381" s="1186"/>
      <c r="N2381" s="1186"/>
      <c r="O2381" s="1187"/>
    </row>
    <row r="2382" spans="1:16" ht="20.25" customHeight="1" thickBot="1">
      <c r="A2382" s="1138"/>
      <c r="B2382" s="417" t="s">
        <v>200</v>
      </c>
      <c r="C2382" s="1189" t="s">
        <v>27</v>
      </c>
      <c r="D2382" s="1190"/>
      <c r="E2382" s="1190"/>
      <c r="F2382" s="1191"/>
      <c r="G2382" s="80" t="s">
        <v>181</v>
      </c>
      <c r="H2382" s="1192">
        <f>VLOOKUP($A2371,'Class-9'!$B$9:$FL$108,10,0)</f>
        <v>0</v>
      </c>
      <c r="I2382" s="1192"/>
      <c r="J2382" s="1192"/>
      <c r="K2382" s="1192"/>
      <c r="L2382" s="1192"/>
      <c r="M2382" s="1192"/>
      <c r="N2382" s="1192"/>
      <c r="O2382" s="1193"/>
    </row>
    <row r="2383" spans="1:16" ht="16.5" customHeight="1">
      <c r="A2383" s="1138"/>
      <c r="B2383" s="417" t="s">
        <v>200</v>
      </c>
      <c r="C2383" s="1194" t="s">
        <v>60</v>
      </c>
      <c r="D2383" s="1195"/>
      <c r="E2383" s="1198" t="s">
        <v>81</v>
      </c>
      <c r="F2383" s="1198" t="s">
        <v>82</v>
      </c>
      <c r="G2383" s="1200" t="s">
        <v>32</v>
      </c>
      <c r="H2383" s="1202" t="s">
        <v>61</v>
      </c>
      <c r="I2383" s="1202"/>
      <c r="J2383" s="1203"/>
      <c r="K2383" s="1204" t="s">
        <v>97</v>
      </c>
      <c r="L2383" s="1205"/>
      <c r="M2383" s="1206"/>
      <c r="N2383" s="1097" t="s">
        <v>88</v>
      </c>
      <c r="O2383" s="1099" t="s">
        <v>118</v>
      </c>
    </row>
    <row r="2384" spans="1:16" ht="16.5" customHeight="1">
      <c r="A2384" s="1138"/>
      <c r="B2384" s="417" t="s">
        <v>200</v>
      </c>
      <c r="C2384" s="1196"/>
      <c r="D2384" s="1197"/>
      <c r="E2384" s="1199"/>
      <c r="F2384" s="1199"/>
      <c r="G2384" s="1201"/>
      <c r="H2384" s="428" t="s">
        <v>31</v>
      </c>
      <c r="I2384" s="254" t="s">
        <v>194</v>
      </c>
      <c r="J2384" s="429" t="s">
        <v>32</v>
      </c>
      <c r="K2384" s="428" t="s">
        <v>31</v>
      </c>
      <c r="L2384" s="254" t="s">
        <v>194</v>
      </c>
      <c r="M2384" s="429" t="s">
        <v>32</v>
      </c>
      <c r="N2384" s="1098"/>
      <c r="O2384" s="1100"/>
    </row>
    <row r="2385" spans="1:15" ht="16.5" customHeight="1" thickBot="1">
      <c r="A2385" s="1138"/>
      <c r="B2385" s="417" t="s">
        <v>200</v>
      </c>
      <c r="C2385" s="1102" t="s">
        <v>62</v>
      </c>
      <c r="D2385" s="1103"/>
      <c r="E2385" s="253">
        <f>'Class-9'!$L$7</f>
        <v>10</v>
      </c>
      <c r="F2385" s="253">
        <f>'Class-9'!$M$7</f>
        <v>10</v>
      </c>
      <c r="G2385" s="255">
        <f>SUM(E2385:F2385)</f>
        <v>20</v>
      </c>
      <c r="H2385" s="253">
        <f>'Class-9'!$O$7</f>
        <v>24</v>
      </c>
      <c r="I2385" s="253">
        <f>'Class-9'!$P$7</f>
        <v>6</v>
      </c>
      <c r="J2385" s="255">
        <f>SUM(H2385:I2385)</f>
        <v>30</v>
      </c>
      <c r="K2385" s="253">
        <f>'Class-9'!$R$7</f>
        <v>40</v>
      </c>
      <c r="L2385" s="253">
        <f>'Class-9'!$S$7</f>
        <v>10</v>
      </c>
      <c r="M2385" s="255">
        <f>SUM(K2385:L2385)</f>
        <v>50</v>
      </c>
      <c r="N2385" s="129">
        <f>SUM(G2385,J2385,M2385)</f>
        <v>100</v>
      </c>
      <c r="O2385" s="1101"/>
    </row>
    <row r="2386" spans="1:15" ht="16.5" customHeight="1">
      <c r="A2386" s="1138"/>
      <c r="B2386" s="417" t="s">
        <v>200</v>
      </c>
      <c r="C2386" s="1104" t="str">
        <f>'Class-9'!$L$3</f>
        <v>HINDI</v>
      </c>
      <c r="D2386" s="1105"/>
      <c r="E2386" s="81">
        <f>IF($J2374="TC",0,IF($J2374="Nso",0,VLOOKUP($A2371,'Class-9'!$B$9:$FL$108,11,0)))</f>
        <v>0</v>
      </c>
      <c r="F2386" s="81">
        <f>IF($J2374="TC",0,IF($J2374="Nso",0,VLOOKUP($A2371,'Class-9'!$B$9:$FL$108,12,0)))</f>
        <v>0</v>
      </c>
      <c r="G2386" s="256">
        <f>E2386+F2386</f>
        <v>0</v>
      </c>
      <c r="H2386" s="81">
        <f>IF($J2374="TC",0,IF($J2374="Nso",0,VLOOKUP($A2371,'Class-9'!$B$9:$FL$108,14,0)))</f>
        <v>0</v>
      </c>
      <c r="I2386" s="81">
        <f>IF($J2374="TC",0,IF($J2374="Nso",0,VLOOKUP($A2371,'Class-9'!$B$9:$FL$108,15,0)))</f>
        <v>0</v>
      </c>
      <c r="J2386" s="256">
        <f>H2386+I2386</f>
        <v>0</v>
      </c>
      <c r="K2386" s="81">
        <f>IF($J2374="TC",0,IF($J2374="Nso",0,VLOOKUP($A2371,'Class-9'!$B$9:$FL$108,17,0)))</f>
        <v>0</v>
      </c>
      <c r="L2386" s="81">
        <f>IF($J2374="Nso",0,VLOOKUP($A2371,'Class-9'!$B$9:$FL$108,18,0))</f>
        <v>0</v>
      </c>
      <c r="M2386" s="256">
        <f>K2386+L2386</f>
        <v>0</v>
      </c>
      <c r="N2386" s="81">
        <f>G2386+J2386+M2386</f>
        <v>0</v>
      </c>
      <c r="O2386" s="82" t="str">
        <f>IF($J2374="TC",0,IF($J2374="Nso",0,VLOOKUP($A2371,'Class-9'!$B$9:$FL$108,24,0)))</f>
        <v/>
      </c>
    </row>
    <row r="2387" spans="1:15" ht="16.5" customHeight="1" thickBot="1">
      <c r="A2387" s="1138"/>
      <c r="B2387" s="417" t="s">
        <v>200</v>
      </c>
      <c r="C2387" s="1106" t="str">
        <f>'Class-9'!$Z$3</f>
        <v>ENGLISH</v>
      </c>
      <c r="D2387" s="1107"/>
      <c r="E2387" s="419">
        <f>IF($J2374="TC",0,IF($J2374="Nso",0,VLOOKUP($A2371,'Class-9'!$B$9:$FL$108,25,0)))</f>
        <v>0</v>
      </c>
      <c r="F2387" s="419">
        <f>IF($J2374="TC",0,IF($J2374="Nso",0,VLOOKUP($A2371,'Class-9'!$B$9:$FL$108,26,0)))</f>
        <v>0</v>
      </c>
      <c r="G2387" s="420">
        <f t="shared" ref="G2387" si="480">E2387+F2387</f>
        <v>0</v>
      </c>
      <c r="H2387" s="421">
        <f>IF($J2374="TC",0,IF($J2374="Nso",0,VLOOKUP($A2371,'Class-9'!$B$9:$FL$108,28,0)))</f>
        <v>0</v>
      </c>
      <c r="I2387" s="419">
        <f>IF($J2374="TC",0,IF($J2374="Nso",0,VLOOKUP($A2371,'Class-9'!$B$9:$FL$108,29,0)))</f>
        <v>0</v>
      </c>
      <c r="J2387" s="420">
        <f t="shared" ref="J2387" si="481">H2387+I2387</f>
        <v>0</v>
      </c>
      <c r="K2387" s="419">
        <f>IF($J2374="TC",0,IF($J2374="Nso",0,VLOOKUP($A2371,'Class-9'!$B$9:$FL$108,31,0)))</f>
        <v>0</v>
      </c>
      <c r="L2387" s="419">
        <f>IF($J2374="Nso",0,VLOOKUP($A2371,'Class-9'!$B$9:$FL$108,32,0))</f>
        <v>0</v>
      </c>
      <c r="M2387" s="420">
        <f t="shared" ref="M2387" si="482">K2387+L2387</f>
        <v>0</v>
      </c>
      <c r="N2387" s="419">
        <f t="shared" ref="N2387" si="483">G2387+J2387+M2387</f>
        <v>0</v>
      </c>
      <c r="O2387" s="422" t="str">
        <f>IF($J2374="TC",0,IF($J2374="Nso",0,VLOOKUP($A2371,'Class-9'!$B$9:$FL$108,38,0)))</f>
        <v/>
      </c>
    </row>
    <row r="2388" spans="1:15" ht="16.5" customHeight="1" thickBot="1">
      <c r="A2388" s="1138"/>
      <c r="B2388" s="417" t="s">
        <v>200</v>
      </c>
      <c r="C2388" s="1108" t="s">
        <v>62</v>
      </c>
      <c r="D2388" s="1109"/>
      <c r="E2388" s="424">
        <f>'Class-9'!$AN$7</f>
        <v>20</v>
      </c>
      <c r="F2388" s="424">
        <f>'Class-9'!$AO$7</f>
        <v>20</v>
      </c>
      <c r="G2388" s="425">
        <f>SUM(E2388:F2388)</f>
        <v>40</v>
      </c>
      <c r="H2388" s="424">
        <f>'Class-9'!$AQ$7</f>
        <v>48</v>
      </c>
      <c r="I2388" s="424">
        <f>'Class-9'!$AR$7</f>
        <v>12</v>
      </c>
      <c r="J2388" s="425">
        <f>SUM(H2388:I2388)</f>
        <v>60</v>
      </c>
      <c r="K2388" s="424">
        <f>'Class-9'!$AT$7</f>
        <v>80</v>
      </c>
      <c r="L2388" s="424">
        <f>'Class-9'!$AU$7</f>
        <v>20</v>
      </c>
      <c r="M2388" s="425">
        <f>SUM(K2388:L2388)</f>
        <v>100</v>
      </c>
      <c r="N2388" s="426">
        <f>SUM(G2388,J2388,M2388)</f>
        <v>200</v>
      </c>
      <c r="O2388" s="427" t="s">
        <v>201</v>
      </c>
    </row>
    <row r="2389" spans="1:15" ht="16.5" customHeight="1">
      <c r="A2389" s="1138"/>
      <c r="B2389" s="417" t="s">
        <v>200</v>
      </c>
      <c r="C2389" s="1110" t="str">
        <f>'Class-9'!$AN$3</f>
        <v>SANSKRIT-I</v>
      </c>
      <c r="D2389" s="1111"/>
      <c r="E2389" s="81">
        <f>IF($J2374="TC",0,IF($J2374="Nso",0,VLOOKUP($A2371,'Class-9'!$B$9:$FL$108,39,0)))</f>
        <v>0</v>
      </c>
      <c r="F2389" s="81">
        <f>IF($J2374="TC",0,IF($J2374="TC",0,IF($J2374="Nso",0,VLOOKUP($A2371,'Class-9'!$B$9:$FL$108,40,0))))</f>
        <v>0</v>
      </c>
      <c r="G2389" s="423">
        <f t="shared" ref="G2389:G2393" si="484">E2389+F2389</f>
        <v>0</v>
      </c>
      <c r="H2389" s="410">
        <f>IF($J2374="TC",0,IF($J2374="Nso",0,VLOOKUP($A2371,'Class-9'!$B$9:$FL$108,42,0)))</f>
        <v>0</v>
      </c>
      <c r="I2389" s="81">
        <f>IF($J2374="TC",0,IF($J2374="Nso",0,VLOOKUP($A2371,'Class-9'!$B$9:$FL$108,43,0)))</f>
        <v>0</v>
      </c>
      <c r="J2389" s="423">
        <f t="shared" ref="J2389:J2393" si="485">H2389+I2389</f>
        <v>0</v>
      </c>
      <c r="K2389" s="81">
        <f>IF($J2374="TC",0,IF($J2374="Nso",0,VLOOKUP($A2371,'Class-9'!$B$9:$FL$108,45,0)))</f>
        <v>0</v>
      </c>
      <c r="L2389" s="81">
        <f>IF($J2374="Nso",0,VLOOKUP($A2371,'Class-9'!$B$9:$FL$108,46,0))</f>
        <v>0</v>
      </c>
      <c r="M2389" s="423">
        <f t="shared" ref="M2389:M2393" si="486">K2389+L2389</f>
        <v>0</v>
      </c>
      <c r="N2389" s="81">
        <f t="shared" ref="N2389:N2393" si="487">G2389+J2389+M2389</f>
        <v>0</v>
      </c>
      <c r="O2389" s="82" t="str">
        <f>IF($J2374="TC",0,IF($J2374="Nso",0,VLOOKUP($A2371,'Class-9'!$B$9:$FL$108,52,0)))</f>
        <v/>
      </c>
    </row>
    <row r="2390" spans="1:15" ht="16.5" customHeight="1">
      <c r="A2390" s="1138"/>
      <c r="B2390" s="417" t="s">
        <v>200</v>
      </c>
      <c r="C2390" s="1112" t="str">
        <f>'Class-9'!$BB$3</f>
        <v>SANSKRIT-II</v>
      </c>
      <c r="D2390" s="1113"/>
      <c r="E2390" s="81">
        <f>IF($J2374="TC",0,IF($J2374="Nso",0,VLOOKUP($A2371,'Class-9'!$B$9:$FL$108,53,0)))</f>
        <v>0</v>
      </c>
      <c r="F2390" s="81">
        <f>IF($J2374="TC",0,IF($J2374="Nso",0,VLOOKUP($A2371,'Class-9'!$B$9:$FL$108,54,0)))</f>
        <v>0</v>
      </c>
      <c r="G2390" s="257">
        <f t="shared" si="484"/>
        <v>0</v>
      </c>
      <c r="H2390" s="258">
        <f>IF($J2374="TC",0,IF($J2374="Nso",0,VLOOKUP($A2371,'Class-9'!$B$9:$FL$108,56,0)))</f>
        <v>0</v>
      </c>
      <c r="I2390" s="81">
        <f>IF($J2374="TC",0,IF($J2374="Nso",0,VLOOKUP($A2371,'Class-9'!$B$9:$FL$108,57,0)))</f>
        <v>0</v>
      </c>
      <c r="J2390" s="257">
        <f t="shared" si="485"/>
        <v>0</v>
      </c>
      <c r="K2390" s="81">
        <f>IF($J2374="TC",0,IF($J2374="Nso",0,VLOOKUP($A2371,'Class-9'!$B$9:$FL$108,59,0)))</f>
        <v>0</v>
      </c>
      <c r="L2390" s="81">
        <f>IF($J2374="Nso",0,VLOOKUP($A2371,'Class-9'!$B$9:$FL$108,60,0))</f>
        <v>0</v>
      </c>
      <c r="M2390" s="257">
        <f t="shared" si="486"/>
        <v>0</v>
      </c>
      <c r="N2390" s="81">
        <f t="shared" si="487"/>
        <v>0</v>
      </c>
      <c r="O2390" s="82" t="str">
        <f>IF($J2374="TC",0,IF($J2374="Nso",0,VLOOKUP($A2371,'Class-9'!$B$9:$FL$108,66,0)))</f>
        <v/>
      </c>
    </row>
    <row r="2391" spans="1:15" ht="16.5" customHeight="1">
      <c r="A2391" s="1138"/>
      <c r="B2391" s="417" t="s">
        <v>200</v>
      </c>
      <c r="C2391" s="1112" t="str">
        <f>'Class-9'!$BP$3</f>
        <v>MATHEMATICS</v>
      </c>
      <c r="D2391" s="1113"/>
      <c r="E2391" s="81">
        <f>IF($J2374="TC",0,IF($J2374="Nso",0,VLOOKUP($A2371,'Class-9'!$B$9:$FL$108,67,0)))</f>
        <v>0</v>
      </c>
      <c r="F2391" s="81">
        <f>IF($J2374="TC",0,IF($J2374="Nso",0,VLOOKUP($A2371,'Class-9'!$B$9:$FL$108,68,0)))</f>
        <v>0</v>
      </c>
      <c r="G2391" s="257">
        <f t="shared" si="484"/>
        <v>0</v>
      </c>
      <c r="H2391" s="258">
        <f>IF($J2374="TC",0,IF($J2374="Nso",0,VLOOKUP($A2371,'Class-9'!$B$9:$FL$108,70,0)))</f>
        <v>0</v>
      </c>
      <c r="I2391" s="81">
        <f>IF($J2374="TC",0,IF($J2374="Nso",0,VLOOKUP($A2371,'Class-9'!$B$9:$FL$108,71,0)))</f>
        <v>0</v>
      </c>
      <c r="J2391" s="257">
        <f t="shared" si="485"/>
        <v>0</v>
      </c>
      <c r="K2391" s="81">
        <f>IF($J2374="TC",0,IF($J2374="Nso",0,VLOOKUP($A2371,'Class-9'!$B$9:$FL$108,73,0)))</f>
        <v>0</v>
      </c>
      <c r="L2391" s="81">
        <f>IF($J2374="Nso",0,VLOOKUP($A2371,'Class-9'!$B$9:$FL$108,74,0))</f>
        <v>0</v>
      </c>
      <c r="M2391" s="257">
        <f t="shared" si="486"/>
        <v>0</v>
      </c>
      <c r="N2391" s="81">
        <f t="shared" si="487"/>
        <v>0</v>
      </c>
      <c r="O2391" s="82" t="str">
        <f>IF($J2374="TC",0,IF($J2374="Nso",0,VLOOKUP($A2371,'Class-9'!$B$9:$FL$108,80,0)))</f>
        <v/>
      </c>
    </row>
    <row r="2392" spans="1:15" ht="16.5" customHeight="1">
      <c r="A2392" s="1138"/>
      <c r="B2392" s="417" t="s">
        <v>200</v>
      </c>
      <c r="C2392" s="1114" t="str">
        <f>'Class-9'!$CD$3</f>
        <v>SCIENCE</v>
      </c>
      <c r="D2392" s="1115"/>
      <c r="E2392" s="411">
        <f>IF($J2374="TC",0,IF($J2374="Nso",0,VLOOKUP($A2371,'Class-9'!$B$9:$FL$108,81,0)))</f>
        <v>0</v>
      </c>
      <c r="F2392" s="411">
        <f>IF($J2374="TC",0,IF($J2374="Nso",0,VLOOKUP($A2371,'Class-9'!$B$9:$FL$108,82,0)))</f>
        <v>0</v>
      </c>
      <c r="G2392" s="412">
        <f t="shared" si="484"/>
        <v>0</v>
      </c>
      <c r="H2392" s="413">
        <f>IF($J2374="TC",0,IF($J2374="Nso",0,VLOOKUP($A2371,'Class-9'!$B$9:$FL$108,84,0)))</f>
        <v>0</v>
      </c>
      <c r="I2392" s="411">
        <f>IF($J2374="TC",0,IF($J2374="Nso",0,VLOOKUP($A2371,'Class-9'!$B$9:$FL$108,85,0)))</f>
        <v>0</v>
      </c>
      <c r="J2392" s="412">
        <f t="shared" si="485"/>
        <v>0</v>
      </c>
      <c r="K2392" s="411">
        <f>IF($J2374="TC",0,IF($J2374="Nso",0,VLOOKUP($A2371,'Class-9'!$B$9:$FL$108,87,0)))</f>
        <v>0</v>
      </c>
      <c r="L2392" s="411">
        <f>IF($J2374="Nso",0,VLOOKUP($A2371,'Class-9'!$B$9:$FL$108,88,0))</f>
        <v>0</v>
      </c>
      <c r="M2392" s="412">
        <f t="shared" si="486"/>
        <v>0</v>
      </c>
      <c r="N2392" s="411">
        <f t="shared" si="487"/>
        <v>0</v>
      </c>
      <c r="O2392" s="414" t="str">
        <f>IF($J2374="TC",0,IF($J2374="Nso",0,VLOOKUP($A2371,'Class-9'!$B$9:$FL$108,94,0)))</f>
        <v/>
      </c>
    </row>
    <row r="2393" spans="1:15" ht="16.5" customHeight="1" thickBot="1">
      <c r="A2393" s="1138"/>
      <c r="B2393" s="417" t="s">
        <v>200</v>
      </c>
      <c r="C2393" s="1114" t="str">
        <f>'Class-9'!$CR$3</f>
        <v>SOCIAL SCIENCE</v>
      </c>
      <c r="D2393" s="1115"/>
      <c r="E2393" s="411">
        <f>IF($J2375="TC",0,IF($J2374="Nso",0,VLOOKUP($A2371,'Class-9'!$B$9:$FL$108,95,0)))</f>
        <v>0</v>
      </c>
      <c r="F2393" s="411">
        <f>IF($J2375="TC",0,IF($J2374="Nso",0,VLOOKUP($A2371,'Class-9'!$B$9:$FL$108,96,0)))</f>
        <v>0</v>
      </c>
      <c r="G2393" s="412">
        <f t="shared" si="484"/>
        <v>0</v>
      </c>
      <c r="H2393" s="413">
        <f>IF($J2375="TC",0,IF($J2374="Nso",0,VLOOKUP($A2371,'Class-9'!$B$9:$FL$108,98,0)))</f>
        <v>0</v>
      </c>
      <c r="I2393" s="411">
        <f>IF($J2375="TC",0,IF($J2374="Nso",0,VLOOKUP($A2371,'Class-9'!$B$9:$FL$108,99,0)))</f>
        <v>0</v>
      </c>
      <c r="J2393" s="412">
        <f t="shared" si="485"/>
        <v>0</v>
      </c>
      <c r="K2393" s="411">
        <f>IF($J2375="TC",0,IF($J2374="Nso",0,VLOOKUP($A2371,'Class-9'!$B$9:$FL$108,101,0)))</f>
        <v>0</v>
      </c>
      <c r="L2393" s="411">
        <f>IF($J2375="Nso",0,VLOOKUP($A2371,'Class-9'!$B$9:$FL$108,102,0))</f>
        <v>0</v>
      </c>
      <c r="M2393" s="412">
        <f t="shared" si="486"/>
        <v>0</v>
      </c>
      <c r="N2393" s="411">
        <f t="shared" si="487"/>
        <v>0</v>
      </c>
      <c r="O2393" s="414" t="str">
        <f>IF($J2375="TC",0,IF($J2374="Nso",0,VLOOKUP($A2371,'Class-9'!$B$9:$FL$108,108,0)))</f>
        <v/>
      </c>
    </row>
    <row r="2394" spans="1:15" ht="23.25" customHeight="1">
      <c r="A2394" s="1138"/>
      <c r="B2394" s="417" t="s">
        <v>200</v>
      </c>
      <c r="C2394" s="1116" t="s">
        <v>89</v>
      </c>
      <c r="D2394" s="1117"/>
      <c r="E2394" s="1118"/>
      <c r="F2394" s="1122" t="s">
        <v>90</v>
      </c>
      <c r="G2394" s="1123"/>
      <c r="H2394" s="1124" t="s">
        <v>91</v>
      </c>
      <c r="I2394" s="1125"/>
      <c r="J2394" s="1126" t="s">
        <v>47</v>
      </c>
      <c r="K2394" s="1127"/>
      <c r="L2394" s="415" t="s">
        <v>111</v>
      </c>
      <c r="M2394" s="1128" t="s">
        <v>45</v>
      </c>
      <c r="N2394" s="1129"/>
      <c r="O2394" s="416" t="s">
        <v>49</v>
      </c>
    </row>
    <row r="2395" spans="1:15" ht="20.25" customHeight="1" thickBot="1">
      <c r="A2395" s="1138"/>
      <c r="B2395" s="417" t="s">
        <v>200</v>
      </c>
      <c r="C2395" s="1119"/>
      <c r="D2395" s="1120"/>
      <c r="E2395" s="1121"/>
      <c r="F2395" s="1130">
        <f>IF($J2374="TC",0,IF($J2374="Nso",0,VLOOKUP($A2371,'Class-9'!$B$9:$FL$108,160,0)))</f>
        <v>0</v>
      </c>
      <c r="G2395" s="1131"/>
      <c r="H2395" s="1130">
        <f>IF($J2374="TC",0,IF($J2374="Nso",0,VLOOKUP($A2371,'Class-9'!$B$9:$FL$108,161,0)))</f>
        <v>0</v>
      </c>
      <c r="I2395" s="1131"/>
      <c r="J2395" s="1132">
        <f>IF($J2374="TC",0,IF($J2374="Nso",0,VLOOKUP($A2371,'Class-9'!$B$9:$FL$108,162,0)))</f>
        <v>0</v>
      </c>
      <c r="K2395" s="1133"/>
      <c r="L2395" s="259" t="str">
        <f>IF($J2374="TC",0,IF($J2374="Nso",0,VLOOKUP($A2371,'Class-9'!$B$9:$FL$108,163,0)))</f>
        <v/>
      </c>
      <c r="M2395" s="1134" t="str">
        <f>IF($J2374="TC","TC",IF($J2374="Nso","NSO",VLOOKUP($A2371,'Class-9'!$B$9:$FL$108,164,0)))</f>
        <v/>
      </c>
      <c r="N2395" s="1135"/>
      <c r="O2395" s="79" t="str">
        <f>IF($J2374="Nso",0,VLOOKUP($A2371,'Class-9'!$B$9:$FL$108,166,0))</f>
        <v/>
      </c>
    </row>
    <row r="2396" spans="1:15" ht="20.25" customHeight="1">
      <c r="A2396" s="1138"/>
      <c r="B2396" s="417" t="s">
        <v>200</v>
      </c>
      <c r="C2396" s="1061" t="s">
        <v>64</v>
      </c>
      <c r="D2396" s="1062"/>
      <c r="E2396" s="1062"/>
      <c r="F2396" s="1062"/>
      <c r="G2396" s="1062"/>
      <c r="H2396" s="1063"/>
      <c r="I2396" s="1064" t="s">
        <v>65</v>
      </c>
      <c r="J2396" s="1065"/>
      <c r="K2396" s="1065"/>
      <c r="L2396" s="83">
        <f>VLOOKUP($A2371,'Class-9'!$B$9:$FL$108,157,0)</f>
        <v>0</v>
      </c>
      <c r="M2396" s="1066" t="s">
        <v>121</v>
      </c>
      <c r="N2396" s="1067"/>
      <c r="O2396" s="1068"/>
    </row>
    <row r="2397" spans="1:15" ht="20.25" customHeight="1" thickBot="1">
      <c r="A2397" s="1138"/>
      <c r="B2397" s="417" t="s">
        <v>200</v>
      </c>
      <c r="C2397" s="1069" t="s">
        <v>60</v>
      </c>
      <c r="D2397" s="1070"/>
      <c r="E2397" s="1070"/>
      <c r="F2397" s="1071" t="s">
        <v>192</v>
      </c>
      <c r="G2397" s="1071"/>
      <c r="H2397" s="260" t="s">
        <v>53</v>
      </c>
      <c r="I2397" s="1072" t="s">
        <v>66</v>
      </c>
      <c r="J2397" s="1073"/>
      <c r="K2397" s="1073"/>
      <c r="L2397" s="113">
        <f>VLOOKUP($A2371,'Class-9'!$B$9:$FL$108,158,0)</f>
        <v>0</v>
      </c>
      <c r="M2397" s="1074" t="str">
        <f>IF($J2374="TC",0,IF($J2374="Nso",0,VLOOKUP($A2371,'Class-9'!$B$9:$FL$108,159,0)))</f>
        <v/>
      </c>
      <c r="N2397" s="1075"/>
      <c r="O2397" s="1076"/>
    </row>
    <row r="2398" spans="1:15" ht="17.25" customHeight="1">
      <c r="A2398" s="1138"/>
      <c r="B2398" s="417" t="s">
        <v>200</v>
      </c>
      <c r="C2398" s="1069"/>
      <c r="D2398" s="1070"/>
      <c r="E2398" s="1070"/>
      <c r="F2398" s="1071"/>
      <c r="G2398" s="1071"/>
      <c r="H2398" s="261" t="s">
        <v>119</v>
      </c>
      <c r="I2398" s="1077" t="s">
        <v>67</v>
      </c>
      <c r="J2398" s="1078"/>
      <c r="K2398" s="1078"/>
      <c r="L2398" s="1079">
        <f>IF($J2374="TC","Transferred",IF($J2374="Nso","NameSeparated",VLOOKUP($A2371,'Class-9'!$B$9:$FL$108,167,0)))</f>
        <v>0</v>
      </c>
      <c r="M2398" s="1079"/>
      <c r="N2398" s="1079"/>
      <c r="O2398" s="1080"/>
    </row>
    <row r="2399" spans="1:15" ht="17.25" customHeight="1">
      <c r="A2399" s="1138"/>
      <c r="B2399" s="417" t="s">
        <v>200</v>
      </c>
      <c r="C2399" s="1081" t="str">
        <f>'Class-9'!$DF$3</f>
        <v>Foundation Of Information Tech.</v>
      </c>
      <c r="D2399" s="1082"/>
      <c r="E2399" s="1083"/>
      <c r="F2399" s="1084" t="str">
        <f>IF($J2374="TC",0,IF($J2374="Nso",0,VLOOKUP($A2371,'Class-9'!$B$9:$GP$108,185,0)))</f>
        <v>0/200</v>
      </c>
      <c r="G2399" s="1084"/>
      <c r="H2399" s="78" t="str">
        <f>IF($J2374="TC",0,IF($J2374="Nso",0,VLOOKUP($A2371,'Class-9'!$B$9:$GP$108,120,0)))</f>
        <v/>
      </c>
      <c r="I2399" s="1085" t="s">
        <v>79</v>
      </c>
      <c r="J2399" s="1086"/>
      <c r="K2399" s="1086"/>
      <c r="L2399" s="1087">
        <f>'Class-9'!$T$2</f>
        <v>44676</v>
      </c>
      <c r="M2399" s="1088"/>
      <c r="N2399" s="1088"/>
      <c r="O2399" s="1089"/>
    </row>
    <row r="2400" spans="1:15" ht="21" customHeight="1">
      <c r="A2400" s="1138"/>
      <c r="B2400" s="417" t="s">
        <v>200</v>
      </c>
      <c r="C2400" s="1090" t="str">
        <f>'Class-9'!$DR$3</f>
        <v>Health &amp; Phy. Edu.</v>
      </c>
      <c r="D2400" s="1084"/>
      <c r="E2400" s="1084"/>
      <c r="F2400" s="1030" t="str">
        <f>IF($J2374="TC",0,IF($J2374="Nso",0,VLOOKUP($A2371,'Class-9'!$B$9:$GP$108,189,0)))</f>
        <v>0/200</v>
      </c>
      <c r="G2400" s="1031"/>
      <c r="H2400" s="78" t="str">
        <f>IF($J2374="TC",0,IF($J2374="Nso",0,VLOOKUP($A2371,'Class-9'!$B$9:$GP$108,132,0)))</f>
        <v/>
      </c>
      <c r="I2400" s="1091"/>
      <c r="J2400" s="1092"/>
      <c r="K2400" s="1092"/>
      <c r="L2400" s="1092"/>
      <c r="M2400" s="1092"/>
      <c r="N2400" s="1092"/>
      <c r="O2400" s="1093"/>
    </row>
    <row r="2401" spans="1:16" ht="21" customHeight="1">
      <c r="A2401" s="1138"/>
      <c r="B2401" s="417" t="s">
        <v>200</v>
      </c>
      <c r="C2401" s="1028" t="str">
        <f>'Class-9'!$ED$3</f>
        <v>S.U.P.W.</v>
      </c>
      <c r="D2401" s="1029"/>
      <c r="E2401" s="1029"/>
      <c r="F2401" s="1030" t="str">
        <f>IF($J2374="TC",0,IF($J2374="Nso",0,VLOOKUP($A2371,'Class-9'!$B$9:$GP$108,193,0)))</f>
        <v>0/100</v>
      </c>
      <c r="G2401" s="1031"/>
      <c r="H2401" s="78" t="str">
        <f>IF($J2374="TC",0,IF($J2374="Nso",0,VLOOKUP($A2371,'Class-9'!$B$9:$GP$108,138,0)))</f>
        <v/>
      </c>
      <c r="I2401" s="1094"/>
      <c r="J2401" s="1095"/>
      <c r="K2401" s="1095"/>
      <c r="L2401" s="1095"/>
      <c r="M2401" s="1095"/>
      <c r="N2401" s="1095"/>
      <c r="O2401" s="1096"/>
    </row>
    <row r="2402" spans="1:16" ht="14.25" customHeight="1">
      <c r="A2402" s="1138"/>
      <c r="B2402" s="417" t="s">
        <v>200</v>
      </c>
      <c r="C2402" s="1028" t="str">
        <f>'Class-9'!$EJ$3</f>
        <v>ART EDUCATION</v>
      </c>
      <c r="D2402" s="1029"/>
      <c r="E2402" s="1029"/>
      <c r="F2402" s="1030" t="str">
        <f>IF($J2373="TC",0,IF($J2373="Nso",0,VLOOKUP($A2371,'Class-9'!$B$9:$GP$108,197,0)))</f>
        <v>0/100</v>
      </c>
      <c r="G2402" s="1031"/>
      <c r="H2402" s="78" t="str">
        <f>IF($J2373="TC",0,IF($J2373="Nso",0,VLOOKUP($A2371,'Class-9'!$B$9:$GP$108,144,0)))</f>
        <v/>
      </c>
      <c r="I2402" s="1032" t="s">
        <v>92</v>
      </c>
      <c r="J2402" s="1033"/>
      <c r="K2402" s="1033"/>
      <c r="L2402" s="1033"/>
      <c r="M2402" s="1033"/>
      <c r="N2402" s="1033"/>
      <c r="O2402" s="1034"/>
    </row>
    <row r="2403" spans="1:16" ht="14.25" customHeight="1" thickBot="1">
      <c r="A2403" s="1138"/>
      <c r="B2403" s="417" t="s">
        <v>200</v>
      </c>
      <c r="C2403" s="1035" t="str">
        <f>'Class-9'!$EP$3</f>
        <v>H &amp; C RAJ</v>
      </c>
      <c r="D2403" s="1036"/>
      <c r="E2403" s="1036"/>
      <c r="F2403" s="1037" t="str">
        <f>IF($J2374="TC",0,IF($J2374="Nso",0,VLOOKUP($A2371,'Class-9'!$B$9:$GU$108,201,0)))</f>
        <v>0/200</v>
      </c>
      <c r="G2403" s="1038"/>
      <c r="H2403" s="374" t="str">
        <f>IF($J2374="TC",0,IF($J2374="Nso",0,VLOOKUP($A2371,'Class-9'!$B$9:$GU$108,156,0)))</f>
        <v/>
      </c>
      <c r="I2403" s="1032" t="s">
        <v>73</v>
      </c>
      <c r="J2403" s="1033"/>
      <c r="K2403" s="1033"/>
      <c r="L2403" s="1033"/>
      <c r="M2403" s="1033"/>
      <c r="N2403" s="1033"/>
      <c r="O2403" s="1034"/>
    </row>
    <row r="2404" spans="1:16" ht="20.25" customHeight="1">
      <c r="A2404" s="1138"/>
      <c r="B2404" s="417" t="s">
        <v>200</v>
      </c>
      <c r="C2404" s="1046" t="s">
        <v>204</v>
      </c>
      <c r="D2404" s="1047"/>
      <c r="E2404" s="1048"/>
      <c r="F2404" s="1055" t="s">
        <v>205</v>
      </c>
      <c r="G2404" s="1056"/>
      <c r="H2404" s="434" t="s">
        <v>34</v>
      </c>
      <c r="I2404" s="1039" t="s">
        <v>74</v>
      </c>
      <c r="J2404" s="1033"/>
      <c r="K2404" s="1033"/>
      <c r="L2404" s="1033"/>
      <c r="M2404" s="1033"/>
      <c r="N2404" s="1033"/>
      <c r="O2404" s="1034"/>
    </row>
    <row r="2405" spans="1:16" ht="20.25" customHeight="1">
      <c r="A2405" s="1138"/>
      <c r="B2405" s="417" t="s">
        <v>200</v>
      </c>
      <c r="C2405" s="1049"/>
      <c r="D2405" s="1050"/>
      <c r="E2405" s="1051"/>
      <c r="F2405" s="1057" t="s">
        <v>206</v>
      </c>
      <c r="G2405" s="1058"/>
      <c r="H2405" s="435" t="s">
        <v>203</v>
      </c>
      <c r="I2405" s="1040" t="s">
        <v>75</v>
      </c>
      <c r="J2405" s="1041"/>
      <c r="K2405" s="1041"/>
      <c r="L2405" s="1041"/>
      <c r="M2405" s="1041"/>
      <c r="N2405" s="1041"/>
      <c r="O2405" s="1042"/>
    </row>
    <row r="2406" spans="1:16" ht="16.5" customHeight="1">
      <c r="A2406" s="1138"/>
      <c r="B2406" s="417" t="s">
        <v>200</v>
      </c>
      <c r="C2406" s="1049"/>
      <c r="D2406" s="1050"/>
      <c r="E2406" s="1051"/>
      <c r="F2406" s="1057" t="s">
        <v>210</v>
      </c>
      <c r="G2406" s="1058"/>
      <c r="H2406" s="435" t="s">
        <v>68</v>
      </c>
      <c r="I2406" s="1043"/>
      <c r="J2406" s="1044"/>
      <c r="K2406" s="1044"/>
      <c r="L2406" s="1044"/>
      <c r="M2406" s="1044"/>
      <c r="N2406" s="1044"/>
      <c r="O2406" s="1045"/>
    </row>
    <row r="2407" spans="1:16" ht="16.5" customHeight="1">
      <c r="A2407" s="1138"/>
      <c r="B2407" s="417" t="s">
        <v>200</v>
      </c>
      <c r="C2407" s="1049"/>
      <c r="D2407" s="1050"/>
      <c r="E2407" s="1051"/>
      <c r="F2407" s="1057" t="s">
        <v>211</v>
      </c>
      <c r="G2407" s="1058"/>
      <c r="H2407" s="435" t="s">
        <v>69</v>
      </c>
      <c r="I2407" s="1043"/>
      <c r="J2407" s="1044"/>
      <c r="K2407" s="1044"/>
      <c r="L2407" s="1044"/>
      <c r="M2407" s="1044"/>
      <c r="N2407" s="1044"/>
      <c r="O2407" s="1045"/>
    </row>
    <row r="2408" spans="1:16" ht="16.5" customHeight="1">
      <c r="A2408" s="1138"/>
      <c r="B2408" s="417" t="s">
        <v>200</v>
      </c>
      <c r="C2408" s="1049"/>
      <c r="D2408" s="1050"/>
      <c r="E2408" s="1051"/>
      <c r="F2408" s="1057" t="s">
        <v>120</v>
      </c>
      <c r="G2408" s="1058"/>
      <c r="H2408" s="435" t="s">
        <v>71</v>
      </c>
      <c r="I2408" s="1022" t="s">
        <v>93</v>
      </c>
      <c r="J2408" s="1023"/>
      <c r="K2408" s="1023"/>
      <c r="L2408" s="1023"/>
      <c r="M2408" s="1023"/>
      <c r="N2408" s="1023"/>
      <c r="O2408" s="1024"/>
    </row>
    <row r="2409" spans="1:16" ht="16.5" customHeight="1" thickBot="1">
      <c r="A2409" s="1138"/>
      <c r="B2409" s="418" t="s">
        <v>200</v>
      </c>
      <c r="C2409" s="1052"/>
      <c r="D2409" s="1053"/>
      <c r="E2409" s="1054"/>
      <c r="F2409" s="1059" t="s">
        <v>208</v>
      </c>
      <c r="G2409" s="1060"/>
      <c r="H2409" s="436" t="s">
        <v>70</v>
      </c>
      <c r="I2409" s="1025"/>
      <c r="J2409" s="1026"/>
      <c r="K2409" s="1026"/>
      <c r="L2409" s="1026"/>
      <c r="M2409" s="1026"/>
      <c r="N2409" s="1026"/>
      <c r="O2409" s="1027"/>
    </row>
    <row r="2410" spans="1:16" ht="15.75" thickTop="1">
      <c r="A2410" s="1136"/>
      <c r="B2410" s="1136"/>
      <c r="C2410" s="1136"/>
      <c r="D2410" s="1136"/>
      <c r="E2410" s="1136"/>
      <c r="F2410" s="1136"/>
      <c r="G2410" s="1136"/>
      <c r="H2410" s="1136"/>
      <c r="I2410" s="1136"/>
      <c r="J2410" s="1136"/>
      <c r="K2410" s="1136"/>
      <c r="L2410" s="1136"/>
      <c r="M2410" s="1136"/>
      <c r="N2410" s="1136"/>
      <c r="O2410" s="1136"/>
    </row>
    <row r="2411" spans="1:16" ht="24.75" customHeight="1" thickBot="1">
      <c r="A2411" s="263">
        <f>A2371+1</f>
        <v>62</v>
      </c>
      <c r="B2411" s="1137" t="s">
        <v>56</v>
      </c>
      <c r="C2411" s="1137"/>
      <c r="D2411" s="1137"/>
      <c r="E2411" s="1137"/>
      <c r="F2411" s="1137"/>
      <c r="G2411" s="1137"/>
      <c r="H2411" s="1137"/>
      <c r="I2411" s="1137"/>
      <c r="J2411" s="1137"/>
      <c r="K2411" s="1137"/>
      <c r="L2411" s="1137"/>
      <c r="M2411" s="1137"/>
      <c r="N2411" s="1137"/>
      <c r="O2411" s="1137"/>
    </row>
    <row r="2412" spans="1:16" s="430" customFormat="1" ht="30.75" customHeight="1" thickTop="1">
      <c r="A2412" s="1138"/>
      <c r="B2412" s="1139"/>
      <c r="C2412" s="1140"/>
      <c r="D2412" s="1143" t="str">
        <f>Master!$E$8</f>
        <v>Govt. Sr. Secondary School Raimalwada</v>
      </c>
      <c r="E2412" s="1144"/>
      <c r="F2412" s="1144"/>
      <c r="G2412" s="1144"/>
      <c r="H2412" s="1144"/>
      <c r="I2412" s="1144"/>
      <c r="J2412" s="1144"/>
      <c r="K2412" s="1144"/>
      <c r="L2412" s="1144"/>
      <c r="M2412" s="1144"/>
      <c r="N2412" s="1144"/>
      <c r="O2412" s="1145"/>
    </row>
    <row r="2413" spans="1:16" ht="26.25" customHeight="1" thickBot="1">
      <c r="A2413" s="1138"/>
      <c r="B2413" s="1141"/>
      <c r="C2413" s="1142"/>
      <c r="D2413" s="1146" t="str">
        <f>Master!$E$11</f>
        <v>P.S.-Bapini (Jodhpur)</v>
      </c>
      <c r="E2413" s="1147"/>
      <c r="F2413" s="1147"/>
      <c r="G2413" s="1147"/>
      <c r="H2413" s="1147"/>
      <c r="I2413" s="1147"/>
      <c r="J2413" s="1147"/>
      <c r="K2413" s="1147"/>
      <c r="L2413" s="1147"/>
      <c r="M2413" s="1147"/>
      <c r="N2413" s="1147"/>
      <c r="O2413" s="1148"/>
    </row>
    <row r="2414" spans="1:16" ht="22.5" customHeight="1">
      <c r="A2414" s="1138"/>
      <c r="B2414" s="262"/>
      <c r="C2414" s="1149" t="s">
        <v>183</v>
      </c>
      <c r="D2414" s="1150"/>
      <c r="E2414" s="1150"/>
      <c r="F2414" s="1150"/>
      <c r="G2414" s="1151"/>
      <c r="H2414" s="1158" t="s">
        <v>156</v>
      </c>
      <c r="I2414" s="1158"/>
      <c r="J2414" s="1161">
        <f>VLOOKUP($A2411,'Class-9'!$B$9:$K$108,6)</f>
        <v>0</v>
      </c>
      <c r="K2414" s="1162"/>
      <c r="L2414" s="1167" t="s">
        <v>76</v>
      </c>
      <c r="M2414" s="1168"/>
      <c r="N2414" s="1169" t="str">
        <f>Master!$E$14</f>
        <v>08151106901</v>
      </c>
      <c r="O2414" s="1170"/>
    </row>
    <row r="2415" spans="1:16" ht="18.75" customHeight="1">
      <c r="A2415" s="1138"/>
      <c r="B2415" s="37"/>
      <c r="C2415" s="1152"/>
      <c r="D2415" s="1153"/>
      <c r="E2415" s="1153"/>
      <c r="F2415" s="1153"/>
      <c r="G2415" s="1154"/>
      <c r="H2415" s="1159"/>
      <c r="I2415" s="1159"/>
      <c r="J2415" s="1163"/>
      <c r="K2415" s="1164"/>
      <c r="L2415" s="1171" t="s">
        <v>72</v>
      </c>
      <c r="M2415" s="1172"/>
      <c r="N2415" s="1172"/>
      <c r="O2415" s="1173"/>
      <c r="P2415" s="104" t="s">
        <v>191</v>
      </c>
    </row>
    <row r="2416" spans="1:16" ht="23.25" customHeight="1" thickBot="1">
      <c r="A2416" s="1138"/>
      <c r="B2416" s="37"/>
      <c r="C2416" s="1155"/>
      <c r="D2416" s="1156"/>
      <c r="E2416" s="1156"/>
      <c r="F2416" s="1156"/>
      <c r="G2416" s="1157"/>
      <c r="H2416" s="1160"/>
      <c r="I2416" s="1160"/>
      <c r="J2416" s="1165"/>
      <c r="K2416" s="1166"/>
      <c r="L2416" s="1174" t="s">
        <v>57</v>
      </c>
      <c r="M2416" s="1175"/>
      <c r="N2416" s="1176" t="str">
        <f>Master!$E$6</f>
        <v>2021-22</v>
      </c>
      <c r="O2416" s="1177"/>
    </row>
    <row r="2417" spans="1:15" ht="20.25" customHeight="1">
      <c r="A2417" s="1138"/>
      <c r="B2417" s="417" t="s">
        <v>200</v>
      </c>
      <c r="C2417" s="1178" t="s">
        <v>22</v>
      </c>
      <c r="D2417" s="1179"/>
      <c r="E2417" s="1179"/>
      <c r="F2417" s="1180"/>
      <c r="G2417" s="23" t="s">
        <v>181</v>
      </c>
      <c r="H2417" s="1181">
        <f>VLOOKUP($A2411,'Class-9'!$B$9:$FL$108,4,0)</f>
        <v>0</v>
      </c>
      <c r="I2417" s="1181"/>
      <c r="J2417" s="1181"/>
      <c r="K2417" s="1181"/>
      <c r="L2417" s="1181"/>
      <c r="M2417" s="1181"/>
      <c r="N2417" s="1181"/>
      <c r="O2417" s="1182"/>
    </row>
    <row r="2418" spans="1:15" ht="20.25" customHeight="1">
      <c r="A2418" s="1138"/>
      <c r="B2418" s="417" t="s">
        <v>200</v>
      </c>
      <c r="C2418" s="1183" t="s">
        <v>24</v>
      </c>
      <c r="D2418" s="1184"/>
      <c r="E2418" s="1184"/>
      <c r="F2418" s="1185"/>
      <c r="G2418" s="31" t="s">
        <v>181</v>
      </c>
      <c r="H2418" s="1186">
        <f>VLOOKUP($A2411,'Class-9'!$B$9:$FL$108,7,0)</f>
        <v>0</v>
      </c>
      <c r="I2418" s="1186"/>
      <c r="J2418" s="1186"/>
      <c r="K2418" s="1186"/>
      <c r="L2418" s="1186"/>
      <c r="M2418" s="1186"/>
      <c r="N2418" s="1186"/>
      <c r="O2418" s="1187"/>
    </row>
    <row r="2419" spans="1:15" ht="20.25" customHeight="1">
      <c r="A2419" s="1138"/>
      <c r="B2419" s="417" t="s">
        <v>200</v>
      </c>
      <c r="C2419" s="1183" t="s">
        <v>25</v>
      </c>
      <c r="D2419" s="1184"/>
      <c r="E2419" s="1184"/>
      <c r="F2419" s="1185"/>
      <c r="G2419" s="31" t="s">
        <v>181</v>
      </c>
      <c r="H2419" s="1186">
        <f>VLOOKUP($A2411,'Class-9'!$B$9:$FL$108,8,0)</f>
        <v>0</v>
      </c>
      <c r="I2419" s="1186"/>
      <c r="J2419" s="1186"/>
      <c r="K2419" s="1186"/>
      <c r="L2419" s="1186"/>
      <c r="M2419" s="1186"/>
      <c r="N2419" s="1186"/>
      <c r="O2419" s="1187"/>
    </row>
    <row r="2420" spans="1:15" ht="20.25" customHeight="1">
      <c r="A2420" s="1138"/>
      <c r="B2420" s="417" t="s">
        <v>200</v>
      </c>
      <c r="C2420" s="1183" t="s">
        <v>58</v>
      </c>
      <c r="D2420" s="1184"/>
      <c r="E2420" s="1184"/>
      <c r="F2420" s="1185"/>
      <c r="G2420" s="31" t="s">
        <v>181</v>
      </c>
      <c r="H2420" s="1186">
        <f>VLOOKUP($A2411,'Class-9'!$B$9:$FL$108,9,0)</f>
        <v>0</v>
      </c>
      <c r="I2420" s="1186"/>
      <c r="J2420" s="1186"/>
      <c r="K2420" s="1186"/>
      <c r="L2420" s="1186"/>
      <c r="M2420" s="1186"/>
      <c r="N2420" s="1186"/>
      <c r="O2420" s="1187"/>
    </row>
    <row r="2421" spans="1:15" ht="20.25" customHeight="1">
      <c r="A2421" s="1138"/>
      <c r="B2421" s="417" t="s">
        <v>200</v>
      </c>
      <c r="C2421" s="1183" t="s">
        <v>59</v>
      </c>
      <c r="D2421" s="1184"/>
      <c r="E2421" s="1184"/>
      <c r="F2421" s="1185"/>
      <c r="G2421" s="31" t="s">
        <v>181</v>
      </c>
      <c r="H2421" s="1188" t="str">
        <f>CONCATENATE('Class-9'!$G$4,'Class-9'!$J$4)</f>
        <v>9(A)</v>
      </c>
      <c r="I2421" s="1186"/>
      <c r="J2421" s="1186"/>
      <c r="K2421" s="1186"/>
      <c r="L2421" s="1186"/>
      <c r="M2421" s="1186"/>
      <c r="N2421" s="1186"/>
      <c r="O2421" s="1187"/>
    </row>
    <row r="2422" spans="1:15" ht="20.25" customHeight="1" thickBot="1">
      <c r="A2422" s="1138"/>
      <c r="B2422" s="417" t="s">
        <v>200</v>
      </c>
      <c r="C2422" s="1189" t="s">
        <v>27</v>
      </c>
      <c r="D2422" s="1190"/>
      <c r="E2422" s="1190"/>
      <c r="F2422" s="1191"/>
      <c r="G2422" s="80" t="s">
        <v>181</v>
      </c>
      <c r="H2422" s="1192">
        <f>VLOOKUP($A2411,'Class-9'!$B$9:$FL$108,10,0)</f>
        <v>0</v>
      </c>
      <c r="I2422" s="1192"/>
      <c r="J2422" s="1192"/>
      <c r="K2422" s="1192"/>
      <c r="L2422" s="1192"/>
      <c r="M2422" s="1192"/>
      <c r="N2422" s="1192"/>
      <c r="O2422" s="1193"/>
    </row>
    <row r="2423" spans="1:15" ht="16.5" customHeight="1">
      <c r="A2423" s="1138"/>
      <c r="B2423" s="417" t="s">
        <v>200</v>
      </c>
      <c r="C2423" s="1194" t="s">
        <v>60</v>
      </c>
      <c r="D2423" s="1195"/>
      <c r="E2423" s="1198" t="s">
        <v>81</v>
      </c>
      <c r="F2423" s="1198" t="s">
        <v>82</v>
      </c>
      <c r="G2423" s="1200" t="s">
        <v>32</v>
      </c>
      <c r="H2423" s="1202" t="s">
        <v>61</v>
      </c>
      <c r="I2423" s="1202"/>
      <c r="J2423" s="1203"/>
      <c r="K2423" s="1204" t="s">
        <v>97</v>
      </c>
      <c r="L2423" s="1205"/>
      <c r="M2423" s="1206"/>
      <c r="N2423" s="1097" t="s">
        <v>88</v>
      </c>
      <c r="O2423" s="1099" t="s">
        <v>118</v>
      </c>
    </row>
    <row r="2424" spans="1:15" ht="16.5" customHeight="1">
      <c r="A2424" s="1138"/>
      <c r="B2424" s="417" t="s">
        <v>200</v>
      </c>
      <c r="C2424" s="1196"/>
      <c r="D2424" s="1197"/>
      <c r="E2424" s="1199"/>
      <c r="F2424" s="1199"/>
      <c r="G2424" s="1201"/>
      <c r="H2424" s="428" t="s">
        <v>31</v>
      </c>
      <c r="I2424" s="254" t="s">
        <v>194</v>
      </c>
      <c r="J2424" s="429" t="s">
        <v>32</v>
      </c>
      <c r="K2424" s="428" t="s">
        <v>31</v>
      </c>
      <c r="L2424" s="254" t="s">
        <v>194</v>
      </c>
      <c r="M2424" s="429" t="s">
        <v>32</v>
      </c>
      <c r="N2424" s="1098"/>
      <c r="O2424" s="1100"/>
    </row>
    <row r="2425" spans="1:15" ht="16.5" customHeight="1" thickBot="1">
      <c r="A2425" s="1138"/>
      <c r="B2425" s="417" t="s">
        <v>200</v>
      </c>
      <c r="C2425" s="1102" t="s">
        <v>62</v>
      </c>
      <c r="D2425" s="1103"/>
      <c r="E2425" s="253">
        <f>'Class-9'!$L$7</f>
        <v>10</v>
      </c>
      <c r="F2425" s="253">
        <f>'Class-9'!$M$7</f>
        <v>10</v>
      </c>
      <c r="G2425" s="255">
        <f>SUM(E2425:F2425)</f>
        <v>20</v>
      </c>
      <c r="H2425" s="253">
        <f>'Class-9'!$O$7</f>
        <v>24</v>
      </c>
      <c r="I2425" s="253">
        <f>'Class-9'!$P$7</f>
        <v>6</v>
      </c>
      <c r="J2425" s="255">
        <f>SUM(H2425:I2425)</f>
        <v>30</v>
      </c>
      <c r="K2425" s="253">
        <f>'Class-9'!$R$7</f>
        <v>40</v>
      </c>
      <c r="L2425" s="253">
        <f>'Class-9'!$S$7</f>
        <v>10</v>
      </c>
      <c r="M2425" s="255">
        <f>SUM(K2425:L2425)</f>
        <v>50</v>
      </c>
      <c r="N2425" s="129">
        <f>SUM(G2425,J2425,M2425)</f>
        <v>100</v>
      </c>
      <c r="O2425" s="1101"/>
    </row>
    <row r="2426" spans="1:15" ht="16.5" customHeight="1">
      <c r="A2426" s="1138"/>
      <c r="B2426" s="417" t="s">
        <v>200</v>
      </c>
      <c r="C2426" s="1104" t="str">
        <f>'Class-9'!$L$3</f>
        <v>HINDI</v>
      </c>
      <c r="D2426" s="1105"/>
      <c r="E2426" s="81">
        <f>IF($J2414="TC",0,IF($J2414="Nso",0,VLOOKUP($A2411,'Class-9'!$B$9:$FL$108,11,0)))</f>
        <v>0</v>
      </c>
      <c r="F2426" s="81">
        <f>IF($J2414="TC",0,IF($J2414="Nso",0,VLOOKUP($A2411,'Class-9'!$B$9:$FL$108,12,0)))</f>
        <v>0</v>
      </c>
      <c r="G2426" s="256">
        <f>E2426+F2426</f>
        <v>0</v>
      </c>
      <c r="H2426" s="81">
        <f>IF($J2414="TC",0,IF($J2414="Nso",0,VLOOKUP($A2411,'Class-9'!$B$9:$FL$108,14,0)))</f>
        <v>0</v>
      </c>
      <c r="I2426" s="81">
        <f>IF($J2414="TC",0,IF($J2414="Nso",0,VLOOKUP($A2411,'Class-9'!$B$9:$FL$108,15,0)))</f>
        <v>0</v>
      </c>
      <c r="J2426" s="256">
        <f>H2426+I2426</f>
        <v>0</v>
      </c>
      <c r="K2426" s="81">
        <f>IF($J2414="TC",0,IF($J2414="Nso",0,VLOOKUP($A2411,'Class-9'!$B$9:$FL$108,17,0)))</f>
        <v>0</v>
      </c>
      <c r="L2426" s="81">
        <f>IF($J2414="Nso",0,VLOOKUP($A2411,'Class-9'!$B$9:$FL$108,18,0))</f>
        <v>0</v>
      </c>
      <c r="M2426" s="256">
        <f>K2426+L2426</f>
        <v>0</v>
      </c>
      <c r="N2426" s="81">
        <f>G2426+J2426+M2426</f>
        <v>0</v>
      </c>
      <c r="O2426" s="82" t="str">
        <f>IF($J2414="TC",0,IF($J2414="Nso",0,VLOOKUP($A2411,'Class-9'!$B$9:$FL$108,24,0)))</f>
        <v/>
      </c>
    </row>
    <row r="2427" spans="1:15" ht="16.5" customHeight="1" thickBot="1">
      <c r="A2427" s="1138"/>
      <c r="B2427" s="417" t="s">
        <v>200</v>
      </c>
      <c r="C2427" s="1106" t="str">
        <f>'Class-9'!$Z$3</f>
        <v>ENGLISH</v>
      </c>
      <c r="D2427" s="1107"/>
      <c r="E2427" s="419">
        <f>IF($J2414="TC",0,IF($J2414="Nso",0,VLOOKUP($A2411,'Class-9'!$B$9:$FL$108,25,0)))</f>
        <v>0</v>
      </c>
      <c r="F2427" s="419">
        <f>IF($J2414="TC",0,IF($J2414="Nso",0,VLOOKUP($A2411,'Class-9'!$B$9:$FL$108,26,0)))</f>
        <v>0</v>
      </c>
      <c r="G2427" s="420">
        <f t="shared" ref="G2427" si="488">E2427+F2427</f>
        <v>0</v>
      </c>
      <c r="H2427" s="421">
        <f>IF($J2414="TC",0,IF($J2414="Nso",0,VLOOKUP($A2411,'Class-9'!$B$9:$FL$108,28,0)))</f>
        <v>0</v>
      </c>
      <c r="I2427" s="419">
        <f>IF($J2414="TC",0,IF($J2414="Nso",0,VLOOKUP($A2411,'Class-9'!$B$9:$FL$108,29,0)))</f>
        <v>0</v>
      </c>
      <c r="J2427" s="420">
        <f t="shared" ref="J2427" si="489">H2427+I2427</f>
        <v>0</v>
      </c>
      <c r="K2427" s="419">
        <f>IF($J2414="TC",0,IF($J2414="Nso",0,VLOOKUP($A2411,'Class-9'!$B$9:$FL$108,31,0)))</f>
        <v>0</v>
      </c>
      <c r="L2427" s="419">
        <f>IF($J2414="Nso",0,VLOOKUP($A2411,'Class-9'!$B$9:$FL$108,32,0))</f>
        <v>0</v>
      </c>
      <c r="M2427" s="420">
        <f t="shared" ref="M2427" si="490">K2427+L2427</f>
        <v>0</v>
      </c>
      <c r="N2427" s="419">
        <f t="shared" ref="N2427" si="491">G2427+J2427+M2427</f>
        <v>0</v>
      </c>
      <c r="O2427" s="422" t="str">
        <f>IF($J2414="TC",0,IF($J2414="Nso",0,VLOOKUP($A2411,'Class-9'!$B$9:$FL$108,38,0)))</f>
        <v/>
      </c>
    </row>
    <row r="2428" spans="1:15" ht="16.5" customHeight="1" thickBot="1">
      <c r="A2428" s="1138"/>
      <c r="B2428" s="417" t="s">
        <v>200</v>
      </c>
      <c r="C2428" s="1108" t="s">
        <v>62</v>
      </c>
      <c r="D2428" s="1109"/>
      <c r="E2428" s="424">
        <f>'Class-9'!$AN$7</f>
        <v>20</v>
      </c>
      <c r="F2428" s="424">
        <f>'Class-9'!$AO$7</f>
        <v>20</v>
      </c>
      <c r="G2428" s="425">
        <f>SUM(E2428:F2428)</f>
        <v>40</v>
      </c>
      <c r="H2428" s="424">
        <f>'Class-9'!$AQ$7</f>
        <v>48</v>
      </c>
      <c r="I2428" s="424">
        <f>'Class-9'!$AR$7</f>
        <v>12</v>
      </c>
      <c r="J2428" s="425">
        <f>SUM(H2428:I2428)</f>
        <v>60</v>
      </c>
      <c r="K2428" s="424">
        <f>'Class-9'!$AT$7</f>
        <v>80</v>
      </c>
      <c r="L2428" s="424">
        <f>'Class-9'!$AU$7</f>
        <v>20</v>
      </c>
      <c r="M2428" s="425">
        <f>SUM(K2428:L2428)</f>
        <v>100</v>
      </c>
      <c r="N2428" s="426">
        <f>SUM(G2428,J2428,M2428)</f>
        <v>200</v>
      </c>
      <c r="O2428" s="427" t="s">
        <v>201</v>
      </c>
    </row>
    <row r="2429" spans="1:15" ht="16.5" customHeight="1">
      <c r="A2429" s="1138"/>
      <c r="B2429" s="417" t="s">
        <v>200</v>
      </c>
      <c r="C2429" s="1110" t="str">
        <f>'Class-9'!$AN$3</f>
        <v>SANSKRIT-I</v>
      </c>
      <c r="D2429" s="1111"/>
      <c r="E2429" s="81">
        <f>IF($J2414="TC",0,IF($J2414="Nso",0,VLOOKUP($A2411,'Class-9'!$B$9:$FL$108,39,0)))</f>
        <v>0</v>
      </c>
      <c r="F2429" s="81">
        <f>IF($J2414="TC",0,IF($J2414="TC",0,IF($J2414="Nso",0,VLOOKUP($A2411,'Class-9'!$B$9:$FL$108,40,0))))</f>
        <v>0</v>
      </c>
      <c r="G2429" s="423">
        <f t="shared" ref="G2429:G2433" si="492">E2429+F2429</f>
        <v>0</v>
      </c>
      <c r="H2429" s="410">
        <f>IF($J2414="TC",0,IF($J2414="Nso",0,VLOOKUP($A2411,'Class-9'!$B$9:$FL$108,42,0)))</f>
        <v>0</v>
      </c>
      <c r="I2429" s="81">
        <f>IF($J2414="TC",0,IF($J2414="Nso",0,VLOOKUP($A2411,'Class-9'!$B$9:$FL$108,43,0)))</f>
        <v>0</v>
      </c>
      <c r="J2429" s="423">
        <f t="shared" ref="J2429:J2433" si="493">H2429+I2429</f>
        <v>0</v>
      </c>
      <c r="K2429" s="81">
        <f>IF($J2414="TC",0,IF($J2414="Nso",0,VLOOKUP($A2411,'Class-9'!$B$9:$FL$108,45,0)))</f>
        <v>0</v>
      </c>
      <c r="L2429" s="81">
        <f>IF($J2414="Nso",0,VLOOKUP($A2411,'Class-9'!$B$9:$FL$108,46,0))</f>
        <v>0</v>
      </c>
      <c r="M2429" s="423">
        <f t="shared" ref="M2429:M2433" si="494">K2429+L2429</f>
        <v>0</v>
      </c>
      <c r="N2429" s="81">
        <f t="shared" ref="N2429:N2433" si="495">G2429+J2429+M2429</f>
        <v>0</v>
      </c>
      <c r="O2429" s="82" t="str">
        <f>IF($J2414="TC",0,IF($J2414="Nso",0,VLOOKUP($A2411,'Class-9'!$B$9:$FL$108,52,0)))</f>
        <v/>
      </c>
    </row>
    <row r="2430" spans="1:15" ht="16.5" customHeight="1">
      <c r="A2430" s="1138"/>
      <c r="B2430" s="417" t="s">
        <v>200</v>
      </c>
      <c r="C2430" s="1112" t="str">
        <f>'Class-9'!$BB$3</f>
        <v>SANSKRIT-II</v>
      </c>
      <c r="D2430" s="1113"/>
      <c r="E2430" s="81">
        <f>IF($J2414="TC",0,IF($J2414="Nso",0,VLOOKUP($A2411,'Class-9'!$B$9:$FL$108,53,0)))</f>
        <v>0</v>
      </c>
      <c r="F2430" s="81">
        <f>IF($J2414="TC",0,IF($J2414="Nso",0,VLOOKUP($A2411,'Class-9'!$B$9:$FL$108,54,0)))</f>
        <v>0</v>
      </c>
      <c r="G2430" s="257">
        <f t="shared" si="492"/>
        <v>0</v>
      </c>
      <c r="H2430" s="258">
        <f>IF($J2414="TC",0,IF($J2414="Nso",0,VLOOKUP($A2411,'Class-9'!$B$9:$FL$108,56,0)))</f>
        <v>0</v>
      </c>
      <c r="I2430" s="81">
        <f>IF($J2414="TC",0,IF($J2414="Nso",0,VLOOKUP($A2411,'Class-9'!$B$9:$FL$108,57,0)))</f>
        <v>0</v>
      </c>
      <c r="J2430" s="257">
        <f t="shared" si="493"/>
        <v>0</v>
      </c>
      <c r="K2430" s="81">
        <f>IF($J2414="TC",0,IF($J2414="Nso",0,VLOOKUP($A2411,'Class-9'!$B$9:$FL$108,59,0)))</f>
        <v>0</v>
      </c>
      <c r="L2430" s="81">
        <f>IF($J2414="Nso",0,VLOOKUP($A2411,'Class-9'!$B$9:$FL$108,60,0))</f>
        <v>0</v>
      </c>
      <c r="M2430" s="257">
        <f t="shared" si="494"/>
        <v>0</v>
      </c>
      <c r="N2430" s="81">
        <f t="shared" si="495"/>
        <v>0</v>
      </c>
      <c r="O2430" s="82" t="str">
        <f>IF($J2414="TC",0,IF($J2414="Nso",0,VLOOKUP($A2411,'Class-9'!$B$9:$FL$108,66,0)))</f>
        <v/>
      </c>
    </row>
    <row r="2431" spans="1:15" ht="16.5" customHeight="1">
      <c r="A2431" s="1138"/>
      <c r="B2431" s="417" t="s">
        <v>200</v>
      </c>
      <c r="C2431" s="1112" t="str">
        <f>'Class-9'!$BP$3</f>
        <v>MATHEMATICS</v>
      </c>
      <c r="D2431" s="1113"/>
      <c r="E2431" s="81">
        <f>IF($J2414="TC",0,IF($J2414="Nso",0,VLOOKUP($A2411,'Class-9'!$B$9:$FL$108,67,0)))</f>
        <v>0</v>
      </c>
      <c r="F2431" s="81">
        <f>IF($J2414="TC",0,IF($J2414="Nso",0,VLOOKUP($A2411,'Class-9'!$B$9:$FL$108,68,0)))</f>
        <v>0</v>
      </c>
      <c r="G2431" s="257">
        <f t="shared" si="492"/>
        <v>0</v>
      </c>
      <c r="H2431" s="258">
        <f>IF($J2414="TC",0,IF($J2414="Nso",0,VLOOKUP($A2411,'Class-9'!$B$9:$FL$108,70,0)))</f>
        <v>0</v>
      </c>
      <c r="I2431" s="81">
        <f>IF($J2414="TC",0,IF($J2414="Nso",0,VLOOKUP($A2411,'Class-9'!$B$9:$FL$108,71,0)))</f>
        <v>0</v>
      </c>
      <c r="J2431" s="257">
        <f t="shared" si="493"/>
        <v>0</v>
      </c>
      <c r="K2431" s="81">
        <f>IF($J2414="TC",0,IF($J2414="Nso",0,VLOOKUP($A2411,'Class-9'!$B$9:$FL$108,73,0)))</f>
        <v>0</v>
      </c>
      <c r="L2431" s="81">
        <f>IF($J2414="Nso",0,VLOOKUP($A2411,'Class-9'!$B$9:$FL$108,74,0))</f>
        <v>0</v>
      </c>
      <c r="M2431" s="257">
        <f t="shared" si="494"/>
        <v>0</v>
      </c>
      <c r="N2431" s="81">
        <f t="shared" si="495"/>
        <v>0</v>
      </c>
      <c r="O2431" s="82" t="str">
        <f>IF($J2414="TC",0,IF($J2414="Nso",0,VLOOKUP($A2411,'Class-9'!$B$9:$FL$108,80,0)))</f>
        <v/>
      </c>
    </row>
    <row r="2432" spans="1:15" ht="16.5" customHeight="1">
      <c r="A2432" s="1138"/>
      <c r="B2432" s="417" t="s">
        <v>200</v>
      </c>
      <c r="C2432" s="1114" t="str">
        <f>'Class-9'!$CD$3</f>
        <v>SCIENCE</v>
      </c>
      <c r="D2432" s="1115"/>
      <c r="E2432" s="411">
        <f>IF($J2414="TC",0,IF($J2414="Nso",0,VLOOKUP($A2411,'Class-9'!$B$9:$FL$108,81,0)))</f>
        <v>0</v>
      </c>
      <c r="F2432" s="411">
        <f>IF($J2414="TC",0,IF($J2414="Nso",0,VLOOKUP($A2411,'Class-9'!$B$9:$FL$108,82,0)))</f>
        <v>0</v>
      </c>
      <c r="G2432" s="412">
        <f t="shared" si="492"/>
        <v>0</v>
      </c>
      <c r="H2432" s="413">
        <f>IF($J2414="TC",0,IF($J2414="Nso",0,VLOOKUP($A2411,'Class-9'!$B$9:$FL$108,84,0)))</f>
        <v>0</v>
      </c>
      <c r="I2432" s="411">
        <f>IF($J2414="TC",0,IF($J2414="Nso",0,VLOOKUP($A2411,'Class-9'!$B$9:$FL$108,85,0)))</f>
        <v>0</v>
      </c>
      <c r="J2432" s="412">
        <f t="shared" si="493"/>
        <v>0</v>
      </c>
      <c r="K2432" s="411">
        <f>IF($J2414="TC",0,IF($J2414="Nso",0,VLOOKUP($A2411,'Class-9'!$B$9:$FL$108,87,0)))</f>
        <v>0</v>
      </c>
      <c r="L2432" s="411">
        <f>IF($J2414="Nso",0,VLOOKUP($A2411,'Class-9'!$B$9:$FL$108,88,0))</f>
        <v>0</v>
      </c>
      <c r="M2432" s="412">
        <f t="shared" si="494"/>
        <v>0</v>
      </c>
      <c r="N2432" s="411">
        <f t="shared" si="495"/>
        <v>0</v>
      </c>
      <c r="O2432" s="414" t="str">
        <f>IF($J2414="TC",0,IF($J2414="Nso",0,VLOOKUP($A2411,'Class-9'!$B$9:$FL$108,94,0)))</f>
        <v/>
      </c>
    </row>
    <row r="2433" spans="1:15" ht="16.5" customHeight="1" thickBot="1">
      <c r="A2433" s="1138"/>
      <c r="B2433" s="417" t="s">
        <v>200</v>
      </c>
      <c r="C2433" s="1114" t="str">
        <f>'Class-9'!$CR$3</f>
        <v>SOCIAL SCIENCE</v>
      </c>
      <c r="D2433" s="1115"/>
      <c r="E2433" s="411">
        <f>IF($J2415="TC",0,IF($J2414="Nso",0,VLOOKUP($A2411,'Class-9'!$B$9:$FL$108,95,0)))</f>
        <v>0</v>
      </c>
      <c r="F2433" s="411">
        <f>IF($J2415="TC",0,IF($J2414="Nso",0,VLOOKUP($A2411,'Class-9'!$B$9:$FL$108,96,0)))</f>
        <v>0</v>
      </c>
      <c r="G2433" s="412">
        <f t="shared" si="492"/>
        <v>0</v>
      </c>
      <c r="H2433" s="413">
        <f>IF($J2415="TC",0,IF($J2414="Nso",0,VLOOKUP($A2411,'Class-9'!$B$9:$FL$108,98,0)))</f>
        <v>0</v>
      </c>
      <c r="I2433" s="411">
        <f>IF($J2415="TC",0,IF($J2414="Nso",0,VLOOKUP($A2411,'Class-9'!$B$9:$FL$108,99,0)))</f>
        <v>0</v>
      </c>
      <c r="J2433" s="412">
        <f t="shared" si="493"/>
        <v>0</v>
      </c>
      <c r="K2433" s="411">
        <f>IF($J2415="TC",0,IF($J2414="Nso",0,VLOOKUP($A2411,'Class-9'!$B$9:$FL$108,101,0)))</f>
        <v>0</v>
      </c>
      <c r="L2433" s="411">
        <f>IF($J2415="Nso",0,VLOOKUP($A2411,'Class-9'!$B$9:$FL$108,102,0))</f>
        <v>0</v>
      </c>
      <c r="M2433" s="412">
        <f t="shared" si="494"/>
        <v>0</v>
      </c>
      <c r="N2433" s="411">
        <f t="shared" si="495"/>
        <v>0</v>
      </c>
      <c r="O2433" s="414" t="str">
        <f>IF($J2415="TC",0,IF($J2414="Nso",0,VLOOKUP($A2411,'Class-9'!$B$9:$FL$108,108,0)))</f>
        <v/>
      </c>
    </row>
    <row r="2434" spans="1:15" ht="23.25" customHeight="1">
      <c r="A2434" s="1138"/>
      <c r="B2434" s="417" t="s">
        <v>200</v>
      </c>
      <c r="C2434" s="1116" t="s">
        <v>89</v>
      </c>
      <c r="D2434" s="1117"/>
      <c r="E2434" s="1118"/>
      <c r="F2434" s="1122" t="s">
        <v>90</v>
      </c>
      <c r="G2434" s="1123"/>
      <c r="H2434" s="1124" t="s">
        <v>91</v>
      </c>
      <c r="I2434" s="1125"/>
      <c r="J2434" s="1126" t="s">
        <v>47</v>
      </c>
      <c r="K2434" s="1127"/>
      <c r="L2434" s="415" t="s">
        <v>111</v>
      </c>
      <c r="M2434" s="1128" t="s">
        <v>45</v>
      </c>
      <c r="N2434" s="1129"/>
      <c r="O2434" s="416" t="s">
        <v>49</v>
      </c>
    </row>
    <row r="2435" spans="1:15" ht="20.25" customHeight="1" thickBot="1">
      <c r="A2435" s="1138"/>
      <c r="B2435" s="417" t="s">
        <v>200</v>
      </c>
      <c r="C2435" s="1119"/>
      <c r="D2435" s="1120"/>
      <c r="E2435" s="1121"/>
      <c r="F2435" s="1130">
        <f>IF($J2414="TC",0,IF($J2414="Nso",0,VLOOKUP($A2411,'Class-9'!$B$9:$FL$108,160,0)))</f>
        <v>0</v>
      </c>
      <c r="G2435" s="1131"/>
      <c r="H2435" s="1130">
        <f>IF($J2414="TC",0,IF($J2414="Nso",0,VLOOKUP($A2411,'Class-9'!$B$9:$FL$108,161,0)))</f>
        <v>0</v>
      </c>
      <c r="I2435" s="1131"/>
      <c r="J2435" s="1132">
        <f>IF($J2414="TC",0,IF($J2414="Nso",0,VLOOKUP($A2411,'Class-9'!$B$9:$FL$108,162,0)))</f>
        <v>0</v>
      </c>
      <c r="K2435" s="1133"/>
      <c r="L2435" s="259" t="str">
        <f>IF($J2414="TC",0,IF($J2414="Nso",0,VLOOKUP($A2411,'Class-9'!$B$9:$FL$108,163,0)))</f>
        <v/>
      </c>
      <c r="M2435" s="1134" t="str">
        <f>IF($J2414="TC","TC",IF($J2414="Nso","NSO",VLOOKUP($A2411,'Class-9'!$B$9:$FL$108,164,0)))</f>
        <v/>
      </c>
      <c r="N2435" s="1135"/>
      <c r="O2435" s="79" t="str">
        <f>IF($J2414="Nso",0,VLOOKUP($A2411,'Class-9'!$B$9:$FL$108,166,0))</f>
        <v/>
      </c>
    </row>
    <row r="2436" spans="1:15" ht="20.25" customHeight="1">
      <c r="A2436" s="1138"/>
      <c r="B2436" s="417" t="s">
        <v>200</v>
      </c>
      <c r="C2436" s="1061" t="s">
        <v>64</v>
      </c>
      <c r="D2436" s="1062"/>
      <c r="E2436" s="1062"/>
      <c r="F2436" s="1062"/>
      <c r="G2436" s="1062"/>
      <c r="H2436" s="1063"/>
      <c r="I2436" s="1064" t="s">
        <v>65</v>
      </c>
      <c r="J2436" s="1065"/>
      <c r="K2436" s="1065"/>
      <c r="L2436" s="83">
        <f>VLOOKUP($A2411,'Class-9'!$B$9:$FL$108,157,0)</f>
        <v>0</v>
      </c>
      <c r="M2436" s="1066" t="s">
        <v>121</v>
      </c>
      <c r="N2436" s="1067"/>
      <c r="O2436" s="1068"/>
    </row>
    <row r="2437" spans="1:15" ht="20.25" customHeight="1" thickBot="1">
      <c r="A2437" s="1138"/>
      <c r="B2437" s="417" t="s">
        <v>200</v>
      </c>
      <c r="C2437" s="1069" t="s">
        <v>60</v>
      </c>
      <c r="D2437" s="1070"/>
      <c r="E2437" s="1070"/>
      <c r="F2437" s="1071" t="s">
        <v>192</v>
      </c>
      <c r="G2437" s="1071"/>
      <c r="H2437" s="260" t="s">
        <v>53</v>
      </c>
      <c r="I2437" s="1072" t="s">
        <v>66</v>
      </c>
      <c r="J2437" s="1073"/>
      <c r="K2437" s="1073"/>
      <c r="L2437" s="113">
        <f>VLOOKUP($A2411,'Class-9'!$B$9:$FL$108,158,0)</f>
        <v>0</v>
      </c>
      <c r="M2437" s="1074" t="str">
        <f>IF($J2414="TC",0,IF($J2414="Nso",0,VLOOKUP($A2411,'Class-9'!$B$9:$FL$108,159,0)))</f>
        <v/>
      </c>
      <c r="N2437" s="1075"/>
      <c r="O2437" s="1076"/>
    </row>
    <row r="2438" spans="1:15" ht="17.25" customHeight="1">
      <c r="A2438" s="1138"/>
      <c r="B2438" s="417" t="s">
        <v>200</v>
      </c>
      <c r="C2438" s="1069"/>
      <c r="D2438" s="1070"/>
      <c r="E2438" s="1070"/>
      <c r="F2438" s="1071"/>
      <c r="G2438" s="1071"/>
      <c r="H2438" s="261" t="s">
        <v>119</v>
      </c>
      <c r="I2438" s="1077" t="s">
        <v>67</v>
      </c>
      <c r="J2438" s="1078"/>
      <c r="K2438" s="1078"/>
      <c r="L2438" s="1079">
        <f>IF($J2414="TC","Transferred",IF($J2414="Nso","NameSeparated",VLOOKUP($A2411,'Class-9'!$B$9:$FL$108,167,0)))</f>
        <v>0</v>
      </c>
      <c r="M2438" s="1079"/>
      <c r="N2438" s="1079"/>
      <c r="O2438" s="1080"/>
    </row>
    <row r="2439" spans="1:15" ht="17.25" customHeight="1">
      <c r="A2439" s="1138"/>
      <c r="B2439" s="417" t="s">
        <v>200</v>
      </c>
      <c r="C2439" s="1081" t="str">
        <f>'Class-9'!$DF$3</f>
        <v>Foundation Of Information Tech.</v>
      </c>
      <c r="D2439" s="1082"/>
      <c r="E2439" s="1083"/>
      <c r="F2439" s="1084" t="str">
        <f>IF($J2414="TC",0,IF($J2414="Nso",0,VLOOKUP($A2411,'Class-9'!$B$9:$GP$108,185,0)))</f>
        <v>0/200</v>
      </c>
      <c r="G2439" s="1084"/>
      <c r="H2439" s="78" t="str">
        <f>IF($J2414="TC",0,IF($J2414="Nso",0,VLOOKUP($A2411,'Class-9'!$B$9:$GP$108,120,0)))</f>
        <v/>
      </c>
      <c r="I2439" s="1085" t="s">
        <v>79</v>
      </c>
      <c r="J2439" s="1086"/>
      <c r="K2439" s="1086"/>
      <c r="L2439" s="1087">
        <f>'Class-9'!$T$2</f>
        <v>44676</v>
      </c>
      <c r="M2439" s="1088"/>
      <c r="N2439" s="1088"/>
      <c r="O2439" s="1089"/>
    </row>
    <row r="2440" spans="1:15" ht="21" customHeight="1">
      <c r="A2440" s="1138"/>
      <c r="B2440" s="417" t="s">
        <v>200</v>
      </c>
      <c r="C2440" s="1090" t="str">
        <f>'Class-9'!$DR$3</f>
        <v>Health &amp; Phy. Edu.</v>
      </c>
      <c r="D2440" s="1084"/>
      <c r="E2440" s="1084"/>
      <c r="F2440" s="1030" t="str">
        <f>IF($J2414="TC",0,IF($J2414="Nso",0,VLOOKUP($A2411,'Class-9'!$B$9:$GP$108,189,0)))</f>
        <v>0/200</v>
      </c>
      <c r="G2440" s="1031"/>
      <c r="H2440" s="78" t="str">
        <f>IF($J2414="TC",0,IF($J2414="Nso",0,VLOOKUP($A2411,'Class-9'!$B$9:$GP$108,132,0)))</f>
        <v/>
      </c>
      <c r="I2440" s="1091"/>
      <c r="J2440" s="1092"/>
      <c r="K2440" s="1092"/>
      <c r="L2440" s="1092"/>
      <c r="M2440" s="1092"/>
      <c r="N2440" s="1092"/>
      <c r="O2440" s="1093"/>
    </row>
    <row r="2441" spans="1:15" ht="21" customHeight="1">
      <c r="A2441" s="1138"/>
      <c r="B2441" s="417" t="s">
        <v>200</v>
      </c>
      <c r="C2441" s="1028" t="str">
        <f>'Class-9'!$ED$3</f>
        <v>S.U.P.W.</v>
      </c>
      <c r="D2441" s="1029"/>
      <c r="E2441" s="1029"/>
      <c r="F2441" s="1030" t="str">
        <f>IF($J2414="TC",0,IF($J2414="Nso",0,VLOOKUP($A2411,'Class-9'!$B$9:$GP$108,193,0)))</f>
        <v>0/100</v>
      </c>
      <c r="G2441" s="1031"/>
      <c r="H2441" s="78" t="str">
        <f>IF($J2414="TC",0,IF($J2414="Nso",0,VLOOKUP($A2411,'Class-9'!$B$9:$GP$108,138,0)))</f>
        <v/>
      </c>
      <c r="I2441" s="1094"/>
      <c r="J2441" s="1095"/>
      <c r="K2441" s="1095"/>
      <c r="L2441" s="1095"/>
      <c r="M2441" s="1095"/>
      <c r="N2441" s="1095"/>
      <c r="O2441" s="1096"/>
    </row>
    <row r="2442" spans="1:15" ht="14.25" customHeight="1">
      <c r="A2442" s="1138"/>
      <c r="B2442" s="417" t="s">
        <v>200</v>
      </c>
      <c r="C2442" s="1028" t="str">
        <f>'Class-9'!$EJ$3</f>
        <v>ART EDUCATION</v>
      </c>
      <c r="D2442" s="1029"/>
      <c r="E2442" s="1029"/>
      <c r="F2442" s="1030" t="str">
        <f>IF($J2413="TC",0,IF($J2413="Nso",0,VLOOKUP($A2411,'Class-9'!$B$9:$GP$108,197,0)))</f>
        <v>0/100</v>
      </c>
      <c r="G2442" s="1031"/>
      <c r="H2442" s="78" t="str">
        <f>IF($J2413="TC",0,IF($J2413="Nso",0,VLOOKUP($A2411,'Class-9'!$B$9:$GP$108,144,0)))</f>
        <v/>
      </c>
      <c r="I2442" s="1032" t="s">
        <v>92</v>
      </c>
      <c r="J2442" s="1033"/>
      <c r="K2442" s="1033"/>
      <c r="L2442" s="1033"/>
      <c r="M2442" s="1033"/>
      <c r="N2442" s="1033"/>
      <c r="O2442" s="1034"/>
    </row>
    <row r="2443" spans="1:15" ht="14.25" customHeight="1" thickBot="1">
      <c r="A2443" s="1138"/>
      <c r="B2443" s="417" t="s">
        <v>200</v>
      </c>
      <c r="C2443" s="1035" t="str">
        <f>'Class-9'!$EP$3</f>
        <v>H &amp; C RAJ</v>
      </c>
      <c r="D2443" s="1036"/>
      <c r="E2443" s="1036"/>
      <c r="F2443" s="1037" t="str">
        <f>IF($J2414="TC",0,IF($J2414="Nso",0,VLOOKUP($A2411,'Class-9'!$B$9:$GU$108,201,0)))</f>
        <v>0/200</v>
      </c>
      <c r="G2443" s="1038"/>
      <c r="H2443" s="374" t="str">
        <f>IF($J2414="TC",0,IF($J2414="Nso",0,VLOOKUP($A2411,'Class-9'!$B$9:$GU$108,156,0)))</f>
        <v/>
      </c>
      <c r="I2443" s="1032" t="s">
        <v>73</v>
      </c>
      <c r="J2443" s="1033"/>
      <c r="K2443" s="1033"/>
      <c r="L2443" s="1033"/>
      <c r="M2443" s="1033"/>
      <c r="N2443" s="1033"/>
      <c r="O2443" s="1034"/>
    </row>
    <row r="2444" spans="1:15" ht="20.25" customHeight="1">
      <c r="A2444" s="1138"/>
      <c r="B2444" s="417" t="s">
        <v>200</v>
      </c>
      <c r="C2444" s="1046" t="s">
        <v>204</v>
      </c>
      <c r="D2444" s="1047"/>
      <c r="E2444" s="1048"/>
      <c r="F2444" s="1055" t="s">
        <v>205</v>
      </c>
      <c r="G2444" s="1056"/>
      <c r="H2444" s="434" t="s">
        <v>34</v>
      </c>
      <c r="I2444" s="1039" t="s">
        <v>74</v>
      </c>
      <c r="J2444" s="1033"/>
      <c r="K2444" s="1033"/>
      <c r="L2444" s="1033"/>
      <c r="M2444" s="1033"/>
      <c r="N2444" s="1033"/>
      <c r="O2444" s="1034"/>
    </row>
    <row r="2445" spans="1:15" ht="20.25" customHeight="1">
      <c r="A2445" s="1138"/>
      <c r="B2445" s="417" t="s">
        <v>200</v>
      </c>
      <c r="C2445" s="1049"/>
      <c r="D2445" s="1050"/>
      <c r="E2445" s="1051"/>
      <c r="F2445" s="1057" t="s">
        <v>206</v>
      </c>
      <c r="G2445" s="1058"/>
      <c r="H2445" s="435" t="s">
        <v>203</v>
      </c>
      <c r="I2445" s="1040" t="s">
        <v>75</v>
      </c>
      <c r="J2445" s="1041"/>
      <c r="K2445" s="1041"/>
      <c r="L2445" s="1041"/>
      <c r="M2445" s="1041"/>
      <c r="N2445" s="1041"/>
      <c r="O2445" s="1042"/>
    </row>
    <row r="2446" spans="1:15" ht="16.5" customHeight="1">
      <c r="A2446" s="1138"/>
      <c r="B2446" s="417" t="s">
        <v>200</v>
      </c>
      <c r="C2446" s="1049"/>
      <c r="D2446" s="1050"/>
      <c r="E2446" s="1051"/>
      <c r="F2446" s="1057" t="s">
        <v>210</v>
      </c>
      <c r="G2446" s="1058"/>
      <c r="H2446" s="435" t="s">
        <v>68</v>
      </c>
      <c r="I2446" s="1043"/>
      <c r="J2446" s="1044"/>
      <c r="K2446" s="1044"/>
      <c r="L2446" s="1044"/>
      <c r="M2446" s="1044"/>
      <c r="N2446" s="1044"/>
      <c r="O2446" s="1045"/>
    </row>
    <row r="2447" spans="1:15" ht="16.5" customHeight="1">
      <c r="A2447" s="1138"/>
      <c r="B2447" s="417" t="s">
        <v>200</v>
      </c>
      <c r="C2447" s="1049"/>
      <c r="D2447" s="1050"/>
      <c r="E2447" s="1051"/>
      <c r="F2447" s="1057" t="s">
        <v>211</v>
      </c>
      <c r="G2447" s="1058"/>
      <c r="H2447" s="435" t="s">
        <v>69</v>
      </c>
      <c r="I2447" s="1043"/>
      <c r="J2447" s="1044"/>
      <c r="K2447" s="1044"/>
      <c r="L2447" s="1044"/>
      <c r="M2447" s="1044"/>
      <c r="N2447" s="1044"/>
      <c r="O2447" s="1045"/>
    </row>
    <row r="2448" spans="1:15" ht="16.5" customHeight="1">
      <c r="A2448" s="1138"/>
      <c r="B2448" s="417" t="s">
        <v>200</v>
      </c>
      <c r="C2448" s="1049"/>
      <c r="D2448" s="1050"/>
      <c r="E2448" s="1051"/>
      <c r="F2448" s="1057" t="s">
        <v>120</v>
      </c>
      <c r="G2448" s="1058"/>
      <c r="H2448" s="435" t="s">
        <v>71</v>
      </c>
      <c r="I2448" s="1022" t="s">
        <v>93</v>
      </c>
      <c r="J2448" s="1023"/>
      <c r="K2448" s="1023"/>
      <c r="L2448" s="1023"/>
      <c r="M2448" s="1023"/>
      <c r="N2448" s="1023"/>
      <c r="O2448" s="1024"/>
    </row>
    <row r="2449" spans="1:16" ht="16.5" customHeight="1" thickBot="1">
      <c r="A2449" s="1138"/>
      <c r="B2449" s="418" t="s">
        <v>200</v>
      </c>
      <c r="C2449" s="1052"/>
      <c r="D2449" s="1053"/>
      <c r="E2449" s="1054"/>
      <c r="F2449" s="1059" t="s">
        <v>208</v>
      </c>
      <c r="G2449" s="1060"/>
      <c r="H2449" s="436" t="s">
        <v>70</v>
      </c>
      <c r="I2449" s="1025"/>
      <c r="J2449" s="1026"/>
      <c r="K2449" s="1026"/>
      <c r="L2449" s="1026"/>
      <c r="M2449" s="1026"/>
      <c r="N2449" s="1026"/>
      <c r="O2449" s="1027"/>
    </row>
    <row r="2450" spans="1:16" ht="24.75" customHeight="1" thickTop="1" thickBot="1">
      <c r="A2450" s="263">
        <f>A2411+1</f>
        <v>63</v>
      </c>
      <c r="B2450" s="1137" t="s">
        <v>56</v>
      </c>
      <c r="C2450" s="1137"/>
      <c r="D2450" s="1137"/>
      <c r="E2450" s="1137"/>
      <c r="F2450" s="1137"/>
      <c r="G2450" s="1137"/>
      <c r="H2450" s="1137"/>
      <c r="I2450" s="1137"/>
      <c r="J2450" s="1137"/>
      <c r="K2450" s="1137"/>
      <c r="L2450" s="1137"/>
      <c r="M2450" s="1137"/>
      <c r="N2450" s="1137"/>
      <c r="O2450" s="1137"/>
    </row>
    <row r="2451" spans="1:16" s="430" customFormat="1" ht="30.75" customHeight="1" thickTop="1">
      <c r="A2451" s="1138"/>
      <c r="B2451" s="1139"/>
      <c r="C2451" s="1140"/>
      <c r="D2451" s="1143" t="str">
        <f>Master!$E$8</f>
        <v>Govt. Sr. Secondary School Raimalwada</v>
      </c>
      <c r="E2451" s="1144"/>
      <c r="F2451" s="1144"/>
      <c r="G2451" s="1144"/>
      <c r="H2451" s="1144"/>
      <c r="I2451" s="1144"/>
      <c r="J2451" s="1144"/>
      <c r="K2451" s="1144"/>
      <c r="L2451" s="1144"/>
      <c r="M2451" s="1144"/>
      <c r="N2451" s="1144"/>
      <c r="O2451" s="1145"/>
    </row>
    <row r="2452" spans="1:16" ht="26.25" customHeight="1" thickBot="1">
      <c r="A2452" s="1138"/>
      <c r="B2452" s="1141"/>
      <c r="C2452" s="1142"/>
      <c r="D2452" s="1146" t="str">
        <f>Master!$E$11</f>
        <v>P.S.-Bapini (Jodhpur)</v>
      </c>
      <c r="E2452" s="1147"/>
      <c r="F2452" s="1147"/>
      <c r="G2452" s="1147"/>
      <c r="H2452" s="1147"/>
      <c r="I2452" s="1147"/>
      <c r="J2452" s="1147"/>
      <c r="K2452" s="1147"/>
      <c r="L2452" s="1147"/>
      <c r="M2452" s="1147"/>
      <c r="N2452" s="1147"/>
      <c r="O2452" s="1148"/>
    </row>
    <row r="2453" spans="1:16" ht="22.5" customHeight="1">
      <c r="A2453" s="1138"/>
      <c r="B2453" s="262"/>
      <c r="C2453" s="1149" t="s">
        <v>183</v>
      </c>
      <c r="D2453" s="1150"/>
      <c r="E2453" s="1150"/>
      <c r="F2453" s="1150"/>
      <c r="G2453" s="1151"/>
      <c r="H2453" s="1158" t="s">
        <v>156</v>
      </c>
      <c r="I2453" s="1158"/>
      <c r="J2453" s="1161">
        <f>VLOOKUP($A2450,'Class-9'!$B$9:$K$108,6)</f>
        <v>0</v>
      </c>
      <c r="K2453" s="1162"/>
      <c r="L2453" s="1167" t="s">
        <v>76</v>
      </c>
      <c r="M2453" s="1168"/>
      <c r="N2453" s="1169" t="str">
        <f>Master!$E$14</f>
        <v>08151106901</v>
      </c>
      <c r="O2453" s="1170"/>
    </row>
    <row r="2454" spans="1:16" ht="18.75" customHeight="1">
      <c r="A2454" s="1138"/>
      <c r="B2454" s="37"/>
      <c r="C2454" s="1152"/>
      <c r="D2454" s="1153"/>
      <c r="E2454" s="1153"/>
      <c r="F2454" s="1153"/>
      <c r="G2454" s="1154"/>
      <c r="H2454" s="1159"/>
      <c r="I2454" s="1159"/>
      <c r="J2454" s="1163"/>
      <c r="K2454" s="1164"/>
      <c r="L2454" s="1171" t="s">
        <v>72</v>
      </c>
      <c r="M2454" s="1172"/>
      <c r="N2454" s="1172"/>
      <c r="O2454" s="1173"/>
      <c r="P2454" s="104" t="s">
        <v>191</v>
      </c>
    </row>
    <row r="2455" spans="1:16" ht="23.25" customHeight="1" thickBot="1">
      <c r="A2455" s="1138"/>
      <c r="B2455" s="37"/>
      <c r="C2455" s="1155"/>
      <c r="D2455" s="1156"/>
      <c r="E2455" s="1156"/>
      <c r="F2455" s="1156"/>
      <c r="G2455" s="1157"/>
      <c r="H2455" s="1160"/>
      <c r="I2455" s="1160"/>
      <c r="J2455" s="1165"/>
      <c r="K2455" s="1166"/>
      <c r="L2455" s="1174" t="s">
        <v>57</v>
      </c>
      <c r="M2455" s="1175"/>
      <c r="N2455" s="1176" t="str">
        <f>Master!$E$6</f>
        <v>2021-22</v>
      </c>
      <c r="O2455" s="1177"/>
    </row>
    <row r="2456" spans="1:16" ht="20.25" customHeight="1">
      <c r="A2456" s="1138"/>
      <c r="B2456" s="417" t="s">
        <v>200</v>
      </c>
      <c r="C2456" s="1178" t="s">
        <v>22</v>
      </c>
      <c r="D2456" s="1179"/>
      <c r="E2456" s="1179"/>
      <c r="F2456" s="1180"/>
      <c r="G2456" s="23" t="s">
        <v>181</v>
      </c>
      <c r="H2456" s="1181">
        <f>VLOOKUP($A2450,'Class-9'!$B$9:$FL$108,4,0)</f>
        <v>0</v>
      </c>
      <c r="I2456" s="1181"/>
      <c r="J2456" s="1181"/>
      <c r="K2456" s="1181"/>
      <c r="L2456" s="1181"/>
      <c r="M2456" s="1181"/>
      <c r="N2456" s="1181"/>
      <c r="O2456" s="1182"/>
    </row>
    <row r="2457" spans="1:16" ht="20.25" customHeight="1">
      <c r="A2457" s="1138"/>
      <c r="B2457" s="417" t="s">
        <v>200</v>
      </c>
      <c r="C2457" s="1183" t="s">
        <v>24</v>
      </c>
      <c r="D2457" s="1184"/>
      <c r="E2457" s="1184"/>
      <c r="F2457" s="1185"/>
      <c r="G2457" s="31" t="s">
        <v>181</v>
      </c>
      <c r="H2457" s="1186">
        <f>VLOOKUP($A2450,'Class-9'!$B$9:$FL$108,7,0)</f>
        <v>0</v>
      </c>
      <c r="I2457" s="1186"/>
      <c r="J2457" s="1186"/>
      <c r="K2457" s="1186"/>
      <c r="L2457" s="1186"/>
      <c r="M2457" s="1186"/>
      <c r="N2457" s="1186"/>
      <c r="O2457" s="1187"/>
    </row>
    <row r="2458" spans="1:16" ht="20.25" customHeight="1">
      <c r="A2458" s="1138"/>
      <c r="B2458" s="417" t="s">
        <v>200</v>
      </c>
      <c r="C2458" s="1183" t="s">
        <v>25</v>
      </c>
      <c r="D2458" s="1184"/>
      <c r="E2458" s="1184"/>
      <c r="F2458" s="1185"/>
      <c r="G2458" s="31" t="s">
        <v>181</v>
      </c>
      <c r="H2458" s="1186">
        <f>VLOOKUP($A2450,'Class-9'!$B$9:$FL$108,8,0)</f>
        <v>0</v>
      </c>
      <c r="I2458" s="1186"/>
      <c r="J2458" s="1186"/>
      <c r="K2458" s="1186"/>
      <c r="L2458" s="1186"/>
      <c r="M2458" s="1186"/>
      <c r="N2458" s="1186"/>
      <c r="O2458" s="1187"/>
    </row>
    <row r="2459" spans="1:16" ht="20.25" customHeight="1">
      <c r="A2459" s="1138"/>
      <c r="B2459" s="417" t="s">
        <v>200</v>
      </c>
      <c r="C2459" s="1183" t="s">
        <v>58</v>
      </c>
      <c r="D2459" s="1184"/>
      <c r="E2459" s="1184"/>
      <c r="F2459" s="1185"/>
      <c r="G2459" s="31" t="s">
        <v>181</v>
      </c>
      <c r="H2459" s="1186">
        <f>VLOOKUP($A2450,'Class-9'!$B$9:$FL$108,9,0)</f>
        <v>0</v>
      </c>
      <c r="I2459" s="1186"/>
      <c r="J2459" s="1186"/>
      <c r="K2459" s="1186"/>
      <c r="L2459" s="1186"/>
      <c r="M2459" s="1186"/>
      <c r="N2459" s="1186"/>
      <c r="O2459" s="1187"/>
    </row>
    <row r="2460" spans="1:16" ht="20.25" customHeight="1">
      <c r="A2460" s="1138"/>
      <c r="B2460" s="417" t="s">
        <v>200</v>
      </c>
      <c r="C2460" s="1183" t="s">
        <v>59</v>
      </c>
      <c r="D2460" s="1184"/>
      <c r="E2460" s="1184"/>
      <c r="F2460" s="1185"/>
      <c r="G2460" s="31" t="s">
        <v>181</v>
      </c>
      <c r="H2460" s="1188" t="str">
        <f>CONCATENATE('Class-9'!$G$4,'Class-9'!$J$4)</f>
        <v>9(A)</v>
      </c>
      <c r="I2460" s="1186"/>
      <c r="J2460" s="1186"/>
      <c r="K2460" s="1186"/>
      <c r="L2460" s="1186"/>
      <c r="M2460" s="1186"/>
      <c r="N2460" s="1186"/>
      <c r="O2460" s="1187"/>
    </row>
    <row r="2461" spans="1:16" ht="20.25" customHeight="1" thickBot="1">
      <c r="A2461" s="1138"/>
      <c r="B2461" s="417" t="s">
        <v>200</v>
      </c>
      <c r="C2461" s="1189" t="s">
        <v>27</v>
      </c>
      <c r="D2461" s="1190"/>
      <c r="E2461" s="1190"/>
      <c r="F2461" s="1191"/>
      <c r="G2461" s="80" t="s">
        <v>181</v>
      </c>
      <c r="H2461" s="1192">
        <f>VLOOKUP($A2450,'Class-9'!$B$9:$FL$108,10,0)</f>
        <v>0</v>
      </c>
      <c r="I2461" s="1192"/>
      <c r="J2461" s="1192"/>
      <c r="K2461" s="1192"/>
      <c r="L2461" s="1192"/>
      <c r="M2461" s="1192"/>
      <c r="N2461" s="1192"/>
      <c r="O2461" s="1193"/>
    </row>
    <row r="2462" spans="1:16" ht="16.5" customHeight="1">
      <c r="A2462" s="1138"/>
      <c r="B2462" s="417" t="s">
        <v>200</v>
      </c>
      <c r="C2462" s="1194" t="s">
        <v>60</v>
      </c>
      <c r="D2462" s="1195"/>
      <c r="E2462" s="1198" t="s">
        <v>81</v>
      </c>
      <c r="F2462" s="1198" t="s">
        <v>82</v>
      </c>
      <c r="G2462" s="1200" t="s">
        <v>32</v>
      </c>
      <c r="H2462" s="1202" t="s">
        <v>61</v>
      </c>
      <c r="I2462" s="1202"/>
      <c r="J2462" s="1203"/>
      <c r="K2462" s="1204" t="s">
        <v>97</v>
      </c>
      <c r="L2462" s="1205"/>
      <c r="M2462" s="1206"/>
      <c r="N2462" s="1097" t="s">
        <v>88</v>
      </c>
      <c r="O2462" s="1099" t="s">
        <v>118</v>
      </c>
    </row>
    <row r="2463" spans="1:16" ht="16.5" customHeight="1">
      <c r="A2463" s="1138"/>
      <c r="B2463" s="417" t="s">
        <v>200</v>
      </c>
      <c r="C2463" s="1196"/>
      <c r="D2463" s="1197"/>
      <c r="E2463" s="1199"/>
      <c r="F2463" s="1199"/>
      <c r="G2463" s="1201"/>
      <c r="H2463" s="428" t="s">
        <v>31</v>
      </c>
      <c r="I2463" s="254" t="s">
        <v>194</v>
      </c>
      <c r="J2463" s="429" t="s">
        <v>32</v>
      </c>
      <c r="K2463" s="428" t="s">
        <v>31</v>
      </c>
      <c r="L2463" s="254" t="s">
        <v>194</v>
      </c>
      <c r="M2463" s="429" t="s">
        <v>32</v>
      </c>
      <c r="N2463" s="1098"/>
      <c r="O2463" s="1100"/>
    </row>
    <row r="2464" spans="1:16" ht="16.5" customHeight="1" thickBot="1">
      <c r="A2464" s="1138"/>
      <c r="B2464" s="417" t="s">
        <v>200</v>
      </c>
      <c r="C2464" s="1102" t="s">
        <v>62</v>
      </c>
      <c r="D2464" s="1103"/>
      <c r="E2464" s="253">
        <f>'Class-9'!$L$7</f>
        <v>10</v>
      </c>
      <c r="F2464" s="253">
        <f>'Class-9'!$M$7</f>
        <v>10</v>
      </c>
      <c r="G2464" s="255">
        <f>SUM(E2464:F2464)</f>
        <v>20</v>
      </c>
      <c r="H2464" s="253">
        <f>'Class-9'!$O$7</f>
        <v>24</v>
      </c>
      <c r="I2464" s="253">
        <f>'Class-9'!$P$7</f>
        <v>6</v>
      </c>
      <c r="J2464" s="255">
        <f>SUM(H2464:I2464)</f>
        <v>30</v>
      </c>
      <c r="K2464" s="253">
        <f>'Class-9'!$R$7</f>
        <v>40</v>
      </c>
      <c r="L2464" s="253">
        <f>'Class-9'!$S$7</f>
        <v>10</v>
      </c>
      <c r="M2464" s="255">
        <f>SUM(K2464:L2464)</f>
        <v>50</v>
      </c>
      <c r="N2464" s="129">
        <f>SUM(G2464,J2464,M2464)</f>
        <v>100</v>
      </c>
      <c r="O2464" s="1101"/>
    </row>
    <row r="2465" spans="1:15" ht="16.5" customHeight="1">
      <c r="A2465" s="1138"/>
      <c r="B2465" s="417" t="s">
        <v>200</v>
      </c>
      <c r="C2465" s="1104" t="str">
        <f>'Class-9'!$L$3</f>
        <v>HINDI</v>
      </c>
      <c r="D2465" s="1105"/>
      <c r="E2465" s="81">
        <f>IF($J2453="TC",0,IF($J2453="Nso",0,VLOOKUP($A2450,'Class-9'!$B$9:$FL$108,11,0)))</f>
        <v>0</v>
      </c>
      <c r="F2465" s="81">
        <f>IF($J2453="TC",0,IF($J2453="Nso",0,VLOOKUP($A2450,'Class-9'!$B$9:$FL$108,12,0)))</f>
        <v>0</v>
      </c>
      <c r="G2465" s="256">
        <f>E2465+F2465</f>
        <v>0</v>
      </c>
      <c r="H2465" s="81">
        <f>IF($J2453="TC",0,IF($J2453="Nso",0,VLOOKUP($A2450,'Class-9'!$B$9:$FL$108,14,0)))</f>
        <v>0</v>
      </c>
      <c r="I2465" s="81">
        <f>IF($J2453="TC",0,IF($J2453="Nso",0,VLOOKUP($A2450,'Class-9'!$B$9:$FL$108,15,0)))</f>
        <v>0</v>
      </c>
      <c r="J2465" s="256">
        <f>H2465+I2465</f>
        <v>0</v>
      </c>
      <c r="K2465" s="81">
        <f>IF($J2453="TC",0,IF($J2453="Nso",0,VLOOKUP($A2450,'Class-9'!$B$9:$FL$108,17,0)))</f>
        <v>0</v>
      </c>
      <c r="L2465" s="81">
        <f>IF($J2453="Nso",0,VLOOKUP($A2450,'Class-9'!$B$9:$FL$108,18,0))</f>
        <v>0</v>
      </c>
      <c r="M2465" s="256">
        <f>K2465+L2465</f>
        <v>0</v>
      </c>
      <c r="N2465" s="81">
        <f>G2465+J2465+M2465</f>
        <v>0</v>
      </c>
      <c r="O2465" s="82" t="str">
        <f>IF($J2453="TC",0,IF($J2453="Nso",0,VLOOKUP($A2450,'Class-9'!$B$9:$FL$108,24,0)))</f>
        <v/>
      </c>
    </row>
    <row r="2466" spans="1:15" ht="16.5" customHeight="1" thickBot="1">
      <c r="A2466" s="1138"/>
      <c r="B2466" s="417" t="s">
        <v>200</v>
      </c>
      <c r="C2466" s="1106" t="str">
        <f>'Class-9'!$Z$3</f>
        <v>ENGLISH</v>
      </c>
      <c r="D2466" s="1107"/>
      <c r="E2466" s="419">
        <f>IF($J2453="TC",0,IF($J2453="Nso",0,VLOOKUP($A2450,'Class-9'!$B$9:$FL$108,25,0)))</f>
        <v>0</v>
      </c>
      <c r="F2466" s="419">
        <f>IF($J2453="TC",0,IF($J2453="Nso",0,VLOOKUP($A2450,'Class-9'!$B$9:$FL$108,26,0)))</f>
        <v>0</v>
      </c>
      <c r="G2466" s="420">
        <f t="shared" ref="G2466" si="496">E2466+F2466</f>
        <v>0</v>
      </c>
      <c r="H2466" s="421">
        <f>IF($J2453="TC",0,IF($J2453="Nso",0,VLOOKUP($A2450,'Class-9'!$B$9:$FL$108,28,0)))</f>
        <v>0</v>
      </c>
      <c r="I2466" s="419">
        <f>IF($J2453="TC",0,IF($J2453="Nso",0,VLOOKUP($A2450,'Class-9'!$B$9:$FL$108,29,0)))</f>
        <v>0</v>
      </c>
      <c r="J2466" s="420">
        <f t="shared" ref="J2466" si="497">H2466+I2466</f>
        <v>0</v>
      </c>
      <c r="K2466" s="419">
        <f>IF($J2453="TC",0,IF($J2453="Nso",0,VLOOKUP($A2450,'Class-9'!$B$9:$FL$108,31,0)))</f>
        <v>0</v>
      </c>
      <c r="L2466" s="419">
        <f>IF($J2453="Nso",0,VLOOKUP($A2450,'Class-9'!$B$9:$FL$108,32,0))</f>
        <v>0</v>
      </c>
      <c r="M2466" s="420">
        <f t="shared" ref="M2466" si="498">K2466+L2466</f>
        <v>0</v>
      </c>
      <c r="N2466" s="419">
        <f t="shared" ref="N2466" si="499">G2466+J2466+M2466</f>
        <v>0</v>
      </c>
      <c r="O2466" s="422" t="str">
        <f>IF($J2453="TC",0,IF($J2453="Nso",0,VLOOKUP($A2450,'Class-9'!$B$9:$FL$108,38,0)))</f>
        <v/>
      </c>
    </row>
    <row r="2467" spans="1:15" ht="16.5" customHeight="1" thickBot="1">
      <c r="A2467" s="1138"/>
      <c r="B2467" s="417" t="s">
        <v>200</v>
      </c>
      <c r="C2467" s="1108" t="s">
        <v>62</v>
      </c>
      <c r="D2467" s="1109"/>
      <c r="E2467" s="424">
        <f>'Class-9'!$AN$7</f>
        <v>20</v>
      </c>
      <c r="F2467" s="424">
        <f>'Class-9'!$AO$7</f>
        <v>20</v>
      </c>
      <c r="G2467" s="425">
        <f>SUM(E2467:F2467)</f>
        <v>40</v>
      </c>
      <c r="H2467" s="424">
        <f>'Class-9'!$AQ$7</f>
        <v>48</v>
      </c>
      <c r="I2467" s="424">
        <f>'Class-9'!$AR$7</f>
        <v>12</v>
      </c>
      <c r="J2467" s="425">
        <f>SUM(H2467:I2467)</f>
        <v>60</v>
      </c>
      <c r="K2467" s="424">
        <f>'Class-9'!$AT$7</f>
        <v>80</v>
      </c>
      <c r="L2467" s="424">
        <f>'Class-9'!$AU$7</f>
        <v>20</v>
      </c>
      <c r="M2467" s="425">
        <f>SUM(K2467:L2467)</f>
        <v>100</v>
      </c>
      <c r="N2467" s="426">
        <f>SUM(G2467,J2467,M2467)</f>
        <v>200</v>
      </c>
      <c r="O2467" s="427" t="s">
        <v>201</v>
      </c>
    </row>
    <row r="2468" spans="1:15" ht="16.5" customHeight="1">
      <c r="A2468" s="1138"/>
      <c r="B2468" s="417" t="s">
        <v>200</v>
      </c>
      <c r="C2468" s="1110" t="str">
        <f>'Class-9'!$AN$3</f>
        <v>SANSKRIT-I</v>
      </c>
      <c r="D2468" s="1111"/>
      <c r="E2468" s="81">
        <f>IF($J2453="TC",0,IF($J2453="Nso",0,VLOOKUP($A2450,'Class-9'!$B$9:$FL$108,39,0)))</f>
        <v>0</v>
      </c>
      <c r="F2468" s="81">
        <f>IF($J2453="TC",0,IF($J2453="TC",0,IF($J2453="Nso",0,VLOOKUP($A2450,'Class-9'!$B$9:$FL$108,40,0))))</f>
        <v>0</v>
      </c>
      <c r="G2468" s="423">
        <f t="shared" ref="G2468:G2472" si="500">E2468+F2468</f>
        <v>0</v>
      </c>
      <c r="H2468" s="410">
        <f>IF($J2453="TC",0,IF($J2453="Nso",0,VLOOKUP($A2450,'Class-9'!$B$9:$FL$108,42,0)))</f>
        <v>0</v>
      </c>
      <c r="I2468" s="81">
        <f>IF($J2453="TC",0,IF($J2453="Nso",0,VLOOKUP($A2450,'Class-9'!$B$9:$FL$108,43,0)))</f>
        <v>0</v>
      </c>
      <c r="J2468" s="423">
        <f t="shared" ref="J2468:J2472" si="501">H2468+I2468</f>
        <v>0</v>
      </c>
      <c r="K2468" s="81">
        <f>IF($J2453="TC",0,IF($J2453="Nso",0,VLOOKUP($A2450,'Class-9'!$B$9:$FL$108,45,0)))</f>
        <v>0</v>
      </c>
      <c r="L2468" s="81">
        <f>IF($J2453="Nso",0,VLOOKUP($A2450,'Class-9'!$B$9:$FL$108,46,0))</f>
        <v>0</v>
      </c>
      <c r="M2468" s="423">
        <f t="shared" ref="M2468:M2472" si="502">K2468+L2468</f>
        <v>0</v>
      </c>
      <c r="N2468" s="81">
        <f t="shared" ref="N2468:N2472" si="503">G2468+J2468+M2468</f>
        <v>0</v>
      </c>
      <c r="O2468" s="82" t="str">
        <f>IF($J2453="TC",0,IF($J2453="Nso",0,VLOOKUP($A2450,'Class-9'!$B$9:$FL$108,52,0)))</f>
        <v/>
      </c>
    </row>
    <row r="2469" spans="1:15" ht="16.5" customHeight="1">
      <c r="A2469" s="1138"/>
      <c r="B2469" s="417" t="s">
        <v>200</v>
      </c>
      <c r="C2469" s="1112" t="str">
        <f>'Class-9'!$BB$3</f>
        <v>SANSKRIT-II</v>
      </c>
      <c r="D2469" s="1113"/>
      <c r="E2469" s="81">
        <f>IF($J2453="TC",0,IF($J2453="Nso",0,VLOOKUP($A2450,'Class-9'!$B$9:$FL$108,53,0)))</f>
        <v>0</v>
      </c>
      <c r="F2469" s="81">
        <f>IF($J2453="TC",0,IF($J2453="Nso",0,VLOOKUP($A2450,'Class-9'!$B$9:$FL$108,54,0)))</f>
        <v>0</v>
      </c>
      <c r="G2469" s="257">
        <f t="shared" si="500"/>
        <v>0</v>
      </c>
      <c r="H2469" s="258">
        <f>IF($J2453="TC",0,IF($J2453="Nso",0,VLOOKUP($A2450,'Class-9'!$B$9:$FL$108,56,0)))</f>
        <v>0</v>
      </c>
      <c r="I2469" s="81">
        <f>IF($J2453="TC",0,IF($J2453="Nso",0,VLOOKUP($A2450,'Class-9'!$B$9:$FL$108,57,0)))</f>
        <v>0</v>
      </c>
      <c r="J2469" s="257">
        <f t="shared" si="501"/>
        <v>0</v>
      </c>
      <c r="K2469" s="81">
        <f>IF($J2453="TC",0,IF($J2453="Nso",0,VLOOKUP($A2450,'Class-9'!$B$9:$FL$108,59,0)))</f>
        <v>0</v>
      </c>
      <c r="L2469" s="81">
        <f>IF($J2453="Nso",0,VLOOKUP($A2450,'Class-9'!$B$9:$FL$108,60,0))</f>
        <v>0</v>
      </c>
      <c r="M2469" s="257">
        <f t="shared" si="502"/>
        <v>0</v>
      </c>
      <c r="N2469" s="81">
        <f t="shared" si="503"/>
        <v>0</v>
      </c>
      <c r="O2469" s="82" t="str">
        <f>IF($J2453="TC",0,IF($J2453="Nso",0,VLOOKUP($A2450,'Class-9'!$B$9:$FL$108,66,0)))</f>
        <v/>
      </c>
    </row>
    <row r="2470" spans="1:15" ht="16.5" customHeight="1">
      <c r="A2470" s="1138"/>
      <c r="B2470" s="417" t="s">
        <v>200</v>
      </c>
      <c r="C2470" s="1112" t="str">
        <f>'Class-9'!$BP$3</f>
        <v>MATHEMATICS</v>
      </c>
      <c r="D2470" s="1113"/>
      <c r="E2470" s="81">
        <f>IF($J2453="TC",0,IF($J2453="Nso",0,VLOOKUP($A2450,'Class-9'!$B$9:$FL$108,67,0)))</f>
        <v>0</v>
      </c>
      <c r="F2470" s="81">
        <f>IF($J2453="TC",0,IF($J2453="Nso",0,VLOOKUP($A2450,'Class-9'!$B$9:$FL$108,68,0)))</f>
        <v>0</v>
      </c>
      <c r="G2470" s="257">
        <f t="shared" si="500"/>
        <v>0</v>
      </c>
      <c r="H2470" s="258">
        <f>IF($J2453="TC",0,IF($J2453="Nso",0,VLOOKUP($A2450,'Class-9'!$B$9:$FL$108,70,0)))</f>
        <v>0</v>
      </c>
      <c r="I2470" s="81">
        <f>IF($J2453="TC",0,IF($J2453="Nso",0,VLOOKUP($A2450,'Class-9'!$B$9:$FL$108,71,0)))</f>
        <v>0</v>
      </c>
      <c r="J2470" s="257">
        <f t="shared" si="501"/>
        <v>0</v>
      </c>
      <c r="K2470" s="81">
        <f>IF($J2453="TC",0,IF($J2453="Nso",0,VLOOKUP($A2450,'Class-9'!$B$9:$FL$108,73,0)))</f>
        <v>0</v>
      </c>
      <c r="L2470" s="81">
        <f>IF($J2453="Nso",0,VLOOKUP($A2450,'Class-9'!$B$9:$FL$108,74,0))</f>
        <v>0</v>
      </c>
      <c r="M2470" s="257">
        <f t="shared" si="502"/>
        <v>0</v>
      </c>
      <c r="N2470" s="81">
        <f t="shared" si="503"/>
        <v>0</v>
      </c>
      <c r="O2470" s="82" t="str">
        <f>IF($J2453="TC",0,IF($J2453="Nso",0,VLOOKUP($A2450,'Class-9'!$B$9:$FL$108,80,0)))</f>
        <v/>
      </c>
    </row>
    <row r="2471" spans="1:15" ht="16.5" customHeight="1">
      <c r="A2471" s="1138"/>
      <c r="B2471" s="417" t="s">
        <v>200</v>
      </c>
      <c r="C2471" s="1114" t="str">
        <f>'Class-9'!$CD$3</f>
        <v>SCIENCE</v>
      </c>
      <c r="D2471" s="1115"/>
      <c r="E2471" s="411">
        <f>IF($J2453="TC",0,IF($J2453="Nso",0,VLOOKUP($A2450,'Class-9'!$B$9:$FL$108,81,0)))</f>
        <v>0</v>
      </c>
      <c r="F2471" s="411">
        <f>IF($J2453="TC",0,IF($J2453="Nso",0,VLOOKUP($A2450,'Class-9'!$B$9:$FL$108,82,0)))</f>
        <v>0</v>
      </c>
      <c r="G2471" s="412">
        <f t="shared" si="500"/>
        <v>0</v>
      </c>
      <c r="H2471" s="413">
        <f>IF($J2453="TC",0,IF($J2453="Nso",0,VLOOKUP($A2450,'Class-9'!$B$9:$FL$108,84,0)))</f>
        <v>0</v>
      </c>
      <c r="I2471" s="411">
        <f>IF($J2453="TC",0,IF($J2453="Nso",0,VLOOKUP($A2450,'Class-9'!$B$9:$FL$108,85,0)))</f>
        <v>0</v>
      </c>
      <c r="J2471" s="412">
        <f t="shared" si="501"/>
        <v>0</v>
      </c>
      <c r="K2471" s="411">
        <f>IF($J2453="TC",0,IF($J2453="Nso",0,VLOOKUP($A2450,'Class-9'!$B$9:$FL$108,87,0)))</f>
        <v>0</v>
      </c>
      <c r="L2471" s="411">
        <f>IF($J2453="Nso",0,VLOOKUP($A2450,'Class-9'!$B$9:$FL$108,88,0))</f>
        <v>0</v>
      </c>
      <c r="M2471" s="412">
        <f t="shared" si="502"/>
        <v>0</v>
      </c>
      <c r="N2471" s="411">
        <f t="shared" si="503"/>
        <v>0</v>
      </c>
      <c r="O2471" s="414" t="str">
        <f>IF($J2453="TC",0,IF($J2453="Nso",0,VLOOKUP($A2450,'Class-9'!$B$9:$FL$108,94,0)))</f>
        <v/>
      </c>
    </row>
    <row r="2472" spans="1:15" ht="16.5" customHeight="1" thickBot="1">
      <c r="A2472" s="1138"/>
      <c r="B2472" s="417" t="s">
        <v>200</v>
      </c>
      <c r="C2472" s="1114" t="str">
        <f>'Class-9'!$CR$3</f>
        <v>SOCIAL SCIENCE</v>
      </c>
      <c r="D2472" s="1115"/>
      <c r="E2472" s="411">
        <f>IF($J2454="TC",0,IF($J2453="Nso",0,VLOOKUP($A2450,'Class-9'!$B$9:$FL$108,95,0)))</f>
        <v>0</v>
      </c>
      <c r="F2472" s="411">
        <f>IF($J2454="TC",0,IF($J2453="Nso",0,VLOOKUP($A2450,'Class-9'!$B$9:$FL$108,96,0)))</f>
        <v>0</v>
      </c>
      <c r="G2472" s="412">
        <f t="shared" si="500"/>
        <v>0</v>
      </c>
      <c r="H2472" s="413">
        <f>IF($J2454="TC",0,IF($J2453="Nso",0,VLOOKUP($A2450,'Class-9'!$B$9:$FL$108,98,0)))</f>
        <v>0</v>
      </c>
      <c r="I2472" s="411">
        <f>IF($J2454="TC",0,IF($J2453="Nso",0,VLOOKUP($A2450,'Class-9'!$B$9:$FL$108,99,0)))</f>
        <v>0</v>
      </c>
      <c r="J2472" s="412">
        <f t="shared" si="501"/>
        <v>0</v>
      </c>
      <c r="K2472" s="411">
        <f>IF($J2454="TC",0,IF($J2453="Nso",0,VLOOKUP($A2450,'Class-9'!$B$9:$FL$108,101,0)))</f>
        <v>0</v>
      </c>
      <c r="L2472" s="411">
        <f>IF($J2454="Nso",0,VLOOKUP($A2450,'Class-9'!$B$9:$FL$108,102,0))</f>
        <v>0</v>
      </c>
      <c r="M2472" s="412">
        <f t="shared" si="502"/>
        <v>0</v>
      </c>
      <c r="N2472" s="411">
        <f t="shared" si="503"/>
        <v>0</v>
      </c>
      <c r="O2472" s="414" t="str">
        <f>IF($J2454="TC",0,IF($J2453="Nso",0,VLOOKUP($A2450,'Class-9'!$B$9:$FL$108,108,0)))</f>
        <v/>
      </c>
    </row>
    <row r="2473" spans="1:15" ht="23.25" customHeight="1">
      <c r="A2473" s="1138"/>
      <c r="B2473" s="417" t="s">
        <v>200</v>
      </c>
      <c r="C2473" s="1116" t="s">
        <v>89</v>
      </c>
      <c r="D2473" s="1117"/>
      <c r="E2473" s="1118"/>
      <c r="F2473" s="1122" t="s">
        <v>90</v>
      </c>
      <c r="G2473" s="1123"/>
      <c r="H2473" s="1124" t="s">
        <v>91</v>
      </c>
      <c r="I2473" s="1125"/>
      <c r="J2473" s="1126" t="s">
        <v>47</v>
      </c>
      <c r="K2473" s="1127"/>
      <c r="L2473" s="415" t="s">
        <v>111</v>
      </c>
      <c r="M2473" s="1128" t="s">
        <v>45</v>
      </c>
      <c r="N2473" s="1129"/>
      <c r="O2473" s="416" t="s">
        <v>49</v>
      </c>
    </row>
    <row r="2474" spans="1:15" ht="20.25" customHeight="1" thickBot="1">
      <c r="A2474" s="1138"/>
      <c r="B2474" s="417" t="s">
        <v>200</v>
      </c>
      <c r="C2474" s="1119"/>
      <c r="D2474" s="1120"/>
      <c r="E2474" s="1121"/>
      <c r="F2474" s="1130">
        <f>IF($J2453="TC",0,IF($J2453="Nso",0,VLOOKUP($A2450,'Class-9'!$B$9:$FL$108,160,0)))</f>
        <v>0</v>
      </c>
      <c r="G2474" s="1131"/>
      <c r="H2474" s="1130">
        <f>IF($J2453="TC",0,IF($J2453="Nso",0,VLOOKUP($A2450,'Class-9'!$B$9:$FL$108,161,0)))</f>
        <v>0</v>
      </c>
      <c r="I2474" s="1131"/>
      <c r="J2474" s="1132">
        <f>IF($J2453="TC",0,IF($J2453="Nso",0,VLOOKUP($A2450,'Class-9'!$B$9:$FL$108,162,0)))</f>
        <v>0</v>
      </c>
      <c r="K2474" s="1133"/>
      <c r="L2474" s="259" t="str">
        <f>IF($J2453="TC",0,IF($J2453="Nso",0,VLOOKUP($A2450,'Class-9'!$B$9:$FL$108,163,0)))</f>
        <v/>
      </c>
      <c r="M2474" s="1134" t="str">
        <f>IF($J2453="TC","TC",IF($J2453="Nso","NSO",VLOOKUP($A2450,'Class-9'!$B$9:$FL$108,164,0)))</f>
        <v/>
      </c>
      <c r="N2474" s="1135"/>
      <c r="O2474" s="79" t="str">
        <f>IF($J2453="Nso",0,VLOOKUP($A2450,'Class-9'!$B$9:$FL$108,166,0))</f>
        <v/>
      </c>
    </row>
    <row r="2475" spans="1:15" ht="20.25" customHeight="1">
      <c r="A2475" s="1138"/>
      <c r="B2475" s="417" t="s">
        <v>200</v>
      </c>
      <c r="C2475" s="1061" t="s">
        <v>64</v>
      </c>
      <c r="D2475" s="1062"/>
      <c r="E2475" s="1062"/>
      <c r="F2475" s="1062"/>
      <c r="G2475" s="1062"/>
      <c r="H2475" s="1063"/>
      <c r="I2475" s="1064" t="s">
        <v>65</v>
      </c>
      <c r="J2475" s="1065"/>
      <c r="K2475" s="1065"/>
      <c r="L2475" s="83">
        <f>VLOOKUP($A2450,'Class-9'!$B$9:$FL$108,157,0)</f>
        <v>0</v>
      </c>
      <c r="M2475" s="1066" t="s">
        <v>121</v>
      </c>
      <c r="N2475" s="1067"/>
      <c r="O2475" s="1068"/>
    </row>
    <row r="2476" spans="1:15" ht="20.25" customHeight="1" thickBot="1">
      <c r="A2476" s="1138"/>
      <c r="B2476" s="417" t="s">
        <v>200</v>
      </c>
      <c r="C2476" s="1069" t="s">
        <v>60</v>
      </c>
      <c r="D2476" s="1070"/>
      <c r="E2476" s="1070"/>
      <c r="F2476" s="1071" t="s">
        <v>192</v>
      </c>
      <c r="G2476" s="1071"/>
      <c r="H2476" s="260" t="s">
        <v>53</v>
      </c>
      <c r="I2476" s="1072" t="s">
        <v>66</v>
      </c>
      <c r="J2476" s="1073"/>
      <c r="K2476" s="1073"/>
      <c r="L2476" s="113">
        <f>VLOOKUP($A2450,'Class-9'!$B$9:$FL$108,158,0)</f>
        <v>0</v>
      </c>
      <c r="M2476" s="1074" t="str">
        <f>IF($J2453="TC",0,IF($J2453="Nso",0,VLOOKUP($A2450,'Class-9'!$B$9:$FL$108,159,0)))</f>
        <v/>
      </c>
      <c r="N2476" s="1075"/>
      <c r="O2476" s="1076"/>
    </row>
    <row r="2477" spans="1:15" ht="17.25" customHeight="1">
      <c r="A2477" s="1138"/>
      <c r="B2477" s="417" t="s">
        <v>200</v>
      </c>
      <c r="C2477" s="1069"/>
      <c r="D2477" s="1070"/>
      <c r="E2477" s="1070"/>
      <c r="F2477" s="1071"/>
      <c r="G2477" s="1071"/>
      <c r="H2477" s="261" t="s">
        <v>119</v>
      </c>
      <c r="I2477" s="1077" t="s">
        <v>67</v>
      </c>
      <c r="J2477" s="1078"/>
      <c r="K2477" s="1078"/>
      <c r="L2477" s="1079">
        <f>IF($J2453="TC","Transferred",IF($J2453="Nso","NameSeparated",VLOOKUP($A2450,'Class-9'!$B$9:$FL$108,167,0)))</f>
        <v>0</v>
      </c>
      <c r="M2477" s="1079"/>
      <c r="N2477" s="1079"/>
      <c r="O2477" s="1080"/>
    </row>
    <row r="2478" spans="1:15" ht="17.25" customHeight="1">
      <c r="A2478" s="1138"/>
      <c r="B2478" s="417" t="s">
        <v>200</v>
      </c>
      <c r="C2478" s="1081" t="str">
        <f>'Class-9'!$DF$3</f>
        <v>Foundation Of Information Tech.</v>
      </c>
      <c r="D2478" s="1082"/>
      <c r="E2478" s="1083"/>
      <c r="F2478" s="1084" t="str">
        <f>IF($J2453="TC",0,IF($J2453="Nso",0,VLOOKUP($A2450,'Class-9'!$B$9:$GP$108,185,0)))</f>
        <v>0/200</v>
      </c>
      <c r="G2478" s="1084"/>
      <c r="H2478" s="78" t="str">
        <f>IF($J2453="TC",0,IF($J2453="Nso",0,VLOOKUP($A2450,'Class-9'!$B$9:$GP$108,120,0)))</f>
        <v/>
      </c>
      <c r="I2478" s="1085" t="s">
        <v>79</v>
      </c>
      <c r="J2478" s="1086"/>
      <c r="K2478" s="1086"/>
      <c r="L2478" s="1087">
        <f>'Class-9'!$T$2</f>
        <v>44676</v>
      </c>
      <c r="M2478" s="1088"/>
      <c r="N2478" s="1088"/>
      <c r="O2478" s="1089"/>
    </row>
    <row r="2479" spans="1:15" ht="21" customHeight="1">
      <c r="A2479" s="1138"/>
      <c r="B2479" s="417" t="s">
        <v>200</v>
      </c>
      <c r="C2479" s="1090" t="str">
        <f>'Class-9'!$DR$3</f>
        <v>Health &amp; Phy. Edu.</v>
      </c>
      <c r="D2479" s="1084"/>
      <c r="E2479" s="1084"/>
      <c r="F2479" s="1030" t="str">
        <f>IF($J2453="TC",0,IF($J2453="Nso",0,VLOOKUP($A2450,'Class-9'!$B$9:$GP$108,189,0)))</f>
        <v>0/200</v>
      </c>
      <c r="G2479" s="1031"/>
      <c r="H2479" s="78" t="str">
        <f>IF($J2453="TC",0,IF($J2453="Nso",0,VLOOKUP($A2450,'Class-9'!$B$9:$GP$108,132,0)))</f>
        <v/>
      </c>
      <c r="I2479" s="1091"/>
      <c r="J2479" s="1092"/>
      <c r="K2479" s="1092"/>
      <c r="L2479" s="1092"/>
      <c r="M2479" s="1092"/>
      <c r="N2479" s="1092"/>
      <c r="O2479" s="1093"/>
    </row>
    <row r="2480" spans="1:15" ht="21" customHeight="1">
      <c r="A2480" s="1138"/>
      <c r="B2480" s="417" t="s">
        <v>200</v>
      </c>
      <c r="C2480" s="1028" t="str">
        <f>'Class-9'!$ED$3</f>
        <v>S.U.P.W.</v>
      </c>
      <c r="D2480" s="1029"/>
      <c r="E2480" s="1029"/>
      <c r="F2480" s="1030" t="str">
        <f>IF($J2453="TC",0,IF($J2453="Nso",0,VLOOKUP($A2450,'Class-9'!$B$9:$GP$108,193,0)))</f>
        <v>0/100</v>
      </c>
      <c r="G2480" s="1031"/>
      <c r="H2480" s="78" t="str">
        <f>IF($J2453="TC",0,IF($J2453="Nso",0,VLOOKUP($A2450,'Class-9'!$B$9:$GP$108,138,0)))</f>
        <v/>
      </c>
      <c r="I2480" s="1094"/>
      <c r="J2480" s="1095"/>
      <c r="K2480" s="1095"/>
      <c r="L2480" s="1095"/>
      <c r="M2480" s="1095"/>
      <c r="N2480" s="1095"/>
      <c r="O2480" s="1096"/>
    </row>
    <row r="2481" spans="1:16" ht="14.25" customHeight="1">
      <c r="A2481" s="1138"/>
      <c r="B2481" s="417" t="s">
        <v>200</v>
      </c>
      <c r="C2481" s="1028" t="str">
        <f>'Class-9'!$EJ$3</f>
        <v>ART EDUCATION</v>
      </c>
      <c r="D2481" s="1029"/>
      <c r="E2481" s="1029"/>
      <c r="F2481" s="1030" t="str">
        <f>IF($J2452="TC",0,IF($J2452="Nso",0,VLOOKUP($A2450,'Class-9'!$B$9:$GP$108,197,0)))</f>
        <v>0/100</v>
      </c>
      <c r="G2481" s="1031"/>
      <c r="H2481" s="78" t="str">
        <f>IF($J2452="TC",0,IF($J2452="Nso",0,VLOOKUP($A2450,'Class-9'!$B$9:$GP$108,144,0)))</f>
        <v/>
      </c>
      <c r="I2481" s="1032" t="s">
        <v>92</v>
      </c>
      <c r="J2481" s="1033"/>
      <c r="K2481" s="1033"/>
      <c r="L2481" s="1033"/>
      <c r="M2481" s="1033"/>
      <c r="N2481" s="1033"/>
      <c r="O2481" s="1034"/>
    </row>
    <row r="2482" spans="1:16" ht="14.25" customHeight="1" thickBot="1">
      <c r="A2482" s="1138"/>
      <c r="B2482" s="417" t="s">
        <v>200</v>
      </c>
      <c r="C2482" s="1035" t="str">
        <f>'Class-9'!$EP$3</f>
        <v>H &amp; C RAJ</v>
      </c>
      <c r="D2482" s="1036"/>
      <c r="E2482" s="1036"/>
      <c r="F2482" s="1037" t="str">
        <f>IF($J2453="TC",0,IF($J2453="Nso",0,VLOOKUP($A2450,'Class-9'!$B$9:$GU$108,201,0)))</f>
        <v>0/200</v>
      </c>
      <c r="G2482" s="1038"/>
      <c r="H2482" s="374" t="str">
        <f>IF($J2453="TC",0,IF($J2453="Nso",0,VLOOKUP($A2450,'Class-9'!$B$9:$GU$108,156,0)))</f>
        <v/>
      </c>
      <c r="I2482" s="1032" t="s">
        <v>73</v>
      </c>
      <c r="J2482" s="1033"/>
      <c r="K2482" s="1033"/>
      <c r="L2482" s="1033"/>
      <c r="M2482" s="1033"/>
      <c r="N2482" s="1033"/>
      <c r="O2482" s="1034"/>
    </row>
    <row r="2483" spans="1:16" ht="20.25" customHeight="1">
      <c r="A2483" s="1138"/>
      <c r="B2483" s="417" t="s">
        <v>200</v>
      </c>
      <c r="C2483" s="1046" t="s">
        <v>204</v>
      </c>
      <c r="D2483" s="1047"/>
      <c r="E2483" s="1048"/>
      <c r="F2483" s="1055" t="s">
        <v>205</v>
      </c>
      <c r="G2483" s="1056"/>
      <c r="H2483" s="434" t="s">
        <v>34</v>
      </c>
      <c r="I2483" s="1039" t="s">
        <v>74</v>
      </c>
      <c r="J2483" s="1033"/>
      <c r="K2483" s="1033"/>
      <c r="L2483" s="1033"/>
      <c r="M2483" s="1033"/>
      <c r="N2483" s="1033"/>
      <c r="O2483" s="1034"/>
    </row>
    <row r="2484" spans="1:16" ht="20.25" customHeight="1">
      <c r="A2484" s="1138"/>
      <c r="B2484" s="417" t="s">
        <v>200</v>
      </c>
      <c r="C2484" s="1049"/>
      <c r="D2484" s="1050"/>
      <c r="E2484" s="1051"/>
      <c r="F2484" s="1057" t="s">
        <v>206</v>
      </c>
      <c r="G2484" s="1058"/>
      <c r="H2484" s="435" t="s">
        <v>203</v>
      </c>
      <c r="I2484" s="1040" t="s">
        <v>75</v>
      </c>
      <c r="J2484" s="1041"/>
      <c r="K2484" s="1041"/>
      <c r="L2484" s="1041"/>
      <c r="M2484" s="1041"/>
      <c r="N2484" s="1041"/>
      <c r="O2484" s="1042"/>
    </row>
    <row r="2485" spans="1:16" ht="16.5" customHeight="1">
      <c r="A2485" s="1138"/>
      <c r="B2485" s="417" t="s">
        <v>200</v>
      </c>
      <c r="C2485" s="1049"/>
      <c r="D2485" s="1050"/>
      <c r="E2485" s="1051"/>
      <c r="F2485" s="1057" t="s">
        <v>210</v>
      </c>
      <c r="G2485" s="1058"/>
      <c r="H2485" s="435" t="s">
        <v>68</v>
      </c>
      <c r="I2485" s="1043"/>
      <c r="J2485" s="1044"/>
      <c r="K2485" s="1044"/>
      <c r="L2485" s="1044"/>
      <c r="M2485" s="1044"/>
      <c r="N2485" s="1044"/>
      <c r="O2485" s="1045"/>
    </row>
    <row r="2486" spans="1:16" ht="16.5" customHeight="1">
      <c r="A2486" s="1138"/>
      <c r="B2486" s="417" t="s">
        <v>200</v>
      </c>
      <c r="C2486" s="1049"/>
      <c r="D2486" s="1050"/>
      <c r="E2486" s="1051"/>
      <c r="F2486" s="1057" t="s">
        <v>211</v>
      </c>
      <c r="G2486" s="1058"/>
      <c r="H2486" s="435" t="s">
        <v>69</v>
      </c>
      <c r="I2486" s="1043"/>
      <c r="J2486" s="1044"/>
      <c r="K2486" s="1044"/>
      <c r="L2486" s="1044"/>
      <c r="M2486" s="1044"/>
      <c r="N2486" s="1044"/>
      <c r="O2486" s="1045"/>
    </row>
    <row r="2487" spans="1:16" ht="16.5" customHeight="1">
      <c r="A2487" s="1138"/>
      <c r="B2487" s="417" t="s">
        <v>200</v>
      </c>
      <c r="C2487" s="1049"/>
      <c r="D2487" s="1050"/>
      <c r="E2487" s="1051"/>
      <c r="F2487" s="1057" t="s">
        <v>120</v>
      </c>
      <c r="G2487" s="1058"/>
      <c r="H2487" s="435" t="s">
        <v>71</v>
      </c>
      <c r="I2487" s="1022" t="s">
        <v>93</v>
      </c>
      <c r="J2487" s="1023"/>
      <c r="K2487" s="1023"/>
      <c r="L2487" s="1023"/>
      <c r="M2487" s="1023"/>
      <c r="N2487" s="1023"/>
      <c r="O2487" s="1024"/>
    </row>
    <row r="2488" spans="1:16" ht="16.5" customHeight="1" thickBot="1">
      <c r="A2488" s="1138"/>
      <c r="B2488" s="418" t="s">
        <v>200</v>
      </c>
      <c r="C2488" s="1052"/>
      <c r="D2488" s="1053"/>
      <c r="E2488" s="1054"/>
      <c r="F2488" s="1059" t="s">
        <v>208</v>
      </c>
      <c r="G2488" s="1060"/>
      <c r="H2488" s="436" t="s">
        <v>70</v>
      </c>
      <c r="I2488" s="1025"/>
      <c r="J2488" s="1026"/>
      <c r="K2488" s="1026"/>
      <c r="L2488" s="1026"/>
      <c r="M2488" s="1026"/>
      <c r="N2488" s="1026"/>
      <c r="O2488" s="1027"/>
    </row>
    <row r="2489" spans="1:16" ht="15.75" thickTop="1">
      <c r="A2489" s="1136"/>
      <c r="B2489" s="1136"/>
      <c r="C2489" s="1136"/>
      <c r="D2489" s="1136"/>
      <c r="E2489" s="1136"/>
      <c r="F2489" s="1136"/>
      <c r="G2489" s="1136"/>
      <c r="H2489" s="1136"/>
      <c r="I2489" s="1136"/>
      <c r="J2489" s="1136"/>
      <c r="K2489" s="1136"/>
      <c r="L2489" s="1136"/>
      <c r="M2489" s="1136"/>
      <c r="N2489" s="1136"/>
      <c r="O2489" s="1136"/>
    </row>
    <row r="2490" spans="1:16" ht="24.75" customHeight="1" thickBot="1">
      <c r="A2490" s="263">
        <f>A2450+1</f>
        <v>64</v>
      </c>
      <c r="B2490" s="1137" t="s">
        <v>56</v>
      </c>
      <c r="C2490" s="1137"/>
      <c r="D2490" s="1137"/>
      <c r="E2490" s="1137"/>
      <c r="F2490" s="1137"/>
      <c r="G2490" s="1137"/>
      <c r="H2490" s="1137"/>
      <c r="I2490" s="1137"/>
      <c r="J2490" s="1137"/>
      <c r="K2490" s="1137"/>
      <c r="L2490" s="1137"/>
      <c r="M2490" s="1137"/>
      <c r="N2490" s="1137"/>
      <c r="O2490" s="1137"/>
    </row>
    <row r="2491" spans="1:16" s="430" customFormat="1" ht="30.75" customHeight="1" thickTop="1">
      <c r="A2491" s="1138"/>
      <c r="B2491" s="1139"/>
      <c r="C2491" s="1140"/>
      <c r="D2491" s="1143" t="str">
        <f>Master!$E$8</f>
        <v>Govt. Sr. Secondary School Raimalwada</v>
      </c>
      <c r="E2491" s="1144"/>
      <c r="F2491" s="1144"/>
      <c r="G2491" s="1144"/>
      <c r="H2491" s="1144"/>
      <c r="I2491" s="1144"/>
      <c r="J2491" s="1144"/>
      <c r="K2491" s="1144"/>
      <c r="L2491" s="1144"/>
      <c r="M2491" s="1144"/>
      <c r="N2491" s="1144"/>
      <c r="O2491" s="1145"/>
    </row>
    <row r="2492" spans="1:16" ht="26.25" customHeight="1" thickBot="1">
      <c r="A2492" s="1138"/>
      <c r="B2492" s="1141"/>
      <c r="C2492" s="1142"/>
      <c r="D2492" s="1146" t="str">
        <f>Master!$E$11</f>
        <v>P.S.-Bapini (Jodhpur)</v>
      </c>
      <c r="E2492" s="1147"/>
      <c r="F2492" s="1147"/>
      <c r="G2492" s="1147"/>
      <c r="H2492" s="1147"/>
      <c r="I2492" s="1147"/>
      <c r="J2492" s="1147"/>
      <c r="K2492" s="1147"/>
      <c r="L2492" s="1147"/>
      <c r="M2492" s="1147"/>
      <c r="N2492" s="1147"/>
      <c r="O2492" s="1148"/>
    </row>
    <row r="2493" spans="1:16" ht="22.5" customHeight="1">
      <c r="A2493" s="1138"/>
      <c r="B2493" s="262"/>
      <c r="C2493" s="1149" t="s">
        <v>183</v>
      </c>
      <c r="D2493" s="1150"/>
      <c r="E2493" s="1150"/>
      <c r="F2493" s="1150"/>
      <c r="G2493" s="1151"/>
      <c r="H2493" s="1158" t="s">
        <v>156</v>
      </c>
      <c r="I2493" s="1158"/>
      <c r="J2493" s="1161">
        <f>VLOOKUP($A2490,'Class-9'!$B$9:$K$108,6)</f>
        <v>0</v>
      </c>
      <c r="K2493" s="1162"/>
      <c r="L2493" s="1167" t="s">
        <v>76</v>
      </c>
      <c r="M2493" s="1168"/>
      <c r="N2493" s="1169" t="str">
        <f>Master!$E$14</f>
        <v>08151106901</v>
      </c>
      <c r="O2493" s="1170"/>
    </row>
    <row r="2494" spans="1:16" ht="18.75" customHeight="1">
      <c r="A2494" s="1138"/>
      <c r="B2494" s="37"/>
      <c r="C2494" s="1152"/>
      <c r="D2494" s="1153"/>
      <c r="E2494" s="1153"/>
      <c r="F2494" s="1153"/>
      <c r="G2494" s="1154"/>
      <c r="H2494" s="1159"/>
      <c r="I2494" s="1159"/>
      <c r="J2494" s="1163"/>
      <c r="K2494" s="1164"/>
      <c r="L2494" s="1171" t="s">
        <v>72</v>
      </c>
      <c r="M2494" s="1172"/>
      <c r="N2494" s="1172"/>
      <c r="O2494" s="1173"/>
      <c r="P2494" s="104" t="s">
        <v>191</v>
      </c>
    </row>
    <row r="2495" spans="1:16" ht="23.25" customHeight="1" thickBot="1">
      <c r="A2495" s="1138"/>
      <c r="B2495" s="37"/>
      <c r="C2495" s="1155"/>
      <c r="D2495" s="1156"/>
      <c r="E2495" s="1156"/>
      <c r="F2495" s="1156"/>
      <c r="G2495" s="1157"/>
      <c r="H2495" s="1160"/>
      <c r="I2495" s="1160"/>
      <c r="J2495" s="1165"/>
      <c r="K2495" s="1166"/>
      <c r="L2495" s="1174" t="s">
        <v>57</v>
      </c>
      <c r="M2495" s="1175"/>
      <c r="N2495" s="1176" t="str">
        <f>Master!$E$6</f>
        <v>2021-22</v>
      </c>
      <c r="O2495" s="1177"/>
    </row>
    <row r="2496" spans="1:16" ht="20.25" customHeight="1">
      <c r="A2496" s="1138"/>
      <c r="B2496" s="417" t="s">
        <v>200</v>
      </c>
      <c r="C2496" s="1178" t="s">
        <v>22</v>
      </c>
      <c r="D2496" s="1179"/>
      <c r="E2496" s="1179"/>
      <c r="F2496" s="1180"/>
      <c r="G2496" s="23" t="s">
        <v>181</v>
      </c>
      <c r="H2496" s="1181">
        <f>VLOOKUP($A2490,'Class-9'!$B$9:$FL$108,4,0)</f>
        <v>0</v>
      </c>
      <c r="I2496" s="1181"/>
      <c r="J2496" s="1181"/>
      <c r="K2496" s="1181"/>
      <c r="L2496" s="1181"/>
      <c r="M2496" s="1181"/>
      <c r="N2496" s="1181"/>
      <c r="O2496" s="1182"/>
    </row>
    <row r="2497" spans="1:15" ht="20.25" customHeight="1">
      <c r="A2497" s="1138"/>
      <c r="B2497" s="417" t="s">
        <v>200</v>
      </c>
      <c r="C2497" s="1183" t="s">
        <v>24</v>
      </c>
      <c r="D2497" s="1184"/>
      <c r="E2497" s="1184"/>
      <c r="F2497" s="1185"/>
      <c r="G2497" s="31" t="s">
        <v>181</v>
      </c>
      <c r="H2497" s="1186">
        <f>VLOOKUP($A2490,'Class-9'!$B$9:$FL$108,7,0)</f>
        <v>0</v>
      </c>
      <c r="I2497" s="1186"/>
      <c r="J2497" s="1186"/>
      <c r="K2497" s="1186"/>
      <c r="L2497" s="1186"/>
      <c r="M2497" s="1186"/>
      <c r="N2497" s="1186"/>
      <c r="O2497" s="1187"/>
    </row>
    <row r="2498" spans="1:15" ht="20.25" customHeight="1">
      <c r="A2498" s="1138"/>
      <c r="B2498" s="417" t="s">
        <v>200</v>
      </c>
      <c r="C2498" s="1183" t="s">
        <v>25</v>
      </c>
      <c r="D2498" s="1184"/>
      <c r="E2498" s="1184"/>
      <c r="F2498" s="1185"/>
      <c r="G2498" s="31" t="s">
        <v>181</v>
      </c>
      <c r="H2498" s="1186">
        <f>VLOOKUP($A2490,'Class-9'!$B$9:$FL$108,8,0)</f>
        <v>0</v>
      </c>
      <c r="I2498" s="1186"/>
      <c r="J2498" s="1186"/>
      <c r="K2498" s="1186"/>
      <c r="L2498" s="1186"/>
      <c r="M2498" s="1186"/>
      <c r="N2498" s="1186"/>
      <c r="O2498" s="1187"/>
    </row>
    <row r="2499" spans="1:15" ht="20.25" customHeight="1">
      <c r="A2499" s="1138"/>
      <c r="B2499" s="417" t="s">
        <v>200</v>
      </c>
      <c r="C2499" s="1183" t="s">
        <v>58</v>
      </c>
      <c r="D2499" s="1184"/>
      <c r="E2499" s="1184"/>
      <c r="F2499" s="1185"/>
      <c r="G2499" s="31" t="s">
        <v>181</v>
      </c>
      <c r="H2499" s="1186">
        <f>VLOOKUP($A2490,'Class-9'!$B$9:$FL$108,9,0)</f>
        <v>0</v>
      </c>
      <c r="I2499" s="1186"/>
      <c r="J2499" s="1186"/>
      <c r="K2499" s="1186"/>
      <c r="L2499" s="1186"/>
      <c r="M2499" s="1186"/>
      <c r="N2499" s="1186"/>
      <c r="O2499" s="1187"/>
    </row>
    <row r="2500" spans="1:15" ht="20.25" customHeight="1">
      <c r="A2500" s="1138"/>
      <c r="B2500" s="417" t="s">
        <v>200</v>
      </c>
      <c r="C2500" s="1183" t="s">
        <v>59</v>
      </c>
      <c r="D2500" s="1184"/>
      <c r="E2500" s="1184"/>
      <c r="F2500" s="1185"/>
      <c r="G2500" s="31" t="s">
        <v>181</v>
      </c>
      <c r="H2500" s="1188" t="str">
        <f>CONCATENATE('Class-9'!$G$4,'Class-9'!$J$4)</f>
        <v>9(A)</v>
      </c>
      <c r="I2500" s="1186"/>
      <c r="J2500" s="1186"/>
      <c r="K2500" s="1186"/>
      <c r="L2500" s="1186"/>
      <c r="M2500" s="1186"/>
      <c r="N2500" s="1186"/>
      <c r="O2500" s="1187"/>
    </row>
    <row r="2501" spans="1:15" ht="20.25" customHeight="1" thickBot="1">
      <c r="A2501" s="1138"/>
      <c r="B2501" s="417" t="s">
        <v>200</v>
      </c>
      <c r="C2501" s="1189" t="s">
        <v>27</v>
      </c>
      <c r="D2501" s="1190"/>
      <c r="E2501" s="1190"/>
      <c r="F2501" s="1191"/>
      <c r="G2501" s="80" t="s">
        <v>181</v>
      </c>
      <c r="H2501" s="1192">
        <f>VLOOKUP($A2490,'Class-9'!$B$9:$FL$108,10,0)</f>
        <v>0</v>
      </c>
      <c r="I2501" s="1192"/>
      <c r="J2501" s="1192"/>
      <c r="K2501" s="1192"/>
      <c r="L2501" s="1192"/>
      <c r="M2501" s="1192"/>
      <c r="N2501" s="1192"/>
      <c r="O2501" s="1193"/>
    </row>
    <row r="2502" spans="1:15" ht="16.5" customHeight="1">
      <c r="A2502" s="1138"/>
      <c r="B2502" s="417" t="s">
        <v>200</v>
      </c>
      <c r="C2502" s="1194" t="s">
        <v>60</v>
      </c>
      <c r="D2502" s="1195"/>
      <c r="E2502" s="1198" t="s">
        <v>81</v>
      </c>
      <c r="F2502" s="1198" t="s">
        <v>82</v>
      </c>
      <c r="G2502" s="1200" t="s">
        <v>32</v>
      </c>
      <c r="H2502" s="1202" t="s">
        <v>61</v>
      </c>
      <c r="I2502" s="1202"/>
      <c r="J2502" s="1203"/>
      <c r="K2502" s="1204" t="s">
        <v>97</v>
      </c>
      <c r="L2502" s="1205"/>
      <c r="M2502" s="1206"/>
      <c r="N2502" s="1097" t="s">
        <v>88</v>
      </c>
      <c r="O2502" s="1099" t="s">
        <v>118</v>
      </c>
    </row>
    <row r="2503" spans="1:15" ht="16.5" customHeight="1">
      <c r="A2503" s="1138"/>
      <c r="B2503" s="417" t="s">
        <v>200</v>
      </c>
      <c r="C2503" s="1196"/>
      <c r="D2503" s="1197"/>
      <c r="E2503" s="1199"/>
      <c r="F2503" s="1199"/>
      <c r="G2503" s="1201"/>
      <c r="H2503" s="428" t="s">
        <v>31</v>
      </c>
      <c r="I2503" s="254" t="s">
        <v>194</v>
      </c>
      <c r="J2503" s="429" t="s">
        <v>32</v>
      </c>
      <c r="K2503" s="428" t="s">
        <v>31</v>
      </c>
      <c r="L2503" s="254" t="s">
        <v>194</v>
      </c>
      <c r="M2503" s="429" t="s">
        <v>32</v>
      </c>
      <c r="N2503" s="1098"/>
      <c r="O2503" s="1100"/>
    </row>
    <row r="2504" spans="1:15" ht="16.5" customHeight="1" thickBot="1">
      <c r="A2504" s="1138"/>
      <c r="B2504" s="417" t="s">
        <v>200</v>
      </c>
      <c r="C2504" s="1102" t="s">
        <v>62</v>
      </c>
      <c r="D2504" s="1103"/>
      <c r="E2504" s="253">
        <f>'Class-9'!$L$7</f>
        <v>10</v>
      </c>
      <c r="F2504" s="253">
        <f>'Class-9'!$M$7</f>
        <v>10</v>
      </c>
      <c r="G2504" s="255">
        <f>SUM(E2504:F2504)</f>
        <v>20</v>
      </c>
      <c r="H2504" s="253">
        <f>'Class-9'!$O$7</f>
        <v>24</v>
      </c>
      <c r="I2504" s="253">
        <f>'Class-9'!$P$7</f>
        <v>6</v>
      </c>
      <c r="J2504" s="255">
        <f>SUM(H2504:I2504)</f>
        <v>30</v>
      </c>
      <c r="K2504" s="253">
        <f>'Class-9'!$R$7</f>
        <v>40</v>
      </c>
      <c r="L2504" s="253">
        <f>'Class-9'!$S$7</f>
        <v>10</v>
      </c>
      <c r="M2504" s="255">
        <f>SUM(K2504:L2504)</f>
        <v>50</v>
      </c>
      <c r="N2504" s="129">
        <f>SUM(G2504,J2504,M2504)</f>
        <v>100</v>
      </c>
      <c r="O2504" s="1101"/>
    </row>
    <row r="2505" spans="1:15" ht="16.5" customHeight="1">
      <c r="A2505" s="1138"/>
      <c r="B2505" s="417" t="s">
        <v>200</v>
      </c>
      <c r="C2505" s="1104" t="str">
        <f>'Class-9'!$L$3</f>
        <v>HINDI</v>
      </c>
      <c r="D2505" s="1105"/>
      <c r="E2505" s="81">
        <f>IF($J2493="TC",0,IF($J2493="Nso",0,VLOOKUP($A2490,'Class-9'!$B$9:$FL$108,11,0)))</f>
        <v>0</v>
      </c>
      <c r="F2505" s="81">
        <f>IF($J2493="TC",0,IF($J2493="Nso",0,VLOOKUP($A2490,'Class-9'!$B$9:$FL$108,12,0)))</f>
        <v>0</v>
      </c>
      <c r="G2505" s="256">
        <f>E2505+F2505</f>
        <v>0</v>
      </c>
      <c r="H2505" s="81">
        <f>IF($J2493="TC",0,IF($J2493="Nso",0,VLOOKUP($A2490,'Class-9'!$B$9:$FL$108,14,0)))</f>
        <v>0</v>
      </c>
      <c r="I2505" s="81">
        <f>IF($J2493="TC",0,IF($J2493="Nso",0,VLOOKUP($A2490,'Class-9'!$B$9:$FL$108,15,0)))</f>
        <v>0</v>
      </c>
      <c r="J2505" s="256">
        <f>H2505+I2505</f>
        <v>0</v>
      </c>
      <c r="K2505" s="81">
        <f>IF($J2493="TC",0,IF($J2493="Nso",0,VLOOKUP($A2490,'Class-9'!$B$9:$FL$108,17,0)))</f>
        <v>0</v>
      </c>
      <c r="L2505" s="81">
        <f>IF($J2493="Nso",0,VLOOKUP($A2490,'Class-9'!$B$9:$FL$108,18,0))</f>
        <v>0</v>
      </c>
      <c r="M2505" s="256">
        <f>K2505+L2505</f>
        <v>0</v>
      </c>
      <c r="N2505" s="81">
        <f>G2505+J2505+M2505</f>
        <v>0</v>
      </c>
      <c r="O2505" s="82" t="str">
        <f>IF($J2493="TC",0,IF($J2493="Nso",0,VLOOKUP($A2490,'Class-9'!$B$9:$FL$108,24,0)))</f>
        <v/>
      </c>
    </row>
    <row r="2506" spans="1:15" ht="16.5" customHeight="1" thickBot="1">
      <c r="A2506" s="1138"/>
      <c r="B2506" s="417" t="s">
        <v>200</v>
      </c>
      <c r="C2506" s="1106" t="str">
        <f>'Class-9'!$Z$3</f>
        <v>ENGLISH</v>
      </c>
      <c r="D2506" s="1107"/>
      <c r="E2506" s="419">
        <f>IF($J2493="TC",0,IF($J2493="Nso",0,VLOOKUP($A2490,'Class-9'!$B$9:$FL$108,25,0)))</f>
        <v>0</v>
      </c>
      <c r="F2506" s="419">
        <f>IF($J2493="TC",0,IF($J2493="Nso",0,VLOOKUP($A2490,'Class-9'!$B$9:$FL$108,26,0)))</f>
        <v>0</v>
      </c>
      <c r="G2506" s="420">
        <f t="shared" ref="G2506" si="504">E2506+F2506</f>
        <v>0</v>
      </c>
      <c r="H2506" s="421">
        <f>IF($J2493="TC",0,IF($J2493="Nso",0,VLOOKUP($A2490,'Class-9'!$B$9:$FL$108,28,0)))</f>
        <v>0</v>
      </c>
      <c r="I2506" s="419">
        <f>IF($J2493="TC",0,IF($J2493="Nso",0,VLOOKUP($A2490,'Class-9'!$B$9:$FL$108,29,0)))</f>
        <v>0</v>
      </c>
      <c r="J2506" s="420">
        <f t="shared" ref="J2506" si="505">H2506+I2506</f>
        <v>0</v>
      </c>
      <c r="K2506" s="419">
        <f>IF($J2493="TC",0,IF($J2493="Nso",0,VLOOKUP($A2490,'Class-9'!$B$9:$FL$108,31,0)))</f>
        <v>0</v>
      </c>
      <c r="L2506" s="419">
        <f>IF($J2493="Nso",0,VLOOKUP($A2490,'Class-9'!$B$9:$FL$108,32,0))</f>
        <v>0</v>
      </c>
      <c r="M2506" s="420">
        <f t="shared" ref="M2506" si="506">K2506+L2506</f>
        <v>0</v>
      </c>
      <c r="N2506" s="419">
        <f t="shared" ref="N2506" si="507">G2506+J2506+M2506</f>
        <v>0</v>
      </c>
      <c r="O2506" s="422" t="str">
        <f>IF($J2493="TC",0,IF($J2493="Nso",0,VLOOKUP($A2490,'Class-9'!$B$9:$FL$108,38,0)))</f>
        <v/>
      </c>
    </row>
    <row r="2507" spans="1:15" ht="16.5" customHeight="1" thickBot="1">
      <c r="A2507" s="1138"/>
      <c r="B2507" s="417" t="s">
        <v>200</v>
      </c>
      <c r="C2507" s="1108" t="s">
        <v>62</v>
      </c>
      <c r="D2507" s="1109"/>
      <c r="E2507" s="424">
        <f>'Class-9'!$AN$7</f>
        <v>20</v>
      </c>
      <c r="F2507" s="424">
        <f>'Class-9'!$AO$7</f>
        <v>20</v>
      </c>
      <c r="G2507" s="425">
        <f>SUM(E2507:F2507)</f>
        <v>40</v>
      </c>
      <c r="H2507" s="424">
        <f>'Class-9'!$AQ$7</f>
        <v>48</v>
      </c>
      <c r="I2507" s="424">
        <f>'Class-9'!$AR$7</f>
        <v>12</v>
      </c>
      <c r="J2507" s="425">
        <f>SUM(H2507:I2507)</f>
        <v>60</v>
      </c>
      <c r="K2507" s="424">
        <f>'Class-9'!$AT$7</f>
        <v>80</v>
      </c>
      <c r="L2507" s="424">
        <f>'Class-9'!$AU$7</f>
        <v>20</v>
      </c>
      <c r="M2507" s="425">
        <f>SUM(K2507:L2507)</f>
        <v>100</v>
      </c>
      <c r="N2507" s="426">
        <f>SUM(G2507,J2507,M2507)</f>
        <v>200</v>
      </c>
      <c r="O2507" s="427" t="s">
        <v>201</v>
      </c>
    </row>
    <row r="2508" spans="1:15" ht="16.5" customHeight="1">
      <c r="A2508" s="1138"/>
      <c r="B2508" s="417" t="s">
        <v>200</v>
      </c>
      <c r="C2508" s="1110" t="str">
        <f>'Class-9'!$AN$3</f>
        <v>SANSKRIT-I</v>
      </c>
      <c r="D2508" s="1111"/>
      <c r="E2508" s="81">
        <f>IF($J2493="TC",0,IF($J2493="Nso",0,VLOOKUP($A2490,'Class-9'!$B$9:$FL$108,39,0)))</f>
        <v>0</v>
      </c>
      <c r="F2508" s="81">
        <f>IF($J2493="TC",0,IF($J2493="TC",0,IF($J2493="Nso",0,VLOOKUP($A2490,'Class-9'!$B$9:$FL$108,40,0))))</f>
        <v>0</v>
      </c>
      <c r="G2508" s="423">
        <f t="shared" ref="G2508:G2512" si="508">E2508+F2508</f>
        <v>0</v>
      </c>
      <c r="H2508" s="410">
        <f>IF($J2493="TC",0,IF($J2493="Nso",0,VLOOKUP($A2490,'Class-9'!$B$9:$FL$108,42,0)))</f>
        <v>0</v>
      </c>
      <c r="I2508" s="81">
        <f>IF($J2493="TC",0,IF($J2493="Nso",0,VLOOKUP($A2490,'Class-9'!$B$9:$FL$108,43,0)))</f>
        <v>0</v>
      </c>
      <c r="J2508" s="423">
        <f t="shared" ref="J2508:J2512" si="509">H2508+I2508</f>
        <v>0</v>
      </c>
      <c r="K2508" s="81">
        <f>IF($J2493="TC",0,IF($J2493="Nso",0,VLOOKUP($A2490,'Class-9'!$B$9:$FL$108,45,0)))</f>
        <v>0</v>
      </c>
      <c r="L2508" s="81">
        <f>IF($J2493="Nso",0,VLOOKUP($A2490,'Class-9'!$B$9:$FL$108,46,0))</f>
        <v>0</v>
      </c>
      <c r="M2508" s="423">
        <f t="shared" ref="M2508:M2512" si="510">K2508+L2508</f>
        <v>0</v>
      </c>
      <c r="N2508" s="81">
        <f t="shared" ref="N2508:N2512" si="511">G2508+J2508+M2508</f>
        <v>0</v>
      </c>
      <c r="O2508" s="82" t="str">
        <f>IF($J2493="TC",0,IF($J2493="Nso",0,VLOOKUP($A2490,'Class-9'!$B$9:$FL$108,52,0)))</f>
        <v/>
      </c>
    </row>
    <row r="2509" spans="1:15" ht="16.5" customHeight="1">
      <c r="A2509" s="1138"/>
      <c r="B2509" s="417" t="s">
        <v>200</v>
      </c>
      <c r="C2509" s="1112" t="str">
        <f>'Class-9'!$BB$3</f>
        <v>SANSKRIT-II</v>
      </c>
      <c r="D2509" s="1113"/>
      <c r="E2509" s="81">
        <f>IF($J2493="TC",0,IF($J2493="Nso",0,VLOOKUP($A2490,'Class-9'!$B$9:$FL$108,53,0)))</f>
        <v>0</v>
      </c>
      <c r="F2509" s="81">
        <f>IF($J2493="TC",0,IF($J2493="Nso",0,VLOOKUP($A2490,'Class-9'!$B$9:$FL$108,54,0)))</f>
        <v>0</v>
      </c>
      <c r="G2509" s="257">
        <f t="shared" si="508"/>
        <v>0</v>
      </c>
      <c r="H2509" s="258">
        <f>IF($J2493="TC",0,IF($J2493="Nso",0,VLOOKUP($A2490,'Class-9'!$B$9:$FL$108,56,0)))</f>
        <v>0</v>
      </c>
      <c r="I2509" s="81">
        <f>IF($J2493="TC",0,IF($J2493="Nso",0,VLOOKUP($A2490,'Class-9'!$B$9:$FL$108,57,0)))</f>
        <v>0</v>
      </c>
      <c r="J2509" s="257">
        <f t="shared" si="509"/>
        <v>0</v>
      </c>
      <c r="K2509" s="81">
        <f>IF($J2493="TC",0,IF($J2493="Nso",0,VLOOKUP($A2490,'Class-9'!$B$9:$FL$108,59,0)))</f>
        <v>0</v>
      </c>
      <c r="L2509" s="81">
        <f>IF($J2493="Nso",0,VLOOKUP($A2490,'Class-9'!$B$9:$FL$108,60,0))</f>
        <v>0</v>
      </c>
      <c r="M2509" s="257">
        <f t="shared" si="510"/>
        <v>0</v>
      </c>
      <c r="N2509" s="81">
        <f t="shared" si="511"/>
        <v>0</v>
      </c>
      <c r="O2509" s="82" t="str">
        <f>IF($J2493="TC",0,IF($J2493="Nso",0,VLOOKUP($A2490,'Class-9'!$B$9:$FL$108,66,0)))</f>
        <v/>
      </c>
    </row>
    <row r="2510" spans="1:15" ht="16.5" customHeight="1">
      <c r="A2510" s="1138"/>
      <c r="B2510" s="417" t="s">
        <v>200</v>
      </c>
      <c r="C2510" s="1112" t="str">
        <f>'Class-9'!$BP$3</f>
        <v>MATHEMATICS</v>
      </c>
      <c r="D2510" s="1113"/>
      <c r="E2510" s="81">
        <f>IF($J2493="TC",0,IF($J2493="Nso",0,VLOOKUP($A2490,'Class-9'!$B$9:$FL$108,67,0)))</f>
        <v>0</v>
      </c>
      <c r="F2510" s="81">
        <f>IF($J2493="TC",0,IF($J2493="Nso",0,VLOOKUP($A2490,'Class-9'!$B$9:$FL$108,68,0)))</f>
        <v>0</v>
      </c>
      <c r="G2510" s="257">
        <f t="shared" si="508"/>
        <v>0</v>
      </c>
      <c r="H2510" s="258">
        <f>IF($J2493="TC",0,IF($J2493="Nso",0,VLOOKUP($A2490,'Class-9'!$B$9:$FL$108,70,0)))</f>
        <v>0</v>
      </c>
      <c r="I2510" s="81">
        <f>IF($J2493="TC",0,IF($J2493="Nso",0,VLOOKUP($A2490,'Class-9'!$B$9:$FL$108,71,0)))</f>
        <v>0</v>
      </c>
      <c r="J2510" s="257">
        <f t="shared" si="509"/>
        <v>0</v>
      </c>
      <c r="K2510" s="81">
        <f>IF($J2493="TC",0,IF($J2493="Nso",0,VLOOKUP($A2490,'Class-9'!$B$9:$FL$108,73,0)))</f>
        <v>0</v>
      </c>
      <c r="L2510" s="81">
        <f>IF($J2493="Nso",0,VLOOKUP($A2490,'Class-9'!$B$9:$FL$108,74,0))</f>
        <v>0</v>
      </c>
      <c r="M2510" s="257">
        <f t="shared" si="510"/>
        <v>0</v>
      </c>
      <c r="N2510" s="81">
        <f t="shared" si="511"/>
        <v>0</v>
      </c>
      <c r="O2510" s="82" t="str">
        <f>IF($J2493="TC",0,IF($J2493="Nso",0,VLOOKUP($A2490,'Class-9'!$B$9:$FL$108,80,0)))</f>
        <v/>
      </c>
    </row>
    <row r="2511" spans="1:15" ht="16.5" customHeight="1">
      <c r="A2511" s="1138"/>
      <c r="B2511" s="417" t="s">
        <v>200</v>
      </c>
      <c r="C2511" s="1114" t="str">
        <f>'Class-9'!$CD$3</f>
        <v>SCIENCE</v>
      </c>
      <c r="D2511" s="1115"/>
      <c r="E2511" s="411">
        <f>IF($J2493="TC",0,IF($J2493="Nso",0,VLOOKUP($A2490,'Class-9'!$B$9:$FL$108,81,0)))</f>
        <v>0</v>
      </c>
      <c r="F2511" s="411">
        <f>IF($J2493="TC",0,IF($J2493="Nso",0,VLOOKUP($A2490,'Class-9'!$B$9:$FL$108,82,0)))</f>
        <v>0</v>
      </c>
      <c r="G2511" s="412">
        <f t="shared" si="508"/>
        <v>0</v>
      </c>
      <c r="H2511" s="413">
        <f>IF($J2493="TC",0,IF($J2493="Nso",0,VLOOKUP($A2490,'Class-9'!$B$9:$FL$108,84,0)))</f>
        <v>0</v>
      </c>
      <c r="I2511" s="411">
        <f>IF($J2493="TC",0,IF($J2493="Nso",0,VLOOKUP($A2490,'Class-9'!$B$9:$FL$108,85,0)))</f>
        <v>0</v>
      </c>
      <c r="J2511" s="412">
        <f t="shared" si="509"/>
        <v>0</v>
      </c>
      <c r="K2511" s="411">
        <f>IF($J2493="TC",0,IF($J2493="Nso",0,VLOOKUP($A2490,'Class-9'!$B$9:$FL$108,87,0)))</f>
        <v>0</v>
      </c>
      <c r="L2511" s="411">
        <f>IF($J2493="Nso",0,VLOOKUP($A2490,'Class-9'!$B$9:$FL$108,88,0))</f>
        <v>0</v>
      </c>
      <c r="M2511" s="412">
        <f t="shared" si="510"/>
        <v>0</v>
      </c>
      <c r="N2511" s="411">
        <f t="shared" si="511"/>
        <v>0</v>
      </c>
      <c r="O2511" s="414" t="str">
        <f>IF($J2493="TC",0,IF($J2493="Nso",0,VLOOKUP($A2490,'Class-9'!$B$9:$FL$108,94,0)))</f>
        <v/>
      </c>
    </row>
    <row r="2512" spans="1:15" ht="16.5" customHeight="1" thickBot="1">
      <c r="A2512" s="1138"/>
      <c r="B2512" s="417" t="s">
        <v>200</v>
      </c>
      <c r="C2512" s="1114" t="str">
        <f>'Class-9'!$CR$3</f>
        <v>SOCIAL SCIENCE</v>
      </c>
      <c r="D2512" s="1115"/>
      <c r="E2512" s="411">
        <f>IF($J2494="TC",0,IF($J2493="Nso",0,VLOOKUP($A2490,'Class-9'!$B$9:$FL$108,95,0)))</f>
        <v>0</v>
      </c>
      <c r="F2512" s="411">
        <f>IF($J2494="TC",0,IF($J2493="Nso",0,VLOOKUP($A2490,'Class-9'!$B$9:$FL$108,96,0)))</f>
        <v>0</v>
      </c>
      <c r="G2512" s="412">
        <f t="shared" si="508"/>
        <v>0</v>
      </c>
      <c r="H2512" s="413">
        <f>IF($J2494="TC",0,IF($J2493="Nso",0,VLOOKUP($A2490,'Class-9'!$B$9:$FL$108,98,0)))</f>
        <v>0</v>
      </c>
      <c r="I2512" s="411">
        <f>IF($J2494="TC",0,IF($J2493="Nso",0,VLOOKUP($A2490,'Class-9'!$B$9:$FL$108,99,0)))</f>
        <v>0</v>
      </c>
      <c r="J2512" s="412">
        <f t="shared" si="509"/>
        <v>0</v>
      </c>
      <c r="K2512" s="411">
        <f>IF($J2494="TC",0,IF($J2493="Nso",0,VLOOKUP($A2490,'Class-9'!$B$9:$FL$108,101,0)))</f>
        <v>0</v>
      </c>
      <c r="L2512" s="411">
        <f>IF($J2494="Nso",0,VLOOKUP($A2490,'Class-9'!$B$9:$FL$108,102,0))</f>
        <v>0</v>
      </c>
      <c r="M2512" s="412">
        <f t="shared" si="510"/>
        <v>0</v>
      </c>
      <c r="N2512" s="411">
        <f t="shared" si="511"/>
        <v>0</v>
      </c>
      <c r="O2512" s="414" t="str">
        <f>IF($J2494="TC",0,IF($J2493="Nso",0,VLOOKUP($A2490,'Class-9'!$B$9:$FL$108,108,0)))</f>
        <v/>
      </c>
    </row>
    <row r="2513" spans="1:15" ht="23.25" customHeight="1">
      <c r="A2513" s="1138"/>
      <c r="B2513" s="417" t="s">
        <v>200</v>
      </c>
      <c r="C2513" s="1116" t="s">
        <v>89</v>
      </c>
      <c r="D2513" s="1117"/>
      <c r="E2513" s="1118"/>
      <c r="F2513" s="1122" t="s">
        <v>90</v>
      </c>
      <c r="G2513" s="1123"/>
      <c r="H2513" s="1124" t="s">
        <v>91</v>
      </c>
      <c r="I2513" s="1125"/>
      <c r="J2513" s="1126" t="s">
        <v>47</v>
      </c>
      <c r="K2513" s="1127"/>
      <c r="L2513" s="415" t="s">
        <v>111</v>
      </c>
      <c r="M2513" s="1128" t="s">
        <v>45</v>
      </c>
      <c r="N2513" s="1129"/>
      <c r="O2513" s="416" t="s">
        <v>49</v>
      </c>
    </row>
    <row r="2514" spans="1:15" ht="20.25" customHeight="1" thickBot="1">
      <c r="A2514" s="1138"/>
      <c r="B2514" s="417" t="s">
        <v>200</v>
      </c>
      <c r="C2514" s="1119"/>
      <c r="D2514" s="1120"/>
      <c r="E2514" s="1121"/>
      <c r="F2514" s="1130">
        <f>IF($J2493="TC",0,IF($J2493="Nso",0,VLOOKUP($A2490,'Class-9'!$B$9:$FL$108,160,0)))</f>
        <v>0</v>
      </c>
      <c r="G2514" s="1131"/>
      <c r="H2514" s="1130">
        <f>IF($J2493="TC",0,IF($J2493="Nso",0,VLOOKUP($A2490,'Class-9'!$B$9:$FL$108,161,0)))</f>
        <v>0</v>
      </c>
      <c r="I2514" s="1131"/>
      <c r="J2514" s="1132">
        <f>IF($J2493="TC",0,IF($J2493="Nso",0,VLOOKUP($A2490,'Class-9'!$B$9:$FL$108,162,0)))</f>
        <v>0</v>
      </c>
      <c r="K2514" s="1133"/>
      <c r="L2514" s="259" t="str">
        <f>IF($J2493="TC",0,IF($J2493="Nso",0,VLOOKUP($A2490,'Class-9'!$B$9:$FL$108,163,0)))</f>
        <v/>
      </c>
      <c r="M2514" s="1134" t="str">
        <f>IF($J2493="TC","TC",IF($J2493="Nso","NSO",VLOOKUP($A2490,'Class-9'!$B$9:$FL$108,164,0)))</f>
        <v/>
      </c>
      <c r="N2514" s="1135"/>
      <c r="O2514" s="79" t="str">
        <f>IF($J2493="Nso",0,VLOOKUP($A2490,'Class-9'!$B$9:$FL$108,166,0))</f>
        <v/>
      </c>
    </row>
    <row r="2515" spans="1:15" ht="20.25" customHeight="1">
      <c r="A2515" s="1138"/>
      <c r="B2515" s="417" t="s">
        <v>200</v>
      </c>
      <c r="C2515" s="1061" t="s">
        <v>64</v>
      </c>
      <c r="D2515" s="1062"/>
      <c r="E2515" s="1062"/>
      <c r="F2515" s="1062"/>
      <c r="G2515" s="1062"/>
      <c r="H2515" s="1063"/>
      <c r="I2515" s="1064" t="s">
        <v>65</v>
      </c>
      <c r="J2515" s="1065"/>
      <c r="K2515" s="1065"/>
      <c r="L2515" s="83">
        <f>VLOOKUP($A2490,'Class-9'!$B$9:$FL$108,157,0)</f>
        <v>0</v>
      </c>
      <c r="M2515" s="1066" t="s">
        <v>121</v>
      </c>
      <c r="N2515" s="1067"/>
      <c r="O2515" s="1068"/>
    </row>
    <row r="2516" spans="1:15" ht="20.25" customHeight="1" thickBot="1">
      <c r="A2516" s="1138"/>
      <c r="B2516" s="417" t="s">
        <v>200</v>
      </c>
      <c r="C2516" s="1069" t="s">
        <v>60</v>
      </c>
      <c r="D2516" s="1070"/>
      <c r="E2516" s="1070"/>
      <c r="F2516" s="1071" t="s">
        <v>192</v>
      </c>
      <c r="G2516" s="1071"/>
      <c r="H2516" s="260" t="s">
        <v>53</v>
      </c>
      <c r="I2516" s="1072" t="s">
        <v>66</v>
      </c>
      <c r="J2516" s="1073"/>
      <c r="K2516" s="1073"/>
      <c r="L2516" s="113">
        <f>VLOOKUP($A2490,'Class-9'!$B$9:$FL$108,158,0)</f>
        <v>0</v>
      </c>
      <c r="M2516" s="1074" t="str">
        <f>IF($J2493="TC",0,IF($J2493="Nso",0,VLOOKUP($A2490,'Class-9'!$B$9:$FL$108,159,0)))</f>
        <v/>
      </c>
      <c r="N2516" s="1075"/>
      <c r="O2516" s="1076"/>
    </row>
    <row r="2517" spans="1:15" ht="17.25" customHeight="1">
      <c r="A2517" s="1138"/>
      <c r="B2517" s="417" t="s">
        <v>200</v>
      </c>
      <c r="C2517" s="1069"/>
      <c r="D2517" s="1070"/>
      <c r="E2517" s="1070"/>
      <c r="F2517" s="1071"/>
      <c r="G2517" s="1071"/>
      <c r="H2517" s="261" t="s">
        <v>119</v>
      </c>
      <c r="I2517" s="1077" t="s">
        <v>67</v>
      </c>
      <c r="J2517" s="1078"/>
      <c r="K2517" s="1078"/>
      <c r="L2517" s="1079">
        <f>IF($J2493="TC","Transferred",IF($J2493="Nso","NameSeparated",VLOOKUP($A2490,'Class-9'!$B$9:$FL$108,167,0)))</f>
        <v>0</v>
      </c>
      <c r="M2517" s="1079"/>
      <c r="N2517" s="1079"/>
      <c r="O2517" s="1080"/>
    </row>
    <row r="2518" spans="1:15" ht="17.25" customHeight="1">
      <c r="A2518" s="1138"/>
      <c r="B2518" s="417" t="s">
        <v>200</v>
      </c>
      <c r="C2518" s="1081" t="str">
        <f>'Class-9'!$DF$3</f>
        <v>Foundation Of Information Tech.</v>
      </c>
      <c r="D2518" s="1082"/>
      <c r="E2518" s="1083"/>
      <c r="F2518" s="1084" t="str">
        <f>IF($J2493="TC",0,IF($J2493="Nso",0,VLOOKUP($A2490,'Class-9'!$B$9:$GP$108,185,0)))</f>
        <v>0/200</v>
      </c>
      <c r="G2518" s="1084"/>
      <c r="H2518" s="78" t="str">
        <f>IF($J2493="TC",0,IF($J2493="Nso",0,VLOOKUP($A2490,'Class-9'!$B$9:$GP$108,120,0)))</f>
        <v/>
      </c>
      <c r="I2518" s="1085" t="s">
        <v>79</v>
      </c>
      <c r="J2518" s="1086"/>
      <c r="K2518" s="1086"/>
      <c r="L2518" s="1087">
        <f>'Class-9'!$T$2</f>
        <v>44676</v>
      </c>
      <c r="M2518" s="1088"/>
      <c r="N2518" s="1088"/>
      <c r="O2518" s="1089"/>
    </row>
    <row r="2519" spans="1:15" ht="21" customHeight="1">
      <c r="A2519" s="1138"/>
      <c r="B2519" s="417" t="s">
        <v>200</v>
      </c>
      <c r="C2519" s="1090" t="str">
        <f>'Class-9'!$DR$3</f>
        <v>Health &amp; Phy. Edu.</v>
      </c>
      <c r="D2519" s="1084"/>
      <c r="E2519" s="1084"/>
      <c r="F2519" s="1030" t="str">
        <f>IF($J2493="TC",0,IF($J2493="Nso",0,VLOOKUP($A2490,'Class-9'!$B$9:$GP$108,189,0)))</f>
        <v>0/200</v>
      </c>
      <c r="G2519" s="1031"/>
      <c r="H2519" s="78" t="str">
        <f>IF($J2493="TC",0,IF($J2493="Nso",0,VLOOKUP($A2490,'Class-9'!$B$9:$GP$108,132,0)))</f>
        <v/>
      </c>
      <c r="I2519" s="1091"/>
      <c r="J2519" s="1092"/>
      <c r="K2519" s="1092"/>
      <c r="L2519" s="1092"/>
      <c r="M2519" s="1092"/>
      <c r="N2519" s="1092"/>
      <c r="O2519" s="1093"/>
    </row>
    <row r="2520" spans="1:15" ht="21" customHeight="1">
      <c r="A2520" s="1138"/>
      <c r="B2520" s="417" t="s">
        <v>200</v>
      </c>
      <c r="C2520" s="1028" t="str">
        <f>'Class-9'!$ED$3</f>
        <v>S.U.P.W.</v>
      </c>
      <c r="D2520" s="1029"/>
      <c r="E2520" s="1029"/>
      <c r="F2520" s="1030" t="str">
        <f>IF($J2493="TC",0,IF($J2493="Nso",0,VLOOKUP($A2490,'Class-9'!$B$9:$GP$108,193,0)))</f>
        <v>0/100</v>
      </c>
      <c r="G2520" s="1031"/>
      <c r="H2520" s="78" t="str">
        <f>IF($J2493="TC",0,IF($J2493="Nso",0,VLOOKUP($A2490,'Class-9'!$B$9:$GP$108,138,0)))</f>
        <v/>
      </c>
      <c r="I2520" s="1094"/>
      <c r="J2520" s="1095"/>
      <c r="K2520" s="1095"/>
      <c r="L2520" s="1095"/>
      <c r="M2520" s="1095"/>
      <c r="N2520" s="1095"/>
      <c r="O2520" s="1096"/>
    </row>
    <row r="2521" spans="1:15" ht="14.25" customHeight="1">
      <c r="A2521" s="1138"/>
      <c r="B2521" s="417" t="s">
        <v>200</v>
      </c>
      <c r="C2521" s="1028" t="str">
        <f>'Class-9'!$EJ$3</f>
        <v>ART EDUCATION</v>
      </c>
      <c r="D2521" s="1029"/>
      <c r="E2521" s="1029"/>
      <c r="F2521" s="1030" t="str">
        <f>IF($J2492="TC",0,IF($J2492="Nso",0,VLOOKUP($A2490,'Class-9'!$B$9:$GP$108,197,0)))</f>
        <v>0/100</v>
      </c>
      <c r="G2521" s="1031"/>
      <c r="H2521" s="78" t="str">
        <f>IF($J2492="TC",0,IF($J2492="Nso",0,VLOOKUP($A2490,'Class-9'!$B$9:$GP$108,144,0)))</f>
        <v/>
      </c>
      <c r="I2521" s="1032" t="s">
        <v>92</v>
      </c>
      <c r="J2521" s="1033"/>
      <c r="K2521" s="1033"/>
      <c r="L2521" s="1033"/>
      <c r="M2521" s="1033"/>
      <c r="N2521" s="1033"/>
      <c r="O2521" s="1034"/>
    </row>
    <row r="2522" spans="1:15" ht="14.25" customHeight="1" thickBot="1">
      <c r="A2522" s="1138"/>
      <c r="B2522" s="417" t="s">
        <v>200</v>
      </c>
      <c r="C2522" s="1035" t="str">
        <f>'Class-9'!$EP$3</f>
        <v>H &amp; C RAJ</v>
      </c>
      <c r="D2522" s="1036"/>
      <c r="E2522" s="1036"/>
      <c r="F2522" s="1037" t="str">
        <f>IF($J2493="TC",0,IF($J2493="Nso",0,VLOOKUP($A2490,'Class-9'!$B$9:$GU$108,201,0)))</f>
        <v>0/200</v>
      </c>
      <c r="G2522" s="1038"/>
      <c r="H2522" s="374" t="str">
        <f>IF($J2493="TC",0,IF($J2493="Nso",0,VLOOKUP($A2490,'Class-9'!$B$9:$GU$108,156,0)))</f>
        <v/>
      </c>
      <c r="I2522" s="1032" t="s">
        <v>73</v>
      </c>
      <c r="J2522" s="1033"/>
      <c r="K2522" s="1033"/>
      <c r="L2522" s="1033"/>
      <c r="M2522" s="1033"/>
      <c r="N2522" s="1033"/>
      <c r="O2522" s="1034"/>
    </row>
    <row r="2523" spans="1:15" ht="20.25" customHeight="1">
      <c r="A2523" s="1138"/>
      <c r="B2523" s="417" t="s">
        <v>200</v>
      </c>
      <c r="C2523" s="1046" t="s">
        <v>204</v>
      </c>
      <c r="D2523" s="1047"/>
      <c r="E2523" s="1048"/>
      <c r="F2523" s="1055" t="s">
        <v>205</v>
      </c>
      <c r="G2523" s="1056"/>
      <c r="H2523" s="434" t="s">
        <v>34</v>
      </c>
      <c r="I2523" s="1039" t="s">
        <v>74</v>
      </c>
      <c r="J2523" s="1033"/>
      <c r="K2523" s="1033"/>
      <c r="L2523" s="1033"/>
      <c r="M2523" s="1033"/>
      <c r="N2523" s="1033"/>
      <c r="O2523" s="1034"/>
    </row>
    <row r="2524" spans="1:15" ht="20.25" customHeight="1">
      <c r="A2524" s="1138"/>
      <c r="B2524" s="417" t="s">
        <v>200</v>
      </c>
      <c r="C2524" s="1049"/>
      <c r="D2524" s="1050"/>
      <c r="E2524" s="1051"/>
      <c r="F2524" s="1057" t="s">
        <v>206</v>
      </c>
      <c r="G2524" s="1058"/>
      <c r="H2524" s="435" t="s">
        <v>203</v>
      </c>
      <c r="I2524" s="1040" t="s">
        <v>75</v>
      </c>
      <c r="J2524" s="1041"/>
      <c r="K2524" s="1041"/>
      <c r="L2524" s="1041"/>
      <c r="M2524" s="1041"/>
      <c r="N2524" s="1041"/>
      <c r="O2524" s="1042"/>
    </row>
    <row r="2525" spans="1:15" ht="16.5" customHeight="1">
      <c r="A2525" s="1138"/>
      <c r="B2525" s="417" t="s">
        <v>200</v>
      </c>
      <c r="C2525" s="1049"/>
      <c r="D2525" s="1050"/>
      <c r="E2525" s="1051"/>
      <c r="F2525" s="1057" t="s">
        <v>210</v>
      </c>
      <c r="G2525" s="1058"/>
      <c r="H2525" s="435" t="s">
        <v>68</v>
      </c>
      <c r="I2525" s="1043"/>
      <c r="J2525" s="1044"/>
      <c r="K2525" s="1044"/>
      <c r="L2525" s="1044"/>
      <c r="M2525" s="1044"/>
      <c r="N2525" s="1044"/>
      <c r="O2525" s="1045"/>
    </row>
    <row r="2526" spans="1:15" ht="16.5" customHeight="1">
      <c r="A2526" s="1138"/>
      <c r="B2526" s="417" t="s">
        <v>200</v>
      </c>
      <c r="C2526" s="1049"/>
      <c r="D2526" s="1050"/>
      <c r="E2526" s="1051"/>
      <c r="F2526" s="1057" t="s">
        <v>211</v>
      </c>
      <c r="G2526" s="1058"/>
      <c r="H2526" s="435" t="s">
        <v>69</v>
      </c>
      <c r="I2526" s="1043"/>
      <c r="J2526" s="1044"/>
      <c r="K2526" s="1044"/>
      <c r="L2526" s="1044"/>
      <c r="M2526" s="1044"/>
      <c r="N2526" s="1044"/>
      <c r="O2526" s="1045"/>
    </row>
    <row r="2527" spans="1:15" ht="16.5" customHeight="1">
      <c r="A2527" s="1138"/>
      <c r="B2527" s="417" t="s">
        <v>200</v>
      </c>
      <c r="C2527" s="1049"/>
      <c r="D2527" s="1050"/>
      <c r="E2527" s="1051"/>
      <c r="F2527" s="1057" t="s">
        <v>120</v>
      </c>
      <c r="G2527" s="1058"/>
      <c r="H2527" s="435" t="s">
        <v>71</v>
      </c>
      <c r="I2527" s="1022" t="s">
        <v>93</v>
      </c>
      <c r="J2527" s="1023"/>
      <c r="K2527" s="1023"/>
      <c r="L2527" s="1023"/>
      <c r="M2527" s="1023"/>
      <c r="N2527" s="1023"/>
      <c r="O2527" s="1024"/>
    </row>
    <row r="2528" spans="1:15" ht="16.5" customHeight="1" thickBot="1">
      <c r="A2528" s="1138"/>
      <c r="B2528" s="418" t="s">
        <v>200</v>
      </c>
      <c r="C2528" s="1052"/>
      <c r="D2528" s="1053"/>
      <c r="E2528" s="1054"/>
      <c r="F2528" s="1059" t="s">
        <v>208</v>
      </c>
      <c r="G2528" s="1060"/>
      <c r="H2528" s="436" t="s">
        <v>70</v>
      </c>
      <c r="I2528" s="1025"/>
      <c r="J2528" s="1026"/>
      <c r="K2528" s="1026"/>
      <c r="L2528" s="1026"/>
      <c r="M2528" s="1026"/>
      <c r="N2528" s="1026"/>
      <c r="O2528" s="1027"/>
    </row>
    <row r="2529" spans="1:16" ht="24.75" customHeight="1" thickTop="1" thickBot="1">
      <c r="A2529" s="263">
        <f>A2490+1</f>
        <v>65</v>
      </c>
      <c r="B2529" s="1137" t="s">
        <v>56</v>
      </c>
      <c r="C2529" s="1137"/>
      <c r="D2529" s="1137"/>
      <c r="E2529" s="1137"/>
      <c r="F2529" s="1137"/>
      <c r="G2529" s="1137"/>
      <c r="H2529" s="1137"/>
      <c r="I2529" s="1137"/>
      <c r="J2529" s="1137"/>
      <c r="K2529" s="1137"/>
      <c r="L2529" s="1137"/>
      <c r="M2529" s="1137"/>
      <c r="N2529" s="1137"/>
      <c r="O2529" s="1137"/>
    </row>
    <row r="2530" spans="1:16" s="430" customFormat="1" ht="30.75" customHeight="1" thickTop="1">
      <c r="A2530" s="1138"/>
      <c r="B2530" s="1139"/>
      <c r="C2530" s="1140"/>
      <c r="D2530" s="1143" t="str">
        <f>Master!$E$8</f>
        <v>Govt. Sr. Secondary School Raimalwada</v>
      </c>
      <c r="E2530" s="1144"/>
      <c r="F2530" s="1144"/>
      <c r="G2530" s="1144"/>
      <c r="H2530" s="1144"/>
      <c r="I2530" s="1144"/>
      <c r="J2530" s="1144"/>
      <c r="K2530" s="1144"/>
      <c r="L2530" s="1144"/>
      <c r="M2530" s="1144"/>
      <c r="N2530" s="1144"/>
      <c r="O2530" s="1145"/>
    </row>
    <row r="2531" spans="1:16" ht="26.25" customHeight="1" thickBot="1">
      <c r="A2531" s="1138"/>
      <c r="B2531" s="1141"/>
      <c r="C2531" s="1142"/>
      <c r="D2531" s="1146" t="str">
        <f>Master!$E$11</f>
        <v>P.S.-Bapini (Jodhpur)</v>
      </c>
      <c r="E2531" s="1147"/>
      <c r="F2531" s="1147"/>
      <c r="G2531" s="1147"/>
      <c r="H2531" s="1147"/>
      <c r="I2531" s="1147"/>
      <c r="J2531" s="1147"/>
      <c r="K2531" s="1147"/>
      <c r="L2531" s="1147"/>
      <c r="M2531" s="1147"/>
      <c r="N2531" s="1147"/>
      <c r="O2531" s="1148"/>
    </row>
    <row r="2532" spans="1:16" ht="22.5" customHeight="1">
      <c r="A2532" s="1138"/>
      <c r="B2532" s="262"/>
      <c r="C2532" s="1149" t="s">
        <v>183</v>
      </c>
      <c r="D2532" s="1150"/>
      <c r="E2532" s="1150"/>
      <c r="F2532" s="1150"/>
      <c r="G2532" s="1151"/>
      <c r="H2532" s="1158" t="s">
        <v>156</v>
      </c>
      <c r="I2532" s="1158"/>
      <c r="J2532" s="1161">
        <f>VLOOKUP($A2529,'Class-9'!$B$9:$K$108,6)</f>
        <v>0</v>
      </c>
      <c r="K2532" s="1162"/>
      <c r="L2532" s="1167" t="s">
        <v>76</v>
      </c>
      <c r="M2532" s="1168"/>
      <c r="N2532" s="1169" t="str">
        <f>Master!$E$14</f>
        <v>08151106901</v>
      </c>
      <c r="O2532" s="1170"/>
    </row>
    <row r="2533" spans="1:16" ht="18.75" customHeight="1">
      <c r="A2533" s="1138"/>
      <c r="B2533" s="37"/>
      <c r="C2533" s="1152"/>
      <c r="D2533" s="1153"/>
      <c r="E2533" s="1153"/>
      <c r="F2533" s="1153"/>
      <c r="G2533" s="1154"/>
      <c r="H2533" s="1159"/>
      <c r="I2533" s="1159"/>
      <c r="J2533" s="1163"/>
      <c r="K2533" s="1164"/>
      <c r="L2533" s="1171" t="s">
        <v>72</v>
      </c>
      <c r="M2533" s="1172"/>
      <c r="N2533" s="1172"/>
      <c r="O2533" s="1173"/>
      <c r="P2533" s="104" t="s">
        <v>191</v>
      </c>
    </row>
    <row r="2534" spans="1:16" ht="23.25" customHeight="1" thickBot="1">
      <c r="A2534" s="1138"/>
      <c r="B2534" s="37"/>
      <c r="C2534" s="1155"/>
      <c r="D2534" s="1156"/>
      <c r="E2534" s="1156"/>
      <c r="F2534" s="1156"/>
      <c r="G2534" s="1157"/>
      <c r="H2534" s="1160"/>
      <c r="I2534" s="1160"/>
      <c r="J2534" s="1165"/>
      <c r="K2534" s="1166"/>
      <c r="L2534" s="1174" t="s">
        <v>57</v>
      </c>
      <c r="M2534" s="1175"/>
      <c r="N2534" s="1176" t="str">
        <f>Master!$E$6</f>
        <v>2021-22</v>
      </c>
      <c r="O2534" s="1177"/>
    </row>
    <row r="2535" spans="1:16" ht="20.25" customHeight="1">
      <c r="A2535" s="1138"/>
      <c r="B2535" s="417" t="s">
        <v>200</v>
      </c>
      <c r="C2535" s="1178" t="s">
        <v>22</v>
      </c>
      <c r="D2535" s="1179"/>
      <c r="E2535" s="1179"/>
      <c r="F2535" s="1180"/>
      <c r="G2535" s="23" t="s">
        <v>181</v>
      </c>
      <c r="H2535" s="1181">
        <f>VLOOKUP($A2529,'Class-9'!$B$9:$FL$108,4,0)</f>
        <v>0</v>
      </c>
      <c r="I2535" s="1181"/>
      <c r="J2535" s="1181"/>
      <c r="K2535" s="1181"/>
      <c r="L2535" s="1181"/>
      <c r="M2535" s="1181"/>
      <c r="N2535" s="1181"/>
      <c r="O2535" s="1182"/>
    </row>
    <row r="2536" spans="1:16" ht="20.25" customHeight="1">
      <c r="A2536" s="1138"/>
      <c r="B2536" s="417" t="s">
        <v>200</v>
      </c>
      <c r="C2536" s="1183" t="s">
        <v>24</v>
      </c>
      <c r="D2536" s="1184"/>
      <c r="E2536" s="1184"/>
      <c r="F2536" s="1185"/>
      <c r="G2536" s="31" t="s">
        <v>181</v>
      </c>
      <c r="H2536" s="1186">
        <f>VLOOKUP($A2529,'Class-9'!$B$9:$FL$108,7,0)</f>
        <v>0</v>
      </c>
      <c r="I2536" s="1186"/>
      <c r="J2536" s="1186"/>
      <c r="K2536" s="1186"/>
      <c r="L2536" s="1186"/>
      <c r="M2536" s="1186"/>
      <c r="N2536" s="1186"/>
      <c r="O2536" s="1187"/>
    </row>
    <row r="2537" spans="1:16" ht="20.25" customHeight="1">
      <c r="A2537" s="1138"/>
      <c r="B2537" s="417" t="s">
        <v>200</v>
      </c>
      <c r="C2537" s="1183" t="s">
        <v>25</v>
      </c>
      <c r="D2537" s="1184"/>
      <c r="E2537" s="1184"/>
      <c r="F2537" s="1185"/>
      <c r="G2537" s="31" t="s">
        <v>181</v>
      </c>
      <c r="H2537" s="1186">
        <f>VLOOKUP($A2529,'Class-9'!$B$9:$FL$108,8,0)</f>
        <v>0</v>
      </c>
      <c r="I2537" s="1186"/>
      <c r="J2537" s="1186"/>
      <c r="K2537" s="1186"/>
      <c r="L2537" s="1186"/>
      <c r="M2537" s="1186"/>
      <c r="N2537" s="1186"/>
      <c r="O2537" s="1187"/>
    </row>
    <row r="2538" spans="1:16" ht="20.25" customHeight="1">
      <c r="A2538" s="1138"/>
      <c r="B2538" s="417" t="s">
        <v>200</v>
      </c>
      <c r="C2538" s="1183" t="s">
        <v>58</v>
      </c>
      <c r="D2538" s="1184"/>
      <c r="E2538" s="1184"/>
      <c r="F2538" s="1185"/>
      <c r="G2538" s="31" t="s">
        <v>181</v>
      </c>
      <c r="H2538" s="1186">
        <f>VLOOKUP($A2529,'Class-9'!$B$9:$FL$108,9,0)</f>
        <v>0</v>
      </c>
      <c r="I2538" s="1186"/>
      <c r="J2538" s="1186"/>
      <c r="K2538" s="1186"/>
      <c r="L2538" s="1186"/>
      <c r="M2538" s="1186"/>
      <c r="N2538" s="1186"/>
      <c r="O2538" s="1187"/>
    </row>
    <row r="2539" spans="1:16" ht="20.25" customHeight="1">
      <c r="A2539" s="1138"/>
      <c r="B2539" s="417" t="s">
        <v>200</v>
      </c>
      <c r="C2539" s="1183" t="s">
        <v>59</v>
      </c>
      <c r="D2539" s="1184"/>
      <c r="E2539" s="1184"/>
      <c r="F2539" s="1185"/>
      <c r="G2539" s="31" t="s">
        <v>181</v>
      </c>
      <c r="H2539" s="1188" t="str">
        <f>CONCATENATE('Class-9'!$G$4,'Class-9'!$J$4)</f>
        <v>9(A)</v>
      </c>
      <c r="I2539" s="1186"/>
      <c r="J2539" s="1186"/>
      <c r="K2539" s="1186"/>
      <c r="L2539" s="1186"/>
      <c r="M2539" s="1186"/>
      <c r="N2539" s="1186"/>
      <c r="O2539" s="1187"/>
    </row>
    <row r="2540" spans="1:16" ht="20.25" customHeight="1" thickBot="1">
      <c r="A2540" s="1138"/>
      <c r="B2540" s="417" t="s">
        <v>200</v>
      </c>
      <c r="C2540" s="1189" t="s">
        <v>27</v>
      </c>
      <c r="D2540" s="1190"/>
      <c r="E2540" s="1190"/>
      <c r="F2540" s="1191"/>
      <c r="G2540" s="80" t="s">
        <v>181</v>
      </c>
      <c r="H2540" s="1192">
        <f>VLOOKUP($A2529,'Class-9'!$B$9:$FL$108,10,0)</f>
        <v>0</v>
      </c>
      <c r="I2540" s="1192"/>
      <c r="J2540" s="1192"/>
      <c r="K2540" s="1192"/>
      <c r="L2540" s="1192"/>
      <c r="M2540" s="1192"/>
      <c r="N2540" s="1192"/>
      <c r="O2540" s="1193"/>
    </row>
    <row r="2541" spans="1:16" ht="16.5" customHeight="1">
      <c r="A2541" s="1138"/>
      <c r="B2541" s="417" t="s">
        <v>200</v>
      </c>
      <c r="C2541" s="1194" t="s">
        <v>60</v>
      </c>
      <c r="D2541" s="1195"/>
      <c r="E2541" s="1198" t="s">
        <v>81</v>
      </c>
      <c r="F2541" s="1198" t="s">
        <v>82</v>
      </c>
      <c r="G2541" s="1200" t="s">
        <v>32</v>
      </c>
      <c r="H2541" s="1202" t="s">
        <v>61</v>
      </c>
      <c r="I2541" s="1202"/>
      <c r="J2541" s="1203"/>
      <c r="K2541" s="1204" t="s">
        <v>97</v>
      </c>
      <c r="L2541" s="1205"/>
      <c r="M2541" s="1206"/>
      <c r="N2541" s="1097" t="s">
        <v>88</v>
      </c>
      <c r="O2541" s="1099" t="s">
        <v>118</v>
      </c>
    </row>
    <row r="2542" spans="1:16" ht="16.5" customHeight="1">
      <c r="A2542" s="1138"/>
      <c r="B2542" s="417" t="s">
        <v>200</v>
      </c>
      <c r="C2542" s="1196"/>
      <c r="D2542" s="1197"/>
      <c r="E2542" s="1199"/>
      <c r="F2542" s="1199"/>
      <c r="G2542" s="1201"/>
      <c r="H2542" s="428" t="s">
        <v>31</v>
      </c>
      <c r="I2542" s="254" t="s">
        <v>194</v>
      </c>
      <c r="J2542" s="429" t="s">
        <v>32</v>
      </c>
      <c r="K2542" s="428" t="s">
        <v>31</v>
      </c>
      <c r="L2542" s="254" t="s">
        <v>194</v>
      </c>
      <c r="M2542" s="429" t="s">
        <v>32</v>
      </c>
      <c r="N2542" s="1098"/>
      <c r="O2542" s="1100"/>
    </row>
    <row r="2543" spans="1:16" ht="16.5" customHeight="1" thickBot="1">
      <c r="A2543" s="1138"/>
      <c r="B2543" s="417" t="s">
        <v>200</v>
      </c>
      <c r="C2543" s="1102" t="s">
        <v>62</v>
      </c>
      <c r="D2543" s="1103"/>
      <c r="E2543" s="253">
        <f>'Class-9'!$L$7</f>
        <v>10</v>
      </c>
      <c r="F2543" s="253">
        <f>'Class-9'!$M$7</f>
        <v>10</v>
      </c>
      <c r="G2543" s="255">
        <f>SUM(E2543:F2543)</f>
        <v>20</v>
      </c>
      <c r="H2543" s="253">
        <f>'Class-9'!$O$7</f>
        <v>24</v>
      </c>
      <c r="I2543" s="253">
        <f>'Class-9'!$P$7</f>
        <v>6</v>
      </c>
      <c r="J2543" s="255">
        <f>SUM(H2543:I2543)</f>
        <v>30</v>
      </c>
      <c r="K2543" s="253">
        <f>'Class-9'!$R$7</f>
        <v>40</v>
      </c>
      <c r="L2543" s="253">
        <f>'Class-9'!$S$7</f>
        <v>10</v>
      </c>
      <c r="M2543" s="255">
        <f>SUM(K2543:L2543)</f>
        <v>50</v>
      </c>
      <c r="N2543" s="129">
        <f>SUM(G2543,J2543,M2543)</f>
        <v>100</v>
      </c>
      <c r="O2543" s="1101"/>
    </row>
    <row r="2544" spans="1:16" ht="16.5" customHeight="1">
      <c r="A2544" s="1138"/>
      <c r="B2544" s="417" t="s">
        <v>200</v>
      </c>
      <c r="C2544" s="1104" t="str">
        <f>'Class-9'!$L$3</f>
        <v>HINDI</v>
      </c>
      <c r="D2544" s="1105"/>
      <c r="E2544" s="81">
        <f>IF($J2532="TC",0,IF($J2532="Nso",0,VLOOKUP($A2529,'Class-9'!$B$9:$FL$108,11,0)))</f>
        <v>0</v>
      </c>
      <c r="F2544" s="81">
        <f>IF($J2532="TC",0,IF($J2532="Nso",0,VLOOKUP($A2529,'Class-9'!$B$9:$FL$108,12,0)))</f>
        <v>0</v>
      </c>
      <c r="G2544" s="256">
        <f>E2544+F2544</f>
        <v>0</v>
      </c>
      <c r="H2544" s="81">
        <f>IF($J2532="TC",0,IF($J2532="Nso",0,VLOOKUP($A2529,'Class-9'!$B$9:$FL$108,14,0)))</f>
        <v>0</v>
      </c>
      <c r="I2544" s="81">
        <f>IF($J2532="TC",0,IF($J2532="Nso",0,VLOOKUP($A2529,'Class-9'!$B$9:$FL$108,15,0)))</f>
        <v>0</v>
      </c>
      <c r="J2544" s="256">
        <f>H2544+I2544</f>
        <v>0</v>
      </c>
      <c r="K2544" s="81">
        <f>IF($J2532="TC",0,IF($J2532="Nso",0,VLOOKUP($A2529,'Class-9'!$B$9:$FL$108,17,0)))</f>
        <v>0</v>
      </c>
      <c r="L2544" s="81">
        <f>IF($J2532="Nso",0,VLOOKUP($A2529,'Class-9'!$B$9:$FL$108,18,0))</f>
        <v>0</v>
      </c>
      <c r="M2544" s="256">
        <f>K2544+L2544</f>
        <v>0</v>
      </c>
      <c r="N2544" s="81">
        <f>G2544+J2544+M2544</f>
        <v>0</v>
      </c>
      <c r="O2544" s="82" t="str">
        <f>IF($J2532="TC",0,IF($J2532="Nso",0,VLOOKUP($A2529,'Class-9'!$B$9:$FL$108,24,0)))</f>
        <v/>
      </c>
    </row>
    <row r="2545" spans="1:15" ht="16.5" customHeight="1" thickBot="1">
      <c r="A2545" s="1138"/>
      <c r="B2545" s="417" t="s">
        <v>200</v>
      </c>
      <c r="C2545" s="1106" t="str">
        <f>'Class-9'!$Z$3</f>
        <v>ENGLISH</v>
      </c>
      <c r="D2545" s="1107"/>
      <c r="E2545" s="419">
        <f>IF($J2532="TC",0,IF($J2532="Nso",0,VLOOKUP($A2529,'Class-9'!$B$9:$FL$108,25,0)))</f>
        <v>0</v>
      </c>
      <c r="F2545" s="419">
        <f>IF($J2532="TC",0,IF($J2532="Nso",0,VLOOKUP($A2529,'Class-9'!$B$9:$FL$108,26,0)))</f>
        <v>0</v>
      </c>
      <c r="G2545" s="420">
        <f t="shared" ref="G2545" si="512">E2545+F2545</f>
        <v>0</v>
      </c>
      <c r="H2545" s="421">
        <f>IF($J2532="TC",0,IF($J2532="Nso",0,VLOOKUP($A2529,'Class-9'!$B$9:$FL$108,28,0)))</f>
        <v>0</v>
      </c>
      <c r="I2545" s="419">
        <f>IF($J2532="TC",0,IF($J2532="Nso",0,VLOOKUP($A2529,'Class-9'!$B$9:$FL$108,29,0)))</f>
        <v>0</v>
      </c>
      <c r="J2545" s="420">
        <f t="shared" ref="J2545" si="513">H2545+I2545</f>
        <v>0</v>
      </c>
      <c r="K2545" s="419">
        <f>IF($J2532="TC",0,IF($J2532="Nso",0,VLOOKUP($A2529,'Class-9'!$B$9:$FL$108,31,0)))</f>
        <v>0</v>
      </c>
      <c r="L2545" s="419">
        <f>IF($J2532="Nso",0,VLOOKUP($A2529,'Class-9'!$B$9:$FL$108,32,0))</f>
        <v>0</v>
      </c>
      <c r="M2545" s="420">
        <f t="shared" ref="M2545" si="514">K2545+L2545</f>
        <v>0</v>
      </c>
      <c r="N2545" s="419">
        <f t="shared" ref="N2545" si="515">G2545+J2545+M2545</f>
        <v>0</v>
      </c>
      <c r="O2545" s="422" t="str">
        <f>IF($J2532="TC",0,IF($J2532="Nso",0,VLOOKUP($A2529,'Class-9'!$B$9:$FL$108,38,0)))</f>
        <v/>
      </c>
    </row>
    <row r="2546" spans="1:15" ht="16.5" customHeight="1" thickBot="1">
      <c r="A2546" s="1138"/>
      <c r="B2546" s="417" t="s">
        <v>200</v>
      </c>
      <c r="C2546" s="1108" t="s">
        <v>62</v>
      </c>
      <c r="D2546" s="1109"/>
      <c r="E2546" s="424">
        <f>'Class-9'!$AN$7</f>
        <v>20</v>
      </c>
      <c r="F2546" s="424">
        <f>'Class-9'!$AO$7</f>
        <v>20</v>
      </c>
      <c r="G2546" s="425">
        <f>SUM(E2546:F2546)</f>
        <v>40</v>
      </c>
      <c r="H2546" s="424">
        <f>'Class-9'!$AQ$7</f>
        <v>48</v>
      </c>
      <c r="I2546" s="424">
        <f>'Class-9'!$AR$7</f>
        <v>12</v>
      </c>
      <c r="J2546" s="425">
        <f>SUM(H2546:I2546)</f>
        <v>60</v>
      </c>
      <c r="K2546" s="424">
        <f>'Class-9'!$AT$7</f>
        <v>80</v>
      </c>
      <c r="L2546" s="424">
        <f>'Class-9'!$AU$7</f>
        <v>20</v>
      </c>
      <c r="M2546" s="425">
        <f>SUM(K2546:L2546)</f>
        <v>100</v>
      </c>
      <c r="N2546" s="426">
        <f>SUM(G2546,J2546,M2546)</f>
        <v>200</v>
      </c>
      <c r="O2546" s="427" t="s">
        <v>201</v>
      </c>
    </row>
    <row r="2547" spans="1:15" ht="16.5" customHeight="1">
      <c r="A2547" s="1138"/>
      <c r="B2547" s="417" t="s">
        <v>200</v>
      </c>
      <c r="C2547" s="1110" t="str">
        <f>'Class-9'!$AN$3</f>
        <v>SANSKRIT-I</v>
      </c>
      <c r="D2547" s="1111"/>
      <c r="E2547" s="81">
        <f>IF($J2532="TC",0,IF($J2532="Nso",0,VLOOKUP($A2529,'Class-9'!$B$9:$FL$108,39,0)))</f>
        <v>0</v>
      </c>
      <c r="F2547" s="81">
        <f>IF($J2532="TC",0,IF($J2532="TC",0,IF($J2532="Nso",0,VLOOKUP($A2529,'Class-9'!$B$9:$FL$108,40,0))))</f>
        <v>0</v>
      </c>
      <c r="G2547" s="423">
        <f t="shared" ref="G2547:G2551" si="516">E2547+F2547</f>
        <v>0</v>
      </c>
      <c r="H2547" s="410">
        <f>IF($J2532="TC",0,IF($J2532="Nso",0,VLOOKUP($A2529,'Class-9'!$B$9:$FL$108,42,0)))</f>
        <v>0</v>
      </c>
      <c r="I2547" s="81">
        <f>IF($J2532="TC",0,IF($J2532="Nso",0,VLOOKUP($A2529,'Class-9'!$B$9:$FL$108,43,0)))</f>
        <v>0</v>
      </c>
      <c r="J2547" s="423">
        <f t="shared" ref="J2547:J2551" si="517">H2547+I2547</f>
        <v>0</v>
      </c>
      <c r="K2547" s="81">
        <f>IF($J2532="TC",0,IF($J2532="Nso",0,VLOOKUP($A2529,'Class-9'!$B$9:$FL$108,45,0)))</f>
        <v>0</v>
      </c>
      <c r="L2547" s="81">
        <f>IF($J2532="Nso",0,VLOOKUP($A2529,'Class-9'!$B$9:$FL$108,46,0))</f>
        <v>0</v>
      </c>
      <c r="M2547" s="423">
        <f t="shared" ref="M2547:M2551" si="518">K2547+L2547</f>
        <v>0</v>
      </c>
      <c r="N2547" s="81">
        <f t="shared" ref="N2547:N2551" si="519">G2547+J2547+M2547</f>
        <v>0</v>
      </c>
      <c r="O2547" s="82" t="str">
        <f>IF($J2532="TC",0,IF($J2532="Nso",0,VLOOKUP($A2529,'Class-9'!$B$9:$FL$108,52,0)))</f>
        <v/>
      </c>
    </row>
    <row r="2548" spans="1:15" ht="16.5" customHeight="1">
      <c r="A2548" s="1138"/>
      <c r="B2548" s="417" t="s">
        <v>200</v>
      </c>
      <c r="C2548" s="1112" t="str">
        <f>'Class-9'!$BB$3</f>
        <v>SANSKRIT-II</v>
      </c>
      <c r="D2548" s="1113"/>
      <c r="E2548" s="81">
        <f>IF($J2532="TC",0,IF($J2532="Nso",0,VLOOKUP($A2529,'Class-9'!$B$9:$FL$108,53,0)))</f>
        <v>0</v>
      </c>
      <c r="F2548" s="81">
        <f>IF($J2532="TC",0,IF($J2532="Nso",0,VLOOKUP($A2529,'Class-9'!$B$9:$FL$108,54,0)))</f>
        <v>0</v>
      </c>
      <c r="G2548" s="257">
        <f t="shared" si="516"/>
        <v>0</v>
      </c>
      <c r="H2548" s="258">
        <f>IF($J2532="TC",0,IF($J2532="Nso",0,VLOOKUP($A2529,'Class-9'!$B$9:$FL$108,56,0)))</f>
        <v>0</v>
      </c>
      <c r="I2548" s="81">
        <f>IF($J2532="TC",0,IF($J2532="Nso",0,VLOOKUP($A2529,'Class-9'!$B$9:$FL$108,57,0)))</f>
        <v>0</v>
      </c>
      <c r="J2548" s="257">
        <f t="shared" si="517"/>
        <v>0</v>
      </c>
      <c r="K2548" s="81">
        <f>IF($J2532="TC",0,IF($J2532="Nso",0,VLOOKUP($A2529,'Class-9'!$B$9:$FL$108,59,0)))</f>
        <v>0</v>
      </c>
      <c r="L2548" s="81">
        <f>IF($J2532="Nso",0,VLOOKUP($A2529,'Class-9'!$B$9:$FL$108,60,0))</f>
        <v>0</v>
      </c>
      <c r="M2548" s="257">
        <f t="shared" si="518"/>
        <v>0</v>
      </c>
      <c r="N2548" s="81">
        <f t="shared" si="519"/>
        <v>0</v>
      </c>
      <c r="O2548" s="82" t="str">
        <f>IF($J2532="TC",0,IF($J2532="Nso",0,VLOOKUP($A2529,'Class-9'!$B$9:$FL$108,66,0)))</f>
        <v/>
      </c>
    </row>
    <row r="2549" spans="1:15" ht="16.5" customHeight="1">
      <c r="A2549" s="1138"/>
      <c r="B2549" s="417" t="s">
        <v>200</v>
      </c>
      <c r="C2549" s="1112" t="str">
        <f>'Class-9'!$BP$3</f>
        <v>MATHEMATICS</v>
      </c>
      <c r="D2549" s="1113"/>
      <c r="E2549" s="81">
        <f>IF($J2532="TC",0,IF($J2532="Nso",0,VLOOKUP($A2529,'Class-9'!$B$9:$FL$108,67,0)))</f>
        <v>0</v>
      </c>
      <c r="F2549" s="81">
        <f>IF($J2532="TC",0,IF($J2532="Nso",0,VLOOKUP($A2529,'Class-9'!$B$9:$FL$108,68,0)))</f>
        <v>0</v>
      </c>
      <c r="G2549" s="257">
        <f t="shared" si="516"/>
        <v>0</v>
      </c>
      <c r="H2549" s="258">
        <f>IF($J2532="TC",0,IF($J2532="Nso",0,VLOOKUP($A2529,'Class-9'!$B$9:$FL$108,70,0)))</f>
        <v>0</v>
      </c>
      <c r="I2549" s="81">
        <f>IF($J2532="TC",0,IF($J2532="Nso",0,VLOOKUP($A2529,'Class-9'!$B$9:$FL$108,71,0)))</f>
        <v>0</v>
      </c>
      <c r="J2549" s="257">
        <f t="shared" si="517"/>
        <v>0</v>
      </c>
      <c r="K2549" s="81">
        <f>IF($J2532="TC",0,IF($J2532="Nso",0,VLOOKUP($A2529,'Class-9'!$B$9:$FL$108,73,0)))</f>
        <v>0</v>
      </c>
      <c r="L2549" s="81">
        <f>IF($J2532="Nso",0,VLOOKUP($A2529,'Class-9'!$B$9:$FL$108,74,0))</f>
        <v>0</v>
      </c>
      <c r="M2549" s="257">
        <f t="shared" si="518"/>
        <v>0</v>
      </c>
      <c r="N2549" s="81">
        <f t="shared" si="519"/>
        <v>0</v>
      </c>
      <c r="O2549" s="82" t="str">
        <f>IF($J2532="TC",0,IF($J2532="Nso",0,VLOOKUP($A2529,'Class-9'!$B$9:$FL$108,80,0)))</f>
        <v/>
      </c>
    </row>
    <row r="2550" spans="1:15" ht="16.5" customHeight="1">
      <c r="A2550" s="1138"/>
      <c r="B2550" s="417" t="s">
        <v>200</v>
      </c>
      <c r="C2550" s="1114" t="str">
        <f>'Class-9'!$CD$3</f>
        <v>SCIENCE</v>
      </c>
      <c r="D2550" s="1115"/>
      <c r="E2550" s="411">
        <f>IF($J2532="TC",0,IF($J2532="Nso",0,VLOOKUP($A2529,'Class-9'!$B$9:$FL$108,81,0)))</f>
        <v>0</v>
      </c>
      <c r="F2550" s="411">
        <f>IF($J2532="TC",0,IF($J2532="Nso",0,VLOOKUP($A2529,'Class-9'!$B$9:$FL$108,82,0)))</f>
        <v>0</v>
      </c>
      <c r="G2550" s="412">
        <f t="shared" si="516"/>
        <v>0</v>
      </c>
      <c r="H2550" s="413">
        <f>IF($J2532="TC",0,IF($J2532="Nso",0,VLOOKUP($A2529,'Class-9'!$B$9:$FL$108,84,0)))</f>
        <v>0</v>
      </c>
      <c r="I2550" s="411">
        <f>IF($J2532="TC",0,IF($J2532="Nso",0,VLOOKUP($A2529,'Class-9'!$B$9:$FL$108,85,0)))</f>
        <v>0</v>
      </c>
      <c r="J2550" s="412">
        <f t="shared" si="517"/>
        <v>0</v>
      </c>
      <c r="K2550" s="411">
        <f>IF($J2532="TC",0,IF($J2532="Nso",0,VLOOKUP($A2529,'Class-9'!$B$9:$FL$108,87,0)))</f>
        <v>0</v>
      </c>
      <c r="L2550" s="411">
        <f>IF($J2532="Nso",0,VLOOKUP($A2529,'Class-9'!$B$9:$FL$108,88,0))</f>
        <v>0</v>
      </c>
      <c r="M2550" s="412">
        <f t="shared" si="518"/>
        <v>0</v>
      </c>
      <c r="N2550" s="411">
        <f t="shared" si="519"/>
        <v>0</v>
      </c>
      <c r="O2550" s="414" t="str">
        <f>IF($J2532="TC",0,IF($J2532="Nso",0,VLOOKUP($A2529,'Class-9'!$B$9:$FL$108,94,0)))</f>
        <v/>
      </c>
    </row>
    <row r="2551" spans="1:15" ht="16.5" customHeight="1" thickBot="1">
      <c r="A2551" s="1138"/>
      <c r="B2551" s="417" t="s">
        <v>200</v>
      </c>
      <c r="C2551" s="1114" t="str">
        <f>'Class-9'!$CR$3</f>
        <v>SOCIAL SCIENCE</v>
      </c>
      <c r="D2551" s="1115"/>
      <c r="E2551" s="411">
        <f>IF($J2533="TC",0,IF($J2532="Nso",0,VLOOKUP($A2529,'Class-9'!$B$9:$FL$108,95,0)))</f>
        <v>0</v>
      </c>
      <c r="F2551" s="411">
        <f>IF($J2533="TC",0,IF($J2532="Nso",0,VLOOKUP($A2529,'Class-9'!$B$9:$FL$108,96,0)))</f>
        <v>0</v>
      </c>
      <c r="G2551" s="412">
        <f t="shared" si="516"/>
        <v>0</v>
      </c>
      <c r="H2551" s="413">
        <f>IF($J2533="TC",0,IF($J2532="Nso",0,VLOOKUP($A2529,'Class-9'!$B$9:$FL$108,98,0)))</f>
        <v>0</v>
      </c>
      <c r="I2551" s="411">
        <f>IF($J2533="TC",0,IF($J2532="Nso",0,VLOOKUP($A2529,'Class-9'!$B$9:$FL$108,99,0)))</f>
        <v>0</v>
      </c>
      <c r="J2551" s="412">
        <f t="shared" si="517"/>
        <v>0</v>
      </c>
      <c r="K2551" s="411">
        <f>IF($J2533="TC",0,IF($J2532="Nso",0,VLOOKUP($A2529,'Class-9'!$B$9:$FL$108,101,0)))</f>
        <v>0</v>
      </c>
      <c r="L2551" s="411">
        <f>IF($J2533="Nso",0,VLOOKUP($A2529,'Class-9'!$B$9:$FL$108,102,0))</f>
        <v>0</v>
      </c>
      <c r="M2551" s="412">
        <f t="shared" si="518"/>
        <v>0</v>
      </c>
      <c r="N2551" s="411">
        <f t="shared" si="519"/>
        <v>0</v>
      </c>
      <c r="O2551" s="414" t="str">
        <f>IF($J2533="TC",0,IF($J2532="Nso",0,VLOOKUP($A2529,'Class-9'!$B$9:$FL$108,108,0)))</f>
        <v/>
      </c>
    </row>
    <row r="2552" spans="1:15" ht="23.25" customHeight="1">
      <c r="A2552" s="1138"/>
      <c r="B2552" s="417" t="s">
        <v>200</v>
      </c>
      <c r="C2552" s="1116" t="s">
        <v>89</v>
      </c>
      <c r="D2552" s="1117"/>
      <c r="E2552" s="1118"/>
      <c r="F2552" s="1122" t="s">
        <v>90</v>
      </c>
      <c r="G2552" s="1123"/>
      <c r="H2552" s="1124" t="s">
        <v>91</v>
      </c>
      <c r="I2552" s="1125"/>
      <c r="J2552" s="1126" t="s">
        <v>47</v>
      </c>
      <c r="K2552" s="1127"/>
      <c r="L2552" s="415" t="s">
        <v>111</v>
      </c>
      <c r="M2552" s="1128" t="s">
        <v>45</v>
      </c>
      <c r="N2552" s="1129"/>
      <c r="O2552" s="416" t="s">
        <v>49</v>
      </c>
    </row>
    <row r="2553" spans="1:15" ht="20.25" customHeight="1" thickBot="1">
      <c r="A2553" s="1138"/>
      <c r="B2553" s="417" t="s">
        <v>200</v>
      </c>
      <c r="C2553" s="1119"/>
      <c r="D2553" s="1120"/>
      <c r="E2553" s="1121"/>
      <c r="F2553" s="1130">
        <f>IF($J2532="TC",0,IF($J2532="Nso",0,VLOOKUP($A2529,'Class-9'!$B$9:$FL$108,160,0)))</f>
        <v>0</v>
      </c>
      <c r="G2553" s="1131"/>
      <c r="H2553" s="1130">
        <f>IF($J2532="TC",0,IF($J2532="Nso",0,VLOOKUP($A2529,'Class-9'!$B$9:$FL$108,161,0)))</f>
        <v>0</v>
      </c>
      <c r="I2553" s="1131"/>
      <c r="J2553" s="1132">
        <f>IF($J2532="TC",0,IF($J2532="Nso",0,VLOOKUP($A2529,'Class-9'!$B$9:$FL$108,162,0)))</f>
        <v>0</v>
      </c>
      <c r="K2553" s="1133"/>
      <c r="L2553" s="259" t="str">
        <f>IF($J2532="TC",0,IF($J2532="Nso",0,VLOOKUP($A2529,'Class-9'!$B$9:$FL$108,163,0)))</f>
        <v/>
      </c>
      <c r="M2553" s="1134" t="str">
        <f>IF($J2532="TC","TC",IF($J2532="Nso","NSO",VLOOKUP($A2529,'Class-9'!$B$9:$FL$108,164,0)))</f>
        <v/>
      </c>
      <c r="N2553" s="1135"/>
      <c r="O2553" s="79" t="str">
        <f>IF($J2532="Nso",0,VLOOKUP($A2529,'Class-9'!$B$9:$FL$108,166,0))</f>
        <v/>
      </c>
    </row>
    <row r="2554" spans="1:15" ht="20.25" customHeight="1">
      <c r="A2554" s="1138"/>
      <c r="B2554" s="417" t="s">
        <v>200</v>
      </c>
      <c r="C2554" s="1061" t="s">
        <v>64</v>
      </c>
      <c r="D2554" s="1062"/>
      <c r="E2554" s="1062"/>
      <c r="F2554" s="1062"/>
      <c r="G2554" s="1062"/>
      <c r="H2554" s="1063"/>
      <c r="I2554" s="1064" t="s">
        <v>65</v>
      </c>
      <c r="J2554" s="1065"/>
      <c r="K2554" s="1065"/>
      <c r="L2554" s="83">
        <f>VLOOKUP($A2529,'Class-9'!$B$9:$FL$108,157,0)</f>
        <v>0</v>
      </c>
      <c r="M2554" s="1066" t="s">
        <v>121</v>
      </c>
      <c r="N2554" s="1067"/>
      <c r="O2554" s="1068"/>
    </row>
    <row r="2555" spans="1:15" ht="20.25" customHeight="1" thickBot="1">
      <c r="A2555" s="1138"/>
      <c r="B2555" s="417" t="s">
        <v>200</v>
      </c>
      <c r="C2555" s="1069" t="s">
        <v>60</v>
      </c>
      <c r="D2555" s="1070"/>
      <c r="E2555" s="1070"/>
      <c r="F2555" s="1071" t="s">
        <v>192</v>
      </c>
      <c r="G2555" s="1071"/>
      <c r="H2555" s="260" t="s">
        <v>53</v>
      </c>
      <c r="I2555" s="1072" t="s">
        <v>66</v>
      </c>
      <c r="J2555" s="1073"/>
      <c r="K2555" s="1073"/>
      <c r="L2555" s="113">
        <f>VLOOKUP($A2529,'Class-9'!$B$9:$FL$108,158,0)</f>
        <v>0</v>
      </c>
      <c r="M2555" s="1074" t="str">
        <f>IF($J2532="TC",0,IF($J2532="Nso",0,VLOOKUP($A2529,'Class-9'!$B$9:$FL$108,159,0)))</f>
        <v/>
      </c>
      <c r="N2555" s="1075"/>
      <c r="O2555" s="1076"/>
    </row>
    <row r="2556" spans="1:15" ht="17.25" customHeight="1">
      <c r="A2556" s="1138"/>
      <c r="B2556" s="417" t="s">
        <v>200</v>
      </c>
      <c r="C2556" s="1069"/>
      <c r="D2556" s="1070"/>
      <c r="E2556" s="1070"/>
      <c r="F2556" s="1071"/>
      <c r="G2556" s="1071"/>
      <c r="H2556" s="261" t="s">
        <v>119</v>
      </c>
      <c r="I2556" s="1077" t="s">
        <v>67</v>
      </c>
      <c r="J2556" s="1078"/>
      <c r="K2556" s="1078"/>
      <c r="L2556" s="1079">
        <f>IF($J2532="TC","Transferred",IF($J2532="Nso","NameSeparated",VLOOKUP($A2529,'Class-9'!$B$9:$FL$108,167,0)))</f>
        <v>0</v>
      </c>
      <c r="M2556" s="1079"/>
      <c r="N2556" s="1079"/>
      <c r="O2556" s="1080"/>
    </row>
    <row r="2557" spans="1:15" ht="17.25" customHeight="1">
      <c r="A2557" s="1138"/>
      <c r="B2557" s="417" t="s">
        <v>200</v>
      </c>
      <c r="C2557" s="1081" t="str">
        <f>'Class-9'!$DF$3</f>
        <v>Foundation Of Information Tech.</v>
      </c>
      <c r="D2557" s="1082"/>
      <c r="E2557" s="1083"/>
      <c r="F2557" s="1084" t="str">
        <f>IF($J2532="TC",0,IF($J2532="Nso",0,VLOOKUP($A2529,'Class-9'!$B$9:$GP$108,185,0)))</f>
        <v>0/200</v>
      </c>
      <c r="G2557" s="1084"/>
      <c r="H2557" s="78" t="str">
        <f>IF($J2532="TC",0,IF($J2532="Nso",0,VLOOKUP($A2529,'Class-9'!$B$9:$GP$108,120,0)))</f>
        <v/>
      </c>
      <c r="I2557" s="1085" t="s">
        <v>79</v>
      </c>
      <c r="J2557" s="1086"/>
      <c r="K2557" s="1086"/>
      <c r="L2557" s="1087">
        <f>'Class-9'!$T$2</f>
        <v>44676</v>
      </c>
      <c r="M2557" s="1088"/>
      <c r="N2557" s="1088"/>
      <c r="O2557" s="1089"/>
    </row>
    <row r="2558" spans="1:15" ht="21" customHeight="1">
      <c r="A2558" s="1138"/>
      <c r="B2558" s="417" t="s">
        <v>200</v>
      </c>
      <c r="C2558" s="1090" t="str">
        <f>'Class-9'!$DR$3</f>
        <v>Health &amp; Phy. Edu.</v>
      </c>
      <c r="D2558" s="1084"/>
      <c r="E2558" s="1084"/>
      <c r="F2558" s="1030" t="str">
        <f>IF($J2532="TC",0,IF($J2532="Nso",0,VLOOKUP($A2529,'Class-9'!$B$9:$GP$108,189,0)))</f>
        <v>0/200</v>
      </c>
      <c r="G2558" s="1031"/>
      <c r="H2558" s="78" t="str">
        <f>IF($J2532="TC",0,IF($J2532="Nso",0,VLOOKUP($A2529,'Class-9'!$B$9:$GP$108,132,0)))</f>
        <v/>
      </c>
      <c r="I2558" s="1091"/>
      <c r="J2558" s="1092"/>
      <c r="K2558" s="1092"/>
      <c r="L2558" s="1092"/>
      <c r="M2558" s="1092"/>
      <c r="N2558" s="1092"/>
      <c r="O2558" s="1093"/>
    </row>
    <row r="2559" spans="1:15" ht="21" customHeight="1">
      <c r="A2559" s="1138"/>
      <c r="B2559" s="417" t="s">
        <v>200</v>
      </c>
      <c r="C2559" s="1028" t="str">
        <f>'Class-9'!$ED$3</f>
        <v>S.U.P.W.</v>
      </c>
      <c r="D2559" s="1029"/>
      <c r="E2559" s="1029"/>
      <c r="F2559" s="1030" t="str">
        <f>IF($J2532="TC",0,IF($J2532="Nso",0,VLOOKUP($A2529,'Class-9'!$B$9:$GP$108,193,0)))</f>
        <v>0/100</v>
      </c>
      <c r="G2559" s="1031"/>
      <c r="H2559" s="78" t="str">
        <f>IF($J2532="TC",0,IF($J2532="Nso",0,VLOOKUP($A2529,'Class-9'!$B$9:$GP$108,138,0)))</f>
        <v/>
      </c>
      <c r="I2559" s="1094"/>
      <c r="J2559" s="1095"/>
      <c r="K2559" s="1095"/>
      <c r="L2559" s="1095"/>
      <c r="M2559" s="1095"/>
      <c r="N2559" s="1095"/>
      <c r="O2559" s="1096"/>
    </row>
    <row r="2560" spans="1:15" ht="14.25" customHeight="1">
      <c r="A2560" s="1138"/>
      <c r="B2560" s="417" t="s">
        <v>200</v>
      </c>
      <c r="C2560" s="1028" t="str">
        <f>'Class-9'!$EJ$3</f>
        <v>ART EDUCATION</v>
      </c>
      <c r="D2560" s="1029"/>
      <c r="E2560" s="1029"/>
      <c r="F2560" s="1030" t="str">
        <f>IF($J2531="TC",0,IF($J2531="Nso",0,VLOOKUP($A2529,'Class-9'!$B$9:$GP$108,197,0)))</f>
        <v>0/100</v>
      </c>
      <c r="G2560" s="1031"/>
      <c r="H2560" s="78" t="str">
        <f>IF($J2531="TC",0,IF($J2531="Nso",0,VLOOKUP($A2529,'Class-9'!$B$9:$GP$108,144,0)))</f>
        <v/>
      </c>
      <c r="I2560" s="1032" t="s">
        <v>92</v>
      </c>
      <c r="J2560" s="1033"/>
      <c r="K2560" s="1033"/>
      <c r="L2560" s="1033"/>
      <c r="M2560" s="1033"/>
      <c r="N2560" s="1033"/>
      <c r="O2560" s="1034"/>
    </row>
    <row r="2561" spans="1:16" ht="14.25" customHeight="1" thickBot="1">
      <c r="A2561" s="1138"/>
      <c r="B2561" s="417" t="s">
        <v>200</v>
      </c>
      <c r="C2561" s="1035" t="str">
        <f>'Class-9'!$EP$3</f>
        <v>H &amp; C RAJ</v>
      </c>
      <c r="D2561" s="1036"/>
      <c r="E2561" s="1036"/>
      <c r="F2561" s="1037" t="str">
        <f>IF($J2532="TC",0,IF($J2532="Nso",0,VLOOKUP($A2529,'Class-9'!$B$9:$GU$108,201,0)))</f>
        <v>0/200</v>
      </c>
      <c r="G2561" s="1038"/>
      <c r="H2561" s="374" t="str">
        <f>IF($J2532="TC",0,IF($J2532="Nso",0,VLOOKUP($A2529,'Class-9'!$B$9:$GU$108,156,0)))</f>
        <v/>
      </c>
      <c r="I2561" s="1032" t="s">
        <v>73</v>
      </c>
      <c r="J2561" s="1033"/>
      <c r="K2561" s="1033"/>
      <c r="L2561" s="1033"/>
      <c r="M2561" s="1033"/>
      <c r="N2561" s="1033"/>
      <c r="O2561" s="1034"/>
    </row>
    <row r="2562" spans="1:16" ht="20.25" customHeight="1">
      <c r="A2562" s="1138"/>
      <c r="B2562" s="417" t="s">
        <v>200</v>
      </c>
      <c r="C2562" s="1046" t="s">
        <v>204</v>
      </c>
      <c r="D2562" s="1047"/>
      <c r="E2562" s="1048"/>
      <c r="F2562" s="1055" t="s">
        <v>205</v>
      </c>
      <c r="G2562" s="1056"/>
      <c r="H2562" s="434" t="s">
        <v>34</v>
      </c>
      <c r="I2562" s="1039" t="s">
        <v>74</v>
      </c>
      <c r="J2562" s="1033"/>
      <c r="K2562" s="1033"/>
      <c r="L2562" s="1033"/>
      <c r="M2562" s="1033"/>
      <c r="N2562" s="1033"/>
      <c r="O2562" s="1034"/>
    </row>
    <row r="2563" spans="1:16" ht="20.25" customHeight="1">
      <c r="A2563" s="1138"/>
      <c r="B2563" s="417" t="s">
        <v>200</v>
      </c>
      <c r="C2563" s="1049"/>
      <c r="D2563" s="1050"/>
      <c r="E2563" s="1051"/>
      <c r="F2563" s="1057" t="s">
        <v>206</v>
      </c>
      <c r="G2563" s="1058"/>
      <c r="H2563" s="435" t="s">
        <v>203</v>
      </c>
      <c r="I2563" s="1040" t="s">
        <v>75</v>
      </c>
      <c r="J2563" s="1041"/>
      <c r="K2563" s="1041"/>
      <c r="L2563" s="1041"/>
      <c r="M2563" s="1041"/>
      <c r="N2563" s="1041"/>
      <c r="O2563" s="1042"/>
    </row>
    <row r="2564" spans="1:16" ht="16.5" customHeight="1">
      <c r="A2564" s="1138"/>
      <c r="B2564" s="417" t="s">
        <v>200</v>
      </c>
      <c r="C2564" s="1049"/>
      <c r="D2564" s="1050"/>
      <c r="E2564" s="1051"/>
      <c r="F2564" s="1057" t="s">
        <v>210</v>
      </c>
      <c r="G2564" s="1058"/>
      <c r="H2564" s="435" t="s">
        <v>68</v>
      </c>
      <c r="I2564" s="1043"/>
      <c r="J2564" s="1044"/>
      <c r="K2564" s="1044"/>
      <c r="L2564" s="1044"/>
      <c r="M2564" s="1044"/>
      <c r="N2564" s="1044"/>
      <c r="O2564" s="1045"/>
    </row>
    <row r="2565" spans="1:16" ht="16.5" customHeight="1">
      <c r="A2565" s="1138"/>
      <c r="B2565" s="417" t="s">
        <v>200</v>
      </c>
      <c r="C2565" s="1049"/>
      <c r="D2565" s="1050"/>
      <c r="E2565" s="1051"/>
      <c r="F2565" s="1057" t="s">
        <v>211</v>
      </c>
      <c r="G2565" s="1058"/>
      <c r="H2565" s="435" t="s">
        <v>69</v>
      </c>
      <c r="I2565" s="1043"/>
      <c r="J2565" s="1044"/>
      <c r="K2565" s="1044"/>
      <c r="L2565" s="1044"/>
      <c r="M2565" s="1044"/>
      <c r="N2565" s="1044"/>
      <c r="O2565" s="1045"/>
    </row>
    <row r="2566" spans="1:16" ht="16.5" customHeight="1">
      <c r="A2566" s="1138"/>
      <c r="B2566" s="417" t="s">
        <v>200</v>
      </c>
      <c r="C2566" s="1049"/>
      <c r="D2566" s="1050"/>
      <c r="E2566" s="1051"/>
      <c r="F2566" s="1057" t="s">
        <v>120</v>
      </c>
      <c r="G2566" s="1058"/>
      <c r="H2566" s="435" t="s">
        <v>71</v>
      </c>
      <c r="I2566" s="1022" t="s">
        <v>93</v>
      </c>
      <c r="J2566" s="1023"/>
      <c r="K2566" s="1023"/>
      <c r="L2566" s="1023"/>
      <c r="M2566" s="1023"/>
      <c r="N2566" s="1023"/>
      <c r="O2566" s="1024"/>
    </row>
    <row r="2567" spans="1:16" ht="16.5" customHeight="1" thickBot="1">
      <c r="A2567" s="1138"/>
      <c r="B2567" s="418" t="s">
        <v>200</v>
      </c>
      <c r="C2567" s="1052"/>
      <c r="D2567" s="1053"/>
      <c r="E2567" s="1054"/>
      <c r="F2567" s="1059" t="s">
        <v>208</v>
      </c>
      <c r="G2567" s="1060"/>
      <c r="H2567" s="436" t="s">
        <v>70</v>
      </c>
      <c r="I2567" s="1025"/>
      <c r="J2567" s="1026"/>
      <c r="K2567" s="1026"/>
      <c r="L2567" s="1026"/>
      <c r="M2567" s="1026"/>
      <c r="N2567" s="1026"/>
      <c r="O2567" s="1027"/>
    </row>
    <row r="2568" spans="1:16" ht="15.75" thickTop="1">
      <c r="A2568" s="1136"/>
      <c r="B2568" s="1136"/>
      <c r="C2568" s="1136"/>
      <c r="D2568" s="1136"/>
      <c r="E2568" s="1136"/>
      <c r="F2568" s="1136"/>
      <c r="G2568" s="1136"/>
      <c r="H2568" s="1136"/>
      <c r="I2568" s="1136"/>
      <c r="J2568" s="1136"/>
      <c r="K2568" s="1136"/>
      <c r="L2568" s="1136"/>
      <c r="M2568" s="1136"/>
      <c r="N2568" s="1136"/>
      <c r="O2568" s="1136"/>
    </row>
    <row r="2569" spans="1:16" ht="24.75" customHeight="1" thickBot="1">
      <c r="A2569" s="263">
        <f>A2529+1</f>
        <v>66</v>
      </c>
      <c r="B2569" s="1137" t="s">
        <v>56</v>
      </c>
      <c r="C2569" s="1137"/>
      <c r="D2569" s="1137"/>
      <c r="E2569" s="1137"/>
      <c r="F2569" s="1137"/>
      <c r="G2569" s="1137"/>
      <c r="H2569" s="1137"/>
      <c r="I2569" s="1137"/>
      <c r="J2569" s="1137"/>
      <c r="K2569" s="1137"/>
      <c r="L2569" s="1137"/>
      <c r="M2569" s="1137"/>
      <c r="N2569" s="1137"/>
      <c r="O2569" s="1137"/>
    </row>
    <row r="2570" spans="1:16" s="430" customFormat="1" ht="30.75" customHeight="1" thickTop="1">
      <c r="A2570" s="1138"/>
      <c r="B2570" s="1139"/>
      <c r="C2570" s="1140"/>
      <c r="D2570" s="1143" t="str">
        <f>Master!$E$8</f>
        <v>Govt. Sr. Secondary School Raimalwada</v>
      </c>
      <c r="E2570" s="1144"/>
      <c r="F2570" s="1144"/>
      <c r="G2570" s="1144"/>
      <c r="H2570" s="1144"/>
      <c r="I2570" s="1144"/>
      <c r="J2570" s="1144"/>
      <c r="K2570" s="1144"/>
      <c r="L2570" s="1144"/>
      <c r="M2570" s="1144"/>
      <c r="N2570" s="1144"/>
      <c r="O2570" s="1145"/>
    </row>
    <row r="2571" spans="1:16" ht="26.25" customHeight="1" thickBot="1">
      <c r="A2571" s="1138"/>
      <c r="B2571" s="1141"/>
      <c r="C2571" s="1142"/>
      <c r="D2571" s="1146" t="str">
        <f>Master!$E$11</f>
        <v>P.S.-Bapini (Jodhpur)</v>
      </c>
      <c r="E2571" s="1147"/>
      <c r="F2571" s="1147"/>
      <c r="G2571" s="1147"/>
      <c r="H2571" s="1147"/>
      <c r="I2571" s="1147"/>
      <c r="J2571" s="1147"/>
      <c r="K2571" s="1147"/>
      <c r="L2571" s="1147"/>
      <c r="M2571" s="1147"/>
      <c r="N2571" s="1147"/>
      <c r="O2571" s="1148"/>
    </row>
    <row r="2572" spans="1:16" ht="22.5" customHeight="1">
      <c r="A2572" s="1138"/>
      <c r="B2572" s="262"/>
      <c r="C2572" s="1149" t="s">
        <v>183</v>
      </c>
      <c r="D2572" s="1150"/>
      <c r="E2572" s="1150"/>
      <c r="F2572" s="1150"/>
      <c r="G2572" s="1151"/>
      <c r="H2572" s="1158" t="s">
        <v>156</v>
      </c>
      <c r="I2572" s="1158"/>
      <c r="J2572" s="1161">
        <f>VLOOKUP($A2569,'Class-9'!$B$9:$K$108,6)</f>
        <v>0</v>
      </c>
      <c r="K2572" s="1162"/>
      <c r="L2572" s="1167" t="s">
        <v>76</v>
      </c>
      <c r="M2572" s="1168"/>
      <c r="N2572" s="1169" t="str">
        <f>Master!$E$14</f>
        <v>08151106901</v>
      </c>
      <c r="O2572" s="1170"/>
    </row>
    <row r="2573" spans="1:16" ht="18.75" customHeight="1">
      <c r="A2573" s="1138"/>
      <c r="B2573" s="37"/>
      <c r="C2573" s="1152"/>
      <c r="D2573" s="1153"/>
      <c r="E2573" s="1153"/>
      <c r="F2573" s="1153"/>
      <c r="G2573" s="1154"/>
      <c r="H2573" s="1159"/>
      <c r="I2573" s="1159"/>
      <c r="J2573" s="1163"/>
      <c r="K2573" s="1164"/>
      <c r="L2573" s="1171" t="s">
        <v>72</v>
      </c>
      <c r="M2573" s="1172"/>
      <c r="N2573" s="1172"/>
      <c r="O2573" s="1173"/>
      <c r="P2573" s="104" t="s">
        <v>191</v>
      </c>
    </row>
    <row r="2574" spans="1:16" ht="23.25" customHeight="1" thickBot="1">
      <c r="A2574" s="1138"/>
      <c r="B2574" s="37"/>
      <c r="C2574" s="1155"/>
      <c r="D2574" s="1156"/>
      <c r="E2574" s="1156"/>
      <c r="F2574" s="1156"/>
      <c r="G2574" s="1157"/>
      <c r="H2574" s="1160"/>
      <c r="I2574" s="1160"/>
      <c r="J2574" s="1165"/>
      <c r="K2574" s="1166"/>
      <c r="L2574" s="1174" t="s">
        <v>57</v>
      </c>
      <c r="M2574" s="1175"/>
      <c r="N2574" s="1176" t="str">
        <f>Master!$E$6</f>
        <v>2021-22</v>
      </c>
      <c r="O2574" s="1177"/>
    </row>
    <row r="2575" spans="1:16" ht="20.25" customHeight="1">
      <c r="A2575" s="1138"/>
      <c r="B2575" s="417" t="s">
        <v>200</v>
      </c>
      <c r="C2575" s="1178" t="s">
        <v>22</v>
      </c>
      <c r="D2575" s="1179"/>
      <c r="E2575" s="1179"/>
      <c r="F2575" s="1180"/>
      <c r="G2575" s="23" t="s">
        <v>181</v>
      </c>
      <c r="H2575" s="1181">
        <f>VLOOKUP($A2569,'Class-9'!$B$9:$FL$108,4,0)</f>
        <v>0</v>
      </c>
      <c r="I2575" s="1181"/>
      <c r="J2575" s="1181"/>
      <c r="K2575" s="1181"/>
      <c r="L2575" s="1181"/>
      <c r="M2575" s="1181"/>
      <c r="N2575" s="1181"/>
      <c r="O2575" s="1182"/>
    </row>
    <row r="2576" spans="1:16" ht="20.25" customHeight="1">
      <c r="A2576" s="1138"/>
      <c r="B2576" s="417" t="s">
        <v>200</v>
      </c>
      <c r="C2576" s="1183" t="s">
        <v>24</v>
      </c>
      <c r="D2576" s="1184"/>
      <c r="E2576" s="1184"/>
      <c r="F2576" s="1185"/>
      <c r="G2576" s="31" t="s">
        <v>181</v>
      </c>
      <c r="H2576" s="1186">
        <f>VLOOKUP($A2569,'Class-9'!$B$9:$FL$108,7,0)</f>
        <v>0</v>
      </c>
      <c r="I2576" s="1186"/>
      <c r="J2576" s="1186"/>
      <c r="K2576" s="1186"/>
      <c r="L2576" s="1186"/>
      <c r="M2576" s="1186"/>
      <c r="N2576" s="1186"/>
      <c r="O2576" s="1187"/>
    </row>
    <row r="2577" spans="1:15" ht="20.25" customHeight="1">
      <c r="A2577" s="1138"/>
      <c r="B2577" s="417" t="s">
        <v>200</v>
      </c>
      <c r="C2577" s="1183" t="s">
        <v>25</v>
      </c>
      <c r="D2577" s="1184"/>
      <c r="E2577" s="1184"/>
      <c r="F2577" s="1185"/>
      <c r="G2577" s="31" t="s">
        <v>181</v>
      </c>
      <c r="H2577" s="1186">
        <f>VLOOKUP($A2569,'Class-9'!$B$9:$FL$108,8,0)</f>
        <v>0</v>
      </c>
      <c r="I2577" s="1186"/>
      <c r="J2577" s="1186"/>
      <c r="K2577" s="1186"/>
      <c r="L2577" s="1186"/>
      <c r="M2577" s="1186"/>
      <c r="N2577" s="1186"/>
      <c r="O2577" s="1187"/>
    </row>
    <row r="2578" spans="1:15" ht="20.25" customHeight="1">
      <c r="A2578" s="1138"/>
      <c r="B2578" s="417" t="s">
        <v>200</v>
      </c>
      <c r="C2578" s="1183" t="s">
        <v>58</v>
      </c>
      <c r="D2578" s="1184"/>
      <c r="E2578" s="1184"/>
      <c r="F2578" s="1185"/>
      <c r="G2578" s="31" t="s">
        <v>181</v>
      </c>
      <c r="H2578" s="1186">
        <f>VLOOKUP($A2569,'Class-9'!$B$9:$FL$108,9,0)</f>
        <v>0</v>
      </c>
      <c r="I2578" s="1186"/>
      <c r="J2578" s="1186"/>
      <c r="K2578" s="1186"/>
      <c r="L2578" s="1186"/>
      <c r="M2578" s="1186"/>
      <c r="N2578" s="1186"/>
      <c r="O2578" s="1187"/>
    </row>
    <row r="2579" spans="1:15" ht="20.25" customHeight="1">
      <c r="A2579" s="1138"/>
      <c r="B2579" s="417" t="s">
        <v>200</v>
      </c>
      <c r="C2579" s="1183" t="s">
        <v>59</v>
      </c>
      <c r="D2579" s="1184"/>
      <c r="E2579" s="1184"/>
      <c r="F2579" s="1185"/>
      <c r="G2579" s="31" t="s">
        <v>181</v>
      </c>
      <c r="H2579" s="1188" t="str">
        <f>CONCATENATE('Class-9'!$G$4,'Class-9'!$J$4)</f>
        <v>9(A)</v>
      </c>
      <c r="I2579" s="1186"/>
      <c r="J2579" s="1186"/>
      <c r="K2579" s="1186"/>
      <c r="L2579" s="1186"/>
      <c r="M2579" s="1186"/>
      <c r="N2579" s="1186"/>
      <c r="O2579" s="1187"/>
    </row>
    <row r="2580" spans="1:15" ht="20.25" customHeight="1" thickBot="1">
      <c r="A2580" s="1138"/>
      <c r="B2580" s="417" t="s">
        <v>200</v>
      </c>
      <c r="C2580" s="1189" t="s">
        <v>27</v>
      </c>
      <c r="D2580" s="1190"/>
      <c r="E2580" s="1190"/>
      <c r="F2580" s="1191"/>
      <c r="G2580" s="80" t="s">
        <v>181</v>
      </c>
      <c r="H2580" s="1192">
        <f>VLOOKUP($A2569,'Class-9'!$B$9:$FL$108,10,0)</f>
        <v>0</v>
      </c>
      <c r="I2580" s="1192"/>
      <c r="J2580" s="1192"/>
      <c r="K2580" s="1192"/>
      <c r="L2580" s="1192"/>
      <c r="M2580" s="1192"/>
      <c r="N2580" s="1192"/>
      <c r="O2580" s="1193"/>
    </row>
    <row r="2581" spans="1:15" ht="16.5" customHeight="1">
      <c r="A2581" s="1138"/>
      <c r="B2581" s="417" t="s">
        <v>200</v>
      </c>
      <c r="C2581" s="1194" t="s">
        <v>60</v>
      </c>
      <c r="D2581" s="1195"/>
      <c r="E2581" s="1198" t="s">
        <v>81</v>
      </c>
      <c r="F2581" s="1198" t="s">
        <v>82</v>
      </c>
      <c r="G2581" s="1200" t="s">
        <v>32</v>
      </c>
      <c r="H2581" s="1202" t="s">
        <v>61</v>
      </c>
      <c r="I2581" s="1202"/>
      <c r="J2581" s="1203"/>
      <c r="K2581" s="1204" t="s">
        <v>97</v>
      </c>
      <c r="L2581" s="1205"/>
      <c r="M2581" s="1206"/>
      <c r="N2581" s="1097" t="s">
        <v>88</v>
      </c>
      <c r="O2581" s="1099" t="s">
        <v>118</v>
      </c>
    </row>
    <row r="2582" spans="1:15" ht="16.5" customHeight="1">
      <c r="A2582" s="1138"/>
      <c r="B2582" s="417" t="s">
        <v>200</v>
      </c>
      <c r="C2582" s="1196"/>
      <c r="D2582" s="1197"/>
      <c r="E2582" s="1199"/>
      <c r="F2582" s="1199"/>
      <c r="G2582" s="1201"/>
      <c r="H2582" s="428" t="s">
        <v>31</v>
      </c>
      <c r="I2582" s="254" t="s">
        <v>194</v>
      </c>
      <c r="J2582" s="429" t="s">
        <v>32</v>
      </c>
      <c r="K2582" s="428" t="s">
        <v>31</v>
      </c>
      <c r="L2582" s="254" t="s">
        <v>194</v>
      </c>
      <c r="M2582" s="429" t="s">
        <v>32</v>
      </c>
      <c r="N2582" s="1098"/>
      <c r="O2582" s="1100"/>
    </row>
    <row r="2583" spans="1:15" ht="16.5" customHeight="1" thickBot="1">
      <c r="A2583" s="1138"/>
      <c r="B2583" s="417" t="s">
        <v>200</v>
      </c>
      <c r="C2583" s="1102" t="s">
        <v>62</v>
      </c>
      <c r="D2583" s="1103"/>
      <c r="E2583" s="253">
        <f>'Class-9'!$L$7</f>
        <v>10</v>
      </c>
      <c r="F2583" s="253">
        <f>'Class-9'!$M$7</f>
        <v>10</v>
      </c>
      <c r="G2583" s="255">
        <f>SUM(E2583:F2583)</f>
        <v>20</v>
      </c>
      <c r="H2583" s="253">
        <f>'Class-9'!$O$7</f>
        <v>24</v>
      </c>
      <c r="I2583" s="253">
        <f>'Class-9'!$P$7</f>
        <v>6</v>
      </c>
      <c r="J2583" s="255">
        <f>SUM(H2583:I2583)</f>
        <v>30</v>
      </c>
      <c r="K2583" s="253">
        <f>'Class-9'!$R$7</f>
        <v>40</v>
      </c>
      <c r="L2583" s="253">
        <f>'Class-9'!$S$7</f>
        <v>10</v>
      </c>
      <c r="M2583" s="255">
        <f>SUM(K2583:L2583)</f>
        <v>50</v>
      </c>
      <c r="N2583" s="129">
        <f>SUM(G2583,J2583,M2583)</f>
        <v>100</v>
      </c>
      <c r="O2583" s="1101"/>
    </row>
    <row r="2584" spans="1:15" ht="16.5" customHeight="1">
      <c r="A2584" s="1138"/>
      <c r="B2584" s="417" t="s">
        <v>200</v>
      </c>
      <c r="C2584" s="1104" t="str">
        <f>'Class-9'!$L$3</f>
        <v>HINDI</v>
      </c>
      <c r="D2584" s="1105"/>
      <c r="E2584" s="81">
        <f>IF($J2572="TC",0,IF($J2572="Nso",0,VLOOKUP($A2569,'Class-9'!$B$9:$FL$108,11,0)))</f>
        <v>0</v>
      </c>
      <c r="F2584" s="81">
        <f>IF($J2572="TC",0,IF($J2572="Nso",0,VLOOKUP($A2569,'Class-9'!$B$9:$FL$108,12,0)))</f>
        <v>0</v>
      </c>
      <c r="G2584" s="256">
        <f>E2584+F2584</f>
        <v>0</v>
      </c>
      <c r="H2584" s="81">
        <f>IF($J2572="TC",0,IF($J2572="Nso",0,VLOOKUP($A2569,'Class-9'!$B$9:$FL$108,14,0)))</f>
        <v>0</v>
      </c>
      <c r="I2584" s="81">
        <f>IF($J2572="TC",0,IF($J2572="Nso",0,VLOOKUP($A2569,'Class-9'!$B$9:$FL$108,15,0)))</f>
        <v>0</v>
      </c>
      <c r="J2584" s="256">
        <f>H2584+I2584</f>
        <v>0</v>
      </c>
      <c r="K2584" s="81">
        <f>IF($J2572="TC",0,IF($J2572="Nso",0,VLOOKUP($A2569,'Class-9'!$B$9:$FL$108,17,0)))</f>
        <v>0</v>
      </c>
      <c r="L2584" s="81">
        <f>IF($J2572="Nso",0,VLOOKUP($A2569,'Class-9'!$B$9:$FL$108,18,0))</f>
        <v>0</v>
      </c>
      <c r="M2584" s="256">
        <f>K2584+L2584</f>
        <v>0</v>
      </c>
      <c r="N2584" s="81">
        <f>G2584+J2584+M2584</f>
        <v>0</v>
      </c>
      <c r="O2584" s="82" t="str">
        <f>IF($J2572="TC",0,IF($J2572="Nso",0,VLOOKUP($A2569,'Class-9'!$B$9:$FL$108,24,0)))</f>
        <v/>
      </c>
    </row>
    <row r="2585" spans="1:15" ht="16.5" customHeight="1" thickBot="1">
      <c r="A2585" s="1138"/>
      <c r="B2585" s="417" t="s">
        <v>200</v>
      </c>
      <c r="C2585" s="1106" t="str">
        <f>'Class-9'!$Z$3</f>
        <v>ENGLISH</v>
      </c>
      <c r="D2585" s="1107"/>
      <c r="E2585" s="419">
        <f>IF($J2572="TC",0,IF($J2572="Nso",0,VLOOKUP($A2569,'Class-9'!$B$9:$FL$108,25,0)))</f>
        <v>0</v>
      </c>
      <c r="F2585" s="419">
        <f>IF($J2572="TC",0,IF($J2572="Nso",0,VLOOKUP($A2569,'Class-9'!$B$9:$FL$108,26,0)))</f>
        <v>0</v>
      </c>
      <c r="G2585" s="420">
        <f t="shared" ref="G2585" si="520">E2585+F2585</f>
        <v>0</v>
      </c>
      <c r="H2585" s="421">
        <f>IF($J2572="TC",0,IF($J2572="Nso",0,VLOOKUP($A2569,'Class-9'!$B$9:$FL$108,28,0)))</f>
        <v>0</v>
      </c>
      <c r="I2585" s="419">
        <f>IF($J2572="TC",0,IF($J2572="Nso",0,VLOOKUP($A2569,'Class-9'!$B$9:$FL$108,29,0)))</f>
        <v>0</v>
      </c>
      <c r="J2585" s="420">
        <f t="shared" ref="J2585" si="521">H2585+I2585</f>
        <v>0</v>
      </c>
      <c r="K2585" s="419">
        <f>IF($J2572="TC",0,IF($J2572="Nso",0,VLOOKUP($A2569,'Class-9'!$B$9:$FL$108,31,0)))</f>
        <v>0</v>
      </c>
      <c r="L2585" s="419">
        <f>IF($J2572="Nso",0,VLOOKUP($A2569,'Class-9'!$B$9:$FL$108,32,0))</f>
        <v>0</v>
      </c>
      <c r="M2585" s="420">
        <f t="shared" ref="M2585" si="522">K2585+L2585</f>
        <v>0</v>
      </c>
      <c r="N2585" s="419">
        <f t="shared" ref="N2585" si="523">G2585+J2585+M2585</f>
        <v>0</v>
      </c>
      <c r="O2585" s="422" t="str">
        <f>IF($J2572="TC",0,IF($J2572="Nso",0,VLOOKUP($A2569,'Class-9'!$B$9:$FL$108,38,0)))</f>
        <v/>
      </c>
    </row>
    <row r="2586" spans="1:15" ht="16.5" customHeight="1" thickBot="1">
      <c r="A2586" s="1138"/>
      <c r="B2586" s="417" t="s">
        <v>200</v>
      </c>
      <c r="C2586" s="1108" t="s">
        <v>62</v>
      </c>
      <c r="D2586" s="1109"/>
      <c r="E2586" s="424">
        <f>'Class-9'!$AN$7</f>
        <v>20</v>
      </c>
      <c r="F2586" s="424">
        <f>'Class-9'!$AO$7</f>
        <v>20</v>
      </c>
      <c r="G2586" s="425">
        <f>SUM(E2586:F2586)</f>
        <v>40</v>
      </c>
      <c r="H2586" s="424">
        <f>'Class-9'!$AQ$7</f>
        <v>48</v>
      </c>
      <c r="I2586" s="424">
        <f>'Class-9'!$AR$7</f>
        <v>12</v>
      </c>
      <c r="J2586" s="425">
        <f>SUM(H2586:I2586)</f>
        <v>60</v>
      </c>
      <c r="K2586" s="424">
        <f>'Class-9'!$AT$7</f>
        <v>80</v>
      </c>
      <c r="L2586" s="424">
        <f>'Class-9'!$AU$7</f>
        <v>20</v>
      </c>
      <c r="M2586" s="425">
        <f>SUM(K2586:L2586)</f>
        <v>100</v>
      </c>
      <c r="N2586" s="426">
        <f>SUM(G2586,J2586,M2586)</f>
        <v>200</v>
      </c>
      <c r="O2586" s="427" t="s">
        <v>201</v>
      </c>
    </row>
    <row r="2587" spans="1:15" ht="16.5" customHeight="1">
      <c r="A2587" s="1138"/>
      <c r="B2587" s="417" t="s">
        <v>200</v>
      </c>
      <c r="C2587" s="1110" t="str">
        <f>'Class-9'!$AN$3</f>
        <v>SANSKRIT-I</v>
      </c>
      <c r="D2587" s="1111"/>
      <c r="E2587" s="81">
        <f>IF($J2572="TC",0,IF($J2572="Nso",0,VLOOKUP($A2569,'Class-9'!$B$9:$FL$108,39,0)))</f>
        <v>0</v>
      </c>
      <c r="F2587" s="81">
        <f>IF($J2572="TC",0,IF($J2572="TC",0,IF($J2572="Nso",0,VLOOKUP($A2569,'Class-9'!$B$9:$FL$108,40,0))))</f>
        <v>0</v>
      </c>
      <c r="G2587" s="423">
        <f t="shared" ref="G2587:G2591" si="524">E2587+F2587</f>
        <v>0</v>
      </c>
      <c r="H2587" s="410">
        <f>IF($J2572="TC",0,IF($J2572="Nso",0,VLOOKUP($A2569,'Class-9'!$B$9:$FL$108,42,0)))</f>
        <v>0</v>
      </c>
      <c r="I2587" s="81">
        <f>IF($J2572="TC",0,IF($J2572="Nso",0,VLOOKUP($A2569,'Class-9'!$B$9:$FL$108,43,0)))</f>
        <v>0</v>
      </c>
      <c r="J2587" s="423">
        <f t="shared" ref="J2587:J2591" si="525">H2587+I2587</f>
        <v>0</v>
      </c>
      <c r="K2587" s="81">
        <f>IF($J2572="TC",0,IF($J2572="Nso",0,VLOOKUP($A2569,'Class-9'!$B$9:$FL$108,45,0)))</f>
        <v>0</v>
      </c>
      <c r="L2587" s="81">
        <f>IF($J2572="Nso",0,VLOOKUP($A2569,'Class-9'!$B$9:$FL$108,46,0))</f>
        <v>0</v>
      </c>
      <c r="M2587" s="423">
        <f t="shared" ref="M2587:M2591" si="526">K2587+L2587</f>
        <v>0</v>
      </c>
      <c r="N2587" s="81">
        <f t="shared" ref="N2587:N2591" si="527">G2587+J2587+M2587</f>
        <v>0</v>
      </c>
      <c r="O2587" s="82" t="str">
        <f>IF($J2572="TC",0,IF($J2572="Nso",0,VLOOKUP($A2569,'Class-9'!$B$9:$FL$108,52,0)))</f>
        <v/>
      </c>
    </row>
    <row r="2588" spans="1:15" ht="16.5" customHeight="1">
      <c r="A2588" s="1138"/>
      <c r="B2588" s="417" t="s">
        <v>200</v>
      </c>
      <c r="C2588" s="1112" t="str">
        <f>'Class-9'!$BB$3</f>
        <v>SANSKRIT-II</v>
      </c>
      <c r="D2588" s="1113"/>
      <c r="E2588" s="81">
        <f>IF($J2572="TC",0,IF($J2572="Nso",0,VLOOKUP($A2569,'Class-9'!$B$9:$FL$108,53,0)))</f>
        <v>0</v>
      </c>
      <c r="F2588" s="81">
        <f>IF($J2572="TC",0,IF($J2572="Nso",0,VLOOKUP($A2569,'Class-9'!$B$9:$FL$108,54,0)))</f>
        <v>0</v>
      </c>
      <c r="G2588" s="257">
        <f t="shared" si="524"/>
        <v>0</v>
      </c>
      <c r="H2588" s="258">
        <f>IF($J2572="TC",0,IF($J2572="Nso",0,VLOOKUP($A2569,'Class-9'!$B$9:$FL$108,56,0)))</f>
        <v>0</v>
      </c>
      <c r="I2588" s="81">
        <f>IF($J2572="TC",0,IF($J2572="Nso",0,VLOOKUP($A2569,'Class-9'!$B$9:$FL$108,57,0)))</f>
        <v>0</v>
      </c>
      <c r="J2588" s="257">
        <f t="shared" si="525"/>
        <v>0</v>
      </c>
      <c r="K2588" s="81">
        <f>IF($J2572="TC",0,IF($J2572="Nso",0,VLOOKUP($A2569,'Class-9'!$B$9:$FL$108,59,0)))</f>
        <v>0</v>
      </c>
      <c r="L2588" s="81">
        <f>IF($J2572="Nso",0,VLOOKUP($A2569,'Class-9'!$B$9:$FL$108,60,0))</f>
        <v>0</v>
      </c>
      <c r="M2588" s="257">
        <f t="shared" si="526"/>
        <v>0</v>
      </c>
      <c r="N2588" s="81">
        <f t="shared" si="527"/>
        <v>0</v>
      </c>
      <c r="O2588" s="82" t="str">
        <f>IF($J2572="TC",0,IF($J2572="Nso",0,VLOOKUP($A2569,'Class-9'!$B$9:$FL$108,66,0)))</f>
        <v/>
      </c>
    </row>
    <row r="2589" spans="1:15" ht="16.5" customHeight="1">
      <c r="A2589" s="1138"/>
      <c r="B2589" s="417" t="s">
        <v>200</v>
      </c>
      <c r="C2589" s="1112" t="str">
        <f>'Class-9'!$BP$3</f>
        <v>MATHEMATICS</v>
      </c>
      <c r="D2589" s="1113"/>
      <c r="E2589" s="81">
        <f>IF($J2572="TC",0,IF($J2572="Nso",0,VLOOKUP($A2569,'Class-9'!$B$9:$FL$108,67,0)))</f>
        <v>0</v>
      </c>
      <c r="F2589" s="81">
        <f>IF($J2572="TC",0,IF($J2572="Nso",0,VLOOKUP($A2569,'Class-9'!$B$9:$FL$108,68,0)))</f>
        <v>0</v>
      </c>
      <c r="G2589" s="257">
        <f t="shared" si="524"/>
        <v>0</v>
      </c>
      <c r="H2589" s="258">
        <f>IF($J2572="TC",0,IF($J2572="Nso",0,VLOOKUP($A2569,'Class-9'!$B$9:$FL$108,70,0)))</f>
        <v>0</v>
      </c>
      <c r="I2589" s="81">
        <f>IF($J2572="TC",0,IF($J2572="Nso",0,VLOOKUP($A2569,'Class-9'!$B$9:$FL$108,71,0)))</f>
        <v>0</v>
      </c>
      <c r="J2589" s="257">
        <f t="shared" si="525"/>
        <v>0</v>
      </c>
      <c r="K2589" s="81">
        <f>IF($J2572="TC",0,IF($J2572="Nso",0,VLOOKUP($A2569,'Class-9'!$B$9:$FL$108,73,0)))</f>
        <v>0</v>
      </c>
      <c r="L2589" s="81">
        <f>IF($J2572="Nso",0,VLOOKUP($A2569,'Class-9'!$B$9:$FL$108,74,0))</f>
        <v>0</v>
      </c>
      <c r="M2589" s="257">
        <f t="shared" si="526"/>
        <v>0</v>
      </c>
      <c r="N2589" s="81">
        <f t="shared" si="527"/>
        <v>0</v>
      </c>
      <c r="O2589" s="82" t="str">
        <f>IF($J2572="TC",0,IF($J2572="Nso",0,VLOOKUP($A2569,'Class-9'!$B$9:$FL$108,80,0)))</f>
        <v/>
      </c>
    </row>
    <row r="2590" spans="1:15" ht="16.5" customHeight="1">
      <c r="A2590" s="1138"/>
      <c r="B2590" s="417" t="s">
        <v>200</v>
      </c>
      <c r="C2590" s="1114" t="str">
        <f>'Class-9'!$CD$3</f>
        <v>SCIENCE</v>
      </c>
      <c r="D2590" s="1115"/>
      <c r="E2590" s="411">
        <f>IF($J2572="TC",0,IF($J2572="Nso",0,VLOOKUP($A2569,'Class-9'!$B$9:$FL$108,81,0)))</f>
        <v>0</v>
      </c>
      <c r="F2590" s="411">
        <f>IF($J2572="TC",0,IF($J2572="Nso",0,VLOOKUP($A2569,'Class-9'!$B$9:$FL$108,82,0)))</f>
        <v>0</v>
      </c>
      <c r="G2590" s="412">
        <f t="shared" si="524"/>
        <v>0</v>
      </c>
      <c r="H2590" s="413">
        <f>IF($J2572="TC",0,IF($J2572="Nso",0,VLOOKUP($A2569,'Class-9'!$B$9:$FL$108,84,0)))</f>
        <v>0</v>
      </c>
      <c r="I2590" s="411">
        <f>IF($J2572="TC",0,IF($J2572="Nso",0,VLOOKUP($A2569,'Class-9'!$B$9:$FL$108,85,0)))</f>
        <v>0</v>
      </c>
      <c r="J2590" s="412">
        <f t="shared" si="525"/>
        <v>0</v>
      </c>
      <c r="K2590" s="411">
        <f>IF($J2572="TC",0,IF($J2572="Nso",0,VLOOKUP($A2569,'Class-9'!$B$9:$FL$108,87,0)))</f>
        <v>0</v>
      </c>
      <c r="L2590" s="411">
        <f>IF($J2572="Nso",0,VLOOKUP($A2569,'Class-9'!$B$9:$FL$108,88,0))</f>
        <v>0</v>
      </c>
      <c r="M2590" s="412">
        <f t="shared" si="526"/>
        <v>0</v>
      </c>
      <c r="N2590" s="411">
        <f t="shared" si="527"/>
        <v>0</v>
      </c>
      <c r="O2590" s="414" t="str">
        <f>IF($J2572="TC",0,IF($J2572="Nso",0,VLOOKUP($A2569,'Class-9'!$B$9:$FL$108,94,0)))</f>
        <v/>
      </c>
    </row>
    <row r="2591" spans="1:15" ht="16.5" customHeight="1" thickBot="1">
      <c r="A2591" s="1138"/>
      <c r="B2591" s="417" t="s">
        <v>200</v>
      </c>
      <c r="C2591" s="1114" t="str">
        <f>'Class-9'!$CR$3</f>
        <v>SOCIAL SCIENCE</v>
      </c>
      <c r="D2591" s="1115"/>
      <c r="E2591" s="411">
        <f>IF($J2573="TC",0,IF($J2572="Nso",0,VLOOKUP($A2569,'Class-9'!$B$9:$FL$108,95,0)))</f>
        <v>0</v>
      </c>
      <c r="F2591" s="411">
        <f>IF($J2573="TC",0,IF($J2572="Nso",0,VLOOKUP($A2569,'Class-9'!$B$9:$FL$108,96,0)))</f>
        <v>0</v>
      </c>
      <c r="G2591" s="412">
        <f t="shared" si="524"/>
        <v>0</v>
      </c>
      <c r="H2591" s="413">
        <f>IF($J2573="TC",0,IF($J2572="Nso",0,VLOOKUP($A2569,'Class-9'!$B$9:$FL$108,98,0)))</f>
        <v>0</v>
      </c>
      <c r="I2591" s="411">
        <f>IF($J2573="TC",0,IF($J2572="Nso",0,VLOOKUP($A2569,'Class-9'!$B$9:$FL$108,99,0)))</f>
        <v>0</v>
      </c>
      <c r="J2591" s="412">
        <f t="shared" si="525"/>
        <v>0</v>
      </c>
      <c r="K2591" s="411">
        <f>IF($J2573="TC",0,IF($J2572="Nso",0,VLOOKUP($A2569,'Class-9'!$B$9:$FL$108,101,0)))</f>
        <v>0</v>
      </c>
      <c r="L2591" s="411">
        <f>IF($J2573="Nso",0,VLOOKUP($A2569,'Class-9'!$B$9:$FL$108,102,0))</f>
        <v>0</v>
      </c>
      <c r="M2591" s="412">
        <f t="shared" si="526"/>
        <v>0</v>
      </c>
      <c r="N2591" s="411">
        <f t="shared" si="527"/>
        <v>0</v>
      </c>
      <c r="O2591" s="414" t="str">
        <f>IF($J2573="TC",0,IF($J2572="Nso",0,VLOOKUP($A2569,'Class-9'!$B$9:$FL$108,108,0)))</f>
        <v/>
      </c>
    </row>
    <row r="2592" spans="1:15" ht="23.25" customHeight="1">
      <c r="A2592" s="1138"/>
      <c r="B2592" s="417" t="s">
        <v>200</v>
      </c>
      <c r="C2592" s="1116" t="s">
        <v>89</v>
      </c>
      <c r="D2592" s="1117"/>
      <c r="E2592" s="1118"/>
      <c r="F2592" s="1122" t="s">
        <v>90</v>
      </c>
      <c r="G2592" s="1123"/>
      <c r="H2592" s="1124" t="s">
        <v>91</v>
      </c>
      <c r="I2592" s="1125"/>
      <c r="J2592" s="1126" t="s">
        <v>47</v>
      </c>
      <c r="K2592" s="1127"/>
      <c r="L2592" s="415" t="s">
        <v>111</v>
      </c>
      <c r="M2592" s="1128" t="s">
        <v>45</v>
      </c>
      <c r="N2592" s="1129"/>
      <c r="O2592" s="416" t="s">
        <v>49</v>
      </c>
    </row>
    <row r="2593" spans="1:15" ht="20.25" customHeight="1" thickBot="1">
      <c r="A2593" s="1138"/>
      <c r="B2593" s="417" t="s">
        <v>200</v>
      </c>
      <c r="C2593" s="1119"/>
      <c r="D2593" s="1120"/>
      <c r="E2593" s="1121"/>
      <c r="F2593" s="1130">
        <f>IF($J2572="TC",0,IF($J2572="Nso",0,VLOOKUP($A2569,'Class-9'!$B$9:$FL$108,160,0)))</f>
        <v>0</v>
      </c>
      <c r="G2593" s="1131"/>
      <c r="H2593" s="1130">
        <f>IF($J2572="TC",0,IF($J2572="Nso",0,VLOOKUP($A2569,'Class-9'!$B$9:$FL$108,161,0)))</f>
        <v>0</v>
      </c>
      <c r="I2593" s="1131"/>
      <c r="J2593" s="1132">
        <f>IF($J2572="TC",0,IF($J2572="Nso",0,VLOOKUP($A2569,'Class-9'!$B$9:$FL$108,162,0)))</f>
        <v>0</v>
      </c>
      <c r="K2593" s="1133"/>
      <c r="L2593" s="259" t="str">
        <f>IF($J2572="TC",0,IF($J2572="Nso",0,VLOOKUP($A2569,'Class-9'!$B$9:$FL$108,163,0)))</f>
        <v/>
      </c>
      <c r="M2593" s="1134" t="str">
        <f>IF($J2572="TC","TC",IF($J2572="Nso","NSO",VLOOKUP($A2569,'Class-9'!$B$9:$FL$108,164,0)))</f>
        <v/>
      </c>
      <c r="N2593" s="1135"/>
      <c r="O2593" s="79" t="str">
        <f>IF($J2572="Nso",0,VLOOKUP($A2569,'Class-9'!$B$9:$FL$108,166,0))</f>
        <v/>
      </c>
    </row>
    <row r="2594" spans="1:15" ht="20.25" customHeight="1">
      <c r="A2594" s="1138"/>
      <c r="B2594" s="417" t="s">
        <v>200</v>
      </c>
      <c r="C2594" s="1061" t="s">
        <v>64</v>
      </c>
      <c r="D2594" s="1062"/>
      <c r="E2594" s="1062"/>
      <c r="F2594" s="1062"/>
      <c r="G2594" s="1062"/>
      <c r="H2594" s="1063"/>
      <c r="I2594" s="1064" t="s">
        <v>65</v>
      </c>
      <c r="J2594" s="1065"/>
      <c r="K2594" s="1065"/>
      <c r="L2594" s="83">
        <f>VLOOKUP($A2569,'Class-9'!$B$9:$FL$108,157,0)</f>
        <v>0</v>
      </c>
      <c r="M2594" s="1066" t="s">
        <v>121</v>
      </c>
      <c r="N2594" s="1067"/>
      <c r="O2594" s="1068"/>
    </row>
    <row r="2595" spans="1:15" ht="20.25" customHeight="1" thickBot="1">
      <c r="A2595" s="1138"/>
      <c r="B2595" s="417" t="s">
        <v>200</v>
      </c>
      <c r="C2595" s="1069" t="s">
        <v>60</v>
      </c>
      <c r="D2595" s="1070"/>
      <c r="E2595" s="1070"/>
      <c r="F2595" s="1071" t="s">
        <v>192</v>
      </c>
      <c r="G2595" s="1071"/>
      <c r="H2595" s="260" t="s">
        <v>53</v>
      </c>
      <c r="I2595" s="1072" t="s">
        <v>66</v>
      </c>
      <c r="J2595" s="1073"/>
      <c r="K2595" s="1073"/>
      <c r="L2595" s="113">
        <f>VLOOKUP($A2569,'Class-9'!$B$9:$FL$108,158,0)</f>
        <v>0</v>
      </c>
      <c r="M2595" s="1074" t="str">
        <f>IF($J2572="TC",0,IF($J2572="Nso",0,VLOOKUP($A2569,'Class-9'!$B$9:$FL$108,159,0)))</f>
        <v/>
      </c>
      <c r="N2595" s="1075"/>
      <c r="O2595" s="1076"/>
    </row>
    <row r="2596" spans="1:15" ht="17.25" customHeight="1">
      <c r="A2596" s="1138"/>
      <c r="B2596" s="417" t="s">
        <v>200</v>
      </c>
      <c r="C2596" s="1069"/>
      <c r="D2596" s="1070"/>
      <c r="E2596" s="1070"/>
      <c r="F2596" s="1071"/>
      <c r="G2596" s="1071"/>
      <c r="H2596" s="261" t="s">
        <v>119</v>
      </c>
      <c r="I2596" s="1077" t="s">
        <v>67</v>
      </c>
      <c r="J2596" s="1078"/>
      <c r="K2596" s="1078"/>
      <c r="L2596" s="1079">
        <f>IF($J2572="TC","Transferred",IF($J2572="Nso","NameSeparated",VLOOKUP($A2569,'Class-9'!$B$9:$FL$108,167,0)))</f>
        <v>0</v>
      </c>
      <c r="M2596" s="1079"/>
      <c r="N2596" s="1079"/>
      <c r="O2596" s="1080"/>
    </row>
    <row r="2597" spans="1:15" ht="17.25" customHeight="1">
      <c r="A2597" s="1138"/>
      <c r="B2597" s="417" t="s">
        <v>200</v>
      </c>
      <c r="C2597" s="1081" t="str">
        <f>'Class-9'!$DF$3</f>
        <v>Foundation Of Information Tech.</v>
      </c>
      <c r="D2597" s="1082"/>
      <c r="E2597" s="1083"/>
      <c r="F2597" s="1084" t="str">
        <f>IF($J2572="TC",0,IF($J2572="Nso",0,VLOOKUP($A2569,'Class-9'!$B$9:$GP$108,185,0)))</f>
        <v>0/200</v>
      </c>
      <c r="G2597" s="1084"/>
      <c r="H2597" s="78" t="str">
        <f>IF($J2572="TC",0,IF($J2572="Nso",0,VLOOKUP($A2569,'Class-9'!$B$9:$GP$108,120,0)))</f>
        <v/>
      </c>
      <c r="I2597" s="1085" t="s">
        <v>79</v>
      </c>
      <c r="J2597" s="1086"/>
      <c r="K2597" s="1086"/>
      <c r="L2597" s="1087">
        <f>'Class-9'!$T$2</f>
        <v>44676</v>
      </c>
      <c r="M2597" s="1088"/>
      <c r="N2597" s="1088"/>
      <c r="O2597" s="1089"/>
    </row>
    <row r="2598" spans="1:15" ht="21" customHeight="1">
      <c r="A2598" s="1138"/>
      <c r="B2598" s="417" t="s">
        <v>200</v>
      </c>
      <c r="C2598" s="1090" t="str">
        <f>'Class-9'!$DR$3</f>
        <v>Health &amp; Phy. Edu.</v>
      </c>
      <c r="D2598" s="1084"/>
      <c r="E2598" s="1084"/>
      <c r="F2598" s="1030" t="str">
        <f>IF($J2572="TC",0,IF($J2572="Nso",0,VLOOKUP($A2569,'Class-9'!$B$9:$GP$108,189,0)))</f>
        <v>0/200</v>
      </c>
      <c r="G2598" s="1031"/>
      <c r="H2598" s="78" t="str">
        <f>IF($J2572="TC",0,IF($J2572="Nso",0,VLOOKUP($A2569,'Class-9'!$B$9:$GP$108,132,0)))</f>
        <v/>
      </c>
      <c r="I2598" s="1091"/>
      <c r="J2598" s="1092"/>
      <c r="K2598" s="1092"/>
      <c r="L2598" s="1092"/>
      <c r="M2598" s="1092"/>
      <c r="N2598" s="1092"/>
      <c r="O2598" s="1093"/>
    </row>
    <row r="2599" spans="1:15" ht="21" customHeight="1">
      <c r="A2599" s="1138"/>
      <c r="B2599" s="417" t="s">
        <v>200</v>
      </c>
      <c r="C2599" s="1028" t="str">
        <f>'Class-9'!$ED$3</f>
        <v>S.U.P.W.</v>
      </c>
      <c r="D2599" s="1029"/>
      <c r="E2599" s="1029"/>
      <c r="F2599" s="1030" t="str">
        <f>IF($J2572="TC",0,IF($J2572="Nso",0,VLOOKUP($A2569,'Class-9'!$B$9:$GP$108,193,0)))</f>
        <v>0/100</v>
      </c>
      <c r="G2599" s="1031"/>
      <c r="H2599" s="78" t="str">
        <f>IF($J2572="TC",0,IF($J2572="Nso",0,VLOOKUP($A2569,'Class-9'!$B$9:$GP$108,138,0)))</f>
        <v/>
      </c>
      <c r="I2599" s="1094"/>
      <c r="J2599" s="1095"/>
      <c r="K2599" s="1095"/>
      <c r="L2599" s="1095"/>
      <c r="M2599" s="1095"/>
      <c r="N2599" s="1095"/>
      <c r="O2599" s="1096"/>
    </row>
    <row r="2600" spans="1:15" ht="14.25" customHeight="1">
      <c r="A2600" s="1138"/>
      <c r="B2600" s="417" t="s">
        <v>200</v>
      </c>
      <c r="C2600" s="1028" t="str">
        <f>'Class-9'!$EJ$3</f>
        <v>ART EDUCATION</v>
      </c>
      <c r="D2600" s="1029"/>
      <c r="E2600" s="1029"/>
      <c r="F2600" s="1030" t="str">
        <f>IF($J2571="TC",0,IF($J2571="Nso",0,VLOOKUP($A2569,'Class-9'!$B$9:$GP$108,197,0)))</f>
        <v>0/100</v>
      </c>
      <c r="G2600" s="1031"/>
      <c r="H2600" s="78" t="str">
        <f>IF($J2571="TC",0,IF($J2571="Nso",0,VLOOKUP($A2569,'Class-9'!$B$9:$GP$108,144,0)))</f>
        <v/>
      </c>
      <c r="I2600" s="1032" t="s">
        <v>92</v>
      </c>
      <c r="J2600" s="1033"/>
      <c r="K2600" s="1033"/>
      <c r="L2600" s="1033"/>
      <c r="M2600" s="1033"/>
      <c r="N2600" s="1033"/>
      <c r="O2600" s="1034"/>
    </row>
    <row r="2601" spans="1:15" ht="14.25" customHeight="1" thickBot="1">
      <c r="A2601" s="1138"/>
      <c r="B2601" s="417" t="s">
        <v>200</v>
      </c>
      <c r="C2601" s="1035" t="str">
        <f>'Class-9'!$EP$3</f>
        <v>H &amp; C RAJ</v>
      </c>
      <c r="D2601" s="1036"/>
      <c r="E2601" s="1036"/>
      <c r="F2601" s="1037" t="str">
        <f>IF($J2572="TC",0,IF($J2572="Nso",0,VLOOKUP($A2569,'Class-9'!$B$9:$GU$108,201,0)))</f>
        <v>0/200</v>
      </c>
      <c r="G2601" s="1038"/>
      <c r="H2601" s="374" t="str">
        <f>IF($J2572="TC",0,IF($J2572="Nso",0,VLOOKUP($A2569,'Class-9'!$B$9:$GU$108,156,0)))</f>
        <v/>
      </c>
      <c r="I2601" s="1032" t="s">
        <v>73</v>
      </c>
      <c r="J2601" s="1033"/>
      <c r="K2601" s="1033"/>
      <c r="L2601" s="1033"/>
      <c r="M2601" s="1033"/>
      <c r="N2601" s="1033"/>
      <c r="O2601" s="1034"/>
    </row>
    <row r="2602" spans="1:15" ht="20.25" customHeight="1">
      <c r="A2602" s="1138"/>
      <c r="B2602" s="417" t="s">
        <v>200</v>
      </c>
      <c r="C2602" s="1046" t="s">
        <v>204</v>
      </c>
      <c r="D2602" s="1047"/>
      <c r="E2602" s="1048"/>
      <c r="F2602" s="1055" t="s">
        <v>205</v>
      </c>
      <c r="G2602" s="1056"/>
      <c r="H2602" s="434" t="s">
        <v>34</v>
      </c>
      <c r="I2602" s="1039" t="s">
        <v>74</v>
      </c>
      <c r="J2602" s="1033"/>
      <c r="K2602" s="1033"/>
      <c r="L2602" s="1033"/>
      <c r="M2602" s="1033"/>
      <c r="N2602" s="1033"/>
      <c r="O2602" s="1034"/>
    </row>
    <row r="2603" spans="1:15" ht="20.25" customHeight="1">
      <c r="A2603" s="1138"/>
      <c r="B2603" s="417" t="s">
        <v>200</v>
      </c>
      <c r="C2603" s="1049"/>
      <c r="D2603" s="1050"/>
      <c r="E2603" s="1051"/>
      <c r="F2603" s="1057" t="s">
        <v>206</v>
      </c>
      <c r="G2603" s="1058"/>
      <c r="H2603" s="435" t="s">
        <v>203</v>
      </c>
      <c r="I2603" s="1040" t="s">
        <v>75</v>
      </c>
      <c r="J2603" s="1041"/>
      <c r="K2603" s="1041"/>
      <c r="L2603" s="1041"/>
      <c r="M2603" s="1041"/>
      <c r="N2603" s="1041"/>
      <c r="O2603" s="1042"/>
    </row>
    <row r="2604" spans="1:15" ht="16.5" customHeight="1">
      <c r="A2604" s="1138"/>
      <c r="B2604" s="417" t="s">
        <v>200</v>
      </c>
      <c r="C2604" s="1049"/>
      <c r="D2604" s="1050"/>
      <c r="E2604" s="1051"/>
      <c r="F2604" s="1057" t="s">
        <v>210</v>
      </c>
      <c r="G2604" s="1058"/>
      <c r="H2604" s="435" t="s">
        <v>68</v>
      </c>
      <c r="I2604" s="1043"/>
      <c r="J2604" s="1044"/>
      <c r="K2604" s="1044"/>
      <c r="L2604" s="1044"/>
      <c r="M2604" s="1044"/>
      <c r="N2604" s="1044"/>
      <c r="O2604" s="1045"/>
    </row>
    <row r="2605" spans="1:15" ht="16.5" customHeight="1">
      <c r="A2605" s="1138"/>
      <c r="B2605" s="417" t="s">
        <v>200</v>
      </c>
      <c r="C2605" s="1049"/>
      <c r="D2605" s="1050"/>
      <c r="E2605" s="1051"/>
      <c r="F2605" s="1057" t="s">
        <v>211</v>
      </c>
      <c r="G2605" s="1058"/>
      <c r="H2605" s="435" t="s">
        <v>69</v>
      </c>
      <c r="I2605" s="1043"/>
      <c r="J2605" s="1044"/>
      <c r="K2605" s="1044"/>
      <c r="L2605" s="1044"/>
      <c r="M2605" s="1044"/>
      <c r="N2605" s="1044"/>
      <c r="O2605" s="1045"/>
    </row>
    <row r="2606" spans="1:15" ht="16.5" customHeight="1">
      <c r="A2606" s="1138"/>
      <c r="B2606" s="417" t="s">
        <v>200</v>
      </c>
      <c r="C2606" s="1049"/>
      <c r="D2606" s="1050"/>
      <c r="E2606" s="1051"/>
      <c r="F2606" s="1057" t="s">
        <v>120</v>
      </c>
      <c r="G2606" s="1058"/>
      <c r="H2606" s="435" t="s">
        <v>71</v>
      </c>
      <c r="I2606" s="1022" t="s">
        <v>93</v>
      </c>
      <c r="J2606" s="1023"/>
      <c r="K2606" s="1023"/>
      <c r="L2606" s="1023"/>
      <c r="M2606" s="1023"/>
      <c r="N2606" s="1023"/>
      <c r="O2606" s="1024"/>
    </row>
    <row r="2607" spans="1:15" ht="16.5" customHeight="1" thickBot="1">
      <c r="A2607" s="1138"/>
      <c r="B2607" s="418" t="s">
        <v>200</v>
      </c>
      <c r="C2607" s="1052"/>
      <c r="D2607" s="1053"/>
      <c r="E2607" s="1054"/>
      <c r="F2607" s="1059" t="s">
        <v>208</v>
      </c>
      <c r="G2607" s="1060"/>
      <c r="H2607" s="436" t="s">
        <v>70</v>
      </c>
      <c r="I2607" s="1025"/>
      <c r="J2607" s="1026"/>
      <c r="K2607" s="1026"/>
      <c r="L2607" s="1026"/>
      <c r="M2607" s="1026"/>
      <c r="N2607" s="1026"/>
      <c r="O2607" s="1027"/>
    </row>
    <row r="2608" spans="1:15" ht="24.75" customHeight="1" thickTop="1" thickBot="1">
      <c r="A2608" s="263">
        <f>A2569+1</f>
        <v>67</v>
      </c>
      <c r="B2608" s="1137" t="s">
        <v>56</v>
      </c>
      <c r="C2608" s="1137"/>
      <c r="D2608" s="1137"/>
      <c r="E2608" s="1137"/>
      <c r="F2608" s="1137"/>
      <c r="G2608" s="1137"/>
      <c r="H2608" s="1137"/>
      <c r="I2608" s="1137"/>
      <c r="J2608" s="1137"/>
      <c r="K2608" s="1137"/>
      <c r="L2608" s="1137"/>
      <c r="M2608" s="1137"/>
      <c r="N2608" s="1137"/>
      <c r="O2608" s="1137"/>
    </row>
    <row r="2609" spans="1:16" s="430" customFormat="1" ht="30.75" customHeight="1" thickTop="1">
      <c r="A2609" s="1138"/>
      <c r="B2609" s="1139"/>
      <c r="C2609" s="1140"/>
      <c r="D2609" s="1143" t="str">
        <f>Master!$E$8</f>
        <v>Govt. Sr. Secondary School Raimalwada</v>
      </c>
      <c r="E2609" s="1144"/>
      <c r="F2609" s="1144"/>
      <c r="G2609" s="1144"/>
      <c r="H2609" s="1144"/>
      <c r="I2609" s="1144"/>
      <c r="J2609" s="1144"/>
      <c r="K2609" s="1144"/>
      <c r="L2609" s="1144"/>
      <c r="M2609" s="1144"/>
      <c r="N2609" s="1144"/>
      <c r="O2609" s="1145"/>
    </row>
    <row r="2610" spans="1:16" ht="26.25" customHeight="1" thickBot="1">
      <c r="A2610" s="1138"/>
      <c r="B2610" s="1141"/>
      <c r="C2610" s="1142"/>
      <c r="D2610" s="1146" t="str">
        <f>Master!$E$11</f>
        <v>P.S.-Bapini (Jodhpur)</v>
      </c>
      <c r="E2610" s="1147"/>
      <c r="F2610" s="1147"/>
      <c r="G2610" s="1147"/>
      <c r="H2610" s="1147"/>
      <c r="I2610" s="1147"/>
      <c r="J2610" s="1147"/>
      <c r="K2610" s="1147"/>
      <c r="L2610" s="1147"/>
      <c r="M2610" s="1147"/>
      <c r="N2610" s="1147"/>
      <c r="O2610" s="1148"/>
    </row>
    <row r="2611" spans="1:16" ht="22.5" customHeight="1">
      <c r="A2611" s="1138"/>
      <c r="B2611" s="262"/>
      <c r="C2611" s="1149" t="s">
        <v>183</v>
      </c>
      <c r="D2611" s="1150"/>
      <c r="E2611" s="1150"/>
      <c r="F2611" s="1150"/>
      <c r="G2611" s="1151"/>
      <c r="H2611" s="1158" t="s">
        <v>156</v>
      </c>
      <c r="I2611" s="1158"/>
      <c r="J2611" s="1161">
        <f>VLOOKUP($A2608,'Class-9'!$B$9:$K$108,6)</f>
        <v>0</v>
      </c>
      <c r="K2611" s="1162"/>
      <c r="L2611" s="1167" t="s">
        <v>76</v>
      </c>
      <c r="M2611" s="1168"/>
      <c r="N2611" s="1169" t="str">
        <f>Master!$E$14</f>
        <v>08151106901</v>
      </c>
      <c r="O2611" s="1170"/>
    </row>
    <row r="2612" spans="1:16" ht="18.75" customHeight="1">
      <c r="A2612" s="1138"/>
      <c r="B2612" s="37"/>
      <c r="C2612" s="1152"/>
      <c r="D2612" s="1153"/>
      <c r="E2612" s="1153"/>
      <c r="F2612" s="1153"/>
      <c r="G2612" s="1154"/>
      <c r="H2612" s="1159"/>
      <c r="I2612" s="1159"/>
      <c r="J2612" s="1163"/>
      <c r="K2612" s="1164"/>
      <c r="L2612" s="1171" t="s">
        <v>72</v>
      </c>
      <c r="M2612" s="1172"/>
      <c r="N2612" s="1172"/>
      <c r="O2612" s="1173"/>
      <c r="P2612" s="104" t="s">
        <v>191</v>
      </c>
    </row>
    <row r="2613" spans="1:16" ht="23.25" customHeight="1" thickBot="1">
      <c r="A2613" s="1138"/>
      <c r="B2613" s="37"/>
      <c r="C2613" s="1155"/>
      <c r="D2613" s="1156"/>
      <c r="E2613" s="1156"/>
      <c r="F2613" s="1156"/>
      <c r="G2613" s="1157"/>
      <c r="H2613" s="1160"/>
      <c r="I2613" s="1160"/>
      <c r="J2613" s="1165"/>
      <c r="K2613" s="1166"/>
      <c r="L2613" s="1174" t="s">
        <v>57</v>
      </c>
      <c r="M2613" s="1175"/>
      <c r="N2613" s="1176" t="str">
        <f>Master!$E$6</f>
        <v>2021-22</v>
      </c>
      <c r="O2613" s="1177"/>
    </row>
    <row r="2614" spans="1:16" ht="20.25" customHeight="1">
      <c r="A2614" s="1138"/>
      <c r="B2614" s="417" t="s">
        <v>200</v>
      </c>
      <c r="C2614" s="1178" t="s">
        <v>22</v>
      </c>
      <c r="D2614" s="1179"/>
      <c r="E2614" s="1179"/>
      <c r="F2614" s="1180"/>
      <c r="G2614" s="23" t="s">
        <v>181</v>
      </c>
      <c r="H2614" s="1181">
        <f>VLOOKUP($A2608,'Class-9'!$B$9:$FL$108,4,0)</f>
        <v>0</v>
      </c>
      <c r="I2614" s="1181"/>
      <c r="J2614" s="1181"/>
      <c r="K2614" s="1181"/>
      <c r="L2614" s="1181"/>
      <c r="M2614" s="1181"/>
      <c r="N2614" s="1181"/>
      <c r="O2614" s="1182"/>
    </row>
    <row r="2615" spans="1:16" ht="20.25" customHeight="1">
      <c r="A2615" s="1138"/>
      <c r="B2615" s="417" t="s">
        <v>200</v>
      </c>
      <c r="C2615" s="1183" t="s">
        <v>24</v>
      </c>
      <c r="D2615" s="1184"/>
      <c r="E2615" s="1184"/>
      <c r="F2615" s="1185"/>
      <c r="G2615" s="31" t="s">
        <v>181</v>
      </c>
      <c r="H2615" s="1186">
        <f>VLOOKUP($A2608,'Class-9'!$B$9:$FL$108,7,0)</f>
        <v>0</v>
      </c>
      <c r="I2615" s="1186"/>
      <c r="J2615" s="1186"/>
      <c r="K2615" s="1186"/>
      <c r="L2615" s="1186"/>
      <c r="M2615" s="1186"/>
      <c r="N2615" s="1186"/>
      <c r="O2615" s="1187"/>
    </row>
    <row r="2616" spans="1:16" ht="20.25" customHeight="1">
      <c r="A2616" s="1138"/>
      <c r="B2616" s="417" t="s">
        <v>200</v>
      </c>
      <c r="C2616" s="1183" t="s">
        <v>25</v>
      </c>
      <c r="D2616" s="1184"/>
      <c r="E2616" s="1184"/>
      <c r="F2616" s="1185"/>
      <c r="G2616" s="31" t="s">
        <v>181</v>
      </c>
      <c r="H2616" s="1186">
        <f>VLOOKUP($A2608,'Class-9'!$B$9:$FL$108,8,0)</f>
        <v>0</v>
      </c>
      <c r="I2616" s="1186"/>
      <c r="J2616" s="1186"/>
      <c r="K2616" s="1186"/>
      <c r="L2616" s="1186"/>
      <c r="M2616" s="1186"/>
      <c r="N2616" s="1186"/>
      <c r="O2616" s="1187"/>
    </row>
    <row r="2617" spans="1:16" ht="20.25" customHeight="1">
      <c r="A2617" s="1138"/>
      <c r="B2617" s="417" t="s">
        <v>200</v>
      </c>
      <c r="C2617" s="1183" t="s">
        <v>58</v>
      </c>
      <c r="D2617" s="1184"/>
      <c r="E2617" s="1184"/>
      <c r="F2617" s="1185"/>
      <c r="G2617" s="31" t="s">
        <v>181</v>
      </c>
      <c r="H2617" s="1186">
        <f>VLOOKUP($A2608,'Class-9'!$B$9:$FL$108,9,0)</f>
        <v>0</v>
      </c>
      <c r="I2617" s="1186"/>
      <c r="J2617" s="1186"/>
      <c r="K2617" s="1186"/>
      <c r="L2617" s="1186"/>
      <c r="M2617" s="1186"/>
      <c r="N2617" s="1186"/>
      <c r="O2617" s="1187"/>
    </row>
    <row r="2618" spans="1:16" ht="20.25" customHeight="1">
      <c r="A2618" s="1138"/>
      <c r="B2618" s="417" t="s">
        <v>200</v>
      </c>
      <c r="C2618" s="1183" t="s">
        <v>59</v>
      </c>
      <c r="D2618" s="1184"/>
      <c r="E2618" s="1184"/>
      <c r="F2618" s="1185"/>
      <c r="G2618" s="31" t="s">
        <v>181</v>
      </c>
      <c r="H2618" s="1188" t="str">
        <f>CONCATENATE('Class-9'!$G$4,'Class-9'!$J$4)</f>
        <v>9(A)</v>
      </c>
      <c r="I2618" s="1186"/>
      <c r="J2618" s="1186"/>
      <c r="K2618" s="1186"/>
      <c r="L2618" s="1186"/>
      <c r="M2618" s="1186"/>
      <c r="N2618" s="1186"/>
      <c r="O2618" s="1187"/>
    </row>
    <row r="2619" spans="1:16" ht="20.25" customHeight="1" thickBot="1">
      <c r="A2619" s="1138"/>
      <c r="B2619" s="417" t="s">
        <v>200</v>
      </c>
      <c r="C2619" s="1189" t="s">
        <v>27</v>
      </c>
      <c r="D2619" s="1190"/>
      <c r="E2619" s="1190"/>
      <c r="F2619" s="1191"/>
      <c r="G2619" s="80" t="s">
        <v>181</v>
      </c>
      <c r="H2619" s="1192">
        <f>VLOOKUP($A2608,'Class-9'!$B$9:$FL$108,10,0)</f>
        <v>0</v>
      </c>
      <c r="I2619" s="1192"/>
      <c r="J2619" s="1192"/>
      <c r="K2619" s="1192"/>
      <c r="L2619" s="1192"/>
      <c r="M2619" s="1192"/>
      <c r="N2619" s="1192"/>
      <c r="O2619" s="1193"/>
    </row>
    <row r="2620" spans="1:16" ht="16.5" customHeight="1">
      <c r="A2620" s="1138"/>
      <c r="B2620" s="417" t="s">
        <v>200</v>
      </c>
      <c r="C2620" s="1194" t="s">
        <v>60</v>
      </c>
      <c r="D2620" s="1195"/>
      <c r="E2620" s="1198" t="s">
        <v>81</v>
      </c>
      <c r="F2620" s="1198" t="s">
        <v>82</v>
      </c>
      <c r="G2620" s="1200" t="s">
        <v>32</v>
      </c>
      <c r="H2620" s="1202" t="s">
        <v>61</v>
      </c>
      <c r="I2620" s="1202"/>
      <c r="J2620" s="1203"/>
      <c r="K2620" s="1204" t="s">
        <v>97</v>
      </c>
      <c r="L2620" s="1205"/>
      <c r="M2620" s="1206"/>
      <c r="N2620" s="1097" t="s">
        <v>88</v>
      </c>
      <c r="O2620" s="1099" t="s">
        <v>118</v>
      </c>
    </row>
    <row r="2621" spans="1:16" ht="16.5" customHeight="1">
      <c r="A2621" s="1138"/>
      <c r="B2621" s="417" t="s">
        <v>200</v>
      </c>
      <c r="C2621" s="1196"/>
      <c r="D2621" s="1197"/>
      <c r="E2621" s="1199"/>
      <c r="F2621" s="1199"/>
      <c r="G2621" s="1201"/>
      <c r="H2621" s="428" t="s">
        <v>31</v>
      </c>
      <c r="I2621" s="254" t="s">
        <v>194</v>
      </c>
      <c r="J2621" s="429" t="s">
        <v>32</v>
      </c>
      <c r="K2621" s="428" t="s">
        <v>31</v>
      </c>
      <c r="L2621" s="254" t="s">
        <v>194</v>
      </c>
      <c r="M2621" s="429" t="s">
        <v>32</v>
      </c>
      <c r="N2621" s="1098"/>
      <c r="O2621" s="1100"/>
    </row>
    <row r="2622" spans="1:16" ht="16.5" customHeight="1" thickBot="1">
      <c r="A2622" s="1138"/>
      <c r="B2622" s="417" t="s">
        <v>200</v>
      </c>
      <c r="C2622" s="1102" t="s">
        <v>62</v>
      </c>
      <c r="D2622" s="1103"/>
      <c r="E2622" s="253">
        <f>'Class-9'!$L$7</f>
        <v>10</v>
      </c>
      <c r="F2622" s="253">
        <f>'Class-9'!$M$7</f>
        <v>10</v>
      </c>
      <c r="G2622" s="255">
        <f>SUM(E2622:F2622)</f>
        <v>20</v>
      </c>
      <c r="H2622" s="253">
        <f>'Class-9'!$O$7</f>
        <v>24</v>
      </c>
      <c r="I2622" s="253">
        <f>'Class-9'!$P$7</f>
        <v>6</v>
      </c>
      <c r="J2622" s="255">
        <f>SUM(H2622:I2622)</f>
        <v>30</v>
      </c>
      <c r="K2622" s="253">
        <f>'Class-9'!$R$7</f>
        <v>40</v>
      </c>
      <c r="L2622" s="253">
        <f>'Class-9'!$S$7</f>
        <v>10</v>
      </c>
      <c r="M2622" s="255">
        <f>SUM(K2622:L2622)</f>
        <v>50</v>
      </c>
      <c r="N2622" s="129">
        <f>SUM(G2622,J2622,M2622)</f>
        <v>100</v>
      </c>
      <c r="O2622" s="1101"/>
    </row>
    <row r="2623" spans="1:16" ht="16.5" customHeight="1">
      <c r="A2623" s="1138"/>
      <c r="B2623" s="417" t="s">
        <v>200</v>
      </c>
      <c r="C2623" s="1104" t="str">
        <f>'Class-9'!$L$3</f>
        <v>HINDI</v>
      </c>
      <c r="D2623" s="1105"/>
      <c r="E2623" s="81">
        <f>IF($J2611="TC",0,IF($J2611="Nso",0,VLOOKUP($A2608,'Class-9'!$B$9:$FL$108,11,0)))</f>
        <v>0</v>
      </c>
      <c r="F2623" s="81">
        <f>IF($J2611="TC",0,IF($J2611="Nso",0,VLOOKUP($A2608,'Class-9'!$B$9:$FL$108,12,0)))</f>
        <v>0</v>
      </c>
      <c r="G2623" s="256">
        <f>E2623+F2623</f>
        <v>0</v>
      </c>
      <c r="H2623" s="81">
        <f>IF($J2611="TC",0,IF($J2611="Nso",0,VLOOKUP($A2608,'Class-9'!$B$9:$FL$108,14,0)))</f>
        <v>0</v>
      </c>
      <c r="I2623" s="81">
        <f>IF($J2611="TC",0,IF($J2611="Nso",0,VLOOKUP($A2608,'Class-9'!$B$9:$FL$108,15,0)))</f>
        <v>0</v>
      </c>
      <c r="J2623" s="256">
        <f>H2623+I2623</f>
        <v>0</v>
      </c>
      <c r="K2623" s="81">
        <f>IF($J2611="TC",0,IF($J2611="Nso",0,VLOOKUP($A2608,'Class-9'!$B$9:$FL$108,17,0)))</f>
        <v>0</v>
      </c>
      <c r="L2623" s="81">
        <f>IF($J2611="Nso",0,VLOOKUP($A2608,'Class-9'!$B$9:$FL$108,18,0))</f>
        <v>0</v>
      </c>
      <c r="M2623" s="256">
        <f>K2623+L2623</f>
        <v>0</v>
      </c>
      <c r="N2623" s="81">
        <f>G2623+J2623+M2623</f>
        <v>0</v>
      </c>
      <c r="O2623" s="82" t="str">
        <f>IF($J2611="TC",0,IF($J2611="Nso",0,VLOOKUP($A2608,'Class-9'!$B$9:$FL$108,24,0)))</f>
        <v/>
      </c>
    </row>
    <row r="2624" spans="1:16" ht="16.5" customHeight="1" thickBot="1">
      <c r="A2624" s="1138"/>
      <c r="B2624" s="417" t="s">
        <v>200</v>
      </c>
      <c r="C2624" s="1106" t="str">
        <f>'Class-9'!$Z$3</f>
        <v>ENGLISH</v>
      </c>
      <c r="D2624" s="1107"/>
      <c r="E2624" s="419">
        <f>IF($J2611="TC",0,IF($J2611="Nso",0,VLOOKUP($A2608,'Class-9'!$B$9:$FL$108,25,0)))</f>
        <v>0</v>
      </c>
      <c r="F2624" s="419">
        <f>IF($J2611="TC",0,IF($J2611="Nso",0,VLOOKUP($A2608,'Class-9'!$B$9:$FL$108,26,0)))</f>
        <v>0</v>
      </c>
      <c r="G2624" s="420">
        <f t="shared" ref="G2624" si="528">E2624+F2624</f>
        <v>0</v>
      </c>
      <c r="H2624" s="421">
        <f>IF($J2611="TC",0,IF($J2611="Nso",0,VLOOKUP($A2608,'Class-9'!$B$9:$FL$108,28,0)))</f>
        <v>0</v>
      </c>
      <c r="I2624" s="419">
        <f>IF($J2611="TC",0,IF($J2611="Nso",0,VLOOKUP($A2608,'Class-9'!$B$9:$FL$108,29,0)))</f>
        <v>0</v>
      </c>
      <c r="J2624" s="420">
        <f t="shared" ref="J2624" si="529">H2624+I2624</f>
        <v>0</v>
      </c>
      <c r="K2624" s="419">
        <f>IF($J2611="TC",0,IF($J2611="Nso",0,VLOOKUP($A2608,'Class-9'!$B$9:$FL$108,31,0)))</f>
        <v>0</v>
      </c>
      <c r="L2624" s="419">
        <f>IF($J2611="Nso",0,VLOOKUP($A2608,'Class-9'!$B$9:$FL$108,32,0))</f>
        <v>0</v>
      </c>
      <c r="M2624" s="420">
        <f t="shared" ref="M2624" si="530">K2624+L2624</f>
        <v>0</v>
      </c>
      <c r="N2624" s="419">
        <f t="shared" ref="N2624" si="531">G2624+J2624+M2624</f>
        <v>0</v>
      </c>
      <c r="O2624" s="422" t="str">
        <f>IF($J2611="TC",0,IF($J2611="Nso",0,VLOOKUP($A2608,'Class-9'!$B$9:$FL$108,38,0)))</f>
        <v/>
      </c>
    </row>
    <row r="2625" spans="1:15" ht="16.5" customHeight="1" thickBot="1">
      <c r="A2625" s="1138"/>
      <c r="B2625" s="417" t="s">
        <v>200</v>
      </c>
      <c r="C2625" s="1108" t="s">
        <v>62</v>
      </c>
      <c r="D2625" s="1109"/>
      <c r="E2625" s="424">
        <f>'Class-9'!$AN$7</f>
        <v>20</v>
      </c>
      <c r="F2625" s="424">
        <f>'Class-9'!$AO$7</f>
        <v>20</v>
      </c>
      <c r="G2625" s="425">
        <f>SUM(E2625:F2625)</f>
        <v>40</v>
      </c>
      <c r="H2625" s="424">
        <f>'Class-9'!$AQ$7</f>
        <v>48</v>
      </c>
      <c r="I2625" s="424">
        <f>'Class-9'!$AR$7</f>
        <v>12</v>
      </c>
      <c r="J2625" s="425">
        <f>SUM(H2625:I2625)</f>
        <v>60</v>
      </c>
      <c r="K2625" s="424">
        <f>'Class-9'!$AT$7</f>
        <v>80</v>
      </c>
      <c r="L2625" s="424">
        <f>'Class-9'!$AU$7</f>
        <v>20</v>
      </c>
      <c r="M2625" s="425">
        <f>SUM(K2625:L2625)</f>
        <v>100</v>
      </c>
      <c r="N2625" s="426">
        <f>SUM(G2625,J2625,M2625)</f>
        <v>200</v>
      </c>
      <c r="O2625" s="427" t="s">
        <v>201</v>
      </c>
    </row>
    <row r="2626" spans="1:15" ht="16.5" customHeight="1">
      <c r="A2626" s="1138"/>
      <c r="B2626" s="417" t="s">
        <v>200</v>
      </c>
      <c r="C2626" s="1110" t="str">
        <f>'Class-9'!$AN$3</f>
        <v>SANSKRIT-I</v>
      </c>
      <c r="D2626" s="1111"/>
      <c r="E2626" s="81">
        <f>IF($J2611="TC",0,IF($J2611="Nso",0,VLOOKUP($A2608,'Class-9'!$B$9:$FL$108,39,0)))</f>
        <v>0</v>
      </c>
      <c r="F2626" s="81">
        <f>IF($J2611="TC",0,IF($J2611="TC",0,IF($J2611="Nso",0,VLOOKUP($A2608,'Class-9'!$B$9:$FL$108,40,0))))</f>
        <v>0</v>
      </c>
      <c r="G2626" s="423">
        <f t="shared" ref="G2626:G2630" si="532">E2626+F2626</f>
        <v>0</v>
      </c>
      <c r="H2626" s="410">
        <f>IF($J2611="TC",0,IF($J2611="Nso",0,VLOOKUP($A2608,'Class-9'!$B$9:$FL$108,42,0)))</f>
        <v>0</v>
      </c>
      <c r="I2626" s="81">
        <f>IF($J2611="TC",0,IF($J2611="Nso",0,VLOOKUP($A2608,'Class-9'!$B$9:$FL$108,43,0)))</f>
        <v>0</v>
      </c>
      <c r="J2626" s="423">
        <f t="shared" ref="J2626:J2630" si="533">H2626+I2626</f>
        <v>0</v>
      </c>
      <c r="K2626" s="81">
        <f>IF($J2611="TC",0,IF($J2611="Nso",0,VLOOKUP($A2608,'Class-9'!$B$9:$FL$108,45,0)))</f>
        <v>0</v>
      </c>
      <c r="L2626" s="81">
        <f>IF($J2611="Nso",0,VLOOKUP($A2608,'Class-9'!$B$9:$FL$108,46,0))</f>
        <v>0</v>
      </c>
      <c r="M2626" s="423">
        <f t="shared" ref="M2626:M2630" si="534">K2626+L2626</f>
        <v>0</v>
      </c>
      <c r="N2626" s="81">
        <f t="shared" ref="N2626:N2630" si="535">G2626+J2626+M2626</f>
        <v>0</v>
      </c>
      <c r="O2626" s="82" t="str">
        <f>IF($J2611="TC",0,IF($J2611="Nso",0,VLOOKUP($A2608,'Class-9'!$B$9:$FL$108,52,0)))</f>
        <v/>
      </c>
    </row>
    <row r="2627" spans="1:15" ht="16.5" customHeight="1">
      <c r="A2627" s="1138"/>
      <c r="B2627" s="417" t="s">
        <v>200</v>
      </c>
      <c r="C2627" s="1112" t="str">
        <f>'Class-9'!$BB$3</f>
        <v>SANSKRIT-II</v>
      </c>
      <c r="D2627" s="1113"/>
      <c r="E2627" s="81">
        <f>IF($J2611="TC",0,IF($J2611="Nso",0,VLOOKUP($A2608,'Class-9'!$B$9:$FL$108,53,0)))</f>
        <v>0</v>
      </c>
      <c r="F2627" s="81">
        <f>IF($J2611="TC",0,IF($J2611="Nso",0,VLOOKUP($A2608,'Class-9'!$B$9:$FL$108,54,0)))</f>
        <v>0</v>
      </c>
      <c r="G2627" s="257">
        <f t="shared" si="532"/>
        <v>0</v>
      </c>
      <c r="H2627" s="258">
        <f>IF($J2611="TC",0,IF($J2611="Nso",0,VLOOKUP($A2608,'Class-9'!$B$9:$FL$108,56,0)))</f>
        <v>0</v>
      </c>
      <c r="I2627" s="81">
        <f>IF($J2611="TC",0,IF($J2611="Nso",0,VLOOKUP($A2608,'Class-9'!$B$9:$FL$108,57,0)))</f>
        <v>0</v>
      </c>
      <c r="J2627" s="257">
        <f t="shared" si="533"/>
        <v>0</v>
      </c>
      <c r="K2627" s="81">
        <f>IF($J2611="TC",0,IF($J2611="Nso",0,VLOOKUP($A2608,'Class-9'!$B$9:$FL$108,59,0)))</f>
        <v>0</v>
      </c>
      <c r="L2627" s="81">
        <f>IF($J2611="Nso",0,VLOOKUP($A2608,'Class-9'!$B$9:$FL$108,60,0))</f>
        <v>0</v>
      </c>
      <c r="M2627" s="257">
        <f t="shared" si="534"/>
        <v>0</v>
      </c>
      <c r="N2627" s="81">
        <f t="shared" si="535"/>
        <v>0</v>
      </c>
      <c r="O2627" s="82" t="str">
        <f>IF($J2611="TC",0,IF($J2611="Nso",0,VLOOKUP($A2608,'Class-9'!$B$9:$FL$108,66,0)))</f>
        <v/>
      </c>
    </row>
    <row r="2628" spans="1:15" ht="16.5" customHeight="1">
      <c r="A2628" s="1138"/>
      <c r="B2628" s="417" t="s">
        <v>200</v>
      </c>
      <c r="C2628" s="1112" t="str">
        <f>'Class-9'!$BP$3</f>
        <v>MATHEMATICS</v>
      </c>
      <c r="D2628" s="1113"/>
      <c r="E2628" s="81">
        <f>IF($J2611="TC",0,IF($J2611="Nso",0,VLOOKUP($A2608,'Class-9'!$B$9:$FL$108,67,0)))</f>
        <v>0</v>
      </c>
      <c r="F2628" s="81">
        <f>IF($J2611="TC",0,IF($J2611="Nso",0,VLOOKUP($A2608,'Class-9'!$B$9:$FL$108,68,0)))</f>
        <v>0</v>
      </c>
      <c r="G2628" s="257">
        <f t="shared" si="532"/>
        <v>0</v>
      </c>
      <c r="H2628" s="258">
        <f>IF($J2611="TC",0,IF($J2611="Nso",0,VLOOKUP($A2608,'Class-9'!$B$9:$FL$108,70,0)))</f>
        <v>0</v>
      </c>
      <c r="I2628" s="81">
        <f>IF($J2611="TC",0,IF($J2611="Nso",0,VLOOKUP($A2608,'Class-9'!$B$9:$FL$108,71,0)))</f>
        <v>0</v>
      </c>
      <c r="J2628" s="257">
        <f t="shared" si="533"/>
        <v>0</v>
      </c>
      <c r="K2628" s="81">
        <f>IF($J2611="TC",0,IF($J2611="Nso",0,VLOOKUP($A2608,'Class-9'!$B$9:$FL$108,73,0)))</f>
        <v>0</v>
      </c>
      <c r="L2628" s="81">
        <f>IF($J2611="Nso",0,VLOOKUP($A2608,'Class-9'!$B$9:$FL$108,74,0))</f>
        <v>0</v>
      </c>
      <c r="M2628" s="257">
        <f t="shared" si="534"/>
        <v>0</v>
      </c>
      <c r="N2628" s="81">
        <f t="shared" si="535"/>
        <v>0</v>
      </c>
      <c r="O2628" s="82" t="str">
        <f>IF($J2611="TC",0,IF($J2611="Nso",0,VLOOKUP($A2608,'Class-9'!$B$9:$FL$108,80,0)))</f>
        <v/>
      </c>
    </row>
    <row r="2629" spans="1:15" ht="16.5" customHeight="1">
      <c r="A2629" s="1138"/>
      <c r="B2629" s="417" t="s">
        <v>200</v>
      </c>
      <c r="C2629" s="1114" t="str">
        <f>'Class-9'!$CD$3</f>
        <v>SCIENCE</v>
      </c>
      <c r="D2629" s="1115"/>
      <c r="E2629" s="411">
        <f>IF($J2611="TC",0,IF($J2611="Nso",0,VLOOKUP($A2608,'Class-9'!$B$9:$FL$108,81,0)))</f>
        <v>0</v>
      </c>
      <c r="F2629" s="411">
        <f>IF($J2611="TC",0,IF($J2611="Nso",0,VLOOKUP($A2608,'Class-9'!$B$9:$FL$108,82,0)))</f>
        <v>0</v>
      </c>
      <c r="G2629" s="412">
        <f t="shared" si="532"/>
        <v>0</v>
      </c>
      <c r="H2629" s="413">
        <f>IF($J2611="TC",0,IF($J2611="Nso",0,VLOOKUP($A2608,'Class-9'!$B$9:$FL$108,84,0)))</f>
        <v>0</v>
      </c>
      <c r="I2629" s="411">
        <f>IF($J2611="TC",0,IF($J2611="Nso",0,VLOOKUP($A2608,'Class-9'!$B$9:$FL$108,85,0)))</f>
        <v>0</v>
      </c>
      <c r="J2629" s="412">
        <f t="shared" si="533"/>
        <v>0</v>
      </c>
      <c r="K2629" s="411">
        <f>IF($J2611="TC",0,IF($J2611="Nso",0,VLOOKUP($A2608,'Class-9'!$B$9:$FL$108,87,0)))</f>
        <v>0</v>
      </c>
      <c r="L2629" s="411">
        <f>IF($J2611="Nso",0,VLOOKUP($A2608,'Class-9'!$B$9:$FL$108,88,0))</f>
        <v>0</v>
      </c>
      <c r="M2629" s="412">
        <f t="shared" si="534"/>
        <v>0</v>
      </c>
      <c r="N2629" s="411">
        <f t="shared" si="535"/>
        <v>0</v>
      </c>
      <c r="O2629" s="414" t="str">
        <f>IF($J2611="TC",0,IF($J2611="Nso",0,VLOOKUP($A2608,'Class-9'!$B$9:$FL$108,94,0)))</f>
        <v/>
      </c>
    </row>
    <row r="2630" spans="1:15" ht="16.5" customHeight="1" thickBot="1">
      <c r="A2630" s="1138"/>
      <c r="B2630" s="417" t="s">
        <v>200</v>
      </c>
      <c r="C2630" s="1114" t="str">
        <f>'Class-9'!$CR$3</f>
        <v>SOCIAL SCIENCE</v>
      </c>
      <c r="D2630" s="1115"/>
      <c r="E2630" s="411">
        <f>IF($J2612="TC",0,IF($J2611="Nso",0,VLOOKUP($A2608,'Class-9'!$B$9:$FL$108,95,0)))</f>
        <v>0</v>
      </c>
      <c r="F2630" s="411">
        <f>IF($J2612="TC",0,IF($J2611="Nso",0,VLOOKUP($A2608,'Class-9'!$B$9:$FL$108,96,0)))</f>
        <v>0</v>
      </c>
      <c r="G2630" s="412">
        <f t="shared" si="532"/>
        <v>0</v>
      </c>
      <c r="H2630" s="413">
        <f>IF($J2612="TC",0,IF($J2611="Nso",0,VLOOKUP($A2608,'Class-9'!$B$9:$FL$108,98,0)))</f>
        <v>0</v>
      </c>
      <c r="I2630" s="411">
        <f>IF($J2612="TC",0,IF($J2611="Nso",0,VLOOKUP($A2608,'Class-9'!$B$9:$FL$108,99,0)))</f>
        <v>0</v>
      </c>
      <c r="J2630" s="412">
        <f t="shared" si="533"/>
        <v>0</v>
      </c>
      <c r="K2630" s="411">
        <f>IF($J2612="TC",0,IF($J2611="Nso",0,VLOOKUP($A2608,'Class-9'!$B$9:$FL$108,101,0)))</f>
        <v>0</v>
      </c>
      <c r="L2630" s="411">
        <f>IF($J2612="Nso",0,VLOOKUP($A2608,'Class-9'!$B$9:$FL$108,102,0))</f>
        <v>0</v>
      </c>
      <c r="M2630" s="412">
        <f t="shared" si="534"/>
        <v>0</v>
      </c>
      <c r="N2630" s="411">
        <f t="shared" si="535"/>
        <v>0</v>
      </c>
      <c r="O2630" s="414" t="str">
        <f>IF($J2612="TC",0,IF($J2611="Nso",0,VLOOKUP($A2608,'Class-9'!$B$9:$FL$108,108,0)))</f>
        <v/>
      </c>
    </row>
    <row r="2631" spans="1:15" ht="23.25" customHeight="1">
      <c r="A2631" s="1138"/>
      <c r="B2631" s="417" t="s">
        <v>200</v>
      </c>
      <c r="C2631" s="1116" t="s">
        <v>89</v>
      </c>
      <c r="D2631" s="1117"/>
      <c r="E2631" s="1118"/>
      <c r="F2631" s="1122" t="s">
        <v>90</v>
      </c>
      <c r="G2631" s="1123"/>
      <c r="H2631" s="1124" t="s">
        <v>91</v>
      </c>
      <c r="I2631" s="1125"/>
      <c r="J2631" s="1126" t="s">
        <v>47</v>
      </c>
      <c r="K2631" s="1127"/>
      <c r="L2631" s="415" t="s">
        <v>111</v>
      </c>
      <c r="M2631" s="1128" t="s">
        <v>45</v>
      </c>
      <c r="N2631" s="1129"/>
      <c r="O2631" s="416" t="s">
        <v>49</v>
      </c>
    </row>
    <row r="2632" spans="1:15" ht="20.25" customHeight="1" thickBot="1">
      <c r="A2632" s="1138"/>
      <c r="B2632" s="417" t="s">
        <v>200</v>
      </c>
      <c r="C2632" s="1119"/>
      <c r="D2632" s="1120"/>
      <c r="E2632" s="1121"/>
      <c r="F2632" s="1130">
        <f>IF($J2611="TC",0,IF($J2611="Nso",0,VLOOKUP($A2608,'Class-9'!$B$9:$FL$108,160,0)))</f>
        <v>0</v>
      </c>
      <c r="G2632" s="1131"/>
      <c r="H2632" s="1130">
        <f>IF($J2611="TC",0,IF($J2611="Nso",0,VLOOKUP($A2608,'Class-9'!$B$9:$FL$108,161,0)))</f>
        <v>0</v>
      </c>
      <c r="I2632" s="1131"/>
      <c r="J2632" s="1132">
        <f>IF($J2611="TC",0,IF($J2611="Nso",0,VLOOKUP($A2608,'Class-9'!$B$9:$FL$108,162,0)))</f>
        <v>0</v>
      </c>
      <c r="K2632" s="1133"/>
      <c r="L2632" s="259" t="str">
        <f>IF($J2611="TC",0,IF($J2611="Nso",0,VLOOKUP($A2608,'Class-9'!$B$9:$FL$108,163,0)))</f>
        <v/>
      </c>
      <c r="M2632" s="1134" t="str">
        <f>IF($J2611="TC","TC",IF($J2611="Nso","NSO",VLOOKUP($A2608,'Class-9'!$B$9:$FL$108,164,0)))</f>
        <v/>
      </c>
      <c r="N2632" s="1135"/>
      <c r="O2632" s="79" t="str">
        <f>IF($J2611="Nso",0,VLOOKUP($A2608,'Class-9'!$B$9:$FL$108,166,0))</f>
        <v/>
      </c>
    </row>
    <row r="2633" spans="1:15" ht="20.25" customHeight="1">
      <c r="A2633" s="1138"/>
      <c r="B2633" s="417" t="s">
        <v>200</v>
      </c>
      <c r="C2633" s="1061" t="s">
        <v>64</v>
      </c>
      <c r="D2633" s="1062"/>
      <c r="E2633" s="1062"/>
      <c r="F2633" s="1062"/>
      <c r="G2633" s="1062"/>
      <c r="H2633" s="1063"/>
      <c r="I2633" s="1064" t="s">
        <v>65</v>
      </c>
      <c r="J2633" s="1065"/>
      <c r="K2633" s="1065"/>
      <c r="L2633" s="83">
        <f>VLOOKUP($A2608,'Class-9'!$B$9:$FL$108,157,0)</f>
        <v>0</v>
      </c>
      <c r="M2633" s="1066" t="s">
        <v>121</v>
      </c>
      <c r="N2633" s="1067"/>
      <c r="O2633" s="1068"/>
    </row>
    <row r="2634" spans="1:15" ht="20.25" customHeight="1" thickBot="1">
      <c r="A2634" s="1138"/>
      <c r="B2634" s="417" t="s">
        <v>200</v>
      </c>
      <c r="C2634" s="1069" t="s">
        <v>60</v>
      </c>
      <c r="D2634" s="1070"/>
      <c r="E2634" s="1070"/>
      <c r="F2634" s="1071" t="s">
        <v>192</v>
      </c>
      <c r="G2634" s="1071"/>
      <c r="H2634" s="260" t="s">
        <v>53</v>
      </c>
      <c r="I2634" s="1072" t="s">
        <v>66</v>
      </c>
      <c r="J2634" s="1073"/>
      <c r="K2634" s="1073"/>
      <c r="L2634" s="113">
        <f>VLOOKUP($A2608,'Class-9'!$B$9:$FL$108,158,0)</f>
        <v>0</v>
      </c>
      <c r="M2634" s="1074" t="str">
        <f>IF($J2611="TC",0,IF($J2611="Nso",0,VLOOKUP($A2608,'Class-9'!$B$9:$FL$108,159,0)))</f>
        <v/>
      </c>
      <c r="N2634" s="1075"/>
      <c r="O2634" s="1076"/>
    </row>
    <row r="2635" spans="1:15" ht="17.25" customHeight="1">
      <c r="A2635" s="1138"/>
      <c r="B2635" s="417" t="s">
        <v>200</v>
      </c>
      <c r="C2635" s="1069"/>
      <c r="D2635" s="1070"/>
      <c r="E2635" s="1070"/>
      <c r="F2635" s="1071"/>
      <c r="G2635" s="1071"/>
      <c r="H2635" s="261" t="s">
        <v>119</v>
      </c>
      <c r="I2635" s="1077" t="s">
        <v>67</v>
      </c>
      <c r="J2635" s="1078"/>
      <c r="K2635" s="1078"/>
      <c r="L2635" s="1079">
        <f>IF($J2611="TC","Transferred",IF($J2611="Nso","NameSeparated",VLOOKUP($A2608,'Class-9'!$B$9:$FL$108,167,0)))</f>
        <v>0</v>
      </c>
      <c r="M2635" s="1079"/>
      <c r="N2635" s="1079"/>
      <c r="O2635" s="1080"/>
    </row>
    <row r="2636" spans="1:15" ht="17.25" customHeight="1">
      <c r="A2636" s="1138"/>
      <c r="B2636" s="417" t="s">
        <v>200</v>
      </c>
      <c r="C2636" s="1081" t="str">
        <f>'Class-9'!$DF$3</f>
        <v>Foundation Of Information Tech.</v>
      </c>
      <c r="D2636" s="1082"/>
      <c r="E2636" s="1083"/>
      <c r="F2636" s="1084" t="str">
        <f>IF($J2611="TC",0,IF($J2611="Nso",0,VLOOKUP($A2608,'Class-9'!$B$9:$GP$108,185,0)))</f>
        <v>0/200</v>
      </c>
      <c r="G2636" s="1084"/>
      <c r="H2636" s="78" t="str">
        <f>IF($J2611="TC",0,IF($J2611="Nso",0,VLOOKUP($A2608,'Class-9'!$B$9:$GP$108,120,0)))</f>
        <v/>
      </c>
      <c r="I2636" s="1085" t="s">
        <v>79</v>
      </c>
      <c r="J2636" s="1086"/>
      <c r="K2636" s="1086"/>
      <c r="L2636" s="1087">
        <f>'Class-9'!$T$2</f>
        <v>44676</v>
      </c>
      <c r="M2636" s="1088"/>
      <c r="N2636" s="1088"/>
      <c r="O2636" s="1089"/>
    </row>
    <row r="2637" spans="1:15" ht="21" customHeight="1">
      <c r="A2637" s="1138"/>
      <c r="B2637" s="417" t="s">
        <v>200</v>
      </c>
      <c r="C2637" s="1090" t="str">
        <f>'Class-9'!$DR$3</f>
        <v>Health &amp; Phy. Edu.</v>
      </c>
      <c r="D2637" s="1084"/>
      <c r="E2637" s="1084"/>
      <c r="F2637" s="1030" t="str">
        <f>IF($J2611="TC",0,IF($J2611="Nso",0,VLOOKUP($A2608,'Class-9'!$B$9:$GP$108,189,0)))</f>
        <v>0/200</v>
      </c>
      <c r="G2637" s="1031"/>
      <c r="H2637" s="78" t="str">
        <f>IF($J2611="TC",0,IF($J2611="Nso",0,VLOOKUP($A2608,'Class-9'!$B$9:$GP$108,132,0)))</f>
        <v/>
      </c>
      <c r="I2637" s="1091"/>
      <c r="J2637" s="1092"/>
      <c r="K2637" s="1092"/>
      <c r="L2637" s="1092"/>
      <c r="M2637" s="1092"/>
      <c r="N2637" s="1092"/>
      <c r="O2637" s="1093"/>
    </row>
    <row r="2638" spans="1:15" ht="21" customHeight="1">
      <c r="A2638" s="1138"/>
      <c r="B2638" s="417" t="s">
        <v>200</v>
      </c>
      <c r="C2638" s="1028" t="str">
        <f>'Class-9'!$ED$3</f>
        <v>S.U.P.W.</v>
      </c>
      <c r="D2638" s="1029"/>
      <c r="E2638" s="1029"/>
      <c r="F2638" s="1030" t="str">
        <f>IF($J2611="TC",0,IF($J2611="Nso",0,VLOOKUP($A2608,'Class-9'!$B$9:$GP$108,193,0)))</f>
        <v>0/100</v>
      </c>
      <c r="G2638" s="1031"/>
      <c r="H2638" s="78" t="str">
        <f>IF($J2611="TC",0,IF($J2611="Nso",0,VLOOKUP($A2608,'Class-9'!$B$9:$GP$108,138,0)))</f>
        <v/>
      </c>
      <c r="I2638" s="1094"/>
      <c r="J2638" s="1095"/>
      <c r="K2638" s="1095"/>
      <c r="L2638" s="1095"/>
      <c r="M2638" s="1095"/>
      <c r="N2638" s="1095"/>
      <c r="O2638" s="1096"/>
    </row>
    <row r="2639" spans="1:15" ht="14.25" customHeight="1">
      <c r="A2639" s="1138"/>
      <c r="B2639" s="417" t="s">
        <v>200</v>
      </c>
      <c r="C2639" s="1028" t="str">
        <f>'Class-9'!$EJ$3</f>
        <v>ART EDUCATION</v>
      </c>
      <c r="D2639" s="1029"/>
      <c r="E2639" s="1029"/>
      <c r="F2639" s="1030" t="str">
        <f>IF($J2610="TC",0,IF($J2610="Nso",0,VLOOKUP($A2608,'Class-9'!$B$9:$GP$108,197,0)))</f>
        <v>0/100</v>
      </c>
      <c r="G2639" s="1031"/>
      <c r="H2639" s="78" t="str">
        <f>IF($J2610="TC",0,IF($J2610="Nso",0,VLOOKUP($A2608,'Class-9'!$B$9:$GP$108,144,0)))</f>
        <v/>
      </c>
      <c r="I2639" s="1032" t="s">
        <v>92</v>
      </c>
      <c r="J2639" s="1033"/>
      <c r="K2639" s="1033"/>
      <c r="L2639" s="1033"/>
      <c r="M2639" s="1033"/>
      <c r="N2639" s="1033"/>
      <c r="O2639" s="1034"/>
    </row>
    <row r="2640" spans="1:15" ht="14.25" customHeight="1" thickBot="1">
      <c r="A2640" s="1138"/>
      <c r="B2640" s="417" t="s">
        <v>200</v>
      </c>
      <c r="C2640" s="1035" t="str">
        <f>'Class-9'!$EP$3</f>
        <v>H &amp; C RAJ</v>
      </c>
      <c r="D2640" s="1036"/>
      <c r="E2640" s="1036"/>
      <c r="F2640" s="1037" t="str">
        <f>IF($J2611="TC",0,IF($J2611="Nso",0,VLOOKUP($A2608,'Class-9'!$B$9:$GU$108,201,0)))</f>
        <v>0/200</v>
      </c>
      <c r="G2640" s="1038"/>
      <c r="H2640" s="374" t="str">
        <f>IF($J2611="TC",0,IF($J2611="Nso",0,VLOOKUP($A2608,'Class-9'!$B$9:$GU$108,156,0)))</f>
        <v/>
      </c>
      <c r="I2640" s="1032" t="s">
        <v>73</v>
      </c>
      <c r="J2640" s="1033"/>
      <c r="K2640" s="1033"/>
      <c r="L2640" s="1033"/>
      <c r="M2640" s="1033"/>
      <c r="N2640" s="1033"/>
      <c r="O2640" s="1034"/>
    </row>
    <row r="2641" spans="1:16" ht="20.25" customHeight="1">
      <c r="A2641" s="1138"/>
      <c r="B2641" s="417" t="s">
        <v>200</v>
      </c>
      <c r="C2641" s="1046" t="s">
        <v>204</v>
      </c>
      <c r="D2641" s="1047"/>
      <c r="E2641" s="1048"/>
      <c r="F2641" s="1055" t="s">
        <v>205</v>
      </c>
      <c r="G2641" s="1056"/>
      <c r="H2641" s="434" t="s">
        <v>34</v>
      </c>
      <c r="I2641" s="1039" t="s">
        <v>74</v>
      </c>
      <c r="J2641" s="1033"/>
      <c r="K2641" s="1033"/>
      <c r="L2641" s="1033"/>
      <c r="M2641" s="1033"/>
      <c r="N2641" s="1033"/>
      <c r="O2641" s="1034"/>
    </row>
    <row r="2642" spans="1:16" ht="20.25" customHeight="1">
      <c r="A2642" s="1138"/>
      <c r="B2642" s="417" t="s">
        <v>200</v>
      </c>
      <c r="C2642" s="1049"/>
      <c r="D2642" s="1050"/>
      <c r="E2642" s="1051"/>
      <c r="F2642" s="1057" t="s">
        <v>206</v>
      </c>
      <c r="G2642" s="1058"/>
      <c r="H2642" s="435" t="s">
        <v>203</v>
      </c>
      <c r="I2642" s="1040" t="s">
        <v>75</v>
      </c>
      <c r="J2642" s="1041"/>
      <c r="K2642" s="1041"/>
      <c r="L2642" s="1041"/>
      <c r="M2642" s="1041"/>
      <c r="N2642" s="1041"/>
      <c r="O2642" s="1042"/>
    </row>
    <row r="2643" spans="1:16" ht="16.5" customHeight="1">
      <c r="A2643" s="1138"/>
      <c r="B2643" s="417" t="s">
        <v>200</v>
      </c>
      <c r="C2643" s="1049"/>
      <c r="D2643" s="1050"/>
      <c r="E2643" s="1051"/>
      <c r="F2643" s="1057" t="s">
        <v>210</v>
      </c>
      <c r="G2643" s="1058"/>
      <c r="H2643" s="435" t="s">
        <v>68</v>
      </c>
      <c r="I2643" s="1043"/>
      <c r="J2643" s="1044"/>
      <c r="K2643" s="1044"/>
      <c r="L2643" s="1044"/>
      <c r="M2643" s="1044"/>
      <c r="N2643" s="1044"/>
      <c r="O2643" s="1045"/>
    </row>
    <row r="2644" spans="1:16" ht="16.5" customHeight="1">
      <c r="A2644" s="1138"/>
      <c r="B2644" s="417" t="s">
        <v>200</v>
      </c>
      <c r="C2644" s="1049"/>
      <c r="D2644" s="1050"/>
      <c r="E2644" s="1051"/>
      <c r="F2644" s="1057" t="s">
        <v>211</v>
      </c>
      <c r="G2644" s="1058"/>
      <c r="H2644" s="435" t="s">
        <v>69</v>
      </c>
      <c r="I2644" s="1043"/>
      <c r="J2644" s="1044"/>
      <c r="K2644" s="1044"/>
      <c r="L2644" s="1044"/>
      <c r="M2644" s="1044"/>
      <c r="N2644" s="1044"/>
      <c r="O2644" s="1045"/>
    </row>
    <row r="2645" spans="1:16" ht="16.5" customHeight="1">
      <c r="A2645" s="1138"/>
      <c r="B2645" s="417" t="s">
        <v>200</v>
      </c>
      <c r="C2645" s="1049"/>
      <c r="D2645" s="1050"/>
      <c r="E2645" s="1051"/>
      <c r="F2645" s="1057" t="s">
        <v>120</v>
      </c>
      <c r="G2645" s="1058"/>
      <c r="H2645" s="435" t="s">
        <v>71</v>
      </c>
      <c r="I2645" s="1022" t="s">
        <v>93</v>
      </c>
      <c r="J2645" s="1023"/>
      <c r="K2645" s="1023"/>
      <c r="L2645" s="1023"/>
      <c r="M2645" s="1023"/>
      <c r="N2645" s="1023"/>
      <c r="O2645" s="1024"/>
    </row>
    <row r="2646" spans="1:16" ht="16.5" customHeight="1" thickBot="1">
      <c r="A2646" s="1138"/>
      <c r="B2646" s="418" t="s">
        <v>200</v>
      </c>
      <c r="C2646" s="1052"/>
      <c r="D2646" s="1053"/>
      <c r="E2646" s="1054"/>
      <c r="F2646" s="1059" t="s">
        <v>208</v>
      </c>
      <c r="G2646" s="1060"/>
      <c r="H2646" s="436" t="s">
        <v>70</v>
      </c>
      <c r="I2646" s="1025"/>
      <c r="J2646" s="1026"/>
      <c r="K2646" s="1026"/>
      <c r="L2646" s="1026"/>
      <c r="M2646" s="1026"/>
      <c r="N2646" s="1026"/>
      <c r="O2646" s="1027"/>
    </row>
    <row r="2647" spans="1:16" ht="15.75" thickTop="1">
      <c r="A2647" s="1136"/>
      <c r="B2647" s="1136"/>
      <c r="C2647" s="1136"/>
      <c r="D2647" s="1136"/>
      <c r="E2647" s="1136"/>
      <c r="F2647" s="1136"/>
      <c r="G2647" s="1136"/>
      <c r="H2647" s="1136"/>
      <c r="I2647" s="1136"/>
      <c r="J2647" s="1136"/>
      <c r="K2647" s="1136"/>
      <c r="L2647" s="1136"/>
      <c r="M2647" s="1136"/>
      <c r="N2647" s="1136"/>
      <c r="O2647" s="1136"/>
    </row>
    <row r="2648" spans="1:16" ht="24.75" customHeight="1" thickBot="1">
      <c r="A2648" s="263">
        <f>A2608+1</f>
        <v>68</v>
      </c>
      <c r="B2648" s="1137" t="s">
        <v>56</v>
      </c>
      <c r="C2648" s="1137"/>
      <c r="D2648" s="1137"/>
      <c r="E2648" s="1137"/>
      <c r="F2648" s="1137"/>
      <c r="G2648" s="1137"/>
      <c r="H2648" s="1137"/>
      <c r="I2648" s="1137"/>
      <c r="J2648" s="1137"/>
      <c r="K2648" s="1137"/>
      <c r="L2648" s="1137"/>
      <c r="M2648" s="1137"/>
      <c r="N2648" s="1137"/>
      <c r="O2648" s="1137"/>
    </row>
    <row r="2649" spans="1:16" s="430" customFormat="1" ht="30.75" customHeight="1" thickTop="1">
      <c r="A2649" s="1138"/>
      <c r="B2649" s="1139"/>
      <c r="C2649" s="1140"/>
      <c r="D2649" s="1143" t="str">
        <f>Master!$E$8</f>
        <v>Govt. Sr. Secondary School Raimalwada</v>
      </c>
      <c r="E2649" s="1144"/>
      <c r="F2649" s="1144"/>
      <c r="G2649" s="1144"/>
      <c r="H2649" s="1144"/>
      <c r="I2649" s="1144"/>
      <c r="J2649" s="1144"/>
      <c r="K2649" s="1144"/>
      <c r="L2649" s="1144"/>
      <c r="M2649" s="1144"/>
      <c r="N2649" s="1144"/>
      <c r="O2649" s="1145"/>
    </row>
    <row r="2650" spans="1:16" ht="26.25" customHeight="1" thickBot="1">
      <c r="A2650" s="1138"/>
      <c r="B2650" s="1141"/>
      <c r="C2650" s="1142"/>
      <c r="D2650" s="1146" t="str">
        <f>Master!$E$11</f>
        <v>P.S.-Bapini (Jodhpur)</v>
      </c>
      <c r="E2650" s="1147"/>
      <c r="F2650" s="1147"/>
      <c r="G2650" s="1147"/>
      <c r="H2650" s="1147"/>
      <c r="I2650" s="1147"/>
      <c r="J2650" s="1147"/>
      <c r="K2650" s="1147"/>
      <c r="L2650" s="1147"/>
      <c r="M2650" s="1147"/>
      <c r="N2650" s="1147"/>
      <c r="O2650" s="1148"/>
    </row>
    <row r="2651" spans="1:16" ht="22.5" customHeight="1">
      <c r="A2651" s="1138"/>
      <c r="B2651" s="262"/>
      <c r="C2651" s="1149" t="s">
        <v>183</v>
      </c>
      <c r="D2651" s="1150"/>
      <c r="E2651" s="1150"/>
      <c r="F2651" s="1150"/>
      <c r="G2651" s="1151"/>
      <c r="H2651" s="1158" t="s">
        <v>156</v>
      </c>
      <c r="I2651" s="1158"/>
      <c r="J2651" s="1161">
        <f>VLOOKUP($A2648,'Class-9'!$B$9:$K$108,6)</f>
        <v>0</v>
      </c>
      <c r="K2651" s="1162"/>
      <c r="L2651" s="1167" t="s">
        <v>76</v>
      </c>
      <c r="M2651" s="1168"/>
      <c r="N2651" s="1169" t="str">
        <f>Master!$E$14</f>
        <v>08151106901</v>
      </c>
      <c r="O2651" s="1170"/>
    </row>
    <row r="2652" spans="1:16" ht="18.75" customHeight="1">
      <c r="A2652" s="1138"/>
      <c r="B2652" s="37"/>
      <c r="C2652" s="1152"/>
      <c r="D2652" s="1153"/>
      <c r="E2652" s="1153"/>
      <c r="F2652" s="1153"/>
      <c r="G2652" s="1154"/>
      <c r="H2652" s="1159"/>
      <c r="I2652" s="1159"/>
      <c r="J2652" s="1163"/>
      <c r="K2652" s="1164"/>
      <c r="L2652" s="1171" t="s">
        <v>72</v>
      </c>
      <c r="M2652" s="1172"/>
      <c r="N2652" s="1172"/>
      <c r="O2652" s="1173"/>
      <c r="P2652" s="104" t="s">
        <v>191</v>
      </c>
    </row>
    <row r="2653" spans="1:16" ht="23.25" customHeight="1" thickBot="1">
      <c r="A2653" s="1138"/>
      <c r="B2653" s="37"/>
      <c r="C2653" s="1155"/>
      <c r="D2653" s="1156"/>
      <c r="E2653" s="1156"/>
      <c r="F2653" s="1156"/>
      <c r="G2653" s="1157"/>
      <c r="H2653" s="1160"/>
      <c r="I2653" s="1160"/>
      <c r="J2653" s="1165"/>
      <c r="K2653" s="1166"/>
      <c r="L2653" s="1174" t="s">
        <v>57</v>
      </c>
      <c r="M2653" s="1175"/>
      <c r="N2653" s="1176" t="str">
        <f>Master!$E$6</f>
        <v>2021-22</v>
      </c>
      <c r="O2653" s="1177"/>
    </row>
    <row r="2654" spans="1:16" ht="20.25" customHeight="1">
      <c r="A2654" s="1138"/>
      <c r="B2654" s="417" t="s">
        <v>200</v>
      </c>
      <c r="C2654" s="1178" t="s">
        <v>22</v>
      </c>
      <c r="D2654" s="1179"/>
      <c r="E2654" s="1179"/>
      <c r="F2654" s="1180"/>
      <c r="G2654" s="23" t="s">
        <v>181</v>
      </c>
      <c r="H2654" s="1181">
        <f>VLOOKUP($A2648,'Class-9'!$B$9:$FL$108,4,0)</f>
        <v>0</v>
      </c>
      <c r="I2654" s="1181"/>
      <c r="J2654" s="1181"/>
      <c r="K2654" s="1181"/>
      <c r="L2654" s="1181"/>
      <c r="M2654" s="1181"/>
      <c r="N2654" s="1181"/>
      <c r="O2654" s="1182"/>
    </row>
    <row r="2655" spans="1:16" ht="20.25" customHeight="1">
      <c r="A2655" s="1138"/>
      <c r="B2655" s="417" t="s">
        <v>200</v>
      </c>
      <c r="C2655" s="1183" t="s">
        <v>24</v>
      </c>
      <c r="D2655" s="1184"/>
      <c r="E2655" s="1184"/>
      <c r="F2655" s="1185"/>
      <c r="G2655" s="31" t="s">
        <v>181</v>
      </c>
      <c r="H2655" s="1186">
        <f>VLOOKUP($A2648,'Class-9'!$B$9:$FL$108,7,0)</f>
        <v>0</v>
      </c>
      <c r="I2655" s="1186"/>
      <c r="J2655" s="1186"/>
      <c r="K2655" s="1186"/>
      <c r="L2655" s="1186"/>
      <c r="M2655" s="1186"/>
      <c r="N2655" s="1186"/>
      <c r="O2655" s="1187"/>
    </row>
    <row r="2656" spans="1:16" ht="20.25" customHeight="1">
      <c r="A2656" s="1138"/>
      <c r="B2656" s="417" t="s">
        <v>200</v>
      </c>
      <c r="C2656" s="1183" t="s">
        <v>25</v>
      </c>
      <c r="D2656" s="1184"/>
      <c r="E2656" s="1184"/>
      <c r="F2656" s="1185"/>
      <c r="G2656" s="31" t="s">
        <v>181</v>
      </c>
      <c r="H2656" s="1186">
        <f>VLOOKUP($A2648,'Class-9'!$B$9:$FL$108,8,0)</f>
        <v>0</v>
      </c>
      <c r="I2656" s="1186"/>
      <c r="J2656" s="1186"/>
      <c r="K2656" s="1186"/>
      <c r="L2656" s="1186"/>
      <c r="M2656" s="1186"/>
      <c r="N2656" s="1186"/>
      <c r="O2656" s="1187"/>
    </row>
    <row r="2657" spans="1:15" ht="20.25" customHeight="1">
      <c r="A2657" s="1138"/>
      <c r="B2657" s="417" t="s">
        <v>200</v>
      </c>
      <c r="C2657" s="1183" t="s">
        <v>58</v>
      </c>
      <c r="D2657" s="1184"/>
      <c r="E2657" s="1184"/>
      <c r="F2657" s="1185"/>
      <c r="G2657" s="31" t="s">
        <v>181</v>
      </c>
      <c r="H2657" s="1186">
        <f>VLOOKUP($A2648,'Class-9'!$B$9:$FL$108,9,0)</f>
        <v>0</v>
      </c>
      <c r="I2657" s="1186"/>
      <c r="J2657" s="1186"/>
      <c r="K2657" s="1186"/>
      <c r="L2657" s="1186"/>
      <c r="M2657" s="1186"/>
      <c r="N2657" s="1186"/>
      <c r="O2657" s="1187"/>
    </row>
    <row r="2658" spans="1:15" ht="20.25" customHeight="1">
      <c r="A2658" s="1138"/>
      <c r="B2658" s="417" t="s">
        <v>200</v>
      </c>
      <c r="C2658" s="1183" t="s">
        <v>59</v>
      </c>
      <c r="D2658" s="1184"/>
      <c r="E2658" s="1184"/>
      <c r="F2658" s="1185"/>
      <c r="G2658" s="31" t="s">
        <v>181</v>
      </c>
      <c r="H2658" s="1188" t="str">
        <f>CONCATENATE('Class-9'!$G$4,'Class-9'!$J$4)</f>
        <v>9(A)</v>
      </c>
      <c r="I2658" s="1186"/>
      <c r="J2658" s="1186"/>
      <c r="K2658" s="1186"/>
      <c r="L2658" s="1186"/>
      <c r="M2658" s="1186"/>
      <c r="N2658" s="1186"/>
      <c r="O2658" s="1187"/>
    </row>
    <row r="2659" spans="1:15" ht="20.25" customHeight="1" thickBot="1">
      <c r="A2659" s="1138"/>
      <c r="B2659" s="417" t="s">
        <v>200</v>
      </c>
      <c r="C2659" s="1189" t="s">
        <v>27</v>
      </c>
      <c r="D2659" s="1190"/>
      <c r="E2659" s="1190"/>
      <c r="F2659" s="1191"/>
      <c r="G2659" s="80" t="s">
        <v>181</v>
      </c>
      <c r="H2659" s="1192">
        <f>VLOOKUP($A2648,'Class-9'!$B$9:$FL$108,10,0)</f>
        <v>0</v>
      </c>
      <c r="I2659" s="1192"/>
      <c r="J2659" s="1192"/>
      <c r="K2659" s="1192"/>
      <c r="L2659" s="1192"/>
      <c r="M2659" s="1192"/>
      <c r="N2659" s="1192"/>
      <c r="O2659" s="1193"/>
    </row>
    <row r="2660" spans="1:15" ht="16.5" customHeight="1">
      <c r="A2660" s="1138"/>
      <c r="B2660" s="417" t="s">
        <v>200</v>
      </c>
      <c r="C2660" s="1194" t="s">
        <v>60</v>
      </c>
      <c r="D2660" s="1195"/>
      <c r="E2660" s="1198" t="s">
        <v>81</v>
      </c>
      <c r="F2660" s="1198" t="s">
        <v>82</v>
      </c>
      <c r="G2660" s="1200" t="s">
        <v>32</v>
      </c>
      <c r="H2660" s="1202" t="s">
        <v>61</v>
      </c>
      <c r="I2660" s="1202"/>
      <c r="J2660" s="1203"/>
      <c r="K2660" s="1204" t="s">
        <v>97</v>
      </c>
      <c r="L2660" s="1205"/>
      <c r="M2660" s="1206"/>
      <c r="N2660" s="1097" t="s">
        <v>88</v>
      </c>
      <c r="O2660" s="1099" t="s">
        <v>118</v>
      </c>
    </row>
    <row r="2661" spans="1:15" ht="16.5" customHeight="1">
      <c r="A2661" s="1138"/>
      <c r="B2661" s="417" t="s">
        <v>200</v>
      </c>
      <c r="C2661" s="1196"/>
      <c r="D2661" s="1197"/>
      <c r="E2661" s="1199"/>
      <c r="F2661" s="1199"/>
      <c r="G2661" s="1201"/>
      <c r="H2661" s="428" t="s">
        <v>31</v>
      </c>
      <c r="I2661" s="254" t="s">
        <v>194</v>
      </c>
      <c r="J2661" s="429" t="s">
        <v>32</v>
      </c>
      <c r="K2661" s="428" t="s">
        <v>31</v>
      </c>
      <c r="L2661" s="254" t="s">
        <v>194</v>
      </c>
      <c r="M2661" s="429" t="s">
        <v>32</v>
      </c>
      <c r="N2661" s="1098"/>
      <c r="O2661" s="1100"/>
    </row>
    <row r="2662" spans="1:15" ht="16.5" customHeight="1" thickBot="1">
      <c r="A2662" s="1138"/>
      <c r="B2662" s="417" t="s">
        <v>200</v>
      </c>
      <c r="C2662" s="1102" t="s">
        <v>62</v>
      </c>
      <c r="D2662" s="1103"/>
      <c r="E2662" s="253">
        <f>'Class-9'!$L$7</f>
        <v>10</v>
      </c>
      <c r="F2662" s="253">
        <f>'Class-9'!$M$7</f>
        <v>10</v>
      </c>
      <c r="G2662" s="255">
        <f>SUM(E2662:F2662)</f>
        <v>20</v>
      </c>
      <c r="H2662" s="253">
        <f>'Class-9'!$O$7</f>
        <v>24</v>
      </c>
      <c r="I2662" s="253">
        <f>'Class-9'!$P$7</f>
        <v>6</v>
      </c>
      <c r="J2662" s="255">
        <f>SUM(H2662:I2662)</f>
        <v>30</v>
      </c>
      <c r="K2662" s="253">
        <f>'Class-9'!$R$7</f>
        <v>40</v>
      </c>
      <c r="L2662" s="253">
        <f>'Class-9'!$S$7</f>
        <v>10</v>
      </c>
      <c r="M2662" s="255">
        <f>SUM(K2662:L2662)</f>
        <v>50</v>
      </c>
      <c r="N2662" s="129">
        <f>SUM(G2662,J2662,M2662)</f>
        <v>100</v>
      </c>
      <c r="O2662" s="1101"/>
    </row>
    <row r="2663" spans="1:15" ht="16.5" customHeight="1">
      <c r="A2663" s="1138"/>
      <c r="B2663" s="417" t="s">
        <v>200</v>
      </c>
      <c r="C2663" s="1104" t="str">
        <f>'Class-9'!$L$3</f>
        <v>HINDI</v>
      </c>
      <c r="D2663" s="1105"/>
      <c r="E2663" s="81">
        <f>IF($J2651="TC",0,IF($J2651="Nso",0,VLOOKUP($A2648,'Class-9'!$B$9:$FL$108,11,0)))</f>
        <v>0</v>
      </c>
      <c r="F2663" s="81">
        <f>IF($J2651="TC",0,IF($J2651="Nso",0,VLOOKUP($A2648,'Class-9'!$B$9:$FL$108,12,0)))</f>
        <v>0</v>
      </c>
      <c r="G2663" s="256">
        <f>E2663+F2663</f>
        <v>0</v>
      </c>
      <c r="H2663" s="81">
        <f>IF($J2651="TC",0,IF($J2651="Nso",0,VLOOKUP($A2648,'Class-9'!$B$9:$FL$108,14,0)))</f>
        <v>0</v>
      </c>
      <c r="I2663" s="81">
        <f>IF($J2651="TC",0,IF($J2651="Nso",0,VLOOKUP($A2648,'Class-9'!$B$9:$FL$108,15,0)))</f>
        <v>0</v>
      </c>
      <c r="J2663" s="256">
        <f>H2663+I2663</f>
        <v>0</v>
      </c>
      <c r="K2663" s="81">
        <f>IF($J2651="TC",0,IF($J2651="Nso",0,VLOOKUP($A2648,'Class-9'!$B$9:$FL$108,17,0)))</f>
        <v>0</v>
      </c>
      <c r="L2663" s="81">
        <f>IF($J2651="Nso",0,VLOOKUP($A2648,'Class-9'!$B$9:$FL$108,18,0))</f>
        <v>0</v>
      </c>
      <c r="M2663" s="256">
        <f>K2663+L2663</f>
        <v>0</v>
      </c>
      <c r="N2663" s="81">
        <f>G2663+J2663+M2663</f>
        <v>0</v>
      </c>
      <c r="O2663" s="82" t="str">
        <f>IF($J2651="TC",0,IF($J2651="Nso",0,VLOOKUP($A2648,'Class-9'!$B$9:$FL$108,24,0)))</f>
        <v/>
      </c>
    </row>
    <row r="2664" spans="1:15" ht="16.5" customHeight="1" thickBot="1">
      <c r="A2664" s="1138"/>
      <c r="B2664" s="417" t="s">
        <v>200</v>
      </c>
      <c r="C2664" s="1106" t="str">
        <f>'Class-9'!$Z$3</f>
        <v>ENGLISH</v>
      </c>
      <c r="D2664" s="1107"/>
      <c r="E2664" s="419">
        <f>IF($J2651="TC",0,IF($J2651="Nso",0,VLOOKUP($A2648,'Class-9'!$B$9:$FL$108,25,0)))</f>
        <v>0</v>
      </c>
      <c r="F2664" s="419">
        <f>IF($J2651="TC",0,IF($J2651="Nso",0,VLOOKUP($A2648,'Class-9'!$B$9:$FL$108,26,0)))</f>
        <v>0</v>
      </c>
      <c r="G2664" s="420">
        <f t="shared" ref="G2664" si="536">E2664+F2664</f>
        <v>0</v>
      </c>
      <c r="H2664" s="421">
        <f>IF($J2651="TC",0,IF($J2651="Nso",0,VLOOKUP($A2648,'Class-9'!$B$9:$FL$108,28,0)))</f>
        <v>0</v>
      </c>
      <c r="I2664" s="419">
        <f>IF($J2651="TC",0,IF($J2651="Nso",0,VLOOKUP($A2648,'Class-9'!$B$9:$FL$108,29,0)))</f>
        <v>0</v>
      </c>
      <c r="J2664" s="420">
        <f t="shared" ref="J2664" si="537">H2664+I2664</f>
        <v>0</v>
      </c>
      <c r="K2664" s="419">
        <f>IF($J2651="TC",0,IF($J2651="Nso",0,VLOOKUP($A2648,'Class-9'!$B$9:$FL$108,31,0)))</f>
        <v>0</v>
      </c>
      <c r="L2664" s="419">
        <f>IF($J2651="Nso",0,VLOOKUP($A2648,'Class-9'!$B$9:$FL$108,32,0))</f>
        <v>0</v>
      </c>
      <c r="M2664" s="420">
        <f t="shared" ref="M2664" si="538">K2664+L2664</f>
        <v>0</v>
      </c>
      <c r="N2664" s="419">
        <f t="shared" ref="N2664" si="539">G2664+J2664+M2664</f>
        <v>0</v>
      </c>
      <c r="O2664" s="422" t="str">
        <f>IF($J2651="TC",0,IF($J2651="Nso",0,VLOOKUP($A2648,'Class-9'!$B$9:$FL$108,38,0)))</f>
        <v/>
      </c>
    </row>
    <row r="2665" spans="1:15" ht="16.5" customHeight="1" thickBot="1">
      <c r="A2665" s="1138"/>
      <c r="B2665" s="417" t="s">
        <v>200</v>
      </c>
      <c r="C2665" s="1108" t="s">
        <v>62</v>
      </c>
      <c r="D2665" s="1109"/>
      <c r="E2665" s="424">
        <f>'Class-9'!$AN$7</f>
        <v>20</v>
      </c>
      <c r="F2665" s="424">
        <f>'Class-9'!$AO$7</f>
        <v>20</v>
      </c>
      <c r="G2665" s="425">
        <f>SUM(E2665:F2665)</f>
        <v>40</v>
      </c>
      <c r="H2665" s="424">
        <f>'Class-9'!$AQ$7</f>
        <v>48</v>
      </c>
      <c r="I2665" s="424">
        <f>'Class-9'!$AR$7</f>
        <v>12</v>
      </c>
      <c r="J2665" s="425">
        <f>SUM(H2665:I2665)</f>
        <v>60</v>
      </c>
      <c r="K2665" s="424">
        <f>'Class-9'!$AT$7</f>
        <v>80</v>
      </c>
      <c r="L2665" s="424">
        <f>'Class-9'!$AU$7</f>
        <v>20</v>
      </c>
      <c r="M2665" s="425">
        <f>SUM(K2665:L2665)</f>
        <v>100</v>
      </c>
      <c r="N2665" s="426">
        <f>SUM(G2665,J2665,M2665)</f>
        <v>200</v>
      </c>
      <c r="O2665" s="427" t="s">
        <v>201</v>
      </c>
    </row>
    <row r="2666" spans="1:15" ht="16.5" customHeight="1">
      <c r="A2666" s="1138"/>
      <c r="B2666" s="417" t="s">
        <v>200</v>
      </c>
      <c r="C2666" s="1110" t="str">
        <f>'Class-9'!$AN$3</f>
        <v>SANSKRIT-I</v>
      </c>
      <c r="D2666" s="1111"/>
      <c r="E2666" s="81">
        <f>IF($J2651="TC",0,IF($J2651="Nso",0,VLOOKUP($A2648,'Class-9'!$B$9:$FL$108,39,0)))</f>
        <v>0</v>
      </c>
      <c r="F2666" s="81">
        <f>IF($J2651="TC",0,IF($J2651="TC",0,IF($J2651="Nso",0,VLOOKUP($A2648,'Class-9'!$B$9:$FL$108,40,0))))</f>
        <v>0</v>
      </c>
      <c r="G2666" s="423">
        <f t="shared" ref="G2666:G2670" si="540">E2666+F2666</f>
        <v>0</v>
      </c>
      <c r="H2666" s="410">
        <f>IF($J2651="TC",0,IF($J2651="Nso",0,VLOOKUP($A2648,'Class-9'!$B$9:$FL$108,42,0)))</f>
        <v>0</v>
      </c>
      <c r="I2666" s="81">
        <f>IF($J2651="TC",0,IF($J2651="Nso",0,VLOOKUP($A2648,'Class-9'!$B$9:$FL$108,43,0)))</f>
        <v>0</v>
      </c>
      <c r="J2666" s="423">
        <f t="shared" ref="J2666:J2670" si="541">H2666+I2666</f>
        <v>0</v>
      </c>
      <c r="K2666" s="81">
        <f>IF($J2651="TC",0,IF($J2651="Nso",0,VLOOKUP($A2648,'Class-9'!$B$9:$FL$108,45,0)))</f>
        <v>0</v>
      </c>
      <c r="L2666" s="81">
        <f>IF($J2651="Nso",0,VLOOKUP($A2648,'Class-9'!$B$9:$FL$108,46,0))</f>
        <v>0</v>
      </c>
      <c r="M2666" s="423">
        <f t="shared" ref="M2666:M2670" si="542">K2666+L2666</f>
        <v>0</v>
      </c>
      <c r="N2666" s="81">
        <f t="shared" ref="N2666:N2670" si="543">G2666+J2666+M2666</f>
        <v>0</v>
      </c>
      <c r="O2666" s="82" t="str">
        <f>IF($J2651="TC",0,IF($J2651="Nso",0,VLOOKUP($A2648,'Class-9'!$B$9:$FL$108,52,0)))</f>
        <v/>
      </c>
    </row>
    <row r="2667" spans="1:15" ht="16.5" customHeight="1">
      <c r="A2667" s="1138"/>
      <c r="B2667" s="417" t="s">
        <v>200</v>
      </c>
      <c r="C2667" s="1112" t="str">
        <f>'Class-9'!$BB$3</f>
        <v>SANSKRIT-II</v>
      </c>
      <c r="D2667" s="1113"/>
      <c r="E2667" s="81">
        <f>IF($J2651="TC",0,IF($J2651="Nso",0,VLOOKUP($A2648,'Class-9'!$B$9:$FL$108,53,0)))</f>
        <v>0</v>
      </c>
      <c r="F2667" s="81">
        <f>IF($J2651="TC",0,IF($J2651="Nso",0,VLOOKUP($A2648,'Class-9'!$B$9:$FL$108,54,0)))</f>
        <v>0</v>
      </c>
      <c r="G2667" s="257">
        <f t="shared" si="540"/>
        <v>0</v>
      </c>
      <c r="H2667" s="258">
        <f>IF($J2651="TC",0,IF($J2651="Nso",0,VLOOKUP($A2648,'Class-9'!$B$9:$FL$108,56,0)))</f>
        <v>0</v>
      </c>
      <c r="I2667" s="81">
        <f>IF($J2651="TC",0,IF($J2651="Nso",0,VLOOKUP($A2648,'Class-9'!$B$9:$FL$108,57,0)))</f>
        <v>0</v>
      </c>
      <c r="J2667" s="257">
        <f t="shared" si="541"/>
        <v>0</v>
      </c>
      <c r="K2667" s="81">
        <f>IF($J2651="TC",0,IF($J2651="Nso",0,VLOOKUP($A2648,'Class-9'!$B$9:$FL$108,59,0)))</f>
        <v>0</v>
      </c>
      <c r="L2667" s="81">
        <f>IF($J2651="Nso",0,VLOOKUP($A2648,'Class-9'!$B$9:$FL$108,60,0))</f>
        <v>0</v>
      </c>
      <c r="M2667" s="257">
        <f t="shared" si="542"/>
        <v>0</v>
      </c>
      <c r="N2667" s="81">
        <f t="shared" si="543"/>
        <v>0</v>
      </c>
      <c r="O2667" s="82" t="str">
        <f>IF($J2651="TC",0,IF($J2651="Nso",0,VLOOKUP($A2648,'Class-9'!$B$9:$FL$108,66,0)))</f>
        <v/>
      </c>
    </row>
    <row r="2668" spans="1:15" ht="16.5" customHeight="1">
      <c r="A2668" s="1138"/>
      <c r="B2668" s="417" t="s">
        <v>200</v>
      </c>
      <c r="C2668" s="1112" t="str">
        <f>'Class-9'!$BP$3</f>
        <v>MATHEMATICS</v>
      </c>
      <c r="D2668" s="1113"/>
      <c r="E2668" s="81">
        <f>IF($J2651="TC",0,IF($J2651="Nso",0,VLOOKUP($A2648,'Class-9'!$B$9:$FL$108,67,0)))</f>
        <v>0</v>
      </c>
      <c r="F2668" s="81">
        <f>IF($J2651="TC",0,IF($J2651="Nso",0,VLOOKUP($A2648,'Class-9'!$B$9:$FL$108,68,0)))</f>
        <v>0</v>
      </c>
      <c r="G2668" s="257">
        <f t="shared" si="540"/>
        <v>0</v>
      </c>
      <c r="H2668" s="258">
        <f>IF($J2651="TC",0,IF($J2651="Nso",0,VLOOKUP($A2648,'Class-9'!$B$9:$FL$108,70,0)))</f>
        <v>0</v>
      </c>
      <c r="I2668" s="81">
        <f>IF($J2651="TC",0,IF($J2651="Nso",0,VLOOKUP($A2648,'Class-9'!$B$9:$FL$108,71,0)))</f>
        <v>0</v>
      </c>
      <c r="J2668" s="257">
        <f t="shared" si="541"/>
        <v>0</v>
      </c>
      <c r="K2668" s="81">
        <f>IF($J2651="TC",0,IF($J2651="Nso",0,VLOOKUP($A2648,'Class-9'!$B$9:$FL$108,73,0)))</f>
        <v>0</v>
      </c>
      <c r="L2668" s="81">
        <f>IF($J2651="Nso",0,VLOOKUP($A2648,'Class-9'!$B$9:$FL$108,74,0))</f>
        <v>0</v>
      </c>
      <c r="M2668" s="257">
        <f t="shared" si="542"/>
        <v>0</v>
      </c>
      <c r="N2668" s="81">
        <f t="shared" si="543"/>
        <v>0</v>
      </c>
      <c r="O2668" s="82" t="str">
        <f>IF($J2651="TC",0,IF($J2651="Nso",0,VLOOKUP($A2648,'Class-9'!$B$9:$FL$108,80,0)))</f>
        <v/>
      </c>
    </row>
    <row r="2669" spans="1:15" ht="16.5" customHeight="1">
      <c r="A2669" s="1138"/>
      <c r="B2669" s="417" t="s">
        <v>200</v>
      </c>
      <c r="C2669" s="1114" t="str">
        <f>'Class-9'!$CD$3</f>
        <v>SCIENCE</v>
      </c>
      <c r="D2669" s="1115"/>
      <c r="E2669" s="411">
        <f>IF($J2651="TC",0,IF($J2651="Nso",0,VLOOKUP($A2648,'Class-9'!$B$9:$FL$108,81,0)))</f>
        <v>0</v>
      </c>
      <c r="F2669" s="411">
        <f>IF($J2651="TC",0,IF($J2651="Nso",0,VLOOKUP($A2648,'Class-9'!$B$9:$FL$108,82,0)))</f>
        <v>0</v>
      </c>
      <c r="G2669" s="412">
        <f t="shared" si="540"/>
        <v>0</v>
      </c>
      <c r="H2669" s="413">
        <f>IF($J2651="TC",0,IF($J2651="Nso",0,VLOOKUP($A2648,'Class-9'!$B$9:$FL$108,84,0)))</f>
        <v>0</v>
      </c>
      <c r="I2669" s="411">
        <f>IF($J2651="TC",0,IF($J2651="Nso",0,VLOOKUP($A2648,'Class-9'!$B$9:$FL$108,85,0)))</f>
        <v>0</v>
      </c>
      <c r="J2669" s="412">
        <f t="shared" si="541"/>
        <v>0</v>
      </c>
      <c r="K2669" s="411">
        <f>IF($J2651="TC",0,IF($J2651="Nso",0,VLOOKUP($A2648,'Class-9'!$B$9:$FL$108,87,0)))</f>
        <v>0</v>
      </c>
      <c r="L2669" s="411">
        <f>IF($J2651="Nso",0,VLOOKUP($A2648,'Class-9'!$B$9:$FL$108,88,0))</f>
        <v>0</v>
      </c>
      <c r="M2669" s="412">
        <f t="shared" si="542"/>
        <v>0</v>
      </c>
      <c r="N2669" s="411">
        <f t="shared" si="543"/>
        <v>0</v>
      </c>
      <c r="O2669" s="414" t="str">
        <f>IF($J2651="TC",0,IF($J2651="Nso",0,VLOOKUP($A2648,'Class-9'!$B$9:$FL$108,94,0)))</f>
        <v/>
      </c>
    </row>
    <row r="2670" spans="1:15" ht="16.5" customHeight="1" thickBot="1">
      <c r="A2670" s="1138"/>
      <c r="B2670" s="417" t="s">
        <v>200</v>
      </c>
      <c r="C2670" s="1114" t="str">
        <f>'Class-9'!$CR$3</f>
        <v>SOCIAL SCIENCE</v>
      </c>
      <c r="D2670" s="1115"/>
      <c r="E2670" s="411">
        <f>IF($J2652="TC",0,IF($J2651="Nso",0,VLOOKUP($A2648,'Class-9'!$B$9:$FL$108,95,0)))</f>
        <v>0</v>
      </c>
      <c r="F2670" s="411">
        <f>IF($J2652="TC",0,IF($J2651="Nso",0,VLOOKUP($A2648,'Class-9'!$B$9:$FL$108,96,0)))</f>
        <v>0</v>
      </c>
      <c r="G2670" s="412">
        <f t="shared" si="540"/>
        <v>0</v>
      </c>
      <c r="H2670" s="413">
        <f>IF($J2652="TC",0,IF($J2651="Nso",0,VLOOKUP($A2648,'Class-9'!$B$9:$FL$108,98,0)))</f>
        <v>0</v>
      </c>
      <c r="I2670" s="411">
        <f>IF($J2652="TC",0,IF($J2651="Nso",0,VLOOKUP($A2648,'Class-9'!$B$9:$FL$108,99,0)))</f>
        <v>0</v>
      </c>
      <c r="J2670" s="412">
        <f t="shared" si="541"/>
        <v>0</v>
      </c>
      <c r="K2670" s="411">
        <f>IF($J2652="TC",0,IF($J2651="Nso",0,VLOOKUP($A2648,'Class-9'!$B$9:$FL$108,101,0)))</f>
        <v>0</v>
      </c>
      <c r="L2670" s="411">
        <f>IF($J2652="Nso",0,VLOOKUP($A2648,'Class-9'!$B$9:$FL$108,102,0))</f>
        <v>0</v>
      </c>
      <c r="M2670" s="412">
        <f t="shared" si="542"/>
        <v>0</v>
      </c>
      <c r="N2670" s="411">
        <f t="shared" si="543"/>
        <v>0</v>
      </c>
      <c r="O2670" s="414" t="str">
        <f>IF($J2652="TC",0,IF($J2651="Nso",0,VLOOKUP($A2648,'Class-9'!$B$9:$FL$108,108,0)))</f>
        <v/>
      </c>
    </row>
    <row r="2671" spans="1:15" ht="23.25" customHeight="1">
      <c r="A2671" s="1138"/>
      <c r="B2671" s="417" t="s">
        <v>200</v>
      </c>
      <c r="C2671" s="1116" t="s">
        <v>89</v>
      </c>
      <c r="D2671" s="1117"/>
      <c r="E2671" s="1118"/>
      <c r="F2671" s="1122" t="s">
        <v>90</v>
      </c>
      <c r="G2671" s="1123"/>
      <c r="H2671" s="1124" t="s">
        <v>91</v>
      </c>
      <c r="I2671" s="1125"/>
      <c r="J2671" s="1126" t="s">
        <v>47</v>
      </c>
      <c r="K2671" s="1127"/>
      <c r="L2671" s="415" t="s">
        <v>111</v>
      </c>
      <c r="M2671" s="1128" t="s">
        <v>45</v>
      </c>
      <c r="N2671" s="1129"/>
      <c r="O2671" s="416" t="s">
        <v>49</v>
      </c>
    </row>
    <row r="2672" spans="1:15" ht="20.25" customHeight="1" thickBot="1">
      <c r="A2672" s="1138"/>
      <c r="B2672" s="417" t="s">
        <v>200</v>
      </c>
      <c r="C2672" s="1119"/>
      <c r="D2672" s="1120"/>
      <c r="E2672" s="1121"/>
      <c r="F2672" s="1130">
        <f>IF($J2651="TC",0,IF($J2651="Nso",0,VLOOKUP($A2648,'Class-9'!$B$9:$FL$108,160,0)))</f>
        <v>0</v>
      </c>
      <c r="G2672" s="1131"/>
      <c r="H2672" s="1130">
        <f>IF($J2651="TC",0,IF($J2651="Nso",0,VLOOKUP($A2648,'Class-9'!$B$9:$FL$108,161,0)))</f>
        <v>0</v>
      </c>
      <c r="I2672" s="1131"/>
      <c r="J2672" s="1132">
        <f>IF($J2651="TC",0,IF($J2651="Nso",0,VLOOKUP($A2648,'Class-9'!$B$9:$FL$108,162,0)))</f>
        <v>0</v>
      </c>
      <c r="K2672" s="1133"/>
      <c r="L2672" s="259" t="str">
        <f>IF($J2651="TC",0,IF($J2651="Nso",0,VLOOKUP($A2648,'Class-9'!$B$9:$FL$108,163,0)))</f>
        <v/>
      </c>
      <c r="M2672" s="1134" t="str">
        <f>IF($J2651="TC","TC",IF($J2651="Nso","NSO",VLOOKUP($A2648,'Class-9'!$B$9:$FL$108,164,0)))</f>
        <v/>
      </c>
      <c r="N2672" s="1135"/>
      <c r="O2672" s="79" t="str">
        <f>IF($J2651="Nso",0,VLOOKUP($A2648,'Class-9'!$B$9:$FL$108,166,0))</f>
        <v/>
      </c>
    </row>
    <row r="2673" spans="1:15" ht="20.25" customHeight="1">
      <c r="A2673" s="1138"/>
      <c r="B2673" s="417" t="s">
        <v>200</v>
      </c>
      <c r="C2673" s="1061" t="s">
        <v>64</v>
      </c>
      <c r="D2673" s="1062"/>
      <c r="E2673" s="1062"/>
      <c r="F2673" s="1062"/>
      <c r="G2673" s="1062"/>
      <c r="H2673" s="1063"/>
      <c r="I2673" s="1064" t="s">
        <v>65</v>
      </c>
      <c r="J2673" s="1065"/>
      <c r="K2673" s="1065"/>
      <c r="L2673" s="83">
        <f>VLOOKUP($A2648,'Class-9'!$B$9:$FL$108,157,0)</f>
        <v>0</v>
      </c>
      <c r="M2673" s="1066" t="s">
        <v>121</v>
      </c>
      <c r="N2673" s="1067"/>
      <c r="O2673" s="1068"/>
    </row>
    <row r="2674" spans="1:15" ht="20.25" customHeight="1" thickBot="1">
      <c r="A2674" s="1138"/>
      <c r="B2674" s="417" t="s">
        <v>200</v>
      </c>
      <c r="C2674" s="1069" t="s">
        <v>60</v>
      </c>
      <c r="D2674" s="1070"/>
      <c r="E2674" s="1070"/>
      <c r="F2674" s="1071" t="s">
        <v>192</v>
      </c>
      <c r="G2674" s="1071"/>
      <c r="H2674" s="260" t="s">
        <v>53</v>
      </c>
      <c r="I2674" s="1072" t="s">
        <v>66</v>
      </c>
      <c r="J2674" s="1073"/>
      <c r="K2674" s="1073"/>
      <c r="L2674" s="113">
        <f>VLOOKUP($A2648,'Class-9'!$B$9:$FL$108,158,0)</f>
        <v>0</v>
      </c>
      <c r="M2674" s="1074" t="str">
        <f>IF($J2651="TC",0,IF($J2651="Nso",0,VLOOKUP($A2648,'Class-9'!$B$9:$FL$108,159,0)))</f>
        <v/>
      </c>
      <c r="N2674" s="1075"/>
      <c r="O2674" s="1076"/>
    </row>
    <row r="2675" spans="1:15" ht="17.25" customHeight="1">
      <c r="A2675" s="1138"/>
      <c r="B2675" s="417" t="s">
        <v>200</v>
      </c>
      <c r="C2675" s="1069"/>
      <c r="D2675" s="1070"/>
      <c r="E2675" s="1070"/>
      <c r="F2675" s="1071"/>
      <c r="G2675" s="1071"/>
      <c r="H2675" s="261" t="s">
        <v>119</v>
      </c>
      <c r="I2675" s="1077" t="s">
        <v>67</v>
      </c>
      <c r="J2675" s="1078"/>
      <c r="K2675" s="1078"/>
      <c r="L2675" s="1079">
        <f>IF($J2651="TC","Transferred",IF($J2651="Nso","NameSeparated",VLOOKUP($A2648,'Class-9'!$B$9:$FL$108,167,0)))</f>
        <v>0</v>
      </c>
      <c r="M2675" s="1079"/>
      <c r="N2675" s="1079"/>
      <c r="O2675" s="1080"/>
    </row>
    <row r="2676" spans="1:15" ht="17.25" customHeight="1">
      <c r="A2676" s="1138"/>
      <c r="B2676" s="417" t="s">
        <v>200</v>
      </c>
      <c r="C2676" s="1081" t="str">
        <f>'Class-9'!$DF$3</f>
        <v>Foundation Of Information Tech.</v>
      </c>
      <c r="D2676" s="1082"/>
      <c r="E2676" s="1083"/>
      <c r="F2676" s="1084" t="str">
        <f>IF($J2651="TC",0,IF($J2651="Nso",0,VLOOKUP($A2648,'Class-9'!$B$9:$GP$108,185,0)))</f>
        <v>0/200</v>
      </c>
      <c r="G2676" s="1084"/>
      <c r="H2676" s="78" t="str">
        <f>IF($J2651="TC",0,IF($J2651="Nso",0,VLOOKUP($A2648,'Class-9'!$B$9:$GP$108,120,0)))</f>
        <v/>
      </c>
      <c r="I2676" s="1085" t="s">
        <v>79</v>
      </c>
      <c r="J2676" s="1086"/>
      <c r="K2676" s="1086"/>
      <c r="L2676" s="1087">
        <f>'Class-9'!$T$2</f>
        <v>44676</v>
      </c>
      <c r="M2676" s="1088"/>
      <c r="N2676" s="1088"/>
      <c r="O2676" s="1089"/>
    </row>
    <row r="2677" spans="1:15" ht="21" customHeight="1">
      <c r="A2677" s="1138"/>
      <c r="B2677" s="417" t="s">
        <v>200</v>
      </c>
      <c r="C2677" s="1090" t="str">
        <f>'Class-9'!$DR$3</f>
        <v>Health &amp; Phy. Edu.</v>
      </c>
      <c r="D2677" s="1084"/>
      <c r="E2677" s="1084"/>
      <c r="F2677" s="1030" t="str">
        <f>IF($J2651="TC",0,IF($J2651="Nso",0,VLOOKUP($A2648,'Class-9'!$B$9:$GP$108,189,0)))</f>
        <v>0/200</v>
      </c>
      <c r="G2677" s="1031"/>
      <c r="H2677" s="78" t="str">
        <f>IF($J2651="TC",0,IF($J2651="Nso",0,VLOOKUP($A2648,'Class-9'!$B$9:$GP$108,132,0)))</f>
        <v/>
      </c>
      <c r="I2677" s="1091"/>
      <c r="J2677" s="1092"/>
      <c r="K2677" s="1092"/>
      <c r="L2677" s="1092"/>
      <c r="M2677" s="1092"/>
      <c r="N2677" s="1092"/>
      <c r="O2677" s="1093"/>
    </row>
    <row r="2678" spans="1:15" ht="21" customHeight="1">
      <c r="A2678" s="1138"/>
      <c r="B2678" s="417" t="s">
        <v>200</v>
      </c>
      <c r="C2678" s="1028" t="str">
        <f>'Class-9'!$ED$3</f>
        <v>S.U.P.W.</v>
      </c>
      <c r="D2678" s="1029"/>
      <c r="E2678" s="1029"/>
      <c r="F2678" s="1030" t="str">
        <f>IF($J2651="TC",0,IF($J2651="Nso",0,VLOOKUP($A2648,'Class-9'!$B$9:$GP$108,193,0)))</f>
        <v>0/100</v>
      </c>
      <c r="G2678" s="1031"/>
      <c r="H2678" s="78" t="str">
        <f>IF($J2651="TC",0,IF($J2651="Nso",0,VLOOKUP($A2648,'Class-9'!$B$9:$GP$108,138,0)))</f>
        <v/>
      </c>
      <c r="I2678" s="1094"/>
      <c r="J2678" s="1095"/>
      <c r="K2678" s="1095"/>
      <c r="L2678" s="1095"/>
      <c r="M2678" s="1095"/>
      <c r="N2678" s="1095"/>
      <c r="O2678" s="1096"/>
    </row>
    <row r="2679" spans="1:15" ht="14.25" customHeight="1">
      <c r="A2679" s="1138"/>
      <c r="B2679" s="417" t="s">
        <v>200</v>
      </c>
      <c r="C2679" s="1028" t="str">
        <f>'Class-9'!$EJ$3</f>
        <v>ART EDUCATION</v>
      </c>
      <c r="D2679" s="1029"/>
      <c r="E2679" s="1029"/>
      <c r="F2679" s="1030" t="str">
        <f>IF($J2650="TC",0,IF($J2650="Nso",0,VLOOKUP($A2648,'Class-9'!$B$9:$GP$108,197,0)))</f>
        <v>0/100</v>
      </c>
      <c r="G2679" s="1031"/>
      <c r="H2679" s="78" t="str">
        <f>IF($J2650="TC",0,IF($J2650="Nso",0,VLOOKUP($A2648,'Class-9'!$B$9:$GP$108,144,0)))</f>
        <v/>
      </c>
      <c r="I2679" s="1032" t="s">
        <v>92</v>
      </c>
      <c r="J2679" s="1033"/>
      <c r="K2679" s="1033"/>
      <c r="L2679" s="1033"/>
      <c r="M2679" s="1033"/>
      <c r="N2679" s="1033"/>
      <c r="O2679" s="1034"/>
    </row>
    <row r="2680" spans="1:15" ht="14.25" customHeight="1" thickBot="1">
      <c r="A2680" s="1138"/>
      <c r="B2680" s="417" t="s">
        <v>200</v>
      </c>
      <c r="C2680" s="1035" t="str">
        <f>'Class-9'!$EP$3</f>
        <v>H &amp; C RAJ</v>
      </c>
      <c r="D2680" s="1036"/>
      <c r="E2680" s="1036"/>
      <c r="F2680" s="1037" t="str">
        <f>IF($J2651="TC",0,IF($J2651="Nso",0,VLOOKUP($A2648,'Class-9'!$B$9:$GU$108,201,0)))</f>
        <v>0/200</v>
      </c>
      <c r="G2680" s="1038"/>
      <c r="H2680" s="374" t="str">
        <f>IF($J2651="TC",0,IF($J2651="Nso",0,VLOOKUP($A2648,'Class-9'!$B$9:$GU$108,156,0)))</f>
        <v/>
      </c>
      <c r="I2680" s="1032" t="s">
        <v>73</v>
      </c>
      <c r="J2680" s="1033"/>
      <c r="K2680" s="1033"/>
      <c r="L2680" s="1033"/>
      <c r="M2680" s="1033"/>
      <c r="N2680" s="1033"/>
      <c r="O2680" s="1034"/>
    </row>
    <row r="2681" spans="1:15" ht="20.25" customHeight="1">
      <c r="A2681" s="1138"/>
      <c r="B2681" s="417" t="s">
        <v>200</v>
      </c>
      <c r="C2681" s="1046" t="s">
        <v>204</v>
      </c>
      <c r="D2681" s="1047"/>
      <c r="E2681" s="1048"/>
      <c r="F2681" s="1055" t="s">
        <v>205</v>
      </c>
      <c r="G2681" s="1056"/>
      <c r="H2681" s="434" t="s">
        <v>34</v>
      </c>
      <c r="I2681" s="1039" t="s">
        <v>74</v>
      </c>
      <c r="J2681" s="1033"/>
      <c r="K2681" s="1033"/>
      <c r="L2681" s="1033"/>
      <c r="M2681" s="1033"/>
      <c r="N2681" s="1033"/>
      <c r="O2681" s="1034"/>
    </row>
    <row r="2682" spans="1:15" ht="20.25" customHeight="1">
      <c r="A2682" s="1138"/>
      <c r="B2682" s="417" t="s">
        <v>200</v>
      </c>
      <c r="C2682" s="1049"/>
      <c r="D2682" s="1050"/>
      <c r="E2682" s="1051"/>
      <c r="F2682" s="1057" t="s">
        <v>206</v>
      </c>
      <c r="G2682" s="1058"/>
      <c r="H2682" s="435" t="s">
        <v>203</v>
      </c>
      <c r="I2682" s="1040" t="s">
        <v>75</v>
      </c>
      <c r="J2682" s="1041"/>
      <c r="K2682" s="1041"/>
      <c r="L2682" s="1041"/>
      <c r="M2682" s="1041"/>
      <c r="N2682" s="1041"/>
      <c r="O2682" s="1042"/>
    </row>
    <row r="2683" spans="1:15" ht="16.5" customHeight="1">
      <c r="A2683" s="1138"/>
      <c r="B2683" s="417" t="s">
        <v>200</v>
      </c>
      <c r="C2683" s="1049"/>
      <c r="D2683" s="1050"/>
      <c r="E2683" s="1051"/>
      <c r="F2683" s="1057" t="s">
        <v>210</v>
      </c>
      <c r="G2683" s="1058"/>
      <c r="H2683" s="435" t="s">
        <v>68</v>
      </c>
      <c r="I2683" s="1043"/>
      <c r="J2683" s="1044"/>
      <c r="K2683" s="1044"/>
      <c r="L2683" s="1044"/>
      <c r="M2683" s="1044"/>
      <c r="N2683" s="1044"/>
      <c r="O2683" s="1045"/>
    </row>
    <row r="2684" spans="1:15" ht="16.5" customHeight="1">
      <c r="A2684" s="1138"/>
      <c r="B2684" s="417" t="s">
        <v>200</v>
      </c>
      <c r="C2684" s="1049"/>
      <c r="D2684" s="1050"/>
      <c r="E2684" s="1051"/>
      <c r="F2684" s="1057" t="s">
        <v>211</v>
      </c>
      <c r="G2684" s="1058"/>
      <c r="H2684" s="435" t="s">
        <v>69</v>
      </c>
      <c r="I2684" s="1043"/>
      <c r="J2684" s="1044"/>
      <c r="K2684" s="1044"/>
      <c r="L2684" s="1044"/>
      <c r="M2684" s="1044"/>
      <c r="N2684" s="1044"/>
      <c r="O2684" s="1045"/>
    </row>
    <row r="2685" spans="1:15" ht="16.5" customHeight="1">
      <c r="A2685" s="1138"/>
      <c r="B2685" s="417" t="s">
        <v>200</v>
      </c>
      <c r="C2685" s="1049"/>
      <c r="D2685" s="1050"/>
      <c r="E2685" s="1051"/>
      <c r="F2685" s="1057" t="s">
        <v>120</v>
      </c>
      <c r="G2685" s="1058"/>
      <c r="H2685" s="435" t="s">
        <v>71</v>
      </c>
      <c r="I2685" s="1022" t="s">
        <v>93</v>
      </c>
      <c r="J2685" s="1023"/>
      <c r="K2685" s="1023"/>
      <c r="L2685" s="1023"/>
      <c r="M2685" s="1023"/>
      <c r="N2685" s="1023"/>
      <c r="O2685" s="1024"/>
    </row>
    <row r="2686" spans="1:15" ht="16.5" customHeight="1" thickBot="1">
      <c r="A2686" s="1138"/>
      <c r="B2686" s="418" t="s">
        <v>200</v>
      </c>
      <c r="C2686" s="1052"/>
      <c r="D2686" s="1053"/>
      <c r="E2686" s="1054"/>
      <c r="F2686" s="1059" t="s">
        <v>208</v>
      </c>
      <c r="G2686" s="1060"/>
      <c r="H2686" s="436" t="s">
        <v>70</v>
      </c>
      <c r="I2686" s="1025"/>
      <c r="J2686" s="1026"/>
      <c r="K2686" s="1026"/>
      <c r="L2686" s="1026"/>
      <c r="M2686" s="1026"/>
      <c r="N2686" s="1026"/>
      <c r="O2686" s="1027"/>
    </row>
    <row r="2687" spans="1:15" ht="24.75" customHeight="1" thickTop="1" thickBot="1">
      <c r="A2687" s="263">
        <f>A2648+1</f>
        <v>69</v>
      </c>
      <c r="B2687" s="1137" t="s">
        <v>56</v>
      </c>
      <c r="C2687" s="1137"/>
      <c r="D2687" s="1137"/>
      <c r="E2687" s="1137"/>
      <c r="F2687" s="1137"/>
      <c r="G2687" s="1137"/>
      <c r="H2687" s="1137"/>
      <c r="I2687" s="1137"/>
      <c r="J2687" s="1137"/>
      <c r="K2687" s="1137"/>
      <c r="L2687" s="1137"/>
      <c r="M2687" s="1137"/>
      <c r="N2687" s="1137"/>
      <c r="O2687" s="1137"/>
    </row>
    <row r="2688" spans="1:15" s="430" customFormat="1" ht="30.75" customHeight="1" thickTop="1">
      <c r="A2688" s="1138"/>
      <c r="B2688" s="1139"/>
      <c r="C2688" s="1140"/>
      <c r="D2688" s="1143" t="str">
        <f>Master!$E$8</f>
        <v>Govt. Sr. Secondary School Raimalwada</v>
      </c>
      <c r="E2688" s="1144"/>
      <c r="F2688" s="1144"/>
      <c r="G2688" s="1144"/>
      <c r="H2688" s="1144"/>
      <c r="I2688" s="1144"/>
      <c r="J2688" s="1144"/>
      <c r="K2688" s="1144"/>
      <c r="L2688" s="1144"/>
      <c r="M2688" s="1144"/>
      <c r="N2688" s="1144"/>
      <c r="O2688" s="1145"/>
    </row>
    <row r="2689" spans="1:16" ht="26.25" customHeight="1" thickBot="1">
      <c r="A2689" s="1138"/>
      <c r="B2689" s="1141"/>
      <c r="C2689" s="1142"/>
      <c r="D2689" s="1146" t="str">
        <f>Master!$E$11</f>
        <v>P.S.-Bapini (Jodhpur)</v>
      </c>
      <c r="E2689" s="1147"/>
      <c r="F2689" s="1147"/>
      <c r="G2689" s="1147"/>
      <c r="H2689" s="1147"/>
      <c r="I2689" s="1147"/>
      <c r="J2689" s="1147"/>
      <c r="K2689" s="1147"/>
      <c r="L2689" s="1147"/>
      <c r="M2689" s="1147"/>
      <c r="N2689" s="1147"/>
      <c r="O2689" s="1148"/>
    </row>
    <row r="2690" spans="1:16" ht="22.5" customHeight="1">
      <c r="A2690" s="1138"/>
      <c r="B2690" s="262"/>
      <c r="C2690" s="1149" t="s">
        <v>183</v>
      </c>
      <c r="D2690" s="1150"/>
      <c r="E2690" s="1150"/>
      <c r="F2690" s="1150"/>
      <c r="G2690" s="1151"/>
      <c r="H2690" s="1158" t="s">
        <v>156</v>
      </c>
      <c r="I2690" s="1158"/>
      <c r="J2690" s="1161">
        <f>VLOOKUP($A2687,'Class-9'!$B$9:$K$108,6)</f>
        <v>0</v>
      </c>
      <c r="K2690" s="1162"/>
      <c r="L2690" s="1167" t="s">
        <v>76</v>
      </c>
      <c r="M2690" s="1168"/>
      <c r="N2690" s="1169" t="str">
        <f>Master!$E$14</f>
        <v>08151106901</v>
      </c>
      <c r="O2690" s="1170"/>
    </row>
    <row r="2691" spans="1:16" ht="18.75" customHeight="1">
      <c r="A2691" s="1138"/>
      <c r="B2691" s="37"/>
      <c r="C2691" s="1152"/>
      <c r="D2691" s="1153"/>
      <c r="E2691" s="1153"/>
      <c r="F2691" s="1153"/>
      <c r="G2691" s="1154"/>
      <c r="H2691" s="1159"/>
      <c r="I2691" s="1159"/>
      <c r="J2691" s="1163"/>
      <c r="K2691" s="1164"/>
      <c r="L2691" s="1171" t="s">
        <v>72</v>
      </c>
      <c r="M2691" s="1172"/>
      <c r="N2691" s="1172"/>
      <c r="O2691" s="1173"/>
      <c r="P2691" s="104" t="s">
        <v>191</v>
      </c>
    </row>
    <row r="2692" spans="1:16" ht="23.25" customHeight="1" thickBot="1">
      <c r="A2692" s="1138"/>
      <c r="B2692" s="37"/>
      <c r="C2692" s="1155"/>
      <c r="D2692" s="1156"/>
      <c r="E2692" s="1156"/>
      <c r="F2692" s="1156"/>
      <c r="G2692" s="1157"/>
      <c r="H2692" s="1160"/>
      <c r="I2692" s="1160"/>
      <c r="J2692" s="1165"/>
      <c r="K2692" s="1166"/>
      <c r="L2692" s="1174" t="s">
        <v>57</v>
      </c>
      <c r="M2692" s="1175"/>
      <c r="N2692" s="1176" t="str">
        <f>Master!$E$6</f>
        <v>2021-22</v>
      </c>
      <c r="O2692" s="1177"/>
    </row>
    <row r="2693" spans="1:16" ht="20.25" customHeight="1">
      <c r="A2693" s="1138"/>
      <c r="B2693" s="417" t="s">
        <v>200</v>
      </c>
      <c r="C2693" s="1178" t="s">
        <v>22</v>
      </c>
      <c r="D2693" s="1179"/>
      <c r="E2693" s="1179"/>
      <c r="F2693" s="1180"/>
      <c r="G2693" s="23" t="s">
        <v>181</v>
      </c>
      <c r="H2693" s="1181">
        <f>VLOOKUP($A2687,'Class-9'!$B$9:$FL$108,4,0)</f>
        <v>0</v>
      </c>
      <c r="I2693" s="1181"/>
      <c r="J2693" s="1181"/>
      <c r="K2693" s="1181"/>
      <c r="L2693" s="1181"/>
      <c r="M2693" s="1181"/>
      <c r="N2693" s="1181"/>
      <c r="O2693" s="1182"/>
    </row>
    <row r="2694" spans="1:16" ht="20.25" customHeight="1">
      <c r="A2694" s="1138"/>
      <c r="B2694" s="417" t="s">
        <v>200</v>
      </c>
      <c r="C2694" s="1183" t="s">
        <v>24</v>
      </c>
      <c r="D2694" s="1184"/>
      <c r="E2694" s="1184"/>
      <c r="F2694" s="1185"/>
      <c r="G2694" s="31" t="s">
        <v>181</v>
      </c>
      <c r="H2694" s="1186">
        <f>VLOOKUP($A2687,'Class-9'!$B$9:$FL$108,7,0)</f>
        <v>0</v>
      </c>
      <c r="I2694" s="1186"/>
      <c r="J2694" s="1186"/>
      <c r="K2694" s="1186"/>
      <c r="L2694" s="1186"/>
      <c r="M2694" s="1186"/>
      <c r="N2694" s="1186"/>
      <c r="O2694" s="1187"/>
    </row>
    <row r="2695" spans="1:16" ht="20.25" customHeight="1">
      <c r="A2695" s="1138"/>
      <c r="B2695" s="417" t="s">
        <v>200</v>
      </c>
      <c r="C2695" s="1183" t="s">
        <v>25</v>
      </c>
      <c r="D2695" s="1184"/>
      <c r="E2695" s="1184"/>
      <c r="F2695" s="1185"/>
      <c r="G2695" s="31" t="s">
        <v>181</v>
      </c>
      <c r="H2695" s="1186">
        <f>VLOOKUP($A2687,'Class-9'!$B$9:$FL$108,8,0)</f>
        <v>0</v>
      </c>
      <c r="I2695" s="1186"/>
      <c r="J2695" s="1186"/>
      <c r="K2695" s="1186"/>
      <c r="L2695" s="1186"/>
      <c r="M2695" s="1186"/>
      <c r="N2695" s="1186"/>
      <c r="O2695" s="1187"/>
    </row>
    <row r="2696" spans="1:16" ht="20.25" customHeight="1">
      <c r="A2696" s="1138"/>
      <c r="B2696" s="417" t="s">
        <v>200</v>
      </c>
      <c r="C2696" s="1183" t="s">
        <v>58</v>
      </c>
      <c r="D2696" s="1184"/>
      <c r="E2696" s="1184"/>
      <c r="F2696" s="1185"/>
      <c r="G2696" s="31" t="s">
        <v>181</v>
      </c>
      <c r="H2696" s="1186">
        <f>VLOOKUP($A2687,'Class-9'!$B$9:$FL$108,9,0)</f>
        <v>0</v>
      </c>
      <c r="I2696" s="1186"/>
      <c r="J2696" s="1186"/>
      <c r="K2696" s="1186"/>
      <c r="L2696" s="1186"/>
      <c r="M2696" s="1186"/>
      <c r="N2696" s="1186"/>
      <c r="O2696" s="1187"/>
    </row>
    <row r="2697" spans="1:16" ht="20.25" customHeight="1">
      <c r="A2697" s="1138"/>
      <c r="B2697" s="417" t="s">
        <v>200</v>
      </c>
      <c r="C2697" s="1183" t="s">
        <v>59</v>
      </c>
      <c r="D2697" s="1184"/>
      <c r="E2697" s="1184"/>
      <c r="F2697" s="1185"/>
      <c r="G2697" s="31" t="s">
        <v>181</v>
      </c>
      <c r="H2697" s="1188" t="str">
        <f>CONCATENATE('Class-9'!$G$4,'Class-9'!$J$4)</f>
        <v>9(A)</v>
      </c>
      <c r="I2697" s="1186"/>
      <c r="J2697" s="1186"/>
      <c r="K2697" s="1186"/>
      <c r="L2697" s="1186"/>
      <c r="M2697" s="1186"/>
      <c r="N2697" s="1186"/>
      <c r="O2697" s="1187"/>
    </row>
    <row r="2698" spans="1:16" ht="20.25" customHeight="1" thickBot="1">
      <c r="A2698" s="1138"/>
      <c r="B2698" s="417" t="s">
        <v>200</v>
      </c>
      <c r="C2698" s="1189" t="s">
        <v>27</v>
      </c>
      <c r="D2698" s="1190"/>
      <c r="E2698" s="1190"/>
      <c r="F2698" s="1191"/>
      <c r="G2698" s="80" t="s">
        <v>181</v>
      </c>
      <c r="H2698" s="1192">
        <f>VLOOKUP($A2687,'Class-9'!$B$9:$FL$108,10,0)</f>
        <v>0</v>
      </c>
      <c r="I2698" s="1192"/>
      <c r="J2698" s="1192"/>
      <c r="K2698" s="1192"/>
      <c r="L2698" s="1192"/>
      <c r="M2698" s="1192"/>
      <c r="N2698" s="1192"/>
      <c r="O2698" s="1193"/>
    </row>
    <row r="2699" spans="1:16" ht="16.5" customHeight="1">
      <c r="A2699" s="1138"/>
      <c r="B2699" s="417" t="s">
        <v>200</v>
      </c>
      <c r="C2699" s="1194" t="s">
        <v>60</v>
      </c>
      <c r="D2699" s="1195"/>
      <c r="E2699" s="1198" t="s">
        <v>81</v>
      </c>
      <c r="F2699" s="1198" t="s">
        <v>82</v>
      </c>
      <c r="G2699" s="1200" t="s">
        <v>32</v>
      </c>
      <c r="H2699" s="1202" t="s">
        <v>61</v>
      </c>
      <c r="I2699" s="1202"/>
      <c r="J2699" s="1203"/>
      <c r="K2699" s="1204" t="s">
        <v>97</v>
      </c>
      <c r="L2699" s="1205"/>
      <c r="M2699" s="1206"/>
      <c r="N2699" s="1097" t="s">
        <v>88</v>
      </c>
      <c r="O2699" s="1099" t="s">
        <v>118</v>
      </c>
    </row>
    <row r="2700" spans="1:16" ht="16.5" customHeight="1">
      <c r="A2700" s="1138"/>
      <c r="B2700" s="417" t="s">
        <v>200</v>
      </c>
      <c r="C2700" s="1196"/>
      <c r="D2700" s="1197"/>
      <c r="E2700" s="1199"/>
      <c r="F2700" s="1199"/>
      <c r="G2700" s="1201"/>
      <c r="H2700" s="428" t="s">
        <v>31</v>
      </c>
      <c r="I2700" s="254" t="s">
        <v>194</v>
      </c>
      <c r="J2700" s="429" t="s">
        <v>32</v>
      </c>
      <c r="K2700" s="428" t="s">
        <v>31</v>
      </c>
      <c r="L2700" s="254" t="s">
        <v>194</v>
      </c>
      <c r="M2700" s="429" t="s">
        <v>32</v>
      </c>
      <c r="N2700" s="1098"/>
      <c r="O2700" s="1100"/>
    </row>
    <row r="2701" spans="1:16" ht="16.5" customHeight="1" thickBot="1">
      <c r="A2701" s="1138"/>
      <c r="B2701" s="417" t="s">
        <v>200</v>
      </c>
      <c r="C2701" s="1102" t="s">
        <v>62</v>
      </c>
      <c r="D2701" s="1103"/>
      <c r="E2701" s="253">
        <f>'Class-9'!$L$7</f>
        <v>10</v>
      </c>
      <c r="F2701" s="253">
        <f>'Class-9'!$M$7</f>
        <v>10</v>
      </c>
      <c r="G2701" s="255">
        <f>SUM(E2701:F2701)</f>
        <v>20</v>
      </c>
      <c r="H2701" s="253">
        <f>'Class-9'!$O$7</f>
        <v>24</v>
      </c>
      <c r="I2701" s="253">
        <f>'Class-9'!$P$7</f>
        <v>6</v>
      </c>
      <c r="J2701" s="255">
        <f>SUM(H2701:I2701)</f>
        <v>30</v>
      </c>
      <c r="K2701" s="253">
        <f>'Class-9'!$R$7</f>
        <v>40</v>
      </c>
      <c r="L2701" s="253">
        <f>'Class-9'!$S$7</f>
        <v>10</v>
      </c>
      <c r="M2701" s="255">
        <f>SUM(K2701:L2701)</f>
        <v>50</v>
      </c>
      <c r="N2701" s="129">
        <f>SUM(G2701,J2701,M2701)</f>
        <v>100</v>
      </c>
      <c r="O2701" s="1101"/>
    </row>
    <row r="2702" spans="1:16" ht="16.5" customHeight="1">
      <c r="A2702" s="1138"/>
      <c r="B2702" s="417" t="s">
        <v>200</v>
      </c>
      <c r="C2702" s="1104" t="str">
        <f>'Class-9'!$L$3</f>
        <v>HINDI</v>
      </c>
      <c r="D2702" s="1105"/>
      <c r="E2702" s="81">
        <f>IF($J2690="TC",0,IF($J2690="Nso",0,VLOOKUP($A2687,'Class-9'!$B$9:$FL$108,11,0)))</f>
        <v>0</v>
      </c>
      <c r="F2702" s="81">
        <f>IF($J2690="TC",0,IF($J2690="Nso",0,VLOOKUP($A2687,'Class-9'!$B$9:$FL$108,12,0)))</f>
        <v>0</v>
      </c>
      <c r="G2702" s="256">
        <f>E2702+F2702</f>
        <v>0</v>
      </c>
      <c r="H2702" s="81">
        <f>IF($J2690="TC",0,IF($J2690="Nso",0,VLOOKUP($A2687,'Class-9'!$B$9:$FL$108,14,0)))</f>
        <v>0</v>
      </c>
      <c r="I2702" s="81">
        <f>IF($J2690="TC",0,IF($J2690="Nso",0,VLOOKUP($A2687,'Class-9'!$B$9:$FL$108,15,0)))</f>
        <v>0</v>
      </c>
      <c r="J2702" s="256">
        <f>H2702+I2702</f>
        <v>0</v>
      </c>
      <c r="K2702" s="81">
        <f>IF($J2690="TC",0,IF($J2690="Nso",0,VLOOKUP($A2687,'Class-9'!$B$9:$FL$108,17,0)))</f>
        <v>0</v>
      </c>
      <c r="L2702" s="81">
        <f>IF($J2690="Nso",0,VLOOKUP($A2687,'Class-9'!$B$9:$FL$108,18,0))</f>
        <v>0</v>
      </c>
      <c r="M2702" s="256">
        <f>K2702+L2702</f>
        <v>0</v>
      </c>
      <c r="N2702" s="81">
        <f>G2702+J2702+M2702</f>
        <v>0</v>
      </c>
      <c r="O2702" s="82" t="str">
        <f>IF($J2690="TC",0,IF($J2690="Nso",0,VLOOKUP($A2687,'Class-9'!$B$9:$FL$108,24,0)))</f>
        <v/>
      </c>
    </row>
    <row r="2703" spans="1:16" ht="16.5" customHeight="1" thickBot="1">
      <c r="A2703" s="1138"/>
      <c r="B2703" s="417" t="s">
        <v>200</v>
      </c>
      <c r="C2703" s="1106" t="str">
        <f>'Class-9'!$Z$3</f>
        <v>ENGLISH</v>
      </c>
      <c r="D2703" s="1107"/>
      <c r="E2703" s="419">
        <f>IF($J2690="TC",0,IF($J2690="Nso",0,VLOOKUP($A2687,'Class-9'!$B$9:$FL$108,25,0)))</f>
        <v>0</v>
      </c>
      <c r="F2703" s="419">
        <f>IF($J2690="TC",0,IF($J2690="Nso",0,VLOOKUP($A2687,'Class-9'!$B$9:$FL$108,26,0)))</f>
        <v>0</v>
      </c>
      <c r="G2703" s="420">
        <f t="shared" ref="G2703" si="544">E2703+F2703</f>
        <v>0</v>
      </c>
      <c r="H2703" s="421">
        <f>IF($J2690="TC",0,IF($J2690="Nso",0,VLOOKUP($A2687,'Class-9'!$B$9:$FL$108,28,0)))</f>
        <v>0</v>
      </c>
      <c r="I2703" s="419">
        <f>IF($J2690="TC",0,IF($J2690="Nso",0,VLOOKUP($A2687,'Class-9'!$B$9:$FL$108,29,0)))</f>
        <v>0</v>
      </c>
      <c r="J2703" s="420">
        <f t="shared" ref="J2703" si="545">H2703+I2703</f>
        <v>0</v>
      </c>
      <c r="K2703" s="419">
        <f>IF($J2690="TC",0,IF($J2690="Nso",0,VLOOKUP($A2687,'Class-9'!$B$9:$FL$108,31,0)))</f>
        <v>0</v>
      </c>
      <c r="L2703" s="419">
        <f>IF($J2690="Nso",0,VLOOKUP($A2687,'Class-9'!$B$9:$FL$108,32,0))</f>
        <v>0</v>
      </c>
      <c r="M2703" s="420">
        <f t="shared" ref="M2703" si="546">K2703+L2703</f>
        <v>0</v>
      </c>
      <c r="N2703" s="419">
        <f t="shared" ref="N2703" si="547">G2703+J2703+M2703</f>
        <v>0</v>
      </c>
      <c r="O2703" s="422" t="str">
        <f>IF($J2690="TC",0,IF($J2690="Nso",0,VLOOKUP($A2687,'Class-9'!$B$9:$FL$108,38,0)))</f>
        <v/>
      </c>
    </row>
    <row r="2704" spans="1:16" ht="16.5" customHeight="1" thickBot="1">
      <c r="A2704" s="1138"/>
      <c r="B2704" s="417" t="s">
        <v>200</v>
      </c>
      <c r="C2704" s="1108" t="s">
        <v>62</v>
      </c>
      <c r="D2704" s="1109"/>
      <c r="E2704" s="424">
        <f>'Class-9'!$AN$7</f>
        <v>20</v>
      </c>
      <c r="F2704" s="424">
        <f>'Class-9'!$AO$7</f>
        <v>20</v>
      </c>
      <c r="G2704" s="425">
        <f>SUM(E2704:F2704)</f>
        <v>40</v>
      </c>
      <c r="H2704" s="424">
        <f>'Class-9'!$AQ$7</f>
        <v>48</v>
      </c>
      <c r="I2704" s="424">
        <f>'Class-9'!$AR$7</f>
        <v>12</v>
      </c>
      <c r="J2704" s="425">
        <f>SUM(H2704:I2704)</f>
        <v>60</v>
      </c>
      <c r="K2704" s="424">
        <f>'Class-9'!$AT$7</f>
        <v>80</v>
      </c>
      <c r="L2704" s="424">
        <f>'Class-9'!$AU$7</f>
        <v>20</v>
      </c>
      <c r="M2704" s="425">
        <f>SUM(K2704:L2704)</f>
        <v>100</v>
      </c>
      <c r="N2704" s="426">
        <f>SUM(G2704,J2704,M2704)</f>
        <v>200</v>
      </c>
      <c r="O2704" s="427" t="s">
        <v>201</v>
      </c>
    </row>
    <row r="2705" spans="1:15" ht="16.5" customHeight="1">
      <c r="A2705" s="1138"/>
      <c r="B2705" s="417" t="s">
        <v>200</v>
      </c>
      <c r="C2705" s="1110" t="str">
        <f>'Class-9'!$AN$3</f>
        <v>SANSKRIT-I</v>
      </c>
      <c r="D2705" s="1111"/>
      <c r="E2705" s="81">
        <f>IF($J2690="TC",0,IF($J2690="Nso",0,VLOOKUP($A2687,'Class-9'!$B$9:$FL$108,39,0)))</f>
        <v>0</v>
      </c>
      <c r="F2705" s="81">
        <f>IF($J2690="TC",0,IF($J2690="TC",0,IF($J2690="Nso",0,VLOOKUP($A2687,'Class-9'!$B$9:$FL$108,40,0))))</f>
        <v>0</v>
      </c>
      <c r="G2705" s="423">
        <f t="shared" ref="G2705:G2709" si="548">E2705+F2705</f>
        <v>0</v>
      </c>
      <c r="H2705" s="410">
        <f>IF($J2690="TC",0,IF($J2690="Nso",0,VLOOKUP($A2687,'Class-9'!$B$9:$FL$108,42,0)))</f>
        <v>0</v>
      </c>
      <c r="I2705" s="81">
        <f>IF($J2690="TC",0,IF($J2690="Nso",0,VLOOKUP($A2687,'Class-9'!$B$9:$FL$108,43,0)))</f>
        <v>0</v>
      </c>
      <c r="J2705" s="423">
        <f t="shared" ref="J2705:J2709" si="549">H2705+I2705</f>
        <v>0</v>
      </c>
      <c r="K2705" s="81">
        <f>IF($J2690="TC",0,IF($J2690="Nso",0,VLOOKUP($A2687,'Class-9'!$B$9:$FL$108,45,0)))</f>
        <v>0</v>
      </c>
      <c r="L2705" s="81">
        <f>IF($J2690="Nso",0,VLOOKUP($A2687,'Class-9'!$B$9:$FL$108,46,0))</f>
        <v>0</v>
      </c>
      <c r="M2705" s="423">
        <f t="shared" ref="M2705:M2709" si="550">K2705+L2705</f>
        <v>0</v>
      </c>
      <c r="N2705" s="81">
        <f t="shared" ref="N2705:N2709" si="551">G2705+J2705+M2705</f>
        <v>0</v>
      </c>
      <c r="O2705" s="82" t="str">
        <f>IF($J2690="TC",0,IF($J2690="Nso",0,VLOOKUP($A2687,'Class-9'!$B$9:$FL$108,52,0)))</f>
        <v/>
      </c>
    </row>
    <row r="2706" spans="1:15" ht="16.5" customHeight="1">
      <c r="A2706" s="1138"/>
      <c r="B2706" s="417" t="s">
        <v>200</v>
      </c>
      <c r="C2706" s="1112" t="str">
        <f>'Class-9'!$BB$3</f>
        <v>SANSKRIT-II</v>
      </c>
      <c r="D2706" s="1113"/>
      <c r="E2706" s="81">
        <f>IF($J2690="TC",0,IF($J2690="Nso",0,VLOOKUP($A2687,'Class-9'!$B$9:$FL$108,53,0)))</f>
        <v>0</v>
      </c>
      <c r="F2706" s="81">
        <f>IF($J2690="TC",0,IF($J2690="Nso",0,VLOOKUP($A2687,'Class-9'!$B$9:$FL$108,54,0)))</f>
        <v>0</v>
      </c>
      <c r="G2706" s="257">
        <f t="shared" si="548"/>
        <v>0</v>
      </c>
      <c r="H2706" s="258">
        <f>IF($J2690="TC",0,IF($J2690="Nso",0,VLOOKUP($A2687,'Class-9'!$B$9:$FL$108,56,0)))</f>
        <v>0</v>
      </c>
      <c r="I2706" s="81">
        <f>IF($J2690="TC",0,IF($J2690="Nso",0,VLOOKUP($A2687,'Class-9'!$B$9:$FL$108,57,0)))</f>
        <v>0</v>
      </c>
      <c r="J2706" s="257">
        <f t="shared" si="549"/>
        <v>0</v>
      </c>
      <c r="K2706" s="81">
        <f>IF($J2690="TC",0,IF($J2690="Nso",0,VLOOKUP($A2687,'Class-9'!$B$9:$FL$108,59,0)))</f>
        <v>0</v>
      </c>
      <c r="L2706" s="81">
        <f>IF($J2690="Nso",0,VLOOKUP($A2687,'Class-9'!$B$9:$FL$108,60,0))</f>
        <v>0</v>
      </c>
      <c r="M2706" s="257">
        <f t="shared" si="550"/>
        <v>0</v>
      </c>
      <c r="N2706" s="81">
        <f t="shared" si="551"/>
        <v>0</v>
      </c>
      <c r="O2706" s="82" t="str">
        <f>IF($J2690="TC",0,IF($J2690="Nso",0,VLOOKUP($A2687,'Class-9'!$B$9:$FL$108,66,0)))</f>
        <v/>
      </c>
    </row>
    <row r="2707" spans="1:15" ht="16.5" customHeight="1">
      <c r="A2707" s="1138"/>
      <c r="B2707" s="417" t="s">
        <v>200</v>
      </c>
      <c r="C2707" s="1112" t="str">
        <f>'Class-9'!$BP$3</f>
        <v>MATHEMATICS</v>
      </c>
      <c r="D2707" s="1113"/>
      <c r="E2707" s="81">
        <f>IF($J2690="TC",0,IF($J2690="Nso",0,VLOOKUP($A2687,'Class-9'!$B$9:$FL$108,67,0)))</f>
        <v>0</v>
      </c>
      <c r="F2707" s="81">
        <f>IF($J2690="TC",0,IF($J2690="Nso",0,VLOOKUP($A2687,'Class-9'!$B$9:$FL$108,68,0)))</f>
        <v>0</v>
      </c>
      <c r="G2707" s="257">
        <f t="shared" si="548"/>
        <v>0</v>
      </c>
      <c r="H2707" s="258">
        <f>IF($J2690="TC",0,IF($J2690="Nso",0,VLOOKUP($A2687,'Class-9'!$B$9:$FL$108,70,0)))</f>
        <v>0</v>
      </c>
      <c r="I2707" s="81">
        <f>IF($J2690="TC",0,IF($J2690="Nso",0,VLOOKUP($A2687,'Class-9'!$B$9:$FL$108,71,0)))</f>
        <v>0</v>
      </c>
      <c r="J2707" s="257">
        <f t="shared" si="549"/>
        <v>0</v>
      </c>
      <c r="K2707" s="81">
        <f>IF($J2690="TC",0,IF($J2690="Nso",0,VLOOKUP($A2687,'Class-9'!$B$9:$FL$108,73,0)))</f>
        <v>0</v>
      </c>
      <c r="L2707" s="81">
        <f>IF($J2690="Nso",0,VLOOKUP($A2687,'Class-9'!$B$9:$FL$108,74,0))</f>
        <v>0</v>
      </c>
      <c r="M2707" s="257">
        <f t="shared" si="550"/>
        <v>0</v>
      </c>
      <c r="N2707" s="81">
        <f t="shared" si="551"/>
        <v>0</v>
      </c>
      <c r="O2707" s="82" t="str">
        <f>IF($J2690="TC",0,IF($J2690="Nso",0,VLOOKUP($A2687,'Class-9'!$B$9:$FL$108,80,0)))</f>
        <v/>
      </c>
    </row>
    <row r="2708" spans="1:15" ht="16.5" customHeight="1">
      <c r="A2708" s="1138"/>
      <c r="B2708" s="417" t="s">
        <v>200</v>
      </c>
      <c r="C2708" s="1114" t="str">
        <f>'Class-9'!$CD$3</f>
        <v>SCIENCE</v>
      </c>
      <c r="D2708" s="1115"/>
      <c r="E2708" s="411">
        <f>IF($J2690="TC",0,IF($J2690="Nso",0,VLOOKUP($A2687,'Class-9'!$B$9:$FL$108,81,0)))</f>
        <v>0</v>
      </c>
      <c r="F2708" s="411">
        <f>IF($J2690="TC",0,IF($J2690="Nso",0,VLOOKUP($A2687,'Class-9'!$B$9:$FL$108,82,0)))</f>
        <v>0</v>
      </c>
      <c r="G2708" s="412">
        <f t="shared" si="548"/>
        <v>0</v>
      </c>
      <c r="H2708" s="413">
        <f>IF($J2690="TC",0,IF($J2690="Nso",0,VLOOKUP($A2687,'Class-9'!$B$9:$FL$108,84,0)))</f>
        <v>0</v>
      </c>
      <c r="I2708" s="411">
        <f>IF($J2690="TC",0,IF($J2690="Nso",0,VLOOKUP($A2687,'Class-9'!$B$9:$FL$108,85,0)))</f>
        <v>0</v>
      </c>
      <c r="J2708" s="412">
        <f t="shared" si="549"/>
        <v>0</v>
      </c>
      <c r="K2708" s="411">
        <f>IF($J2690="TC",0,IF($J2690="Nso",0,VLOOKUP($A2687,'Class-9'!$B$9:$FL$108,87,0)))</f>
        <v>0</v>
      </c>
      <c r="L2708" s="411">
        <f>IF($J2690="Nso",0,VLOOKUP($A2687,'Class-9'!$B$9:$FL$108,88,0))</f>
        <v>0</v>
      </c>
      <c r="M2708" s="412">
        <f t="shared" si="550"/>
        <v>0</v>
      </c>
      <c r="N2708" s="411">
        <f t="shared" si="551"/>
        <v>0</v>
      </c>
      <c r="O2708" s="414" t="str">
        <f>IF($J2690="TC",0,IF($J2690="Nso",0,VLOOKUP($A2687,'Class-9'!$B$9:$FL$108,94,0)))</f>
        <v/>
      </c>
    </row>
    <row r="2709" spans="1:15" ht="16.5" customHeight="1" thickBot="1">
      <c r="A2709" s="1138"/>
      <c r="B2709" s="417" t="s">
        <v>200</v>
      </c>
      <c r="C2709" s="1114" t="str">
        <f>'Class-9'!$CR$3</f>
        <v>SOCIAL SCIENCE</v>
      </c>
      <c r="D2709" s="1115"/>
      <c r="E2709" s="411">
        <f>IF($J2691="TC",0,IF($J2690="Nso",0,VLOOKUP($A2687,'Class-9'!$B$9:$FL$108,95,0)))</f>
        <v>0</v>
      </c>
      <c r="F2709" s="411">
        <f>IF($J2691="TC",0,IF($J2690="Nso",0,VLOOKUP($A2687,'Class-9'!$B$9:$FL$108,96,0)))</f>
        <v>0</v>
      </c>
      <c r="G2709" s="412">
        <f t="shared" si="548"/>
        <v>0</v>
      </c>
      <c r="H2709" s="413">
        <f>IF($J2691="TC",0,IF($J2690="Nso",0,VLOOKUP($A2687,'Class-9'!$B$9:$FL$108,98,0)))</f>
        <v>0</v>
      </c>
      <c r="I2709" s="411">
        <f>IF($J2691="TC",0,IF($J2690="Nso",0,VLOOKUP($A2687,'Class-9'!$B$9:$FL$108,99,0)))</f>
        <v>0</v>
      </c>
      <c r="J2709" s="412">
        <f t="shared" si="549"/>
        <v>0</v>
      </c>
      <c r="K2709" s="411">
        <f>IF($J2691="TC",0,IF($J2690="Nso",0,VLOOKUP($A2687,'Class-9'!$B$9:$FL$108,101,0)))</f>
        <v>0</v>
      </c>
      <c r="L2709" s="411">
        <f>IF($J2691="Nso",0,VLOOKUP($A2687,'Class-9'!$B$9:$FL$108,102,0))</f>
        <v>0</v>
      </c>
      <c r="M2709" s="412">
        <f t="shared" si="550"/>
        <v>0</v>
      </c>
      <c r="N2709" s="411">
        <f t="shared" si="551"/>
        <v>0</v>
      </c>
      <c r="O2709" s="414" t="str">
        <f>IF($J2691="TC",0,IF($J2690="Nso",0,VLOOKUP($A2687,'Class-9'!$B$9:$FL$108,108,0)))</f>
        <v/>
      </c>
    </row>
    <row r="2710" spans="1:15" ht="23.25" customHeight="1">
      <c r="A2710" s="1138"/>
      <c r="B2710" s="417" t="s">
        <v>200</v>
      </c>
      <c r="C2710" s="1116" t="s">
        <v>89</v>
      </c>
      <c r="D2710" s="1117"/>
      <c r="E2710" s="1118"/>
      <c r="F2710" s="1122" t="s">
        <v>90</v>
      </c>
      <c r="G2710" s="1123"/>
      <c r="H2710" s="1124" t="s">
        <v>91</v>
      </c>
      <c r="I2710" s="1125"/>
      <c r="J2710" s="1126" t="s">
        <v>47</v>
      </c>
      <c r="K2710" s="1127"/>
      <c r="L2710" s="415" t="s">
        <v>111</v>
      </c>
      <c r="M2710" s="1128" t="s">
        <v>45</v>
      </c>
      <c r="N2710" s="1129"/>
      <c r="O2710" s="416" t="s">
        <v>49</v>
      </c>
    </row>
    <row r="2711" spans="1:15" ht="20.25" customHeight="1" thickBot="1">
      <c r="A2711" s="1138"/>
      <c r="B2711" s="417" t="s">
        <v>200</v>
      </c>
      <c r="C2711" s="1119"/>
      <c r="D2711" s="1120"/>
      <c r="E2711" s="1121"/>
      <c r="F2711" s="1130">
        <f>IF($J2690="TC",0,IF($J2690="Nso",0,VLOOKUP($A2687,'Class-9'!$B$9:$FL$108,160,0)))</f>
        <v>0</v>
      </c>
      <c r="G2711" s="1131"/>
      <c r="H2711" s="1130">
        <f>IF($J2690="TC",0,IF($J2690="Nso",0,VLOOKUP($A2687,'Class-9'!$B$9:$FL$108,161,0)))</f>
        <v>0</v>
      </c>
      <c r="I2711" s="1131"/>
      <c r="J2711" s="1132">
        <f>IF($J2690="TC",0,IF($J2690="Nso",0,VLOOKUP($A2687,'Class-9'!$B$9:$FL$108,162,0)))</f>
        <v>0</v>
      </c>
      <c r="K2711" s="1133"/>
      <c r="L2711" s="259" t="str">
        <f>IF($J2690="TC",0,IF($J2690="Nso",0,VLOOKUP($A2687,'Class-9'!$B$9:$FL$108,163,0)))</f>
        <v/>
      </c>
      <c r="M2711" s="1134" t="str">
        <f>IF($J2690="TC","TC",IF($J2690="Nso","NSO",VLOOKUP($A2687,'Class-9'!$B$9:$FL$108,164,0)))</f>
        <v/>
      </c>
      <c r="N2711" s="1135"/>
      <c r="O2711" s="79" t="str">
        <f>IF($J2690="Nso",0,VLOOKUP($A2687,'Class-9'!$B$9:$FL$108,166,0))</f>
        <v/>
      </c>
    </row>
    <row r="2712" spans="1:15" ht="20.25" customHeight="1">
      <c r="A2712" s="1138"/>
      <c r="B2712" s="417" t="s">
        <v>200</v>
      </c>
      <c r="C2712" s="1061" t="s">
        <v>64</v>
      </c>
      <c r="D2712" s="1062"/>
      <c r="E2712" s="1062"/>
      <c r="F2712" s="1062"/>
      <c r="G2712" s="1062"/>
      <c r="H2712" s="1063"/>
      <c r="I2712" s="1064" t="s">
        <v>65</v>
      </c>
      <c r="J2712" s="1065"/>
      <c r="K2712" s="1065"/>
      <c r="L2712" s="83">
        <f>VLOOKUP($A2687,'Class-9'!$B$9:$FL$108,157,0)</f>
        <v>0</v>
      </c>
      <c r="M2712" s="1066" t="s">
        <v>121</v>
      </c>
      <c r="N2712" s="1067"/>
      <c r="O2712" s="1068"/>
    </row>
    <row r="2713" spans="1:15" ht="20.25" customHeight="1" thickBot="1">
      <c r="A2713" s="1138"/>
      <c r="B2713" s="417" t="s">
        <v>200</v>
      </c>
      <c r="C2713" s="1069" t="s">
        <v>60</v>
      </c>
      <c r="D2713" s="1070"/>
      <c r="E2713" s="1070"/>
      <c r="F2713" s="1071" t="s">
        <v>192</v>
      </c>
      <c r="G2713" s="1071"/>
      <c r="H2713" s="260" t="s">
        <v>53</v>
      </c>
      <c r="I2713" s="1072" t="s">
        <v>66</v>
      </c>
      <c r="J2713" s="1073"/>
      <c r="K2713" s="1073"/>
      <c r="L2713" s="113">
        <f>VLOOKUP($A2687,'Class-9'!$B$9:$FL$108,158,0)</f>
        <v>0</v>
      </c>
      <c r="M2713" s="1074" t="str">
        <f>IF($J2690="TC",0,IF($J2690="Nso",0,VLOOKUP($A2687,'Class-9'!$B$9:$FL$108,159,0)))</f>
        <v/>
      </c>
      <c r="N2713" s="1075"/>
      <c r="O2713" s="1076"/>
    </row>
    <row r="2714" spans="1:15" ht="17.25" customHeight="1">
      <c r="A2714" s="1138"/>
      <c r="B2714" s="417" t="s">
        <v>200</v>
      </c>
      <c r="C2714" s="1069"/>
      <c r="D2714" s="1070"/>
      <c r="E2714" s="1070"/>
      <c r="F2714" s="1071"/>
      <c r="G2714" s="1071"/>
      <c r="H2714" s="261" t="s">
        <v>119</v>
      </c>
      <c r="I2714" s="1077" t="s">
        <v>67</v>
      </c>
      <c r="J2714" s="1078"/>
      <c r="K2714" s="1078"/>
      <c r="L2714" s="1079">
        <f>IF($J2690="TC","Transferred",IF($J2690="Nso","NameSeparated",VLOOKUP($A2687,'Class-9'!$B$9:$FL$108,167,0)))</f>
        <v>0</v>
      </c>
      <c r="M2714" s="1079"/>
      <c r="N2714" s="1079"/>
      <c r="O2714" s="1080"/>
    </row>
    <row r="2715" spans="1:15" ht="17.25" customHeight="1">
      <c r="A2715" s="1138"/>
      <c r="B2715" s="417" t="s">
        <v>200</v>
      </c>
      <c r="C2715" s="1081" t="str">
        <f>'Class-9'!$DF$3</f>
        <v>Foundation Of Information Tech.</v>
      </c>
      <c r="D2715" s="1082"/>
      <c r="E2715" s="1083"/>
      <c r="F2715" s="1084" t="str">
        <f>IF($J2690="TC",0,IF($J2690="Nso",0,VLOOKUP($A2687,'Class-9'!$B$9:$GP$108,185,0)))</f>
        <v>0/200</v>
      </c>
      <c r="G2715" s="1084"/>
      <c r="H2715" s="78" t="str">
        <f>IF($J2690="TC",0,IF($J2690="Nso",0,VLOOKUP($A2687,'Class-9'!$B$9:$GP$108,120,0)))</f>
        <v/>
      </c>
      <c r="I2715" s="1085" t="s">
        <v>79</v>
      </c>
      <c r="J2715" s="1086"/>
      <c r="K2715" s="1086"/>
      <c r="L2715" s="1087">
        <f>'Class-9'!$T$2</f>
        <v>44676</v>
      </c>
      <c r="M2715" s="1088"/>
      <c r="N2715" s="1088"/>
      <c r="O2715" s="1089"/>
    </row>
    <row r="2716" spans="1:15" ht="21" customHeight="1">
      <c r="A2716" s="1138"/>
      <c r="B2716" s="417" t="s">
        <v>200</v>
      </c>
      <c r="C2716" s="1090" t="str">
        <f>'Class-9'!$DR$3</f>
        <v>Health &amp; Phy. Edu.</v>
      </c>
      <c r="D2716" s="1084"/>
      <c r="E2716" s="1084"/>
      <c r="F2716" s="1030" t="str">
        <f>IF($J2690="TC",0,IF($J2690="Nso",0,VLOOKUP($A2687,'Class-9'!$B$9:$GP$108,189,0)))</f>
        <v>0/200</v>
      </c>
      <c r="G2716" s="1031"/>
      <c r="H2716" s="78" t="str">
        <f>IF($J2690="TC",0,IF($J2690="Nso",0,VLOOKUP($A2687,'Class-9'!$B$9:$GP$108,132,0)))</f>
        <v/>
      </c>
      <c r="I2716" s="1091"/>
      <c r="J2716" s="1092"/>
      <c r="K2716" s="1092"/>
      <c r="L2716" s="1092"/>
      <c r="M2716" s="1092"/>
      <c r="N2716" s="1092"/>
      <c r="O2716" s="1093"/>
    </row>
    <row r="2717" spans="1:15" ht="21" customHeight="1">
      <c r="A2717" s="1138"/>
      <c r="B2717" s="417" t="s">
        <v>200</v>
      </c>
      <c r="C2717" s="1028" t="str">
        <f>'Class-9'!$ED$3</f>
        <v>S.U.P.W.</v>
      </c>
      <c r="D2717" s="1029"/>
      <c r="E2717" s="1029"/>
      <c r="F2717" s="1030" t="str">
        <f>IF($J2690="TC",0,IF($J2690="Nso",0,VLOOKUP($A2687,'Class-9'!$B$9:$GP$108,193,0)))</f>
        <v>0/100</v>
      </c>
      <c r="G2717" s="1031"/>
      <c r="H2717" s="78" t="str">
        <f>IF($J2690="TC",0,IF($J2690="Nso",0,VLOOKUP($A2687,'Class-9'!$B$9:$GP$108,138,0)))</f>
        <v/>
      </c>
      <c r="I2717" s="1094"/>
      <c r="J2717" s="1095"/>
      <c r="K2717" s="1095"/>
      <c r="L2717" s="1095"/>
      <c r="M2717" s="1095"/>
      <c r="N2717" s="1095"/>
      <c r="O2717" s="1096"/>
    </row>
    <row r="2718" spans="1:15" ht="14.25" customHeight="1">
      <c r="A2718" s="1138"/>
      <c r="B2718" s="417" t="s">
        <v>200</v>
      </c>
      <c r="C2718" s="1028" t="str">
        <f>'Class-9'!$EJ$3</f>
        <v>ART EDUCATION</v>
      </c>
      <c r="D2718" s="1029"/>
      <c r="E2718" s="1029"/>
      <c r="F2718" s="1030" t="str">
        <f>IF($J2689="TC",0,IF($J2689="Nso",0,VLOOKUP($A2687,'Class-9'!$B$9:$GP$108,197,0)))</f>
        <v>0/100</v>
      </c>
      <c r="G2718" s="1031"/>
      <c r="H2718" s="78" t="str">
        <f>IF($J2689="TC",0,IF($J2689="Nso",0,VLOOKUP($A2687,'Class-9'!$B$9:$GP$108,144,0)))</f>
        <v/>
      </c>
      <c r="I2718" s="1032" t="s">
        <v>92</v>
      </c>
      <c r="J2718" s="1033"/>
      <c r="K2718" s="1033"/>
      <c r="L2718" s="1033"/>
      <c r="M2718" s="1033"/>
      <c r="N2718" s="1033"/>
      <c r="O2718" s="1034"/>
    </row>
    <row r="2719" spans="1:15" ht="14.25" customHeight="1" thickBot="1">
      <c r="A2719" s="1138"/>
      <c r="B2719" s="417" t="s">
        <v>200</v>
      </c>
      <c r="C2719" s="1035" t="str">
        <f>'Class-9'!$EP$3</f>
        <v>H &amp; C RAJ</v>
      </c>
      <c r="D2719" s="1036"/>
      <c r="E2719" s="1036"/>
      <c r="F2719" s="1037" t="str">
        <f>IF($J2690="TC",0,IF($J2690="Nso",0,VLOOKUP($A2687,'Class-9'!$B$9:$GU$108,201,0)))</f>
        <v>0/200</v>
      </c>
      <c r="G2719" s="1038"/>
      <c r="H2719" s="374" t="str">
        <f>IF($J2690="TC",0,IF($J2690="Nso",0,VLOOKUP($A2687,'Class-9'!$B$9:$GU$108,156,0)))</f>
        <v/>
      </c>
      <c r="I2719" s="1032" t="s">
        <v>73</v>
      </c>
      <c r="J2719" s="1033"/>
      <c r="K2719" s="1033"/>
      <c r="L2719" s="1033"/>
      <c r="M2719" s="1033"/>
      <c r="N2719" s="1033"/>
      <c r="O2719" s="1034"/>
    </row>
    <row r="2720" spans="1:15" ht="20.25" customHeight="1">
      <c r="A2720" s="1138"/>
      <c r="B2720" s="417" t="s">
        <v>200</v>
      </c>
      <c r="C2720" s="1046" t="s">
        <v>204</v>
      </c>
      <c r="D2720" s="1047"/>
      <c r="E2720" s="1048"/>
      <c r="F2720" s="1055" t="s">
        <v>205</v>
      </c>
      <c r="G2720" s="1056"/>
      <c r="H2720" s="434" t="s">
        <v>34</v>
      </c>
      <c r="I2720" s="1039" t="s">
        <v>74</v>
      </c>
      <c r="J2720" s="1033"/>
      <c r="K2720" s="1033"/>
      <c r="L2720" s="1033"/>
      <c r="M2720" s="1033"/>
      <c r="N2720" s="1033"/>
      <c r="O2720" s="1034"/>
    </row>
    <row r="2721" spans="1:16" ht="20.25" customHeight="1">
      <c r="A2721" s="1138"/>
      <c r="B2721" s="417" t="s">
        <v>200</v>
      </c>
      <c r="C2721" s="1049"/>
      <c r="D2721" s="1050"/>
      <c r="E2721" s="1051"/>
      <c r="F2721" s="1057" t="s">
        <v>206</v>
      </c>
      <c r="G2721" s="1058"/>
      <c r="H2721" s="435" t="s">
        <v>203</v>
      </c>
      <c r="I2721" s="1040" t="s">
        <v>75</v>
      </c>
      <c r="J2721" s="1041"/>
      <c r="K2721" s="1041"/>
      <c r="L2721" s="1041"/>
      <c r="M2721" s="1041"/>
      <c r="N2721" s="1041"/>
      <c r="O2721" s="1042"/>
    </row>
    <row r="2722" spans="1:16" ht="16.5" customHeight="1">
      <c r="A2722" s="1138"/>
      <c r="B2722" s="417" t="s">
        <v>200</v>
      </c>
      <c r="C2722" s="1049"/>
      <c r="D2722" s="1050"/>
      <c r="E2722" s="1051"/>
      <c r="F2722" s="1057" t="s">
        <v>210</v>
      </c>
      <c r="G2722" s="1058"/>
      <c r="H2722" s="435" t="s">
        <v>68</v>
      </c>
      <c r="I2722" s="1043"/>
      <c r="J2722" s="1044"/>
      <c r="K2722" s="1044"/>
      <c r="L2722" s="1044"/>
      <c r="M2722" s="1044"/>
      <c r="N2722" s="1044"/>
      <c r="O2722" s="1045"/>
    </row>
    <row r="2723" spans="1:16" ht="16.5" customHeight="1">
      <c r="A2723" s="1138"/>
      <c r="B2723" s="417" t="s">
        <v>200</v>
      </c>
      <c r="C2723" s="1049"/>
      <c r="D2723" s="1050"/>
      <c r="E2723" s="1051"/>
      <c r="F2723" s="1057" t="s">
        <v>211</v>
      </c>
      <c r="G2723" s="1058"/>
      <c r="H2723" s="435" t="s">
        <v>69</v>
      </c>
      <c r="I2723" s="1043"/>
      <c r="J2723" s="1044"/>
      <c r="K2723" s="1044"/>
      <c r="L2723" s="1044"/>
      <c r="M2723" s="1044"/>
      <c r="N2723" s="1044"/>
      <c r="O2723" s="1045"/>
    </row>
    <row r="2724" spans="1:16" ht="16.5" customHeight="1">
      <c r="A2724" s="1138"/>
      <c r="B2724" s="417" t="s">
        <v>200</v>
      </c>
      <c r="C2724" s="1049"/>
      <c r="D2724" s="1050"/>
      <c r="E2724" s="1051"/>
      <c r="F2724" s="1057" t="s">
        <v>120</v>
      </c>
      <c r="G2724" s="1058"/>
      <c r="H2724" s="435" t="s">
        <v>71</v>
      </c>
      <c r="I2724" s="1022" t="s">
        <v>93</v>
      </c>
      <c r="J2724" s="1023"/>
      <c r="K2724" s="1023"/>
      <c r="L2724" s="1023"/>
      <c r="M2724" s="1023"/>
      <c r="N2724" s="1023"/>
      <c r="O2724" s="1024"/>
    </row>
    <row r="2725" spans="1:16" ht="16.5" customHeight="1" thickBot="1">
      <c r="A2725" s="1138"/>
      <c r="B2725" s="418" t="s">
        <v>200</v>
      </c>
      <c r="C2725" s="1052"/>
      <c r="D2725" s="1053"/>
      <c r="E2725" s="1054"/>
      <c r="F2725" s="1059" t="s">
        <v>208</v>
      </c>
      <c r="G2725" s="1060"/>
      <c r="H2725" s="436" t="s">
        <v>70</v>
      </c>
      <c r="I2725" s="1025"/>
      <c r="J2725" s="1026"/>
      <c r="K2725" s="1026"/>
      <c r="L2725" s="1026"/>
      <c r="M2725" s="1026"/>
      <c r="N2725" s="1026"/>
      <c r="O2725" s="1027"/>
    </row>
    <row r="2726" spans="1:16" ht="15.75" thickTop="1">
      <c r="A2726" s="1136"/>
      <c r="B2726" s="1136"/>
      <c r="C2726" s="1136"/>
      <c r="D2726" s="1136"/>
      <c r="E2726" s="1136"/>
      <c r="F2726" s="1136"/>
      <c r="G2726" s="1136"/>
      <c r="H2726" s="1136"/>
      <c r="I2726" s="1136"/>
      <c r="J2726" s="1136"/>
      <c r="K2726" s="1136"/>
      <c r="L2726" s="1136"/>
      <c r="M2726" s="1136"/>
      <c r="N2726" s="1136"/>
      <c r="O2726" s="1136"/>
    </row>
    <row r="2727" spans="1:16" ht="24.75" customHeight="1" thickBot="1">
      <c r="A2727" s="263">
        <f>A2687+1</f>
        <v>70</v>
      </c>
      <c r="B2727" s="1137" t="s">
        <v>56</v>
      </c>
      <c r="C2727" s="1137"/>
      <c r="D2727" s="1137"/>
      <c r="E2727" s="1137"/>
      <c r="F2727" s="1137"/>
      <c r="G2727" s="1137"/>
      <c r="H2727" s="1137"/>
      <c r="I2727" s="1137"/>
      <c r="J2727" s="1137"/>
      <c r="K2727" s="1137"/>
      <c r="L2727" s="1137"/>
      <c r="M2727" s="1137"/>
      <c r="N2727" s="1137"/>
      <c r="O2727" s="1137"/>
    </row>
    <row r="2728" spans="1:16" s="430" customFormat="1" ht="30.75" customHeight="1" thickTop="1">
      <c r="A2728" s="1138"/>
      <c r="B2728" s="1139"/>
      <c r="C2728" s="1140"/>
      <c r="D2728" s="1143" t="str">
        <f>Master!$E$8</f>
        <v>Govt. Sr. Secondary School Raimalwada</v>
      </c>
      <c r="E2728" s="1144"/>
      <c r="F2728" s="1144"/>
      <c r="G2728" s="1144"/>
      <c r="H2728" s="1144"/>
      <c r="I2728" s="1144"/>
      <c r="J2728" s="1144"/>
      <c r="K2728" s="1144"/>
      <c r="L2728" s="1144"/>
      <c r="M2728" s="1144"/>
      <c r="N2728" s="1144"/>
      <c r="O2728" s="1145"/>
    </row>
    <row r="2729" spans="1:16" ht="26.25" customHeight="1" thickBot="1">
      <c r="A2729" s="1138"/>
      <c r="B2729" s="1141"/>
      <c r="C2729" s="1142"/>
      <c r="D2729" s="1146" t="str">
        <f>Master!$E$11</f>
        <v>P.S.-Bapini (Jodhpur)</v>
      </c>
      <c r="E2729" s="1147"/>
      <c r="F2729" s="1147"/>
      <c r="G2729" s="1147"/>
      <c r="H2729" s="1147"/>
      <c r="I2729" s="1147"/>
      <c r="J2729" s="1147"/>
      <c r="K2729" s="1147"/>
      <c r="L2729" s="1147"/>
      <c r="M2729" s="1147"/>
      <c r="N2729" s="1147"/>
      <c r="O2729" s="1148"/>
    </row>
    <row r="2730" spans="1:16" ht="22.5" customHeight="1">
      <c r="A2730" s="1138"/>
      <c r="B2730" s="262"/>
      <c r="C2730" s="1149" t="s">
        <v>183</v>
      </c>
      <c r="D2730" s="1150"/>
      <c r="E2730" s="1150"/>
      <c r="F2730" s="1150"/>
      <c r="G2730" s="1151"/>
      <c r="H2730" s="1158" t="s">
        <v>156</v>
      </c>
      <c r="I2730" s="1158"/>
      <c r="J2730" s="1161">
        <f>VLOOKUP($A2727,'Class-9'!$B$9:$K$108,6)</f>
        <v>0</v>
      </c>
      <c r="K2730" s="1162"/>
      <c r="L2730" s="1167" t="s">
        <v>76</v>
      </c>
      <c r="M2730" s="1168"/>
      <c r="N2730" s="1169" t="str">
        <f>Master!$E$14</f>
        <v>08151106901</v>
      </c>
      <c r="O2730" s="1170"/>
    </row>
    <row r="2731" spans="1:16" ht="18.75" customHeight="1">
      <c r="A2731" s="1138"/>
      <c r="B2731" s="37"/>
      <c r="C2731" s="1152"/>
      <c r="D2731" s="1153"/>
      <c r="E2731" s="1153"/>
      <c r="F2731" s="1153"/>
      <c r="G2731" s="1154"/>
      <c r="H2731" s="1159"/>
      <c r="I2731" s="1159"/>
      <c r="J2731" s="1163"/>
      <c r="K2731" s="1164"/>
      <c r="L2731" s="1171" t="s">
        <v>72</v>
      </c>
      <c r="M2731" s="1172"/>
      <c r="N2731" s="1172"/>
      <c r="O2731" s="1173"/>
      <c r="P2731" s="104" t="s">
        <v>191</v>
      </c>
    </row>
    <row r="2732" spans="1:16" ht="23.25" customHeight="1" thickBot="1">
      <c r="A2732" s="1138"/>
      <c r="B2732" s="37"/>
      <c r="C2732" s="1155"/>
      <c r="D2732" s="1156"/>
      <c r="E2732" s="1156"/>
      <c r="F2732" s="1156"/>
      <c r="G2732" s="1157"/>
      <c r="H2732" s="1160"/>
      <c r="I2732" s="1160"/>
      <c r="J2732" s="1165"/>
      <c r="K2732" s="1166"/>
      <c r="L2732" s="1174" t="s">
        <v>57</v>
      </c>
      <c r="M2732" s="1175"/>
      <c r="N2732" s="1176" t="str">
        <f>Master!$E$6</f>
        <v>2021-22</v>
      </c>
      <c r="O2732" s="1177"/>
    </row>
    <row r="2733" spans="1:16" ht="20.25" customHeight="1">
      <c r="A2733" s="1138"/>
      <c r="B2733" s="417" t="s">
        <v>200</v>
      </c>
      <c r="C2733" s="1178" t="s">
        <v>22</v>
      </c>
      <c r="D2733" s="1179"/>
      <c r="E2733" s="1179"/>
      <c r="F2733" s="1180"/>
      <c r="G2733" s="23" t="s">
        <v>181</v>
      </c>
      <c r="H2733" s="1181">
        <f>VLOOKUP($A2727,'Class-9'!$B$9:$FL$108,4,0)</f>
        <v>0</v>
      </c>
      <c r="I2733" s="1181"/>
      <c r="J2733" s="1181"/>
      <c r="K2733" s="1181"/>
      <c r="L2733" s="1181"/>
      <c r="M2733" s="1181"/>
      <c r="N2733" s="1181"/>
      <c r="O2733" s="1182"/>
    </row>
    <row r="2734" spans="1:16" ht="20.25" customHeight="1">
      <c r="A2734" s="1138"/>
      <c r="B2734" s="417" t="s">
        <v>200</v>
      </c>
      <c r="C2734" s="1183" t="s">
        <v>24</v>
      </c>
      <c r="D2734" s="1184"/>
      <c r="E2734" s="1184"/>
      <c r="F2734" s="1185"/>
      <c r="G2734" s="31" t="s">
        <v>181</v>
      </c>
      <c r="H2734" s="1186">
        <f>VLOOKUP($A2727,'Class-9'!$B$9:$FL$108,7,0)</f>
        <v>0</v>
      </c>
      <c r="I2734" s="1186"/>
      <c r="J2734" s="1186"/>
      <c r="K2734" s="1186"/>
      <c r="L2734" s="1186"/>
      <c r="M2734" s="1186"/>
      <c r="N2734" s="1186"/>
      <c r="O2734" s="1187"/>
    </row>
    <row r="2735" spans="1:16" ht="20.25" customHeight="1">
      <c r="A2735" s="1138"/>
      <c r="B2735" s="417" t="s">
        <v>200</v>
      </c>
      <c r="C2735" s="1183" t="s">
        <v>25</v>
      </c>
      <c r="D2735" s="1184"/>
      <c r="E2735" s="1184"/>
      <c r="F2735" s="1185"/>
      <c r="G2735" s="31" t="s">
        <v>181</v>
      </c>
      <c r="H2735" s="1186">
        <f>VLOOKUP($A2727,'Class-9'!$B$9:$FL$108,8,0)</f>
        <v>0</v>
      </c>
      <c r="I2735" s="1186"/>
      <c r="J2735" s="1186"/>
      <c r="K2735" s="1186"/>
      <c r="L2735" s="1186"/>
      <c r="M2735" s="1186"/>
      <c r="N2735" s="1186"/>
      <c r="O2735" s="1187"/>
    </row>
    <row r="2736" spans="1:16" ht="20.25" customHeight="1">
      <c r="A2736" s="1138"/>
      <c r="B2736" s="417" t="s">
        <v>200</v>
      </c>
      <c r="C2736" s="1183" t="s">
        <v>58</v>
      </c>
      <c r="D2736" s="1184"/>
      <c r="E2736" s="1184"/>
      <c r="F2736" s="1185"/>
      <c r="G2736" s="31" t="s">
        <v>181</v>
      </c>
      <c r="H2736" s="1186">
        <f>VLOOKUP($A2727,'Class-9'!$B$9:$FL$108,9,0)</f>
        <v>0</v>
      </c>
      <c r="I2736" s="1186"/>
      <c r="J2736" s="1186"/>
      <c r="K2736" s="1186"/>
      <c r="L2736" s="1186"/>
      <c r="M2736" s="1186"/>
      <c r="N2736" s="1186"/>
      <c r="O2736" s="1187"/>
    </row>
    <row r="2737" spans="1:15" ht="20.25" customHeight="1">
      <c r="A2737" s="1138"/>
      <c r="B2737" s="417" t="s">
        <v>200</v>
      </c>
      <c r="C2737" s="1183" t="s">
        <v>59</v>
      </c>
      <c r="D2737" s="1184"/>
      <c r="E2737" s="1184"/>
      <c r="F2737" s="1185"/>
      <c r="G2737" s="31" t="s">
        <v>181</v>
      </c>
      <c r="H2737" s="1188" t="str">
        <f>CONCATENATE('Class-9'!$G$4,'Class-9'!$J$4)</f>
        <v>9(A)</v>
      </c>
      <c r="I2737" s="1186"/>
      <c r="J2737" s="1186"/>
      <c r="K2737" s="1186"/>
      <c r="L2737" s="1186"/>
      <c r="M2737" s="1186"/>
      <c r="N2737" s="1186"/>
      <c r="O2737" s="1187"/>
    </row>
    <row r="2738" spans="1:15" ht="20.25" customHeight="1" thickBot="1">
      <c r="A2738" s="1138"/>
      <c r="B2738" s="417" t="s">
        <v>200</v>
      </c>
      <c r="C2738" s="1189" t="s">
        <v>27</v>
      </c>
      <c r="D2738" s="1190"/>
      <c r="E2738" s="1190"/>
      <c r="F2738" s="1191"/>
      <c r="G2738" s="80" t="s">
        <v>181</v>
      </c>
      <c r="H2738" s="1192">
        <f>VLOOKUP($A2727,'Class-9'!$B$9:$FL$108,10,0)</f>
        <v>0</v>
      </c>
      <c r="I2738" s="1192"/>
      <c r="J2738" s="1192"/>
      <c r="K2738" s="1192"/>
      <c r="L2738" s="1192"/>
      <c r="M2738" s="1192"/>
      <c r="N2738" s="1192"/>
      <c r="O2738" s="1193"/>
    </row>
    <row r="2739" spans="1:15" ht="16.5" customHeight="1">
      <c r="A2739" s="1138"/>
      <c r="B2739" s="417" t="s">
        <v>200</v>
      </c>
      <c r="C2739" s="1194" t="s">
        <v>60</v>
      </c>
      <c r="D2739" s="1195"/>
      <c r="E2739" s="1198" t="s">
        <v>81</v>
      </c>
      <c r="F2739" s="1198" t="s">
        <v>82</v>
      </c>
      <c r="G2739" s="1200" t="s">
        <v>32</v>
      </c>
      <c r="H2739" s="1202" t="s">
        <v>61</v>
      </c>
      <c r="I2739" s="1202"/>
      <c r="J2739" s="1203"/>
      <c r="K2739" s="1204" t="s">
        <v>97</v>
      </c>
      <c r="L2739" s="1205"/>
      <c r="M2739" s="1206"/>
      <c r="N2739" s="1097" t="s">
        <v>88</v>
      </c>
      <c r="O2739" s="1099" t="s">
        <v>118</v>
      </c>
    </row>
    <row r="2740" spans="1:15" ht="16.5" customHeight="1">
      <c r="A2740" s="1138"/>
      <c r="B2740" s="417" t="s">
        <v>200</v>
      </c>
      <c r="C2740" s="1196"/>
      <c r="D2740" s="1197"/>
      <c r="E2740" s="1199"/>
      <c r="F2740" s="1199"/>
      <c r="G2740" s="1201"/>
      <c r="H2740" s="428" t="s">
        <v>31</v>
      </c>
      <c r="I2740" s="254" t="s">
        <v>194</v>
      </c>
      <c r="J2740" s="429" t="s">
        <v>32</v>
      </c>
      <c r="K2740" s="428" t="s">
        <v>31</v>
      </c>
      <c r="L2740" s="254" t="s">
        <v>194</v>
      </c>
      <c r="M2740" s="429" t="s">
        <v>32</v>
      </c>
      <c r="N2740" s="1098"/>
      <c r="O2740" s="1100"/>
    </row>
    <row r="2741" spans="1:15" ht="16.5" customHeight="1" thickBot="1">
      <c r="A2741" s="1138"/>
      <c r="B2741" s="417" t="s">
        <v>200</v>
      </c>
      <c r="C2741" s="1102" t="s">
        <v>62</v>
      </c>
      <c r="D2741" s="1103"/>
      <c r="E2741" s="253">
        <f>'Class-9'!$L$7</f>
        <v>10</v>
      </c>
      <c r="F2741" s="253">
        <f>'Class-9'!$M$7</f>
        <v>10</v>
      </c>
      <c r="G2741" s="255">
        <f>SUM(E2741:F2741)</f>
        <v>20</v>
      </c>
      <c r="H2741" s="253">
        <f>'Class-9'!$O$7</f>
        <v>24</v>
      </c>
      <c r="I2741" s="253">
        <f>'Class-9'!$P$7</f>
        <v>6</v>
      </c>
      <c r="J2741" s="255">
        <f>SUM(H2741:I2741)</f>
        <v>30</v>
      </c>
      <c r="K2741" s="253">
        <f>'Class-9'!$R$7</f>
        <v>40</v>
      </c>
      <c r="L2741" s="253">
        <f>'Class-9'!$S$7</f>
        <v>10</v>
      </c>
      <c r="M2741" s="255">
        <f>SUM(K2741:L2741)</f>
        <v>50</v>
      </c>
      <c r="N2741" s="129">
        <f>SUM(G2741,J2741,M2741)</f>
        <v>100</v>
      </c>
      <c r="O2741" s="1101"/>
    </row>
    <row r="2742" spans="1:15" ht="16.5" customHeight="1">
      <c r="A2742" s="1138"/>
      <c r="B2742" s="417" t="s">
        <v>200</v>
      </c>
      <c r="C2742" s="1104" t="str">
        <f>'Class-9'!$L$3</f>
        <v>HINDI</v>
      </c>
      <c r="D2742" s="1105"/>
      <c r="E2742" s="81">
        <f>IF($J2730="TC",0,IF($J2730="Nso",0,VLOOKUP($A2727,'Class-9'!$B$9:$FL$108,11,0)))</f>
        <v>0</v>
      </c>
      <c r="F2742" s="81">
        <f>IF($J2730="TC",0,IF($J2730="Nso",0,VLOOKUP($A2727,'Class-9'!$B$9:$FL$108,12,0)))</f>
        <v>0</v>
      </c>
      <c r="G2742" s="256">
        <f>E2742+F2742</f>
        <v>0</v>
      </c>
      <c r="H2742" s="81">
        <f>IF($J2730="TC",0,IF($J2730="Nso",0,VLOOKUP($A2727,'Class-9'!$B$9:$FL$108,14,0)))</f>
        <v>0</v>
      </c>
      <c r="I2742" s="81">
        <f>IF($J2730="TC",0,IF($J2730="Nso",0,VLOOKUP($A2727,'Class-9'!$B$9:$FL$108,15,0)))</f>
        <v>0</v>
      </c>
      <c r="J2742" s="256">
        <f>H2742+I2742</f>
        <v>0</v>
      </c>
      <c r="K2742" s="81">
        <f>IF($J2730="TC",0,IF($J2730="Nso",0,VLOOKUP($A2727,'Class-9'!$B$9:$FL$108,17,0)))</f>
        <v>0</v>
      </c>
      <c r="L2742" s="81">
        <f>IF($J2730="Nso",0,VLOOKUP($A2727,'Class-9'!$B$9:$FL$108,18,0))</f>
        <v>0</v>
      </c>
      <c r="M2742" s="256">
        <f>K2742+L2742</f>
        <v>0</v>
      </c>
      <c r="N2742" s="81">
        <f>G2742+J2742+M2742</f>
        <v>0</v>
      </c>
      <c r="O2742" s="82" t="str">
        <f>IF($J2730="TC",0,IF($J2730="Nso",0,VLOOKUP($A2727,'Class-9'!$B$9:$FL$108,24,0)))</f>
        <v/>
      </c>
    </row>
    <row r="2743" spans="1:15" ht="16.5" customHeight="1" thickBot="1">
      <c r="A2743" s="1138"/>
      <c r="B2743" s="417" t="s">
        <v>200</v>
      </c>
      <c r="C2743" s="1106" t="str">
        <f>'Class-9'!$Z$3</f>
        <v>ENGLISH</v>
      </c>
      <c r="D2743" s="1107"/>
      <c r="E2743" s="419">
        <f>IF($J2730="TC",0,IF($J2730="Nso",0,VLOOKUP($A2727,'Class-9'!$B$9:$FL$108,25,0)))</f>
        <v>0</v>
      </c>
      <c r="F2743" s="419">
        <f>IF($J2730="TC",0,IF($J2730="Nso",0,VLOOKUP($A2727,'Class-9'!$B$9:$FL$108,26,0)))</f>
        <v>0</v>
      </c>
      <c r="G2743" s="420">
        <f t="shared" ref="G2743" si="552">E2743+F2743</f>
        <v>0</v>
      </c>
      <c r="H2743" s="421">
        <f>IF($J2730="TC",0,IF($J2730="Nso",0,VLOOKUP($A2727,'Class-9'!$B$9:$FL$108,28,0)))</f>
        <v>0</v>
      </c>
      <c r="I2743" s="419">
        <f>IF($J2730="TC",0,IF($J2730="Nso",0,VLOOKUP($A2727,'Class-9'!$B$9:$FL$108,29,0)))</f>
        <v>0</v>
      </c>
      <c r="J2743" s="420">
        <f t="shared" ref="J2743" si="553">H2743+I2743</f>
        <v>0</v>
      </c>
      <c r="K2743" s="419">
        <f>IF($J2730="TC",0,IF($J2730="Nso",0,VLOOKUP($A2727,'Class-9'!$B$9:$FL$108,31,0)))</f>
        <v>0</v>
      </c>
      <c r="L2743" s="419">
        <f>IF($J2730="Nso",0,VLOOKUP($A2727,'Class-9'!$B$9:$FL$108,32,0))</f>
        <v>0</v>
      </c>
      <c r="M2743" s="420">
        <f t="shared" ref="M2743" si="554">K2743+L2743</f>
        <v>0</v>
      </c>
      <c r="N2743" s="419">
        <f t="shared" ref="N2743" si="555">G2743+J2743+M2743</f>
        <v>0</v>
      </c>
      <c r="O2743" s="422" t="str">
        <f>IF($J2730="TC",0,IF($J2730="Nso",0,VLOOKUP($A2727,'Class-9'!$B$9:$FL$108,38,0)))</f>
        <v/>
      </c>
    </row>
    <row r="2744" spans="1:15" ht="16.5" customHeight="1" thickBot="1">
      <c r="A2744" s="1138"/>
      <c r="B2744" s="417" t="s">
        <v>200</v>
      </c>
      <c r="C2744" s="1108" t="s">
        <v>62</v>
      </c>
      <c r="D2744" s="1109"/>
      <c r="E2744" s="424">
        <f>'Class-9'!$AN$7</f>
        <v>20</v>
      </c>
      <c r="F2744" s="424">
        <f>'Class-9'!$AO$7</f>
        <v>20</v>
      </c>
      <c r="G2744" s="425">
        <f>SUM(E2744:F2744)</f>
        <v>40</v>
      </c>
      <c r="H2744" s="424">
        <f>'Class-9'!$AQ$7</f>
        <v>48</v>
      </c>
      <c r="I2744" s="424">
        <f>'Class-9'!$AR$7</f>
        <v>12</v>
      </c>
      <c r="J2744" s="425">
        <f>SUM(H2744:I2744)</f>
        <v>60</v>
      </c>
      <c r="K2744" s="424">
        <f>'Class-9'!$AT$7</f>
        <v>80</v>
      </c>
      <c r="L2744" s="424">
        <f>'Class-9'!$AU$7</f>
        <v>20</v>
      </c>
      <c r="M2744" s="425">
        <f>SUM(K2744:L2744)</f>
        <v>100</v>
      </c>
      <c r="N2744" s="426">
        <f>SUM(G2744,J2744,M2744)</f>
        <v>200</v>
      </c>
      <c r="O2744" s="427" t="s">
        <v>201</v>
      </c>
    </row>
    <row r="2745" spans="1:15" ht="16.5" customHeight="1">
      <c r="A2745" s="1138"/>
      <c r="B2745" s="417" t="s">
        <v>200</v>
      </c>
      <c r="C2745" s="1110" t="str">
        <f>'Class-9'!$AN$3</f>
        <v>SANSKRIT-I</v>
      </c>
      <c r="D2745" s="1111"/>
      <c r="E2745" s="81">
        <f>IF($J2730="TC",0,IF($J2730="Nso",0,VLOOKUP($A2727,'Class-9'!$B$9:$FL$108,39,0)))</f>
        <v>0</v>
      </c>
      <c r="F2745" s="81">
        <f>IF($J2730="TC",0,IF($J2730="TC",0,IF($J2730="Nso",0,VLOOKUP($A2727,'Class-9'!$B$9:$FL$108,40,0))))</f>
        <v>0</v>
      </c>
      <c r="G2745" s="423">
        <f t="shared" ref="G2745:G2749" si="556">E2745+F2745</f>
        <v>0</v>
      </c>
      <c r="H2745" s="410">
        <f>IF($J2730="TC",0,IF($J2730="Nso",0,VLOOKUP($A2727,'Class-9'!$B$9:$FL$108,42,0)))</f>
        <v>0</v>
      </c>
      <c r="I2745" s="81">
        <f>IF($J2730="TC",0,IF($J2730="Nso",0,VLOOKUP($A2727,'Class-9'!$B$9:$FL$108,43,0)))</f>
        <v>0</v>
      </c>
      <c r="J2745" s="423">
        <f t="shared" ref="J2745:J2749" si="557">H2745+I2745</f>
        <v>0</v>
      </c>
      <c r="K2745" s="81">
        <f>IF($J2730="TC",0,IF($J2730="Nso",0,VLOOKUP($A2727,'Class-9'!$B$9:$FL$108,45,0)))</f>
        <v>0</v>
      </c>
      <c r="L2745" s="81">
        <f>IF($J2730="Nso",0,VLOOKUP($A2727,'Class-9'!$B$9:$FL$108,46,0))</f>
        <v>0</v>
      </c>
      <c r="M2745" s="423">
        <f t="shared" ref="M2745:M2749" si="558">K2745+L2745</f>
        <v>0</v>
      </c>
      <c r="N2745" s="81">
        <f t="shared" ref="N2745:N2749" si="559">G2745+J2745+M2745</f>
        <v>0</v>
      </c>
      <c r="O2745" s="82" t="str">
        <f>IF($J2730="TC",0,IF($J2730="Nso",0,VLOOKUP($A2727,'Class-9'!$B$9:$FL$108,52,0)))</f>
        <v/>
      </c>
    </row>
    <row r="2746" spans="1:15" ht="16.5" customHeight="1">
      <c r="A2746" s="1138"/>
      <c r="B2746" s="417" t="s">
        <v>200</v>
      </c>
      <c r="C2746" s="1112" t="str">
        <f>'Class-9'!$BB$3</f>
        <v>SANSKRIT-II</v>
      </c>
      <c r="D2746" s="1113"/>
      <c r="E2746" s="81">
        <f>IF($J2730="TC",0,IF($J2730="Nso",0,VLOOKUP($A2727,'Class-9'!$B$9:$FL$108,53,0)))</f>
        <v>0</v>
      </c>
      <c r="F2746" s="81">
        <f>IF($J2730="TC",0,IF($J2730="Nso",0,VLOOKUP($A2727,'Class-9'!$B$9:$FL$108,54,0)))</f>
        <v>0</v>
      </c>
      <c r="G2746" s="257">
        <f t="shared" si="556"/>
        <v>0</v>
      </c>
      <c r="H2746" s="258">
        <f>IF($J2730="TC",0,IF($J2730="Nso",0,VLOOKUP($A2727,'Class-9'!$B$9:$FL$108,56,0)))</f>
        <v>0</v>
      </c>
      <c r="I2746" s="81">
        <f>IF($J2730="TC",0,IF($J2730="Nso",0,VLOOKUP($A2727,'Class-9'!$B$9:$FL$108,57,0)))</f>
        <v>0</v>
      </c>
      <c r="J2746" s="257">
        <f t="shared" si="557"/>
        <v>0</v>
      </c>
      <c r="K2746" s="81">
        <f>IF($J2730="TC",0,IF($J2730="Nso",0,VLOOKUP($A2727,'Class-9'!$B$9:$FL$108,59,0)))</f>
        <v>0</v>
      </c>
      <c r="L2746" s="81">
        <f>IF($J2730="Nso",0,VLOOKUP($A2727,'Class-9'!$B$9:$FL$108,60,0))</f>
        <v>0</v>
      </c>
      <c r="M2746" s="257">
        <f t="shared" si="558"/>
        <v>0</v>
      </c>
      <c r="N2746" s="81">
        <f t="shared" si="559"/>
        <v>0</v>
      </c>
      <c r="O2746" s="82" t="str">
        <f>IF($J2730="TC",0,IF($J2730="Nso",0,VLOOKUP($A2727,'Class-9'!$B$9:$FL$108,66,0)))</f>
        <v/>
      </c>
    </row>
    <row r="2747" spans="1:15" ht="16.5" customHeight="1">
      <c r="A2747" s="1138"/>
      <c r="B2747" s="417" t="s">
        <v>200</v>
      </c>
      <c r="C2747" s="1112" t="str">
        <f>'Class-9'!$BP$3</f>
        <v>MATHEMATICS</v>
      </c>
      <c r="D2747" s="1113"/>
      <c r="E2747" s="81">
        <f>IF($J2730="TC",0,IF($J2730="Nso",0,VLOOKUP($A2727,'Class-9'!$B$9:$FL$108,67,0)))</f>
        <v>0</v>
      </c>
      <c r="F2747" s="81">
        <f>IF($J2730="TC",0,IF($J2730="Nso",0,VLOOKUP($A2727,'Class-9'!$B$9:$FL$108,68,0)))</f>
        <v>0</v>
      </c>
      <c r="G2747" s="257">
        <f t="shared" si="556"/>
        <v>0</v>
      </c>
      <c r="H2747" s="258">
        <f>IF($J2730="TC",0,IF($J2730="Nso",0,VLOOKUP($A2727,'Class-9'!$B$9:$FL$108,70,0)))</f>
        <v>0</v>
      </c>
      <c r="I2747" s="81">
        <f>IF($J2730="TC",0,IF($J2730="Nso",0,VLOOKUP($A2727,'Class-9'!$B$9:$FL$108,71,0)))</f>
        <v>0</v>
      </c>
      <c r="J2747" s="257">
        <f t="shared" si="557"/>
        <v>0</v>
      </c>
      <c r="K2747" s="81">
        <f>IF($J2730="TC",0,IF($J2730="Nso",0,VLOOKUP($A2727,'Class-9'!$B$9:$FL$108,73,0)))</f>
        <v>0</v>
      </c>
      <c r="L2747" s="81">
        <f>IF($J2730="Nso",0,VLOOKUP($A2727,'Class-9'!$B$9:$FL$108,74,0))</f>
        <v>0</v>
      </c>
      <c r="M2747" s="257">
        <f t="shared" si="558"/>
        <v>0</v>
      </c>
      <c r="N2747" s="81">
        <f t="shared" si="559"/>
        <v>0</v>
      </c>
      <c r="O2747" s="82" t="str">
        <f>IF($J2730="TC",0,IF($J2730="Nso",0,VLOOKUP($A2727,'Class-9'!$B$9:$FL$108,80,0)))</f>
        <v/>
      </c>
    </row>
    <row r="2748" spans="1:15" ht="16.5" customHeight="1">
      <c r="A2748" s="1138"/>
      <c r="B2748" s="417" t="s">
        <v>200</v>
      </c>
      <c r="C2748" s="1114" t="str">
        <f>'Class-9'!$CD$3</f>
        <v>SCIENCE</v>
      </c>
      <c r="D2748" s="1115"/>
      <c r="E2748" s="411">
        <f>IF($J2730="TC",0,IF($J2730="Nso",0,VLOOKUP($A2727,'Class-9'!$B$9:$FL$108,81,0)))</f>
        <v>0</v>
      </c>
      <c r="F2748" s="411">
        <f>IF($J2730="TC",0,IF($J2730="Nso",0,VLOOKUP($A2727,'Class-9'!$B$9:$FL$108,82,0)))</f>
        <v>0</v>
      </c>
      <c r="G2748" s="412">
        <f t="shared" si="556"/>
        <v>0</v>
      </c>
      <c r="H2748" s="413">
        <f>IF($J2730="TC",0,IF($J2730="Nso",0,VLOOKUP($A2727,'Class-9'!$B$9:$FL$108,84,0)))</f>
        <v>0</v>
      </c>
      <c r="I2748" s="411">
        <f>IF($J2730="TC",0,IF($J2730="Nso",0,VLOOKUP($A2727,'Class-9'!$B$9:$FL$108,85,0)))</f>
        <v>0</v>
      </c>
      <c r="J2748" s="412">
        <f t="shared" si="557"/>
        <v>0</v>
      </c>
      <c r="K2748" s="411">
        <f>IF($J2730="TC",0,IF($J2730="Nso",0,VLOOKUP($A2727,'Class-9'!$B$9:$FL$108,87,0)))</f>
        <v>0</v>
      </c>
      <c r="L2748" s="411">
        <f>IF($J2730="Nso",0,VLOOKUP($A2727,'Class-9'!$B$9:$FL$108,88,0))</f>
        <v>0</v>
      </c>
      <c r="M2748" s="412">
        <f t="shared" si="558"/>
        <v>0</v>
      </c>
      <c r="N2748" s="411">
        <f t="shared" si="559"/>
        <v>0</v>
      </c>
      <c r="O2748" s="414" t="str">
        <f>IF($J2730="TC",0,IF($J2730="Nso",0,VLOOKUP($A2727,'Class-9'!$B$9:$FL$108,94,0)))</f>
        <v/>
      </c>
    </row>
    <row r="2749" spans="1:15" ht="16.5" customHeight="1" thickBot="1">
      <c r="A2749" s="1138"/>
      <c r="B2749" s="417" t="s">
        <v>200</v>
      </c>
      <c r="C2749" s="1114" t="str">
        <f>'Class-9'!$CR$3</f>
        <v>SOCIAL SCIENCE</v>
      </c>
      <c r="D2749" s="1115"/>
      <c r="E2749" s="411">
        <f>IF($J2731="TC",0,IF($J2730="Nso",0,VLOOKUP($A2727,'Class-9'!$B$9:$FL$108,95,0)))</f>
        <v>0</v>
      </c>
      <c r="F2749" s="411">
        <f>IF($J2731="TC",0,IF($J2730="Nso",0,VLOOKUP($A2727,'Class-9'!$B$9:$FL$108,96,0)))</f>
        <v>0</v>
      </c>
      <c r="G2749" s="412">
        <f t="shared" si="556"/>
        <v>0</v>
      </c>
      <c r="H2749" s="413">
        <f>IF($J2731="TC",0,IF($J2730="Nso",0,VLOOKUP($A2727,'Class-9'!$B$9:$FL$108,98,0)))</f>
        <v>0</v>
      </c>
      <c r="I2749" s="411">
        <f>IF($J2731="TC",0,IF($J2730="Nso",0,VLOOKUP($A2727,'Class-9'!$B$9:$FL$108,99,0)))</f>
        <v>0</v>
      </c>
      <c r="J2749" s="412">
        <f t="shared" si="557"/>
        <v>0</v>
      </c>
      <c r="K2749" s="411">
        <f>IF($J2731="TC",0,IF($J2730="Nso",0,VLOOKUP($A2727,'Class-9'!$B$9:$FL$108,101,0)))</f>
        <v>0</v>
      </c>
      <c r="L2749" s="411">
        <f>IF($J2731="Nso",0,VLOOKUP($A2727,'Class-9'!$B$9:$FL$108,102,0))</f>
        <v>0</v>
      </c>
      <c r="M2749" s="412">
        <f t="shared" si="558"/>
        <v>0</v>
      </c>
      <c r="N2749" s="411">
        <f t="shared" si="559"/>
        <v>0</v>
      </c>
      <c r="O2749" s="414" t="str">
        <f>IF($J2731="TC",0,IF($J2730="Nso",0,VLOOKUP($A2727,'Class-9'!$B$9:$FL$108,108,0)))</f>
        <v/>
      </c>
    </row>
    <row r="2750" spans="1:15" ht="23.25" customHeight="1">
      <c r="A2750" s="1138"/>
      <c r="B2750" s="417" t="s">
        <v>200</v>
      </c>
      <c r="C2750" s="1116" t="s">
        <v>89</v>
      </c>
      <c r="D2750" s="1117"/>
      <c r="E2750" s="1118"/>
      <c r="F2750" s="1122" t="s">
        <v>90</v>
      </c>
      <c r="G2750" s="1123"/>
      <c r="H2750" s="1124" t="s">
        <v>91</v>
      </c>
      <c r="I2750" s="1125"/>
      <c r="J2750" s="1126" t="s">
        <v>47</v>
      </c>
      <c r="K2750" s="1127"/>
      <c r="L2750" s="415" t="s">
        <v>111</v>
      </c>
      <c r="M2750" s="1128" t="s">
        <v>45</v>
      </c>
      <c r="N2750" s="1129"/>
      <c r="O2750" s="416" t="s">
        <v>49</v>
      </c>
    </row>
    <row r="2751" spans="1:15" ht="20.25" customHeight="1" thickBot="1">
      <c r="A2751" s="1138"/>
      <c r="B2751" s="417" t="s">
        <v>200</v>
      </c>
      <c r="C2751" s="1119"/>
      <c r="D2751" s="1120"/>
      <c r="E2751" s="1121"/>
      <c r="F2751" s="1130">
        <f>IF($J2730="TC",0,IF($J2730="Nso",0,VLOOKUP($A2727,'Class-9'!$B$9:$FL$108,160,0)))</f>
        <v>0</v>
      </c>
      <c r="G2751" s="1131"/>
      <c r="H2751" s="1130">
        <f>IF($J2730="TC",0,IF($J2730="Nso",0,VLOOKUP($A2727,'Class-9'!$B$9:$FL$108,161,0)))</f>
        <v>0</v>
      </c>
      <c r="I2751" s="1131"/>
      <c r="J2751" s="1132">
        <f>IF($J2730="TC",0,IF($J2730="Nso",0,VLOOKUP($A2727,'Class-9'!$B$9:$FL$108,162,0)))</f>
        <v>0</v>
      </c>
      <c r="K2751" s="1133"/>
      <c r="L2751" s="259" t="str">
        <f>IF($J2730="TC",0,IF($J2730="Nso",0,VLOOKUP($A2727,'Class-9'!$B$9:$FL$108,163,0)))</f>
        <v/>
      </c>
      <c r="M2751" s="1134" t="str">
        <f>IF($J2730="TC","TC",IF($J2730="Nso","NSO",VLOOKUP($A2727,'Class-9'!$B$9:$FL$108,164,0)))</f>
        <v/>
      </c>
      <c r="N2751" s="1135"/>
      <c r="O2751" s="79" t="str">
        <f>IF($J2730="Nso",0,VLOOKUP($A2727,'Class-9'!$B$9:$FL$108,166,0))</f>
        <v/>
      </c>
    </row>
    <row r="2752" spans="1:15" ht="20.25" customHeight="1">
      <c r="A2752" s="1138"/>
      <c r="B2752" s="417" t="s">
        <v>200</v>
      </c>
      <c r="C2752" s="1061" t="s">
        <v>64</v>
      </c>
      <c r="D2752" s="1062"/>
      <c r="E2752" s="1062"/>
      <c r="F2752" s="1062"/>
      <c r="G2752" s="1062"/>
      <c r="H2752" s="1063"/>
      <c r="I2752" s="1064" t="s">
        <v>65</v>
      </c>
      <c r="J2752" s="1065"/>
      <c r="K2752" s="1065"/>
      <c r="L2752" s="83">
        <f>VLOOKUP($A2727,'Class-9'!$B$9:$FL$108,157,0)</f>
        <v>0</v>
      </c>
      <c r="M2752" s="1066" t="s">
        <v>121</v>
      </c>
      <c r="N2752" s="1067"/>
      <c r="O2752" s="1068"/>
    </row>
    <row r="2753" spans="1:15" ht="20.25" customHeight="1" thickBot="1">
      <c r="A2753" s="1138"/>
      <c r="B2753" s="417" t="s">
        <v>200</v>
      </c>
      <c r="C2753" s="1069" t="s">
        <v>60</v>
      </c>
      <c r="D2753" s="1070"/>
      <c r="E2753" s="1070"/>
      <c r="F2753" s="1071" t="s">
        <v>192</v>
      </c>
      <c r="G2753" s="1071"/>
      <c r="H2753" s="260" t="s">
        <v>53</v>
      </c>
      <c r="I2753" s="1072" t="s">
        <v>66</v>
      </c>
      <c r="J2753" s="1073"/>
      <c r="K2753" s="1073"/>
      <c r="L2753" s="113">
        <f>VLOOKUP($A2727,'Class-9'!$B$9:$FL$108,158,0)</f>
        <v>0</v>
      </c>
      <c r="M2753" s="1074" t="str">
        <f>IF($J2730="TC",0,IF($J2730="Nso",0,VLOOKUP($A2727,'Class-9'!$B$9:$FL$108,159,0)))</f>
        <v/>
      </c>
      <c r="N2753" s="1075"/>
      <c r="O2753" s="1076"/>
    </row>
    <row r="2754" spans="1:15" ht="17.25" customHeight="1">
      <c r="A2754" s="1138"/>
      <c r="B2754" s="417" t="s">
        <v>200</v>
      </c>
      <c r="C2754" s="1069"/>
      <c r="D2754" s="1070"/>
      <c r="E2754" s="1070"/>
      <c r="F2754" s="1071"/>
      <c r="G2754" s="1071"/>
      <c r="H2754" s="261" t="s">
        <v>119</v>
      </c>
      <c r="I2754" s="1077" t="s">
        <v>67</v>
      </c>
      <c r="J2754" s="1078"/>
      <c r="K2754" s="1078"/>
      <c r="L2754" s="1079">
        <f>IF($J2730="TC","Transferred",IF($J2730="Nso","NameSeparated",VLOOKUP($A2727,'Class-9'!$B$9:$FL$108,167,0)))</f>
        <v>0</v>
      </c>
      <c r="M2754" s="1079"/>
      <c r="N2754" s="1079"/>
      <c r="O2754" s="1080"/>
    </row>
    <row r="2755" spans="1:15" ht="17.25" customHeight="1">
      <c r="A2755" s="1138"/>
      <c r="B2755" s="417" t="s">
        <v>200</v>
      </c>
      <c r="C2755" s="1081" t="str">
        <f>'Class-9'!$DF$3</f>
        <v>Foundation Of Information Tech.</v>
      </c>
      <c r="D2755" s="1082"/>
      <c r="E2755" s="1083"/>
      <c r="F2755" s="1084" t="str">
        <f>IF($J2730="TC",0,IF($J2730="Nso",0,VLOOKUP($A2727,'Class-9'!$B$9:$GP$108,185,0)))</f>
        <v>0/200</v>
      </c>
      <c r="G2755" s="1084"/>
      <c r="H2755" s="78" t="str">
        <f>IF($J2730="TC",0,IF($J2730="Nso",0,VLOOKUP($A2727,'Class-9'!$B$9:$GP$108,120,0)))</f>
        <v/>
      </c>
      <c r="I2755" s="1085" t="s">
        <v>79</v>
      </c>
      <c r="J2755" s="1086"/>
      <c r="K2755" s="1086"/>
      <c r="L2755" s="1087">
        <f>'Class-9'!$T$2</f>
        <v>44676</v>
      </c>
      <c r="M2755" s="1088"/>
      <c r="N2755" s="1088"/>
      <c r="O2755" s="1089"/>
    </row>
    <row r="2756" spans="1:15" ht="21" customHeight="1">
      <c r="A2756" s="1138"/>
      <c r="B2756" s="417" t="s">
        <v>200</v>
      </c>
      <c r="C2756" s="1090" t="str">
        <f>'Class-9'!$DR$3</f>
        <v>Health &amp; Phy. Edu.</v>
      </c>
      <c r="D2756" s="1084"/>
      <c r="E2756" s="1084"/>
      <c r="F2756" s="1030" t="str">
        <f>IF($J2730="TC",0,IF($J2730="Nso",0,VLOOKUP($A2727,'Class-9'!$B$9:$GP$108,189,0)))</f>
        <v>0/200</v>
      </c>
      <c r="G2756" s="1031"/>
      <c r="H2756" s="78" t="str">
        <f>IF($J2730="TC",0,IF($J2730="Nso",0,VLOOKUP($A2727,'Class-9'!$B$9:$GP$108,132,0)))</f>
        <v/>
      </c>
      <c r="I2756" s="1091"/>
      <c r="J2756" s="1092"/>
      <c r="K2756" s="1092"/>
      <c r="L2756" s="1092"/>
      <c r="M2756" s="1092"/>
      <c r="N2756" s="1092"/>
      <c r="O2756" s="1093"/>
    </row>
    <row r="2757" spans="1:15" ht="21" customHeight="1">
      <c r="A2757" s="1138"/>
      <c r="B2757" s="417" t="s">
        <v>200</v>
      </c>
      <c r="C2757" s="1028" t="str">
        <f>'Class-9'!$ED$3</f>
        <v>S.U.P.W.</v>
      </c>
      <c r="D2757" s="1029"/>
      <c r="E2757" s="1029"/>
      <c r="F2757" s="1030" t="str">
        <f>IF($J2730="TC",0,IF($J2730="Nso",0,VLOOKUP($A2727,'Class-9'!$B$9:$GP$108,193,0)))</f>
        <v>0/100</v>
      </c>
      <c r="G2757" s="1031"/>
      <c r="H2757" s="78" t="str">
        <f>IF($J2730="TC",0,IF($J2730="Nso",0,VLOOKUP($A2727,'Class-9'!$B$9:$GP$108,138,0)))</f>
        <v/>
      </c>
      <c r="I2757" s="1094"/>
      <c r="J2757" s="1095"/>
      <c r="K2757" s="1095"/>
      <c r="L2757" s="1095"/>
      <c r="M2757" s="1095"/>
      <c r="N2757" s="1095"/>
      <c r="O2757" s="1096"/>
    </row>
    <row r="2758" spans="1:15" ht="14.25" customHeight="1">
      <c r="A2758" s="1138"/>
      <c r="B2758" s="417" t="s">
        <v>200</v>
      </c>
      <c r="C2758" s="1028" t="str">
        <f>'Class-9'!$EJ$3</f>
        <v>ART EDUCATION</v>
      </c>
      <c r="D2758" s="1029"/>
      <c r="E2758" s="1029"/>
      <c r="F2758" s="1030" t="str">
        <f>IF($J2729="TC",0,IF($J2729="Nso",0,VLOOKUP($A2727,'Class-9'!$B$9:$GP$108,197,0)))</f>
        <v>0/100</v>
      </c>
      <c r="G2758" s="1031"/>
      <c r="H2758" s="78" t="str">
        <f>IF($J2729="TC",0,IF($J2729="Nso",0,VLOOKUP($A2727,'Class-9'!$B$9:$GP$108,144,0)))</f>
        <v/>
      </c>
      <c r="I2758" s="1032" t="s">
        <v>92</v>
      </c>
      <c r="J2758" s="1033"/>
      <c r="K2758" s="1033"/>
      <c r="L2758" s="1033"/>
      <c r="M2758" s="1033"/>
      <c r="N2758" s="1033"/>
      <c r="O2758" s="1034"/>
    </row>
    <row r="2759" spans="1:15" ht="14.25" customHeight="1" thickBot="1">
      <c r="A2759" s="1138"/>
      <c r="B2759" s="417" t="s">
        <v>200</v>
      </c>
      <c r="C2759" s="1035" t="str">
        <f>'Class-9'!$EP$3</f>
        <v>H &amp; C RAJ</v>
      </c>
      <c r="D2759" s="1036"/>
      <c r="E2759" s="1036"/>
      <c r="F2759" s="1037" t="str">
        <f>IF($J2730="TC",0,IF($J2730="Nso",0,VLOOKUP($A2727,'Class-9'!$B$9:$GU$108,201,0)))</f>
        <v>0/200</v>
      </c>
      <c r="G2759" s="1038"/>
      <c r="H2759" s="374" t="str">
        <f>IF($J2730="TC",0,IF($J2730="Nso",0,VLOOKUP($A2727,'Class-9'!$B$9:$GU$108,156,0)))</f>
        <v/>
      </c>
      <c r="I2759" s="1032" t="s">
        <v>73</v>
      </c>
      <c r="J2759" s="1033"/>
      <c r="K2759" s="1033"/>
      <c r="L2759" s="1033"/>
      <c r="M2759" s="1033"/>
      <c r="N2759" s="1033"/>
      <c r="O2759" s="1034"/>
    </row>
    <row r="2760" spans="1:15" ht="20.25" customHeight="1">
      <c r="A2760" s="1138"/>
      <c r="B2760" s="417" t="s">
        <v>200</v>
      </c>
      <c r="C2760" s="1046" t="s">
        <v>204</v>
      </c>
      <c r="D2760" s="1047"/>
      <c r="E2760" s="1048"/>
      <c r="F2760" s="1055" t="s">
        <v>205</v>
      </c>
      <c r="G2760" s="1056"/>
      <c r="H2760" s="434" t="s">
        <v>34</v>
      </c>
      <c r="I2760" s="1039" t="s">
        <v>74</v>
      </c>
      <c r="J2760" s="1033"/>
      <c r="K2760" s="1033"/>
      <c r="L2760" s="1033"/>
      <c r="M2760" s="1033"/>
      <c r="N2760" s="1033"/>
      <c r="O2760" s="1034"/>
    </row>
    <row r="2761" spans="1:15" ht="20.25" customHeight="1">
      <c r="A2761" s="1138"/>
      <c r="B2761" s="417" t="s">
        <v>200</v>
      </c>
      <c r="C2761" s="1049"/>
      <c r="D2761" s="1050"/>
      <c r="E2761" s="1051"/>
      <c r="F2761" s="1057" t="s">
        <v>206</v>
      </c>
      <c r="G2761" s="1058"/>
      <c r="H2761" s="435" t="s">
        <v>203</v>
      </c>
      <c r="I2761" s="1040" t="s">
        <v>75</v>
      </c>
      <c r="J2761" s="1041"/>
      <c r="K2761" s="1041"/>
      <c r="L2761" s="1041"/>
      <c r="M2761" s="1041"/>
      <c r="N2761" s="1041"/>
      <c r="O2761" s="1042"/>
    </row>
    <row r="2762" spans="1:15" ht="16.5" customHeight="1">
      <c r="A2762" s="1138"/>
      <c r="B2762" s="417" t="s">
        <v>200</v>
      </c>
      <c r="C2762" s="1049"/>
      <c r="D2762" s="1050"/>
      <c r="E2762" s="1051"/>
      <c r="F2762" s="1057" t="s">
        <v>210</v>
      </c>
      <c r="G2762" s="1058"/>
      <c r="H2762" s="435" t="s">
        <v>68</v>
      </c>
      <c r="I2762" s="1043"/>
      <c r="J2762" s="1044"/>
      <c r="K2762" s="1044"/>
      <c r="L2762" s="1044"/>
      <c r="M2762" s="1044"/>
      <c r="N2762" s="1044"/>
      <c r="O2762" s="1045"/>
    </row>
    <row r="2763" spans="1:15" ht="16.5" customHeight="1">
      <c r="A2763" s="1138"/>
      <c r="B2763" s="417" t="s">
        <v>200</v>
      </c>
      <c r="C2763" s="1049"/>
      <c r="D2763" s="1050"/>
      <c r="E2763" s="1051"/>
      <c r="F2763" s="1057" t="s">
        <v>211</v>
      </c>
      <c r="G2763" s="1058"/>
      <c r="H2763" s="435" t="s">
        <v>69</v>
      </c>
      <c r="I2763" s="1043"/>
      <c r="J2763" s="1044"/>
      <c r="K2763" s="1044"/>
      <c r="L2763" s="1044"/>
      <c r="M2763" s="1044"/>
      <c r="N2763" s="1044"/>
      <c r="O2763" s="1045"/>
    </row>
    <row r="2764" spans="1:15" ht="16.5" customHeight="1">
      <c r="A2764" s="1138"/>
      <c r="B2764" s="417" t="s">
        <v>200</v>
      </c>
      <c r="C2764" s="1049"/>
      <c r="D2764" s="1050"/>
      <c r="E2764" s="1051"/>
      <c r="F2764" s="1057" t="s">
        <v>120</v>
      </c>
      <c r="G2764" s="1058"/>
      <c r="H2764" s="435" t="s">
        <v>71</v>
      </c>
      <c r="I2764" s="1022" t="s">
        <v>93</v>
      </c>
      <c r="J2764" s="1023"/>
      <c r="K2764" s="1023"/>
      <c r="L2764" s="1023"/>
      <c r="M2764" s="1023"/>
      <c r="N2764" s="1023"/>
      <c r="O2764" s="1024"/>
    </row>
    <row r="2765" spans="1:15" ht="16.5" customHeight="1" thickBot="1">
      <c r="A2765" s="1138"/>
      <c r="B2765" s="418" t="s">
        <v>200</v>
      </c>
      <c r="C2765" s="1052"/>
      <c r="D2765" s="1053"/>
      <c r="E2765" s="1054"/>
      <c r="F2765" s="1059" t="s">
        <v>208</v>
      </c>
      <c r="G2765" s="1060"/>
      <c r="H2765" s="436" t="s">
        <v>70</v>
      </c>
      <c r="I2765" s="1025"/>
      <c r="J2765" s="1026"/>
      <c r="K2765" s="1026"/>
      <c r="L2765" s="1026"/>
      <c r="M2765" s="1026"/>
      <c r="N2765" s="1026"/>
      <c r="O2765" s="1027"/>
    </row>
    <row r="2766" spans="1:15" ht="24.75" customHeight="1" thickTop="1" thickBot="1">
      <c r="A2766" s="263">
        <f>A2727+1</f>
        <v>71</v>
      </c>
      <c r="B2766" s="1137" t="s">
        <v>56</v>
      </c>
      <c r="C2766" s="1137"/>
      <c r="D2766" s="1137"/>
      <c r="E2766" s="1137"/>
      <c r="F2766" s="1137"/>
      <c r="G2766" s="1137"/>
      <c r="H2766" s="1137"/>
      <c r="I2766" s="1137"/>
      <c r="J2766" s="1137"/>
      <c r="K2766" s="1137"/>
      <c r="L2766" s="1137"/>
      <c r="M2766" s="1137"/>
      <c r="N2766" s="1137"/>
      <c r="O2766" s="1137"/>
    </row>
    <row r="2767" spans="1:15" s="430" customFormat="1" ht="30.75" customHeight="1" thickTop="1">
      <c r="A2767" s="1138"/>
      <c r="B2767" s="1139"/>
      <c r="C2767" s="1140"/>
      <c r="D2767" s="1143" t="str">
        <f>Master!$E$8</f>
        <v>Govt. Sr. Secondary School Raimalwada</v>
      </c>
      <c r="E2767" s="1144"/>
      <c r="F2767" s="1144"/>
      <c r="G2767" s="1144"/>
      <c r="H2767" s="1144"/>
      <c r="I2767" s="1144"/>
      <c r="J2767" s="1144"/>
      <c r="K2767" s="1144"/>
      <c r="L2767" s="1144"/>
      <c r="M2767" s="1144"/>
      <c r="N2767" s="1144"/>
      <c r="O2767" s="1145"/>
    </row>
    <row r="2768" spans="1:15" ht="26.25" customHeight="1" thickBot="1">
      <c r="A2768" s="1138"/>
      <c r="B2768" s="1141"/>
      <c r="C2768" s="1142"/>
      <c r="D2768" s="1146" t="str">
        <f>Master!$E$11</f>
        <v>P.S.-Bapini (Jodhpur)</v>
      </c>
      <c r="E2768" s="1147"/>
      <c r="F2768" s="1147"/>
      <c r="G2768" s="1147"/>
      <c r="H2768" s="1147"/>
      <c r="I2768" s="1147"/>
      <c r="J2768" s="1147"/>
      <c r="K2768" s="1147"/>
      <c r="L2768" s="1147"/>
      <c r="M2768" s="1147"/>
      <c r="N2768" s="1147"/>
      <c r="O2768" s="1148"/>
    </row>
    <row r="2769" spans="1:16" ht="22.5" customHeight="1">
      <c r="A2769" s="1138"/>
      <c r="B2769" s="262"/>
      <c r="C2769" s="1149" t="s">
        <v>183</v>
      </c>
      <c r="D2769" s="1150"/>
      <c r="E2769" s="1150"/>
      <c r="F2769" s="1150"/>
      <c r="G2769" s="1151"/>
      <c r="H2769" s="1158" t="s">
        <v>156</v>
      </c>
      <c r="I2769" s="1158"/>
      <c r="J2769" s="1161">
        <f>VLOOKUP($A2766,'Class-9'!$B$9:$K$108,6)</f>
        <v>0</v>
      </c>
      <c r="K2769" s="1162"/>
      <c r="L2769" s="1167" t="s">
        <v>76</v>
      </c>
      <c r="M2769" s="1168"/>
      <c r="N2769" s="1169" t="str">
        <f>Master!$E$14</f>
        <v>08151106901</v>
      </c>
      <c r="O2769" s="1170"/>
    </row>
    <row r="2770" spans="1:16" ht="18.75" customHeight="1">
      <c r="A2770" s="1138"/>
      <c r="B2770" s="37"/>
      <c r="C2770" s="1152"/>
      <c r="D2770" s="1153"/>
      <c r="E2770" s="1153"/>
      <c r="F2770" s="1153"/>
      <c r="G2770" s="1154"/>
      <c r="H2770" s="1159"/>
      <c r="I2770" s="1159"/>
      <c r="J2770" s="1163"/>
      <c r="K2770" s="1164"/>
      <c r="L2770" s="1171" t="s">
        <v>72</v>
      </c>
      <c r="M2770" s="1172"/>
      <c r="N2770" s="1172"/>
      <c r="O2770" s="1173"/>
      <c r="P2770" s="104" t="s">
        <v>191</v>
      </c>
    </row>
    <row r="2771" spans="1:16" ht="23.25" customHeight="1" thickBot="1">
      <c r="A2771" s="1138"/>
      <c r="B2771" s="37"/>
      <c r="C2771" s="1155"/>
      <c r="D2771" s="1156"/>
      <c r="E2771" s="1156"/>
      <c r="F2771" s="1156"/>
      <c r="G2771" s="1157"/>
      <c r="H2771" s="1160"/>
      <c r="I2771" s="1160"/>
      <c r="J2771" s="1165"/>
      <c r="K2771" s="1166"/>
      <c r="L2771" s="1174" t="s">
        <v>57</v>
      </c>
      <c r="M2771" s="1175"/>
      <c r="N2771" s="1176" t="str">
        <f>Master!$E$6</f>
        <v>2021-22</v>
      </c>
      <c r="O2771" s="1177"/>
    </row>
    <row r="2772" spans="1:16" ht="20.25" customHeight="1">
      <c r="A2772" s="1138"/>
      <c r="B2772" s="417" t="s">
        <v>200</v>
      </c>
      <c r="C2772" s="1178" t="s">
        <v>22</v>
      </c>
      <c r="D2772" s="1179"/>
      <c r="E2772" s="1179"/>
      <c r="F2772" s="1180"/>
      <c r="G2772" s="23" t="s">
        <v>181</v>
      </c>
      <c r="H2772" s="1181">
        <f>VLOOKUP($A2766,'Class-9'!$B$9:$FL$108,4,0)</f>
        <v>0</v>
      </c>
      <c r="I2772" s="1181"/>
      <c r="J2772" s="1181"/>
      <c r="K2772" s="1181"/>
      <c r="L2772" s="1181"/>
      <c r="M2772" s="1181"/>
      <c r="N2772" s="1181"/>
      <c r="O2772" s="1182"/>
    </row>
    <row r="2773" spans="1:16" ht="20.25" customHeight="1">
      <c r="A2773" s="1138"/>
      <c r="B2773" s="417" t="s">
        <v>200</v>
      </c>
      <c r="C2773" s="1183" t="s">
        <v>24</v>
      </c>
      <c r="D2773" s="1184"/>
      <c r="E2773" s="1184"/>
      <c r="F2773" s="1185"/>
      <c r="G2773" s="31" t="s">
        <v>181</v>
      </c>
      <c r="H2773" s="1186">
        <f>VLOOKUP($A2766,'Class-9'!$B$9:$FL$108,7,0)</f>
        <v>0</v>
      </c>
      <c r="I2773" s="1186"/>
      <c r="J2773" s="1186"/>
      <c r="K2773" s="1186"/>
      <c r="L2773" s="1186"/>
      <c r="M2773" s="1186"/>
      <c r="N2773" s="1186"/>
      <c r="O2773" s="1187"/>
    </row>
    <row r="2774" spans="1:16" ht="20.25" customHeight="1">
      <c r="A2774" s="1138"/>
      <c r="B2774" s="417" t="s">
        <v>200</v>
      </c>
      <c r="C2774" s="1183" t="s">
        <v>25</v>
      </c>
      <c r="D2774" s="1184"/>
      <c r="E2774" s="1184"/>
      <c r="F2774" s="1185"/>
      <c r="G2774" s="31" t="s">
        <v>181</v>
      </c>
      <c r="H2774" s="1186">
        <f>VLOOKUP($A2766,'Class-9'!$B$9:$FL$108,8,0)</f>
        <v>0</v>
      </c>
      <c r="I2774" s="1186"/>
      <c r="J2774" s="1186"/>
      <c r="K2774" s="1186"/>
      <c r="L2774" s="1186"/>
      <c r="M2774" s="1186"/>
      <c r="N2774" s="1186"/>
      <c r="O2774" s="1187"/>
    </row>
    <row r="2775" spans="1:16" ht="20.25" customHeight="1">
      <c r="A2775" s="1138"/>
      <c r="B2775" s="417" t="s">
        <v>200</v>
      </c>
      <c r="C2775" s="1183" t="s">
        <v>58</v>
      </c>
      <c r="D2775" s="1184"/>
      <c r="E2775" s="1184"/>
      <c r="F2775" s="1185"/>
      <c r="G2775" s="31" t="s">
        <v>181</v>
      </c>
      <c r="H2775" s="1186">
        <f>VLOOKUP($A2766,'Class-9'!$B$9:$FL$108,9,0)</f>
        <v>0</v>
      </c>
      <c r="I2775" s="1186"/>
      <c r="J2775" s="1186"/>
      <c r="K2775" s="1186"/>
      <c r="L2775" s="1186"/>
      <c r="M2775" s="1186"/>
      <c r="N2775" s="1186"/>
      <c r="O2775" s="1187"/>
    </row>
    <row r="2776" spans="1:16" ht="20.25" customHeight="1">
      <c r="A2776" s="1138"/>
      <c r="B2776" s="417" t="s">
        <v>200</v>
      </c>
      <c r="C2776" s="1183" t="s">
        <v>59</v>
      </c>
      <c r="D2776" s="1184"/>
      <c r="E2776" s="1184"/>
      <c r="F2776" s="1185"/>
      <c r="G2776" s="31" t="s">
        <v>181</v>
      </c>
      <c r="H2776" s="1188" t="str">
        <f>CONCATENATE('Class-9'!$G$4,'Class-9'!$J$4)</f>
        <v>9(A)</v>
      </c>
      <c r="I2776" s="1186"/>
      <c r="J2776" s="1186"/>
      <c r="K2776" s="1186"/>
      <c r="L2776" s="1186"/>
      <c r="M2776" s="1186"/>
      <c r="N2776" s="1186"/>
      <c r="O2776" s="1187"/>
    </row>
    <row r="2777" spans="1:16" ht="20.25" customHeight="1" thickBot="1">
      <c r="A2777" s="1138"/>
      <c r="B2777" s="417" t="s">
        <v>200</v>
      </c>
      <c r="C2777" s="1189" t="s">
        <v>27</v>
      </c>
      <c r="D2777" s="1190"/>
      <c r="E2777" s="1190"/>
      <c r="F2777" s="1191"/>
      <c r="G2777" s="80" t="s">
        <v>181</v>
      </c>
      <c r="H2777" s="1192">
        <f>VLOOKUP($A2766,'Class-9'!$B$9:$FL$108,10,0)</f>
        <v>0</v>
      </c>
      <c r="I2777" s="1192"/>
      <c r="J2777" s="1192"/>
      <c r="K2777" s="1192"/>
      <c r="L2777" s="1192"/>
      <c r="M2777" s="1192"/>
      <c r="N2777" s="1192"/>
      <c r="O2777" s="1193"/>
    </row>
    <row r="2778" spans="1:16" ht="16.5" customHeight="1">
      <c r="A2778" s="1138"/>
      <c r="B2778" s="417" t="s">
        <v>200</v>
      </c>
      <c r="C2778" s="1194" t="s">
        <v>60</v>
      </c>
      <c r="D2778" s="1195"/>
      <c r="E2778" s="1198" t="s">
        <v>81</v>
      </c>
      <c r="F2778" s="1198" t="s">
        <v>82</v>
      </c>
      <c r="G2778" s="1200" t="s">
        <v>32</v>
      </c>
      <c r="H2778" s="1202" t="s">
        <v>61</v>
      </c>
      <c r="I2778" s="1202"/>
      <c r="J2778" s="1203"/>
      <c r="K2778" s="1204" t="s">
        <v>97</v>
      </c>
      <c r="L2778" s="1205"/>
      <c r="M2778" s="1206"/>
      <c r="N2778" s="1097" t="s">
        <v>88</v>
      </c>
      <c r="O2778" s="1099" t="s">
        <v>118</v>
      </c>
    </row>
    <row r="2779" spans="1:16" ht="16.5" customHeight="1">
      <c r="A2779" s="1138"/>
      <c r="B2779" s="417" t="s">
        <v>200</v>
      </c>
      <c r="C2779" s="1196"/>
      <c r="D2779" s="1197"/>
      <c r="E2779" s="1199"/>
      <c r="F2779" s="1199"/>
      <c r="G2779" s="1201"/>
      <c r="H2779" s="428" t="s">
        <v>31</v>
      </c>
      <c r="I2779" s="254" t="s">
        <v>194</v>
      </c>
      <c r="J2779" s="429" t="s">
        <v>32</v>
      </c>
      <c r="K2779" s="428" t="s">
        <v>31</v>
      </c>
      <c r="L2779" s="254" t="s">
        <v>194</v>
      </c>
      <c r="M2779" s="429" t="s">
        <v>32</v>
      </c>
      <c r="N2779" s="1098"/>
      <c r="O2779" s="1100"/>
    </row>
    <row r="2780" spans="1:16" ht="16.5" customHeight="1" thickBot="1">
      <c r="A2780" s="1138"/>
      <c r="B2780" s="417" t="s">
        <v>200</v>
      </c>
      <c r="C2780" s="1102" t="s">
        <v>62</v>
      </c>
      <c r="D2780" s="1103"/>
      <c r="E2780" s="253">
        <f>'Class-9'!$L$7</f>
        <v>10</v>
      </c>
      <c r="F2780" s="253">
        <f>'Class-9'!$M$7</f>
        <v>10</v>
      </c>
      <c r="G2780" s="255">
        <f>SUM(E2780:F2780)</f>
        <v>20</v>
      </c>
      <c r="H2780" s="253">
        <f>'Class-9'!$O$7</f>
        <v>24</v>
      </c>
      <c r="I2780" s="253">
        <f>'Class-9'!$P$7</f>
        <v>6</v>
      </c>
      <c r="J2780" s="255">
        <f>SUM(H2780:I2780)</f>
        <v>30</v>
      </c>
      <c r="K2780" s="253">
        <f>'Class-9'!$R$7</f>
        <v>40</v>
      </c>
      <c r="L2780" s="253">
        <f>'Class-9'!$S$7</f>
        <v>10</v>
      </c>
      <c r="M2780" s="255">
        <f>SUM(K2780:L2780)</f>
        <v>50</v>
      </c>
      <c r="N2780" s="129">
        <f>SUM(G2780,J2780,M2780)</f>
        <v>100</v>
      </c>
      <c r="O2780" s="1101"/>
    </row>
    <row r="2781" spans="1:16" ht="16.5" customHeight="1">
      <c r="A2781" s="1138"/>
      <c r="B2781" s="417" t="s">
        <v>200</v>
      </c>
      <c r="C2781" s="1104" t="str">
        <f>'Class-9'!$L$3</f>
        <v>HINDI</v>
      </c>
      <c r="D2781" s="1105"/>
      <c r="E2781" s="81">
        <f>IF($J2769="TC",0,IF($J2769="Nso",0,VLOOKUP($A2766,'Class-9'!$B$9:$FL$108,11,0)))</f>
        <v>0</v>
      </c>
      <c r="F2781" s="81">
        <f>IF($J2769="TC",0,IF($J2769="Nso",0,VLOOKUP($A2766,'Class-9'!$B$9:$FL$108,12,0)))</f>
        <v>0</v>
      </c>
      <c r="G2781" s="256">
        <f>E2781+F2781</f>
        <v>0</v>
      </c>
      <c r="H2781" s="81">
        <f>IF($J2769="TC",0,IF($J2769="Nso",0,VLOOKUP($A2766,'Class-9'!$B$9:$FL$108,14,0)))</f>
        <v>0</v>
      </c>
      <c r="I2781" s="81">
        <f>IF($J2769="TC",0,IF($J2769="Nso",0,VLOOKUP($A2766,'Class-9'!$B$9:$FL$108,15,0)))</f>
        <v>0</v>
      </c>
      <c r="J2781" s="256">
        <f>H2781+I2781</f>
        <v>0</v>
      </c>
      <c r="K2781" s="81">
        <f>IF($J2769="TC",0,IF($J2769="Nso",0,VLOOKUP($A2766,'Class-9'!$B$9:$FL$108,17,0)))</f>
        <v>0</v>
      </c>
      <c r="L2781" s="81">
        <f>IF($J2769="Nso",0,VLOOKUP($A2766,'Class-9'!$B$9:$FL$108,18,0))</f>
        <v>0</v>
      </c>
      <c r="M2781" s="256">
        <f>K2781+L2781</f>
        <v>0</v>
      </c>
      <c r="N2781" s="81">
        <f>G2781+J2781+M2781</f>
        <v>0</v>
      </c>
      <c r="O2781" s="82" t="str">
        <f>IF($J2769="TC",0,IF($J2769="Nso",0,VLOOKUP($A2766,'Class-9'!$B$9:$FL$108,24,0)))</f>
        <v/>
      </c>
    </row>
    <row r="2782" spans="1:16" ht="16.5" customHeight="1" thickBot="1">
      <c r="A2782" s="1138"/>
      <c r="B2782" s="417" t="s">
        <v>200</v>
      </c>
      <c r="C2782" s="1106" t="str">
        <f>'Class-9'!$Z$3</f>
        <v>ENGLISH</v>
      </c>
      <c r="D2782" s="1107"/>
      <c r="E2782" s="419">
        <f>IF($J2769="TC",0,IF($J2769="Nso",0,VLOOKUP($A2766,'Class-9'!$B$9:$FL$108,25,0)))</f>
        <v>0</v>
      </c>
      <c r="F2782" s="419">
        <f>IF($J2769="TC",0,IF($J2769="Nso",0,VLOOKUP($A2766,'Class-9'!$B$9:$FL$108,26,0)))</f>
        <v>0</v>
      </c>
      <c r="G2782" s="420">
        <f t="shared" ref="G2782" si="560">E2782+F2782</f>
        <v>0</v>
      </c>
      <c r="H2782" s="421">
        <f>IF($J2769="TC",0,IF($J2769="Nso",0,VLOOKUP($A2766,'Class-9'!$B$9:$FL$108,28,0)))</f>
        <v>0</v>
      </c>
      <c r="I2782" s="419">
        <f>IF($J2769="TC",0,IF($J2769="Nso",0,VLOOKUP($A2766,'Class-9'!$B$9:$FL$108,29,0)))</f>
        <v>0</v>
      </c>
      <c r="J2782" s="420">
        <f t="shared" ref="J2782" si="561">H2782+I2782</f>
        <v>0</v>
      </c>
      <c r="K2782" s="419">
        <f>IF($J2769="TC",0,IF($J2769="Nso",0,VLOOKUP($A2766,'Class-9'!$B$9:$FL$108,31,0)))</f>
        <v>0</v>
      </c>
      <c r="L2782" s="419">
        <f>IF($J2769="Nso",0,VLOOKUP($A2766,'Class-9'!$B$9:$FL$108,32,0))</f>
        <v>0</v>
      </c>
      <c r="M2782" s="420">
        <f t="shared" ref="M2782" si="562">K2782+L2782</f>
        <v>0</v>
      </c>
      <c r="N2782" s="419">
        <f t="shared" ref="N2782" si="563">G2782+J2782+M2782</f>
        <v>0</v>
      </c>
      <c r="O2782" s="422" t="str">
        <f>IF($J2769="TC",0,IF($J2769="Nso",0,VLOOKUP($A2766,'Class-9'!$B$9:$FL$108,38,0)))</f>
        <v/>
      </c>
    </row>
    <row r="2783" spans="1:16" ht="16.5" customHeight="1" thickBot="1">
      <c r="A2783" s="1138"/>
      <c r="B2783" s="417" t="s">
        <v>200</v>
      </c>
      <c r="C2783" s="1108" t="s">
        <v>62</v>
      </c>
      <c r="D2783" s="1109"/>
      <c r="E2783" s="424">
        <f>'Class-9'!$AN$7</f>
        <v>20</v>
      </c>
      <c r="F2783" s="424">
        <f>'Class-9'!$AO$7</f>
        <v>20</v>
      </c>
      <c r="G2783" s="425">
        <f>SUM(E2783:F2783)</f>
        <v>40</v>
      </c>
      <c r="H2783" s="424">
        <f>'Class-9'!$AQ$7</f>
        <v>48</v>
      </c>
      <c r="I2783" s="424">
        <f>'Class-9'!$AR$7</f>
        <v>12</v>
      </c>
      <c r="J2783" s="425">
        <f>SUM(H2783:I2783)</f>
        <v>60</v>
      </c>
      <c r="K2783" s="424">
        <f>'Class-9'!$AT$7</f>
        <v>80</v>
      </c>
      <c r="L2783" s="424">
        <f>'Class-9'!$AU$7</f>
        <v>20</v>
      </c>
      <c r="M2783" s="425">
        <f>SUM(K2783:L2783)</f>
        <v>100</v>
      </c>
      <c r="N2783" s="426">
        <f>SUM(G2783,J2783,M2783)</f>
        <v>200</v>
      </c>
      <c r="O2783" s="427" t="s">
        <v>201</v>
      </c>
    </row>
    <row r="2784" spans="1:16" ht="16.5" customHeight="1">
      <c r="A2784" s="1138"/>
      <c r="B2784" s="417" t="s">
        <v>200</v>
      </c>
      <c r="C2784" s="1110" t="str">
        <f>'Class-9'!$AN$3</f>
        <v>SANSKRIT-I</v>
      </c>
      <c r="D2784" s="1111"/>
      <c r="E2784" s="81">
        <f>IF($J2769="TC",0,IF($J2769="Nso",0,VLOOKUP($A2766,'Class-9'!$B$9:$FL$108,39,0)))</f>
        <v>0</v>
      </c>
      <c r="F2784" s="81">
        <f>IF($J2769="TC",0,IF($J2769="TC",0,IF($J2769="Nso",0,VLOOKUP($A2766,'Class-9'!$B$9:$FL$108,40,0))))</f>
        <v>0</v>
      </c>
      <c r="G2784" s="423">
        <f t="shared" ref="G2784:G2788" si="564">E2784+F2784</f>
        <v>0</v>
      </c>
      <c r="H2784" s="410">
        <f>IF($J2769="TC",0,IF($J2769="Nso",0,VLOOKUP($A2766,'Class-9'!$B$9:$FL$108,42,0)))</f>
        <v>0</v>
      </c>
      <c r="I2784" s="81">
        <f>IF($J2769="TC",0,IF($J2769="Nso",0,VLOOKUP($A2766,'Class-9'!$B$9:$FL$108,43,0)))</f>
        <v>0</v>
      </c>
      <c r="J2784" s="423">
        <f t="shared" ref="J2784:J2788" si="565">H2784+I2784</f>
        <v>0</v>
      </c>
      <c r="K2784" s="81">
        <f>IF($J2769="TC",0,IF($J2769="Nso",0,VLOOKUP($A2766,'Class-9'!$B$9:$FL$108,45,0)))</f>
        <v>0</v>
      </c>
      <c r="L2784" s="81">
        <f>IF($J2769="Nso",0,VLOOKUP($A2766,'Class-9'!$B$9:$FL$108,46,0))</f>
        <v>0</v>
      </c>
      <c r="M2784" s="423">
        <f t="shared" ref="M2784:M2788" si="566">K2784+L2784</f>
        <v>0</v>
      </c>
      <c r="N2784" s="81">
        <f t="shared" ref="N2784:N2788" si="567">G2784+J2784+M2784</f>
        <v>0</v>
      </c>
      <c r="O2784" s="82" t="str">
        <f>IF($J2769="TC",0,IF($J2769="Nso",0,VLOOKUP($A2766,'Class-9'!$B$9:$FL$108,52,0)))</f>
        <v/>
      </c>
    </row>
    <row r="2785" spans="1:15" ht="16.5" customHeight="1">
      <c r="A2785" s="1138"/>
      <c r="B2785" s="417" t="s">
        <v>200</v>
      </c>
      <c r="C2785" s="1112" t="str">
        <f>'Class-9'!$BB$3</f>
        <v>SANSKRIT-II</v>
      </c>
      <c r="D2785" s="1113"/>
      <c r="E2785" s="81">
        <f>IF($J2769="TC",0,IF($J2769="Nso",0,VLOOKUP($A2766,'Class-9'!$B$9:$FL$108,53,0)))</f>
        <v>0</v>
      </c>
      <c r="F2785" s="81">
        <f>IF($J2769="TC",0,IF($J2769="Nso",0,VLOOKUP($A2766,'Class-9'!$B$9:$FL$108,54,0)))</f>
        <v>0</v>
      </c>
      <c r="G2785" s="257">
        <f t="shared" si="564"/>
        <v>0</v>
      </c>
      <c r="H2785" s="258">
        <f>IF($J2769="TC",0,IF($J2769="Nso",0,VLOOKUP($A2766,'Class-9'!$B$9:$FL$108,56,0)))</f>
        <v>0</v>
      </c>
      <c r="I2785" s="81">
        <f>IF($J2769="TC",0,IF($J2769="Nso",0,VLOOKUP($A2766,'Class-9'!$B$9:$FL$108,57,0)))</f>
        <v>0</v>
      </c>
      <c r="J2785" s="257">
        <f t="shared" si="565"/>
        <v>0</v>
      </c>
      <c r="K2785" s="81">
        <f>IF($J2769="TC",0,IF($J2769="Nso",0,VLOOKUP($A2766,'Class-9'!$B$9:$FL$108,59,0)))</f>
        <v>0</v>
      </c>
      <c r="L2785" s="81">
        <f>IF($J2769="Nso",0,VLOOKUP($A2766,'Class-9'!$B$9:$FL$108,60,0))</f>
        <v>0</v>
      </c>
      <c r="M2785" s="257">
        <f t="shared" si="566"/>
        <v>0</v>
      </c>
      <c r="N2785" s="81">
        <f t="shared" si="567"/>
        <v>0</v>
      </c>
      <c r="O2785" s="82" t="str">
        <f>IF($J2769="TC",0,IF($J2769="Nso",0,VLOOKUP($A2766,'Class-9'!$B$9:$FL$108,66,0)))</f>
        <v/>
      </c>
    </row>
    <row r="2786" spans="1:15" ht="16.5" customHeight="1">
      <c r="A2786" s="1138"/>
      <c r="B2786" s="417" t="s">
        <v>200</v>
      </c>
      <c r="C2786" s="1112" t="str">
        <f>'Class-9'!$BP$3</f>
        <v>MATHEMATICS</v>
      </c>
      <c r="D2786" s="1113"/>
      <c r="E2786" s="81">
        <f>IF($J2769="TC",0,IF($J2769="Nso",0,VLOOKUP($A2766,'Class-9'!$B$9:$FL$108,67,0)))</f>
        <v>0</v>
      </c>
      <c r="F2786" s="81">
        <f>IF($J2769="TC",0,IF($J2769="Nso",0,VLOOKUP($A2766,'Class-9'!$B$9:$FL$108,68,0)))</f>
        <v>0</v>
      </c>
      <c r="G2786" s="257">
        <f t="shared" si="564"/>
        <v>0</v>
      </c>
      <c r="H2786" s="258">
        <f>IF($J2769="TC",0,IF($J2769="Nso",0,VLOOKUP($A2766,'Class-9'!$B$9:$FL$108,70,0)))</f>
        <v>0</v>
      </c>
      <c r="I2786" s="81">
        <f>IF($J2769="TC",0,IF($J2769="Nso",0,VLOOKUP($A2766,'Class-9'!$B$9:$FL$108,71,0)))</f>
        <v>0</v>
      </c>
      <c r="J2786" s="257">
        <f t="shared" si="565"/>
        <v>0</v>
      </c>
      <c r="K2786" s="81">
        <f>IF($J2769="TC",0,IF($J2769="Nso",0,VLOOKUP($A2766,'Class-9'!$B$9:$FL$108,73,0)))</f>
        <v>0</v>
      </c>
      <c r="L2786" s="81">
        <f>IF($J2769="Nso",0,VLOOKUP($A2766,'Class-9'!$B$9:$FL$108,74,0))</f>
        <v>0</v>
      </c>
      <c r="M2786" s="257">
        <f t="shared" si="566"/>
        <v>0</v>
      </c>
      <c r="N2786" s="81">
        <f t="shared" si="567"/>
        <v>0</v>
      </c>
      <c r="O2786" s="82" t="str">
        <f>IF($J2769="TC",0,IF($J2769="Nso",0,VLOOKUP($A2766,'Class-9'!$B$9:$FL$108,80,0)))</f>
        <v/>
      </c>
    </row>
    <row r="2787" spans="1:15" ht="16.5" customHeight="1">
      <c r="A2787" s="1138"/>
      <c r="B2787" s="417" t="s">
        <v>200</v>
      </c>
      <c r="C2787" s="1114" t="str">
        <f>'Class-9'!$CD$3</f>
        <v>SCIENCE</v>
      </c>
      <c r="D2787" s="1115"/>
      <c r="E2787" s="411">
        <f>IF($J2769="TC",0,IF($J2769="Nso",0,VLOOKUP($A2766,'Class-9'!$B$9:$FL$108,81,0)))</f>
        <v>0</v>
      </c>
      <c r="F2787" s="411">
        <f>IF($J2769="TC",0,IF($J2769="Nso",0,VLOOKUP($A2766,'Class-9'!$B$9:$FL$108,82,0)))</f>
        <v>0</v>
      </c>
      <c r="G2787" s="412">
        <f t="shared" si="564"/>
        <v>0</v>
      </c>
      <c r="H2787" s="413">
        <f>IF($J2769="TC",0,IF($J2769="Nso",0,VLOOKUP($A2766,'Class-9'!$B$9:$FL$108,84,0)))</f>
        <v>0</v>
      </c>
      <c r="I2787" s="411">
        <f>IF($J2769="TC",0,IF($J2769="Nso",0,VLOOKUP($A2766,'Class-9'!$B$9:$FL$108,85,0)))</f>
        <v>0</v>
      </c>
      <c r="J2787" s="412">
        <f t="shared" si="565"/>
        <v>0</v>
      </c>
      <c r="K2787" s="411">
        <f>IF($J2769="TC",0,IF($J2769="Nso",0,VLOOKUP($A2766,'Class-9'!$B$9:$FL$108,87,0)))</f>
        <v>0</v>
      </c>
      <c r="L2787" s="411">
        <f>IF($J2769="Nso",0,VLOOKUP($A2766,'Class-9'!$B$9:$FL$108,88,0))</f>
        <v>0</v>
      </c>
      <c r="M2787" s="412">
        <f t="shared" si="566"/>
        <v>0</v>
      </c>
      <c r="N2787" s="411">
        <f t="shared" si="567"/>
        <v>0</v>
      </c>
      <c r="O2787" s="414" t="str">
        <f>IF($J2769="TC",0,IF($J2769="Nso",0,VLOOKUP($A2766,'Class-9'!$B$9:$FL$108,94,0)))</f>
        <v/>
      </c>
    </row>
    <row r="2788" spans="1:15" ht="16.5" customHeight="1" thickBot="1">
      <c r="A2788" s="1138"/>
      <c r="B2788" s="417" t="s">
        <v>200</v>
      </c>
      <c r="C2788" s="1114" t="str">
        <f>'Class-9'!$CR$3</f>
        <v>SOCIAL SCIENCE</v>
      </c>
      <c r="D2788" s="1115"/>
      <c r="E2788" s="411">
        <f>IF($J2770="TC",0,IF($J2769="Nso",0,VLOOKUP($A2766,'Class-9'!$B$9:$FL$108,95,0)))</f>
        <v>0</v>
      </c>
      <c r="F2788" s="411">
        <f>IF($J2770="TC",0,IF($J2769="Nso",0,VLOOKUP($A2766,'Class-9'!$B$9:$FL$108,96,0)))</f>
        <v>0</v>
      </c>
      <c r="G2788" s="412">
        <f t="shared" si="564"/>
        <v>0</v>
      </c>
      <c r="H2788" s="413">
        <f>IF($J2770="TC",0,IF($J2769="Nso",0,VLOOKUP($A2766,'Class-9'!$B$9:$FL$108,98,0)))</f>
        <v>0</v>
      </c>
      <c r="I2788" s="411">
        <f>IF($J2770="TC",0,IF($J2769="Nso",0,VLOOKUP($A2766,'Class-9'!$B$9:$FL$108,99,0)))</f>
        <v>0</v>
      </c>
      <c r="J2788" s="412">
        <f t="shared" si="565"/>
        <v>0</v>
      </c>
      <c r="K2788" s="411">
        <f>IF($J2770="TC",0,IF($J2769="Nso",0,VLOOKUP($A2766,'Class-9'!$B$9:$FL$108,101,0)))</f>
        <v>0</v>
      </c>
      <c r="L2788" s="411">
        <f>IF($J2770="Nso",0,VLOOKUP($A2766,'Class-9'!$B$9:$FL$108,102,0))</f>
        <v>0</v>
      </c>
      <c r="M2788" s="412">
        <f t="shared" si="566"/>
        <v>0</v>
      </c>
      <c r="N2788" s="411">
        <f t="shared" si="567"/>
        <v>0</v>
      </c>
      <c r="O2788" s="414" t="str">
        <f>IF($J2770="TC",0,IF($J2769="Nso",0,VLOOKUP($A2766,'Class-9'!$B$9:$FL$108,108,0)))</f>
        <v/>
      </c>
    </row>
    <row r="2789" spans="1:15" ht="23.25" customHeight="1">
      <c r="A2789" s="1138"/>
      <c r="B2789" s="417" t="s">
        <v>200</v>
      </c>
      <c r="C2789" s="1116" t="s">
        <v>89</v>
      </c>
      <c r="D2789" s="1117"/>
      <c r="E2789" s="1118"/>
      <c r="F2789" s="1122" t="s">
        <v>90</v>
      </c>
      <c r="G2789" s="1123"/>
      <c r="H2789" s="1124" t="s">
        <v>91</v>
      </c>
      <c r="I2789" s="1125"/>
      <c r="J2789" s="1126" t="s">
        <v>47</v>
      </c>
      <c r="K2789" s="1127"/>
      <c r="L2789" s="415" t="s">
        <v>111</v>
      </c>
      <c r="M2789" s="1128" t="s">
        <v>45</v>
      </c>
      <c r="N2789" s="1129"/>
      <c r="O2789" s="416" t="s">
        <v>49</v>
      </c>
    </row>
    <row r="2790" spans="1:15" ht="20.25" customHeight="1" thickBot="1">
      <c r="A2790" s="1138"/>
      <c r="B2790" s="417" t="s">
        <v>200</v>
      </c>
      <c r="C2790" s="1119"/>
      <c r="D2790" s="1120"/>
      <c r="E2790" s="1121"/>
      <c r="F2790" s="1130">
        <f>IF($J2769="TC",0,IF($J2769="Nso",0,VLOOKUP($A2766,'Class-9'!$B$9:$FL$108,160,0)))</f>
        <v>0</v>
      </c>
      <c r="G2790" s="1131"/>
      <c r="H2790" s="1130">
        <f>IF($J2769="TC",0,IF($J2769="Nso",0,VLOOKUP($A2766,'Class-9'!$B$9:$FL$108,161,0)))</f>
        <v>0</v>
      </c>
      <c r="I2790" s="1131"/>
      <c r="J2790" s="1132">
        <f>IF($J2769="TC",0,IF($J2769="Nso",0,VLOOKUP($A2766,'Class-9'!$B$9:$FL$108,162,0)))</f>
        <v>0</v>
      </c>
      <c r="K2790" s="1133"/>
      <c r="L2790" s="259" t="str">
        <f>IF($J2769="TC",0,IF($J2769="Nso",0,VLOOKUP($A2766,'Class-9'!$B$9:$FL$108,163,0)))</f>
        <v/>
      </c>
      <c r="M2790" s="1134" t="str">
        <f>IF($J2769="TC","TC",IF($J2769="Nso","NSO",VLOOKUP($A2766,'Class-9'!$B$9:$FL$108,164,0)))</f>
        <v/>
      </c>
      <c r="N2790" s="1135"/>
      <c r="O2790" s="79" t="str">
        <f>IF($J2769="Nso",0,VLOOKUP($A2766,'Class-9'!$B$9:$FL$108,166,0))</f>
        <v/>
      </c>
    </row>
    <row r="2791" spans="1:15" ht="20.25" customHeight="1">
      <c r="A2791" s="1138"/>
      <c r="B2791" s="417" t="s">
        <v>200</v>
      </c>
      <c r="C2791" s="1061" t="s">
        <v>64</v>
      </c>
      <c r="D2791" s="1062"/>
      <c r="E2791" s="1062"/>
      <c r="F2791" s="1062"/>
      <c r="G2791" s="1062"/>
      <c r="H2791" s="1063"/>
      <c r="I2791" s="1064" t="s">
        <v>65</v>
      </c>
      <c r="J2791" s="1065"/>
      <c r="K2791" s="1065"/>
      <c r="L2791" s="83">
        <f>VLOOKUP($A2766,'Class-9'!$B$9:$FL$108,157,0)</f>
        <v>0</v>
      </c>
      <c r="M2791" s="1066" t="s">
        <v>121</v>
      </c>
      <c r="N2791" s="1067"/>
      <c r="O2791" s="1068"/>
    </row>
    <row r="2792" spans="1:15" ht="20.25" customHeight="1" thickBot="1">
      <c r="A2792" s="1138"/>
      <c r="B2792" s="417" t="s">
        <v>200</v>
      </c>
      <c r="C2792" s="1069" t="s">
        <v>60</v>
      </c>
      <c r="D2792" s="1070"/>
      <c r="E2792" s="1070"/>
      <c r="F2792" s="1071" t="s">
        <v>192</v>
      </c>
      <c r="G2792" s="1071"/>
      <c r="H2792" s="260" t="s">
        <v>53</v>
      </c>
      <c r="I2792" s="1072" t="s">
        <v>66</v>
      </c>
      <c r="J2792" s="1073"/>
      <c r="K2792" s="1073"/>
      <c r="L2792" s="113">
        <f>VLOOKUP($A2766,'Class-9'!$B$9:$FL$108,158,0)</f>
        <v>0</v>
      </c>
      <c r="M2792" s="1074" t="str">
        <f>IF($J2769="TC",0,IF($J2769="Nso",0,VLOOKUP($A2766,'Class-9'!$B$9:$FL$108,159,0)))</f>
        <v/>
      </c>
      <c r="N2792" s="1075"/>
      <c r="O2792" s="1076"/>
    </row>
    <row r="2793" spans="1:15" ht="17.25" customHeight="1">
      <c r="A2793" s="1138"/>
      <c r="B2793" s="417" t="s">
        <v>200</v>
      </c>
      <c r="C2793" s="1069"/>
      <c r="D2793" s="1070"/>
      <c r="E2793" s="1070"/>
      <c r="F2793" s="1071"/>
      <c r="G2793" s="1071"/>
      <c r="H2793" s="261" t="s">
        <v>119</v>
      </c>
      <c r="I2793" s="1077" t="s">
        <v>67</v>
      </c>
      <c r="J2793" s="1078"/>
      <c r="K2793" s="1078"/>
      <c r="L2793" s="1079">
        <f>IF($J2769="TC","Transferred",IF($J2769="Nso","NameSeparated",VLOOKUP($A2766,'Class-9'!$B$9:$FL$108,167,0)))</f>
        <v>0</v>
      </c>
      <c r="M2793" s="1079"/>
      <c r="N2793" s="1079"/>
      <c r="O2793" s="1080"/>
    </row>
    <row r="2794" spans="1:15" ht="17.25" customHeight="1">
      <c r="A2794" s="1138"/>
      <c r="B2794" s="417" t="s">
        <v>200</v>
      </c>
      <c r="C2794" s="1081" t="str">
        <f>'Class-9'!$DF$3</f>
        <v>Foundation Of Information Tech.</v>
      </c>
      <c r="D2794" s="1082"/>
      <c r="E2794" s="1083"/>
      <c r="F2794" s="1084" t="str">
        <f>IF($J2769="TC",0,IF($J2769="Nso",0,VLOOKUP($A2766,'Class-9'!$B$9:$GP$108,185,0)))</f>
        <v>0/200</v>
      </c>
      <c r="G2794" s="1084"/>
      <c r="H2794" s="78" t="str">
        <f>IF($J2769="TC",0,IF($J2769="Nso",0,VLOOKUP($A2766,'Class-9'!$B$9:$GP$108,120,0)))</f>
        <v/>
      </c>
      <c r="I2794" s="1085" t="s">
        <v>79</v>
      </c>
      <c r="J2794" s="1086"/>
      <c r="K2794" s="1086"/>
      <c r="L2794" s="1087">
        <f>'Class-9'!$T$2</f>
        <v>44676</v>
      </c>
      <c r="M2794" s="1088"/>
      <c r="N2794" s="1088"/>
      <c r="O2794" s="1089"/>
    </row>
    <row r="2795" spans="1:15" ht="21" customHeight="1">
      <c r="A2795" s="1138"/>
      <c r="B2795" s="417" t="s">
        <v>200</v>
      </c>
      <c r="C2795" s="1090" t="str">
        <f>'Class-9'!$DR$3</f>
        <v>Health &amp; Phy. Edu.</v>
      </c>
      <c r="D2795" s="1084"/>
      <c r="E2795" s="1084"/>
      <c r="F2795" s="1030" t="str">
        <f>IF($J2769="TC",0,IF($J2769="Nso",0,VLOOKUP($A2766,'Class-9'!$B$9:$GP$108,189,0)))</f>
        <v>0/200</v>
      </c>
      <c r="G2795" s="1031"/>
      <c r="H2795" s="78" t="str">
        <f>IF($J2769="TC",0,IF($J2769="Nso",0,VLOOKUP($A2766,'Class-9'!$B$9:$GP$108,132,0)))</f>
        <v/>
      </c>
      <c r="I2795" s="1091"/>
      <c r="J2795" s="1092"/>
      <c r="K2795" s="1092"/>
      <c r="L2795" s="1092"/>
      <c r="M2795" s="1092"/>
      <c r="N2795" s="1092"/>
      <c r="O2795" s="1093"/>
    </row>
    <row r="2796" spans="1:15" ht="21" customHeight="1">
      <c r="A2796" s="1138"/>
      <c r="B2796" s="417" t="s">
        <v>200</v>
      </c>
      <c r="C2796" s="1028" t="str">
        <f>'Class-9'!$ED$3</f>
        <v>S.U.P.W.</v>
      </c>
      <c r="D2796" s="1029"/>
      <c r="E2796" s="1029"/>
      <c r="F2796" s="1030" t="str">
        <f>IF($J2769="TC",0,IF($J2769="Nso",0,VLOOKUP($A2766,'Class-9'!$B$9:$GP$108,193,0)))</f>
        <v>0/100</v>
      </c>
      <c r="G2796" s="1031"/>
      <c r="H2796" s="78" t="str">
        <f>IF($J2769="TC",0,IF($J2769="Nso",0,VLOOKUP($A2766,'Class-9'!$B$9:$GP$108,138,0)))</f>
        <v/>
      </c>
      <c r="I2796" s="1094"/>
      <c r="J2796" s="1095"/>
      <c r="K2796" s="1095"/>
      <c r="L2796" s="1095"/>
      <c r="M2796" s="1095"/>
      <c r="N2796" s="1095"/>
      <c r="O2796" s="1096"/>
    </row>
    <row r="2797" spans="1:15" ht="14.25" customHeight="1">
      <c r="A2797" s="1138"/>
      <c r="B2797" s="417" t="s">
        <v>200</v>
      </c>
      <c r="C2797" s="1028" t="str">
        <f>'Class-9'!$EJ$3</f>
        <v>ART EDUCATION</v>
      </c>
      <c r="D2797" s="1029"/>
      <c r="E2797" s="1029"/>
      <c r="F2797" s="1030" t="str">
        <f>IF($J2768="TC",0,IF($J2768="Nso",0,VLOOKUP($A2766,'Class-9'!$B$9:$GP$108,197,0)))</f>
        <v>0/100</v>
      </c>
      <c r="G2797" s="1031"/>
      <c r="H2797" s="78" t="str">
        <f>IF($J2768="TC",0,IF($J2768="Nso",0,VLOOKUP($A2766,'Class-9'!$B$9:$GP$108,144,0)))</f>
        <v/>
      </c>
      <c r="I2797" s="1032" t="s">
        <v>92</v>
      </c>
      <c r="J2797" s="1033"/>
      <c r="K2797" s="1033"/>
      <c r="L2797" s="1033"/>
      <c r="M2797" s="1033"/>
      <c r="N2797" s="1033"/>
      <c r="O2797" s="1034"/>
    </row>
    <row r="2798" spans="1:15" ht="14.25" customHeight="1" thickBot="1">
      <c r="A2798" s="1138"/>
      <c r="B2798" s="417" t="s">
        <v>200</v>
      </c>
      <c r="C2798" s="1035" t="str">
        <f>'Class-9'!$EP$3</f>
        <v>H &amp; C RAJ</v>
      </c>
      <c r="D2798" s="1036"/>
      <c r="E2798" s="1036"/>
      <c r="F2798" s="1037" t="str">
        <f>IF($J2769="TC",0,IF($J2769="Nso",0,VLOOKUP($A2766,'Class-9'!$B$9:$GU$108,201,0)))</f>
        <v>0/200</v>
      </c>
      <c r="G2798" s="1038"/>
      <c r="H2798" s="374" t="str">
        <f>IF($J2769="TC",0,IF($J2769="Nso",0,VLOOKUP($A2766,'Class-9'!$B$9:$GU$108,156,0)))</f>
        <v/>
      </c>
      <c r="I2798" s="1032" t="s">
        <v>73</v>
      </c>
      <c r="J2798" s="1033"/>
      <c r="K2798" s="1033"/>
      <c r="L2798" s="1033"/>
      <c r="M2798" s="1033"/>
      <c r="N2798" s="1033"/>
      <c r="O2798" s="1034"/>
    </row>
    <row r="2799" spans="1:15" ht="20.25" customHeight="1">
      <c r="A2799" s="1138"/>
      <c r="B2799" s="417" t="s">
        <v>200</v>
      </c>
      <c r="C2799" s="1046" t="s">
        <v>204</v>
      </c>
      <c r="D2799" s="1047"/>
      <c r="E2799" s="1048"/>
      <c r="F2799" s="1055" t="s">
        <v>205</v>
      </c>
      <c r="G2799" s="1056"/>
      <c r="H2799" s="434" t="s">
        <v>34</v>
      </c>
      <c r="I2799" s="1039" t="s">
        <v>74</v>
      </c>
      <c r="J2799" s="1033"/>
      <c r="K2799" s="1033"/>
      <c r="L2799" s="1033"/>
      <c r="M2799" s="1033"/>
      <c r="N2799" s="1033"/>
      <c r="O2799" s="1034"/>
    </row>
    <row r="2800" spans="1:15" ht="20.25" customHeight="1">
      <c r="A2800" s="1138"/>
      <c r="B2800" s="417" t="s">
        <v>200</v>
      </c>
      <c r="C2800" s="1049"/>
      <c r="D2800" s="1050"/>
      <c r="E2800" s="1051"/>
      <c r="F2800" s="1057" t="s">
        <v>206</v>
      </c>
      <c r="G2800" s="1058"/>
      <c r="H2800" s="435" t="s">
        <v>203</v>
      </c>
      <c r="I2800" s="1040" t="s">
        <v>75</v>
      </c>
      <c r="J2800" s="1041"/>
      <c r="K2800" s="1041"/>
      <c r="L2800" s="1041"/>
      <c r="M2800" s="1041"/>
      <c r="N2800" s="1041"/>
      <c r="O2800" s="1042"/>
    </row>
    <row r="2801" spans="1:16" ht="16.5" customHeight="1">
      <c r="A2801" s="1138"/>
      <c r="B2801" s="417" t="s">
        <v>200</v>
      </c>
      <c r="C2801" s="1049"/>
      <c r="D2801" s="1050"/>
      <c r="E2801" s="1051"/>
      <c r="F2801" s="1057" t="s">
        <v>210</v>
      </c>
      <c r="G2801" s="1058"/>
      <c r="H2801" s="435" t="s">
        <v>68</v>
      </c>
      <c r="I2801" s="1043"/>
      <c r="J2801" s="1044"/>
      <c r="K2801" s="1044"/>
      <c r="L2801" s="1044"/>
      <c r="M2801" s="1044"/>
      <c r="N2801" s="1044"/>
      <c r="O2801" s="1045"/>
    </row>
    <row r="2802" spans="1:16" ht="16.5" customHeight="1">
      <c r="A2802" s="1138"/>
      <c r="B2802" s="417" t="s">
        <v>200</v>
      </c>
      <c r="C2802" s="1049"/>
      <c r="D2802" s="1050"/>
      <c r="E2802" s="1051"/>
      <c r="F2802" s="1057" t="s">
        <v>211</v>
      </c>
      <c r="G2802" s="1058"/>
      <c r="H2802" s="435" t="s">
        <v>69</v>
      </c>
      <c r="I2802" s="1043"/>
      <c r="J2802" s="1044"/>
      <c r="K2802" s="1044"/>
      <c r="L2802" s="1044"/>
      <c r="M2802" s="1044"/>
      <c r="N2802" s="1044"/>
      <c r="O2802" s="1045"/>
    </row>
    <row r="2803" spans="1:16" ht="16.5" customHeight="1">
      <c r="A2803" s="1138"/>
      <c r="B2803" s="417" t="s">
        <v>200</v>
      </c>
      <c r="C2803" s="1049"/>
      <c r="D2803" s="1050"/>
      <c r="E2803" s="1051"/>
      <c r="F2803" s="1057" t="s">
        <v>120</v>
      </c>
      <c r="G2803" s="1058"/>
      <c r="H2803" s="435" t="s">
        <v>71</v>
      </c>
      <c r="I2803" s="1022" t="s">
        <v>93</v>
      </c>
      <c r="J2803" s="1023"/>
      <c r="K2803" s="1023"/>
      <c r="L2803" s="1023"/>
      <c r="M2803" s="1023"/>
      <c r="N2803" s="1023"/>
      <c r="O2803" s="1024"/>
    </row>
    <row r="2804" spans="1:16" ht="16.5" customHeight="1" thickBot="1">
      <c r="A2804" s="1138"/>
      <c r="B2804" s="418" t="s">
        <v>200</v>
      </c>
      <c r="C2804" s="1052"/>
      <c r="D2804" s="1053"/>
      <c r="E2804" s="1054"/>
      <c r="F2804" s="1059" t="s">
        <v>208</v>
      </c>
      <c r="G2804" s="1060"/>
      <c r="H2804" s="436" t="s">
        <v>70</v>
      </c>
      <c r="I2804" s="1025"/>
      <c r="J2804" s="1026"/>
      <c r="K2804" s="1026"/>
      <c r="L2804" s="1026"/>
      <c r="M2804" s="1026"/>
      <c r="N2804" s="1026"/>
      <c r="O2804" s="1027"/>
    </row>
    <row r="2805" spans="1:16" ht="15.75" thickTop="1">
      <c r="A2805" s="1136"/>
      <c r="B2805" s="1136"/>
      <c r="C2805" s="1136"/>
      <c r="D2805" s="1136"/>
      <c r="E2805" s="1136"/>
      <c r="F2805" s="1136"/>
      <c r="G2805" s="1136"/>
      <c r="H2805" s="1136"/>
      <c r="I2805" s="1136"/>
      <c r="J2805" s="1136"/>
      <c r="K2805" s="1136"/>
      <c r="L2805" s="1136"/>
      <c r="M2805" s="1136"/>
      <c r="N2805" s="1136"/>
      <c r="O2805" s="1136"/>
    </row>
    <row r="2806" spans="1:16" ht="24.75" customHeight="1" thickBot="1">
      <c r="A2806" s="263">
        <f>A2766+1</f>
        <v>72</v>
      </c>
      <c r="B2806" s="1137" t="s">
        <v>56</v>
      </c>
      <c r="C2806" s="1137"/>
      <c r="D2806" s="1137"/>
      <c r="E2806" s="1137"/>
      <c r="F2806" s="1137"/>
      <c r="G2806" s="1137"/>
      <c r="H2806" s="1137"/>
      <c r="I2806" s="1137"/>
      <c r="J2806" s="1137"/>
      <c r="K2806" s="1137"/>
      <c r="L2806" s="1137"/>
      <c r="M2806" s="1137"/>
      <c r="N2806" s="1137"/>
      <c r="O2806" s="1137"/>
    </row>
    <row r="2807" spans="1:16" s="430" customFormat="1" ht="30.75" customHeight="1" thickTop="1">
      <c r="A2807" s="1138"/>
      <c r="B2807" s="1139"/>
      <c r="C2807" s="1140"/>
      <c r="D2807" s="1143" t="str">
        <f>Master!$E$8</f>
        <v>Govt. Sr. Secondary School Raimalwada</v>
      </c>
      <c r="E2807" s="1144"/>
      <c r="F2807" s="1144"/>
      <c r="G2807" s="1144"/>
      <c r="H2807" s="1144"/>
      <c r="I2807" s="1144"/>
      <c r="J2807" s="1144"/>
      <c r="K2807" s="1144"/>
      <c r="L2807" s="1144"/>
      <c r="M2807" s="1144"/>
      <c r="N2807" s="1144"/>
      <c r="O2807" s="1145"/>
    </row>
    <row r="2808" spans="1:16" ht="26.25" customHeight="1" thickBot="1">
      <c r="A2808" s="1138"/>
      <c r="B2808" s="1141"/>
      <c r="C2808" s="1142"/>
      <c r="D2808" s="1146" t="str">
        <f>Master!$E$11</f>
        <v>P.S.-Bapini (Jodhpur)</v>
      </c>
      <c r="E2808" s="1147"/>
      <c r="F2808" s="1147"/>
      <c r="G2808" s="1147"/>
      <c r="H2808" s="1147"/>
      <c r="I2808" s="1147"/>
      <c r="J2808" s="1147"/>
      <c r="K2808" s="1147"/>
      <c r="L2808" s="1147"/>
      <c r="M2808" s="1147"/>
      <c r="N2808" s="1147"/>
      <c r="O2808" s="1148"/>
    </row>
    <row r="2809" spans="1:16" ht="22.5" customHeight="1">
      <c r="A2809" s="1138"/>
      <c r="B2809" s="262"/>
      <c r="C2809" s="1149" t="s">
        <v>183</v>
      </c>
      <c r="D2809" s="1150"/>
      <c r="E2809" s="1150"/>
      <c r="F2809" s="1150"/>
      <c r="G2809" s="1151"/>
      <c r="H2809" s="1158" t="s">
        <v>156</v>
      </c>
      <c r="I2809" s="1158"/>
      <c r="J2809" s="1161">
        <f>VLOOKUP($A2806,'Class-9'!$B$9:$K$108,6)</f>
        <v>0</v>
      </c>
      <c r="K2809" s="1162"/>
      <c r="L2809" s="1167" t="s">
        <v>76</v>
      </c>
      <c r="M2809" s="1168"/>
      <c r="N2809" s="1169" t="str">
        <f>Master!$E$14</f>
        <v>08151106901</v>
      </c>
      <c r="O2809" s="1170"/>
    </row>
    <row r="2810" spans="1:16" ht="18.75" customHeight="1">
      <c r="A2810" s="1138"/>
      <c r="B2810" s="37"/>
      <c r="C2810" s="1152"/>
      <c r="D2810" s="1153"/>
      <c r="E2810" s="1153"/>
      <c r="F2810" s="1153"/>
      <c r="G2810" s="1154"/>
      <c r="H2810" s="1159"/>
      <c r="I2810" s="1159"/>
      <c r="J2810" s="1163"/>
      <c r="K2810" s="1164"/>
      <c r="L2810" s="1171" t="s">
        <v>72</v>
      </c>
      <c r="M2810" s="1172"/>
      <c r="N2810" s="1172"/>
      <c r="O2810" s="1173"/>
      <c r="P2810" s="104" t="s">
        <v>191</v>
      </c>
    </row>
    <row r="2811" spans="1:16" ht="23.25" customHeight="1" thickBot="1">
      <c r="A2811" s="1138"/>
      <c r="B2811" s="37"/>
      <c r="C2811" s="1155"/>
      <c r="D2811" s="1156"/>
      <c r="E2811" s="1156"/>
      <c r="F2811" s="1156"/>
      <c r="G2811" s="1157"/>
      <c r="H2811" s="1160"/>
      <c r="I2811" s="1160"/>
      <c r="J2811" s="1165"/>
      <c r="K2811" s="1166"/>
      <c r="L2811" s="1174" t="s">
        <v>57</v>
      </c>
      <c r="M2811" s="1175"/>
      <c r="N2811" s="1176" t="str">
        <f>Master!$E$6</f>
        <v>2021-22</v>
      </c>
      <c r="O2811" s="1177"/>
    </row>
    <row r="2812" spans="1:16" ht="20.25" customHeight="1">
      <c r="A2812" s="1138"/>
      <c r="B2812" s="417" t="s">
        <v>200</v>
      </c>
      <c r="C2812" s="1178" t="s">
        <v>22</v>
      </c>
      <c r="D2812" s="1179"/>
      <c r="E2812" s="1179"/>
      <c r="F2812" s="1180"/>
      <c r="G2812" s="23" t="s">
        <v>181</v>
      </c>
      <c r="H2812" s="1181">
        <f>VLOOKUP($A2806,'Class-9'!$B$9:$FL$108,4,0)</f>
        <v>0</v>
      </c>
      <c r="I2812" s="1181"/>
      <c r="J2812" s="1181"/>
      <c r="K2812" s="1181"/>
      <c r="L2812" s="1181"/>
      <c r="M2812" s="1181"/>
      <c r="N2812" s="1181"/>
      <c r="O2812" s="1182"/>
    </row>
    <row r="2813" spans="1:16" ht="20.25" customHeight="1">
      <c r="A2813" s="1138"/>
      <c r="B2813" s="417" t="s">
        <v>200</v>
      </c>
      <c r="C2813" s="1183" t="s">
        <v>24</v>
      </c>
      <c r="D2813" s="1184"/>
      <c r="E2813" s="1184"/>
      <c r="F2813" s="1185"/>
      <c r="G2813" s="31" t="s">
        <v>181</v>
      </c>
      <c r="H2813" s="1186">
        <f>VLOOKUP($A2806,'Class-9'!$B$9:$FL$108,7,0)</f>
        <v>0</v>
      </c>
      <c r="I2813" s="1186"/>
      <c r="J2813" s="1186"/>
      <c r="K2813" s="1186"/>
      <c r="L2813" s="1186"/>
      <c r="M2813" s="1186"/>
      <c r="N2813" s="1186"/>
      <c r="O2813" s="1187"/>
    </row>
    <row r="2814" spans="1:16" ht="20.25" customHeight="1">
      <c r="A2814" s="1138"/>
      <c r="B2814" s="417" t="s">
        <v>200</v>
      </c>
      <c r="C2814" s="1183" t="s">
        <v>25</v>
      </c>
      <c r="D2814" s="1184"/>
      <c r="E2814" s="1184"/>
      <c r="F2814" s="1185"/>
      <c r="G2814" s="31" t="s">
        <v>181</v>
      </c>
      <c r="H2814" s="1186">
        <f>VLOOKUP($A2806,'Class-9'!$B$9:$FL$108,8,0)</f>
        <v>0</v>
      </c>
      <c r="I2814" s="1186"/>
      <c r="J2814" s="1186"/>
      <c r="K2814" s="1186"/>
      <c r="L2814" s="1186"/>
      <c r="M2814" s="1186"/>
      <c r="N2814" s="1186"/>
      <c r="O2814" s="1187"/>
    </row>
    <row r="2815" spans="1:16" ht="20.25" customHeight="1">
      <c r="A2815" s="1138"/>
      <c r="B2815" s="417" t="s">
        <v>200</v>
      </c>
      <c r="C2815" s="1183" t="s">
        <v>58</v>
      </c>
      <c r="D2815" s="1184"/>
      <c r="E2815" s="1184"/>
      <c r="F2815" s="1185"/>
      <c r="G2815" s="31" t="s">
        <v>181</v>
      </c>
      <c r="H2815" s="1186">
        <f>VLOOKUP($A2806,'Class-9'!$B$9:$FL$108,9,0)</f>
        <v>0</v>
      </c>
      <c r="I2815" s="1186"/>
      <c r="J2815" s="1186"/>
      <c r="K2815" s="1186"/>
      <c r="L2815" s="1186"/>
      <c r="M2815" s="1186"/>
      <c r="N2815" s="1186"/>
      <c r="O2815" s="1187"/>
    </row>
    <row r="2816" spans="1:16" ht="20.25" customHeight="1">
      <c r="A2816" s="1138"/>
      <c r="B2816" s="417" t="s">
        <v>200</v>
      </c>
      <c r="C2816" s="1183" t="s">
        <v>59</v>
      </c>
      <c r="D2816" s="1184"/>
      <c r="E2816" s="1184"/>
      <c r="F2816" s="1185"/>
      <c r="G2816" s="31" t="s">
        <v>181</v>
      </c>
      <c r="H2816" s="1188" t="str">
        <f>CONCATENATE('Class-9'!$G$4,'Class-9'!$J$4)</f>
        <v>9(A)</v>
      </c>
      <c r="I2816" s="1186"/>
      <c r="J2816" s="1186"/>
      <c r="K2816" s="1186"/>
      <c r="L2816" s="1186"/>
      <c r="M2816" s="1186"/>
      <c r="N2816" s="1186"/>
      <c r="O2816" s="1187"/>
    </row>
    <row r="2817" spans="1:15" ht="20.25" customHeight="1" thickBot="1">
      <c r="A2817" s="1138"/>
      <c r="B2817" s="417" t="s">
        <v>200</v>
      </c>
      <c r="C2817" s="1189" t="s">
        <v>27</v>
      </c>
      <c r="D2817" s="1190"/>
      <c r="E2817" s="1190"/>
      <c r="F2817" s="1191"/>
      <c r="G2817" s="80" t="s">
        <v>181</v>
      </c>
      <c r="H2817" s="1192">
        <f>VLOOKUP($A2806,'Class-9'!$B$9:$FL$108,10,0)</f>
        <v>0</v>
      </c>
      <c r="I2817" s="1192"/>
      <c r="J2817" s="1192"/>
      <c r="K2817" s="1192"/>
      <c r="L2817" s="1192"/>
      <c r="M2817" s="1192"/>
      <c r="N2817" s="1192"/>
      <c r="O2817" s="1193"/>
    </row>
    <row r="2818" spans="1:15" ht="16.5" customHeight="1">
      <c r="A2818" s="1138"/>
      <c r="B2818" s="417" t="s">
        <v>200</v>
      </c>
      <c r="C2818" s="1194" t="s">
        <v>60</v>
      </c>
      <c r="D2818" s="1195"/>
      <c r="E2818" s="1198" t="s">
        <v>81</v>
      </c>
      <c r="F2818" s="1198" t="s">
        <v>82</v>
      </c>
      <c r="G2818" s="1200" t="s">
        <v>32</v>
      </c>
      <c r="H2818" s="1202" t="s">
        <v>61</v>
      </c>
      <c r="I2818" s="1202"/>
      <c r="J2818" s="1203"/>
      <c r="K2818" s="1204" t="s">
        <v>97</v>
      </c>
      <c r="L2818" s="1205"/>
      <c r="M2818" s="1206"/>
      <c r="N2818" s="1097" t="s">
        <v>88</v>
      </c>
      <c r="O2818" s="1099" t="s">
        <v>118</v>
      </c>
    </row>
    <row r="2819" spans="1:15" ht="16.5" customHeight="1">
      <c r="A2819" s="1138"/>
      <c r="B2819" s="417" t="s">
        <v>200</v>
      </c>
      <c r="C2819" s="1196"/>
      <c r="D2819" s="1197"/>
      <c r="E2819" s="1199"/>
      <c r="F2819" s="1199"/>
      <c r="G2819" s="1201"/>
      <c r="H2819" s="428" t="s">
        <v>31</v>
      </c>
      <c r="I2819" s="254" t="s">
        <v>194</v>
      </c>
      <c r="J2819" s="429" t="s">
        <v>32</v>
      </c>
      <c r="K2819" s="428" t="s">
        <v>31</v>
      </c>
      <c r="L2819" s="254" t="s">
        <v>194</v>
      </c>
      <c r="M2819" s="429" t="s">
        <v>32</v>
      </c>
      <c r="N2819" s="1098"/>
      <c r="O2819" s="1100"/>
    </row>
    <row r="2820" spans="1:15" ht="16.5" customHeight="1" thickBot="1">
      <c r="A2820" s="1138"/>
      <c r="B2820" s="417" t="s">
        <v>200</v>
      </c>
      <c r="C2820" s="1102" t="s">
        <v>62</v>
      </c>
      <c r="D2820" s="1103"/>
      <c r="E2820" s="253">
        <f>'Class-9'!$L$7</f>
        <v>10</v>
      </c>
      <c r="F2820" s="253">
        <f>'Class-9'!$M$7</f>
        <v>10</v>
      </c>
      <c r="G2820" s="255">
        <f>SUM(E2820:F2820)</f>
        <v>20</v>
      </c>
      <c r="H2820" s="253">
        <f>'Class-9'!$O$7</f>
        <v>24</v>
      </c>
      <c r="I2820" s="253">
        <f>'Class-9'!$P$7</f>
        <v>6</v>
      </c>
      <c r="J2820" s="255">
        <f>SUM(H2820:I2820)</f>
        <v>30</v>
      </c>
      <c r="K2820" s="253">
        <f>'Class-9'!$R$7</f>
        <v>40</v>
      </c>
      <c r="L2820" s="253">
        <f>'Class-9'!$S$7</f>
        <v>10</v>
      </c>
      <c r="M2820" s="255">
        <f>SUM(K2820:L2820)</f>
        <v>50</v>
      </c>
      <c r="N2820" s="129">
        <f>SUM(G2820,J2820,M2820)</f>
        <v>100</v>
      </c>
      <c r="O2820" s="1101"/>
    </row>
    <row r="2821" spans="1:15" ht="16.5" customHeight="1">
      <c r="A2821" s="1138"/>
      <c r="B2821" s="417" t="s">
        <v>200</v>
      </c>
      <c r="C2821" s="1104" t="str">
        <f>'Class-9'!$L$3</f>
        <v>HINDI</v>
      </c>
      <c r="D2821" s="1105"/>
      <c r="E2821" s="81">
        <f>IF($J2809="TC",0,IF($J2809="Nso",0,VLOOKUP($A2806,'Class-9'!$B$9:$FL$108,11,0)))</f>
        <v>0</v>
      </c>
      <c r="F2821" s="81">
        <f>IF($J2809="TC",0,IF($J2809="Nso",0,VLOOKUP($A2806,'Class-9'!$B$9:$FL$108,12,0)))</f>
        <v>0</v>
      </c>
      <c r="G2821" s="256">
        <f>E2821+F2821</f>
        <v>0</v>
      </c>
      <c r="H2821" s="81">
        <f>IF($J2809="TC",0,IF($J2809="Nso",0,VLOOKUP($A2806,'Class-9'!$B$9:$FL$108,14,0)))</f>
        <v>0</v>
      </c>
      <c r="I2821" s="81">
        <f>IF($J2809="TC",0,IF($J2809="Nso",0,VLOOKUP($A2806,'Class-9'!$B$9:$FL$108,15,0)))</f>
        <v>0</v>
      </c>
      <c r="J2821" s="256">
        <f>H2821+I2821</f>
        <v>0</v>
      </c>
      <c r="K2821" s="81">
        <f>IF($J2809="TC",0,IF($J2809="Nso",0,VLOOKUP($A2806,'Class-9'!$B$9:$FL$108,17,0)))</f>
        <v>0</v>
      </c>
      <c r="L2821" s="81">
        <f>IF($J2809="Nso",0,VLOOKUP($A2806,'Class-9'!$B$9:$FL$108,18,0))</f>
        <v>0</v>
      </c>
      <c r="M2821" s="256">
        <f>K2821+L2821</f>
        <v>0</v>
      </c>
      <c r="N2821" s="81">
        <f>G2821+J2821+M2821</f>
        <v>0</v>
      </c>
      <c r="O2821" s="82" t="str">
        <f>IF($J2809="TC",0,IF($J2809="Nso",0,VLOOKUP($A2806,'Class-9'!$B$9:$FL$108,24,0)))</f>
        <v/>
      </c>
    </row>
    <row r="2822" spans="1:15" ht="16.5" customHeight="1" thickBot="1">
      <c r="A2822" s="1138"/>
      <c r="B2822" s="417" t="s">
        <v>200</v>
      </c>
      <c r="C2822" s="1106" t="str">
        <f>'Class-9'!$Z$3</f>
        <v>ENGLISH</v>
      </c>
      <c r="D2822" s="1107"/>
      <c r="E2822" s="419">
        <f>IF($J2809="TC",0,IF($J2809="Nso",0,VLOOKUP($A2806,'Class-9'!$B$9:$FL$108,25,0)))</f>
        <v>0</v>
      </c>
      <c r="F2822" s="419">
        <f>IF($J2809="TC",0,IF($J2809="Nso",0,VLOOKUP($A2806,'Class-9'!$B$9:$FL$108,26,0)))</f>
        <v>0</v>
      </c>
      <c r="G2822" s="420">
        <f t="shared" ref="G2822" si="568">E2822+F2822</f>
        <v>0</v>
      </c>
      <c r="H2822" s="421">
        <f>IF($J2809="TC",0,IF($J2809="Nso",0,VLOOKUP($A2806,'Class-9'!$B$9:$FL$108,28,0)))</f>
        <v>0</v>
      </c>
      <c r="I2822" s="419">
        <f>IF($J2809="TC",0,IF($J2809="Nso",0,VLOOKUP($A2806,'Class-9'!$B$9:$FL$108,29,0)))</f>
        <v>0</v>
      </c>
      <c r="J2822" s="420">
        <f t="shared" ref="J2822" si="569">H2822+I2822</f>
        <v>0</v>
      </c>
      <c r="K2822" s="419">
        <f>IF($J2809="TC",0,IF($J2809="Nso",0,VLOOKUP($A2806,'Class-9'!$B$9:$FL$108,31,0)))</f>
        <v>0</v>
      </c>
      <c r="L2822" s="419">
        <f>IF($J2809="Nso",0,VLOOKUP($A2806,'Class-9'!$B$9:$FL$108,32,0))</f>
        <v>0</v>
      </c>
      <c r="M2822" s="420">
        <f t="shared" ref="M2822" si="570">K2822+L2822</f>
        <v>0</v>
      </c>
      <c r="N2822" s="419">
        <f t="shared" ref="N2822" si="571">G2822+J2822+M2822</f>
        <v>0</v>
      </c>
      <c r="O2822" s="422" t="str">
        <f>IF($J2809="TC",0,IF($J2809="Nso",0,VLOOKUP($A2806,'Class-9'!$B$9:$FL$108,38,0)))</f>
        <v/>
      </c>
    </row>
    <row r="2823" spans="1:15" ht="16.5" customHeight="1" thickBot="1">
      <c r="A2823" s="1138"/>
      <c r="B2823" s="417" t="s">
        <v>200</v>
      </c>
      <c r="C2823" s="1108" t="s">
        <v>62</v>
      </c>
      <c r="D2823" s="1109"/>
      <c r="E2823" s="424">
        <f>'Class-9'!$AN$7</f>
        <v>20</v>
      </c>
      <c r="F2823" s="424">
        <f>'Class-9'!$AO$7</f>
        <v>20</v>
      </c>
      <c r="G2823" s="425">
        <f>SUM(E2823:F2823)</f>
        <v>40</v>
      </c>
      <c r="H2823" s="424">
        <f>'Class-9'!$AQ$7</f>
        <v>48</v>
      </c>
      <c r="I2823" s="424">
        <f>'Class-9'!$AR$7</f>
        <v>12</v>
      </c>
      <c r="J2823" s="425">
        <f>SUM(H2823:I2823)</f>
        <v>60</v>
      </c>
      <c r="K2823" s="424">
        <f>'Class-9'!$AT$7</f>
        <v>80</v>
      </c>
      <c r="L2823" s="424">
        <f>'Class-9'!$AU$7</f>
        <v>20</v>
      </c>
      <c r="M2823" s="425">
        <f>SUM(K2823:L2823)</f>
        <v>100</v>
      </c>
      <c r="N2823" s="426">
        <f>SUM(G2823,J2823,M2823)</f>
        <v>200</v>
      </c>
      <c r="O2823" s="427" t="s">
        <v>201</v>
      </c>
    </row>
    <row r="2824" spans="1:15" ht="16.5" customHeight="1">
      <c r="A2824" s="1138"/>
      <c r="B2824" s="417" t="s">
        <v>200</v>
      </c>
      <c r="C2824" s="1110" t="str">
        <f>'Class-9'!$AN$3</f>
        <v>SANSKRIT-I</v>
      </c>
      <c r="D2824" s="1111"/>
      <c r="E2824" s="81">
        <f>IF($J2809="TC",0,IF($J2809="Nso",0,VLOOKUP($A2806,'Class-9'!$B$9:$FL$108,39,0)))</f>
        <v>0</v>
      </c>
      <c r="F2824" s="81">
        <f>IF($J2809="TC",0,IF($J2809="TC",0,IF($J2809="Nso",0,VLOOKUP($A2806,'Class-9'!$B$9:$FL$108,40,0))))</f>
        <v>0</v>
      </c>
      <c r="G2824" s="423">
        <f t="shared" ref="G2824:G2828" si="572">E2824+F2824</f>
        <v>0</v>
      </c>
      <c r="H2824" s="410">
        <f>IF($J2809="TC",0,IF($J2809="Nso",0,VLOOKUP($A2806,'Class-9'!$B$9:$FL$108,42,0)))</f>
        <v>0</v>
      </c>
      <c r="I2824" s="81">
        <f>IF($J2809="TC",0,IF($J2809="Nso",0,VLOOKUP($A2806,'Class-9'!$B$9:$FL$108,43,0)))</f>
        <v>0</v>
      </c>
      <c r="J2824" s="423">
        <f t="shared" ref="J2824:J2828" si="573">H2824+I2824</f>
        <v>0</v>
      </c>
      <c r="K2824" s="81">
        <f>IF($J2809="TC",0,IF($J2809="Nso",0,VLOOKUP($A2806,'Class-9'!$B$9:$FL$108,45,0)))</f>
        <v>0</v>
      </c>
      <c r="L2824" s="81">
        <f>IF($J2809="Nso",0,VLOOKUP($A2806,'Class-9'!$B$9:$FL$108,46,0))</f>
        <v>0</v>
      </c>
      <c r="M2824" s="423">
        <f t="shared" ref="M2824:M2828" si="574">K2824+L2824</f>
        <v>0</v>
      </c>
      <c r="N2824" s="81">
        <f t="shared" ref="N2824:N2828" si="575">G2824+J2824+M2824</f>
        <v>0</v>
      </c>
      <c r="O2824" s="82" t="str">
        <f>IF($J2809="TC",0,IF($J2809="Nso",0,VLOOKUP($A2806,'Class-9'!$B$9:$FL$108,52,0)))</f>
        <v/>
      </c>
    </row>
    <row r="2825" spans="1:15" ht="16.5" customHeight="1">
      <c r="A2825" s="1138"/>
      <c r="B2825" s="417" t="s">
        <v>200</v>
      </c>
      <c r="C2825" s="1112" t="str">
        <f>'Class-9'!$BB$3</f>
        <v>SANSKRIT-II</v>
      </c>
      <c r="D2825" s="1113"/>
      <c r="E2825" s="81">
        <f>IF($J2809="TC",0,IF($J2809="Nso",0,VLOOKUP($A2806,'Class-9'!$B$9:$FL$108,53,0)))</f>
        <v>0</v>
      </c>
      <c r="F2825" s="81">
        <f>IF($J2809="TC",0,IF($J2809="Nso",0,VLOOKUP($A2806,'Class-9'!$B$9:$FL$108,54,0)))</f>
        <v>0</v>
      </c>
      <c r="G2825" s="257">
        <f t="shared" si="572"/>
        <v>0</v>
      </c>
      <c r="H2825" s="258">
        <f>IF($J2809="TC",0,IF($J2809="Nso",0,VLOOKUP($A2806,'Class-9'!$B$9:$FL$108,56,0)))</f>
        <v>0</v>
      </c>
      <c r="I2825" s="81">
        <f>IF($J2809="TC",0,IF($J2809="Nso",0,VLOOKUP($A2806,'Class-9'!$B$9:$FL$108,57,0)))</f>
        <v>0</v>
      </c>
      <c r="J2825" s="257">
        <f t="shared" si="573"/>
        <v>0</v>
      </c>
      <c r="K2825" s="81">
        <f>IF($J2809="TC",0,IF($J2809="Nso",0,VLOOKUP($A2806,'Class-9'!$B$9:$FL$108,59,0)))</f>
        <v>0</v>
      </c>
      <c r="L2825" s="81">
        <f>IF($J2809="Nso",0,VLOOKUP($A2806,'Class-9'!$B$9:$FL$108,60,0))</f>
        <v>0</v>
      </c>
      <c r="M2825" s="257">
        <f t="shared" si="574"/>
        <v>0</v>
      </c>
      <c r="N2825" s="81">
        <f t="shared" si="575"/>
        <v>0</v>
      </c>
      <c r="O2825" s="82" t="str">
        <f>IF($J2809="TC",0,IF($J2809="Nso",0,VLOOKUP($A2806,'Class-9'!$B$9:$FL$108,66,0)))</f>
        <v/>
      </c>
    </row>
    <row r="2826" spans="1:15" ht="16.5" customHeight="1">
      <c r="A2826" s="1138"/>
      <c r="B2826" s="417" t="s">
        <v>200</v>
      </c>
      <c r="C2826" s="1112" t="str">
        <f>'Class-9'!$BP$3</f>
        <v>MATHEMATICS</v>
      </c>
      <c r="D2826" s="1113"/>
      <c r="E2826" s="81">
        <f>IF($J2809="TC",0,IF($J2809="Nso",0,VLOOKUP($A2806,'Class-9'!$B$9:$FL$108,67,0)))</f>
        <v>0</v>
      </c>
      <c r="F2826" s="81">
        <f>IF($J2809="TC",0,IF($J2809="Nso",0,VLOOKUP($A2806,'Class-9'!$B$9:$FL$108,68,0)))</f>
        <v>0</v>
      </c>
      <c r="G2826" s="257">
        <f t="shared" si="572"/>
        <v>0</v>
      </c>
      <c r="H2826" s="258">
        <f>IF($J2809="TC",0,IF($J2809="Nso",0,VLOOKUP($A2806,'Class-9'!$B$9:$FL$108,70,0)))</f>
        <v>0</v>
      </c>
      <c r="I2826" s="81">
        <f>IF($J2809="TC",0,IF($J2809="Nso",0,VLOOKUP($A2806,'Class-9'!$B$9:$FL$108,71,0)))</f>
        <v>0</v>
      </c>
      <c r="J2826" s="257">
        <f t="shared" si="573"/>
        <v>0</v>
      </c>
      <c r="K2826" s="81">
        <f>IF($J2809="TC",0,IF($J2809="Nso",0,VLOOKUP($A2806,'Class-9'!$B$9:$FL$108,73,0)))</f>
        <v>0</v>
      </c>
      <c r="L2826" s="81">
        <f>IF($J2809="Nso",0,VLOOKUP($A2806,'Class-9'!$B$9:$FL$108,74,0))</f>
        <v>0</v>
      </c>
      <c r="M2826" s="257">
        <f t="shared" si="574"/>
        <v>0</v>
      </c>
      <c r="N2826" s="81">
        <f t="shared" si="575"/>
        <v>0</v>
      </c>
      <c r="O2826" s="82" t="str">
        <f>IF($J2809="TC",0,IF($J2809="Nso",0,VLOOKUP($A2806,'Class-9'!$B$9:$FL$108,80,0)))</f>
        <v/>
      </c>
    </row>
    <row r="2827" spans="1:15" ht="16.5" customHeight="1">
      <c r="A2827" s="1138"/>
      <c r="B2827" s="417" t="s">
        <v>200</v>
      </c>
      <c r="C2827" s="1114" t="str">
        <f>'Class-9'!$CD$3</f>
        <v>SCIENCE</v>
      </c>
      <c r="D2827" s="1115"/>
      <c r="E2827" s="411">
        <f>IF($J2809="TC",0,IF($J2809="Nso",0,VLOOKUP($A2806,'Class-9'!$B$9:$FL$108,81,0)))</f>
        <v>0</v>
      </c>
      <c r="F2827" s="411">
        <f>IF($J2809="TC",0,IF($J2809="Nso",0,VLOOKUP($A2806,'Class-9'!$B$9:$FL$108,82,0)))</f>
        <v>0</v>
      </c>
      <c r="G2827" s="412">
        <f t="shared" si="572"/>
        <v>0</v>
      </c>
      <c r="H2827" s="413">
        <f>IF($J2809="TC",0,IF($J2809="Nso",0,VLOOKUP($A2806,'Class-9'!$B$9:$FL$108,84,0)))</f>
        <v>0</v>
      </c>
      <c r="I2827" s="411">
        <f>IF($J2809="TC",0,IF($J2809="Nso",0,VLOOKUP($A2806,'Class-9'!$B$9:$FL$108,85,0)))</f>
        <v>0</v>
      </c>
      <c r="J2827" s="412">
        <f t="shared" si="573"/>
        <v>0</v>
      </c>
      <c r="K2827" s="411">
        <f>IF($J2809="TC",0,IF($J2809="Nso",0,VLOOKUP($A2806,'Class-9'!$B$9:$FL$108,87,0)))</f>
        <v>0</v>
      </c>
      <c r="L2827" s="411">
        <f>IF($J2809="Nso",0,VLOOKUP($A2806,'Class-9'!$B$9:$FL$108,88,0))</f>
        <v>0</v>
      </c>
      <c r="M2827" s="412">
        <f t="shared" si="574"/>
        <v>0</v>
      </c>
      <c r="N2827" s="411">
        <f t="shared" si="575"/>
        <v>0</v>
      </c>
      <c r="O2827" s="414" t="str">
        <f>IF($J2809="TC",0,IF($J2809="Nso",0,VLOOKUP($A2806,'Class-9'!$B$9:$FL$108,94,0)))</f>
        <v/>
      </c>
    </row>
    <row r="2828" spans="1:15" ht="16.5" customHeight="1" thickBot="1">
      <c r="A2828" s="1138"/>
      <c r="B2828" s="417" t="s">
        <v>200</v>
      </c>
      <c r="C2828" s="1114" t="str">
        <f>'Class-9'!$CR$3</f>
        <v>SOCIAL SCIENCE</v>
      </c>
      <c r="D2828" s="1115"/>
      <c r="E2828" s="411">
        <f>IF($J2810="TC",0,IF($J2809="Nso",0,VLOOKUP($A2806,'Class-9'!$B$9:$FL$108,95,0)))</f>
        <v>0</v>
      </c>
      <c r="F2828" s="411">
        <f>IF($J2810="TC",0,IF($J2809="Nso",0,VLOOKUP($A2806,'Class-9'!$B$9:$FL$108,96,0)))</f>
        <v>0</v>
      </c>
      <c r="G2828" s="412">
        <f t="shared" si="572"/>
        <v>0</v>
      </c>
      <c r="H2828" s="413">
        <f>IF($J2810="TC",0,IF($J2809="Nso",0,VLOOKUP($A2806,'Class-9'!$B$9:$FL$108,98,0)))</f>
        <v>0</v>
      </c>
      <c r="I2828" s="411">
        <f>IF($J2810="TC",0,IF($J2809="Nso",0,VLOOKUP($A2806,'Class-9'!$B$9:$FL$108,99,0)))</f>
        <v>0</v>
      </c>
      <c r="J2828" s="412">
        <f t="shared" si="573"/>
        <v>0</v>
      </c>
      <c r="K2828" s="411">
        <f>IF($J2810="TC",0,IF($J2809="Nso",0,VLOOKUP($A2806,'Class-9'!$B$9:$FL$108,101,0)))</f>
        <v>0</v>
      </c>
      <c r="L2828" s="411">
        <f>IF($J2810="Nso",0,VLOOKUP($A2806,'Class-9'!$B$9:$FL$108,102,0))</f>
        <v>0</v>
      </c>
      <c r="M2828" s="412">
        <f t="shared" si="574"/>
        <v>0</v>
      </c>
      <c r="N2828" s="411">
        <f t="shared" si="575"/>
        <v>0</v>
      </c>
      <c r="O2828" s="414" t="str">
        <f>IF($J2810="TC",0,IF($J2809="Nso",0,VLOOKUP($A2806,'Class-9'!$B$9:$FL$108,108,0)))</f>
        <v/>
      </c>
    </row>
    <row r="2829" spans="1:15" ht="23.25" customHeight="1">
      <c r="A2829" s="1138"/>
      <c r="B2829" s="417" t="s">
        <v>200</v>
      </c>
      <c r="C2829" s="1116" t="s">
        <v>89</v>
      </c>
      <c r="D2829" s="1117"/>
      <c r="E2829" s="1118"/>
      <c r="F2829" s="1122" t="s">
        <v>90</v>
      </c>
      <c r="G2829" s="1123"/>
      <c r="H2829" s="1124" t="s">
        <v>91</v>
      </c>
      <c r="I2829" s="1125"/>
      <c r="J2829" s="1126" t="s">
        <v>47</v>
      </c>
      <c r="K2829" s="1127"/>
      <c r="L2829" s="415" t="s">
        <v>111</v>
      </c>
      <c r="M2829" s="1128" t="s">
        <v>45</v>
      </c>
      <c r="N2829" s="1129"/>
      <c r="O2829" s="416" t="s">
        <v>49</v>
      </c>
    </row>
    <row r="2830" spans="1:15" ht="20.25" customHeight="1" thickBot="1">
      <c r="A2830" s="1138"/>
      <c r="B2830" s="417" t="s">
        <v>200</v>
      </c>
      <c r="C2830" s="1119"/>
      <c r="D2830" s="1120"/>
      <c r="E2830" s="1121"/>
      <c r="F2830" s="1130">
        <f>IF($J2809="TC",0,IF($J2809="Nso",0,VLOOKUP($A2806,'Class-9'!$B$9:$FL$108,160,0)))</f>
        <v>0</v>
      </c>
      <c r="G2830" s="1131"/>
      <c r="H2830" s="1130">
        <f>IF($J2809="TC",0,IF($J2809="Nso",0,VLOOKUP($A2806,'Class-9'!$B$9:$FL$108,161,0)))</f>
        <v>0</v>
      </c>
      <c r="I2830" s="1131"/>
      <c r="J2830" s="1132">
        <f>IF($J2809="TC",0,IF($J2809="Nso",0,VLOOKUP($A2806,'Class-9'!$B$9:$FL$108,162,0)))</f>
        <v>0</v>
      </c>
      <c r="K2830" s="1133"/>
      <c r="L2830" s="259" t="str">
        <f>IF($J2809="TC",0,IF($J2809="Nso",0,VLOOKUP($A2806,'Class-9'!$B$9:$FL$108,163,0)))</f>
        <v/>
      </c>
      <c r="M2830" s="1134" t="str">
        <f>IF($J2809="TC","TC",IF($J2809="Nso","NSO",VLOOKUP($A2806,'Class-9'!$B$9:$FL$108,164,0)))</f>
        <v/>
      </c>
      <c r="N2830" s="1135"/>
      <c r="O2830" s="79" t="str">
        <f>IF($J2809="Nso",0,VLOOKUP($A2806,'Class-9'!$B$9:$FL$108,166,0))</f>
        <v/>
      </c>
    </row>
    <row r="2831" spans="1:15" ht="20.25" customHeight="1">
      <c r="A2831" s="1138"/>
      <c r="B2831" s="417" t="s">
        <v>200</v>
      </c>
      <c r="C2831" s="1061" t="s">
        <v>64</v>
      </c>
      <c r="D2831" s="1062"/>
      <c r="E2831" s="1062"/>
      <c r="F2831" s="1062"/>
      <c r="G2831" s="1062"/>
      <c r="H2831" s="1063"/>
      <c r="I2831" s="1064" t="s">
        <v>65</v>
      </c>
      <c r="J2831" s="1065"/>
      <c r="K2831" s="1065"/>
      <c r="L2831" s="83">
        <f>VLOOKUP($A2806,'Class-9'!$B$9:$FL$108,157,0)</f>
        <v>0</v>
      </c>
      <c r="M2831" s="1066" t="s">
        <v>121</v>
      </c>
      <c r="N2831" s="1067"/>
      <c r="O2831" s="1068"/>
    </row>
    <row r="2832" spans="1:15" ht="20.25" customHeight="1" thickBot="1">
      <c r="A2832" s="1138"/>
      <c r="B2832" s="417" t="s">
        <v>200</v>
      </c>
      <c r="C2832" s="1069" t="s">
        <v>60</v>
      </c>
      <c r="D2832" s="1070"/>
      <c r="E2832" s="1070"/>
      <c r="F2832" s="1071" t="s">
        <v>192</v>
      </c>
      <c r="G2832" s="1071"/>
      <c r="H2832" s="260" t="s">
        <v>53</v>
      </c>
      <c r="I2832" s="1072" t="s">
        <v>66</v>
      </c>
      <c r="J2832" s="1073"/>
      <c r="K2832" s="1073"/>
      <c r="L2832" s="113">
        <f>VLOOKUP($A2806,'Class-9'!$B$9:$FL$108,158,0)</f>
        <v>0</v>
      </c>
      <c r="M2832" s="1074" t="str">
        <f>IF($J2809="TC",0,IF($J2809="Nso",0,VLOOKUP($A2806,'Class-9'!$B$9:$FL$108,159,0)))</f>
        <v/>
      </c>
      <c r="N2832" s="1075"/>
      <c r="O2832" s="1076"/>
    </row>
    <row r="2833" spans="1:15" ht="17.25" customHeight="1">
      <c r="A2833" s="1138"/>
      <c r="B2833" s="417" t="s">
        <v>200</v>
      </c>
      <c r="C2833" s="1069"/>
      <c r="D2833" s="1070"/>
      <c r="E2833" s="1070"/>
      <c r="F2833" s="1071"/>
      <c r="G2833" s="1071"/>
      <c r="H2833" s="261" t="s">
        <v>119</v>
      </c>
      <c r="I2833" s="1077" t="s">
        <v>67</v>
      </c>
      <c r="J2833" s="1078"/>
      <c r="K2833" s="1078"/>
      <c r="L2833" s="1079">
        <f>IF($J2809="TC","Transferred",IF($J2809="Nso","NameSeparated",VLOOKUP($A2806,'Class-9'!$B$9:$FL$108,167,0)))</f>
        <v>0</v>
      </c>
      <c r="M2833" s="1079"/>
      <c r="N2833" s="1079"/>
      <c r="O2833" s="1080"/>
    </row>
    <row r="2834" spans="1:15" ht="17.25" customHeight="1">
      <c r="A2834" s="1138"/>
      <c r="B2834" s="417" t="s">
        <v>200</v>
      </c>
      <c r="C2834" s="1081" t="str">
        <f>'Class-9'!$DF$3</f>
        <v>Foundation Of Information Tech.</v>
      </c>
      <c r="D2834" s="1082"/>
      <c r="E2834" s="1083"/>
      <c r="F2834" s="1084" t="str">
        <f>IF($J2809="TC",0,IF($J2809="Nso",0,VLOOKUP($A2806,'Class-9'!$B$9:$GP$108,185,0)))</f>
        <v>0/200</v>
      </c>
      <c r="G2834" s="1084"/>
      <c r="H2834" s="78" t="str">
        <f>IF($J2809="TC",0,IF($J2809="Nso",0,VLOOKUP($A2806,'Class-9'!$B$9:$GP$108,120,0)))</f>
        <v/>
      </c>
      <c r="I2834" s="1085" t="s">
        <v>79</v>
      </c>
      <c r="J2834" s="1086"/>
      <c r="K2834" s="1086"/>
      <c r="L2834" s="1087">
        <f>'Class-9'!$T$2</f>
        <v>44676</v>
      </c>
      <c r="M2834" s="1088"/>
      <c r="N2834" s="1088"/>
      <c r="O2834" s="1089"/>
    </row>
    <row r="2835" spans="1:15" ht="21" customHeight="1">
      <c r="A2835" s="1138"/>
      <c r="B2835" s="417" t="s">
        <v>200</v>
      </c>
      <c r="C2835" s="1090" t="str">
        <f>'Class-9'!$DR$3</f>
        <v>Health &amp; Phy. Edu.</v>
      </c>
      <c r="D2835" s="1084"/>
      <c r="E2835" s="1084"/>
      <c r="F2835" s="1030" t="str">
        <f>IF($J2809="TC",0,IF($J2809="Nso",0,VLOOKUP($A2806,'Class-9'!$B$9:$GP$108,189,0)))</f>
        <v>0/200</v>
      </c>
      <c r="G2835" s="1031"/>
      <c r="H2835" s="78" t="str">
        <f>IF($J2809="TC",0,IF($J2809="Nso",0,VLOOKUP($A2806,'Class-9'!$B$9:$GP$108,132,0)))</f>
        <v/>
      </c>
      <c r="I2835" s="1091"/>
      <c r="J2835" s="1092"/>
      <c r="K2835" s="1092"/>
      <c r="L2835" s="1092"/>
      <c r="M2835" s="1092"/>
      <c r="N2835" s="1092"/>
      <c r="O2835" s="1093"/>
    </row>
    <row r="2836" spans="1:15" ht="21" customHeight="1">
      <c r="A2836" s="1138"/>
      <c r="B2836" s="417" t="s">
        <v>200</v>
      </c>
      <c r="C2836" s="1028" t="str">
        <f>'Class-9'!$ED$3</f>
        <v>S.U.P.W.</v>
      </c>
      <c r="D2836" s="1029"/>
      <c r="E2836" s="1029"/>
      <c r="F2836" s="1030" t="str">
        <f>IF($J2809="TC",0,IF($J2809="Nso",0,VLOOKUP($A2806,'Class-9'!$B$9:$GP$108,193,0)))</f>
        <v>0/100</v>
      </c>
      <c r="G2836" s="1031"/>
      <c r="H2836" s="78" t="str">
        <f>IF($J2809="TC",0,IF($J2809="Nso",0,VLOOKUP($A2806,'Class-9'!$B$9:$GP$108,138,0)))</f>
        <v/>
      </c>
      <c r="I2836" s="1094"/>
      <c r="J2836" s="1095"/>
      <c r="K2836" s="1095"/>
      <c r="L2836" s="1095"/>
      <c r="M2836" s="1095"/>
      <c r="N2836" s="1095"/>
      <c r="O2836" s="1096"/>
    </row>
    <row r="2837" spans="1:15" ht="14.25" customHeight="1">
      <c r="A2837" s="1138"/>
      <c r="B2837" s="417" t="s">
        <v>200</v>
      </c>
      <c r="C2837" s="1028" t="str">
        <f>'Class-9'!$EJ$3</f>
        <v>ART EDUCATION</v>
      </c>
      <c r="D2837" s="1029"/>
      <c r="E2837" s="1029"/>
      <c r="F2837" s="1030" t="str">
        <f>IF($J2808="TC",0,IF($J2808="Nso",0,VLOOKUP($A2806,'Class-9'!$B$9:$GP$108,197,0)))</f>
        <v>0/100</v>
      </c>
      <c r="G2837" s="1031"/>
      <c r="H2837" s="78" t="str">
        <f>IF($J2808="TC",0,IF($J2808="Nso",0,VLOOKUP($A2806,'Class-9'!$B$9:$GP$108,144,0)))</f>
        <v/>
      </c>
      <c r="I2837" s="1032" t="s">
        <v>92</v>
      </c>
      <c r="J2837" s="1033"/>
      <c r="K2837" s="1033"/>
      <c r="L2837" s="1033"/>
      <c r="M2837" s="1033"/>
      <c r="N2837" s="1033"/>
      <c r="O2837" s="1034"/>
    </row>
    <row r="2838" spans="1:15" ht="14.25" customHeight="1" thickBot="1">
      <c r="A2838" s="1138"/>
      <c r="B2838" s="417" t="s">
        <v>200</v>
      </c>
      <c r="C2838" s="1035" t="str">
        <f>'Class-9'!$EP$3</f>
        <v>H &amp; C RAJ</v>
      </c>
      <c r="D2838" s="1036"/>
      <c r="E2838" s="1036"/>
      <c r="F2838" s="1037" t="str">
        <f>IF($J2809="TC",0,IF($J2809="Nso",0,VLOOKUP($A2806,'Class-9'!$B$9:$GU$108,201,0)))</f>
        <v>0/200</v>
      </c>
      <c r="G2838" s="1038"/>
      <c r="H2838" s="374" t="str">
        <f>IF($J2809="TC",0,IF($J2809="Nso",0,VLOOKUP($A2806,'Class-9'!$B$9:$GU$108,156,0)))</f>
        <v/>
      </c>
      <c r="I2838" s="1032" t="s">
        <v>73</v>
      </c>
      <c r="J2838" s="1033"/>
      <c r="K2838" s="1033"/>
      <c r="L2838" s="1033"/>
      <c r="M2838" s="1033"/>
      <c r="N2838" s="1033"/>
      <c r="O2838" s="1034"/>
    </row>
    <row r="2839" spans="1:15" ht="20.25" customHeight="1">
      <c r="A2839" s="1138"/>
      <c r="B2839" s="417" t="s">
        <v>200</v>
      </c>
      <c r="C2839" s="1046" t="s">
        <v>204</v>
      </c>
      <c r="D2839" s="1047"/>
      <c r="E2839" s="1048"/>
      <c r="F2839" s="1055" t="s">
        <v>205</v>
      </c>
      <c r="G2839" s="1056"/>
      <c r="H2839" s="434" t="s">
        <v>34</v>
      </c>
      <c r="I2839" s="1039" t="s">
        <v>74</v>
      </c>
      <c r="J2839" s="1033"/>
      <c r="K2839" s="1033"/>
      <c r="L2839" s="1033"/>
      <c r="M2839" s="1033"/>
      <c r="N2839" s="1033"/>
      <c r="O2839" s="1034"/>
    </row>
    <row r="2840" spans="1:15" ht="20.25" customHeight="1">
      <c r="A2840" s="1138"/>
      <c r="B2840" s="417" t="s">
        <v>200</v>
      </c>
      <c r="C2840" s="1049"/>
      <c r="D2840" s="1050"/>
      <c r="E2840" s="1051"/>
      <c r="F2840" s="1057" t="s">
        <v>206</v>
      </c>
      <c r="G2840" s="1058"/>
      <c r="H2840" s="435" t="s">
        <v>203</v>
      </c>
      <c r="I2840" s="1040" t="s">
        <v>75</v>
      </c>
      <c r="J2840" s="1041"/>
      <c r="K2840" s="1041"/>
      <c r="L2840" s="1041"/>
      <c r="M2840" s="1041"/>
      <c r="N2840" s="1041"/>
      <c r="O2840" s="1042"/>
    </row>
    <row r="2841" spans="1:15" ht="16.5" customHeight="1">
      <c r="A2841" s="1138"/>
      <c r="B2841" s="417" t="s">
        <v>200</v>
      </c>
      <c r="C2841" s="1049"/>
      <c r="D2841" s="1050"/>
      <c r="E2841" s="1051"/>
      <c r="F2841" s="1057" t="s">
        <v>210</v>
      </c>
      <c r="G2841" s="1058"/>
      <c r="H2841" s="435" t="s">
        <v>68</v>
      </c>
      <c r="I2841" s="1043"/>
      <c r="J2841" s="1044"/>
      <c r="K2841" s="1044"/>
      <c r="L2841" s="1044"/>
      <c r="M2841" s="1044"/>
      <c r="N2841" s="1044"/>
      <c r="O2841" s="1045"/>
    </row>
    <row r="2842" spans="1:15" ht="16.5" customHeight="1">
      <c r="A2842" s="1138"/>
      <c r="B2842" s="417" t="s">
        <v>200</v>
      </c>
      <c r="C2842" s="1049"/>
      <c r="D2842" s="1050"/>
      <c r="E2842" s="1051"/>
      <c r="F2842" s="1057" t="s">
        <v>211</v>
      </c>
      <c r="G2842" s="1058"/>
      <c r="H2842" s="435" t="s">
        <v>69</v>
      </c>
      <c r="I2842" s="1043"/>
      <c r="J2842" s="1044"/>
      <c r="K2842" s="1044"/>
      <c r="L2842" s="1044"/>
      <c r="M2842" s="1044"/>
      <c r="N2842" s="1044"/>
      <c r="O2842" s="1045"/>
    </row>
    <row r="2843" spans="1:15" ht="16.5" customHeight="1">
      <c r="A2843" s="1138"/>
      <c r="B2843" s="417" t="s">
        <v>200</v>
      </c>
      <c r="C2843" s="1049"/>
      <c r="D2843" s="1050"/>
      <c r="E2843" s="1051"/>
      <c r="F2843" s="1057" t="s">
        <v>120</v>
      </c>
      <c r="G2843" s="1058"/>
      <c r="H2843" s="435" t="s">
        <v>71</v>
      </c>
      <c r="I2843" s="1022" t="s">
        <v>93</v>
      </c>
      <c r="J2843" s="1023"/>
      <c r="K2843" s="1023"/>
      <c r="L2843" s="1023"/>
      <c r="M2843" s="1023"/>
      <c r="N2843" s="1023"/>
      <c r="O2843" s="1024"/>
    </row>
    <row r="2844" spans="1:15" ht="16.5" customHeight="1" thickBot="1">
      <c r="A2844" s="1138"/>
      <c r="B2844" s="418" t="s">
        <v>200</v>
      </c>
      <c r="C2844" s="1052"/>
      <c r="D2844" s="1053"/>
      <c r="E2844" s="1054"/>
      <c r="F2844" s="1059" t="s">
        <v>208</v>
      </c>
      <c r="G2844" s="1060"/>
      <c r="H2844" s="436" t="s">
        <v>70</v>
      </c>
      <c r="I2844" s="1025"/>
      <c r="J2844" s="1026"/>
      <c r="K2844" s="1026"/>
      <c r="L2844" s="1026"/>
      <c r="M2844" s="1026"/>
      <c r="N2844" s="1026"/>
      <c r="O2844" s="1027"/>
    </row>
    <row r="2845" spans="1:15" ht="24.75" customHeight="1" thickTop="1" thickBot="1">
      <c r="A2845" s="263">
        <f>A2806+1</f>
        <v>73</v>
      </c>
      <c r="B2845" s="1137" t="s">
        <v>56</v>
      </c>
      <c r="C2845" s="1137"/>
      <c r="D2845" s="1137"/>
      <c r="E2845" s="1137"/>
      <c r="F2845" s="1137"/>
      <c r="G2845" s="1137"/>
      <c r="H2845" s="1137"/>
      <c r="I2845" s="1137"/>
      <c r="J2845" s="1137"/>
      <c r="K2845" s="1137"/>
      <c r="L2845" s="1137"/>
      <c r="M2845" s="1137"/>
      <c r="N2845" s="1137"/>
      <c r="O2845" s="1137"/>
    </row>
    <row r="2846" spans="1:15" s="430" customFormat="1" ht="30.75" customHeight="1" thickTop="1">
      <c r="A2846" s="1138"/>
      <c r="B2846" s="1139"/>
      <c r="C2846" s="1140"/>
      <c r="D2846" s="1143" t="str">
        <f>Master!$E$8</f>
        <v>Govt. Sr. Secondary School Raimalwada</v>
      </c>
      <c r="E2846" s="1144"/>
      <c r="F2846" s="1144"/>
      <c r="G2846" s="1144"/>
      <c r="H2846" s="1144"/>
      <c r="I2846" s="1144"/>
      <c r="J2846" s="1144"/>
      <c r="K2846" s="1144"/>
      <c r="L2846" s="1144"/>
      <c r="M2846" s="1144"/>
      <c r="N2846" s="1144"/>
      <c r="O2846" s="1145"/>
    </row>
    <row r="2847" spans="1:15" ht="26.25" customHeight="1" thickBot="1">
      <c r="A2847" s="1138"/>
      <c r="B2847" s="1141"/>
      <c r="C2847" s="1142"/>
      <c r="D2847" s="1146" t="str">
        <f>Master!$E$11</f>
        <v>P.S.-Bapini (Jodhpur)</v>
      </c>
      <c r="E2847" s="1147"/>
      <c r="F2847" s="1147"/>
      <c r="G2847" s="1147"/>
      <c r="H2847" s="1147"/>
      <c r="I2847" s="1147"/>
      <c r="J2847" s="1147"/>
      <c r="K2847" s="1147"/>
      <c r="L2847" s="1147"/>
      <c r="M2847" s="1147"/>
      <c r="N2847" s="1147"/>
      <c r="O2847" s="1148"/>
    </row>
    <row r="2848" spans="1:15" ht="22.5" customHeight="1">
      <c r="A2848" s="1138"/>
      <c r="B2848" s="262"/>
      <c r="C2848" s="1149" t="s">
        <v>183</v>
      </c>
      <c r="D2848" s="1150"/>
      <c r="E2848" s="1150"/>
      <c r="F2848" s="1150"/>
      <c r="G2848" s="1151"/>
      <c r="H2848" s="1158" t="s">
        <v>156</v>
      </c>
      <c r="I2848" s="1158"/>
      <c r="J2848" s="1161">
        <f>VLOOKUP($A2845,'Class-9'!$B$9:$K$108,6)</f>
        <v>0</v>
      </c>
      <c r="K2848" s="1162"/>
      <c r="L2848" s="1167" t="s">
        <v>76</v>
      </c>
      <c r="M2848" s="1168"/>
      <c r="N2848" s="1169" t="str">
        <f>Master!$E$14</f>
        <v>08151106901</v>
      </c>
      <c r="O2848" s="1170"/>
    </row>
    <row r="2849" spans="1:16" ht="18.75" customHeight="1">
      <c r="A2849" s="1138"/>
      <c r="B2849" s="37"/>
      <c r="C2849" s="1152"/>
      <c r="D2849" s="1153"/>
      <c r="E2849" s="1153"/>
      <c r="F2849" s="1153"/>
      <c r="G2849" s="1154"/>
      <c r="H2849" s="1159"/>
      <c r="I2849" s="1159"/>
      <c r="J2849" s="1163"/>
      <c r="K2849" s="1164"/>
      <c r="L2849" s="1171" t="s">
        <v>72</v>
      </c>
      <c r="M2849" s="1172"/>
      <c r="N2849" s="1172"/>
      <c r="O2849" s="1173"/>
      <c r="P2849" s="104" t="s">
        <v>191</v>
      </c>
    </row>
    <row r="2850" spans="1:16" ht="23.25" customHeight="1" thickBot="1">
      <c r="A2850" s="1138"/>
      <c r="B2850" s="37"/>
      <c r="C2850" s="1155"/>
      <c r="D2850" s="1156"/>
      <c r="E2850" s="1156"/>
      <c r="F2850" s="1156"/>
      <c r="G2850" s="1157"/>
      <c r="H2850" s="1160"/>
      <c r="I2850" s="1160"/>
      <c r="J2850" s="1165"/>
      <c r="K2850" s="1166"/>
      <c r="L2850" s="1174" t="s">
        <v>57</v>
      </c>
      <c r="M2850" s="1175"/>
      <c r="N2850" s="1176" t="str">
        <f>Master!$E$6</f>
        <v>2021-22</v>
      </c>
      <c r="O2850" s="1177"/>
    </row>
    <row r="2851" spans="1:16" ht="20.25" customHeight="1">
      <c r="A2851" s="1138"/>
      <c r="B2851" s="417" t="s">
        <v>200</v>
      </c>
      <c r="C2851" s="1178" t="s">
        <v>22</v>
      </c>
      <c r="D2851" s="1179"/>
      <c r="E2851" s="1179"/>
      <c r="F2851" s="1180"/>
      <c r="G2851" s="23" t="s">
        <v>181</v>
      </c>
      <c r="H2851" s="1181">
        <f>VLOOKUP($A2845,'Class-9'!$B$9:$FL$108,4,0)</f>
        <v>0</v>
      </c>
      <c r="I2851" s="1181"/>
      <c r="J2851" s="1181"/>
      <c r="K2851" s="1181"/>
      <c r="L2851" s="1181"/>
      <c r="M2851" s="1181"/>
      <c r="N2851" s="1181"/>
      <c r="O2851" s="1182"/>
    </row>
    <row r="2852" spans="1:16" ht="20.25" customHeight="1">
      <c r="A2852" s="1138"/>
      <c r="B2852" s="417" t="s">
        <v>200</v>
      </c>
      <c r="C2852" s="1183" t="s">
        <v>24</v>
      </c>
      <c r="D2852" s="1184"/>
      <c r="E2852" s="1184"/>
      <c r="F2852" s="1185"/>
      <c r="G2852" s="31" t="s">
        <v>181</v>
      </c>
      <c r="H2852" s="1186">
        <f>VLOOKUP($A2845,'Class-9'!$B$9:$FL$108,7,0)</f>
        <v>0</v>
      </c>
      <c r="I2852" s="1186"/>
      <c r="J2852" s="1186"/>
      <c r="K2852" s="1186"/>
      <c r="L2852" s="1186"/>
      <c r="M2852" s="1186"/>
      <c r="N2852" s="1186"/>
      <c r="O2852" s="1187"/>
    </row>
    <row r="2853" spans="1:16" ht="20.25" customHeight="1">
      <c r="A2853" s="1138"/>
      <c r="B2853" s="417" t="s">
        <v>200</v>
      </c>
      <c r="C2853" s="1183" t="s">
        <v>25</v>
      </c>
      <c r="D2853" s="1184"/>
      <c r="E2853" s="1184"/>
      <c r="F2853" s="1185"/>
      <c r="G2853" s="31" t="s">
        <v>181</v>
      </c>
      <c r="H2853" s="1186">
        <f>VLOOKUP($A2845,'Class-9'!$B$9:$FL$108,8,0)</f>
        <v>0</v>
      </c>
      <c r="I2853" s="1186"/>
      <c r="J2853" s="1186"/>
      <c r="K2853" s="1186"/>
      <c r="L2853" s="1186"/>
      <c r="M2853" s="1186"/>
      <c r="N2853" s="1186"/>
      <c r="O2853" s="1187"/>
    </row>
    <row r="2854" spans="1:16" ht="20.25" customHeight="1">
      <c r="A2854" s="1138"/>
      <c r="B2854" s="417" t="s">
        <v>200</v>
      </c>
      <c r="C2854" s="1183" t="s">
        <v>58</v>
      </c>
      <c r="D2854" s="1184"/>
      <c r="E2854" s="1184"/>
      <c r="F2854" s="1185"/>
      <c r="G2854" s="31" t="s">
        <v>181</v>
      </c>
      <c r="H2854" s="1186">
        <f>VLOOKUP($A2845,'Class-9'!$B$9:$FL$108,9,0)</f>
        <v>0</v>
      </c>
      <c r="I2854" s="1186"/>
      <c r="J2854" s="1186"/>
      <c r="K2854" s="1186"/>
      <c r="L2854" s="1186"/>
      <c r="M2854" s="1186"/>
      <c r="N2854" s="1186"/>
      <c r="O2854" s="1187"/>
    </row>
    <row r="2855" spans="1:16" ht="20.25" customHeight="1">
      <c r="A2855" s="1138"/>
      <c r="B2855" s="417" t="s">
        <v>200</v>
      </c>
      <c r="C2855" s="1183" t="s">
        <v>59</v>
      </c>
      <c r="D2855" s="1184"/>
      <c r="E2855" s="1184"/>
      <c r="F2855" s="1185"/>
      <c r="G2855" s="31" t="s">
        <v>181</v>
      </c>
      <c r="H2855" s="1188" t="str">
        <f>CONCATENATE('Class-9'!$G$4,'Class-9'!$J$4)</f>
        <v>9(A)</v>
      </c>
      <c r="I2855" s="1186"/>
      <c r="J2855" s="1186"/>
      <c r="K2855" s="1186"/>
      <c r="L2855" s="1186"/>
      <c r="M2855" s="1186"/>
      <c r="N2855" s="1186"/>
      <c r="O2855" s="1187"/>
    </row>
    <row r="2856" spans="1:16" ht="20.25" customHeight="1" thickBot="1">
      <c r="A2856" s="1138"/>
      <c r="B2856" s="417" t="s">
        <v>200</v>
      </c>
      <c r="C2856" s="1189" t="s">
        <v>27</v>
      </c>
      <c r="D2856" s="1190"/>
      <c r="E2856" s="1190"/>
      <c r="F2856" s="1191"/>
      <c r="G2856" s="80" t="s">
        <v>181</v>
      </c>
      <c r="H2856" s="1192">
        <f>VLOOKUP($A2845,'Class-9'!$B$9:$FL$108,10,0)</f>
        <v>0</v>
      </c>
      <c r="I2856" s="1192"/>
      <c r="J2856" s="1192"/>
      <c r="K2856" s="1192"/>
      <c r="L2856" s="1192"/>
      <c r="M2856" s="1192"/>
      <c r="N2856" s="1192"/>
      <c r="O2856" s="1193"/>
    </row>
    <row r="2857" spans="1:16" ht="16.5" customHeight="1">
      <c r="A2857" s="1138"/>
      <c r="B2857" s="417" t="s">
        <v>200</v>
      </c>
      <c r="C2857" s="1194" t="s">
        <v>60</v>
      </c>
      <c r="D2857" s="1195"/>
      <c r="E2857" s="1198" t="s">
        <v>81</v>
      </c>
      <c r="F2857" s="1198" t="s">
        <v>82</v>
      </c>
      <c r="G2857" s="1200" t="s">
        <v>32</v>
      </c>
      <c r="H2857" s="1202" t="s">
        <v>61</v>
      </c>
      <c r="I2857" s="1202"/>
      <c r="J2857" s="1203"/>
      <c r="K2857" s="1204" t="s">
        <v>97</v>
      </c>
      <c r="L2857" s="1205"/>
      <c r="M2857" s="1206"/>
      <c r="N2857" s="1097" t="s">
        <v>88</v>
      </c>
      <c r="O2857" s="1099" t="s">
        <v>118</v>
      </c>
    </row>
    <row r="2858" spans="1:16" ht="16.5" customHeight="1">
      <c r="A2858" s="1138"/>
      <c r="B2858" s="417" t="s">
        <v>200</v>
      </c>
      <c r="C2858" s="1196"/>
      <c r="D2858" s="1197"/>
      <c r="E2858" s="1199"/>
      <c r="F2858" s="1199"/>
      <c r="G2858" s="1201"/>
      <c r="H2858" s="428" t="s">
        <v>31</v>
      </c>
      <c r="I2858" s="254" t="s">
        <v>194</v>
      </c>
      <c r="J2858" s="429" t="s">
        <v>32</v>
      </c>
      <c r="K2858" s="428" t="s">
        <v>31</v>
      </c>
      <c r="L2858" s="254" t="s">
        <v>194</v>
      </c>
      <c r="M2858" s="429" t="s">
        <v>32</v>
      </c>
      <c r="N2858" s="1098"/>
      <c r="O2858" s="1100"/>
    </row>
    <row r="2859" spans="1:16" ht="16.5" customHeight="1" thickBot="1">
      <c r="A2859" s="1138"/>
      <c r="B2859" s="417" t="s">
        <v>200</v>
      </c>
      <c r="C2859" s="1102" t="s">
        <v>62</v>
      </c>
      <c r="D2859" s="1103"/>
      <c r="E2859" s="253">
        <f>'Class-9'!$L$7</f>
        <v>10</v>
      </c>
      <c r="F2859" s="253">
        <f>'Class-9'!$M$7</f>
        <v>10</v>
      </c>
      <c r="G2859" s="255">
        <f>SUM(E2859:F2859)</f>
        <v>20</v>
      </c>
      <c r="H2859" s="253">
        <f>'Class-9'!$O$7</f>
        <v>24</v>
      </c>
      <c r="I2859" s="253">
        <f>'Class-9'!$P$7</f>
        <v>6</v>
      </c>
      <c r="J2859" s="255">
        <f>SUM(H2859:I2859)</f>
        <v>30</v>
      </c>
      <c r="K2859" s="253">
        <f>'Class-9'!$R$7</f>
        <v>40</v>
      </c>
      <c r="L2859" s="253">
        <f>'Class-9'!$S$7</f>
        <v>10</v>
      </c>
      <c r="M2859" s="255">
        <f>SUM(K2859:L2859)</f>
        <v>50</v>
      </c>
      <c r="N2859" s="129">
        <f>SUM(G2859,J2859,M2859)</f>
        <v>100</v>
      </c>
      <c r="O2859" s="1101"/>
    </row>
    <row r="2860" spans="1:16" ht="16.5" customHeight="1">
      <c r="A2860" s="1138"/>
      <c r="B2860" s="417" t="s">
        <v>200</v>
      </c>
      <c r="C2860" s="1104" t="str">
        <f>'Class-9'!$L$3</f>
        <v>HINDI</v>
      </c>
      <c r="D2860" s="1105"/>
      <c r="E2860" s="81">
        <f>IF($J2848="TC",0,IF($J2848="Nso",0,VLOOKUP($A2845,'Class-9'!$B$9:$FL$108,11,0)))</f>
        <v>0</v>
      </c>
      <c r="F2860" s="81">
        <f>IF($J2848="TC",0,IF($J2848="Nso",0,VLOOKUP($A2845,'Class-9'!$B$9:$FL$108,12,0)))</f>
        <v>0</v>
      </c>
      <c r="G2860" s="256">
        <f>E2860+F2860</f>
        <v>0</v>
      </c>
      <c r="H2860" s="81">
        <f>IF($J2848="TC",0,IF($J2848="Nso",0,VLOOKUP($A2845,'Class-9'!$B$9:$FL$108,14,0)))</f>
        <v>0</v>
      </c>
      <c r="I2860" s="81">
        <f>IF($J2848="TC",0,IF($J2848="Nso",0,VLOOKUP($A2845,'Class-9'!$B$9:$FL$108,15,0)))</f>
        <v>0</v>
      </c>
      <c r="J2860" s="256">
        <f>H2860+I2860</f>
        <v>0</v>
      </c>
      <c r="K2860" s="81">
        <f>IF($J2848="TC",0,IF($J2848="Nso",0,VLOOKUP($A2845,'Class-9'!$B$9:$FL$108,17,0)))</f>
        <v>0</v>
      </c>
      <c r="L2860" s="81">
        <f>IF($J2848="Nso",0,VLOOKUP($A2845,'Class-9'!$B$9:$FL$108,18,0))</f>
        <v>0</v>
      </c>
      <c r="M2860" s="256">
        <f>K2860+L2860</f>
        <v>0</v>
      </c>
      <c r="N2860" s="81">
        <f>G2860+J2860+M2860</f>
        <v>0</v>
      </c>
      <c r="O2860" s="82" t="str">
        <f>IF($J2848="TC",0,IF($J2848="Nso",0,VLOOKUP($A2845,'Class-9'!$B$9:$FL$108,24,0)))</f>
        <v/>
      </c>
    </row>
    <row r="2861" spans="1:16" ht="16.5" customHeight="1" thickBot="1">
      <c r="A2861" s="1138"/>
      <c r="B2861" s="417" t="s">
        <v>200</v>
      </c>
      <c r="C2861" s="1106" t="str">
        <f>'Class-9'!$Z$3</f>
        <v>ENGLISH</v>
      </c>
      <c r="D2861" s="1107"/>
      <c r="E2861" s="419">
        <f>IF($J2848="TC",0,IF($J2848="Nso",0,VLOOKUP($A2845,'Class-9'!$B$9:$FL$108,25,0)))</f>
        <v>0</v>
      </c>
      <c r="F2861" s="419">
        <f>IF($J2848="TC",0,IF($J2848="Nso",0,VLOOKUP($A2845,'Class-9'!$B$9:$FL$108,26,0)))</f>
        <v>0</v>
      </c>
      <c r="G2861" s="420">
        <f t="shared" ref="G2861" si="576">E2861+F2861</f>
        <v>0</v>
      </c>
      <c r="H2861" s="421">
        <f>IF($J2848="TC",0,IF($J2848="Nso",0,VLOOKUP($A2845,'Class-9'!$B$9:$FL$108,28,0)))</f>
        <v>0</v>
      </c>
      <c r="I2861" s="419">
        <f>IF($J2848="TC",0,IF($J2848="Nso",0,VLOOKUP($A2845,'Class-9'!$B$9:$FL$108,29,0)))</f>
        <v>0</v>
      </c>
      <c r="J2861" s="420">
        <f t="shared" ref="J2861" si="577">H2861+I2861</f>
        <v>0</v>
      </c>
      <c r="K2861" s="419">
        <f>IF($J2848="TC",0,IF($J2848="Nso",0,VLOOKUP($A2845,'Class-9'!$B$9:$FL$108,31,0)))</f>
        <v>0</v>
      </c>
      <c r="L2861" s="419">
        <f>IF($J2848="Nso",0,VLOOKUP($A2845,'Class-9'!$B$9:$FL$108,32,0))</f>
        <v>0</v>
      </c>
      <c r="M2861" s="420">
        <f t="shared" ref="M2861" si="578">K2861+L2861</f>
        <v>0</v>
      </c>
      <c r="N2861" s="419">
        <f t="shared" ref="N2861" si="579">G2861+J2861+M2861</f>
        <v>0</v>
      </c>
      <c r="O2861" s="422" t="str">
        <f>IF($J2848="TC",0,IF($J2848="Nso",0,VLOOKUP($A2845,'Class-9'!$B$9:$FL$108,38,0)))</f>
        <v/>
      </c>
    </row>
    <row r="2862" spans="1:16" ht="16.5" customHeight="1" thickBot="1">
      <c r="A2862" s="1138"/>
      <c r="B2862" s="417" t="s">
        <v>200</v>
      </c>
      <c r="C2862" s="1108" t="s">
        <v>62</v>
      </c>
      <c r="D2862" s="1109"/>
      <c r="E2862" s="424">
        <f>'Class-9'!$AN$7</f>
        <v>20</v>
      </c>
      <c r="F2862" s="424">
        <f>'Class-9'!$AO$7</f>
        <v>20</v>
      </c>
      <c r="G2862" s="425">
        <f>SUM(E2862:F2862)</f>
        <v>40</v>
      </c>
      <c r="H2862" s="424">
        <f>'Class-9'!$AQ$7</f>
        <v>48</v>
      </c>
      <c r="I2862" s="424">
        <f>'Class-9'!$AR$7</f>
        <v>12</v>
      </c>
      <c r="J2862" s="425">
        <f>SUM(H2862:I2862)</f>
        <v>60</v>
      </c>
      <c r="K2862" s="424">
        <f>'Class-9'!$AT$7</f>
        <v>80</v>
      </c>
      <c r="L2862" s="424">
        <f>'Class-9'!$AU$7</f>
        <v>20</v>
      </c>
      <c r="M2862" s="425">
        <f>SUM(K2862:L2862)</f>
        <v>100</v>
      </c>
      <c r="N2862" s="426">
        <f>SUM(G2862,J2862,M2862)</f>
        <v>200</v>
      </c>
      <c r="O2862" s="427" t="s">
        <v>201</v>
      </c>
    </row>
    <row r="2863" spans="1:16" ht="16.5" customHeight="1">
      <c r="A2863" s="1138"/>
      <c r="B2863" s="417" t="s">
        <v>200</v>
      </c>
      <c r="C2863" s="1110" t="str">
        <f>'Class-9'!$AN$3</f>
        <v>SANSKRIT-I</v>
      </c>
      <c r="D2863" s="1111"/>
      <c r="E2863" s="81">
        <f>IF($J2848="TC",0,IF($J2848="Nso",0,VLOOKUP($A2845,'Class-9'!$B$9:$FL$108,39,0)))</f>
        <v>0</v>
      </c>
      <c r="F2863" s="81">
        <f>IF($J2848="TC",0,IF($J2848="TC",0,IF($J2848="Nso",0,VLOOKUP($A2845,'Class-9'!$B$9:$FL$108,40,0))))</f>
        <v>0</v>
      </c>
      <c r="G2863" s="423">
        <f t="shared" ref="G2863:G2867" si="580">E2863+F2863</f>
        <v>0</v>
      </c>
      <c r="H2863" s="410">
        <f>IF($J2848="TC",0,IF($J2848="Nso",0,VLOOKUP($A2845,'Class-9'!$B$9:$FL$108,42,0)))</f>
        <v>0</v>
      </c>
      <c r="I2863" s="81">
        <f>IF($J2848="TC",0,IF($J2848="Nso",0,VLOOKUP($A2845,'Class-9'!$B$9:$FL$108,43,0)))</f>
        <v>0</v>
      </c>
      <c r="J2863" s="423">
        <f t="shared" ref="J2863:J2867" si="581">H2863+I2863</f>
        <v>0</v>
      </c>
      <c r="K2863" s="81">
        <f>IF($J2848="TC",0,IF($J2848="Nso",0,VLOOKUP($A2845,'Class-9'!$B$9:$FL$108,45,0)))</f>
        <v>0</v>
      </c>
      <c r="L2863" s="81">
        <f>IF($J2848="Nso",0,VLOOKUP($A2845,'Class-9'!$B$9:$FL$108,46,0))</f>
        <v>0</v>
      </c>
      <c r="M2863" s="423">
        <f t="shared" ref="M2863:M2867" si="582">K2863+L2863</f>
        <v>0</v>
      </c>
      <c r="N2863" s="81">
        <f t="shared" ref="N2863:N2867" si="583">G2863+J2863+M2863</f>
        <v>0</v>
      </c>
      <c r="O2863" s="82" t="str">
        <f>IF($J2848="TC",0,IF($J2848="Nso",0,VLOOKUP($A2845,'Class-9'!$B$9:$FL$108,52,0)))</f>
        <v/>
      </c>
    </row>
    <row r="2864" spans="1:16" ht="16.5" customHeight="1">
      <c r="A2864" s="1138"/>
      <c r="B2864" s="417" t="s">
        <v>200</v>
      </c>
      <c r="C2864" s="1112" t="str">
        <f>'Class-9'!$BB$3</f>
        <v>SANSKRIT-II</v>
      </c>
      <c r="D2864" s="1113"/>
      <c r="E2864" s="81">
        <f>IF($J2848="TC",0,IF($J2848="Nso",0,VLOOKUP($A2845,'Class-9'!$B$9:$FL$108,53,0)))</f>
        <v>0</v>
      </c>
      <c r="F2864" s="81">
        <f>IF($J2848="TC",0,IF($J2848="Nso",0,VLOOKUP($A2845,'Class-9'!$B$9:$FL$108,54,0)))</f>
        <v>0</v>
      </c>
      <c r="G2864" s="257">
        <f t="shared" si="580"/>
        <v>0</v>
      </c>
      <c r="H2864" s="258">
        <f>IF($J2848="TC",0,IF($J2848="Nso",0,VLOOKUP($A2845,'Class-9'!$B$9:$FL$108,56,0)))</f>
        <v>0</v>
      </c>
      <c r="I2864" s="81">
        <f>IF($J2848="TC",0,IF($J2848="Nso",0,VLOOKUP($A2845,'Class-9'!$B$9:$FL$108,57,0)))</f>
        <v>0</v>
      </c>
      <c r="J2864" s="257">
        <f t="shared" si="581"/>
        <v>0</v>
      </c>
      <c r="K2864" s="81">
        <f>IF($J2848="TC",0,IF($J2848="Nso",0,VLOOKUP($A2845,'Class-9'!$B$9:$FL$108,59,0)))</f>
        <v>0</v>
      </c>
      <c r="L2864" s="81">
        <f>IF($J2848="Nso",0,VLOOKUP($A2845,'Class-9'!$B$9:$FL$108,60,0))</f>
        <v>0</v>
      </c>
      <c r="M2864" s="257">
        <f t="shared" si="582"/>
        <v>0</v>
      </c>
      <c r="N2864" s="81">
        <f t="shared" si="583"/>
        <v>0</v>
      </c>
      <c r="O2864" s="82" t="str">
        <f>IF($J2848="TC",0,IF($J2848="Nso",0,VLOOKUP($A2845,'Class-9'!$B$9:$FL$108,66,0)))</f>
        <v/>
      </c>
    </row>
    <row r="2865" spans="1:15" ht="16.5" customHeight="1">
      <c r="A2865" s="1138"/>
      <c r="B2865" s="417" t="s">
        <v>200</v>
      </c>
      <c r="C2865" s="1112" t="str">
        <f>'Class-9'!$BP$3</f>
        <v>MATHEMATICS</v>
      </c>
      <c r="D2865" s="1113"/>
      <c r="E2865" s="81">
        <f>IF($J2848="TC",0,IF($J2848="Nso",0,VLOOKUP($A2845,'Class-9'!$B$9:$FL$108,67,0)))</f>
        <v>0</v>
      </c>
      <c r="F2865" s="81">
        <f>IF($J2848="TC",0,IF($J2848="Nso",0,VLOOKUP($A2845,'Class-9'!$B$9:$FL$108,68,0)))</f>
        <v>0</v>
      </c>
      <c r="G2865" s="257">
        <f t="shared" si="580"/>
        <v>0</v>
      </c>
      <c r="H2865" s="258">
        <f>IF($J2848="TC",0,IF($J2848="Nso",0,VLOOKUP($A2845,'Class-9'!$B$9:$FL$108,70,0)))</f>
        <v>0</v>
      </c>
      <c r="I2865" s="81">
        <f>IF($J2848="TC",0,IF($J2848="Nso",0,VLOOKUP($A2845,'Class-9'!$B$9:$FL$108,71,0)))</f>
        <v>0</v>
      </c>
      <c r="J2865" s="257">
        <f t="shared" si="581"/>
        <v>0</v>
      </c>
      <c r="K2865" s="81">
        <f>IF($J2848="TC",0,IF($J2848="Nso",0,VLOOKUP($A2845,'Class-9'!$B$9:$FL$108,73,0)))</f>
        <v>0</v>
      </c>
      <c r="L2865" s="81">
        <f>IF($J2848="Nso",0,VLOOKUP($A2845,'Class-9'!$B$9:$FL$108,74,0))</f>
        <v>0</v>
      </c>
      <c r="M2865" s="257">
        <f t="shared" si="582"/>
        <v>0</v>
      </c>
      <c r="N2865" s="81">
        <f t="shared" si="583"/>
        <v>0</v>
      </c>
      <c r="O2865" s="82" t="str">
        <f>IF($J2848="TC",0,IF($J2848="Nso",0,VLOOKUP($A2845,'Class-9'!$B$9:$FL$108,80,0)))</f>
        <v/>
      </c>
    </row>
    <row r="2866" spans="1:15" ht="16.5" customHeight="1">
      <c r="A2866" s="1138"/>
      <c r="B2866" s="417" t="s">
        <v>200</v>
      </c>
      <c r="C2866" s="1114" t="str">
        <f>'Class-9'!$CD$3</f>
        <v>SCIENCE</v>
      </c>
      <c r="D2866" s="1115"/>
      <c r="E2866" s="411">
        <f>IF($J2848="TC",0,IF($J2848="Nso",0,VLOOKUP($A2845,'Class-9'!$B$9:$FL$108,81,0)))</f>
        <v>0</v>
      </c>
      <c r="F2866" s="411">
        <f>IF($J2848="TC",0,IF($J2848="Nso",0,VLOOKUP($A2845,'Class-9'!$B$9:$FL$108,82,0)))</f>
        <v>0</v>
      </c>
      <c r="G2866" s="412">
        <f t="shared" si="580"/>
        <v>0</v>
      </c>
      <c r="H2866" s="413">
        <f>IF($J2848="TC",0,IF($J2848="Nso",0,VLOOKUP($A2845,'Class-9'!$B$9:$FL$108,84,0)))</f>
        <v>0</v>
      </c>
      <c r="I2866" s="411">
        <f>IF($J2848="TC",0,IF($J2848="Nso",0,VLOOKUP($A2845,'Class-9'!$B$9:$FL$108,85,0)))</f>
        <v>0</v>
      </c>
      <c r="J2866" s="412">
        <f t="shared" si="581"/>
        <v>0</v>
      </c>
      <c r="K2866" s="411">
        <f>IF($J2848="TC",0,IF($J2848="Nso",0,VLOOKUP($A2845,'Class-9'!$B$9:$FL$108,87,0)))</f>
        <v>0</v>
      </c>
      <c r="L2866" s="411">
        <f>IF($J2848="Nso",0,VLOOKUP($A2845,'Class-9'!$B$9:$FL$108,88,0))</f>
        <v>0</v>
      </c>
      <c r="M2866" s="412">
        <f t="shared" si="582"/>
        <v>0</v>
      </c>
      <c r="N2866" s="411">
        <f t="shared" si="583"/>
        <v>0</v>
      </c>
      <c r="O2866" s="414" t="str">
        <f>IF($J2848="TC",0,IF($J2848="Nso",0,VLOOKUP($A2845,'Class-9'!$B$9:$FL$108,94,0)))</f>
        <v/>
      </c>
    </row>
    <row r="2867" spans="1:15" ht="16.5" customHeight="1" thickBot="1">
      <c r="A2867" s="1138"/>
      <c r="B2867" s="417" t="s">
        <v>200</v>
      </c>
      <c r="C2867" s="1114" t="str">
        <f>'Class-9'!$CR$3</f>
        <v>SOCIAL SCIENCE</v>
      </c>
      <c r="D2867" s="1115"/>
      <c r="E2867" s="411">
        <f>IF($J2849="TC",0,IF($J2848="Nso",0,VLOOKUP($A2845,'Class-9'!$B$9:$FL$108,95,0)))</f>
        <v>0</v>
      </c>
      <c r="F2867" s="411">
        <f>IF($J2849="TC",0,IF($J2848="Nso",0,VLOOKUP($A2845,'Class-9'!$B$9:$FL$108,96,0)))</f>
        <v>0</v>
      </c>
      <c r="G2867" s="412">
        <f t="shared" si="580"/>
        <v>0</v>
      </c>
      <c r="H2867" s="413">
        <f>IF($J2849="TC",0,IF($J2848="Nso",0,VLOOKUP($A2845,'Class-9'!$B$9:$FL$108,98,0)))</f>
        <v>0</v>
      </c>
      <c r="I2867" s="411">
        <f>IF($J2849="TC",0,IF($J2848="Nso",0,VLOOKUP($A2845,'Class-9'!$B$9:$FL$108,99,0)))</f>
        <v>0</v>
      </c>
      <c r="J2867" s="412">
        <f t="shared" si="581"/>
        <v>0</v>
      </c>
      <c r="K2867" s="411">
        <f>IF($J2849="TC",0,IF($J2848="Nso",0,VLOOKUP($A2845,'Class-9'!$B$9:$FL$108,101,0)))</f>
        <v>0</v>
      </c>
      <c r="L2867" s="411">
        <f>IF($J2849="Nso",0,VLOOKUP($A2845,'Class-9'!$B$9:$FL$108,102,0))</f>
        <v>0</v>
      </c>
      <c r="M2867" s="412">
        <f t="shared" si="582"/>
        <v>0</v>
      </c>
      <c r="N2867" s="411">
        <f t="shared" si="583"/>
        <v>0</v>
      </c>
      <c r="O2867" s="414" t="str">
        <f>IF($J2849="TC",0,IF($J2848="Nso",0,VLOOKUP($A2845,'Class-9'!$B$9:$FL$108,108,0)))</f>
        <v/>
      </c>
    </row>
    <row r="2868" spans="1:15" ht="23.25" customHeight="1">
      <c r="A2868" s="1138"/>
      <c r="B2868" s="417" t="s">
        <v>200</v>
      </c>
      <c r="C2868" s="1116" t="s">
        <v>89</v>
      </c>
      <c r="D2868" s="1117"/>
      <c r="E2868" s="1118"/>
      <c r="F2868" s="1122" t="s">
        <v>90</v>
      </c>
      <c r="G2868" s="1123"/>
      <c r="H2868" s="1124" t="s">
        <v>91</v>
      </c>
      <c r="I2868" s="1125"/>
      <c r="J2868" s="1126" t="s">
        <v>47</v>
      </c>
      <c r="K2868" s="1127"/>
      <c r="L2868" s="415" t="s">
        <v>111</v>
      </c>
      <c r="M2868" s="1128" t="s">
        <v>45</v>
      </c>
      <c r="N2868" s="1129"/>
      <c r="O2868" s="416" t="s">
        <v>49</v>
      </c>
    </row>
    <row r="2869" spans="1:15" ht="20.25" customHeight="1" thickBot="1">
      <c r="A2869" s="1138"/>
      <c r="B2869" s="417" t="s">
        <v>200</v>
      </c>
      <c r="C2869" s="1119"/>
      <c r="D2869" s="1120"/>
      <c r="E2869" s="1121"/>
      <c r="F2869" s="1130">
        <f>IF($J2848="TC",0,IF($J2848="Nso",0,VLOOKUP($A2845,'Class-9'!$B$9:$FL$108,160,0)))</f>
        <v>0</v>
      </c>
      <c r="G2869" s="1131"/>
      <c r="H2869" s="1130">
        <f>IF($J2848="TC",0,IF($J2848="Nso",0,VLOOKUP($A2845,'Class-9'!$B$9:$FL$108,161,0)))</f>
        <v>0</v>
      </c>
      <c r="I2869" s="1131"/>
      <c r="J2869" s="1132">
        <f>IF($J2848="TC",0,IF($J2848="Nso",0,VLOOKUP($A2845,'Class-9'!$B$9:$FL$108,162,0)))</f>
        <v>0</v>
      </c>
      <c r="K2869" s="1133"/>
      <c r="L2869" s="259" t="str">
        <f>IF($J2848="TC",0,IF($J2848="Nso",0,VLOOKUP($A2845,'Class-9'!$B$9:$FL$108,163,0)))</f>
        <v/>
      </c>
      <c r="M2869" s="1134" t="str">
        <f>IF($J2848="TC","TC",IF($J2848="Nso","NSO",VLOOKUP($A2845,'Class-9'!$B$9:$FL$108,164,0)))</f>
        <v/>
      </c>
      <c r="N2869" s="1135"/>
      <c r="O2869" s="79" t="str">
        <f>IF($J2848="Nso",0,VLOOKUP($A2845,'Class-9'!$B$9:$FL$108,166,0))</f>
        <v/>
      </c>
    </row>
    <row r="2870" spans="1:15" ht="20.25" customHeight="1">
      <c r="A2870" s="1138"/>
      <c r="B2870" s="417" t="s">
        <v>200</v>
      </c>
      <c r="C2870" s="1061" t="s">
        <v>64</v>
      </c>
      <c r="D2870" s="1062"/>
      <c r="E2870" s="1062"/>
      <c r="F2870" s="1062"/>
      <c r="G2870" s="1062"/>
      <c r="H2870" s="1063"/>
      <c r="I2870" s="1064" t="s">
        <v>65</v>
      </c>
      <c r="J2870" s="1065"/>
      <c r="K2870" s="1065"/>
      <c r="L2870" s="83">
        <f>VLOOKUP($A2845,'Class-9'!$B$9:$FL$108,157,0)</f>
        <v>0</v>
      </c>
      <c r="M2870" s="1066" t="s">
        <v>121</v>
      </c>
      <c r="N2870" s="1067"/>
      <c r="O2870" s="1068"/>
    </row>
    <row r="2871" spans="1:15" ht="20.25" customHeight="1" thickBot="1">
      <c r="A2871" s="1138"/>
      <c r="B2871" s="417" t="s">
        <v>200</v>
      </c>
      <c r="C2871" s="1069" t="s">
        <v>60</v>
      </c>
      <c r="D2871" s="1070"/>
      <c r="E2871" s="1070"/>
      <c r="F2871" s="1071" t="s">
        <v>192</v>
      </c>
      <c r="G2871" s="1071"/>
      <c r="H2871" s="260" t="s">
        <v>53</v>
      </c>
      <c r="I2871" s="1072" t="s">
        <v>66</v>
      </c>
      <c r="J2871" s="1073"/>
      <c r="K2871" s="1073"/>
      <c r="L2871" s="113">
        <f>VLOOKUP($A2845,'Class-9'!$B$9:$FL$108,158,0)</f>
        <v>0</v>
      </c>
      <c r="M2871" s="1074" t="str">
        <f>IF($J2848="TC",0,IF($J2848="Nso",0,VLOOKUP($A2845,'Class-9'!$B$9:$FL$108,159,0)))</f>
        <v/>
      </c>
      <c r="N2871" s="1075"/>
      <c r="O2871" s="1076"/>
    </row>
    <row r="2872" spans="1:15" ht="17.25" customHeight="1">
      <c r="A2872" s="1138"/>
      <c r="B2872" s="417" t="s">
        <v>200</v>
      </c>
      <c r="C2872" s="1069"/>
      <c r="D2872" s="1070"/>
      <c r="E2872" s="1070"/>
      <c r="F2872" s="1071"/>
      <c r="G2872" s="1071"/>
      <c r="H2872" s="261" t="s">
        <v>119</v>
      </c>
      <c r="I2872" s="1077" t="s">
        <v>67</v>
      </c>
      <c r="J2872" s="1078"/>
      <c r="K2872" s="1078"/>
      <c r="L2872" s="1079">
        <f>IF($J2848="TC","Transferred",IF($J2848="Nso","NameSeparated",VLOOKUP($A2845,'Class-9'!$B$9:$FL$108,167,0)))</f>
        <v>0</v>
      </c>
      <c r="M2872" s="1079"/>
      <c r="N2872" s="1079"/>
      <c r="O2872" s="1080"/>
    </row>
    <row r="2873" spans="1:15" ht="17.25" customHeight="1">
      <c r="A2873" s="1138"/>
      <c r="B2873" s="417" t="s">
        <v>200</v>
      </c>
      <c r="C2873" s="1081" t="str">
        <f>'Class-9'!$DF$3</f>
        <v>Foundation Of Information Tech.</v>
      </c>
      <c r="D2873" s="1082"/>
      <c r="E2873" s="1083"/>
      <c r="F2873" s="1084" t="str">
        <f>IF($J2848="TC",0,IF($J2848="Nso",0,VLOOKUP($A2845,'Class-9'!$B$9:$GP$108,185,0)))</f>
        <v>0/200</v>
      </c>
      <c r="G2873" s="1084"/>
      <c r="H2873" s="78" t="str">
        <f>IF($J2848="TC",0,IF($J2848="Nso",0,VLOOKUP($A2845,'Class-9'!$B$9:$GP$108,120,0)))</f>
        <v/>
      </c>
      <c r="I2873" s="1085" t="s">
        <v>79</v>
      </c>
      <c r="J2873" s="1086"/>
      <c r="K2873" s="1086"/>
      <c r="L2873" s="1087">
        <f>'Class-9'!$T$2</f>
        <v>44676</v>
      </c>
      <c r="M2873" s="1088"/>
      <c r="N2873" s="1088"/>
      <c r="O2873" s="1089"/>
    </row>
    <row r="2874" spans="1:15" ht="21" customHeight="1">
      <c r="A2874" s="1138"/>
      <c r="B2874" s="417" t="s">
        <v>200</v>
      </c>
      <c r="C2874" s="1090" t="str">
        <f>'Class-9'!$DR$3</f>
        <v>Health &amp; Phy. Edu.</v>
      </c>
      <c r="D2874" s="1084"/>
      <c r="E2874" s="1084"/>
      <c r="F2874" s="1030" t="str">
        <f>IF($J2848="TC",0,IF($J2848="Nso",0,VLOOKUP($A2845,'Class-9'!$B$9:$GP$108,189,0)))</f>
        <v>0/200</v>
      </c>
      <c r="G2874" s="1031"/>
      <c r="H2874" s="78" t="str">
        <f>IF($J2848="TC",0,IF($J2848="Nso",0,VLOOKUP($A2845,'Class-9'!$B$9:$GP$108,132,0)))</f>
        <v/>
      </c>
      <c r="I2874" s="1091"/>
      <c r="J2874" s="1092"/>
      <c r="K2874" s="1092"/>
      <c r="L2874" s="1092"/>
      <c r="M2874" s="1092"/>
      <c r="N2874" s="1092"/>
      <c r="O2874" s="1093"/>
    </row>
    <row r="2875" spans="1:15" ht="21" customHeight="1">
      <c r="A2875" s="1138"/>
      <c r="B2875" s="417" t="s">
        <v>200</v>
      </c>
      <c r="C2875" s="1028" t="str">
        <f>'Class-9'!$ED$3</f>
        <v>S.U.P.W.</v>
      </c>
      <c r="D2875" s="1029"/>
      <c r="E2875" s="1029"/>
      <c r="F2875" s="1030" t="str">
        <f>IF($J2848="TC",0,IF($J2848="Nso",0,VLOOKUP($A2845,'Class-9'!$B$9:$GP$108,193,0)))</f>
        <v>0/100</v>
      </c>
      <c r="G2875" s="1031"/>
      <c r="H2875" s="78" t="str">
        <f>IF($J2848="TC",0,IF($J2848="Nso",0,VLOOKUP($A2845,'Class-9'!$B$9:$GP$108,138,0)))</f>
        <v/>
      </c>
      <c r="I2875" s="1094"/>
      <c r="J2875" s="1095"/>
      <c r="K2875" s="1095"/>
      <c r="L2875" s="1095"/>
      <c r="M2875" s="1095"/>
      <c r="N2875" s="1095"/>
      <c r="O2875" s="1096"/>
    </row>
    <row r="2876" spans="1:15" ht="14.25" customHeight="1">
      <c r="A2876" s="1138"/>
      <c r="B2876" s="417" t="s">
        <v>200</v>
      </c>
      <c r="C2876" s="1028" t="str">
        <f>'Class-9'!$EJ$3</f>
        <v>ART EDUCATION</v>
      </c>
      <c r="D2876" s="1029"/>
      <c r="E2876" s="1029"/>
      <c r="F2876" s="1030" t="str">
        <f>IF($J2847="TC",0,IF($J2847="Nso",0,VLOOKUP($A2845,'Class-9'!$B$9:$GP$108,197,0)))</f>
        <v>0/100</v>
      </c>
      <c r="G2876" s="1031"/>
      <c r="H2876" s="78" t="str">
        <f>IF($J2847="TC",0,IF($J2847="Nso",0,VLOOKUP($A2845,'Class-9'!$B$9:$GP$108,144,0)))</f>
        <v/>
      </c>
      <c r="I2876" s="1032" t="s">
        <v>92</v>
      </c>
      <c r="J2876" s="1033"/>
      <c r="K2876" s="1033"/>
      <c r="L2876" s="1033"/>
      <c r="M2876" s="1033"/>
      <c r="N2876" s="1033"/>
      <c r="O2876" s="1034"/>
    </row>
    <row r="2877" spans="1:15" ht="14.25" customHeight="1" thickBot="1">
      <c r="A2877" s="1138"/>
      <c r="B2877" s="417" t="s">
        <v>200</v>
      </c>
      <c r="C2877" s="1035" t="str">
        <f>'Class-9'!$EP$3</f>
        <v>H &amp; C RAJ</v>
      </c>
      <c r="D2877" s="1036"/>
      <c r="E2877" s="1036"/>
      <c r="F2877" s="1037" t="str">
        <f>IF($J2848="TC",0,IF($J2848="Nso",0,VLOOKUP($A2845,'Class-9'!$B$9:$GU$108,201,0)))</f>
        <v>0/200</v>
      </c>
      <c r="G2877" s="1038"/>
      <c r="H2877" s="374" t="str">
        <f>IF($J2848="TC",0,IF($J2848="Nso",0,VLOOKUP($A2845,'Class-9'!$B$9:$GU$108,156,0)))</f>
        <v/>
      </c>
      <c r="I2877" s="1032" t="s">
        <v>73</v>
      </c>
      <c r="J2877" s="1033"/>
      <c r="K2877" s="1033"/>
      <c r="L2877" s="1033"/>
      <c r="M2877" s="1033"/>
      <c r="N2877" s="1033"/>
      <c r="O2877" s="1034"/>
    </row>
    <row r="2878" spans="1:15" ht="20.25" customHeight="1">
      <c r="A2878" s="1138"/>
      <c r="B2878" s="417" t="s">
        <v>200</v>
      </c>
      <c r="C2878" s="1046" t="s">
        <v>204</v>
      </c>
      <c r="D2878" s="1047"/>
      <c r="E2878" s="1048"/>
      <c r="F2878" s="1055" t="s">
        <v>205</v>
      </c>
      <c r="G2878" s="1056"/>
      <c r="H2878" s="434" t="s">
        <v>34</v>
      </c>
      <c r="I2878" s="1039" t="s">
        <v>74</v>
      </c>
      <c r="J2878" s="1033"/>
      <c r="K2878" s="1033"/>
      <c r="L2878" s="1033"/>
      <c r="M2878" s="1033"/>
      <c r="N2878" s="1033"/>
      <c r="O2878" s="1034"/>
    </row>
    <row r="2879" spans="1:15" ht="20.25" customHeight="1">
      <c r="A2879" s="1138"/>
      <c r="B2879" s="417" t="s">
        <v>200</v>
      </c>
      <c r="C2879" s="1049"/>
      <c r="D2879" s="1050"/>
      <c r="E2879" s="1051"/>
      <c r="F2879" s="1057" t="s">
        <v>206</v>
      </c>
      <c r="G2879" s="1058"/>
      <c r="H2879" s="435" t="s">
        <v>203</v>
      </c>
      <c r="I2879" s="1040" t="s">
        <v>75</v>
      </c>
      <c r="J2879" s="1041"/>
      <c r="K2879" s="1041"/>
      <c r="L2879" s="1041"/>
      <c r="M2879" s="1041"/>
      <c r="N2879" s="1041"/>
      <c r="O2879" s="1042"/>
    </row>
    <row r="2880" spans="1:15" ht="16.5" customHeight="1">
      <c r="A2880" s="1138"/>
      <c r="B2880" s="417" t="s">
        <v>200</v>
      </c>
      <c r="C2880" s="1049"/>
      <c r="D2880" s="1050"/>
      <c r="E2880" s="1051"/>
      <c r="F2880" s="1057" t="s">
        <v>210</v>
      </c>
      <c r="G2880" s="1058"/>
      <c r="H2880" s="435" t="s">
        <v>68</v>
      </c>
      <c r="I2880" s="1043"/>
      <c r="J2880" s="1044"/>
      <c r="K2880" s="1044"/>
      <c r="L2880" s="1044"/>
      <c r="M2880" s="1044"/>
      <c r="N2880" s="1044"/>
      <c r="O2880" s="1045"/>
    </row>
    <row r="2881" spans="1:16" ht="16.5" customHeight="1">
      <c r="A2881" s="1138"/>
      <c r="B2881" s="417" t="s">
        <v>200</v>
      </c>
      <c r="C2881" s="1049"/>
      <c r="D2881" s="1050"/>
      <c r="E2881" s="1051"/>
      <c r="F2881" s="1057" t="s">
        <v>211</v>
      </c>
      <c r="G2881" s="1058"/>
      <c r="H2881" s="435" t="s">
        <v>69</v>
      </c>
      <c r="I2881" s="1043"/>
      <c r="J2881" s="1044"/>
      <c r="K2881" s="1044"/>
      <c r="L2881" s="1044"/>
      <c r="M2881" s="1044"/>
      <c r="N2881" s="1044"/>
      <c r="O2881" s="1045"/>
    </row>
    <row r="2882" spans="1:16" ht="16.5" customHeight="1">
      <c r="A2882" s="1138"/>
      <c r="B2882" s="417" t="s">
        <v>200</v>
      </c>
      <c r="C2882" s="1049"/>
      <c r="D2882" s="1050"/>
      <c r="E2882" s="1051"/>
      <c r="F2882" s="1057" t="s">
        <v>120</v>
      </c>
      <c r="G2882" s="1058"/>
      <c r="H2882" s="435" t="s">
        <v>71</v>
      </c>
      <c r="I2882" s="1022" t="s">
        <v>93</v>
      </c>
      <c r="J2882" s="1023"/>
      <c r="K2882" s="1023"/>
      <c r="L2882" s="1023"/>
      <c r="M2882" s="1023"/>
      <c r="N2882" s="1023"/>
      <c r="O2882" s="1024"/>
    </row>
    <row r="2883" spans="1:16" ht="16.5" customHeight="1" thickBot="1">
      <c r="A2883" s="1138"/>
      <c r="B2883" s="418" t="s">
        <v>200</v>
      </c>
      <c r="C2883" s="1052"/>
      <c r="D2883" s="1053"/>
      <c r="E2883" s="1054"/>
      <c r="F2883" s="1059" t="s">
        <v>208</v>
      </c>
      <c r="G2883" s="1060"/>
      <c r="H2883" s="436" t="s">
        <v>70</v>
      </c>
      <c r="I2883" s="1025"/>
      <c r="J2883" s="1026"/>
      <c r="K2883" s="1026"/>
      <c r="L2883" s="1026"/>
      <c r="M2883" s="1026"/>
      <c r="N2883" s="1026"/>
      <c r="O2883" s="1027"/>
    </row>
    <row r="2884" spans="1:16" ht="15.75" thickTop="1">
      <c r="A2884" s="1136"/>
      <c r="B2884" s="1136"/>
      <c r="C2884" s="1136"/>
      <c r="D2884" s="1136"/>
      <c r="E2884" s="1136"/>
      <c r="F2884" s="1136"/>
      <c r="G2884" s="1136"/>
      <c r="H2884" s="1136"/>
      <c r="I2884" s="1136"/>
      <c r="J2884" s="1136"/>
      <c r="K2884" s="1136"/>
      <c r="L2884" s="1136"/>
      <c r="M2884" s="1136"/>
      <c r="N2884" s="1136"/>
      <c r="O2884" s="1136"/>
    </row>
    <row r="2885" spans="1:16" ht="24.75" customHeight="1" thickBot="1">
      <c r="A2885" s="263">
        <f>A2845+1</f>
        <v>74</v>
      </c>
      <c r="B2885" s="1137" t="s">
        <v>56</v>
      </c>
      <c r="C2885" s="1137"/>
      <c r="D2885" s="1137"/>
      <c r="E2885" s="1137"/>
      <c r="F2885" s="1137"/>
      <c r="G2885" s="1137"/>
      <c r="H2885" s="1137"/>
      <c r="I2885" s="1137"/>
      <c r="J2885" s="1137"/>
      <c r="K2885" s="1137"/>
      <c r="L2885" s="1137"/>
      <c r="M2885" s="1137"/>
      <c r="N2885" s="1137"/>
      <c r="O2885" s="1137"/>
    </row>
    <row r="2886" spans="1:16" s="430" customFormat="1" ht="30.75" customHeight="1" thickTop="1">
      <c r="A2886" s="1138"/>
      <c r="B2886" s="1139"/>
      <c r="C2886" s="1140"/>
      <c r="D2886" s="1143" t="str">
        <f>Master!$E$8</f>
        <v>Govt. Sr. Secondary School Raimalwada</v>
      </c>
      <c r="E2886" s="1144"/>
      <c r="F2886" s="1144"/>
      <c r="G2886" s="1144"/>
      <c r="H2886" s="1144"/>
      <c r="I2886" s="1144"/>
      <c r="J2886" s="1144"/>
      <c r="K2886" s="1144"/>
      <c r="L2886" s="1144"/>
      <c r="M2886" s="1144"/>
      <c r="N2886" s="1144"/>
      <c r="O2886" s="1145"/>
    </row>
    <row r="2887" spans="1:16" ht="26.25" customHeight="1" thickBot="1">
      <c r="A2887" s="1138"/>
      <c r="B2887" s="1141"/>
      <c r="C2887" s="1142"/>
      <c r="D2887" s="1146" t="str">
        <f>Master!$E$11</f>
        <v>P.S.-Bapini (Jodhpur)</v>
      </c>
      <c r="E2887" s="1147"/>
      <c r="F2887" s="1147"/>
      <c r="G2887" s="1147"/>
      <c r="H2887" s="1147"/>
      <c r="I2887" s="1147"/>
      <c r="J2887" s="1147"/>
      <c r="K2887" s="1147"/>
      <c r="L2887" s="1147"/>
      <c r="M2887" s="1147"/>
      <c r="N2887" s="1147"/>
      <c r="O2887" s="1148"/>
    </row>
    <row r="2888" spans="1:16" ht="22.5" customHeight="1">
      <c r="A2888" s="1138"/>
      <c r="B2888" s="262"/>
      <c r="C2888" s="1149" t="s">
        <v>183</v>
      </c>
      <c r="D2888" s="1150"/>
      <c r="E2888" s="1150"/>
      <c r="F2888" s="1150"/>
      <c r="G2888" s="1151"/>
      <c r="H2888" s="1158" t="s">
        <v>156</v>
      </c>
      <c r="I2888" s="1158"/>
      <c r="J2888" s="1161">
        <f>VLOOKUP($A2885,'Class-9'!$B$9:$K$108,6)</f>
        <v>0</v>
      </c>
      <c r="K2888" s="1162"/>
      <c r="L2888" s="1167" t="s">
        <v>76</v>
      </c>
      <c r="M2888" s="1168"/>
      <c r="N2888" s="1169" t="str">
        <f>Master!$E$14</f>
        <v>08151106901</v>
      </c>
      <c r="O2888" s="1170"/>
    </row>
    <row r="2889" spans="1:16" ht="18.75" customHeight="1">
      <c r="A2889" s="1138"/>
      <c r="B2889" s="37"/>
      <c r="C2889" s="1152"/>
      <c r="D2889" s="1153"/>
      <c r="E2889" s="1153"/>
      <c r="F2889" s="1153"/>
      <c r="G2889" s="1154"/>
      <c r="H2889" s="1159"/>
      <c r="I2889" s="1159"/>
      <c r="J2889" s="1163"/>
      <c r="K2889" s="1164"/>
      <c r="L2889" s="1171" t="s">
        <v>72</v>
      </c>
      <c r="M2889" s="1172"/>
      <c r="N2889" s="1172"/>
      <c r="O2889" s="1173"/>
      <c r="P2889" s="104" t="s">
        <v>191</v>
      </c>
    </row>
    <row r="2890" spans="1:16" ht="23.25" customHeight="1" thickBot="1">
      <c r="A2890" s="1138"/>
      <c r="B2890" s="37"/>
      <c r="C2890" s="1155"/>
      <c r="D2890" s="1156"/>
      <c r="E2890" s="1156"/>
      <c r="F2890" s="1156"/>
      <c r="G2890" s="1157"/>
      <c r="H2890" s="1160"/>
      <c r="I2890" s="1160"/>
      <c r="J2890" s="1165"/>
      <c r="K2890" s="1166"/>
      <c r="L2890" s="1174" t="s">
        <v>57</v>
      </c>
      <c r="M2890" s="1175"/>
      <c r="N2890" s="1176" t="str">
        <f>Master!$E$6</f>
        <v>2021-22</v>
      </c>
      <c r="O2890" s="1177"/>
    </row>
    <row r="2891" spans="1:16" ht="20.25" customHeight="1">
      <c r="A2891" s="1138"/>
      <c r="B2891" s="417" t="s">
        <v>200</v>
      </c>
      <c r="C2891" s="1178" t="s">
        <v>22</v>
      </c>
      <c r="D2891" s="1179"/>
      <c r="E2891" s="1179"/>
      <c r="F2891" s="1180"/>
      <c r="G2891" s="23" t="s">
        <v>181</v>
      </c>
      <c r="H2891" s="1181">
        <f>VLOOKUP($A2885,'Class-9'!$B$9:$FL$108,4,0)</f>
        <v>0</v>
      </c>
      <c r="I2891" s="1181"/>
      <c r="J2891" s="1181"/>
      <c r="K2891" s="1181"/>
      <c r="L2891" s="1181"/>
      <c r="M2891" s="1181"/>
      <c r="N2891" s="1181"/>
      <c r="O2891" s="1182"/>
    </row>
    <row r="2892" spans="1:16" ht="20.25" customHeight="1">
      <c r="A2892" s="1138"/>
      <c r="B2892" s="417" t="s">
        <v>200</v>
      </c>
      <c r="C2892" s="1183" t="s">
        <v>24</v>
      </c>
      <c r="D2892" s="1184"/>
      <c r="E2892" s="1184"/>
      <c r="F2892" s="1185"/>
      <c r="G2892" s="31" t="s">
        <v>181</v>
      </c>
      <c r="H2892" s="1186">
        <f>VLOOKUP($A2885,'Class-9'!$B$9:$FL$108,7,0)</f>
        <v>0</v>
      </c>
      <c r="I2892" s="1186"/>
      <c r="J2892" s="1186"/>
      <c r="K2892" s="1186"/>
      <c r="L2892" s="1186"/>
      <c r="M2892" s="1186"/>
      <c r="N2892" s="1186"/>
      <c r="O2892" s="1187"/>
    </row>
    <row r="2893" spans="1:16" ht="20.25" customHeight="1">
      <c r="A2893" s="1138"/>
      <c r="B2893" s="417" t="s">
        <v>200</v>
      </c>
      <c r="C2893" s="1183" t="s">
        <v>25</v>
      </c>
      <c r="D2893" s="1184"/>
      <c r="E2893" s="1184"/>
      <c r="F2893" s="1185"/>
      <c r="G2893" s="31" t="s">
        <v>181</v>
      </c>
      <c r="H2893" s="1186">
        <f>VLOOKUP($A2885,'Class-9'!$B$9:$FL$108,8,0)</f>
        <v>0</v>
      </c>
      <c r="I2893" s="1186"/>
      <c r="J2893" s="1186"/>
      <c r="K2893" s="1186"/>
      <c r="L2893" s="1186"/>
      <c r="M2893" s="1186"/>
      <c r="N2893" s="1186"/>
      <c r="O2893" s="1187"/>
    </row>
    <row r="2894" spans="1:16" ht="20.25" customHeight="1">
      <c r="A2894" s="1138"/>
      <c r="B2894" s="417" t="s">
        <v>200</v>
      </c>
      <c r="C2894" s="1183" t="s">
        <v>58</v>
      </c>
      <c r="D2894" s="1184"/>
      <c r="E2894" s="1184"/>
      <c r="F2894" s="1185"/>
      <c r="G2894" s="31" t="s">
        <v>181</v>
      </c>
      <c r="H2894" s="1186">
        <f>VLOOKUP($A2885,'Class-9'!$B$9:$FL$108,9,0)</f>
        <v>0</v>
      </c>
      <c r="I2894" s="1186"/>
      <c r="J2894" s="1186"/>
      <c r="K2894" s="1186"/>
      <c r="L2894" s="1186"/>
      <c r="M2894" s="1186"/>
      <c r="N2894" s="1186"/>
      <c r="O2894" s="1187"/>
    </row>
    <row r="2895" spans="1:16" ht="20.25" customHeight="1">
      <c r="A2895" s="1138"/>
      <c r="B2895" s="417" t="s">
        <v>200</v>
      </c>
      <c r="C2895" s="1183" t="s">
        <v>59</v>
      </c>
      <c r="D2895" s="1184"/>
      <c r="E2895" s="1184"/>
      <c r="F2895" s="1185"/>
      <c r="G2895" s="31" t="s">
        <v>181</v>
      </c>
      <c r="H2895" s="1188" t="str">
        <f>CONCATENATE('Class-9'!$G$4,'Class-9'!$J$4)</f>
        <v>9(A)</v>
      </c>
      <c r="I2895" s="1186"/>
      <c r="J2895" s="1186"/>
      <c r="K2895" s="1186"/>
      <c r="L2895" s="1186"/>
      <c r="M2895" s="1186"/>
      <c r="N2895" s="1186"/>
      <c r="O2895" s="1187"/>
    </row>
    <row r="2896" spans="1:16" ht="20.25" customHeight="1" thickBot="1">
      <c r="A2896" s="1138"/>
      <c r="B2896" s="417" t="s">
        <v>200</v>
      </c>
      <c r="C2896" s="1189" t="s">
        <v>27</v>
      </c>
      <c r="D2896" s="1190"/>
      <c r="E2896" s="1190"/>
      <c r="F2896" s="1191"/>
      <c r="G2896" s="80" t="s">
        <v>181</v>
      </c>
      <c r="H2896" s="1192">
        <f>VLOOKUP($A2885,'Class-9'!$B$9:$FL$108,10,0)</f>
        <v>0</v>
      </c>
      <c r="I2896" s="1192"/>
      <c r="J2896" s="1192"/>
      <c r="K2896" s="1192"/>
      <c r="L2896" s="1192"/>
      <c r="M2896" s="1192"/>
      <c r="N2896" s="1192"/>
      <c r="O2896" s="1193"/>
    </row>
    <row r="2897" spans="1:15" ht="16.5" customHeight="1">
      <c r="A2897" s="1138"/>
      <c r="B2897" s="417" t="s">
        <v>200</v>
      </c>
      <c r="C2897" s="1194" t="s">
        <v>60</v>
      </c>
      <c r="D2897" s="1195"/>
      <c r="E2897" s="1198" t="s">
        <v>81</v>
      </c>
      <c r="F2897" s="1198" t="s">
        <v>82</v>
      </c>
      <c r="G2897" s="1200" t="s">
        <v>32</v>
      </c>
      <c r="H2897" s="1202" t="s">
        <v>61</v>
      </c>
      <c r="I2897" s="1202"/>
      <c r="J2897" s="1203"/>
      <c r="K2897" s="1204" t="s">
        <v>97</v>
      </c>
      <c r="L2897" s="1205"/>
      <c r="M2897" s="1206"/>
      <c r="N2897" s="1097" t="s">
        <v>88</v>
      </c>
      <c r="O2897" s="1099" t="s">
        <v>118</v>
      </c>
    </row>
    <row r="2898" spans="1:15" ht="16.5" customHeight="1">
      <c r="A2898" s="1138"/>
      <c r="B2898" s="417" t="s">
        <v>200</v>
      </c>
      <c r="C2898" s="1196"/>
      <c r="D2898" s="1197"/>
      <c r="E2898" s="1199"/>
      <c r="F2898" s="1199"/>
      <c r="G2898" s="1201"/>
      <c r="H2898" s="428" t="s">
        <v>31</v>
      </c>
      <c r="I2898" s="254" t="s">
        <v>194</v>
      </c>
      <c r="J2898" s="429" t="s">
        <v>32</v>
      </c>
      <c r="K2898" s="428" t="s">
        <v>31</v>
      </c>
      <c r="L2898" s="254" t="s">
        <v>194</v>
      </c>
      <c r="M2898" s="429" t="s">
        <v>32</v>
      </c>
      <c r="N2898" s="1098"/>
      <c r="O2898" s="1100"/>
    </row>
    <row r="2899" spans="1:15" ht="16.5" customHeight="1" thickBot="1">
      <c r="A2899" s="1138"/>
      <c r="B2899" s="417" t="s">
        <v>200</v>
      </c>
      <c r="C2899" s="1102" t="s">
        <v>62</v>
      </c>
      <c r="D2899" s="1103"/>
      <c r="E2899" s="253">
        <f>'Class-9'!$L$7</f>
        <v>10</v>
      </c>
      <c r="F2899" s="253">
        <f>'Class-9'!$M$7</f>
        <v>10</v>
      </c>
      <c r="G2899" s="255">
        <f>SUM(E2899:F2899)</f>
        <v>20</v>
      </c>
      <c r="H2899" s="253">
        <f>'Class-9'!$O$7</f>
        <v>24</v>
      </c>
      <c r="I2899" s="253">
        <f>'Class-9'!$P$7</f>
        <v>6</v>
      </c>
      <c r="J2899" s="255">
        <f>SUM(H2899:I2899)</f>
        <v>30</v>
      </c>
      <c r="K2899" s="253">
        <f>'Class-9'!$R$7</f>
        <v>40</v>
      </c>
      <c r="L2899" s="253">
        <f>'Class-9'!$S$7</f>
        <v>10</v>
      </c>
      <c r="M2899" s="255">
        <f>SUM(K2899:L2899)</f>
        <v>50</v>
      </c>
      <c r="N2899" s="129">
        <f>SUM(G2899,J2899,M2899)</f>
        <v>100</v>
      </c>
      <c r="O2899" s="1101"/>
    </row>
    <row r="2900" spans="1:15" ht="16.5" customHeight="1">
      <c r="A2900" s="1138"/>
      <c r="B2900" s="417" t="s">
        <v>200</v>
      </c>
      <c r="C2900" s="1104" t="str">
        <f>'Class-9'!$L$3</f>
        <v>HINDI</v>
      </c>
      <c r="D2900" s="1105"/>
      <c r="E2900" s="81">
        <f>IF($J2888="TC",0,IF($J2888="Nso",0,VLOOKUP($A2885,'Class-9'!$B$9:$FL$108,11,0)))</f>
        <v>0</v>
      </c>
      <c r="F2900" s="81">
        <f>IF($J2888="TC",0,IF($J2888="Nso",0,VLOOKUP($A2885,'Class-9'!$B$9:$FL$108,12,0)))</f>
        <v>0</v>
      </c>
      <c r="G2900" s="256">
        <f>E2900+F2900</f>
        <v>0</v>
      </c>
      <c r="H2900" s="81">
        <f>IF($J2888="TC",0,IF($J2888="Nso",0,VLOOKUP($A2885,'Class-9'!$B$9:$FL$108,14,0)))</f>
        <v>0</v>
      </c>
      <c r="I2900" s="81">
        <f>IF($J2888="TC",0,IF($J2888="Nso",0,VLOOKUP($A2885,'Class-9'!$B$9:$FL$108,15,0)))</f>
        <v>0</v>
      </c>
      <c r="J2900" s="256">
        <f>H2900+I2900</f>
        <v>0</v>
      </c>
      <c r="K2900" s="81">
        <f>IF($J2888="TC",0,IF($J2888="Nso",0,VLOOKUP($A2885,'Class-9'!$B$9:$FL$108,17,0)))</f>
        <v>0</v>
      </c>
      <c r="L2900" s="81">
        <f>IF($J2888="Nso",0,VLOOKUP($A2885,'Class-9'!$B$9:$FL$108,18,0))</f>
        <v>0</v>
      </c>
      <c r="M2900" s="256">
        <f>K2900+L2900</f>
        <v>0</v>
      </c>
      <c r="N2900" s="81">
        <f>G2900+J2900+M2900</f>
        <v>0</v>
      </c>
      <c r="O2900" s="82" t="str">
        <f>IF($J2888="TC",0,IF($J2888="Nso",0,VLOOKUP($A2885,'Class-9'!$B$9:$FL$108,24,0)))</f>
        <v/>
      </c>
    </row>
    <row r="2901" spans="1:15" ht="16.5" customHeight="1" thickBot="1">
      <c r="A2901" s="1138"/>
      <c r="B2901" s="417" t="s">
        <v>200</v>
      </c>
      <c r="C2901" s="1106" t="str">
        <f>'Class-9'!$Z$3</f>
        <v>ENGLISH</v>
      </c>
      <c r="D2901" s="1107"/>
      <c r="E2901" s="419">
        <f>IF($J2888="TC",0,IF($J2888="Nso",0,VLOOKUP($A2885,'Class-9'!$B$9:$FL$108,25,0)))</f>
        <v>0</v>
      </c>
      <c r="F2901" s="419">
        <f>IF($J2888="TC",0,IF($J2888="Nso",0,VLOOKUP($A2885,'Class-9'!$B$9:$FL$108,26,0)))</f>
        <v>0</v>
      </c>
      <c r="G2901" s="420">
        <f t="shared" ref="G2901" si="584">E2901+F2901</f>
        <v>0</v>
      </c>
      <c r="H2901" s="421">
        <f>IF($J2888="TC",0,IF($J2888="Nso",0,VLOOKUP($A2885,'Class-9'!$B$9:$FL$108,28,0)))</f>
        <v>0</v>
      </c>
      <c r="I2901" s="419">
        <f>IF($J2888="TC",0,IF($J2888="Nso",0,VLOOKUP($A2885,'Class-9'!$B$9:$FL$108,29,0)))</f>
        <v>0</v>
      </c>
      <c r="J2901" s="420">
        <f t="shared" ref="J2901" si="585">H2901+I2901</f>
        <v>0</v>
      </c>
      <c r="K2901" s="419">
        <f>IF($J2888="TC",0,IF($J2888="Nso",0,VLOOKUP($A2885,'Class-9'!$B$9:$FL$108,31,0)))</f>
        <v>0</v>
      </c>
      <c r="L2901" s="419">
        <f>IF($J2888="Nso",0,VLOOKUP($A2885,'Class-9'!$B$9:$FL$108,32,0))</f>
        <v>0</v>
      </c>
      <c r="M2901" s="420">
        <f t="shared" ref="M2901" si="586">K2901+L2901</f>
        <v>0</v>
      </c>
      <c r="N2901" s="419">
        <f t="shared" ref="N2901" si="587">G2901+J2901+M2901</f>
        <v>0</v>
      </c>
      <c r="O2901" s="422" t="str">
        <f>IF($J2888="TC",0,IF($J2888="Nso",0,VLOOKUP($A2885,'Class-9'!$B$9:$FL$108,38,0)))</f>
        <v/>
      </c>
    </row>
    <row r="2902" spans="1:15" ht="16.5" customHeight="1" thickBot="1">
      <c r="A2902" s="1138"/>
      <c r="B2902" s="417" t="s">
        <v>200</v>
      </c>
      <c r="C2902" s="1108" t="s">
        <v>62</v>
      </c>
      <c r="D2902" s="1109"/>
      <c r="E2902" s="424">
        <f>'Class-9'!$AN$7</f>
        <v>20</v>
      </c>
      <c r="F2902" s="424">
        <f>'Class-9'!$AO$7</f>
        <v>20</v>
      </c>
      <c r="G2902" s="425">
        <f>SUM(E2902:F2902)</f>
        <v>40</v>
      </c>
      <c r="H2902" s="424">
        <f>'Class-9'!$AQ$7</f>
        <v>48</v>
      </c>
      <c r="I2902" s="424">
        <f>'Class-9'!$AR$7</f>
        <v>12</v>
      </c>
      <c r="J2902" s="425">
        <f>SUM(H2902:I2902)</f>
        <v>60</v>
      </c>
      <c r="K2902" s="424">
        <f>'Class-9'!$AT$7</f>
        <v>80</v>
      </c>
      <c r="L2902" s="424">
        <f>'Class-9'!$AU$7</f>
        <v>20</v>
      </c>
      <c r="M2902" s="425">
        <f>SUM(K2902:L2902)</f>
        <v>100</v>
      </c>
      <c r="N2902" s="426">
        <f>SUM(G2902,J2902,M2902)</f>
        <v>200</v>
      </c>
      <c r="O2902" s="427" t="s">
        <v>201</v>
      </c>
    </row>
    <row r="2903" spans="1:15" ht="16.5" customHeight="1">
      <c r="A2903" s="1138"/>
      <c r="B2903" s="417" t="s">
        <v>200</v>
      </c>
      <c r="C2903" s="1110" t="str">
        <f>'Class-9'!$AN$3</f>
        <v>SANSKRIT-I</v>
      </c>
      <c r="D2903" s="1111"/>
      <c r="E2903" s="81">
        <f>IF($J2888="TC",0,IF($J2888="Nso",0,VLOOKUP($A2885,'Class-9'!$B$9:$FL$108,39,0)))</f>
        <v>0</v>
      </c>
      <c r="F2903" s="81">
        <f>IF($J2888="TC",0,IF($J2888="TC",0,IF($J2888="Nso",0,VLOOKUP($A2885,'Class-9'!$B$9:$FL$108,40,0))))</f>
        <v>0</v>
      </c>
      <c r="G2903" s="423">
        <f t="shared" ref="G2903:G2907" si="588">E2903+F2903</f>
        <v>0</v>
      </c>
      <c r="H2903" s="410">
        <f>IF($J2888="TC",0,IF($J2888="Nso",0,VLOOKUP($A2885,'Class-9'!$B$9:$FL$108,42,0)))</f>
        <v>0</v>
      </c>
      <c r="I2903" s="81">
        <f>IF($J2888="TC",0,IF($J2888="Nso",0,VLOOKUP($A2885,'Class-9'!$B$9:$FL$108,43,0)))</f>
        <v>0</v>
      </c>
      <c r="J2903" s="423">
        <f t="shared" ref="J2903:J2907" si="589">H2903+I2903</f>
        <v>0</v>
      </c>
      <c r="K2903" s="81">
        <f>IF($J2888="TC",0,IF($J2888="Nso",0,VLOOKUP($A2885,'Class-9'!$B$9:$FL$108,45,0)))</f>
        <v>0</v>
      </c>
      <c r="L2903" s="81">
        <f>IF($J2888="Nso",0,VLOOKUP($A2885,'Class-9'!$B$9:$FL$108,46,0))</f>
        <v>0</v>
      </c>
      <c r="M2903" s="423">
        <f t="shared" ref="M2903:M2907" si="590">K2903+L2903</f>
        <v>0</v>
      </c>
      <c r="N2903" s="81">
        <f t="shared" ref="N2903:N2907" si="591">G2903+J2903+M2903</f>
        <v>0</v>
      </c>
      <c r="O2903" s="82" t="str">
        <f>IF($J2888="TC",0,IF($J2888="Nso",0,VLOOKUP($A2885,'Class-9'!$B$9:$FL$108,52,0)))</f>
        <v/>
      </c>
    </row>
    <row r="2904" spans="1:15" ht="16.5" customHeight="1">
      <c r="A2904" s="1138"/>
      <c r="B2904" s="417" t="s">
        <v>200</v>
      </c>
      <c r="C2904" s="1112" t="str">
        <f>'Class-9'!$BB$3</f>
        <v>SANSKRIT-II</v>
      </c>
      <c r="D2904" s="1113"/>
      <c r="E2904" s="81">
        <f>IF($J2888="TC",0,IF($J2888="Nso",0,VLOOKUP($A2885,'Class-9'!$B$9:$FL$108,53,0)))</f>
        <v>0</v>
      </c>
      <c r="F2904" s="81">
        <f>IF($J2888="TC",0,IF($J2888="Nso",0,VLOOKUP($A2885,'Class-9'!$B$9:$FL$108,54,0)))</f>
        <v>0</v>
      </c>
      <c r="G2904" s="257">
        <f t="shared" si="588"/>
        <v>0</v>
      </c>
      <c r="H2904" s="258">
        <f>IF($J2888="TC",0,IF($J2888="Nso",0,VLOOKUP($A2885,'Class-9'!$B$9:$FL$108,56,0)))</f>
        <v>0</v>
      </c>
      <c r="I2904" s="81">
        <f>IF($J2888="TC",0,IF($J2888="Nso",0,VLOOKUP($A2885,'Class-9'!$B$9:$FL$108,57,0)))</f>
        <v>0</v>
      </c>
      <c r="J2904" s="257">
        <f t="shared" si="589"/>
        <v>0</v>
      </c>
      <c r="K2904" s="81">
        <f>IF($J2888="TC",0,IF($J2888="Nso",0,VLOOKUP($A2885,'Class-9'!$B$9:$FL$108,59,0)))</f>
        <v>0</v>
      </c>
      <c r="L2904" s="81">
        <f>IF($J2888="Nso",0,VLOOKUP($A2885,'Class-9'!$B$9:$FL$108,60,0))</f>
        <v>0</v>
      </c>
      <c r="M2904" s="257">
        <f t="shared" si="590"/>
        <v>0</v>
      </c>
      <c r="N2904" s="81">
        <f t="shared" si="591"/>
        <v>0</v>
      </c>
      <c r="O2904" s="82" t="str">
        <f>IF($J2888="TC",0,IF($J2888="Nso",0,VLOOKUP($A2885,'Class-9'!$B$9:$FL$108,66,0)))</f>
        <v/>
      </c>
    </row>
    <row r="2905" spans="1:15" ht="16.5" customHeight="1">
      <c r="A2905" s="1138"/>
      <c r="B2905" s="417" t="s">
        <v>200</v>
      </c>
      <c r="C2905" s="1112" t="str">
        <f>'Class-9'!$BP$3</f>
        <v>MATHEMATICS</v>
      </c>
      <c r="D2905" s="1113"/>
      <c r="E2905" s="81">
        <f>IF($J2888="TC",0,IF($J2888="Nso",0,VLOOKUP($A2885,'Class-9'!$B$9:$FL$108,67,0)))</f>
        <v>0</v>
      </c>
      <c r="F2905" s="81">
        <f>IF($J2888="TC",0,IF($J2888="Nso",0,VLOOKUP($A2885,'Class-9'!$B$9:$FL$108,68,0)))</f>
        <v>0</v>
      </c>
      <c r="G2905" s="257">
        <f t="shared" si="588"/>
        <v>0</v>
      </c>
      <c r="H2905" s="258">
        <f>IF($J2888="TC",0,IF($J2888="Nso",0,VLOOKUP($A2885,'Class-9'!$B$9:$FL$108,70,0)))</f>
        <v>0</v>
      </c>
      <c r="I2905" s="81">
        <f>IF($J2888="TC",0,IF($J2888="Nso",0,VLOOKUP($A2885,'Class-9'!$B$9:$FL$108,71,0)))</f>
        <v>0</v>
      </c>
      <c r="J2905" s="257">
        <f t="shared" si="589"/>
        <v>0</v>
      </c>
      <c r="K2905" s="81">
        <f>IF($J2888="TC",0,IF($J2888="Nso",0,VLOOKUP($A2885,'Class-9'!$B$9:$FL$108,73,0)))</f>
        <v>0</v>
      </c>
      <c r="L2905" s="81">
        <f>IF($J2888="Nso",0,VLOOKUP($A2885,'Class-9'!$B$9:$FL$108,74,0))</f>
        <v>0</v>
      </c>
      <c r="M2905" s="257">
        <f t="shared" si="590"/>
        <v>0</v>
      </c>
      <c r="N2905" s="81">
        <f t="shared" si="591"/>
        <v>0</v>
      </c>
      <c r="O2905" s="82" t="str">
        <f>IF($J2888="TC",0,IF($J2888="Nso",0,VLOOKUP($A2885,'Class-9'!$B$9:$FL$108,80,0)))</f>
        <v/>
      </c>
    </row>
    <row r="2906" spans="1:15" ht="16.5" customHeight="1">
      <c r="A2906" s="1138"/>
      <c r="B2906" s="417" t="s">
        <v>200</v>
      </c>
      <c r="C2906" s="1114" t="str">
        <f>'Class-9'!$CD$3</f>
        <v>SCIENCE</v>
      </c>
      <c r="D2906" s="1115"/>
      <c r="E2906" s="411">
        <f>IF($J2888="TC",0,IF($J2888="Nso",0,VLOOKUP($A2885,'Class-9'!$B$9:$FL$108,81,0)))</f>
        <v>0</v>
      </c>
      <c r="F2906" s="411">
        <f>IF($J2888="TC",0,IF($J2888="Nso",0,VLOOKUP($A2885,'Class-9'!$B$9:$FL$108,82,0)))</f>
        <v>0</v>
      </c>
      <c r="G2906" s="412">
        <f t="shared" si="588"/>
        <v>0</v>
      </c>
      <c r="H2906" s="413">
        <f>IF($J2888="TC",0,IF($J2888="Nso",0,VLOOKUP($A2885,'Class-9'!$B$9:$FL$108,84,0)))</f>
        <v>0</v>
      </c>
      <c r="I2906" s="411">
        <f>IF($J2888="TC",0,IF($J2888="Nso",0,VLOOKUP($A2885,'Class-9'!$B$9:$FL$108,85,0)))</f>
        <v>0</v>
      </c>
      <c r="J2906" s="412">
        <f t="shared" si="589"/>
        <v>0</v>
      </c>
      <c r="K2906" s="411">
        <f>IF($J2888="TC",0,IF($J2888="Nso",0,VLOOKUP($A2885,'Class-9'!$B$9:$FL$108,87,0)))</f>
        <v>0</v>
      </c>
      <c r="L2906" s="411">
        <f>IF($J2888="Nso",0,VLOOKUP($A2885,'Class-9'!$B$9:$FL$108,88,0))</f>
        <v>0</v>
      </c>
      <c r="M2906" s="412">
        <f t="shared" si="590"/>
        <v>0</v>
      </c>
      <c r="N2906" s="411">
        <f t="shared" si="591"/>
        <v>0</v>
      </c>
      <c r="O2906" s="414" t="str">
        <f>IF($J2888="TC",0,IF($J2888="Nso",0,VLOOKUP($A2885,'Class-9'!$B$9:$FL$108,94,0)))</f>
        <v/>
      </c>
    </row>
    <row r="2907" spans="1:15" ht="16.5" customHeight="1" thickBot="1">
      <c r="A2907" s="1138"/>
      <c r="B2907" s="417" t="s">
        <v>200</v>
      </c>
      <c r="C2907" s="1114" t="str">
        <f>'Class-9'!$CR$3</f>
        <v>SOCIAL SCIENCE</v>
      </c>
      <c r="D2907" s="1115"/>
      <c r="E2907" s="411">
        <f>IF($J2889="TC",0,IF($J2888="Nso",0,VLOOKUP($A2885,'Class-9'!$B$9:$FL$108,95,0)))</f>
        <v>0</v>
      </c>
      <c r="F2907" s="411">
        <f>IF($J2889="TC",0,IF($J2888="Nso",0,VLOOKUP($A2885,'Class-9'!$B$9:$FL$108,96,0)))</f>
        <v>0</v>
      </c>
      <c r="G2907" s="412">
        <f t="shared" si="588"/>
        <v>0</v>
      </c>
      <c r="H2907" s="413">
        <f>IF($J2889="TC",0,IF($J2888="Nso",0,VLOOKUP($A2885,'Class-9'!$B$9:$FL$108,98,0)))</f>
        <v>0</v>
      </c>
      <c r="I2907" s="411">
        <f>IF($J2889="TC",0,IF($J2888="Nso",0,VLOOKUP($A2885,'Class-9'!$B$9:$FL$108,99,0)))</f>
        <v>0</v>
      </c>
      <c r="J2907" s="412">
        <f t="shared" si="589"/>
        <v>0</v>
      </c>
      <c r="K2907" s="411">
        <f>IF($J2889="TC",0,IF($J2888="Nso",0,VLOOKUP($A2885,'Class-9'!$B$9:$FL$108,101,0)))</f>
        <v>0</v>
      </c>
      <c r="L2907" s="411">
        <f>IF($J2889="Nso",0,VLOOKUP($A2885,'Class-9'!$B$9:$FL$108,102,0))</f>
        <v>0</v>
      </c>
      <c r="M2907" s="412">
        <f t="shared" si="590"/>
        <v>0</v>
      </c>
      <c r="N2907" s="411">
        <f t="shared" si="591"/>
        <v>0</v>
      </c>
      <c r="O2907" s="414" t="str">
        <f>IF($J2889="TC",0,IF($J2888="Nso",0,VLOOKUP($A2885,'Class-9'!$B$9:$FL$108,108,0)))</f>
        <v/>
      </c>
    </row>
    <row r="2908" spans="1:15" ht="23.25" customHeight="1">
      <c r="A2908" s="1138"/>
      <c r="B2908" s="417" t="s">
        <v>200</v>
      </c>
      <c r="C2908" s="1116" t="s">
        <v>89</v>
      </c>
      <c r="D2908" s="1117"/>
      <c r="E2908" s="1118"/>
      <c r="F2908" s="1122" t="s">
        <v>90</v>
      </c>
      <c r="G2908" s="1123"/>
      <c r="H2908" s="1124" t="s">
        <v>91</v>
      </c>
      <c r="I2908" s="1125"/>
      <c r="J2908" s="1126" t="s">
        <v>47</v>
      </c>
      <c r="K2908" s="1127"/>
      <c r="L2908" s="415" t="s">
        <v>111</v>
      </c>
      <c r="M2908" s="1128" t="s">
        <v>45</v>
      </c>
      <c r="N2908" s="1129"/>
      <c r="O2908" s="416" t="s">
        <v>49</v>
      </c>
    </row>
    <row r="2909" spans="1:15" ht="20.25" customHeight="1" thickBot="1">
      <c r="A2909" s="1138"/>
      <c r="B2909" s="417" t="s">
        <v>200</v>
      </c>
      <c r="C2909" s="1119"/>
      <c r="D2909" s="1120"/>
      <c r="E2909" s="1121"/>
      <c r="F2909" s="1130">
        <f>IF($J2888="TC",0,IF($J2888="Nso",0,VLOOKUP($A2885,'Class-9'!$B$9:$FL$108,160,0)))</f>
        <v>0</v>
      </c>
      <c r="G2909" s="1131"/>
      <c r="H2909" s="1130">
        <f>IF($J2888="TC",0,IF($J2888="Nso",0,VLOOKUP($A2885,'Class-9'!$B$9:$FL$108,161,0)))</f>
        <v>0</v>
      </c>
      <c r="I2909" s="1131"/>
      <c r="J2909" s="1132">
        <f>IF($J2888="TC",0,IF($J2888="Nso",0,VLOOKUP($A2885,'Class-9'!$B$9:$FL$108,162,0)))</f>
        <v>0</v>
      </c>
      <c r="K2909" s="1133"/>
      <c r="L2909" s="259" t="str">
        <f>IF($J2888="TC",0,IF($J2888="Nso",0,VLOOKUP($A2885,'Class-9'!$B$9:$FL$108,163,0)))</f>
        <v/>
      </c>
      <c r="M2909" s="1134" t="str">
        <f>IF($J2888="TC","TC",IF($J2888="Nso","NSO",VLOOKUP($A2885,'Class-9'!$B$9:$FL$108,164,0)))</f>
        <v/>
      </c>
      <c r="N2909" s="1135"/>
      <c r="O2909" s="79" t="str">
        <f>IF($J2888="Nso",0,VLOOKUP($A2885,'Class-9'!$B$9:$FL$108,166,0))</f>
        <v/>
      </c>
    </row>
    <row r="2910" spans="1:15" ht="20.25" customHeight="1">
      <c r="A2910" s="1138"/>
      <c r="B2910" s="417" t="s">
        <v>200</v>
      </c>
      <c r="C2910" s="1061" t="s">
        <v>64</v>
      </c>
      <c r="D2910" s="1062"/>
      <c r="E2910" s="1062"/>
      <c r="F2910" s="1062"/>
      <c r="G2910" s="1062"/>
      <c r="H2910" s="1063"/>
      <c r="I2910" s="1064" t="s">
        <v>65</v>
      </c>
      <c r="J2910" s="1065"/>
      <c r="K2910" s="1065"/>
      <c r="L2910" s="83">
        <f>VLOOKUP($A2885,'Class-9'!$B$9:$FL$108,157,0)</f>
        <v>0</v>
      </c>
      <c r="M2910" s="1066" t="s">
        <v>121</v>
      </c>
      <c r="N2910" s="1067"/>
      <c r="O2910" s="1068"/>
    </row>
    <row r="2911" spans="1:15" ht="20.25" customHeight="1" thickBot="1">
      <c r="A2911" s="1138"/>
      <c r="B2911" s="417" t="s">
        <v>200</v>
      </c>
      <c r="C2911" s="1069" t="s">
        <v>60</v>
      </c>
      <c r="D2911" s="1070"/>
      <c r="E2911" s="1070"/>
      <c r="F2911" s="1071" t="s">
        <v>192</v>
      </c>
      <c r="G2911" s="1071"/>
      <c r="H2911" s="260" t="s">
        <v>53</v>
      </c>
      <c r="I2911" s="1072" t="s">
        <v>66</v>
      </c>
      <c r="J2911" s="1073"/>
      <c r="K2911" s="1073"/>
      <c r="L2911" s="113">
        <f>VLOOKUP($A2885,'Class-9'!$B$9:$FL$108,158,0)</f>
        <v>0</v>
      </c>
      <c r="M2911" s="1074" t="str">
        <f>IF($J2888="TC",0,IF($J2888="Nso",0,VLOOKUP($A2885,'Class-9'!$B$9:$FL$108,159,0)))</f>
        <v/>
      </c>
      <c r="N2911" s="1075"/>
      <c r="O2911" s="1076"/>
    </row>
    <row r="2912" spans="1:15" ht="17.25" customHeight="1">
      <c r="A2912" s="1138"/>
      <c r="B2912" s="417" t="s">
        <v>200</v>
      </c>
      <c r="C2912" s="1069"/>
      <c r="D2912" s="1070"/>
      <c r="E2912" s="1070"/>
      <c r="F2912" s="1071"/>
      <c r="G2912" s="1071"/>
      <c r="H2912" s="261" t="s">
        <v>119</v>
      </c>
      <c r="I2912" s="1077" t="s">
        <v>67</v>
      </c>
      <c r="J2912" s="1078"/>
      <c r="K2912" s="1078"/>
      <c r="L2912" s="1079">
        <f>IF($J2888="TC","Transferred",IF($J2888="Nso","NameSeparated",VLOOKUP($A2885,'Class-9'!$B$9:$FL$108,167,0)))</f>
        <v>0</v>
      </c>
      <c r="M2912" s="1079"/>
      <c r="N2912" s="1079"/>
      <c r="O2912" s="1080"/>
    </row>
    <row r="2913" spans="1:16" ht="17.25" customHeight="1">
      <c r="A2913" s="1138"/>
      <c r="B2913" s="417" t="s">
        <v>200</v>
      </c>
      <c r="C2913" s="1081" t="str">
        <f>'Class-9'!$DF$3</f>
        <v>Foundation Of Information Tech.</v>
      </c>
      <c r="D2913" s="1082"/>
      <c r="E2913" s="1083"/>
      <c r="F2913" s="1084" t="str">
        <f>IF($J2888="TC",0,IF($J2888="Nso",0,VLOOKUP($A2885,'Class-9'!$B$9:$GP$108,185,0)))</f>
        <v>0/200</v>
      </c>
      <c r="G2913" s="1084"/>
      <c r="H2913" s="78" t="str">
        <f>IF($J2888="TC",0,IF($J2888="Nso",0,VLOOKUP($A2885,'Class-9'!$B$9:$GP$108,120,0)))</f>
        <v/>
      </c>
      <c r="I2913" s="1085" t="s">
        <v>79</v>
      </c>
      <c r="J2913" s="1086"/>
      <c r="K2913" s="1086"/>
      <c r="L2913" s="1087">
        <f>'Class-9'!$T$2</f>
        <v>44676</v>
      </c>
      <c r="M2913" s="1088"/>
      <c r="N2913" s="1088"/>
      <c r="O2913" s="1089"/>
    </row>
    <row r="2914" spans="1:16" ht="21" customHeight="1">
      <c r="A2914" s="1138"/>
      <c r="B2914" s="417" t="s">
        <v>200</v>
      </c>
      <c r="C2914" s="1090" t="str">
        <f>'Class-9'!$DR$3</f>
        <v>Health &amp; Phy. Edu.</v>
      </c>
      <c r="D2914" s="1084"/>
      <c r="E2914" s="1084"/>
      <c r="F2914" s="1030" t="str">
        <f>IF($J2888="TC",0,IF($J2888="Nso",0,VLOOKUP($A2885,'Class-9'!$B$9:$GP$108,189,0)))</f>
        <v>0/200</v>
      </c>
      <c r="G2914" s="1031"/>
      <c r="H2914" s="78" t="str">
        <f>IF($J2888="TC",0,IF($J2888="Nso",0,VLOOKUP($A2885,'Class-9'!$B$9:$GP$108,132,0)))</f>
        <v/>
      </c>
      <c r="I2914" s="1091"/>
      <c r="J2914" s="1092"/>
      <c r="K2914" s="1092"/>
      <c r="L2914" s="1092"/>
      <c r="M2914" s="1092"/>
      <c r="N2914" s="1092"/>
      <c r="O2914" s="1093"/>
    </row>
    <row r="2915" spans="1:16" ht="21" customHeight="1">
      <c r="A2915" s="1138"/>
      <c r="B2915" s="417" t="s">
        <v>200</v>
      </c>
      <c r="C2915" s="1028" t="str">
        <f>'Class-9'!$ED$3</f>
        <v>S.U.P.W.</v>
      </c>
      <c r="D2915" s="1029"/>
      <c r="E2915" s="1029"/>
      <c r="F2915" s="1030" t="str">
        <f>IF($J2888="TC",0,IF($J2888="Nso",0,VLOOKUP($A2885,'Class-9'!$B$9:$GP$108,193,0)))</f>
        <v>0/100</v>
      </c>
      <c r="G2915" s="1031"/>
      <c r="H2915" s="78" t="str">
        <f>IF($J2888="TC",0,IF($J2888="Nso",0,VLOOKUP($A2885,'Class-9'!$B$9:$GP$108,138,0)))</f>
        <v/>
      </c>
      <c r="I2915" s="1094"/>
      <c r="J2915" s="1095"/>
      <c r="K2915" s="1095"/>
      <c r="L2915" s="1095"/>
      <c r="M2915" s="1095"/>
      <c r="N2915" s="1095"/>
      <c r="O2915" s="1096"/>
    </row>
    <row r="2916" spans="1:16" ht="14.25" customHeight="1">
      <c r="A2916" s="1138"/>
      <c r="B2916" s="417" t="s">
        <v>200</v>
      </c>
      <c r="C2916" s="1028" t="str">
        <f>'Class-9'!$EJ$3</f>
        <v>ART EDUCATION</v>
      </c>
      <c r="D2916" s="1029"/>
      <c r="E2916" s="1029"/>
      <c r="F2916" s="1030" t="str">
        <f>IF($J2887="TC",0,IF($J2887="Nso",0,VLOOKUP($A2885,'Class-9'!$B$9:$GP$108,197,0)))</f>
        <v>0/100</v>
      </c>
      <c r="G2916" s="1031"/>
      <c r="H2916" s="78" t="str">
        <f>IF($J2887="TC",0,IF($J2887="Nso",0,VLOOKUP($A2885,'Class-9'!$B$9:$GP$108,144,0)))</f>
        <v/>
      </c>
      <c r="I2916" s="1032" t="s">
        <v>92</v>
      </c>
      <c r="J2916" s="1033"/>
      <c r="K2916" s="1033"/>
      <c r="L2916" s="1033"/>
      <c r="M2916" s="1033"/>
      <c r="N2916" s="1033"/>
      <c r="O2916" s="1034"/>
    </row>
    <row r="2917" spans="1:16" ht="14.25" customHeight="1" thickBot="1">
      <c r="A2917" s="1138"/>
      <c r="B2917" s="417" t="s">
        <v>200</v>
      </c>
      <c r="C2917" s="1035" t="str">
        <f>'Class-9'!$EP$3</f>
        <v>H &amp; C RAJ</v>
      </c>
      <c r="D2917" s="1036"/>
      <c r="E2917" s="1036"/>
      <c r="F2917" s="1037" t="str">
        <f>IF($J2888="TC",0,IF($J2888="Nso",0,VLOOKUP($A2885,'Class-9'!$B$9:$GU$108,201,0)))</f>
        <v>0/200</v>
      </c>
      <c r="G2917" s="1038"/>
      <c r="H2917" s="374" t="str">
        <f>IF($J2888="TC",0,IF($J2888="Nso",0,VLOOKUP($A2885,'Class-9'!$B$9:$GU$108,156,0)))</f>
        <v/>
      </c>
      <c r="I2917" s="1032" t="s">
        <v>73</v>
      </c>
      <c r="J2917" s="1033"/>
      <c r="K2917" s="1033"/>
      <c r="L2917" s="1033"/>
      <c r="M2917" s="1033"/>
      <c r="N2917" s="1033"/>
      <c r="O2917" s="1034"/>
    </row>
    <row r="2918" spans="1:16" ht="20.25" customHeight="1">
      <c r="A2918" s="1138"/>
      <c r="B2918" s="417" t="s">
        <v>200</v>
      </c>
      <c r="C2918" s="1046" t="s">
        <v>204</v>
      </c>
      <c r="D2918" s="1047"/>
      <c r="E2918" s="1048"/>
      <c r="F2918" s="1055" t="s">
        <v>205</v>
      </c>
      <c r="G2918" s="1056"/>
      <c r="H2918" s="434" t="s">
        <v>34</v>
      </c>
      <c r="I2918" s="1039" t="s">
        <v>74</v>
      </c>
      <c r="J2918" s="1033"/>
      <c r="K2918" s="1033"/>
      <c r="L2918" s="1033"/>
      <c r="M2918" s="1033"/>
      <c r="N2918" s="1033"/>
      <c r="O2918" s="1034"/>
    </row>
    <row r="2919" spans="1:16" ht="20.25" customHeight="1">
      <c r="A2919" s="1138"/>
      <c r="B2919" s="417" t="s">
        <v>200</v>
      </c>
      <c r="C2919" s="1049"/>
      <c r="D2919" s="1050"/>
      <c r="E2919" s="1051"/>
      <c r="F2919" s="1057" t="s">
        <v>206</v>
      </c>
      <c r="G2919" s="1058"/>
      <c r="H2919" s="435" t="s">
        <v>203</v>
      </c>
      <c r="I2919" s="1040" t="s">
        <v>75</v>
      </c>
      <c r="J2919" s="1041"/>
      <c r="K2919" s="1041"/>
      <c r="L2919" s="1041"/>
      <c r="M2919" s="1041"/>
      <c r="N2919" s="1041"/>
      <c r="O2919" s="1042"/>
    </row>
    <row r="2920" spans="1:16" ht="16.5" customHeight="1">
      <c r="A2920" s="1138"/>
      <c r="B2920" s="417" t="s">
        <v>200</v>
      </c>
      <c r="C2920" s="1049"/>
      <c r="D2920" s="1050"/>
      <c r="E2920" s="1051"/>
      <c r="F2920" s="1057" t="s">
        <v>210</v>
      </c>
      <c r="G2920" s="1058"/>
      <c r="H2920" s="435" t="s">
        <v>68</v>
      </c>
      <c r="I2920" s="1043"/>
      <c r="J2920" s="1044"/>
      <c r="K2920" s="1044"/>
      <c r="L2920" s="1044"/>
      <c r="M2920" s="1044"/>
      <c r="N2920" s="1044"/>
      <c r="O2920" s="1045"/>
    </row>
    <row r="2921" spans="1:16" ht="16.5" customHeight="1">
      <c r="A2921" s="1138"/>
      <c r="B2921" s="417" t="s">
        <v>200</v>
      </c>
      <c r="C2921" s="1049"/>
      <c r="D2921" s="1050"/>
      <c r="E2921" s="1051"/>
      <c r="F2921" s="1057" t="s">
        <v>211</v>
      </c>
      <c r="G2921" s="1058"/>
      <c r="H2921" s="435" t="s">
        <v>69</v>
      </c>
      <c r="I2921" s="1043"/>
      <c r="J2921" s="1044"/>
      <c r="K2921" s="1044"/>
      <c r="L2921" s="1044"/>
      <c r="M2921" s="1044"/>
      <c r="N2921" s="1044"/>
      <c r="O2921" s="1045"/>
    </row>
    <row r="2922" spans="1:16" ht="16.5" customHeight="1">
      <c r="A2922" s="1138"/>
      <c r="B2922" s="417" t="s">
        <v>200</v>
      </c>
      <c r="C2922" s="1049"/>
      <c r="D2922" s="1050"/>
      <c r="E2922" s="1051"/>
      <c r="F2922" s="1057" t="s">
        <v>120</v>
      </c>
      <c r="G2922" s="1058"/>
      <c r="H2922" s="435" t="s">
        <v>71</v>
      </c>
      <c r="I2922" s="1022" t="s">
        <v>93</v>
      </c>
      <c r="J2922" s="1023"/>
      <c r="K2922" s="1023"/>
      <c r="L2922" s="1023"/>
      <c r="M2922" s="1023"/>
      <c r="N2922" s="1023"/>
      <c r="O2922" s="1024"/>
    </row>
    <row r="2923" spans="1:16" ht="16.5" customHeight="1" thickBot="1">
      <c r="A2923" s="1138"/>
      <c r="B2923" s="418" t="s">
        <v>200</v>
      </c>
      <c r="C2923" s="1052"/>
      <c r="D2923" s="1053"/>
      <c r="E2923" s="1054"/>
      <c r="F2923" s="1059" t="s">
        <v>208</v>
      </c>
      <c r="G2923" s="1060"/>
      <c r="H2923" s="436" t="s">
        <v>70</v>
      </c>
      <c r="I2923" s="1025"/>
      <c r="J2923" s="1026"/>
      <c r="K2923" s="1026"/>
      <c r="L2923" s="1026"/>
      <c r="M2923" s="1026"/>
      <c r="N2923" s="1026"/>
      <c r="O2923" s="1027"/>
    </row>
    <row r="2924" spans="1:16" ht="24.75" customHeight="1" thickTop="1" thickBot="1">
      <c r="A2924" s="263">
        <f>A2885+1</f>
        <v>75</v>
      </c>
      <c r="B2924" s="1137" t="s">
        <v>56</v>
      </c>
      <c r="C2924" s="1137"/>
      <c r="D2924" s="1137"/>
      <c r="E2924" s="1137"/>
      <c r="F2924" s="1137"/>
      <c r="G2924" s="1137"/>
      <c r="H2924" s="1137"/>
      <c r="I2924" s="1137"/>
      <c r="J2924" s="1137"/>
      <c r="K2924" s="1137"/>
      <c r="L2924" s="1137"/>
      <c r="M2924" s="1137"/>
      <c r="N2924" s="1137"/>
      <c r="O2924" s="1137"/>
    </row>
    <row r="2925" spans="1:16" s="430" customFormat="1" ht="30.75" customHeight="1" thickTop="1">
      <c r="A2925" s="1138"/>
      <c r="B2925" s="1139"/>
      <c r="C2925" s="1140"/>
      <c r="D2925" s="1143" t="str">
        <f>Master!$E$8</f>
        <v>Govt. Sr. Secondary School Raimalwada</v>
      </c>
      <c r="E2925" s="1144"/>
      <c r="F2925" s="1144"/>
      <c r="G2925" s="1144"/>
      <c r="H2925" s="1144"/>
      <c r="I2925" s="1144"/>
      <c r="J2925" s="1144"/>
      <c r="K2925" s="1144"/>
      <c r="L2925" s="1144"/>
      <c r="M2925" s="1144"/>
      <c r="N2925" s="1144"/>
      <c r="O2925" s="1145"/>
    </row>
    <row r="2926" spans="1:16" ht="26.25" customHeight="1" thickBot="1">
      <c r="A2926" s="1138"/>
      <c r="B2926" s="1141"/>
      <c r="C2926" s="1142"/>
      <c r="D2926" s="1146" t="str">
        <f>Master!$E$11</f>
        <v>P.S.-Bapini (Jodhpur)</v>
      </c>
      <c r="E2926" s="1147"/>
      <c r="F2926" s="1147"/>
      <c r="G2926" s="1147"/>
      <c r="H2926" s="1147"/>
      <c r="I2926" s="1147"/>
      <c r="J2926" s="1147"/>
      <c r="K2926" s="1147"/>
      <c r="L2926" s="1147"/>
      <c r="M2926" s="1147"/>
      <c r="N2926" s="1147"/>
      <c r="O2926" s="1148"/>
    </row>
    <row r="2927" spans="1:16" ht="22.5" customHeight="1">
      <c r="A2927" s="1138"/>
      <c r="B2927" s="262"/>
      <c r="C2927" s="1149" t="s">
        <v>183</v>
      </c>
      <c r="D2927" s="1150"/>
      <c r="E2927" s="1150"/>
      <c r="F2927" s="1150"/>
      <c r="G2927" s="1151"/>
      <c r="H2927" s="1158" t="s">
        <v>156</v>
      </c>
      <c r="I2927" s="1158"/>
      <c r="J2927" s="1161">
        <f>VLOOKUP($A2924,'Class-9'!$B$9:$K$108,6)</f>
        <v>0</v>
      </c>
      <c r="K2927" s="1162"/>
      <c r="L2927" s="1167" t="s">
        <v>76</v>
      </c>
      <c r="M2927" s="1168"/>
      <c r="N2927" s="1169" t="str">
        <f>Master!$E$14</f>
        <v>08151106901</v>
      </c>
      <c r="O2927" s="1170"/>
    </row>
    <row r="2928" spans="1:16" ht="18.75" customHeight="1">
      <c r="A2928" s="1138"/>
      <c r="B2928" s="37"/>
      <c r="C2928" s="1152"/>
      <c r="D2928" s="1153"/>
      <c r="E2928" s="1153"/>
      <c r="F2928" s="1153"/>
      <c r="G2928" s="1154"/>
      <c r="H2928" s="1159"/>
      <c r="I2928" s="1159"/>
      <c r="J2928" s="1163"/>
      <c r="K2928" s="1164"/>
      <c r="L2928" s="1171" t="s">
        <v>72</v>
      </c>
      <c r="M2928" s="1172"/>
      <c r="N2928" s="1172"/>
      <c r="O2928" s="1173"/>
      <c r="P2928" s="104" t="s">
        <v>191</v>
      </c>
    </row>
    <row r="2929" spans="1:15" ht="23.25" customHeight="1" thickBot="1">
      <c r="A2929" s="1138"/>
      <c r="B2929" s="37"/>
      <c r="C2929" s="1155"/>
      <c r="D2929" s="1156"/>
      <c r="E2929" s="1156"/>
      <c r="F2929" s="1156"/>
      <c r="G2929" s="1157"/>
      <c r="H2929" s="1160"/>
      <c r="I2929" s="1160"/>
      <c r="J2929" s="1165"/>
      <c r="K2929" s="1166"/>
      <c r="L2929" s="1174" t="s">
        <v>57</v>
      </c>
      <c r="M2929" s="1175"/>
      <c r="N2929" s="1176" t="str">
        <f>Master!$E$6</f>
        <v>2021-22</v>
      </c>
      <c r="O2929" s="1177"/>
    </row>
    <row r="2930" spans="1:15" ht="20.25" customHeight="1">
      <c r="A2930" s="1138"/>
      <c r="B2930" s="417" t="s">
        <v>200</v>
      </c>
      <c r="C2930" s="1178" t="s">
        <v>22</v>
      </c>
      <c r="D2930" s="1179"/>
      <c r="E2930" s="1179"/>
      <c r="F2930" s="1180"/>
      <c r="G2930" s="23" t="s">
        <v>181</v>
      </c>
      <c r="H2930" s="1181">
        <f>VLOOKUP($A2924,'Class-9'!$B$9:$FL$108,4,0)</f>
        <v>0</v>
      </c>
      <c r="I2930" s="1181"/>
      <c r="J2930" s="1181"/>
      <c r="K2930" s="1181"/>
      <c r="L2930" s="1181"/>
      <c r="M2930" s="1181"/>
      <c r="N2930" s="1181"/>
      <c r="O2930" s="1182"/>
    </row>
    <row r="2931" spans="1:15" ht="20.25" customHeight="1">
      <c r="A2931" s="1138"/>
      <c r="B2931" s="417" t="s">
        <v>200</v>
      </c>
      <c r="C2931" s="1183" t="s">
        <v>24</v>
      </c>
      <c r="D2931" s="1184"/>
      <c r="E2931" s="1184"/>
      <c r="F2931" s="1185"/>
      <c r="G2931" s="31" t="s">
        <v>181</v>
      </c>
      <c r="H2931" s="1186">
        <f>VLOOKUP($A2924,'Class-9'!$B$9:$FL$108,7,0)</f>
        <v>0</v>
      </c>
      <c r="I2931" s="1186"/>
      <c r="J2931" s="1186"/>
      <c r="K2931" s="1186"/>
      <c r="L2931" s="1186"/>
      <c r="M2931" s="1186"/>
      <c r="N2931" s="1186"/>
      <c r="O2931" s="1187"/>
    </row>
    <row r="2932" spans="1:15" ht="20.25" customHeight="1">
      <c r="A2932" s="1138"/>
      <c r="B2932" s="417" t="s">
        <v>200</v>
      </c>
      <c r="C2932" s="1183" t="s">
        <v>25</v>
      </c>
      <c r="D2932" s="1184"/>
      <c r="E2932" s="1184"/>
      <c r="F2932" s="1185"/>
      <c r="G2932" s="31" t="s">
        <v>181</v>
      </c>
      <c r="H2932" s="1186">
        <f>VLOOKUP($A2924,'Class-9'!$B$9:$FL$108,8,0)</f>
        <v>0</v>
      </c>
      <c r="I2932" s="1186"/>
      <c r="J2932" s="1186"/>
      <c r="K2932" s="1186"/>
      <c r="L2932" s="1186"/>
      <c r="M2932" s="1186"/>
      <c r="N2932" s="1186"/>
      <c r="O2932" s="1187"/>
    </row>
    <row r="2933" spans="1:15" ht="20.25" customHeight="1">
      <c r="A2933" s="1138"/>
      <c r="B2933" s="417" t="s">
        <v>200</v>
      </c>
      <c r="C2933" s="1183" t="s">
        <v>58</v>
      </c>
      <c r="D2933" s="1184"/>
      <c r="E2933" s="1184"/>
      <c r="F2933" s="1185"/>
      <c r="G2933" s="31" t="s">
        <v>181</v>
      </c>
      <c r="H2933" s="1186">
        <f>VLOOKUP($A2924,'Class-9'!$B$9:$FL$108,9,0)</f>
        <v>0</v>
      </c>
      <c r="I2933" s="1186"/>
      <c r="J2933" s="1186"/>
      <c r="K2933" s="1186"/>
      <c r="L2933" s="1186"/>
      <c r="M2933" s="1186"/>
      <c r="N2933" s="1186"/>
      <c r="O2933" s="1187"/>
    </row>
    <row r="2934" spans="1:15" ht="20.25" customHeight="1">
      <c r="A2934" s="1138"/>
      <c r="B2934" s="417" t="s">
        <v>200</v>
      </c>
      <c r="C2934" s="1183" t="s">
        <v>59</v>
      </c>
      <c r="D2934" s="1184"/>
      <c r="E2934" s="1184"/>
      <c r="F2934" s="1185"/>
      <c r="G2934" s="31" t="s">
        <v>181</v>
      </c>
      <c r="H2934" s="1188" t="str">
        <f>CONCATENATE('Class-9'!$G$4,'Class-9'!$J$4)</f>
        <v>9(A)</v>
      </c>
      <c r="I2934" s="1186"/>
      <c r="J2934" s="1186"/>
      <c r="K2934" s="1186"/>
      <c r="L2934" s="1186"/>
      <c r="M2934" s="1186"/>
      <c r="N2934" s="1186"/>
      <c r="O2934" s="1187"/>
    </row>
    <row r="2935" spans="1:15" ht="20.25" customHeight="1" thickBot="1">
      <c r="A2935" s="1138"/>
      <c r="B2935" s="417" t="s">
        <v>200</v>
      </c>
      <c r="C2935" s="1189" t="s">
        <v>27</v>
      </c>
      <c r="D2935" s="1190"/>
      <c r="E2935" s="1190"/>
      <c r="F2935" s="1191"/>
      <c r="G2935" s="80" t="s">
        <v>181</v>
      </c>
      <c r="H2935" s="1192">
        <f>VLOOKUP($A2924,'Class-9'!$B$9:$FL$108,10,0)</f>
        <v>0</v>
      </c>
      <c r="I2935" s="1192"/>
      <c r="J2935" s="1192"/>
      <c r="K2935" s="1192"/>
      <c r="L2935" s="1192"/>
      <c r="M2935" s="1192"/>
      <c r="N2935" s="1192"/>
      <c r="O2935" s="1193"/>
    </row>
    <row r="2936" spans="1:15" ht="16.5" customHeight="1">
      <c r="A2936" s="1138"/>
      <c r="B2936" s="417" t="s">
        <v>200</v>
      </c>
      <c r="C2936" s="1194" t="s">
        <v>60</v>
      </c>
      <c r="D2936" s="1195"/>
      <c r="E2936" s="1198" t="s">
        <v>81</v>
      </c>
      <c r="F2936" s="1198" t="s">
        <v>82</v>
      </c>
      <c r="G2936" s="1200" t="s">
        <v>32</v>
      </c>
      <c r="H2936" s="1202" t="s">
        <v>61</v>
      </c>
      <c r="I2936" s="1202"/>
      <c r="J2936" s="1203"/>
      <c r="K2936" s="1204" t="s">
        <v>97</v>
      </c>
      <c r="L2936" s="1205"/>
      <c r="M2936" s="1206"/>
      <c r="N2936" s="1097" t="s">
        <v>88</v>
      </c>
      <c r="O2936" s="1099" t="s">
        <v>118</v>
      </c>
    </row>
    <row r="2937" spans="1:15" ht="16.5" customHeight="1">
      <c r="A2937" s="1138"/>
      <c r="B2937" s="417" t="s">
        <v>200</v>
      </c>
      <c r="C2937" s="1196"/>
      <c r="D2937" s="1197"/>
      <c r="E2937" s="1199"/>
      <c r="F2937" s="1199"/>
      <c r="G2937" s="1201"/>
      <c r="H2937" s="428" t="s">
        <v>31</v>
      </c>
      <c r="I2937" s="254" t="s">
        <v>194</v>
      </c>
      <c r="J2937" s="429" t="s">
        <v>32</v>
      </c>
      <c r="K2937" s="428" t="s">
        <v>31</v>
      </c>
      <c r="L2937" s="254" t="s">
        <v>194</v>
      </c>
      <c r="M2937" s="429" t="s">
        <v>32</v>
      </c>
      <c r="N2937" s="1098"/>
      <c r="O2937" s="1100"/>
    </row>
    <row r="2938" spans="1:15" ht="16.5" customHeight="1" thickBot="1">
      <c r="A2938" s="1138"/>
      <c r="B2938" s="417" t="s">
        <v>200</v>
      </c>
      <c r="C2938" s="1102" t="s">
        <v>62</v>
      </c>
      <c r="D2938" s="1103"/>
      <c r="E2938" s="253">
        <f>'Class-9'!$L$7</f>
        <v>10</v>
      </c>
      <c r="F2938" s="253">
        <f>'Class-9'!$M$7</f>
        <v>10</v>
      </c>
      <c r="G2938" s="255">
        <f>SUM(E2938:F2938)</f>
        <v>20</v>
      </c>
      <c r="H2938" s="253">
        <f>'Class-9'!$O$7</f>
        <v>24</v>
      </c>
      <c r="I2938" s="253">
        <f>'Class-9'!$P$7</f>
        <v>6</v>
      </c>
      <c r="J2938" s="255">
        <f>SUM(H2938:I2938)</f>
        <v>30</v>
      </c>
      <c r="K2938" s="253">
        <f>'Class-9'!$R$7</f>
        <v>40</v>
      </c>
      <c r="L2938" s="253">
        <f>'Class-9'!$S$7</f>
        <v>10</v>
      </c>
      <c r="M2938" s="255">
        <f>SUM(K2938:L2938)</f>
        <v>50</v>
      </c>
      <c r="N2938" s="129">
        <f>SUM(G2938,J2938,M2938)</f>
        <v>100</v>
      </c>
      <c r="O2938" s="1101"/>
    </row>
    <row r="2939" spans="1:15" ht="16.5" customHeight="1">
      <c r="A2939" s="1138"/>
      <c r="B2939" s="417" t="s">
        <v>200</v>
      </c>
      <c r="C2939" s="1104" t="str">
        <f>'Class-9'!$L$3</f>
        <v>HINDI</v>
      </c>
      <c r="D2939" s="1105"/>
      <c r="E2939" s="81">
        <f>IF($J2927="TC",0,IF($J2927="Nso",0,VLOOKUP($A2924,'Class-9'!$B$9:$FL$108,11,0)))</f>
        <v>0</v>
      </c>
      <c r="F2939" s="81">
        <f>IF($J2927="TC",0,IF($J2927="Nso",0,VLOOKUP($A2924,'Class-9'!$B$9:$FL$108,12,0)))</f>
        <v>0</v>
      </c>
      <c r="G2939" s="256">
        <f>E2939+F2939</f>
        <v>0</v>
      </c>
      <c r="H2939" s="81">
        <f>IF($J2927="TC",0,IF($J2927="Nso",0,VLOOKUP($A2924,'Class-9'!$B$9:$FL$108,14,0)))</f>
        <v>0</v>
      </c>
      <c r="I2939" s="81">
        <f>IF($J2927="TC",0,IF($J2927="Nso",0,VLOOKUP($A2924,'Class-9'!$B$9:$FL$108,15,0)))</f>
        <v>0</v>
      </c>
      <c r="J2939" s="256">
        <f>H2939+I2939</f>
        <v>0</v>
      </c>
      <c r="K2939" s="81">
        <f>IF($J2927="TC",0,IF($J2927="Nso",0,VLOOKUP($A2924,'Class-9'!$B$9:$FL$108,17,0)))</f>
        <v>0</v>
      </c>
      <c r="L2939" s="81">
        <f>IF($J2927="Nso",0,VLOOKUP($A2924,'Class-9'!$B$9:$FL$108,18,0))</f>
        <v>0</v>
      </c>
      <c r="M2939" s="256">
        <f>K2939+L2939</f>
        <v>0</v>
      </c>
      <c r="N2939" s="81">
        <f>G2939+J2939+M2939</f>
        <v>0</v>
      </c>
      <c r="O2939" s="82" t="str">
        <f>IF($J2927="TC",0,IF($J2927="Nso",0,VLOOKUP($A2924,'Class-9'!$B$9:$FL$108,24,0)))</f>
        <v/>
      </c>
    </row>
    <row r="2940" spans="1:15" ht="16.5" customHeight="1" thickBot="1">
      <c r="A2940" s="1138"/>
      <c r="B2940" s="417" t="s">
        <v>200</v>
      </c>
      <c r="C2940" s="1106" t="str">
        <f>'Class-9'!$Z$3</f>
        <v>ENGLISH</v>
      </c>
      <c r="D2940" s="1107"/>
      <c r="E2940" s="419">
        <f>IF($J2927="TC",0,IF($J2927="Nso",0,VLOOKUP($A2924,'Class-9'!$B$9:$FL$108,25,0)))</f>
        <v>0</v>
      </c>
      <c r="F2940" s="419">
        <f>IF($J2927="TC",0,IF($J2927="Nso",0,VLOOKUP($A2924,'Class-9'!$B$9:$FL$108,26,0)))</f>
        <v>0</v>
      </c>
      <c r="G2940" s="420">
        <f t="shared" ref="G2940" si="592">E2940+F2940</f>
        <v>0</v>
      </c>
      <c r="H2940" s="421">
        <f>IF($J2927="TC",0,IF($J2927="Nso",0,VLOOKUP($A2924,'Class-9'!$B$9:$FL$108,28,0)))</f>
        <v>0</v>
      </c>
      <c r="I2940" s="419">
        <f>IF($J2927="TC",0,IF($J2927="Nso",0,VLOOKUP($A2924,'Class-9'!$B$9:$FL$108,29,0)))</f>
        <v>0</v>
      </c>
      <c r="J2940" s="420">
        <f t="shared" ref="J2940" si="593">H2940+I2940</f>
        <v>0</v>
      </c>
      <c r="K2940" s="419">
        <f>IF($J2927="TC",0,IF($J2927="Nso",0,VLOOKUP($A2924,'Class-9'!$B$9:$FL$108,31,0)))</f>
        <v>0</v>
      </c>
      <c r="L2940" s="419">
        <f>IF($J2927="Nso",0,VLOOKUP($A2924,'Class-9'!$B$9:$FL$108,32,0))</f>
        <v>0</v>
      </c>
      <c r="M2940" s="420">
        <f t="shared" ref="M2940" si="594">K2940+L2940</f>
        <v>0</v>
      </c>
      <c r="N2940" s="419">
        <f t="shared" ref="N2940" si="595">G2940+J2940+M2940</f>
        <v>0</v>
      </c>
      <c r="O2940" s="422" t="str">
        <f>IF($J2927="TC",0,IF($J2927="Nso",0,VLOOKUP($A2924,'Class-9'!$B$9:$FL$108,38,0)))</f>
        <v/>
      </c>
    </row>
    <row r="2941" spans="1:15" ht="16.5" customHeight="1" thickBot="1">
      <c r="A2941" s="1138"/>
      <c r="B2941" s="417" t="s">
        <v>200</v>
      </c>
      <c r="C2941" s="1108" t="s">
        <v>62</v>
      </c>
      <c r="D2941" s="1109"/>
      <c r="E2941" s="424">
        <f>'Class-9'!$AN$7</f>
        <v>20</v>
      </c>
      <c r="F2941" s="424">
        <f>'Class-9'!$AO$7</f>
        <v>20</v>
      </c>
      <c r="G2941" s="425">
        <f>SUM(E2941:F2941)</f>
        <v>40</v>
      </c>
      <c r="H2941" s="424">
        <f>'Class-9'!$AQ$7</f>
        <v>48</v>
      </c>
      <c r="I2941" s="424">
        <f>'Class-9'!$AR$7</f>
        <v>12</v>
      </c>
      <c r="J2941" s="425">
        <f>SUM(H2941:I2941)</f>
        <v>60</v>
      </c>
      <c r="K2941" s="424">
        <f>'Class-9'!$AT$7</f>
        <v>80</v>
      </c>
      <c r="L2941" s="424">
        <f>'Class-9'!$AU$7</f>
        <v>20</v>
      </c>
      <c r="M2941" s="425">
        <f>SUM(K2941:L2941)</f>
        <v>100</v>
      </c>
      <c r="N2941" s="426">
        <f>SUM(G2941,J2941,M2941)</f>
        <v>200</v>
      </c>
      <c r="O2941" s="427" t="s">
        <v>201</v>
      </c>
    </row>
    <row r="2942" spans="1:15" ht="16.5" customHeight="1">
      <c r="A2942" s="1138"/>
      <c r="B2942" s="417" t="s">
        <v>200</v>
      </c>
      <c r="C2942" s="1110" t="str">
        <f>'Class-9'!$AN$3</f>
        <v>SANSKRIT-I</v>
      </c>
      <c r="D2942" s="1111"/>
      <c r="E2942" s="81">
        <f>IF($J2927="TC",0,IF($J2927="Nso",0,VLOOKUP($A2924,'Class-9'!$B$9:$FL$108,39,0)))</f>
        <v>0</v>
      </c>
      <c r="F2942" s="81">
        <f>IF($J2927="TC",0,IF($J2927="TC",0,IF($J2927="Nso",0,VLOOKUP($A2924,'Class-9'!$B$9:$FL$108,40,0))))</f>
        <v>0</v>
      </c>
      <c r="G2942" s="423">
        <f t="shared" ref="G2942:G2946" si="596">E2942+F2942</f>
        <v>0</v>
      </c>
      <c r="H2942" s="410">
        <f>IF($J2927="TC",0,IF($J2927="Nso",0,VLOOKUP($A2924,'Class-9'!$B$9:$FL$108,42,0)))</f>
        <v>0</v>
      </c>
      <c r="I2942" s="81">
        <f>IF($J2927="TC",0,IF($J2927="Nso",0,VLOOKUP($A2924,'Class-9'!$B$9:$FL$108,43,0)))</f>
        <v>0</v>
      </c>
      <c r="J2942" s="423">
        <f t="shared" ref="J2942:J2946" si="597">H2942+I2942</f>
        <v>0</v>
      </c>
      <c r="K2942" s="81">
        <f>IF($J2927="TC",0,IF($J2927="Nso",0,VLOOKUP($A2924,'Class-9'!$B$9:$FL$108,45,0)))</f>
        <v>0</v>
      </c>
      <c r="L2942" s="81">
        <f>IF($J2927="Nso",0,VLOOKUP($A2924,'Class-9'!$B$9:$FL$108,46,0))</f>
        <v>0</v>
      </c>
      <c r="M2942" s="423">
        <f t="shared" ref="M2942:M2946" si="598">K2942+L2942</f>
        <v>0</v>
      </c>
      <c r="N2942" s="81">
        <f t="shared" ref="N2942:N2946" si="599">G2942+J2942+M2942</f>
        <v>0</v>
      </c>
      <c r="O2942" s="82" t="str">
        <f>IF($J2927="TC",0,IF($J2927="Nso",0,VLOOKUP($A2924,'Class-9'!$B$9:$FL$108,52,0)))</f>
        <v/>
      </c>
    </row>
    <row r="2943" spans="1:15" ht="16.5" customHeight="1">
      <c r="A2943" s="1138"/>
      <c r="B2943" s="417" t="s">
        <v>200</v>
      </c>
      <c r="C2943" s="1112" t="str">
        <f>'Class-9'!$BB$3</f>
        <v>SANSKRIT-II</v>
      </c>
      <c r="D2943" s="1113"/>
      <c r="E2943" s="81">
        <f>IF($J2927="TC",0,IF($J2927="Nso",0,VLOOKUP($A2924,'Class-9'!$B$9:$FL$108,53,0)))</f>
        <v>0</v>
      </c>
      <c r="F2943" s="81">
        <f>IF($J2927="TC",0,IF($J2927="Nso",0,VLOOKUP($A2924,'Class-9'!$B$9:$FL$108,54,0)))</f>
        <v>0</v>
      </c>
      <c r="G2943" s="257">
        <f t="shared" si="596"/>
        <v>0</v>
      </c>
      <c r="H2943" s="258">
        <f>IF($J2927="TC",0,IF($J2927="Nso",0,VLOOKUP($A2924,'Class-9'!$B$9:$FL$108,56,0)))</f>
        <v>0</v>
      </c>
      <c r="I2943" s="81">
        <f>IF($J2927="TC",0,IF($J2927="Nso",0,VLOOKUP($A2924,'Class-9'!$B$9:$FL$108,57,0)))</f>
        <v>0</v>
      </c>
      <c r="J2943" s="257">
        <f t="shared" si="597"/>
        <v>0</v>
      </c>
      <c r="K2943" s="81">
        <f>IF($J2927="TC",0,IF($J2927="Nso",0,VLOOKUP($A2924,'Class-9'!$B$9:$FL$108,59,0)))</f>
        <v>0</v>
      </c>
      <c r="L2943" s="81">
        <f>IF($J2927="Nso",0,VLOOKUP($A2924,'Class-9'!$B$9:$FL$108,60,0))</f>
        <v>0</v>
      </c>
      <c r="M2943" s="257">
        <f t="shared" si="598"/>
        <v>0</v>
      </c>
      <c r="N2943" s="81">
        <f t="shared" si="599"/>
        <v>0</v>
      </c>
      <c r="O2943" s="82" t="str">
        <f>IF($J2927="TC",0,IF($J2927="Nso",0,VLOOKUP($A2924,'Class-9'!$B$9:$FL$108,66,0)))</f>
        <v/>
      </c>
    </row>
    <row r="2944" spans="1:15" ht="16.5" customHeight="1">
      <c r="A2944" s="1138"/>
      <c r="B2944" s="417" t="s">
        <v>200</v>
      </c>
      <c r="C2944" s="1112" t="str">
        <f>'Class-9'!$BP$3</f>
        <v>MATHEMATICS</v>
      </c>
      <c r="D2944" s="1113"/>
      <c r="E2944" s="81">
        <f>IF($J2927="TC",0,IF($J2927="Nso",0,VLOOKUP($A2924,'Class-9'!$B$9:$FL$108,67,0)))</f>
        <v>0</v>
      </c>
      <c r="F2944" s="81">
        <f>IF($J2927="TC",0,IF($J2927="Nso",0,VLOOKUP($A2924,'Class-9'!$B$9:$FL$108,68,0)))</f>
        <v>0</v>
      </c>
      <c r="G2944" s="257">
        <f t="shared" si="596"/>
        <v>0</v>
      </c>
      <c r="H2944" s="258">
        <f>IF($J2927="TC",0,IF($J2927="Nso",0,VLOOKUP($A2924,'Class-9'!$B$9:$FL$108,70,0)))</f>
        <v>0</v>
      </c>
      <c r="I2944" s="81">
        <f>IF($J2927="TC",0,IF($J2927="Nso",0,VLOOKUP($A2924,'Class-9'!$B$9:$FL$108,71,0)))</f>
        <v>0</v>
      </c>
      <c r="J2944" s="257">
        <f t="shared" si="597"/>
        <v>0</v>
      </c>
      <c r="K2944" s="81">
        <f>IF($J2927="TC",0,IF($J2927="Nso",0,VLOOKUP($A2924,'Class-9'!$B$9:$FL$108,73,0)))</f>
        <v>0</v>
      </c>
      <c r="L2944" s="81">
        <f>IF($J2927="Nso",0,VLOOKUP($A2924,'Class-9'!$B$9:$FL$108,74,0))</f>
        <v>0</v>
      </c>
      <c r="M2944" s="257">
        <f t="shared" si="598"/>
        <v>0</v>
      </c>
      <c r="N2944" s="81">
        <f t="shared" si="599"/>
        <v>0</v>
      </c>
      <c r="O2944" s="82" t="str">
        <f>IF($J2927="TC",0,IF($J2927="Nso",0,VLOOKUP($A2924,'Class-9'!$B$9:$FL$108,80,0)))</f>
        <v/>
      </c>
    </row>
    <row r="2945" spans="1:15" ht="16.5" customHeight="1">
      <c r="A2945" s="1138"/>
      <c r="B2945" s="417" t="s">
        <v>200</v>
      </c>
      <c r="C2945" s="1114" t="str">
        <f>'Class-9'!$CD$3</f>
        <v>SCIENCE</v>
      </c>
      <c r="D2945" s="1115"/>
      <c r="E2945" s="411">
        <f>IF($J2927="TC",0,IF($J2927="Nso",0,VLOOKUP($A2924,'Class-9'!$B$9:$FL$108,81,0)))</f>
        <v>0</v>
      </c>
      <c r="F2945" s="411">
        <f>IF($J2927="TC",0,IF($J2927="Nso",0,VLOOKUP($A2924,'Class-9'!$B$9:$FL$108,82,0)))</f>
        <v>0</v>
      </c>
      <c r="G2945" s="412">
        <f t="shared" si="596"/>
        <v>0</v>
      </c>
      <c r="H2945" s="413">
        <f>IF($J2927="TC",0,IF($J2927="Nso",0,VLOOKUP($A2924,'Class-9'!$B$9:$FL$108,84,0)))</f>
        <v>0</v>
      </c>
      <c r="I2945" s="411">
        <f>IF($J2927="TC",0,IF($J2927="Nso",0,VLOOKUP($A2924,'Class-9'!$B$9:$FL$108,85,0)))</f>
        <v>0</v>
      </c>
      <c r="J2945" s="412">
        <f t="shared" si="597"/>
        <v>0</v>
      </c>
      <c r="K2945" s="411">
        <f>IF($J2927="TC",0,IF($J2927="Nso",0,VLOOKUP($A2924,'Class-9'!$B$9:$FL$108,87,0)))</f>
        <v>0</v>
      </c>
      <c r="L2945" s="411">
        <f>IF($J2927="Nso",0,VLOOKUP($A2924,'Class-9'!$B$9:$FL$108,88,0))</f>
        <v>0</v>
      </c>
      <c r="M2945" s="412">
        <f t="shared" si="598"/>
        <v>0</v>
      </c>
      <c r="N2945" s="411">
        <f t="shared" si="599"/>
        <v>0</v>
      </c>
      <c r="O2945" s="414" t="str">
        <f>IF($J2927="TC",0,IF($J2927="Nso",0,VLOOKUP($A2924,'Class-9'!$B$9:$FL$108,94,0)))</f>
        <v/>
      </c>
    </row>
    <row r="2946" spans="1:15" ht="16.5" customHeight="1" thickBot="1">
      <c r="A2946" s="1138"/>
      <c r="B2946" s="417" t="s">
        <v>200</v>
      </c>
      <c r="C2946" s="1114" t="str">
        <f>'Class-9'!$CR$3</f>
        <v>SOCIAL SCIENCE</v>
      </c>
      <c r="D2946" s="1115"/>
      <c r="E2946" s="411">
        <f>IF($J2928="TC",0,IF($J2927="Nso",0,VLOOKUP($A2924,'Class-9'!$B$9:$FL$108,95,0)))</f>
        <v>0</v>
      </c>
      <c r="F2946" s="411">
        <f>IF($J2928="TC",0,IF($J2927="Nso",0,VLOOKUP($A2924,'Class-9'!$B$9:$FL$108,96,0)))</f>
        <v>0</v>
      </c>
      <c r="G2946" s="412">
        <f t="shared" si="596"/>
        <v>0</v>
      </c>
      <c r="H2946" s="413">
        <f>IF($J2928="TC",0,IF($J2927="Nso",0,VLOOKUP($A2924,'Class-9'!$B$9:$FL$108,98,0)))</f>
        <v>0</v>
      </c>
      <c r="I2946" s="411">
        <f>IF($J2928="TC",0,IF($J2927="Nso",0,VLOOKUP($A2924,'Class-9'!$B$9:$FL$108,99,0)))</f>
        <v>0</v>
      </c>
      <c r="J2946" s="412">
        <f t="shared" si="597"/>
        <v>0</v>
      </c>
      <c r="K2946" s="411">
        <f>IF($J2928="TC",0,IF($J2927="Nso",0,VLOOKUP($A2924,'Class-9'!$B$9:$FL$108,101,0)))</f>
        <v>0</v>
      </c>
      <c r="L2946" s="411">
        <f>IF($J2928="Nso",0,VLOOKUP($A2924,'Class-9'!$B$9:$FL$108,102,0))</f>
        <v>0</v>
      </c>
      <c r="M2946" s="412">
        <f t="shared" si="598"/>
        <v>0</v>
      </c>
      <c r="N2946" s="411">
        <f t="shared" si="599"/>
        <v>0</v>
      </c>
      <c r="O2946" s="414" t="str">
        <f>IF($J2928="TC",0,IF($J2927="Nso",0,VLOOKUP($A2924,'Class-9'!$B$9:$FL$108,108,0)))</f>
        <v/>
      </c>
    </row>
    <row r="2947" spans="1:15" ht="23.25" customHeight="1">
      <c r="A2947" s="1138"/>
      <c r="B2947" s="417" t="s">
        <v>200</v>
      </c>
      <c r="C2947" s="1116" t="s">
        <v>89</v>
      </c>
      <c r="D2947" s="1117"/>
      <c r="E2947" s="1118"/>
      <c r="F2947" s="1122" t="s">
        <v>90</v>
      </c>
      <c r="G2947" s="1123"/>
      <c r="H2947" s="1124" t="s">
        <v>91</v>
      </c>
      <c r="I2947" s="1125"/>
      <c r="J2947" s="1126" t="s">
        <v>47</v>
      </c>
      <c r="K2947" s="1127"/>
      <c r="L2947" s="415" t="s">
        <v>111</v>
      </c>
      <c r="M2947" s="1128" t="s">
        <v>45</v>
      </c>
      <c r="N2947" s="1129"/>
      <c r="O2947" s="416" t="s">
        <v>49</v>
      </c>
    </row>
    <row r="2948" spans="1:15" ht="20.25" customHeight="1" thickBot="1">
      <c r="A2948" s="1138"/>
      <c r="B2948" s="417" t="s">
        <v>200</v>
      </c>
      <c r="C2948" s="1119"/>
      <c r="D2948" s="1120"/>
      <c r="E2948" s="1121"/>
      <c r="F2948" s="1130">
        <f>IF($J2927="TC",0,IF($J2927="Nso",0,VLOOKUP($A2924,'Class-9'!$B$9:$FL$108,160,0)))</f>
        <v>0</v>
      </c>
      <c r="G2948" s="1131"/>
      <c r="H2948" s="1130">
        <f>IF($J2927="TC",0,IF($J2927="Nso",0,VLOOKUP($A2924,'Class-9'!$B$9:$FL$108,161,0)))</f>
        <v>0</v>
      </c>
      <c r="I2948" s="1131"/>
      <c r="J2948" s="1132">
        <f>IF($J2927="TC",0,IF($J2927="Nso",0,VLOOKUP($A2924,'Class-9'!$B$9:$FL$108,162,0)))</f>
        <v>0</v>
      </c>
      <c r="K2948" s="1133"/>
      <c r="L2948" s="259" t="str">
        <f>IF($J2927="TC",0,IF($J2927="Nso",0,VLOOKUP($A2924,'Class-9'!$B$9:$FL$108,163,0)))</f>
        <v/>
      </c>
      <c r="M2948" s="1134" t="str">
        <f>IF($J2927="TC","TC",IF($J2927="Nso","NSO",VLOOKUP($A2924,'Class-9'!$B$9:$FL$108,164,0)))</f>
        <v/>
      </c>
      <c r="N2948" s="1135"/>
      <c r="O2948" s="79" t="str">
        <f>IF($J2927="Nso",0,VLOOKUP($A2924,'Class-9'!$B$9:$FL$108,166,0))</f>
        <v/>
      </c>
    </row>
    <row r="2949" spans="1:15" ht="20.25" customHeight="1">
      <c r="A2949" s="1138"/>
      <c r="B2949" s="417" t="s">
        <v>200</v>
      </c>
      <c r="C2949" s="1061" t="s">
        <v>64</v>
      </c>
      <c r="D2949" s="1062"/>
      <c r="E2949" s="1062"/>
      <c r="F2949" s="1062"/>
      <c r="G2949" s="1062"/>
      <c r="H2949" s="1063"/>
      <c r="I2949" s="1064" t="s">
        <v>65</v>
      </c>
      <c r="J2949" s="1065"/>
      <c r="K2949" s="1065"/>
      <c r="L2949" s="83">
        <f>VLOOKUP($A2924,'Class-9'!$B$9:$FL$108,157,0)</f>
        <v>0</v>
      </c>
      <c r="M2949" s="1066" t="s">
        <v>121</v>
      </c>
      <c r="N2949" s="1067"/>
      <c r="O2949" s="1068"/>
    </row>
    <row r="2950" spans="1:15" ht="20.25" customHeight="1" thickBot="1">
      <c r="A2950" s="1138"/>
      <c r="B2950" s="417" t="s">
        <v>200</v>
      </c>
      <c r="C2950" s="1069" t="s">
        <v>60</v>
      </c>
      <c r="D2950" s="1070"/>
      <c r="E2950" s="1070"/>
      <c r="F2950" s="1071" t="s">
        <v>192</v>
      </c>
      <c r="G2950" s="1071"/>
      <c r="H2950" s="260" t="s">
        <v>53</v>
      </c>
      <c r="I2950" s="1072" t="s">
        <v>66</v>
      </c>
      <c r="J2950" s="1073"/>
      <c r="K2950" s="1073"/>
      <c r="L2950" s="113">
        <f>VLOOKUP($A2924,'Class-9'!$B$9:$FL$108,158,0)</f>
        <v>0</v>
      </c>
      <c r="M2950" s="1074" t="str">
        <f>IF($J2927="TC",0,IF($J2927="Nso",0,VLOOKUP($A2924,'Class-9'!$B$9:$FL$108,159,0)))</f>
        <v/>
      </c>
      <c r="N2950" s="1075"/>
      <c r="O2950" s="1076"/>
    </row>
    <row r="2951" spans="1:15" ht="17.25" customHeight="1">
      <c r="A2951" s="1138"/>
      <c r="B2951" s="417" t="s">
        <v>200</v>
      </c>
      <c r="C2951" s="1069"/>
      <c r="D2951" s="1070"/>
      <c r="E2951" s="1070"/>
      <c r="F2951" s="1071"/>
      <c r="G2951" s="1071"/>
      <c r="H2951" s="261" t="s">
        <v>119</v>
      </c>
      <c r="I2951" s="1077" t="s">
        <v>67</v>
      </c>
      <c r="J2951" s="1078"/>
      <c r="K2951" s="1078"/>
      <c r="L2951" s="1079">
        <f>IF($J2927="TC","Transferred",IF($J2927="Nso","NameSeparated",VLOOKUP($A2924,'Class-9'!$B$9:$FL$108,167,0)))</f>
        <v>0</v>
      </c>
      <c r="M2951" s="1079"/>
      <c r="N2951" s="1079"/>
      <c r="O2951" s="1080"/>
    </row>
    <row r="2952" spans="1:15" ht="17.25" customHeight="1">
      <c r="A2952" s="1138"/>
      <c r="B2952" s="417" t="s">
        <v>200</v>
      </c>
      <c r="C2952" s="1081" t="str">
        <f>'Class-9'!$DF$3</f>
        <v>Foundation Of Information Tech.</v>
      </c>
      <c r="D2952" s="1082"/>
      <c r="E2952" s="1083"/>
      <c r="F2952" s="1084" t="str">
        <f>IF($J2927="TC",0,IF($J2927="Nso",0,VLOOKUP($A2924,'Class-9'!$B$9:$GP$108,185,0)))</f>
        <v>0/200</v>
      </c>
      <c r="G2952" s="1084"/>
      <c r="H2952" s="78" t="str">
        <f>IF($J2927="TC",0,IF($J2927="Nso",0,VLOOKUP($A2924,'Class-9'!$B$9:$GP$108,120,0)))</f>
        <v/>
      </c>
      <c r="I2952" s="1085" t="s">
        <v>79</v>
      </c>
      <c r="J2952" s="1086"/>
      <c r="K2952" s="1086"/>
      <c r="L2952" s="1087">
        <f>'Class-9'!$T$2</f>
        <v>44676</v>
      </c>
      <c r="M2952" s="1088"/>
      <c r="N2952" s="1088"/>
      <c r="O2952" s="1089"/>
    </row>
    <row r="2953" spans="1:15" ht="21" customHeight="1">
      <c r="A2953" s="1138"/>
      <c r="B2953" s="417" t="s">
        <v>200</v>
      </c>
      <c r="C2953" s="1090" t="str">
        <f>'Class-9'!$DR$3</f>
        <v>Health &amp; Phy. Edu.</v>
      </c>
      <c r="D2953" s="1084"/>
      <c r="E2953" s="1084"/>
      <c r="F2953" s="1030" t="str">
        <f>IF($J2927="TC",0,IF($J2927="Nso",0,VLOOKUP($A2924,'Class-9'!$B$9:$GP$108,189,0)))</f>
        <v>0/200</v>
      </c>
      <c r="G2953" s="1031"/>
      <c r="H2953" s="78" t="str">
        <f>IF($J2927="TC",0,IF($J2927="Nso",0,VLOOKUP($A2924,'Class-9'!$B$9:$GP$108,132,0)))</f>
        <v/>
      </c>
      <c r="I2953" s="1091"/>
      <c r="J2953" s="1092"/>
      <c r="K2953" s="1092"/>
      <c r="L2953" s="1092"/>
      <c r="M2953" s="1092"/>
      <c r="N2953" s="1092"/>
      <c r="O2953" s="1093"/>
    </row>
    <row r="2954" spans="1:15" ht="21" customHeight="1">
      <c r="A2954" s="1138"/>
      <c r="B2954" s="417" t="s">
        <v>200</v>
      </c>
      <c r="C2954" s="1028" t="str">
        <f>'Class-9'!$ED$3</f>
        <v>S.U.P.W.</v>
      </c>
      <c r="D2954" s="1029"/>
      <c r="E2954" s="1029"/>
      <c r="F2954" s="1030" t="str">
        <f>IF($J2927="TC",0,IF($J2927="Nso",0,VLOOKUP($A2924,'Class-9'!$B$9:$GP$108,193,0)))</f>
        <v>0/100</v>
      </c>
      <c r="G2954" s="1031"/>
      <c r="H2954" s="78" t="str">
        <f>IF($J2927="TC",0,IF($J2927="Nso",0,VLOOKUP($A2924,'Class-9'!$B$9:$GP$108,138,0)))</f>
        <v/>
      </c>
      <c r="I2954" s="1094"/>
      <c r="J2954" s="1095"/>
      <c r="K2954" s="1095"/>
      <c r="L2954" s="1095"/>
      <c r="M2954" s="1095"/>
      <c r="N2954" s="1095"/>
      <c r="O2954" s="1096"/>
    </row>
    <row r="2955" spans="1:15" ht="14.25" customHeight="1">
      <c r="A2955" s="1138"/>
      <c r="B2955" s="417" t="s">
        <v>200</v>
      </c>
      <c r="C2955" s="1028" t="str">
        <f>'Class-9'!$EJ$3</f>
        <v>ART EDUCATION</v>
      </c>
      <c r="D2955" s="1029"/>
      <c r="E2955" s="1029"/>
      <c r="F2955" s="1030" t="str">
        <f>IF($J2926="TC",0,IF($J2926="Nso",0,VLOOKUP($A2924,'Class-9'!$B$9:$GP$108,197,0)))</f>
        <v>0/100</v>
      </c>
      <c r="G2955" s="1031"/>
      <c r="H2955" s="78" t="str">
        <f>IF($J2926="TC",0,IF($J2926="Nso",0,VLOOKUP($A2924,'Class-9'!$B$9:$GP$108,144,0)))</f>
        <v/>
      </c>
      <c r="I2955" s="1032" t="s">
        <v>92</v>
      </c>
      <c r="J2955" s="1033"/>
      <c r="K2955" s="1033"/>
      <c r="L2955" s="1033"/>
      <c r="M2955" s="1033"/>
      <c r="N2955" s="1033"/>
      <c r="O2955" s="1034"/>
    </row>
    <row r="2956" spans="1:15" ht="14.25" customHeight="1" thickBot="1">
      <c r="A2956" s="1138"/>
      <c r="B2956" s="417" t="s">
        <v>200</v>
      </c>
      <c r="C2956" s="1035" t="str">
        <f>'Class-9'!$EP$3</f>
        <v>H &amp; C RAJ</v>
      </c>
      <c r="D2956" s="1036"/>
      <c r="E2956" s="1036"/>
      <c r="F2956" s="1037" t="str">
        <f>IF($J2927="TC",0,IF($J2927="Nso",0,VLOOKUP($A2924,'Class-9'!$B$9:$GU$108,201,0)))</f>
        <v>0/200</v>
      </c>
      <c r="G2956" s="1038"/>
      <c r="H2956" s="374" t="str">
        <f>IF($J2927="TC",0,IF($J2927="Nso",0,VLOOKUP($A2924,'Class-9'!$B$9:$GU$108,156,0)))</f>
        <v/>
      </c>
      <c r="I2956" s="1032" t="s">
        <v>73</v>
      </c>
      <c r="J2956" s="1033"/>
      <c r="K2956" s="1033"/>
      <c r="L2956" s="1033"/>
      <c r="M2956" s="1033"/>
      <c r="N2956" s="1033"/>
      <c r="O2956" s="1034"/>
    </row>
    <row r="2957" spans="1:15" ht="20.25" customHeight="1">
      <c r="A2957" s="1138"/>
      <c r="B2957" s="417" t="s">
        <v>200</v>
      </c>
      <c r="C2957" s="1046" t="s">
        <v>204</v>
      </c>
      <c r="D2957" s="1047"/>
      <c r="E2957" s="1048"/>
      <c r="F2957" s="1055" t="s">
        <v>205</v>
      </c>
      <c r="G2957" s="1056"/>
      <c r="H2957" s="434" t="s">
        <v>34</v>
      </c>
      <c r="I2957" s="1039" t="s">
        <v>74</v>
      </c>
      <c r="J2957" s="1033"/>
      <c r="K2957" s="1033"/>
      <c r="L2957" s="1033"/>
      <c r="M2957" s="1033"/>
      <c r="N2957" s="1033"/>
      <c r="O2957" s="1034"/>
    </row>
    <row r="2958" spans="1:15" ht="20.25" customHeight="1">
      <c r="A2958" s="1138"/>
      <c r="B2958" s="417" t="s">
        <v>200</v>
      </c>
      <c r="C2958" s="1049"/>
      <c r="D2958" s="1050"/>
      <c r="E2958" s="1051"/>
      <c r="F2958" s="1057" t="s">
        <v>206</v>
      </c>
      <c r="G2958" s="1058"/>
      <c r="H2958" s="435" t="s">
        <v>203</v>
      </c>
      <c r="I2958" s="1040" t="s">
        <v>75</v>
      </c>
      <c r="J2958" s="1041"/>
      <c r="K2958" s="1041"/>
      <c r="L2958" s="1041"/>
      <c r="M2958" s="1041"/>
      <c r="N2958" s="1041"/>
      <c r="O2958" s="1042"/>
    </row>
    <row r="2959" spans="1:15" ht="16.5" customHeight="1">
      <c r="A2959" s="1138"/>
      <c r="B2959" s="417" t="s">
        <v>200</v>
      </c>
      <c r="C2959" s="1049"/>
      <c r="D2959" s="1050"/>
      <c r="E2959" s="1051"/>
      <c r="F2959" s="1057" t="s">
        <v>210</v>
      </c>
      <c r="G2959" s="1058"/>
      <c r="H2959" s="435" t="s">
        <v>68</v>
      </c>
      <c r="I2959" s="1043"/>
      <c r="J2959" s="1044"/>
      <c r="K2959" s="1044"/>
      <c r="L2959" s="1044"/>
      <c r="M2959" s="1044"/>
      <c r="N2959" s="1044"/>
      <c r="O2959" s="1045"/>
    </row>
    <row r="2960" spans="1:15" ht="16.5" customHeight="1">
      <c r="A2960" s="1138"/>
      <c r="B2960" s="417" t="s">
        <v>200</v>
      </c>
      <c r="C2960" s="1049"/>
      <c r="D2960" s="1050"/>
      <c r="E2960" s="1051"/>
      <c r="F2960" s="1057" t="s">
        <v>211</v>
      </c>
      <c r="G2960" s="1058"/>
      <c r="H2960" s="435" t="s">
        <v>69</v>
      </c>
      <c r="I2960" s="1043"/>
      <c r="J2960" s="1044"/>
      <c r="K2960" s="1044"/>
      <c r="L2960" s="1044"/>
      <c r="M2960" s="1044"/>
      <c r="N2960" s="1044"/>
      <c r="O2960" s="1045"/>
    </row>
    <row r="2961" spans="1:16" ht="16.5" customHeight="1">
      <c r="A2961" s="1138"/>
      <c r="B2961" s="417" t="s">
        <v>200</v>
      </c>
      <c r="C2961" s="1049"/>
      <c r="D2961" s="1050"/>
      <c r="E2961" s="1051"/>
      <c r="F2961" s="1057" t="s">
        <v>120</v>
      </c>
      <c r="G2961" s="1058"/>
      <c r="H2961" s="435" t="s">
        <v>71</v>
      </c>
      <c r="I2961" s="1022" t="s">
        <v>93</v>
      </c>
      <c r="J2961" s="1023"/>
      <c r="K2961" s="1023"/>
      <c r="L2961" s="1023"/>
      <c r="M2961" s="1023"/>
      <c r="N2961" s="1023"/>
      <c r="O2961" s="1024"/>
    </row>
    <row r="2962" spans="1:16" ht="16.5" customHeight="1" thickBot="1">
      <c r="A2962" s="1138"/>
      <c r="B2962" s="418" t="s">
        <v>200</v>
      </c>
      <c r="C2962" s="1052"/>
      <c r="D2962" s="1053"/>
      <c r="E2962" s="1054"/>
      <c r="F2962" s="1059" t="s">
        <v>208</v>
      </c>
      <c r="G2962" s="1060"/>
      <c r="H2962" s="436" t="s">
        <v>70</v>
      </c>
      <c r="I2962" s="1025"/>
      <c r="J2962" s="1026"/>
      <c r="K2962" s="1026"/>
      <c r="L2962" s="1026"/>
      <c r="M2962" s="1026"/>
      <c r="N2962" s="1026"/>
      <c r="O2962" s="1027"/>
    </row>
    <row r="2963" spans="1:16" ht="15.75" thickTop="1">
      <c r="A2963" s="1136"/>
      <c r="B2963" s="1136"/>
      <c r="C2963" s="1136"/>
      <c r="D2963" s="1136"/>
      <c r="E2963" s="1136"/>
      <c r="F2963" s="1136"/>
      <c r="G2963" s="1136"/>
      <c r="H2963" s="1136"/>
      <c r="I2963" s="1136"/>
      <c r="J2963" s="1136"/>
      <c r="K2963" s="1136"/>
      <c r="L2963" s="1136"/>
      <c r="M2963" s="1136"/>
      <c r="N2963" s="1136"/>
      <c r="O2963" s="1136"/>
    </row>
    <row r="2964" spans="1:16" ht="24.75" customHeight="1" thickBot="1">
      <c r="A2964" s="263">
        <f>A2924+1</f>
        <v>76</v>
      </c>
      <c r="B2964" s="1137" t="s">
        <v>56</v>
      </c>
      <c r="C2964" s="1137"/>
      <c r="D2964" s="1137"/>
      <c r="E2964" s="1137"/>
      <c r="F2964" s="1137"/>
      <c r="G2964" s="1137"/>
      <c r="H2964" s="1137"/>
      <c r="I2964" s="1137"/>
      <c r="J2964" s="1137"/>
      <c r="K2964" s="1137"/>
      <c r="L2964" s="1137"/>
      <c r="M2964" s="1137"/>
      <c r="N2964" s="1137"/>
      <c r="O2964" s="1137"/>
    </row>
    <row r="2965" spans="1:16" s="430" customFormat="1" ht="30.75" customHeight="1" thickTop="1">
      <c r="A2965" s="1138"/>
      <c r="B2965" s="1139"/>
      <c r="C2965" s="1140"/>
      <c r="D2965" s="1143" t="str">
        <f>Master!$E$8</f>
        <v>Govt. Sr. Secondary School Raimalwada</v>
      </c>
      <c r="E2965" s="1144"/>
      <c r="F2965" s="1144"/>
      <c r="G2965" s="1144"/>
      <c r="H2965" s="1144"/>
      <c r="I2965" s="1144"/>
      <c r="J2965" s="1144"/>
      <c r="K2965" s="1144"/>
      <c r="L2965" s="1144"/>
      <c r="M2965" s="1144"/>
      <c r="N2965" s="1144"/>
      <c r="O2965" s="1145"/>
    </row>
    <row r="2966" spans="1:16" ht="26.25" customHeight="1" thickBot="1">
      <c r="A2966" s="1138"/>
      <c r="B2966" s="1141"/>
      <c r="C2966" s="1142"/>
      <c r="D2966" s="1146" t="str">
        <f>Master!$E$11</f>
        <v>P.S.-Bapini (Jodhpur)</v>
      </c>
      <c r="E2966" s="1147"/>
      <c r="F2966" s="1147"/>
      <c r="G2966" s="1147"/>
      <c r="H2966" s="1147"/>
      <c r="I2966" s="1147"/>
      <c r="J2966" s="1147"/>
      <c r="K2966" s="1147"/>
      <c r="L2966" s="1147"/>
      <c r="M2966" s="1147"/>
      <c r="N2966" s="1147"/>
      <c r="O2966" s="1148"/>
    </row>
    <row r="2967" spans="1:16" ht="22.5" customHeight="1">
      <c r="A2967" s="1138"/>
      <c r="B2967" s="262"/>
      <c r="C2967" s="1149" t="s">
        <v>183</v>
      </c>
      <c r="D2967" s="1150"/>
      <c r="E2967" s="1150"/>
      <c r="F2967" s="1150"/>
      <c r="G2967" s="1151"/>
      <c r="H2967" s="1158" t="s">
        <v>156</v>
      </c>
      <c r="I2967" s="1158"/>
      <c r="J2967" s="1161">
        <f>VLOOKUP($A2964,'Class-9'!$B$9:$K$108,6)</f>
        <v>0</v>
      </c>
      <c r="K2967" s="1162"/>
      <c r="L2967" s="1167" t="s">
        <v>76</v>
      </c>
      <c r="M2967" s="1168"/>
      <c r="N2967" s="1169" t="str">
        <f>Master!$E$14</f>
        <v>08151106901</v>
      </c>
      <c r="O2967" s="1170"/>
    </row>
    <row r="2968" spans="1:16" ht="18.75" customHeight="1">
      <c r="A2968" s="1138"/>
      <c r="B2968" s="37"/>
      <c r="C2968" s="1152"/>
      <c r="D2968" s="1153"/>
      <c r="E2968" s="1153"/>
      <c r="F2968" s="1153"/>
      <c r="G2968" s="1154"/>
      <c r="H2968" s="1159"/>
      <c r="I2968" s="1159"/>
      <c r="J2968" s="1163"/>
      <c r="K2968" s="1164"/>
      <c r="L2968" s="1171" t="s">
        <v>72</v>
      </c>
      <c r="M2968" s="1172"/>
      <c r="N2968" s="1172"/>
      <c r="O2968" s="1173"/>
      <c r="P2968" s="104" t="s">
        <v>191</v>
      </c>
    </row>
    <row r="2969" spans="1:16" ht="23.25" customHeight="1" thickBot="1">
      <c r="A2969" s="1138"/>
      <c r="B2969" s="37"/>
      <c r="C2969" s="1155"/>
      <c r="D2969" s="1156"/>
      <c r="E2969" s="1156"/>
      <c r="F2969" s="1156"/>
      <c r="G2969" s="1157"/>
      <c r="H2969" s="1160"/>
      <c r="I2969" s="1160"/>
      <c r="J2969" s="1165"/>
      <c r="K2969" s="1166"/>
      <c r="L2969" s="1174" t="s">
        <v>57</v>
      </c>
      <c r="M2969" s="1175"/>
      <c r="N2969" s="1176" t="str">
        <f>Master!$E$6</f>
        <v>2021-22</v>
      </c>
      <c r="O2969" s="1177"/>
    </row>
    <row r="2970" spans="1:16" ht="20.25" customHeight="1">
      <c r="A2970" s="1138"/>
      <c r="B2970" s="417" t="s">
        <v>200</v>
      </c>
      <c r="C2970" s="1178" t="s">
        <v>22</v>
      </c>
      <c r="D2970" s="1179"/>
      <c r="E2970" s="1179"/>
      <c r="F2970" s="1180"/>
      <c r="G2970" s="23" t="s">
        <v>181</v>
      </c>
      <c r="H2970" s="1181">
        <f>VLOOKUP($A2964,'Class-9'!$B$9:$FL$108,4,0)</f>
        <v>0</v>
      </c>
      <c r="I2970" s="1181"/>
      <c r="J2970" s="1181"/>
      <c r="K2970" s="1181"/>
      <c r="L2970" s="1181"/>
      <c r="M2970" s="1181"/>
      <c r="N2970" s="1181"/>
      <c r="O2970" s="1182"/>
    </row>
    <row r="2971" spans="1:16" ht="20.25" customHeight="1">
      <c r="A2971" s="1138"/>
      <c r="B2971" s="417" t="s">
        <v>200</v>
      </c>
      <c r="C2971" s="1183" t="s">
        <v>24</v>
      </c>
      <c r="D2971" s="1184"/>
      <c r="E2971" s="1184"/>
      <c r="F2971" s="1185"/>
      <c r="G2971" s="31" t="s">
        <v>181</v>
      </c>
      <c r="H2971" s="1186">
        <f>VLOOKUP($A2964,'Class-9'!$B$9:$FL$108,7,0)</f>
        <v>0</v>
      </c>
      <c r="I2971" s="1186"/>
      <c r="J2971" s="1186"/>
      <c r="K2971" s="1186"/>
      <c r="L2971" s="1186"/>
      <c r="M2971" s="1186"/>
      <c r="N2971" s="1186"/>
      <c r="O2971" s="1187"/>
    </row>
    <row r="2972" spans="1:16" ht="20.25" customHeight="1">
      <c r="A2972" s="1138"/>
      <c r="B2972" s="417" t="s">
        <v>200</v>
      </c>
      <c r="C2972" s="1183" t="s">
        <v>25</v>
      </c>
      <c r="D2972" s="1184"/>
      <c r="E2972" s="1184"/>
      <c r="F2972" s="1185"/>
      <c r="G2972" s="31" t="s">
        <v>181</v>
      </c>
      <c r="H2972" s="1186">
        <f>VLOOKUP($A2964,'Class-9'!$B$9:$FL$108,8,0)</f>
        <v>0</v>
      </c>
      <c r="I2972" s="1186"/>
      <c r="J2972" s="1186"/>
      <c r="K2972" s="1186"/>
      <c r="L2972" s="1186"/>
      <c r="M2972" s="1186"/>
      <c r="N2972" s="1186"/>
      <c r="O2972" s="1187"/>
    </row>
    <row r="2973" spans="1:16" ht="20.25" customHeight="1">
      <c r="A2973" s="1138"/>
      <c r="B2973" s="417" t="s">
        <v>200</v>
      </c>
      <c r="C2973" s="1183" t="s">
        <v>58</v>
      </c>
      <c r="D2973" s="1184"/>
      <c r="E2973" s="1184"/>
      <c r="F2973" s="1185"/>
      <c r="G2973" s="31" t="s">
        <v>181</v>
      </c>
      <c r="H2973" s="1186">
        <f>VLOOKUP($A2964,'Class-9'!$B$9:$FL$108,9,0)</f>
        <v>0</v>
      </c>
      <c r="I2973" s="1186"/>
      <c r="J2973" s="1186"/>
      <c r="K2973" s="1186"/>
      <c r="L2973" s="1186"/>
      <c r="M2973" s="1186"/>
      <c r="N2973" s="1186"/>
      <c r="O2973" s="1187"/>
    </row>
    <row r="2974" spans="1:16" ht="20.25" customHeight="1">
      <c r="A2974" s="1138"/>
      <c r="B2974" s="417" t="s">
        <v>200</v>
      </c>
      <c r="C2974" s="1183" t="s">
        <v>59</v>
      </c>
      <c r="D2974" s="1184"/>
      <c r="E2974" s="1184"/>
      <c r="F2974" s="1185"/>
      <c r="G2974" s="31" t="s">
        <v>181</v>
      </c>
      <c r="H2974" s="1188" t="str">
        <f>CONCATENATE('Class-9'!$G$4,'Class-9'!$J$4)</f>
        <v>9(A)</v>
      </c>
      <c r="I2974" s="1186"/>
      <c r="J2974" s="1186"/>
      <c r="K2974" s="1186"/>
      <c r="L2974" s="1186"/>
      <c r="M2974" s="1186"/>
      <c r="N2974" s="1186"/>
      <c r="O2974" s="1187"/>
    </row>
    <row r="2975" spans="1:16" ht="20.25" customHeight="1" thickBot="1">
      <c r="A2975" s="1138"/>
      <c r="B2975" s="417" t="s">
        <v>200</v>
      </c>
      <c r="C2975" s="1189" t="s">
        <v>27</v>
      </c>
      <c r="D2975" s="1190"/>
      <c r="E2975" s="1190"/>
      <c r="F2975" s="1191"/>
      <c r="G2975" s="80" t="s">
        <v>181</v>
      </c>
      <c r="H2975" s="1192">
        <f>VLOOKUP($A2964,'Class-9'!$B$9:$FL$108,10,0)</f>
        <v>0</v>
      </c>
      <c r="I2975" s="1192"/>
      <c r="J2975" s="1192"/>
      <c r="K2975" s="1192"/>
      <c r="L2975" s="1192"/>
      <c r="M2975" s="1192"/>
      <c r="N2975" s="1192"/>
      <c r="O2975" s="1193"/>
    </row>
    <row r="2976" spans="1:16" ht="16.5" customHeight="1">
      <c r="A2976" s="1138"/>
      <c r="B2976" s="417" t="s">
        <v>200</v>
      </c>
      <c r="C2976" s="1194" t="s">
        <v>60</v>
      </c>
      <c r="D2976" s="1195"/>
      <c r="E2976" s="1198" t="s">
        <v>81</v>
      </c>
      <c r="F2976" s="1198" t="s">
        <v>82</v>
      </c>
      <c r="G2976" s="1200" t="s">
        <v>32</v>
      </c>
      <c r="H2976" s="1202" t="s">
        <v>61</v>
      </c>
      <c r="I2976" s="1202"/>
      <c r="J2976" s="1203"/>
      <c r="K2976" s="1204" t="s">
        <v>97</v>
      </c>
      <c r="L2976" s="1205"/>
      <c r="M2976" s="1206"/>
      <c r="N2976" s="1097" t="s">
        <v>88</v>
      </c>
      <c r="O2976" s="1099" t="s">
        <v>118</v>
      </c>
    </row>
    <row r="2977" spans="1:15" ht="16.5" customHeight="1">
      <c r="A2977" s="1138"/>
      <c r="B2977" s="417" t="s">
        <v>200</v>
      </c>
      <c r="C2977" s="1196"/>
      <c r="D2977" s="1197"/>
      <c r="E2977" s="1199"/>
      <c r="F2977" s="1199"/>
      <c r="G2977" s="1201"/>
      <c r="H2977" s="428" t="s">
        <v>31</v>
      </c>
      <c r="I2977" s="254" t="s">
        <v>194</v>
      </c>
      <c r="J2977" s="429" t="s">
        <v>32</v>
      </c>
      <c r="K2977" s="428" t="s">
        <v>31</v>
      </c>
      <c r="L2977" s="254" t="s">
        <v>194</v>
      </c>
      <c r="M2977" s="429" t="s">
        <v>32</v>
      </c>
      <c r="N2977" s="1098"/>
      <c r="O2977" s="1100"/>
    </row>
    <row r="2978" spans="1:15" ht="16.5" customHeight="1" thickBot="1">
      <c r="A2978" s="1138"/>
      <c r="B2978" s="417" t="s">
        <v>200</v>
      </c>
      <c r="C2978" s="1102" t="s">
        <v>62</v>
      </c>
      <c r="D2978" s="1103"/>
      <c r="E2978" s="253">
        <f>'Class-9'!$L$7</f>
        <v>10</v>
      </c>
      <c r="F2978" s="253">
        <f>'Class-9'!$M$7</f>
        <v>10</v>
      </c>
      <c r="G2978" s="255">
        <f>SUM(E2978:F2978)</f>
        <v>20</v>
      </c>
      <c r="H2978" s="253">
        <f>'Class-9'!$O$7</f>
        <v>24</v>
      </c>
      <c r="I2978" s="253">
        <f>'Class-9'!$P$7</f>
        <v>6</v>
      </c>
      <c r="J2978" s="255">
        <f>SUM(H2978:I2978)</f>
        <v>30</v>
      </c>
      <c r="K2978" s="253">
        <f>'Class-9'!$R$7</f>
        <v>40</v>
      </c>
      <c r="L2978" s="253">
        <f>'Class-9'!$S$7</f>
        <v>10</v>
      </c>
      <c r="M2978" s="255">
        <f>SUM(K2978:L2978)</f>
        <v>50</v>
      </c>
      <c r="N2978" s="129">
        <f>SUM(G2978,J2978,M2978)</f>
        <v>100</v>
      </c>
      <c r="O2978" s="1101"/>
    </row>
    <row r="2979" spans="1:15" ht="16.5" customHeight="1">
      <c r="A2979" s="1138"/>
      <c r="B2979" s="417" t="s">
        <v>200</v>
      </c>
      <c r="C2979" s="1104" t="str">
        <f>'Class-9'!$L$3</f>
        <v>HINDI</v>
      </c>
      <c r="D2979" s="1105"/>
      <c r="E2979" s="81">
        <f>IF($J2967="TC",0,IF($J2967="Nso",0,VLOOKUP($A2964,'Class-9'!$B$9:$FL$108,11,0)))</f>
        <v>0</v>
      </c>
      <c r="F2979" s="81">
        <f>IF($J2967="TC",0,IF($J2967="Nso",0,VLOOKUP($A2964,'Class-9'!$B$9:$FL$108,12,0)))</f>
        <v>0</v>
      </c>
      <c r="G2979" s="256">
        <f>E2979+F2979</f>
        <v>0</v>
      </c>
      <c r="H2979" s="81">
        <f>IF($J2967="TC",0,IF($J2967="Nso",0,VLOOKUP($A2964,'Class-9'!$B$9:$FL$108,14,0)))</f>
        <v>0</v>
      </c>
      <c r="I2979" s="81">
        <f>IF($J2967="TC",0,IF($J2967="Nso",0,VLOOKUP($A2964,'Class-9'!$B$9:$FL$108,15,0)))</f>
        <v>0</v>
      </c>
      <c r="J2979" s="256">
        <f>H2979+I2979</f>
        <v>0</v>
      </c>
      <c r="K2979" s="81">
        <f>IF($J2967="TC",0,IF($J2967="Nso",0,VLOOKUP($A2964,'Class-9'!$B$9:$FL$108,17,0)))</f>
        <v>0</v>
      </c>
      <c r="L2979" s="81">
        <f>IF($J2967="Nso",0,VLOOKUP($A2964,'Class-9'!$B$9:$FL$108,18,0))</f>
        <v>0</v>
      </c>
      <c r="M2979" s="256">
        <f>K2979+L2979</f>
        <v>0</v>
      </c>
      <c r="N2979" s="81">
        <f>G2979+J2979+M2979</f>
        <v>0</v>
      </c>
      <c r="O2979" s="82" t="str">
        <f>IF($J2967="TC",0,IF($J2967="Nso",0,VLOOKUP($A2964,'Class-9'!$B$9:$FL$108,24,0)))</f>
        <v/>
      </c>
    </row>
    <row r="2980" spans="1:15" ht="16.5" customHeight="1" thickBot="1">
      <c r="A2980" s="1138"/>
      <c r="B2980" s="417" t="s">
        <v>200</v>
      </c>
      <c r="C2980" s="1106" t="str">
        <f>'Class-9'!$Z$3</f>
        <v>ENGLISH</v>
      </c>
      <c r="D2980" s="1107"/>
      <c r="E2980" s="419">
        <f>IF($J2967="TC",0,IF($J2967="Nso",0,VLOOKUP($A2964,'Class-9'!$B$9:$FL$108,25,0)))</f>
        <v>0</v>
      </c>
      <c r="F2980" s="419">
        <f>IF($J2967="TC",0,IF($J2967="Nso",0,VLOOKUP($A2964,'Class-9'!$B$9:$FL$108,26,0)))</f>
        <v>0</v>
      </c>
      <c r="G2980" s="420">
        <f t="shared" ref="G2980" si="600">E2980+F2980</f>
        <v>0</v>
      </c>
      <c r="H2980" s="421">
        <f>IF($J2967="TC",0,IF($J2967="Nso",0,VLOOKUP($A2964,'Class-9'!$B$9:$FL$108,28,0)))</f>
        <v>0</v>
      </c>
      <c r="I2980" s="419">
        <f>IF($J2967="TC",0,IF($J2967="Nso",0,VLOOKUP($A2964,'Class-9'!$B$9:$FL$108,29,0)))</f>
        <v>0</v>
      </c>
      <c r="J2980" s="420">
        <f t="shared" ref="J2980" si="601">H2980+I2980</f>
        <v>0</v>
      </c>
      <c r="K2980" s="419">
        <f>IF($J2967="TC",0,IF($J2967="Nso",0,VLOOKUP($A2964,'Class-9'!$B$9:$FL$108,31,0)))</f>
        <v>0</v>
      </c>
      <c r="L2980" s="419">
        <f>IF($J2967="Nso",0,VLOOKUP($A2964,'Class-9'!$B$9:$FL$108,32,0))</f>
        <v>0</v>
      </c>
      <c r="M2980" s="420">
        <f t="shared" ref="M2980" si="602">K2980+L2980</f>
        <v>0</v>
      </c>
      <c r="N2980" s="419">
        <f t="shared" ref="N2980" si="603">G2980+J2980+M2980</f>
        <v>0</v>
      </c>
      <c r="O2980" s="422" t="str">
        <f>IF($J2967="TC",0,IF($J2967="Nso",0,VLOOKUP($A2964,'Class-9'!$B$9:$FL$108,38,0)))</f>
        <v/>
      </c>
    </row>
    <row r="2981" spans="1:15" ht="16.5" customHeight="1" thickBot="1">
      <c r="A2981" s="1138"/>
      <c r="B2981" s="417" t="s">
        <v>200</v>
      </c>
      <c r="C2981" s="1108" t="s">
        <v>62</v>
      </c>
      <c r="D2981" s="1109"/>
      <c r="E2981" s="424">
        <f>'Class-9'!$AN$7</f>
        <v>20</v>
      </c>
      <c r="F2981" s="424">
        <f>'Class-9'!$AO$7</f>
        <v>20</v>
      </c>
      <c r="G2981" s="425">
        <f>SUM(E2981:F2981)</f>
        <v>40</v>
      </c>
      <c r="H2981" s="424">
        <f>'Class-9'!$AQ$7</f>
        <v>48</v>
      </c>
      <c r="I2981" s="424">
        <f>'Class-9'!$AR$7</f>
        <v>12</v>
      </c>
      <c r="J2981" s="425">
        <f>SUM(H2981:I2981)</f>
        <v>60</v>
      </c>
      <c r="K2981" s="424">
        <f>'Class-9'!$AT$7</f>
        <v>80</v>
      </c>
      <c r="L2981" s="424">
        <f>'Class-9'!$AU$7</f>
        <v>20</v>
      </c>
      <c r="M2981" s="425">
        <f>SUM(K2981:L2981)</f>
        <v>100</v>
      </c>
      <c r="N2981" s="426">
        <f>SUM(G2981,J2981,M2981)</f>
        <v>200</v>
      </c>
      <c r="O2981" s="427" t="s">
        <v>201</v>
      </c>
    </row>
    <row r="2982" spans="1:15" ht="16.5" customHeight="1">
      <c r="A2982" s="1138"/>
      <c r="B2982" s="417" t="s">
        <v>200</v>
      </c>
      <c r="C2982" s="1110" t="str">
        <f>'Class-9'!$AN$3</f>
        <v>SANSKRIT-I</v>
      </c>
      <c r="D2982" s="1111"/>
      <c r="E2982" s="81">
        <f>IF($J2967="TC",0,IF($J2967="Nso",0,VLOOKUP($A2964,'Class-9'!$B$9:$FL$108,39,0)))</f>
        <v>0</v>
      </c>
      <c r="F2982" s="81">
        <f>IF($J2967="TC",0,IF($J2967="TC",0,IF($J2967="Nso",0,VLOOKUP($A2964,'Class-9'!$B$9:$FL$108,40,0))))</f>
        <v>0</v>
      </c>
      <c r="G2982" s="423">
        <f t="shared" ref="G2982:G2986" si="604">E2982+F2982</f>
        <v>0</v>
      </c>
      <c r="H2982" s="410">
        <f>IF($J2967="TC",0,IF($J2967="Nso",0,VLOOKUP($A2964,'Class-9'!$B$9:$FL$108,42,0)))</f>
        <v>0</v>
      </c>
      <c r="I2982" s="81">
        <f>IF($J2967="TC",0,IF($J2967="Nso",0,VLOOKUP($A2964,'Class-9'!$B$9:$FL$108,43,0)))</f>
        <v>0</v>
      </c>
      <c r="J2982" s="423">
        <f t="shared" ref="J2982:J2986" si="605">H2982+I2982</f>
        <v>0</v>
      </c>
      <c r="K2982" s="81">
        <f>IF($J2967="TC",0,IF($J2967="Nso",0,VLOOKUP($A2964,'Class-9'!$B$9:$FL$108,45,0)))</f>
        <v>0</v>
      </c>
      <c r="L2982" s="81">
        <f>IF($J2967="Nso",0,VLOOKUP($A2964,'Class-9'!$B$9:$FL$108,46,0))</f>
        <v>0</v>
      </c>
      <c r="M2982" s="423">
        <f t="shared" ref="M2982:M2986" si="606">K2982+L2982</f>
        <v>0</v>
      </c>
      <c r="N2982" s="81">
        <f t="shared" ref="N2982:N2986" si="607">G2982+J2982+M2982</f>
        <v>0</v>
      </c>
      <c r="O2982" s="82" t="str">
        <f>IF($J2967="TC",0,IF($J2967="Nso",0,VLOOKUP($A2964,'Class-9'!$B$9:$FL$108,52,0)))</f>
        <v/>
      </c>
    </row>
    <row r="2983" spans="1:15" ht="16.5" customHeight="1">
      <c r="A2983" s="1138"/>
      <c r="B2983" s="417" t="s">
        <v>200</v>
      </c>
      <c r="C2983" s="1112" t="str">
        <f>'Class-9'!$BB$3</f>
        <v>SANSKRIT-II</v>
      </c>
      <c r="D2983" s="1113"/>
      <c r="E2983" s="81">
        <f>IF($J2967="TC",0,IF($J2967="Nso",0,VLOOKUP($A2964,'Class-9'!$B$9:$FL$108,53,0)))</f>
        <v>0</v>
      </c>
      <c r="F2983" s="81">
        <f>IF($J2967="TC",0,IF($J2967="Nso",0,VLOOKUP($A2964,'Class-9'!$B$9:$FL$108,54,0)))</f>
        <v>0</v>
      </c>
      <c r="G2983" s="257">
        <f t="shared" si="604"/>
        <v>0</v>
      </c>
      <c r="H2983" s="258">
        <f>IF($J2967="TC",0,IF($J2967="Nso",0,VLOOKUP($A2964,'Class-9'!$B$9:$FL$108,56,0)))</f>
        <v>0</v>
      </c>
      <c r="I2983" s="81">
        <f>IF($J2967="TC",0,IF($J2967="Nso",0,VLOOKUP($A2964,'Class-9'!$B$9:$FL$108,57,0)))</f>
        <v>0</v>
      </c>
      <c r="J2983" s="257">
        <f t="shared" si="605"/>
        <v>0</v>
      </c>
      <c r="K2983" s="81">
        <f>IF($J2967="TC",0,IF($J2967="Nso",0,VLOOKUP($A2964,'Class-9'!$B$9:$FL$108,59,0)))</f>
        <v>0</v>
      </c>
      <c r="L2983" s="81">
        <f>IF($J2967="Nso",0,VLOOKUP($A2964,'Class-9'!$B$9:$FL$108,60,0))</f>
        <v>0</v>
      </c>
      <c r="M2983" s="257">
        <f t="shared" si="606"/>
        <v>0</v>
      </c>
      <c r="N2983" s="81">
        <f t="shared" si="607"/>
        <v>0</v>
      </c>
      <c r="O2983" s="82" t="str">
        <f>IF($J2967="TC",0,IF($J2967="Nso",0,VLOOKUP($A2964,'Class-9'!$B$9:$FL$108,66,0)))</f>
        <v/>
      </c>
    </row>
    <row r="2984" spans="1:15" ht="16.5" customHeight="1">
      <c r="A2984" s="1138"/>
      <c r="B2984" s="417" t="s">
        <v>200</v>
      </c>
      <c r="C2984" s="1112" t="str">
        <f>'Class-9'!$BP$3</f>
        <v>MATHEMATICS</v>
      </c>
      <c r="D2984" s="1113"/>
      <c r="E2984" s="81">
        <f>IF($J2967="TC",0,IF($J2967="Nso",0,VLOOKUP($A2964,'Class-9'!$B$9:$FL$108,67,0)))</f>
        <v>0</v>
      </c>
      <c r="F2984" s="81">
        <f>IF($J2967="TC",0,IF($J2967="Nso",0,VLOOKUP($A2964,'Class-9'!$B$9:$FL$108,68,0)))</f>
        <v>0</v>
      </c>
      <c r="G2984" s="257">
        <f t="shared" si="604"/>
        <v>0</v>
      </c>
      <c r="H2984" s="258">
        <f>IF($J2967="TC",0,IF($J2967="Nso",0,VLOOKUP($A2964,'Class-9'!$B$9:$FL$108,70,0)))</f>
        <v>0</v>
      </c>
      <c r="I2984" s="81">
        <f>IF($J2967="TC",0,IF($J2967="Nso",0,VLOOKUP($A2964,'Class-9'!$B$9:$FL$108,71,0)))</f>
        <v>0</v>
      </c>
      <c r="J2984" s="257">
        <f t="shared" si="605"/>
        <v>0</v>
      </c>
      <c r="K2984" s="81">
        <f>IF($J2967="TC",0,IF($J2967="Nso",0,VLOOKUP($A2964,'Class-9'!$B$9:$FL$108,73,0)))</f>
        <v>0</v>
      </c>
      <c r="L2984" s="81">
        <f>IF($J2967="Nso",0,VLOOKUP($A2964,'Class-9'!$B$9:$FL$108,74,0))</f>
        <v>0</v>
      </c>
      <c r="M2984" s="257">
        <f t="shared" si="606"/>
        <v>0</v>
      </c>
      <c r="N2984" s="81">
        <f t="shared" si="607"/>
        <v>0</v>
      </c>
      <c r="O2984" s="82" t="str">
        <f>IF($J2967="TC",0,IF($J2967="Nso",0,VLOOKUP($A2964,'Class-9'!$B$9:$FL$108,80,0)))</f>
        <v/>
      </c>
    </row>
    <row r="2985" spans="1:15" ht="16.5" customHeight="1">
      <c r="A2985" s="1138"/>
      <c r="B2985" s="417" t="s">
        <v>200</v>
      </c>
      <c r="C2985" s="1114" t="str">
        <f>'Class-9'!$CD$3</f>
        <v>SCIENCE</v>
      </c>
      <c r="D2985" s="1115"/>
      <c r="E2985" s="411">
        <f>IF($J2967="TC",0,IF($J2967="Nso",0,VLOOKUP($A2964,'Class-9'!$B$9:$FL$108,81,0)))</f>
        <v>0</v>
      </c>
      <c r="F2985" s="411">
        <f>IF($J2967="TC",0,IF($J2967="Nso",0,VLOOKUP($A2964,'Class-9'!$B$9:$FL$108,82,0)))</f>
        <v>0</v>
      </c>
      <c r="G2985" s="412">
        <f t="shared" si="604"/>
        <v>0</v>
      </c>
      <c r="H2985" s="413">
        <f>IF($J2967="TC",0,IF($J2967="Nso",0,VLOOKUP($A2964,'Class-9'!$B$9:$FL$108,84,0)))</f>
        <v>0</v>
      </c>
      <c r="I2985" s="411">
        <f>IF($J2967="TC",0,IF($J2967="Nso",0,VLOOKUP($A2964,'Class-9'!$B$9:$FL$108,85,0)))</f>
        <v>0</v>
      </c>
      <c r="J2985" s="412">
        <f t="shared" si="605"/>
        <v>0</v>
      </c>
      <c r="K2985" s="411">
        <f>IF($J2967="TC",0,IF($J2967="Nso",0,VLOOKUP($A2964,'Class-9'!$B$9:$FL$108,87,0)))</f>
        <v>0</v>
      </c>
      <c r="L2985" s="411">
        <f>IF($J2967="Nso",0,VLOOKUP($A2964,'Class-9'!$B$9:$FL$108,88,0))</f>
        <v>0</v>
      </c>
      <c r="M2985" s="412">
        <f t="shared" si="606"/>
        <v>0</v>
      </c>
      <c r="N2985" s="411">
        <f t="shared" si="607"/>
        <v>0</v>
      </c>
      <c r="O2985" s="414" t="str">
        <f>IF($J2967="TC",0,IF($J2967="Nso",0,VLOOKUP($A2964,'Class-9'!$B$9:$FL$108,94,0)))</f>
        <v/>
      </c>
    </row>
    <row r="2986" spans="1:15" ht="16.5" customHeight="1" thickBot="1">
      <c r="A2986" s="1138"/>
      <c r="B2986" s="417" t="s">
        <v>200</v>
      </c>
      <c r="C2986" s="1114" t="str">
        <f>'Class-9'!$CR$3</f>
        <v>SOCIAL SCIENCE</v>
      </c>
      <c r="D2986" s="1115"/>
      <c r="E2986" s="411">
        <f>IF($J2968="TC",0,IF($J2967="Nso",0,VLOOKUP($A2964,'Class-9'!$B$9:$FL$108,95,0)))</f>
        <v>0</v>
      </c>
      <c r="F2986" s="411">
        <f>IF($J2968="TC",0,IF($J2967="Nso",0,VLOOKUP($A2964,'Class-9'!$B$9:$FL$108,96,0)))</f>
        <v>0</v>
      </c>
      <c r="G2986" s="412">
        <f t="shared" si="604"/>
        <v>0</v>
      </c>
      <c r="H2986" s="413">
        <f>IF($J2968="TC",0,IF($J2967="Nso",0,VLOOKUP($A2964,'Class-9'!$B$9:$FL$108,98,0)))</f>
        <v>0</v>
      </c>
      <c r="I2986" s="411">
        <f>IF($J2968="TC",0,IF($J2967="Nso",0,VLOOKUP($A2964,'Class-9'!$B$9:$FL$108,99,0)))</f>
        <v>0</v>
      </c>
      <c r="J2986" s="412">
        <f t="shared" si="605"/>
        <v>0</v>
      </c>
      <c r="K2986" s="411">
        <f>IF($J2968="TC",0,IF($J2967="Nso",0,VLOOKUP($A2964,'Class-9'!$B$9:$FL$108,101,0)))</f>
        <v>0</v>
      </c>
      <c r="L2986" s="411">
        <f>IF($J2968="Nso",0,VLOOKUP($A2964,'Class-9'!$B$9:$FL$108,102,0))</f>
        <v>0</v>
      </c>
      <c r="M2986" s="412">
        <f t="shared" si="606"/>
        <v>0</v>
      </c>
      <c r="N2986" s="411">
        <f t="shared" si="607"/>
        <v>0</v>
      </c>
      <c r="O2986" s="414" t="str">
        <f>IF($J2968="TC",0,IF($J2967="Nso",0,VLOOKUP($A2964,'Class-9'!$B$9:$FL$108,108,0)))</f>
        <v/>
      </c>
    </row>
    <row r="2987" spans="1:15" ht="23.25" customHeight="1">
      <c r="A2987" s="1138"/>
      <c r="B2987" s="417" t="s">
        <v>200</v>
      </c>
      <c r="C2987" s="1116" t="s">
        <v>89</v>
      </c>
      <c r="D2987" s="1117"/>
      <c r="E2987" s="1118"/>
      <c r="F2987" s="1122" t="s">
        <v>90</v>
      </c>
      <c r="G2987" s="1123"/>
      <c r="H2987" s="1124" t="s">
        <v>91</v>
      </c>
      <c r="I2987" s="1125"/>
      <c r="J2987" s="1126" t="s">
        <v>47</v>
      </c>
      <c r="K2987" s="1127"/>
      <c r="L2987" s="415" t="s">
        <v>111</v>
      </c>
      <c r="M2987" s="1128" t="s">
        <v>45</v>
      </c>
      <c r="N2987" s="1129"/>
      <c r="O2987" s="416" t="s">
        <v>49</v>
      </c>
    </row>
    <row r="2988" spans="1:15" ht="20.25" customHeight="1" thickBot="1">
      <c r="A2988" s="1138"/>
      <c r="B2988" s="417" t="s">
        <v>200</v>
      </c>
      <c r="C2988" s="1119"/>
      <c r="D2988" s="1120"/>
      <c r="E2988" s="1121"/>
      <c r="F2988" s="1130">
        <f>IF($J2967="TC",0,IF($J2967="Nso",0,VLOOKUP($A2964,'Class-9'!$B$9:$FL$108,160,0)))</f>
        <v>0</v>
      </c>
      <c r="G2988" s="1131"/>
      <c r="H2988" s="1130">
        <f>IF($J2967="TC",0,IF($J2967="Nso",0,VLOOKUP($A2964,'Class-9'!$B$9:$FL$108,161,0)))</f>
        <v>0</v>
      </c>
      <c r="I2988" s="1131"/>
      <c r="J2988" s="1132">
        <f>IF($J2967="TC",0,IF($J2967="Nso",0,VLOOKUP($A2964,'Class-9'!$B$9:$FL$108,162,0)))</f>
        <v>0</v>
      </c>
      <c r="K2988" s="1133"/>
      <c r="L2988" s="259" t="str">
        <f>IF($J2967="TC",0,IF($J2967="Nso",0,VLOOKUP($A2964,'Class-9'!$B$9:$FL$108,163,0)))</f>
        <v/>
      </c>
      <c r="M2988" s="1134" t="str">
        <f>IF($J2967="TC","TC",IF($J2967="Nso","NSO",VLOOKUP($A2964,'Class-9'!$B$9:$FL$108,164,0)))</f>
        <v/>
      </c>
      <c r="N2988" s="1135"/>
      <c r="O2988" s="79" t="str">
        <f>IF($J2967="Nso",0,VLOOKUP($A2964,'Class-9'!$B$9:$FL$108,166,0))</f>
        <v/>
      </c>
    </row>
    <row r="2989" spans="1:15" ht="20.25" customHeight="1">
      <c r="A2989" s="1138"/>
      <c r="B2989" s="417" t="s">
        <v>200</v>
      </c>
      <c r="C2989" s="1061" t="s">
        <v>64</v>
      </c>
      <c r="D2989" s="1062"/>
      <c r="E2989" s="1062"/>
      <c r="F2989" s="1062"/>
      <c r="G2989" s="1062"/>
      <c r="H2989" s="1063"/>
      <c r="I2989" s="1064" t="s">
        <v>65</v>
      </c>
      <c r="J2989" s="1065"/>
      <c r="K2989" s="1065"/>
      <c r="L2989" s="83">
        <f>VLOOKUP($A2964,'Class-9'!$B$9:$FL$108,157,0)</f>
        <v>0</v>
      </c>
      <c r="M2989" s="1066" t="s">
        <v>121</v>
      </c>
      <c r="N2989" s="1067"/>
      <c r="O2989" s="1068"/>
    </row>
    <row r="2990" spans="1:15" ht="20.25" customHeight="1" thickBot="1">
      <c r="A2990" s="1138"/>
      <c r="B2990" s="417" t="s">
        <v>200</v>
      </c>
      <c r="C2990" s="1069" t="s">
        <v>60</v>
      </c>
      <c r="D2990" s="1070"/>
      <c r="E2990" s="1070"/>
      <c r="F2990" s="1071" t="s">
        <v>192</v>
      </c>
      <c r="G2990" s="1071"/>
      <c r="H2990" s="260" t="s">
        <v>53</v>
      </c>
      <c r="I2990" s="1072" t="s">
        <v>66</v>
      </c>
      <c r="J2990" s="1073"/>
      <c r="K2990" s="1073"/>
      <c r="L2990" s="113">
        <f>VLOOKUP($A2964,'Class-9'!$B$9:$FL$108,158,0)</f>
        <v>0</v>
      </c>
      <c r="M2990" s="1074" t="str">
        <f>IF($J2967="TC",0,IF($J2967="Nso",0,VLOOKUP($A2964,'Class-9'!$B$9:$FL$108,159,0)))</f>
        <v/>
      </c>
      <c r="N2990" s="1075"/>
      <c r="O2990" s="1076"/>
    </row>
    <row r="2991" spans="1:15" ht="17.25" customHeight="1">
      <c r="A2991" s="1138"/>
      <c r="B2991" s="417" t="s">
        <v>200</v>
      </c>
      <c r="C2991" s="1069"/>
      <c r="D2991" s="1070"/>
      <c r="E2991" s="1070"/>
      <c r="F2991" s="1071"/>
      <c r="G2991" s="1071"/>
      <c r="H2991" s="261" t="s">
        <v>119</v>
      </c>
      <c r="I2991" s="1077" t="s">
        <v>67</v>
      </c>
      <c r="J2991" s="1078"/>
      <c r="K2991" s="1078"/>
      <c r="L2991" s="1079">
        <f>IF($J2967="TC","Transferred",IF($J2967="Nso","NameSeparated",VLOOKUP($A2964,'Class-9'!$B$9:$FL$108,167,0)))</f>
        <v>0</v>
      </c>
      <c r="M2991" s="1079"/>
      <c r="N2991" s="1079"/>
      <c r="O2991" s="1080"/>
    </row>
    <row r="2992" spans="1:15" ht="17.25" customHeight="1">
      <c r="A2992" s="1138"/>
      <c r="B2992" s="417" t="s">
        <v>200</v>
      </c>
      <c r="C2992" s="1081" t="str">
        <f>'Class-9'!$DF$3</f>
        <v>Foundation Of Information Tech.</v>
      </c>
      <c r="D2992" s="1082"/>
      <c r="E2992" s="1083"/>
      <c r="F2992" s="1084" t="str">
        <f>IF($J2967="TC",0,IF($J2967="Nso",0,VLOOKUP($A2964,'Class-9'!$B$9:$GP$108,185,0)))</f>
        <v>0/200</v>
      </c>
      <c r="G2992" s="1084"/>
      <c r="H2992" s="78" t="str">
        <f>IF($J2967="TC",0,IF($J2967="Nso",0,VLOOKUP($A2964,'Class-9'!$B$9:$GP$108,120,0)))</f>
        <v/>
      </c>
      <c r="I2992" s="1085" t="s">
        <v>79</v>
      </c>
      <c r="J2992" s="1086"/>
      <c r="K2992" s="1086"/>
      <c r="L2992" s="1087">
        <f>'Class-9'!$T$2</f>
        <v>44676</v>
      </c>
      <c r="M2992" s="1088"/>
      <c r="N2992" s="1088"/>
      <c r="O2992" s="1089"/>
    </row>
    <row r="2993" spans="1:16" ht="21" customHeight="1">
      <c r="A2993" s="1138"/>
      <c r="B2993" s="417" t="s">
        <v>200</v>
      </c>
      <c r="C2993" s="1090" t="str">
        <f>'Class-9'!$DR$3</f>
        <v>Health &amp; Phy. Edu.</v>
      </c>
      <c r="D2993" s="1084"/>
      <c r="E2993" s="1084"/>
      <c r="F2993" s="1030" t="str">
        <f>IF($J2967="TC",0,IF($J2967="Nso",0,VLOOKUP($A2964,'Class-9'!$B$9:$GP$108,189,0)))</f>
        <v>0/200</v>
      </c>
      <c r="G2993" s="1031"/>
      <c r="H2993" s="78" t="str">
        <f>IF($J2967="TC",0,IF($J2967="Nso",0,VLOOKUP($A2964,'Class-9'!$B$9:$GP$108,132,0)))</f>
        <v/>
      </c>
      <c r="I2993" s="1091"/>
      <c r="J2993" s="1092"/>
      <c r="K2993" s="1092"/>
      <c r="L2993" s="1092"/>
      <c r="M2993" s="1092"/>
      <c r="N2993" s="1092"/>
      <c r="O2993" s="1093"/>
    </row>
    <row r="2994" spans="1:16" ht="21" customHeight="1">
      <c r="A2994" s="1138"/>
      <c r="B2994" s="417" t="s">
        <v>200</v>
      </c>
      <c r="C2994" s="1028" t="str">
        <f>'Class-9'!$ED$3</f>
        <v>S.U.P.W.</v>
      </c>
      <c r="D2994" s="1029"/>
      <c r="E2994" s="1029"/>
      <c r="F2994" s="1030" t="str">
        <f>IF($J2967="TC",0,IF($J2967="Nso",0,VLOOKUP($A2964,'Class-9'!$B$9:$GP$108,193,0)))</f>
        <v>0/100</v>
      </c>
      <c r="G2994" s="1031"/>
      <c r="H2994" s="78" t="str">
        <f>IF($J2967="TC",0,IF($J2967="Nso",0,VLOOKUP($A2964,'Class-9'!$B$9:$GP$108,138,0)))</f>
        <v/>
      </c>
      <c r="I2994" s="1094"/>
      <c r="J2994" s="1095"/>
      <c r="K2994" s="1095"/>
      <c r="L2994" s="1095"/>
      <c r="M2994" s="1095"/>
      <c r="N2994" s="1095"/>
      <c r="O2994" s="1096"/>
    </row>
    <row r="2995" spans="1:16" ht="14.25" customHeight="1">
      <c r="A2995" s="1138"/>
      <c r="B2995" s="417" t="s">
        <v>200</v>
      </c>
      <c r="C2995" s="1028" t="str">
        <f>'Class-9'!$EJ$3</f>
        <v>ART EDUCATION</v>
      </c>
      <c r="D2995" s="1029"/>
      <c r="E2995" s="1029"/>
      <c r="F2995" s="1030" t="str">
        <f>IF($J2966="TC",0,IF($J2966="Nso",0,VLOOKUP($A2964,'Class-9'!$B$9:$GP$108,197,0)))</f>
        <v>0/100</v>
      </c>
      <c r="G2995" s="1031"/>
      <c r="H2995" s="78" t="str">
        <f>IF($J2966="TC",0,IF($J2966="Nso",0,VLOOKUP($A2964,'Class-9'!$B$9:$GP$108,144,0)))</f>
        <v/>
      </c>
      <c r="I2995" s="1032" t="s">
        <v>92</v>
      </c>
      <c r="J2995" s="1033"/>
      <c r="K2995" s="1033"/>
      <c r="L2995" s="1033"/>
      <c r="M2995" s="1033"/>
      <c r="N2995" s="1033"/>
      <c r="O2995" s="1034"/>
    </row>
    <row r="2996" spans="1:16" ht="14.25" customHeight="1" thickBot="1">
      <c r="A2996" s="1138"/>
      <c r="B2996" s="417" t="s">
        <v>200</v>
      </c>
      <c r="C2996" s="1035" t="str">
        <f>'Class-9'!$EP$3</f>
        <v>H &amp; C RAJ</v>
      </c>
      <c r="D2996" s="1036"/>
      <c r="E2996" s="1036"/>
      <c r="F2996" s="1037" t="str">
        <f>IF($J2967="TC",0,IF($J2967="Nso",0,VLOOKUP($A2964,'Class-9'!$B$9:$GU$108,201,0)))</f>
        <v>0/200</v>
      </c>
      <c r="G2996" s="1038"/>
      <c r="H2996" s="374" t="str">
        <f>IF($J2967="TC",0,IF($J2967="Nso",0,VLOOKUP($A2964,'Class-9'!$B$9:$GU$108,156,0)))</f>
        <v/>
      </c>
      <c r="I2996" s="1032" t="s">
        <v>73</v>
      </c>
      <c r="J2996" s="1033"/>
      <c r="K2996" s="1033"/>
      <c r="L2996" s="1033"/>
      <c r="M2996" s="1033"/>
      <c r="N2996" s="1033"/>
      <c r="O2996" s="1034"/>
    </row>
    <row r="2997" spans="1:16" ht="20.25" customHeight="1">
      <c r="A2997" s="1138"/>
      <c r="B2997" s="417" t="s">
        <v>200</v>
      </c>
      <c r="C2997" s="1046" t="s">
        <v>204</v>
      </c>
      <c r="D2997" s="1047"/>
      <c r="E2997" s="1048"/>
      <c r="F2997" s="1055" t="s">
        <v>205</v>
      </c>
      <c r="G2997" s="1056"/>
      <c r="H2997" s="434" t="s">
        <v>34</v>
      </c>
      <c r="I2997" s="1039" t="s">
        <v>74</v>
      </c>
      <c r="J2997" s="1033"/>
      <c r="K2997" s="1033"/>
      <c r="L2997" s="1033"/>
      <c r="M2997" s="1033"/>
      <c r="N2997" s="1033"/>
      <c r="O2997" s="1034"/>
    </row>
    <row r="2998" spans="1:16" ht="20.25" customHeight="1">
      <c r="A2998" s="1138"/>
      <c r="B2998" s="417" t="s">
        <v>200</v>
      </c>
      <c r="C2998" s="1049"/>
      <c r="D2998" s="1050"/>
      <c r="E2998" s="1051"/>
      <c r="F2998" s="1057" t="s">
        <v>206</v>
      </c>
      <c r="G2998" s="1058"/>
      <c r="H2998" s="435" t="s">
        <v>203</v>
      </c>
      <c r="I2998" s="1040" t="s">
        <v>75</v>
      </c>
      <c r="J2998" s="1041"/>
      <c r="K2998" s="1041"/>
      <c r="L2998" s="1041"/>
      <c r="M2998" s="1041"/>
      <c r="N2998" s="1041"/>
      <c r="O2998" s="1042"/>
    </row>
    <row r="2999" spans="1:16" ht="16.5" customHeight="1">
      <c r="A2999" s="1138"/>
      <c r="B2999" s="417" t="s">
        <v>200</v>
      </c>
      <c r="C2999" s="1049"/>
      <c r="D2999" s="1050"/>
      <c r="E2999" s="1051"/>
      <c r="F2999" s="1057" t="s">
        <v>210</v>
      </c>
      <c r="G2999" s="1058"/>
      <c r="H2999" s="435" t="s">
        <v>68</v>
      </c>
      <c r="I2999" s="1043"/>
      <c r="J2999" s="1044"/>
      <c r="K2999" s="1044"/>
      <c r="L2999" s="1044"/>
      <c r="M2999" s="1044"/>
      <c r="N2999" s="1044"/>
      <c r="O2999" s="1045"/>
    </row>
    <row r="3000" spans="1:16" ht="16.5" customHeight="1">
      <c r="A3000" s="1138"/>
      <c r="B3000" s="417" t="s">
        <v>200</v>
      </c>
      <c r="C3000" s="1049"/>
      <c r="D3000" s="1050"/>
      <c r="E3000" s="1051"/>
      <c r="F3000" s="1057" t="s">
        <v>211</v>
      </c>
      <c r="G3000" s="1058"/>
      <c r="H3000" s="435" t="s">
        <v>69</v>
      </c>
      <c r="I3000" s="1043"/>
      <c r="J3000" s="1044"/>
      <c r="K3000" s="1044"/>
      <c r="L3000" s="1044"/>
      <c r="M3000" s="1044"/>
      <c r="N3000" s="1044"/>
      <c r="O3000" s="1045"/>
    </row>
    <row r="3001" spans="1:16" ht="16.5" customHeight="1">
      <c r="A3001" s="1138"/>
      <c r="B3001" s="417" t="s">
        <v>200</v>
      </c>
      <c r="C3001" s="1049"/>
      <c r="D3001" s="1050"/>
      <c r="E3001" s="1051"/>
      <c r="F3001" s="1057" t="s">
        <v>120</v>
      </c>
      <c r="G3001" s="1058"/>
      <c r="H3001" s="435" t="s">
        <v>71</v>
      </c>
      <c r="I3001" s="1022" t="s">
        <v>93</v>
      </c>
      <c r="J3001" s="1023"/>
      <c r="K3001" s="1023"/>
      <c r="L3001" s="1023"/>
      <c r="M3001" s="1023"/>
      <c r="N3001" s="1023"/>
      <c r="O3001" s="1024"/>
    </row>
    <row r="3002" spans="1:16" ht="16.5" customHeight="1" thickBot="1">
      <c r="A3002" s="1138"/>
      <c r="B3002" s="418" t="s">
        <v>200</v>
      </c>
      <c r="C3002" s="1052"/>
      <c r="D3002" s="1053"/>
      <c r="E3002" s="1054"/>
      <c r="F3002" s="1059" t="s">
        <v>208</v>
      </c>
      <c r="G3002" s="1060"/>
      <c r="H3002" s="436" t="s">
        <v>70</v>
      </c>
      <c r="I3002" s="1025"/>
      <c r="J3002" s="1026"/>
      <c r="K3002" s="1026"/>
      <c r="L3002" s="1026"/>
      <c r="M3002" s="1026"/>
      <c r="N3002" s="1026"/>
      <c r="O3002" s="1027"/>
    </row>
    <row r="3003" spans="1:16" ht="24.75" customHeight="1" thickTop="1" thickBot="1">
      <c r="A3003" s="263">
        <f>A2964+1</f>
        <v>77</v>
      </c>
      <c r="B3003" s="1137" t="s">
        <v>56</v>
      </c>
      <c r="C3003" s="1137"/>
      <c r="D3003" s="1137"/>
      <c r="E3003" s="1137"/>
      <c r="F3003" s="1137"/>
      <c r="G3003" s="1137"/>
      <c r="H3003" s="1137"/>
      <c r="I3003" s="1137"/>
      <c r="J3003" s="1137"/>
      <c r="K3003" s="1137"/>
      <c r="L3003" s="1137"/>
      <c r="M3003" s="1137"/>
      <c r="N3003" s="1137"/>
      <c r="O3003" s="1137"/>
    </row>
    <row r="3004" spans="1:16" s="430" customFormat="1" ht="30.75" customHeight="1" thickTop="1">
      <c r="A3004" s="1138"/>
      <c r="B3004" s="1139"/>
      <c r="C3004" s="1140"/>
      <c r="D3004" s="1143" t="str">
        <f>Master!$E$8</f>
        <v>Govt. Sr. Secondary School Raimalwada</v>
      </c>
      <c r="E3004" s="1144"/>
      <c r="F3004" s="1144"/>
      <c r="G3004" s="1144"/>
      <c r="H3004" s="1144"/>
      <c r="I3004" s="1144"/>
      <c r="J3004" s="1144"/>
      <c r="K3004" s="1144"/>
      <c r="L3004" s="1144"/>
      <c r="M3004" s="1144"/>
      <c r="N3004" s="1144"/>
      <c r="O3004" s="1145"/>
    </row>
    <row r="3005" spans="1:16" ht="26.25" customHeight="1" thickBot="1">
      <c r="A3005" s="1138"/>
      <c r="B3005" s="1141"/>
      <c r="C3005" s="1142"/>
      <c r="D3005" s="1146" t="str">
        <f>Master!$E$11</f>
        <v>P.S.-Bapini (Jodhpur)</v>
      </c>
      <c r="E3005" s="1147"/>
      <c r="F3005" s="1147"/>
      <c r="G3005" s="1147"/>
      <c r="H3005" s="1147"/>
      <c r="I3005" s="1147"/>
      <c r="J3005" s="1147"/>
      <c r="K3005" s="1147"/>
      <c r="L3005" s="1147"/>
      <c r="M3005" s="1147"/>
      <c r="N3005" s="1147"/>
      <c r="O3005" s="1148"/>
    </row>
    <row r="3006" spans="1:16" ht="22.5" customHeight="1">
      <c r="A3006" s="1138"/>
      <c r="B3006" s="262"/>
      <c r="C3006" s="1149" t="s">
        <v>183</v>
      </c>
      <c r="D3006" s="1150"/>
      <c r="E3006" s="1150"/>
      <c r="F3006" s="1150"/>
      <c r="G3006" s="1151"/>
      <c r="H3006" s="1158" t="s">
        <v>156</v>
      </c>
      <c r="I3006" s="1158"/>
      <c r="J3006" s="1161">
        <f>VLOOKUP($A3003,'Class-9'!$B$9:$K$108,6)</f>
        <v>0</v>
      </c>
      <c r="K3006" s="1162"/>
      <c r="L3006" s="1167" t="s">
        <v>76</v>
      </c>
      <c r="M3006" s="1168"/>
      <c r="N3006" s="1169" t="str">
        <f>Master!$E$14</f>
        <v>08151106901</v>
      </c>
      <c r="O3006" s="1170"/>
    </row>
    <row r="3007" spans="1:16" ht="18.75" customHeight="1">
      <c r="A3007" s="1138"/>
      <c r="B3007" s="37"/>
      <c r="C3007" s="1152"/>
      <c r="D3007" s="1153"/>
      <c r="E3007" s="1153"/>
      <c r="F3007" s="1153"/>
      <c r="G3007" s="1154"/>
      <c r="H3007" s="1159"/>
      <c r="I3007" s="1159"/>
      <c r="J3007" s="1163"/>
      <c r="K3007" s="1164"/>
      <c r="L3007" s="1171" t="s">
        <v>72</v>
      </c>
      <c r="M3007" s="1172"/>
      <c r="N3007" s="1172"/>
      <c r="O3007" s="1173"/>
      <c r="P3007" s="104" t="s">
        <v>191</v>
      </c>
    </row>
    <row r="3008" spans="1:16" ht="23.25" customHeight="1" thickBot="1">
      <c r="A3008" s="1138"/>
      <c r="B3008" s="37"/>
      <c r="C3008" s="1155"/>
      <c r="D3008" s="1156"/>
      <c r="E3008" s="1156"/>
      <c r="F3008" s="1156"/>
      <c r="G3008" s="1157"/>
      <c r="H3008" s="1160"/>
      <c r="I3008" s="1160"/>
      <c r="J3008" s="1165"/>
      <c r="K3008" s="1166"/>
      <c r="L3008" s="1174" t="s">
        <v>57</v>
      </c>
      <c r="M3008" s="1175"/>
      <c r="N3008" s="1176" t="str">
        <f>Master!$E$6</f>
        <v>2021-22</v>
      </c>
      <c r="O3008" s="1177"/>
    </row>
    <row r="3009" spans="1:15" ht="20.25" customHeight="1">
      <c r="A3009" s="1138"/>
      <c r="B3009" s="417" t="s">
        <v>200</v>
      </c>
      <c r="C3009" s="1178" t="s">
        <v>22</v>
      </c>
      <c r="D3009" s="1179"/>
      <c r="E3009" s="1179"/>
      <c r="F3009" s="1180"/>
      <c r="G3009" s="23" t="s">
        <v>181</v>
      </c>
      <c r="H3009" s="1181">
        <f>VLOOKUP($A3003,'Class-9'!$B$9:$FL$108,4,0)</f>
        <v>0</v>
      </c>
      <c r="I3009" s="1181"/>
      <c r="J3009" s="1181"/>
      <c r="K3009" s="1181"/>
      <c r="L3009" s="1181"/>
      <c r="M3009" s="1181"/>
      <c r="N3009" s="1181"/>
      <c r="O3009" s="1182"/>
    </row>
    <row r="3010" spans="1:15" ht="20.25" customHeight="1">
      <c r="A3010" s="1138"/>
      <c r="B3010" s="417" t="s">
        <v>200</v>
      </c>
      <c r="C3010" s="1183" t="s">
        <v>24</v>
      </c>
      <c r="D3010" s="1184"/>
      <c r="E3010" s="1184"/>
      <c r="F3010" s="1185"/>
      <c r="G3010" s="31" t="s">
        <v>181</v>
      </c>
      <c r="H3010" s="1186">
        <f>VLOOKUP($A3003,'Class-9'!$B$9:$FL$108,7,0)</f>
        <v>0</v>
      </c>
      <c r="I3010" s="1186"/>
      <c r="J3010" s="1186"/>
      <c r="K3010" s="1186"/>
      <c r="L3010" s="1186"/>
      <c r="M3010" s="1186"/>
      <c r="N3010" s="1186"/>
      <c r="O3010" s="1187"/>
    </row>
    <row r="3011" spans="1:15" ht="20.25" customHeight="1">
      <c r="A3011" s="1138"/>
      <c r="B3011" s="417" t="s">
        <v>200</v>
      </c>
      <c r="C3011" s="1183" t="s">
        <v>25</v>
      </c>
      <c r="D3011" s="1184"/>
      <c r="E3011" s="1184"/>
      <c r="F3011" s="1185"/>
      <c r="G3011" s="31" t="s">
        <v>181</v>
      </c>
      <c r="H3011" s="1186">
        <f>VLOOKUP($A3003,'Class-9'!$B$9:$FL$108,8,0)</f>
        <v>0</v>
      </c>
      <c r="I3011" s="1186"/>
      <c r="J3011" s="1186"/>
      <c r="K3011" s="1186"/>
      <c r="L3011" s="1186"/>
      <c r="M3011" s="1186"/>
      <c r="N3011" s="1186"/>
      <c r="O3011" s="1187"/>
    </row>
    <row r="3012" spans="1:15" ht="20.25" customHeight="1">
      <c r="A3012" s="1138"/>
      <c r="B3012" s="417" t="s">
        <v>200</v>
      </c>
      <c r="C3012" s="1183" t="s">
        <v>58</v>
      </c>
      <c r="D3012" s="1184"/>
      <c r="E3012" s="1184"/>
      <c r="F3012" s="1185"/>
      <c r="G3012" s="31" t="s">
        <v>181</v>
      </c>
      <c r="H3012" s="1186">
        <f>VLOOKUP($A3003,'Class-9'!$B$9:$FL$108,9,0)</f>
        <v>0</v>
      </c>
      <c r="I3012" s="1186"/>
      <c r="J3012" s="1186"/>
      <c r="K3012" s="1186"/>
      <c r="L3012" s="1186"/>
      <c r="M3012" s="1186"/>
      <c r="N3012" s="1186"/>
      <c r="O3012" s="1187"/>
    </row>
    <row r="3013" spans="1:15" ht="20.25" customHeight="1">
      <c r="A3013" s="1138"/>
      <c r="B3013" s="417" t="s">
        <v>200</v>
      </c>
      <c r="C3013" s="1183" t="s">
        <v>59</v>
      </c>
      <c r="D3013" s="1184"/>
      <c r="E3013" s="1184"/>
      <c r="F3013" s="1185"/>
      <c r="G3013" s="31" t="s">
        <v>181</v>
      </c>
      <c r="H3013" s="1188" t="str">
        <f>CONCATENATE('Class-9'!$G$4,'Class-9'!$J$4)</f>
        <v>9(A)</v>
      </c>
      <c r="I3013" s="1186"/>
      <c r="J3013" s="1186"/>
      <c r="K3013" s="1186"/>
      <c r="L3013" s="1186"/>
      <c r="M3013" s="1186"/>
      <c r="N3013" s="1186"/>
      <c r="O3013" s="1187"/>
    </row>
    <row r="3014" spans="1:15" ht="20.25" customHeight="1" thickBot="1">
      <c r="A3014" s="1138"/>
      <c r="B3014" s="417" t="s">
        <v>200</v>
      </c>
      <c r="C3014" s="1189" t="s">
        <v>27</v>
      </c>
      <c r="D3014" s="1190"/>
      <c r="E3014" s="1190"/>
      <c r="F3014" s="1191"/>
      <c r="G3014" s="80" t="s">
        <v>181</v>
      </c>
      <c r="H3014" s="1192">
        <f>VLOOKUP($A3003,'Class-9'!$B$9:$FL$108,10,0)</f>
        <v>0</v>
      </c>
      <c r="I3014" s="1192"/>
      <c r="J3014" s="1192"/>
      <c r="K3014" s="1192"/>
      <c r="L3014" s="1192"/>
      <c r="M3014" s="1192"/>
      <c r="N3014" s="1192"/>
      <c r="O3014" s="1193"/>
    </row>
    <row r="3015" spans="1:15" ht="16.5" customHeight="1">
      <c r="A3015" s="1138"/>
      <c r="B3015" s="417" t="s">
        <v>200</v>
      </c>
      <c r="C3015" s="1194" t="s">
        <v>60</v>
      </c>
      <c r="D3015" s="1195"/>
      <c r="E3015" s="1198" t="s">
        <v>81</v>
      </c>
      <c r="F3015" s="1198" t="s">
        <v>82</v>
      </c>
      <c r="G3015" s="1200" t="s">
        <v>32</v>
      </c>
      <c r="H3015" s="1202" t="s">
        <v>61</v>
      </c>
      <c r="I3015" s="1202"/>
      <c r="J3015" s="1203"/>
      <c r="K3015" s="1204" t="s">
        <v>97</v>
      </c>
      <c r="L3015" s="1205"/>
      <c r="M3015" s="1206"/>
      <c r="N3015" s="1097" t="s">
        <v>88</v>
      </c>
      <c r="O3015" s="1099" t="s">
        <v>118</v>
      </c>
    </row>
    <row r="3016" spans="1:15" ht="16.5" customHeight="1">
      <c r="A3016" s="1138"/>
      <c r="B3016" s="417" t="s">
        <v>200</v>
      </c>
      <c r="C3016" s="1196"/>
      <c r="D3016" s="1197"/>
      <c r="E3016" s="1199"/>
      <c r="F3016" s="1199"/>
      <c r="G3016" s="1201"/>
      <c r="H3016" s="428" t="s">
        <v>31</v>
      </c>
      <c r="I3016" s="254" t="s">
        <v>194</v>
      </c>
      <c r="J3016" s="429" t="s">
        <v>32</v>
      </c>
      <c r="K3016" s="428" t="s">
        <v>31</v>
      </c>
      <c r="L3016" s="254" t="s">
        <v>194</v>
      </c>
      <c r="M3016" s="429" t="s">
        <v>32</v>
      </c>
      <c r="N3016" s="1098"/>
      <c r="O3016" s="1100"/>
    </row>
    <row r="3017" spans="1:15" ht="16.5" customHeight="1" thickBot="1">
      <c r="A3017" s="1138"/>
      <c r="B3017" s="417" t="s">
        <v>200</v>
      </c>
      <c r="C3017" s="1102" t="s">
        <v>62</v>
      </c>
      <c r="D3017" s="1103"/>
      <c r="E3017" s="253">
        <f>'Class-9'!$L$7</f>
        <v>10</v>
      </c>
      <c r="F3017" s="253">
        <f>'Class-9'!$M$7</f>
        <v>10</v>
      </c>
      <c r="G3017" s="255">
        <f>SUM(E3017:F3017)</f>
        <v>20</v>
      </c>
      <c r="H3017" s="253">
        <f>'Class-9'!$O$7</f>
        <v>24</v>
      </c>
      <c r="I3017" s="253">
        <f>'Class-9'!$P$7</f>
        <v>6</v>
      </c>
      <c r="J3017" s="255">
        <f>SUM(H3017:I3017)</f>
        <v>30</v>
      </c>
      <c r="K3017" s="253">
        <f>'Class-9'!$R$7</f>
        <v>40</v>
      </c>
      <c r="L3017" s="253">
        <f>'Class-9'!$S$7</f>
        <v>10</v>
      </c>
      <c r="M3017" s="255">
        <f>SUM(K3017:L3017)</f>
        <v>50</v>
      </c>
      <c r="N3017" s="129">
        <f>SUM(G3017,J3017,M3017)</f>
        <v>100</v>
      </c>
      <c r="O3017" s="1101"/>
    </row>
    <row r="3018" spans="1:15" ht="16.5" customHeight="1">
      <c r="A3018" s="1138"/>
      <c r="B3018" s="417" t="s">
        <v>200</v>
      </c>
      <c r="C3018" s="1104" t="str">
        <f>'Class-9'!$L$3</f>
        <v>HINDI</v>
      </c>
      <c r="D3018" s="1105"/>
      <c r="E3018" s="81">
        <f>IF($J3006="TC",0,IF($J3006="Nso",0,VLOOKUP($A3003,'Class-9'!$B$9:$FL$108,11,0)))</f>
        <v>0</v>
      </c>
      <c r="F3018" s="81">
        <f>IF($J3006="TC",0,IF($J3006="Nso",0,VLOOKUP($A3003,'Class-9'!$B$9:$FL$108,12,0)))</f>
        <v>0</v>
      </c>
      <c r="G3018" s="256">
        <f>E3018+F3018</f>
        <v>0</v>
      </c>
      <c r="H3018" s="81">
        <f>IF($J3006="TC",0,IF($J3006="Nso",0,VLOOKUP($A3003,'Class-9'!$B$9:$FL$108,14,0)))</f>
        <v>0</v>
      </c>
      <c r="I3018" s="81">
        <f>IF($J3006="TC",0,IF($J3006="Nso",0,VLOOKUP($A3003,'Class-9'!$B$9:$FL$108,15,0)))</f>
        <v>0</v>
      </c>
      <c r="J3018" s="256">
        <f>H3018+I3018</f>
        <v>0</v>
      </c>
      <c r="K3018" s="81">
        <f>IF($J3006="TC",0,IF($J3006="Nso",0,VLOOKUP($A3003,'Class-9'!$B$9:$FL$108,17,0)))</f>
        <v>0</v>
      </c>
      <c r="L3018" s="81">
        <f>IF($J3006="Nso",0,VLOOKUP($A3003,'Class-9'!$B$9:$FL$108,18,0))</f>
        <v>0</v>
      </c>
      <c r="M3018" s="256">
        <f>K3018+L3018</f>
        <v>0</v>
      </c>
      <c r="N3018" s="81">
        <f>G3018+J3018+M3018</f>
        <v>0</v>
      </c>
      <c r="O3018" s="82" t="str">
        <f>IF($J3006="TC",0,IF($J3006="Nso",0,VLOOKUP($A3003,'Class-9'!$B$9:$FL$108,24,0)))</f>
        <v/>
      </c>
    </row>
    <row r="3019" spans="1:15" ht="16.5" customHeight="1" thickBot="1">
      <c r="A3019" s="1138"/>
      <c r="B3019" s="417" t="s">
        <v>200</v>
      </c>
      <c r="C3019" s="1106" t="str">
        <f>'Class-9'!$Z$3</f>
        <v>ENGLISH</v>
      </c>
      <c r="D3019" s="1107"/>
      <c r="E3019" s="419">
        <f>IF($J3006="TC",0,IF($J3006="Nso",0,VLOOKUP($A3003,'Class-9'!$B$9:$FL$108,25,0)))</f>
        <v>0</v>
      </c>
      <c r="F3019" s="419">
        <f>IF($J3006="TC",0,IF($J3006="Nso",0,VLOOKUP($A3003,'Class-9'!$B$9:$FL$108,26,0)))</f>
        <v>0</v>
      </c>
      <c r="G3019" s="420">
        <f t="shared" ref="G3019" si="608">E3019+F3019</f>
        <v>0</v>
      </c>
      <c r="H3019" s="421">
        <f>IF($J3006="TC",0,IF($J3006="Nso",0,VLOOKUP($A3003,'Class-9'!$B$9:$FL$108,28,0)))</f>
        <v>0</v>
      </c>
      <c r="I3019" s="419">
        <f>IF($J3006="TC",0,IF($J3006="Nso",0,VLOOKUP($A3003,'Class-9'!$B$9:$FL$108,29,0)))</f>
        <v>0</v>
      </c>
      <c r="J3019" s="420">
        <f t="shared" ref="J3019" si="609">H3019+I3019</f>
        <v>0</v>
      </c>
      <c r="K3019" s="419">
        <f>IF($J3006="TC",0,IF($J3006="Nso",0,VLOOKUP($A3003,'Class-9'!$B$9:$FL$108,31,0)))</f>
        <v>0</v>
      </c>
      <c r="L3019" s="419">
        <f>IF($J3006="Nso",0,VLOOKUP($A3003,'Class-9'!$B$9:$FL$108,32,0))</f>
        <v>0</v>
      </c>
      <c r="M3019" s="420">
        <f t="shared" ref="M3019" si="610">K3019+L3019</f>
        <v>0</v>
      </c>
      <c r="N3019" s="419">
        <f t="shared" ref="N3019" si="611">G3019+J3019+M3019</f>
        <v>0</v>
      </c>
      <c r="O3019" s="422" t="str">
        <f>IF($J3006="TC",0,IF($J3006="Nso",0,VLOOKUP($A3003,'Class-9'!$B$9:$FL$108,38,0)))</f>
        <v/>
      </c>
    </row>
    <row r="3020" spans="1:15" ht="16.5" customHeight="1" thickBot="1">
      <c r="A3020" s="1138"/>
      <c r="B3020" s="417" t="s">
        <v>200</v>
      </c>
      <c r="C3020" s="1108" t="s">
        <v>62</v>
      </c>
      <c r="D3020" s="1109"/>
      <c r="E3020" s="424">
        <f>'Class-9'!$AN$7</f>
        <v>20</v>
      </c>
      <c r="F3020" s="424">
        <f>'Class-9'!$AO$7</f>
        <v>20</v>
      </c>
      <c r="G3020" s="425">
        <f>SUM(E3020:F3020)</f>
        <v>40</v>
      </c>
      <c r="H3020" s="424">
        <f>'Class-9'!$AQ$7</f>
        <v>48</v>
      </c>
      <c r="I3020" s="424">
        <f>'Class-9'!$AR$7</f>
        <v>12</v>
      </c>
      <c r="J3020" s="425">
        <f>SUM(H3020:I3020)</f>
        <v>60</v>
      </c>
      <c r="K3020" s="424">
        <f>'Class-9'!$AT$7</f>
        <v>80</v>
      </c>
      <c r="L3020" s="424">
        <f>'Class-9'!$AU$7</f>
        <v>20</v>
      </c>
      <c r="M3020" s="425">
        <f>SUM(K3020:L3020)</f>
        <v>100</v>
      </c>
      <c r="N3020" s="426">
        <f>SUM(G3020,J3020,M3020)</f>
        <v>200</v>
      </c>
      <c r="O3020" s="427" t="s">
        <v>201</v>
      </c>
    </row>
    <row r="3021" spans="1:15" ht="16.5" customHeight="1">
      <c r="A3021" s="1138"/>
      <c r="B3021" s="417" t="s">
        <v>200</v>
      </c>
      <c r="C3021" s="1110" t="str">
        <f>'Class-9'!$AN$3</f>
        <v>SANSKRIT-I</v>
      </c>
      <c r="D3021" s="1111"/>
      <c r="E3021" s="81">
        <f>IF($J3006="TC",0,IF($J3006="Nso",0,VLOOKUP($A3003,'Class-9'!$B$9:$FL$108,39,0)))</f>
        <v>0</v>
      </c>
      <c r="F3021" s="81">
        <f>IF($J3006="TC",0,IF($J3006="TC",0,IF($J3006="Nso",0,VLOOKUP($A3003,'Class-9'!$B$9:$FL$108,40,0))))</f>
        <v>0</v>
      </c>
      <c r="G3021" s="423">
        <f t="shared" ref="G3021:G3025" si="612">E3021+F3021</f>
        <v>0</v>
      </c>
      <c r="H3021" s="410">
        <f>IF($J3006="TC",0,IF($J3006="Nso",0,VLOOKUP($A3003,'Class-9'!$B$9:$FL$108,42,0)))</f>
        <v>0</v>
      </c>
      <c r="I3021" s="81">
        <f>IF($J3006="TC",0,IF($J3006="Nso",0,VLOOKUP($A3003,'Class-9'!$B$9:$FL$108,43,0)))</f>
        <v>0</v>
      </c>
      <c r="J3021" s="423">
        <f t="shared" ref="J3021:J3025" si="613">H3021+I3021</f>
        <v>0</v>
      </c>
      <c r="K3021" s="81">
        <f>IF($J3006="TC",0,IF($J3006="Nso",0,VLOOKUP($A3003,'Class-9'!$B$9:$FL$108,45,0)))</f>
        <v>0</v>
      </c>
      <c r="L3021" s="81">
        <f>IF($J3006="Nso",0,VLOOKUP($A3003,'Class-9'!$B$9:$FL$108,46,0))</f>
        <v>0</v>
      </c>
      <c r="M3021" s="423">
        <f t="shared" ref="M3021:M3025" si="614">K3021+L3021</f>
        <v>0</v>
      </c>
      <c r="N3021" s="81">
        <f t="shared" ref="N3021:N3025" si="615">G3021+J3021+M3021</f>
        <v>0</v>
      </c>
      <c r="O3021" s="82" t="str">
        <f>IF($J3006="TC",0,IF($J3006="Nso",0,VLOOKUP($A3003,'Class-9'!$B$9:$FL$108,52,0)))</f>
        <v/>
      </c>
    </row>
    <row r="3022" spans="1:15" ht="16.5" customHeight="1">
      <c r="A3022" s="1138"/>
      <c r="B3022" s="417" t="s">
        <v>200</v>
      </c>
      <c r="C3022" s="1112" t="str">
        <f>'Class-9'!$BB$3</f>
        <v>SANSKRIT-II</v>
      </c>
      <c r="D3022" s="1113"/>
      <c r="E3022" s="81">
        <f>IF($J3006="TC",0,IF($J3006="Nso",0,VLOOKUP($A3003,'Class-9'!$B$9:$FL$108,53,0)))</f>
        <v>0</v>
      </c>
      <c r="F3022" s="81">
        <f>IF($J3006="TC",0,IF($J3006="Nso",0,VLOOKUP($A3003,'Class-9'!$B$9:$FL$108,54,0)))</f>
        <v>0</v>
      </c>
      <c r="G3022" s="257">
        <f t="shared" si="612"/>
        <v>0</v>
      </c>
      <c r="H3022" s="258">
        <f>IF($J3006="TC",0,IF($J3006="Nso",0,VLOOKUP($A3003,'Class-9'!$B$9:$FL$108,56,0)))</f>
        <v>0</v>
      </c>
      <c r="I3022" s="81">
        <f>IF($J3006="TC",0,IF($J3006="Nso",0,VLOOKUP($A3003,'Class-9'!$B$9:$FL$108,57,0)))</f>
        <v>0</v>
      </c>
      <c r="J3022" s="257">
        <f t="shared" si="613"/>
        <v>0</v>
      </c>
      <c r="K3022" s="81">
        <f>IF($J3006="TC",0,IF($J3006="Nso",0,VLOOKUP($A3003,'Class-9'!$B$9:$FL$108,59,0)))</f>
        <v>0</v>
      </c>
      <c r="L3022" s="81">
        <f>IF($J3006="Nso",0,VLOOKUP($A3003,'Class-9'!$B$9:$FL$108,60,0))</f>
        <v>0</v>
      </c>
      <c r="M3022" s="257">
        <f t="shared" si="614"/>
        <v>0</v>
      </c>
      <c r="N3022" s="81">
        <f t="shared" si="615"/>
        <v>0</v>
      </c>
      <c r="O3022" s="82" t="str">
        <f>IF($J3006="TC",0,IF($J3006="Nso",0,VLOOKUP($A3003,'Class-9'!$B$9:$FL$108,66,0)))</f>
        <v/>
      </c>
    </row>
    <row r="3023" spans="1:15" ht="16.5" customHeight="1">
      <c r="A3023" s="1138"/>
      <c r="B3023" s="417" t="s">
        <v>200</v>
      </c>
      <c r="C3023" s="1112" t="str">
        <f>'Class-9'!$BP$3</f>
        <v>MATHEMATICS</v>
      </c>
      <c r="D3023" s="1113"/>
      <c r="E3023" s="81">
        <f>IF($J3006="TC",0,IF($J3006="Nso",0,VLOOKUP($A3003,'Class-9'!$B$9:$FL$108,67,0)))</f>
        <v>0</v>
      </c>
      <c r="F3023" s="81">
        <f>IF($J3006="TC",0,IF($J3006="Nso",0,VLOOKUP($A3003,'Class-9'!$B$9:$FL$108,68,0)))</f>
        <v>0</v>
      </c>
      <c r="G3023" s="257">
        <f t="shared" si="612"/>
        <v>0</v>
      </c>
      <c r="H3023" s="258">
        <f>IF($J3006="TC",0,IF($J3006="Nso",0,VLOOKUP($A3003,'Class-9'!$B$9:$FL$108,70,0)))</f>
        <v>0</v>
      </c>
      <c r="I3023" s="81">
        <f>IF($J3006="TC",0,IF($J3006="Nso",0,VLOOKUP($A3003,'Class-9'!$B$9:$FL$108,71,0)))</f>
        <v>0</v>
      </c>
      <c r="J3023" s="257">
        <f t="shared" si="613"/>
        <v>0</v>
      </c>
      <c r="K3023" s="81">
        <f>IF($J3006="TC",0,IF($J3006="Nso",0,VLOOKUP($A3003,'Class-9'!$B$9:$FL$108,73,0)))</f>
        <v>0</v>
      </c>
      <c r="L3023" s="81">
        <f>IF($J3006="Nso",0,VLOOKUP($A3003,'Class-9'!$B$9:$FL$108,74,0))</f>
        <v>0</v>
      </c>
      <c r="M3023" s="257">
        <f t="shared" si="614"/>
        <v>0</v>
      </c>
      <c r="N3023" s="81">
        <f t="shared" si="615"/>
        <v>0</v>
      </c>
      <c r="O3023" s="82" t="str">
        <f>IF($J3006="TC",0,IF($J3006="Nso",0,VLOOKUP($A3003,'Class-9'!$B$9:$FL$108,80,0)))</f>
        <v/>
      </c>
    </row>
    <row r="3024" spans="1:15" ht="16.5" customHeight="1">
      <c r="A3024" s="1138"/>
      <c r="B3024" s="417" t="s">
        <v>200</v>
      </c>
      <c r="C3024" s="1114" t="str">
        <f>'Class-9'!$CD$3</f>
        <v>SCIENCE</v>
      </c>
      <c r="D3024" s="1115"/>
      <c r="E3024" s="411">
        <f>IF($J3006="TC",0,IF($J3006="Nso",0,VLOOKUP($A3003,'Class-9'!$B$9:$FL$108,81,0)))</f>
        <v>0</v>
      </c>
      <c r="F3024" s="411">
        <f>IF($J3006="TC",0,IF($J3006="Nso",0,VLOOKUP($A3003,'Class-9'!$B$9:$FL$108,82,0)))</f>
        <v>0</v>
      </c>
      <c r="G3024" s="412">
        <f t="shared" si="612"/>
        <v>0</v>
      </c>
      <c r="H3024" s="413">
        <f>IF($J3006="TC",0,IF($J3006="Nso",0,VLOOKUP($A3003,'Class-9'!$B$9:$FL$108,84,0)))</f>
        <v>0</v>
      </c>
      <c r="I3024" s="411">
        <f>IF($J3006="TC",0,IF($J3006="Nso",0,VLOOKUP($A3003,'Class-9'!$B$9:$FL$108,85,0)))</f>
        <v>0</v>
      </c>
      <c r="J3024" s="412">
        <f t="shared" si="613"/>
        <v>0</v>
      </c>
      <c r="K3024" s="411">
        <f>IF($J3006="TC",0,IF($J3006="Nso",0,VLOOKUP($A3003,'Class-9'!$B$9:$FL$108,87,0)))</f>
        <v>0</v>
      </c>
      <c r="L3024" s="411">
        <f>IF($J3006="Nso",0,VLOOKUP($A3003,'Class-9'!$B$9:$FL$108,88,0))</f>
        <v>0</v>
      </c>
      <c r="M3024" s="412">
        <f t="shared" si="614"/>
        <v>0</v>
      </c>
      <c r="N3024" s="411">
        <f t="shared" si="615"/>
        <v>0</v>
      </c>
      <c r="O3024" s="414" t="str">
        <f>IF($J3006="TC",0,IF($J3006="Nso",0,VLOOKUP($A3003,'Class-9'!$B$9:$FL$108,94,0)))</f>
        <v/>
      </c>
    </row>
    <row r="3025" spans="1:15" ht="16.5" customHeight="1" thickBot="1">
      <c r="A3025" s="1138"/>
      <c r="B3025" s="417" t="s">
        <v>200</v>
      </c>
      <c r="C3025" s="1114" t="str">
        <f>'Class-9'!$CR$3</f>
        <v>SOCIAL SCIENCE</v>
      </c>
      <c r="D3025" s="1115"/>
      <c r="E3025" s="411">
        <f>IF($J3007="TC",0,IF($J3006="Nso",0,VLOOKUP($A3003,'Class-9'!$B$9:$FL$108,95,0)))</f>
        <v>0</v>
      </c>
      <c r="F3025" s="411">
        <f>IF($J3007="TC",0,IF($J3006="Nso",0,VLOOKUP($A3003,'Class-9'!$B$9:$FL$108,96,0)))</f>
        <v>0</v>
      </c>
      <c r="G3025" s="412">
        <f t="shared" si="612"/>
        <v>0</v>
      </c>
      <c r="H3025" s="413">
        <f>IF($J3007="TC",0,IF($J3006="Nso",0,VLOOKUP($A3003,'Class-9'!$B$9:$FL$108,98,0)))</f>
        <v>0</v>
      </c>
      <c r="I3025" s="411">
        <f>IF($J3007="TC",0,IF($J3006="Nso",0,VLOOKUP($A3003,'Class-9'!$B$9:$FL$108,99,0)))</f>
        <v>0</v>
      </c>
      <c r="J3025" s="412">
        <f t="shared" si="613"/>
        <v>0</v>
      </c>
      <c r="K3025" s="411">
        <f>IF($J3007="TC",0,IF($J3006="Nso",0,VLOOKUP($A3003,'Class-9'!$B$9:$FL$108,101,0)))</f>
        <v>0</v>
      </c>
      <c r="L3025" s="411">
        <f>IF($J3007="Nso",0,VLOOKUP($A3003,'Class-9'!$B$9:$FL$108,102,0))</f>
        <v>0</v>
      </c>
      <c r="M3025" s="412">
        <f t="shared" si="614"/>
        <v>0</v>
      </c>
      <c r="N3025" s="411">
        <f t="shared" si="615"/>
        <v>0</v>
      </c>
      <c r="O3025" s="414" t="str">
        <f>IF($J3007="TC",0,IF($J3006="Nso",0,VLOOKUP($A3003,'Class-9'!$B$9:$FL$108,108,0)))</f>
        <v/>
      </c>
    </row>
    <row r="3026" spans="1:15" ht="23.25" customHeight="1">
      <c r="A3026" s="1138"/>
      <c r="B3026" s="417" t="s">
        <v>200</v>
      </c>
      <c r="C3026" s="1116" t="s">
        <v>89</v>
      </c>
      <c r="D3026" s="1117"/>
      <c r="E3026" s="1118"/>
      <c r="F3026" s="1122" t="s">
        <v>90</v>
      </c>
      <c r="G3026" s="1123"/>
      <c r="H3026" s="1124" t="s">
        <v>91</v>
      </c>
      <c r="I3026" s="1125"/>
      <c r="J3026" s="1126" t="s">
        <v>47</v>
      </c>
      <c r="K3026" s="1127"/>
      <c r="L3026" s="415" t="s">
        <v>111</v>
      </c>
      <c r="M3026" s="1128" t="s">
        <v>45</v>
      </c>
      <c r="N3026" s="1129"/>
      <c r="O3026" s="416" t="s">
        <v>49</v>
      </c>
    </row>
    <row r="3027" spans="1:15" ht="20.25" customHeight="1" thickBot="1">
      <c r="A3027" s="1138"/>
      <c r="B3027" s="417" t="s">
        <v>200</v>
      </c>
      <c r="C3027" s="1119"/>
      <c r="D3027" s="1120"/>
      <c r="E3027" s="1121"/>
      <c r="F3027" s="1130">
        <f>IF($J3006="TC",0,IF($J3006="Nso",0,VLOOKUP($A3003,'Class-9'!$B$9:$FL$108,160,0)))</f>
        <v>0</v>
      </c>
      <c r="G3027" s="1131"/>
      <c r="H3027" s="1130">
        <f>IF($J3006="TC",0,IF($J3006="Nso",0,VLOOKUP($A3003,'Class-9'!$B$9:$FL$108,161,0)))</f>
        <v>0</v>
      </c>
      <c r="I3027" s="1131"/>
      <c r="J3027" s="1132">
        <f>IF($J3006="TC",0,IF($J3006="Nso",0,VLOOKUP($A3003,'Class-9'!$B$9:$FL$108,162,0)))</f>
        <v>0</v>
      </c>
      <c r="K3027" s="1133"/>
      <c r="L3027" s="259" t="str">
        <f>IF($J3006="TC",0,IF($J3006="Nso",0,VLOOKUP($A3003,'Class-9'!$B$9:$FL$108,163,0)))</f>
        <v/>
      </c>
      <c r="M3027" s="1134" t="str">
        <f>IF($J3006="TC","TC",IF($J3006="Nso","NSO",VLOOKUP($A3003,'Class-9'!$B$9:$FL$108,164,0)))</f>
        <v/>
      </c>
      <c r="N3027" s="1135"/>
      <c r="O3027" s="79" t="str">
        <f>IF($J3006="Nso",0,VLOOKUP($A3003,'Class-9'!$B$9:$FL$108,166,0))</f>
        <v/>
      </c>
    </row>
    <row r="3028" spans="1:15" ht="20.25" customHeight="1">
      <c r="A3028" s="1138"/>
      <c r="B3028" s="417" t="s">
        <v>200</v>
      </c>
      <c r="C3028" s="1061" t="s">
        <v>64</v>
      </c>
      <c r="D3028" s="1062"/>
      <c r="E3028" s="1062"/>
      <c r="F3028" s="1062"/>
      <c r="G3028" s="1062"/>
      <c r="H3028" s="1063"/>
      <c r="I3028" s="1064" t="s">
        <v>65</v>
      </c>
      <c r="J3028" s="1065"/>
      <c r="K3028" s="1065"/>
      <c r="L3028" s="83">
        <f>VLOOKUP($A3003,'Class-9'!$B$9:$FL$108,157,0)</f>
        <v>0</v>
      </c>
      <c r="M3028" s="1066" t="s">
        <v>121</v>
      </c>
      <c r="N3028" s="1067"/>
      <c r="O3028" s="1068"/>
    </row>
    <row r="3029" spans="1:15" ht="20.25" customHeight="1" thickBot="1">
      <c r="A3029" s="1138"/>
      <c r="B3029" s="417" t="s">
        <v>200</v>
      </c>
      <c r="C3029" s="1069" t="s">
        <v>60</v>
      </c>
      <c r="D3029" s="1070"/>
      <c r="E3029" s="1070"/>
      <c r="F3029" s="1071" t="s">
        <v>192</v>
      </c>
      <c r="G3029" s="1071"/>
      <c r="H3029" s="260" t="s">
        <v>53</v>
      </c>
      <c r="I3029" s="1072" t="s">
        <v>66</v>
      </c>
      <c r="J3029" s="1073"/>
      <c r="K3029" s="1073"/>
      <c r="L3029" s="113">
        <f>VLOOKUP($A3003,'Class-9'!$B$9:$FL$108,158,0)</f>
        <v>0</v>
      </c>
      <c r="M3029" s="1074" t="str">
        <f>IF($J3006="TC",0,IF($J3006="Nso",0,VLOOKUP($A3003,'Class-9'!$B$9:$FL$108,159,0)))</f>
        <v/>
      </c>
      <c r="N3029" s="1075"/>
      <c r="O3029" s="1076"/>
    </row>
    <row r="3030" spans="1:15" ht="17.25" customHeight="1">
      <c r="A3030" s="1138"/>
      <c r="B3030" s="417" t="s">
        <v>200</v>
      </c>
      <c r="C3030" s="1069"/>
      <c r="D3030" s="1070"/>
      <c r="E3030" s="1070"/>
      <c r="F3030" s="1071"/>
      <c r="G3030" s="1071"/>
      <c r="H3030" s="261" t="s">
        <v>119</v>
      </c>
      <c r="I3030" s="1077" t="s">
        <v>67</v>
      </c>
      <c r="J3030" s="1078"/>
      <c r="K3030" s="1078"/>
      <c r="L3030" s="1079">
        <f>IF($J3006="TC","Transferred",IF($J3006="Nso","NameSeparated",VLOOKUP($A3003,'Class-9'!$B$9:$FL$108,167,0)))</f>
        <v>0</v>
      </c>
      <c r="M3030" s="1079"/>
      <c r="N3030" s="1079"/>
      <c r="O3030" s="1080"/>
    </row>
    <row r="3031" spans="1:15" ht="17.25" customHeight="1">
      <c r="A3031" s="1138"/>
      <c r="B3031" s="417" t="s">
        <v>200</v>
      </c>
      <c r="C3031" s="1081" t="str">
        <f>'Class-9'!$DF$3</f>
        <v>Foundation Of Information Tech.</v>
      </c>
      <c r="D3031" s="1082"/>
      <c r="E3031" s="1083"/>
      <c r="F3031" s="1084" t="str">
        <f>IF($J3006="TC",0,IF($J3006="Nso",0,VLOOKUP($A3003,'Class-9'!$B$9:$GP$108,185,0)))</f>
        <v>0/200</v>
      </c>
      <c r="G3031" s="1084"/>
      <c r="H3031" s="78" t="str">
        <f>IF($J3006="TC",0,IF($J3006="Nso",0,VLOOKUP($A3003,'Class-9'!$B$9:$GP$108,120,0)))</f>
        <v/>
      </c>
      <c r="I3031" s="1085" t="s">
        <v>79</v>
      </c>
      <c r="J3031" s="1086"/>
      <c r="K3031" s="1086"/>
      <c r="L3031" s="1087">
        <f>'Class-9'!$T$2</f>
        <v>44676</v>
      </c>
      <c r="M3031" s="1088"/>
      <c r="N3031" s="1088"/>
      <c r="O3031" s="1089"/>
    </row>
    <row r="3032" spans="1:15" ht="21" customHeight="1">
      <c r="A3032" s="1138"/>
      <c r="B3032" s="417" t="s">
        <v>200</v>
      </c>
      <c r="C3032" s="1090" t="str">
        <f>'Class-9'!$DR$3</f>
        <v>Health &amp; Phy. Edu.</v>
      </c>
      <c r="D3032" s="1084"/>
      <c r="E3032" s="1084"/>
      <c r="F3032" s="1030" t="str">
        <f>IF($J3006="TC",0,IF($J3006="Nso",0,VLOOKUP($A3003,'Class-9'!$B$9:$GP$108,189,0)))</f>
        <v>0/200</v>
      </c>
      <c r="G3032" s="1031"/>
      <c r="H3032" s="78" t="str">
        <f>IF($J3006="TC",0,IF($J3006="Nso",0,VLOOKUP($A3003,'Class-9'!$B$9:$GP$108,132,0)))</f>
        <v/>
      </c>
      <c r="I3032" s="1091"/>
      <c r="J3032" s="1092"/>
      <c r="K3032" s="1092"/>
      <c r="L3032" s="1092"/>
      <c r="M3032" s="1092"/>
      <c r="N3032" s="1092"/>
      <c r="O3032" s="1093"/>
    </row>
    <row r="3033" spans="1:15" ht="21" customHeight="1">
      <c r="A3033" s="1138"/>
      <c r="B3033" s="417" t="s">
        <v>200</v>
      </c>
      <c r="C3033" s="1028" t="str">
        <f>'Class-9'!$ED$3</f>
        <v>S.U.P.W.</v>
      </c>
      <c r="D3033" s="1029"/>
      <c r="E3033" s="1029"/>
      <c r="F3033" s="1030" t="str">
        <f>IF($J3006="TC",0,IF($J3006="Nso",0,VLOOKUP($A3003,'Class-9'!$B$9:$GP$108,193,0)))</f>
        <v>0/100</v>
      </c>
      <c r="G3033" s="1031"/>
      <c r="H3033" s="78" t="str">
        <f>IF($J3006="TC",0,IF($J3006="Nso",0,VLOOKUP($A3003,'Class-9'!$B$9:$GP$108,138,0)))</f>
        <v/>
      </c>
      <c r="I3033" s="1094"/>
      <c r="J3033" s="1095"/>
      <c r="K3033" s="1095"/>
      <c r="L3033" s="1095"/>
      <c r="M3033" s="1095"/>
      <c r="N3033" s="1095"/>
      <c r="O3033" s="1096"/>
    </row>
    <row r="3034" spans="1:15" ht="14.25" customHeight="1">
      <c r="A3034" s="1138"/>
      <c r="B3034" s="417" t="s">
        <v>200</v>
      </c>
      <c r="C3034" s="1028" t="str">
        <f>'Class-9'!$EJ$3</f>
        <v>ART EDUCATION</v>
      </c>
      <c r="D3034" s="1029"/>
      <c r="E3034" s="1029"/>
      <c r="F3034" s="1030" t="str">
        <f>IF($J3005="TC",0,IF($J3005="Nso",0,VLOOKUP($A3003,'Class-9'!$B$9:$GP$108,197,0)))</f>
        <v>0/100</v>
      </c>
      <c r="G3034" s="1031"/>
      <c r="H3034" s="78" t="str">
        <f>IF($J3005="TC",0,IF($J3005="Nso",0,VLOOKUP($A3003,'Class-9'!$B$9:$GP$108,144,0)))</f>
        <v/>
      </c>
      <c r="I3034" s="1032" t="s">
        <v>92</v>
      </c>
      <c r="J3034" s="1033"/>
      <c r="K3034" s="1033"/>
      <c r="L3034" s="1033"/>
      <c r="M3034" s="1033"/>
      <c r="N3034" s="1033"/>
      <c r="O3034" s="1034"/>
    </row>
    <row r="3035" spans="1:15" ht="14.25" customHeight="1" thickBot="1">
      <c r="A3035" s="1138"/>
      <c r="B3035" s="417" t="s">
        <v>200</v>
      </c>
      <c r="C3035" s="1035" t="str">
        <f>'Class-9'!$EP$3</f>
        <v>H &amp; C RAJ</v>
      </c>
      <c r="D3035" s="1036"/>
      <c r="E3035" s="1036"/>
      <c r="F3035" s="1037" t="str">
        <f>IF($J3006="TC",0,IF($J3006="Nso",0,VLOOKUP($A3003,'Class-9'!$B$9:$GU$108,201,0)))</f>
        <v>0/200</v>
      </c>
      <c r="G3035" s="1038"/>
      <c r="H3035" s="374" t="str">
        <f>IF($J3006="TC",0,IF($J3006="Nso",0,VLOOKUP($A3003,'Class-9'!$B$9:$GU$108,156,0)))</f>
        <v/>
      </c>
      <c r="I3035" s="1032" t="s">
        <v>73</v>
      </c>
      <c r="J3035" s="1033"/>
      <c r="K3035" s="1033"/>
      <c r="L3035" s="1033"/>
      <c r="M3035" s="1033"/>
      <c r="N3035" s="1033"/>
      <c r="O3035" s="1034"/>
    </row>
    <row r="3036" spans="1:15" ht="20.25" customHeight="1">
      <c r="A3036" s="1138"/>
      <c r="B3036" s="417" t="s">
        <v>200</v>
      </c>
      <c r="C3036" s="1046" t="s">
        <v>204</v>
      </c>
      <c r="D3036" s="1047"/>
      <c r="E3036" s="1048"/>
      <c r="F3036" s="1055" t="s">
        <v>205</v>
      </c>
      <c r="G3036" s="1056"/>
      <c r="H3036" s="434" t="s">
        <v>34</v>
      </c>
      <c r="I3036" s="1039" t="s">
        <v>74</v>
      </c>
      <c r="J3036" s="1033"/>
      <c r="K3036" s="1033"/>
      <c r="L3036" s="1033"/>
      <c r="M3036" s="1033"/>
      <c r="N3036" s="1033"/>
      <c r="O3036" s="1034"/>
    </row>
    <row r="3037" spans="1:15" ht="20.25" customHeight="1">
      <c r="A3037" s="1138"/>
      <c r="B3037" s="417" t="s">
        <v>200</v>
      </c>
      <c r="C3037" s="1049"/>
      <c r="D3037" s="1050"/>
      <c r="E3037" s="1051"/>
      <c r="F3037" s="1057" t="s">
        <v>206</v>
      </c>
      <c r="G3037" s="1058"/>
      <c r="H3037" s="435" t="s">
        <v>203</v>
      </c>
      <c r="I3037" s="1040" t="s">
        <v>75</v>
      </c>
      <c r="J3037" s="1041"/>
      <c r="K3037" s="1041"/>
      <c r="L3037" s="1041"/>
      <c r="M3037" s="1041"/>
      <c r="N3037" s="1041"/>
      <c r="O3037" s="1042"/>
    </row>
    <row r="3038" spans="1:15" ht="16.5" customHeight="1">
      <c r="A3038" s="1138"/>
      <c r="B3038" s="417" t="s">
        <v>200</v>
      </c>
      <c r="C3038" s="1049"/>
      <c r="D3038" s="1050"/>
      <c r="E3038" s="1051"/>
      <c r="F3038" s="1057" t="s">
        <v>210</v>
      </c>
      <c r="G3038" s="1058"/>
      <c r="H3038" s="435" t="s">
        <v>68</v>
      </c>
      <c r="I3038" s="1043"/>
      <c r="J3038" s="1044"/>
      <c r="K3038" s="1044"/>
      <c r="L3038" s="1044"/>
      <c r="M3038" s="1044"/>
      <c r="N3038" s="1044"/>
      <c r="O3038" s="1045"/>
    </row>
    <row r="3039" spans="1:15" ht="16.5" customHeight="1">
      <c r="A3039" s="1138"/>
      <c r="B3039" s="417" t="s">
        <v>200</v>
      </c>
      <c r="C3039" s="1049"/>
      <c r="D3039" s="1050"/>
      <c r="E3039" s="1051"/>
      <c r="F3039" s="1057" t="s">
        <v>211</v>
      </c>
      <c r="G3039" s="1058"/>
      <c r="H3039" s="435" t="s">
        <v>69</v>
      </c>
      <c r="I3039" s="1043"/>
      <c r="J3039" s="1044"/>
      <c r="K3039" s="1044"/>
      <c r="L3039" s="1044"/>
      <c r="M3039" s="1044"/>
      <c r="N3039" s="1044"/>
      <c r="O3039" s="1045"/>
    </row>
    <row r="3040" spans="1:15" ht="16.5" customHeight="1">
      <c r="A3040" s="1138"/>
      <c r="B3040" s="417" t="s">
        <v>200</v>
      </c>
      <c r="C3040" s="1049"/>
      <c r="D3040" s="1050"/>
      <c r="E3040" s="1051"/>
      <c r="F3040" s="1057" t="s">
        <v>120</v>
      </c>
      <c r="G3040" s="1058"/>
      <c r="H3040" s="435" t="s">
        <v>71</v>
      </c>
      <c r="I3040" s="1022" t="s">
        <v>93</v>
      </c>
      <c r="J3040" s="1023"/>
      <c r="K3040" s="1023"/>
      <c r="L3040" s="1023"/>
      <c r="M3040" s="1023"/>
      <c r="N3040" s="1023"/>
      <c r="O3040" s="1024"/>
    </row>
    <row r="3041" spans="1:16" ht="16.5" customHeight="1" thickBot="1">
      <c r="A3041" s="1138"/>
      <c r="B3041" s="418" t="s">
        <v>200</v>
      </c>
      <c r="C3041" s="1052"/>
      <c r="D3041" s="1053"/>
      <c r="E3041" s="1054"/>
      <c r="F3041" s="1059" t="s">
        <v>208</v>
      </c>
      <c r="G3041" s="1060"/>
      <c r="H3041" s="436" t="s">
        <v>70</v>
      </c>
      <c r="I3041" s="1025"/>
      <c r="J3041" s="1026"/>
      <c r="K3041" s="1026"/>
      <c r="L3041" s="1026"/>
      <c r="M3041" s="1026"/>
      <c r="N3041" s="1026"/>
      <c r="O3041" s="1027"/>
    </row>
    <row r="3042" spans="1:16" ht="15.75" thickTop="1">
      <c r="A3042" s="1136"/>
      <c r="B3042" s="1136"/>
      <c r="C3042" s="1136"/>
      <c r="D3042" s="1136"/>
      <c r="E3042" s="1136"/>
      <c r="F3042" s="1136"/>
      <c r="G3042" s="1136"/>
      <c r="H3042" s="1136"/>
      <c r="I3042" s="1136"/>
      <c r="J3042" s="1136"/>
      <c r="K3042" s="1136"/>
      <c r="L3042" s="1136"/>
      <c r="M3042" s="1136"/>
      <c r="N3042" s="1136"/>
      <c r="O3042" s="1136"/>
    </row>
    <row r="3043" spans="1:16" ht="24.75" customHeight="1" thickBot="1">
      <c r="A3043" s="263">
        <f>A3003+1</f>
        <v>78</v>
      </c>
      <c r="B3043" s="1137" t="s">
        <v>56</v>
      </c>
      <c r="C3043" s="1137"/>
      <c r="D3043" s="1137"/>
      <c r="E3043" s="1137"/>
      <c r="F3043" s="1137"/>
      <c r="G3043" s="1137"/>
      <c r="H3043" s="1137"/>
      <c r="I3043" s="1137"/>
      <c r="J3043" s="1137"/>
      <c r="K3043" s="1137"/>
      <c r="L3043" s="1137"/>
      <c r="M3043" s="1137"/>
      <c r="N3043" s="1137"/>
      <c r="O3043" s="1137"/>
    </row>
    <row r="3044" spans="1:16" s="430" customFormat="1" ht="30.75" customHeight="1" thickTop="1">
      <c r="A3044" s="1138"/>
      <c r="B3044" s="1139"/>
      <c r="C3044" s="1140"/>
      <c r="D3044" s="1143" t="str">
        <f>Master!$E$8</f>
        <v>Govt. Sr. Secondary School Raimalwada</v>
      </c>
      <c r="E3044" s="1144"/>
      <c r="F3044" s="1144"/>
      <c r="G3044" s="1144"/>
      <c r="H3044" s="1144"/>
      <c r="I3044" s="1144"/>
      <c r="J3044" s="1144"/>
      <c r="K3044" s="1144"/>
      <c r="L3044" s="1144"/>
      <c r="M3044" s="1144"/>
      <c r="N3044" s="1144"/>
      <c r="O3044" s="1145"/>
    </row>
    <row r="3045" spans="1:16" ht="26.25" customHeight="1" thickBot="1">
      <c r="A3045" s="1138"/>
      <c r="B3045" s="1141"/>
      <c r="C3045" s="1142"/>
      <c r="D3045" s="1146" t="str">
        <f>Master!$E$11</f>
        <v>P.S.-Bapini (Jodhpur)</v>
      </c>
      <c r="E3045" s="1147"/>
      <c r="F3045" s="1147"/>
      <c r="G3045" s="1147"/>
      <c r="H3045" s="1147"/>
      <c r="I3045" s="1147"/>
      <c r="J3045" s="1147"/>
      <c r="K3045" s="1147"/>
      <c r="L3045" s="1147"/>
      <c r="M3045" s="1147"/>
      <c r="N3045" s="1147"/>
      <c r="O3045" s="1148"/>
    </row>
    <row r="3046" spans="1:16" ht="22.5" customHeight="1">
      <c r="A3046" s="1138"/>
      <c r="B3046" s="262"/>
      <c r="C3046" s="1149" t="s">
        <v>183</v>
      </c>
      <c r="D3046" s="1150"/>
      <c r="E3046" s="1150"/>
      <c r="F3046" s="1150"/>
      <c r="G3046" s="1151"/>
      <c r="H3046" s="1158" t="s">
        <v>156</v>
      </c>
      <c r="I3046" s="1158"/>
      <c r="J3046" s="1161">
        <f>VLOOKUP($A3043,'Class-9'!$B$9:$K$108,6)</f>
        <v>0</v>
      </c>
      <c r="K3046" s="1162"/>
      <c r="L3046" s="1167" t="s">
        <v>76</v>
      </c>
      <c r="M3046" s="1168"/>
      <c r="N3046" s="1169" t="str">
        <f>Master!$E$14</f>
        <v>08151106901</v>
      </c>
      <c r="O3046" s="1170"/>
    </row>
    <row r="3047" spans="1:16" ht="18.75" customHeight="1">
      <c r="A3047" s="1138"/>
      <c r="B3047" s="37"/>
      <c r="C3047" s="1152"/>
      <c r="D3047" s="1153"/>
      <c r="E3047" s="1153"/>
      <c r="F3047" s="1153"/>
      <c r="G3047" s="1154"/>
      <c r="H3047" s="1159"/>
      <c r="I3047" s="1159"/>
      <c r="J3047" s="1163"/>
      <c r="K3047" s="1164"/>
      <c r="L3047" s="1171" t="s">
        <v>72</v>
      </c>
      <c r="M3047" s="1172"/>
      <c r="N3047" s="1172"/>
      <c r="O3047" s="1173"/>
      <c r="P3047" s="104" t="s">
        <v>191</v>
      </c>
    </row>
    <row r="3048" spans="1:16" ht="23.25" customHeight="1" thickBot="1">
      <c r="A3048" s="1138"/>
      <c r="B3048" s="37"/>
      <c r="C3048" s="1155"/>
      <c r="D3048" s="1156"/>
      <c r="E3048" s="1156"/>
      <c r="F3048" s="1156"/>
      <c r="G3048" s="1157"/>
      <c r="H3048" s="1160"/>
      <c r="I3048" s="1160"/>
      <c r="J3048" s="1165"/>
      <c r="K3048" s="1166"/>
      <c r="L3048" s="1174" t="s">
        <v>57</v>
      </c>
      <c r="M3048" s="1175"/>
      <c r="N3048" s="1176" t="str">
        <f>Master!$E$6</f>
        <v>2021-22</v>
      </c>
      <c r="O3048" s="1177"/>
    </row>
    <row r="3049" spans="1:16" ht="20.25" customHeight="1">
      <c r="A3049" s="1138"/>
      <c r="B3049" s="417" t="s">
        <v>200</v>
      </c>
      <c r="C3049" s="1178" t="s">
        <v>22</v>
      </c>
      <c r="D3049" s="1179"/>
      <c r="E3049" s="1179"/>
      <c r="F3049" s="1180"/>
      <c r="G3049" s="23" t="s">
        <v>181</v>
      </c>
      <c r="H3049" s="1181">
        <f>VLOOKUP($A3043,'Class-9'!$B$9:$FL$108,4,0)</f>
        <v>0</v>
      </c>
      <c r="I3049" s="1181"/>
      <c r="J3049" s="1181"/>
      <c r="K3049" s="1181"/>
      <c r="L3049" s="1181"/>
      <c r="M3049" s="1181"/>
      <c r="N3049" s="1181"/>
      <c r="O3049" s="1182"/>
    </row>
    <row r="3050" spans="1:16" ht="20.25" customHeight="1">
      <c r="A3050" s="1138"/>
      <c r="B3050" s="417" t="s">
        <v>200</v>
      </c>
      <c r="C3050" s="1183" t="s">
        <v>24</v>
      </c>
      <c r="D3050" s="1184"/>
      <c r="E3050" s="1184"/>
      <c r="F3050" s="1185"/>
      <c r="G3050" s="31" t="s">
        <v>181</v>
      </c>
      <c r="H3050" s="1186">
        <f>VLOOKUP($A3043,'Class-9'!$B$9:$FL$108,7,0)</f>
        <v>0</v>
      </c>
      <c r="I3050" s="1186"/>
      <c r="J3050" s="1186"/>
      <c r="K3050" s="1186"/>
      <c r="L3050" s="1186"/>
      <c r="M3050" s="1186"/>
      <c r="N3050" s="1186"/>
      <c r="O3050" s="1187"/>
    </row>
    <row r="3051" spans="1:16" ht="20.25" customHeight="1">
      <c r="A3051" s="1138"/>
      <c r="B3051" s="417" t="s">
        <v>200</v>
      </c>
      <c r="C3051" s="1183" t="s">
        <v>25</v>
      </c>
      <c r="D3051" s="1184"/>
      <c r="E3051" s="1184"/>
      <c r="F3051" s="1185"/>
      <c r="G3051" s="31" t="s">
        <v>181</v>
      </c>
      <c r="H3051" s="1186">
        <f>VLOOKUP($A3043,'Class-9'!$B$9:$FL$108,8,0)</f>
        <v>0</v>
      </c>
      <c r="I3051" s="1186"/>
      <c r="J3051" s="1186"/>
      <c r="K3051" s="1186"/>
      <c r="L3051" s="1186"/>
      <c r="M3051" s="1186"/>
      <c r="N3051" s="1186"/>
      <c r="O3051" s="1187"/>
    </row>
    <row r="3052" spans="1:16" ht="20.25" customHeight="1">
      <c r="A3052" s="1138"/>
      <c r="B3052" s="417" t="s">
        <v>200</v>
      </c>
      <c r="C3052" s="1183" t="s">
        <v>58</v>
      </c>
      <c r="D3052" s="1184"/>
      <c r="E3052" s="1184"/>
      <c r="F3052" s="1185"/>
      <c r="G3052" s="31" t="s">
        <v>181</v>
      </c>
      <c r="H3052" s="1186">
        <f>VLOOKUP($A3043,'Class-9'!$B$9:$FL$108,9,0)</f>
        <v>0</v>
      </c>
      <c r="I3052" s="1186"/>
      <c r="J3052" s="1186"/>
      <c r="K3052" s="1186"/>
      <c r="L3052" s="1186"/>
      <c r="M3052" s="1186"/>
      <c r="N3052" s="1186"/>
      <c r="O3052" s="1187"/>
    </row>
    <row r="3053" spans="1:16" ht="20.25" customHeight="1">
      <c r="A3053" s="1138"/>
      <c r="B3053" s="417" t="s">
        <v>200</v>
      </c>
      <c r="C3053" s="1183" t="s">
        <v>59</v>
      </c>
      <c r="D3053" s="1184"/>
      <c r="E3053" s="1184"/>
      <c r="F3053" s="1185"/>
      <c r="G3053" s="31" t="s">
        <v>181</v>
      </c>
      <c r="H3053" s="1188" t="str">
        <f>CONCATENATE('Class-9'!$G$4,'Class-9'!$J$4)</f>
        <v>9(A)</v>
      </c>
      <c r="I3053" s="1186"/>
      <c r="J3053" s="1186"/>
      <c r="K3053" s="1186"/>
      <c r="L3053" s="1186"/>
      <c r="M3053" s="1186"/>
      <c r="N3053" s="1186"/>
      <c r="O3053" s="1187"/>
    </row>
    <row r="3054" spans="1:16" ht="20.25" customHeight="1" thickBot="1">
      <c r="A3054" s="1138"/>
      <c r="B3054" s="417" t="s">
        <v>200</v>
      </c>
      <c r="C3054" s="1189" t="s">
        <v>27</v>
      </c>
      <c r="D3054" s="1190"/>
      <c r="E3054" s="1190"/>
      <c r="F3054" s="1191"/>
      <c r="G3054" s="80" t="s">
        <v>181</v>
      </c>
      <c r="H3054" s="1192">
        <f>VLOOKUP($A3043,'Class-9'!$B$9:$FL$108,10,0)</f>
        <v>0</v>
      </c>
      <c r="I3054" s="1192"/>
      <c r="J3054" s="1192"/>
      <c r="K3054" s="1192"/>
      <c r="L3054" s="1192"/>
      <c r="M3054" s="1192"/>
      <c r="N3054" s="1192"/>
      <c r="O3054" s="1193"/>
    </row>
    <row r="3055" spans="1:16" ht="16.5" customHeight="1">
      <c r="A3055" s="1138"/>
      <c r="B3055" s="417" t="s">
        <v>200</v>
      </c>
      <c r="C3055" s="1194" t="s">
        <v>60</v>
      </c>
      <c r="D3055" s="1195"/>
      <c r="E3055" s="1198" t="s">
        <v>81</v>
      </c>
      <c r="F3055" s="1198" t="s">
        <v>82</v>
      </c>
      <c r="G3055" s="1200" t="s">
        <v>32</v>
      </c>
      <c r="H3055" s="1202" t="s">
        <v>61</v>
      </c>
      <c r="I3055" s="1202"/>
      <c r="J3055" s="1203"/>
      <c r="K3055" s="1204" t="s">
        <v>97</v>
      </c>
      <c r="L3055" s="1205"/>
      <c r="M3055" s="1206"/>
      <c r="N3055" s="1097" t="s">
        <v>88</v>
      </c>
      <c r="O3055" s="1099" t="s">
        <v>118</v>
      </c>
    </row>
    <row r="3056" spans="1:16" ht="16.5" customHeight="1">
      <c r="A3056" s="1138"/>
      <c r="B3056" s="417" t="s">
        <v>200</v>
      </c>
      <c r="C3056" s="1196"/>
      <c r="D3056" s="1197"/>
      <c r="E3056" s="1199"/>
      <c r="F3056" s="1199"/>
      <c r="G3056" s="1201"/>
      <c r="H3056" s="428" t="s">
        <v>31</v>
      </c>
      <c r="I3056" s="254" t="s">
        <v>194</v>
      </c>
      <c r="J3056" s="429" t="s">
        <v>32</v>
      </c>
      <c r="K3056" s="428" t="s">
        <v>31</v>
      </c>
      <c r="L3056" s="254" t="s">
        <v>194</v>
      </c>
      <c r="M3056" s="429" t="s">
        <v>32</v>
      </c>
      <c r="N3056" s="1098"/>
      <c r="O3056" s="1100"/>
    </row>
    <row r="3057" spans="1:15" ht="16.5" customHeight="1" thickBot="1">
      <c r="A3057" s="1138"/>
      <c r="B3057" s="417" t="s">
        <v>200</v>
      </c>
      <c r="C3057" s="1102" t="s">
        <v>62</v>
      </c>
      <c r="D3057" s="1103"/>
      <c r="E3057" s="253">
        <f>'Class-9'!$L$7</f>
        <v>10</v>
      </c>
      <c r="F3057" s="253">
        <f>'Class-9'!$M$7</f>
        <v>10</v>
      </c>
      <c r="G3057" s="255">
        <f>SUM(E3057:F3057)</f>
        <v>20</v>
      </c>
      <c r="H3057" s="253">
        <f>'Class-9'!$O$7</f>
        <v>24</v>
      </c>
      <c r="I3057" s="253">
        <f>'Class-9'!$P$7</f>
        <v>6</v>
      </c>
      <c r="J3057" s="255">
        <f>SUM(H3057:I3057)</f>
        <v>30</v>
      </c>
      <c r="K3057" s="253">
        <f>'Class-9'!$R$7</f>
        <v>40</v>
      </c>
      <c r="L3057" s="253">
        <f>'Class-9'!$S$7</f>
        <v>10</v>
      </c>
      <c r="M3057" s="255">
        <f>SUM(K3057:L3057)</f>
        <v>50</v>
      </c>
      <c r="N3057" s="129">
        <f>SUM(G3057,J3057,M3057)</f>
        <v>100</v>
      </c>
      <c r="O3057" s="1101"/>
    </row>
    <row r="3058" spans="1:15" ht="16.5" customHeight="1">
      <c r="A3058" s="1138"/>
      <c r="B3058" s="417" t="s">
        <v>200</v>
      </c>
      <c r="C3058" s="1104" t="str">
        <f>'Class-9'!$L$3</f>
        <v>HINDI</v>
      </c>
      <c r="D3058" s="1105"/>
      <c r="E3058" s="81">
        <f>IF($J3046="TC",0,IF($J3046="Nso",0,VLOOKUP($A3043,'Class-9'!$B$9:$FL$108,11,0)))</f>
        <v>0</v>
      </c>
      <c r="F3058" s="81">
        <f>IF($J3046="TC",0,IF($J3046="Nso",0,VLOOKUP($A3043,'Class-9'!$B$9:$FL$108,12,0)))</f>
        <v>0</v>
      </c>
      <c r="G3058" s="256">
        <f>E3058+F3058</f>
        <v>0</v>
      </c>
      <c r="H3058" s="81">
        <f>IF($J3046="TC",0,IF($J3046="Nso",0,VLOOKUP($A3043,'Class-9'!$B$9:$FL$108,14,0)))</f>
        <v>0</v>
      </c>
      <c r="I3058" s="81">
        <f>IF($J3046="TC",0,IF($J3046="Nso",0,VLOOKUP($A3043,'Class-9'!$B$9:$FL$108,15,0)))</f>
        <v>0</v>
      </c>
      <c r="J3058" s="256">
        <f>H3058+I3058</f>
        <v>0</v>
      </c>
      <c r="K3058" s="81">
        <f>IF($J3046="TC",0,IF($J3046="Nso",0,VLOOKUP($A3043,'Class-9'!$B$9:$FL$108,17,0)))</f>
        <v>0</v>
      </c>
      <c r="L3058" s="81">
        <f>IF($J3046="Nso",0,VLOOKUP($A3043,'Class-9'!$B$9:$FL$108,18,0))</f>
        <v>0</v>
      </c>
      <c r="M3058" s="256">
        <f>K3058+L3058</f>
        <v>0</v>
      </c>
      <c r="N3058" s="81">
        <f>G3058+J3058+M3058</f>
        <v>0</v>
      </c>
      <c r="O3058" s="82" t="str">
        <f>IF($J3046="TC",0,IF($J3046="Nso",0,VLOOKUP($A3043,'Class-9'!$B$9:$FL$108,24,0)))</f>
        <v/>
      </c>
    </row>
    <row r="3059" spans="1:15" ht="16.5" customHeight="1" thickBot="1">
      <c r="A3059" s="1138"/>
      <c r="B3059" s="417" t="s">
        <v>200</v>
      </c>
      <c r="C3059" s="1106" t="str">
        <f>'Class-9'!$Z$3</f>
        <v>ENGLISH</v>
      </c>
      <c r="D3059" s="1107"/>
      <c r="E3059" s="419">
        <f>IF($J3046="TC",0,IF($J3046="Nso",0,VLOOKUP($A3043,'Class-9'!$B$9:$FL$108,25,0)))</f>
        <v>0</v>
      </c>
      <c r="F3059" s="419">
        <f>IF($J3046="TC",0,IF($J3046="Nso",0,VLOOKUP($A3043,'Class-9'!$B$9:$FL$108,26,0)))</f>
        <v>0</v>
      </c>
      <c r="G3059" s="420">
        <f t="shared" ref="G3059" si="616">E3059+F3059</f>
        <v>0</v>
      </c>
      <c r="H3059" s="421">
        <f>IF($J3046="TC",0,IF($J3046="Nso",0,VLOOKUP($A3043,'Class-9'!$B$9:$FL$108,28,0)))</f>
        <v>0</v>
      </c>
      <c r="I3059" s="419">
        <f>IF($J3046="TC",0,IF($J3046="Nso",0,VLOOKUP($A3043,'Class-9'!$B$9:$FL$108,29,0)))</f>
        <v>0</v>
      </c>
      <c r="J3059" s="420">
        <f t="shared" ref="J3059" si="617">H3059+I3059</f>
        <v>0</v>
      </c>
      <c r="K3059" s="419">
        <f>IF($J3046="TC",0,IF($J3046="Nso",0,VLOOKUP($A3043,'Class-9'!$B$9:$FL$108,31,0)))</f>
        <v>0</v>
      </c>
      <c r="L3059" s="419">
        <f>IF($J3046="Nso",0,VLOOKUP($A3043,'Class-9'!$B$9:$FL$108,32,0))</f>
        <v>0</v>
      </c>
      <c r="M3059" s="420">
        <f t="shared" ref="M3059" si="618">K3059+L3059</f>
        <v>0</v>
      </c>
      <c r="N3059" s="419">
        <f t="shared" ref="N3059" si="619">G3059+J3059+M3059</f>
        <v>0</v>
      </c>
      <c r="O3059" s="422" t="str">
        <f>IF($J3046="TC",0,IF($J3046="Nso",0,VLOOKUP($A3043,'Class-9'!$B$9:$FL$108,38,0)))</f>
        <v/>
      </c>
    </row>
    <row r="3060" spans="1:15" ht="16.5" customHeight="1" thickBot="1">
      <c r="A3060" s="1138"/>
      <c r="B3060" s="417" t="s">
        <v>200</v>
      </c>
      <c r="C3060" s="1108" t="s">
        <v>62</v>
      </c>
      <c r="D3060" s="1109"/>
      <c r="E3060" s="424">
        <f>'Class-9'!$AN$7</f>
        <v>20</v>
      </c>
      <c r="F3060" s="424">
        <f>'Class-9'!$AO$7</f>
        <v>20</v>
      </c>
      <c r="G3060" s="425">
        <f>SUM(E3060:F3060)</f>
        <v>40</v>
      </c>
      <c r="H3060" s="424">
        <f>'Class-9'!$AQ$7</f>
        <v>48</v>
      </c>
      <c r="I3060" s="424">
        <f>'Class-9'!$AR$7</f>
        <v>12</v>
      </c>
      <c r="J3060" s="425">
        <f>SUM(H3060:I3060)</f>
        <v>60</v>
      </c>
      <c r="K3060" s="424">
        <f>'Class-9'!$AT$7</f>
        <v>80</v>
      </c>
      <c r="L3060" s="424">
        <f>'Class-9'!$AU$7</f>
        <v>20</v>
      </c>
      <c r="M3060" s="425">
        <f>SUM(K3060:L3060)</f>
        <v>100</v>
      </c>
      <c r="N3060" s="426">
        <f>SUM(G3060,J3060,M3060)</f>
        <v>200</v>
      </c>
      <c r="O3060" s="427" t="s">
        <v>201</v>
      </c>
    </row>
    <row r="3061" spans="1:15" ht="16.5" customHeight="1">
      <c r="A3061" s="1138"/>
      <c r="B3061" s="417" t="s">
        <v>200</v>
      </c>
      <c r="C3061" s="1110" t="str">
        <f>'Class-9'!$AN$3</f>
        <v>SANSKRIT-I</v>
      </c>
      <c r="D3061" s="1111"/>
      <c r="E3061" s="81">
        <f>IF($J3046="TC",0,IF($J3046="Nso",0,VLOOKUP($A3043,'Class-9'!$B$9:$FL$108,39,0)))</f>
        <v>0</v>
      </c>
      <c r="F3061" s="81">
        <f>IF($J3046="TC",0,IF($J3046="TC",0,IF($J3046="Nso",0,VLOOKUP($A3043,'Class-9'!$B$9:$FL$108,40,0))))</f>
        <v>0</v>
      </c>
      <c r="G3061" s="423">
        <f t="shared" ref="G3061:G3065" si="620">E3061+F3061</f>
        <v>0</v>
      </c>
      <c r="H3061" s="410">
        <f>IF($J3046="TC",0,IF($J3046="Nso",0,VLOOKUP($A3043,'Class-9'!$B$9:$FL$108,42,0)))</f>
        <v>0</v>
      </c>
      <c r="I3061" s="81">
        <f>IF($J3046="TC",0,IF($J3046="Nso",0,VLOOKUP($A3043,'Class-9'!$B$9:$FL$108,43,0)))</f>
        <v>0</v>
      </c>
      <c r="J3061" s="423">
        <f t="shared" ref="J3061:J3065" si="621">H3061+I3061</f>
        <v>0</v>
      </c>
      <c r="K3061" s="81">
        <f>IF($J3046="TC",0,IF($J3046="Nso",0,VLOOKUP($A3043,'Class-9'!$B$9:$FL$108,45,0)))</f>
        <v>0</v>
      </c>
      <c r="L3061" s="81">
        <f>IF($J3046="Nso",0,VLOOKUP($A3043,'Class-9'!$B$9:$FL$108,46,0))</f>
        <v>0</v>
      </c>
      <c r="M3061" s="423">
        <f t="shared" ref="M3061:M3065" si="622">K3061+L3061</f>
        <v>0</v>
      </c>
      <c r="N3061" s="81">
        <f t="shared" ref="N3061:N3065" si="623">G3061+J3061+M3061</f>
        <v>0</v>
      </c>
      <c r="O3061" s="82" t="str">
        <f>IF($J3046="TC",0,IF($J3046="Nso",0,VLOOKUP($A3043,'Class-9'!$B$9:$FL$108,52,0)))</f>
        <v/>
      </c>
    </row>
    <row r="3062" spans="1:15" ht="16.5" customHeight="1">
      <c r="A3062" s="1138"/>
      <c r="B3062" s="417" t="s">
        <v>200</v>
      </c>
      <c r="C3062" s="1112" t="str">
        <f>'Class-9'!$BB$3</f>
        <v>SANSKRIT-II</v>
      </c>
      <c r="D3062" s="1113"/>
      <c r="E3062" s="81">
        <f>IF($J3046="TC",0,IF($J3046="Nso",0,VLOOKUP($A3043,'Class-9'!$B$9:$FL$108,53,0)))</f>
        <v>0</v>
      </c>
      <c r="F3062" s="81">
        <f>IF($J3046="TC",0,IF($J3046="Nso",0,VLOOKUP($A3043,'Class-9'!$B$9:$FL$108,54,0)))</f>
        <v>0</v>
      </c>
      <c r="G3062" s="257">
        <f t="shared" si="620"/>
        <v>0</v>
      </c>
      <c r="H3062" s="258">
        <f>IF($J3046="TC",0,IF($J3046="Nso",0,VLOOKUP($A3043,'Class-9'!$B$9:$FL$108,56,0)))</f>
        <v>0</v>
      </c>
      <c r="I3062" s="81">
        <f>IF($J3046="TC",0,IF($J3046="Nso",0,VLOOKUP($A3043,'Class-9'!$B$9:$FL$108,57,0)))</f>
        <v>0</v>
      </c>
      <c r="J3062" s="257">
        <f t="shared" si="621"/>
        <v>0</v>
      </c>
      <c r="K3062" s="81">
        <f>IF($J3046="TC",0,IF($J3046="Nso",0,VLOOKUP($A3043,'Class-9'!$B$9:$FL$108,59,0)))</f>
        <v>0</v>
      </c>
      <c r="L3062" s="81">
        <f>IF($J3046="Nso",0,VLOOKUP($A3043,'Class-9'!$B$9:$FL$108,60,0))</f>
        <v>0</v>
      </c>
      <c r="M3062" s="257">
        <f t="shared" si="622"/>
        <v>0</v>
      </c>
      <c r="N3062" s="81">
        <f t="shared" si="623"/>
        <v>0</v>
      </c>
      <c r="O3062" s="82" t="str">
        <f>IF($J3046="TC",0,IF($J3046="Nso",0,VLOOKUP($A3043,'Class-9'!$B$9:$FL$108,66,0)))</f>
        <v/>
      </c>
    </row>
    <row r="3063" spans="1:15" ht="16.5" customHeight="1">
      <c r="A3063" s="1138"/>
      <c r="B3063" s="417" t="s">
        <v>200</v>
      </c>
      <c r="C3063" s="1112" t="str">
        <f>'Class-9'!$BP$3</f>
        <v>MATHEMATICS</v>
      </c>
      <c r="D3063" s="1113"/>
      <c r="E3063" s="81">
        <f>IF($J3046="TC",0,IF($J3046="Nso",0,VLOOKUP($A3043,'Class-9'!$B$9:$FL$108,67,0)))</f>
        <v>0</v>
      </c>
      <c r="F3063" s="81">
        <f>IF($J3046="TC",0,IF($J3046="Nso",0,VLOOKUP($A3043,'Class-9'!$B$9:$FL$108,68,0)))</f>
        <v>0</v>
      </c>
      <c r="G3063" s="257">
        <f t="shared" si="620"/>
        <v>0</v>
      </c>
      <c r="H3063" s="258">
        <f>IF($J3046="TC",0,IF($J3046="Nso",0,VLOOKUP($A3043,'Class-9'!$B$9:$FL$108,70,0)))</f>
        <v>0</v>
      </c>
      <c r="I3063" s="81">
        <f>IF($J3046="TC",0,IF($J3046="Nso",0,VLOOKUP($A3043,'Class-9'!$B$9:$FL$108,71,0)))</f>
        <v>0</v>
      </c>
      <c r="J3063" s="257">
        <f t="shared" si="621"/>
        <v>0</v>
      </c>
      <c r="K3063" s="81">
        <f>IF($J3046="TC",0,IF($J3046="Nso",0,VLOOKUP($A3043,'Class-9'!$B$9:$FL$108,73,0)))</f>
        <v>0</v>
      </c>
      <c r="L3063" s="81">
        <f>IF($J3046="Nso",0,VLOOKUP($A3043,'Class-9'!$B$9:$FL$108,74,0))</f>
        <v>0</v>
      </c>
      <c r="M3063" s="257">
        <f t="shared" si="622"/>
        <v>0</v>
      </c>
      <c r="N3063" s="81">
        <f t="shared" si="623"/>
        <v>0</v>
      </c>
      <c r="O3063" s="82" t="str">
        <f>IF($J3046="TC",0,IF($J3046="Nso",0,VLOOKUP($A3043,'Class-9'!$B$9:$FL$108,80,0)))</f>
        <v/>
      </c>
    </row>
    <row r="3064" spans="1:15" ht="16.5" customHeight="1">
      <c r="A3064" s="1138"/>
      <c r="B3064" s="417" t="s">
        <v>200</v>
      </c>
      <c r="C3064" s="1114" t="str">
        <f>'Class-9'!$CD$3</f>
        <v>SCIENCE</v>
      </c>
      <c r="D3064" s="1115"/>
      <c r="E3064" s="411">
        <f>IF($J3046="TC",0,IF($J3046="Nso",0,VLOOKUP($A3043,'Class-9'!$B$9:$FL$108,81,0)))</f>
        <v>0</v>
      </c>
      <c r="F3064" s="411">
        <f>IF($J3046="TC",0,IF($J3046="Nso",0,VLOOKUP($A3043,'Class-9'!$B$9:$FL$108,82,0)))</f>
        <v>0</v>
      </c>
      <c r="G3064" s="412">
        <f t="shared" si="620"/>
        <v>0</v>
      </c>
      <c r="H3064" s="413">
        <f>IF($J3046="TC",0,IF($J3046="Nso",0,VLOOKUP($A3043,'Class-9'!$B$9:$FL$108,84,0)))</f>
        <v>0</v>
      </c>
      <c r="I3064" s="411">
        <f>IF($J3046="TC",0,IF($J3046="Nso",0,VLOOKUP($A3043,'Class-9'!$B$9:$FL$108,85,0)))</f>
        <v>0</v>
      </c>
      <c r="J3064" s="412">
        <f t="shared" si="621"/>
        <v>0</v>
      </c>
      <c r="K3064" s="411">
        <f>IF($J3046="TC",0,IF($J3046="Nso",0,VLOOKUP($A3043,'Class-9'!$B$9:$FL$108,87,0)))</f>
        <v>0</v>
      </c>
      <c r="L3064" s="411">
        <f>IF($J3046="Nso",0,VLOOKUP($A3043,'Class-9'!$B$9:$FL$108,88,0))</f>
        <v>0</v>
      </c>
      <c r="M3064" s="412">
        <f t="shared" si="622"/>
        <v>0</v>
      </c>
      <c r="N3064" s="411">
        <f t="shared" si="623"/>
        <v>0</v>
      </c>
      <c r="O3064" s="414" t="str">
        <f>IF($J3046="TC",0,IF($J3046="Nso",0,VLOOKUP($A3043,'Class-9'!$B$9:$FL$108,94,0)))</f>
        <v/>
      </c>
    </row>
    <row r="3065" spans="1:15" ht="16.5" customHeight="1" thickBot="1">
      <c r="A3065" s="1138"/>
      <c r="B3065" s="417" t="s">
        <v>200</v>
      </c>
      <c r="C3065" s="1114" t="str">
        <f>'Class-9'!$CR$3</f>
        <v>SOCIAL SCIENCE</v>
      </c>
      <c r="D3065" s="1115"/>
      <c r="E3065" s="411">
        <f>IF($J3047="TC",0,IF($J3046="Nso",0,VLOOKUP($A3043,'Class-9'!$B$9:$FL$108,95,0)))</f>
        <v>0</v>
      </c>
      <c r="F3065" s="411">
        <f>IF($J3047="TC",0,IF($J3046="Nso",0,VLOOKUP($A3043,'Class-9'!$B$9:$FL$108,96,0)))</f>
        <v>0</v>
      </c>
      <c r="G3065" s="412">
        <f t="shared" si="620"/>
        <v>0</v>
      </c>
      <c r="H3065" s="413">
        <f>IF($J3047="TC",0,IF($J3046="Nso",0,VLOOKUP($A3043,'Class-9'!$B$9:$FL$108,98,0)))</f>
        <v>0</v>
      </c>
      <c r="I3065" s="411">
        <f>IF($J3047="TC",0,IF($J3046="Nso",0,VLOOKUP($A3043,'Class-9'!$B$9:$FL$108,99,0)))</f>
        <v>0</v>
      </c>
      <c r="J3065" s="412">
        <f t="shared" si="621"/>
        <v>0</v>
      </c>
      <c r="K3065" s="411">
        <f>IF($J3047="TC",0,IF($J3046="Nso",0,VLOOKUP($A3043,'Class-9'!$B$9:$FL$108,101,0)))</f>
        <v>0</v>
      </c>
      <c r="L3065" s="411">
        <f>IF($J3047="Nso",0,VLOOKUP($A3043,'Class-9'!$B$9:$FL$108,102,0))</f>
        <v>0</v>
      </c>
      <c r="M3065" s="412">
        <f t="shared" si="622"/>
        <v>0</v>
      </c>
      <c r="N3065" s="411">
        <f t="shared" si="623"/>
        <v>0</v>
      </c>
      <c r="O3065" s="414" t="str">
        <f>IF($J3047="TC",0,IF($J3046="Nso",0,VLOOKUP($A3043,'Class-9'!$B$9:$FL$108,108,0)))</f>
        <v/>
      </c>
    </row>
    <row r="3066" spans="1:15" ht="23.25" customHeight="1">
      <c r="A3066" s="1138"/>
      <c r="B3066" s="417" t="s">
        <v>200</v>
      </c>
      <c r="C3066" s="1116" t="s">
        <v>89</v>
      </c>
      <c r="D3066" s="1117"/>
      <c r="E3066" s="1118"/>
      <c r="F3066" s="1122" t="s">
        <v>90</v>
      </c>
      <c r="G3066" s="1123"/>
      <c r="H3066" s="1124" t="s">
        <v>91</v>
      </c>
      <c r="I3066" s="1125"/>
      <c r="J3066" s="1126" t="s">
        <v>47</v>
      </c>
      <c r="K3066" s="1127"/>
      <c r="L3066" s="415" t="s">
        <v>111</v>
      </c>
      <c r="M3066" s="1128" t="s">
        <v>45</v>
      </c>
      <c r="N3066" s="1129"/>
      <c r="O3066" s="416" t="s">
        <v>49</v>
      </c>
    </row>
    <row r="3067" spans="1:15" ht="20.25" customHeight="1" thickBot="1">
      <c r="A3067" s="1138"/>
      <c r="B3067" s="417" t="s">
        <v>200</v>
      </c>
      <c r="C3067" s="1119"/>
      <c r="D3067" s="1120"/>
      <c r="E3067" s="1121"/>
      <c r="F3067" s="1130">
        <f>IF($J3046="TC",0,IF($J3046="Nso",0,VLOOKUP($A3043,'Class-9'!$B$9:$FL$108,160,0)))</f>
        <v>0</v>
      </c>
      <c r="G3067" s="1131"/>
      <c r="H3067" s="1130">
        <f>IF($J3046="TC",0,IF($J3046="Nso",0,VLOOKUP($A3043,'Class-9'!$B$9:$FL$108,161,0)))</f>
        <v>0</v>
      </c>
      <c r="I3067" s="1131"/>
      <c r="J3067" s="1132">
        <f>IF($J3046="TC",0,IF($J3046="Nso",0,VLOOKUP($A3043,'Class-9'!$B$9:$FL$108,162,0)))</f>
        <v>0</v>
      </c>
      <c r="K3067" s="1133"/>
      <c r="L3067" s="259" t="str">
        <f>IF($J3046="TC",0,IF($J3046="Nso",0,VLOOKUP($A3043,'Class-9'!$B$9:$FL$108,163,0)))</f>
        <v/>
      </c>
      <c r="M3067" s="1134" t="str">
        <f>IF($J3046="TC","TC",IF($J3046="Nso","NSO",VLOOKUP($A3043,'Class-9'!$B$9:$FL$108,164,0)))</f>
        <v/>
      </c>
      <c r="N3067" s="1135"/>
      <c r="O3067" s="79" t="str">
        <f>IF($J3046="Nso",0,VLOOKUP($A3043,'Class-9'!$B$9:$FL$108,166,0))</f>
        <v/>
      </c>
    </row>
    <row r="3068" spans="1:15" ht="20.25" customHeight="1">
      <c r="A3068" s="1138"/>
      <c r="B3068" s="417" t="s">
        <v>200</v>
      </c>
      <c r="C3068" s="1061" t="s">
        <v>64</v>
      </c>
      <c r="D3068" s="1062"/>
      <c r="E3068" s="1062"/>
      <c r="F3068" s="1062"/>
      <c r="G3068" s="1062"/>
      <c r="H3068" s="1063"/>
      <c r="I3068" s="1064" t="s">
        <v>65</v>
      </c>
      <c r="J3068" s="1065"/>
      <c r="K3068" s="1065"/>
      <c r="L3068" s="83">
        <f>VLOOKUP($A3043,'Class-9'!$B$9:$FL$108,157,0)</f>
        <v>0</v>
      </c>
      <c r="M3068" s="1066" t="s">
        <v>121</v>
      </c>
      <c r="N3068" s="1067"/>
      <c r="O3068" s="1068"/>
    </row>
    <row r="3069" spans="1:15" ht="20.25" customHeight="1" thickBot="1">
      <c r="A3069" s="1138"/>
      <c r="B3069" s="417" t="s">
        <v>200</v>
      </c>
      <c r="C3069" s="1069" t="s">
        <v>60</v>
      </c>
      <c r="D3069" s="1070"/>
      <c r="E3069" s="1070"/>
      <c r="F3069" s="1071" t="s">
        <v>192</v>
      </c>
      <c r="G3069" s="1071"/>
      <c r="H3069" s="260" t="s">
        <v>53</v>
      </c>
      <c r="I3069" s="1072" t="s">
        <v>66</v>
      </c>
      <c r="J3069" s="1073"/>
      <c r="K3069" s="1073"/>
      <c r="L3069" s="113">
        <f>VLOOKUP($A3043,'Class-9'!$B$9:$FL$108,158,0)</f>
        <v>0</v>
      </c>
      <c r="M3069" s="1074" t="str">
        <f>IF($J3046="TC",0,IF($J3046="Nso",0,VLOOKUP($A3043,'Class-9'!$B$9:$FL$108,159,0)))</f>
        <v/>
      </c>
      <c r="N3069" s="1075"/>
      <c r="O3069" s="1076"/>
    </row>
    <row r="3070" spans="1:15" ht="17.25" customHeight="1">
      <c r="A3070" s="1138"/>
      <c r="B3070" s="417" t="s">
        <v>200</v>
      </c>
      <c r="C3070" s="1069"/>
      <c r="D3070" s="1070"/>
      <c r="E3070" s="1070"/>
      <c r="F3070" s="1071"/>
      <c r="G3070" s="1071"/>
      <c r="H3070" s="261" t="s">
        <v>119</v>
      </c>
      <c r="I3070" s="1077" t="s">
        <v>67</v>
      </c>
      <c r="J3070" s="1078"/>
      <c r="K3070" s="1078"/>
      <c r="L3070" s="1079">
        <f>IF($J3046="TC","Transferred",IF($J3046="Nso","NameSeparated",VLOOKUP($A3043,'Class-9'!$B$9:$FL$108,167,0)))</f>
        <v>0</v>
      </c>
      <c r="M3070" s="1079"/>
      <c r="N3070" s="1079"/>
      <c r="O3070" s="1080"/>
    </row>
    <row r="3071" spans="1:15" ht="17.25" customHeight="1">
      <c r="A3071" s="1138"/>
      <c r="B3071" s="417" t="s">
        <v>200</v>
      </c>
      <c r="C3071" s="1081" t="str">
        <f>'Class-9'!$DF$3</f>
        <v>Foundation Of Information Tech.</v>
      </c>
      <c r="D3071" s="1082"/>
      <c r="E3071" s="1083"/>
      <c r="F3071" s="1084" t="str">
        <f>IF($J3046="TC",0,IF($J3046="Nso",0,VLOOKUP($A3043,'Class-9'!$B$9:$GP$108,185,0)))</f>
        <v>0/200</v>
      </c>
      <c r="G3071" s="1084"/>
      <c r="H3071" s="78" t="str">
        <f>IF($J3046="TC",0,IF($J3046="Nso",0,VLOOKUP($A3043,'Class-9'!$B$9:$GP$108,120,0)))</f>
        <v/>
      </c>
      <c r="I3071" s="1085" t="s">
        <v>79</v>
      </c>
      <c r="J3071" s="1086"/>
      <c r="K3071" s="1086"/>
      <c r="L3071" s="1087">
        <f>'Class-9'!$T$2</f>
        <v>44676</v>
      </c>
      <c r="M3071" s="1088"/>
      <c r="N3071" s="1088"/>
      <c r="O3071" s="1089"/>
    </row>
    <row r="3072" spans="1:15" ht="21" customHeight="1">
      <c r="A3072" s="1138"/>
      <c r="B3072" s="417" t="s">
        <v>200</v>
      </c>
      <c r="C3072" s="1090" t="str">
        <f>'Class-9'!$DR$3</f>
        <v>Health &amp; Phy. Edu.</v>
      </c>
      <c r="D3072" s="1084"/>
      <c r="E3072" s="1084"/>
      <c r="F3072" s="1030" t="str">
        <f>IF($J3046="TC",0,IF($J3046="Nso",0,VLOOKUP($A3043,'Class-9'!$B$9:$GP$108,189,0)))</f>
        <v>0/200</v>
      </c>
      <c r="G3072" s="1031"/>
      <c r="H3072" s="78" t="str">
        <f>IF($J3046="TC",0,IF($J3046="Nso",0,VLOOKUP($A3043,'Class-9'!$B$9:$GP$108,132,0)))</f>
        <v/>
      </c>
      <c r="I3072" s="1091"/>
      <c r="J3072" s="1092"/>
      <c r="K3072" s="1092"/>
      <c r="L3072" s="1092"/>
      <c r="M3072" s="1092"/>
      <c r="N3072" s="1092"/>
      <c r="O3072" s="1093"/>
    </row>
    <row r="3073" spans="1:16" ht="21" customHeight="1">
      <c r="A3073" s="1138"/>
      <c r="B3073" s="417" t="s">
        <v>200</v>
      </c>
      <c r="C3073" s="1028" t="str">
        <f>'Class-9'!$ED$3</f>
        <v>S.U.P.W.</v>
      </c>
      <c r="D3073" s="1029"/>
      <c r="E3073" s="1029"/>
      <c r="F3073" s="1030" t="str">
        <f>IF($J3046="TC",0,IF($J3046="Nso",0,VLOOKUP($A3043,'Class-9'!$B$9:$GP$108,193,0)))</f>
        <v>0/100</v>
      </c>
      <c r="G3073" s="1031"/>
      <c r="H3073" s="78" t="str">
        <f>IF($J3046="TC",0,IF($J3046="Nso",0,VLOOKUP($A3043,'Class-9'!$B$9:$GP$108,138,0)))</f>
        <v/>
      </c>
      <c r="I3073" s="1094"/>
      <c r="J3073" s="1095"/>
      <c r="K3073" s="1095"/>
      <c r="L3073" s="1095"/>
      <c r="M3073" s="1095"/>
      <c r="N3073" s="1095"/>
      <c r="O3073" s="1096"/>
    </row>
    <row r="3074" spans="1:16" ht="14.25" customHeight="1">
      <c r="A3074" s="1138"/>
      <c r="B3074" s="417" t="s">
        <v>200</v>
      </c>
      <c r="C3074" s="1028" t="str">
        <f>'Class-9'!$EJ$3</f>
        <v>ART EDUCATION</v>
      </c>
      <c r="D3074" s="1029"/>
      <c r="E3074" s="1029"/>
      <c r="F3074" s="1030" t="str">
        <f>IF($J3045="TC",0,IF($J3045="Nso",0,VLOOKUP($A3043,'Class-9'!$B$9:$GP$108,197,0)))</f>
        <v>0/100</v>
      </c>
      <c r="G3074" s="1031"/>
      <c r="H3074" s="78" t="str">
        <f>IF($J3045="TC",0,IF($J3045="Nso",0,VLOOKUP($A3043,'Class-9'!$B$9:$GP$108,144,0)))</f>
        <v/>
      </c>
      <c r="I3074" s="1032" t="s">
        <v>92</v>
      </c>
      <c r="J3074" s="1033"/>
      <c r="K3074" s="1033"/>
      <c r="L3074" s="1033"/>
      <c r="M3074" s="1033"/>
      <c r="N3074" s="1033"/>
      <c r="O3074" s="1034"/>
    </row>
    <row r="3075" spans="1:16" ht="14.25" customHeight="1" thickBot="1">
      <c r="A3075" s="1138"/>
      <c r="B3075" s="417" t="s">
        <v>200</v>
      </c>
      <c r="C3075" s="1035" t="str">
        <f>'Class-9'!$EP$3</f>
        <v>H &amp; C RAJ</v>
      </c>
      <c r="D3075" s="1036"/>
      <c r="E3075" s="1036"/>
      <c r="F3075" s="1037" t="str">
        <f>IF($J3046="TC",0,IF($J3046="Nso",0,VLOOKUP($A3043,'Class-9'!$B$9:$GU$108,201,0)))</f>
        <v>0/200</v>
      </c>
      <c r="G3075" s="1038"/>
      <c r="H3075" s="374" t="str">
        <f>IF($J3046="TC",0,IF($J3046="Nso",0,VLOOKUP($A3043,'Class-9'!$B$9:$GU$108,156,0)))</f>
        <v/>
      </c>
      <c r="I3075" s="1032" t="s">
        <v>73</v>
      </c>
      <c r="J3075" s="1033"/>
      <c r="K3075" s="1033"/>
      <c r="L3075" s="1033"/>
      <c r="M3075" s="1033"/>
      <c r="N3075" s="1033"/>
      <c r="O3075" s="1034"/>
    </row>
    <row r="3076" spans="1:16" ht="20.25" customHeight="1">
      <c r="A3076" s="1138"/>
      <c r="B3076" s="417" t="s">
        <v>200</v>
      </c>
      <c r="C3076" s="1046" t="s">
        <v>204</v>
      </c>
      <c r="D3076" s="1047"/>
      <c r="E3076" s="1048"/>
      <c r="F3076" s="1055" t="s">
        <v>205</v>
      </c>
      <c r="G3076" s="1056"/>
      <c r="H3076" s="434" t="s">
        <v>34</v>
      </c>
      <c r="I3076" s="1039" t="s">
        <v>74</v>
      </c>
      <c r="J3076" s="1033"/>
      <c r="K3076" s="1033"/>
      <c r="L3076" s="1033"/>
      <c r="M3076" s="1033"/>
      <c r="N3076" s="1033"/>
      <c r="O3076" s="1034"/>
    </row>
    <row r="3077" spans="1:16" ht="20.25" customHeight="1">
      <c r="A3077" s="1138"/>
      <c r="B3077" s="417" t="s">
        <v>200</v>
      </c>
      <c r="C3077" s="1049"/>
      <c r="D3077" s="1050"/>
      <c r="E3077" s="1051"/>
      <c r="F3077" s="1057" t="s">
        <v>206</v>
      </c>
      <c r="G3077" s="1058"/>
      <c r="H3077" s="435" t="s">
        <v>203</v>
      </c>
      <c r="I3077" s="1040" t="s">
        <v>75</v>
      </c>
      <c r="J3077" s="1041"/>
      <c r="K3077" s="1041"/>
      <c r="L3077" s="1041"/>
      <c r="M3077" s="1041"/>
      <c r="N3077" s="1041"/>
      <c r="O3077" s="1042"/>
    </row>
    <row r="3078" spans="1:16" ht="16.5" customHeight="1">
      <c r="A3078" s="1138"/>
      <c r="B3078" s="417" t="s">
        <v>200</v>
      </c>
      <c r="C3078" s="1049"/>
      <c r="D3078" s="1050"/>
      <c r="E3078" s="1051"/>
      <c r="F3078" s="1057" t="s">
        <v>210</v>
      </c>
      <c r="G3078" s="1058"/>
      <c r="H3078" s="435" t="s">
        <v>68</v>
      </c>
      <c r="I3078" s="1043"/>
      <c r="J3078" s="1044"/>
      <c r="K3078" s="1044"/>
      <c r="L3078" s="1044"/>
      <c r="M3078" s="1044"/>
      <c r="N3078" s="1044"/>
      <c r="O3078" s="1045"/>
    </row>
    <row r="3079" spans="1:16" ht="16.5" customHeight="1">
      <c r="A3079" s="1138"/>
      <c r="B3079" s="417" t="s">
        <v>200</v>
      </c>
      <c r="C3079" s="1049"/>
      <c r="D3079" s="1050"/>
      <c r="E3079" s="1051"/>
      <c r="F3079" s="1057" t="s">
        <v>211</v>
      </c>
      <c r="G3079" s="1058"/>
      <c r="H3079" s="435" t="s">
        <v>69</v>
      </c>
      <c r="I3079" s="1043"/>
      <c r="J3079" s="1044"/>
      <c r="K3079" s="1044"/>
      <c r="L3079" s="1044"/>
      <c r="M3079" s="1044"/>
      <c r="N3079" s="1044"/>
      <c r="O3079" s="1045"/>
    </row>
    <row r="3080" spans="1:16" ht="16.5" customHeight="1">
      <c r="A3080" s="1138"/>
      <c r="B3080" s="417" t="s">
        <v>200</v>
      </c>
      <c r="C3080" s="1049"/>
      <c r="D3080" s="1050"/>
      <c r="E3080" s="1051"/>
      <c r="F3080" s="1057" t="s">
        <v>120</v>
      </c>
      <c r="G3080" s="1058"/>
      <c r="H3080" s="435" t="s">
        <v>71</v>
      </c>
      <c r="I3080" s="1022" t="s">
        <v>93</v>
      </c>
      <c r="J3080" s="1023"/>
      <c r="K3080" s="1023"/>
      <c r="L3080" s="1023"/>
      <c r="M3080" s="1023"/>
      <c r="N3080" s="1023"/>
      <c r="O3080" s="1024"/>
    </row>
    <row r="3081" spans="1:16" ht="16.5" customHeight="1" thickBot="1">
      <c r="A3081" s="1138"/>
      <c r="B3081" s="418" t="s">
        <v>200</v>
      </c>
      <c r="C3081" s="1052"/>
      <c r="D3081" s="1053"/>
      <c r="E3081" s="1054"/>
      <c r="F3081" s="1059" t="s">
        <v>208</v>
      </c>
      <c r="G3081" s="1060"/>
      <c r="H3081" s="436" t="s">
        <v>70</v>
      </c>
      <c r="I3081" s="1025"/>
      <c r="J3081" s="1026"/>
      <c r="K3081" s="1026"/>
      <c r="L3081" s="1026"/>
      <c r="M3081" s="1026"/>
      <c r="N3081" s="1026"/>
      <c r="O3081" s="1027"/>
    </row>
    <row r="3082" spans="1:16" ht="24.75" customHeight="1" thickTop="1" thickBot="1">
      <c r="A3082" s="263">
        <f>A3043+1</f>
        <v>79</v>
      </c>
      <c r="B3082" s="1137" t="s">
        <v>56</v>
      </c>
      <c r="C3082" s="1137"/>
      <c r="D3082" s="1137"/>
      <c r="E3082" s="1137"/>
      <c r="F3082" s="1137"/>
      <c r="G3082" s="1137"/>
      <c r="H3082" s="1137"/>
      <c r="I3082" s="1137"/>
      <c r="J3082" s="1137"/>
      <c r="K3082" s="1137"/>
      <c r="L3082" s="1137"/>
      <c r="M3082" s="1137"/>
      <c r="N3082" s="1137"/>
      <c r="O3082" s="1137"/>
    </row>
    <row r="3083" spans="1:16" s="430" customFormat="1" ht="30.75" customHeight="1" thickTop="1">
      <c r="A3083" s="1138"/>
      <c r="B3083" s="1139"/>
      <c r="C3083" s="1140"/>
      <c r="D3083" s="1143" t="str">
        <f>Master!$E$8</f>
        <v>Govt. Sr. Secondary School Raimalwada</v>
      </c>
      <c r="E3083" s="1144"/>
      <c r="F3083" s="1144"/>
      <c r="G3083" s="1144"/>
      <c r="H3083" s="1144"/>
      <c r="I3083" s="1144"/>
      <c r="J3083" s="1144"/>
      <c r="K3083" s="1144"/>
      <c r="L3083" s="1144"/>
      <c r="M3083" s="1144"/>
      <c r="N3083" s="1144"/>
      <c r="O3083" s="1145"/>
    </row>
    <row r="3084" spans="1:16" ht="26.25" customHeight="1" thickBot="1">
      <c r="A3084" s="1138"/>
      <c r="B3084" s="1141"/>
      <c r="C3084" s="1142"/>
      <c r="D3084" s="1146" t="str">
        <f>Master!$E$11</f>
        <v>P.S.-Bapini (Jodhpur)</v>
      </c>
      <c r="E3084" s="1147"/>
      <c r="F3084" s="1147"/>
      <c r="G3084" s="1147"/>
      <c r="H3084" s="1147"/>
      <c r="I3084" s="1147"/>
      <c r="J3084" s="1147"/>
      <c r="K3084" s="1147"/>
      <c r="L3084" s="1147"/>
      <c r="M3084" s="1147"/>
      <c r="N3084" s="1147"/>
      <c r="O3084" s="1148"/>
    </row>
    <row r="3085" spans="1:16" ht="22.5" customHeight="1">
      <c r="A3085" s="1138"/>
      <c r="B3085" s="262"/>
      <c r="C3085" s="1149" t="s">
        <v>183</v>
      </c>
      <c r="D3085" s="1150"/>
      <c r="E3085" s="1150"/>
      <c r="F3085" s="1150"/>
      <c r="G3085" s="1151"/>
      <c r="H3085" s="1158" t="s">
        <v>156</v>
      </c>
      <c r="I3085" s="1158"/>
      <c r="J3085" s="1161">
        <f>VLOOKUP($A3082,'Class-9'!$B$9:$K$108,6)</f>
        <v>0</v>
      </c>
      <c r="K3085" s="1162"/>
      <c r="L3085" s="1167" t="s">
        <v>76</v>
      </c>
      <c r="M3085" s="1168"/>
      <c r="N3085" s="1169" t="str">
        <f>Master!$E$14</f>
        <v>08151106901</v>
      </c>
      <c r="O3085" s="1170"/>
    </row>
    <row r="3086" spans="1:16" ht="18.75" customHeight="1">
      <c r="A3086" s="1138"/>
      <c r="B3086" s="37"/>
      <c r="C3086" s="1152"/>
      <c r="D3086" s="1153"/>
      <c r="E3086" s="1153"/>
      <c r="F3086" s="1153"/>
      <c r="G3086" s="1154"/>
      <c r="H3086" s="1159"/>
      <c r="I3086" s="1159"/>
      <c r="J3086" s="1163"/>
      <c r="K3086" s="1164"/>
      <c r="L3086" s="1171" t="s">
        <v>72</v>
      </c>
      <c r="M3086" s="1172"/>
      <c r="N3086" s="1172"/>
      <c r="O3086" s="1173"/>
      <c r="P3086" s="104" t="s">
        <v>191</v>
      </c>
    </row>
    <row r="3087" spans="1:16" ht="23.25" customHeight="1" thickBot="1">
      <c r="A3087" s="1138"/>
      <c r="B3087" s="37"/>
      <c r="C3087" s="1155"/>
      <c r="D3087" s="1156"/>
      <c r="E3087" s="1156"/>
      <c r="F3087" s="1156"/>
      <c r="G3087" s="1157"/>
      <c r="H3087" s="1160"/>
      <c r="I3087" s="1160"/>
      <c r="J3087" s="1165"/>
      <c r="K3087" s="1166"/>
      <c r="L3087" s="1174" t="s">
        <v>57</v>
      </c>
      <c r="M3087" s="1175"/>
      <c r="N3087" s="1176" t="str">
        <f>Master!$E$6</f>
        <v>2021-22</v>
      </c>
      <c r="O3087" s="1177"/>
    </row>
    <row r="3088" spans="1:16" ht="20.25" customHeight="1">
      <c r="A3088" s="1138"/>
      <c r="B3088" s="417" t="s">
        <v>200</v>
      </c>
      <c r="C3088" s="1178" t="s">
        <v>22</v>
      </c>
      <c r="D3088" s="1179"/>
      <c r="E3088" s="1179"/>
      <c r="F3088" s="1180"/>
      <c r="G3088" s="23" t="s">
        <v>181</v>
      </c>
      <c r="H3088" s="1181">
        <f>VLOOKUP($A3082,'Class-9'!$B$9:$FL$108,4,0)</f>
        <v>0</v>
      </c>
      <c r="I3088" s="1181"/>
      <c r="J3088" s="1181"/>
      <c r="K3088" s="1181"/>
      <c r="L3088" s="1181"/>
      <c r="M3088" s="1181"/>
      <c r="N3088" s="1181"/>
      <c r="O3088" s="1182"/>
    </row>
    <row r="3089" spans="1:15" ht="20.25" customHeight="1">
      <c r="A3089" s="1138"/>
      <c r="B3089" s="417" t="s">
        <v>200</v>
      </c>
      <c r="C3089" s="1183" t="s">
        <v>24</v>
      </c>
      <c r="D3089" s="1184"/>
      <c r="E3089" s="1184"/>
      <c r="F3089" s="1185"/>
      <c r="G3089" s="31" t="s">
        <v>181</v>
      </c>
      <c r="H3089" s="1186">
        <f>VLOOKUP($A3082,'Class-9'!$B$9:$FL$108,7,0)</f>
        <v>0</v>
      </c>
      <c r="I3089" s="1186"/>
      <c r="J3089" s="1186"/>
      <c r="K3089" s="1186"/>
      <c r="L3089" s="1186"/>
      <c r="M3089" s="1186"/>
      <c r="N3089" s="1186"/>
      <c r="O3089" s="1187"/>
    </row>
    <row r="3090" spans="1:15" ht="20.25" customHeight="1">
      <c r="A3090" s="1138"/>
      <c r="B3090" s="417" t="s">
        <v>200</v>
      </c>
      <c r="C3090" s="1183" t="s">
        <v>25</v>
      </c>
      <c r="D3090" s="1184"/>
      <c r="E3090" s="1184"/>
      <c r="F3090" s="1185"/>
      <c r="G3090" s="31" t="s">
        <v>181</v>
      </c>
      <c r="H3090" s="1186">
        <f>VLOOKUP($A3082,'Class-9'!$B$9:$FL$108,8,0)</f>
        <v>0</v>
      </c>
      <c r="I3090" s="1186"/>
      <c r="J3090" s="1186"/>
      <c r="K3090" s="1186"/>
      <c r="L3090" s="1186"/>
      <c r="M3090" s="1186"/>
      <c r="N3090" s="1186"/>
      <c r="O3090" s="1187"/>
    </row>
    <row r="3091" spans="1:15" ht="20.25" customHeight="1">
      <c r="A3091" s="1138"/>
      <c r="B3091" s="417" t="s">
        <v>200</v>
      </c>
      <c r="C3091" s="1183" t="s">
        <v>58</v>
      </c>
      <c r="D3091" s="1184"/>
      <c r="E3091" s="1184"/>
      <c r="F3091" s="1185"/>
      <c r="G3091" s="31" t="s">
        <v>181</v>
      </c>
      <c r="H3091" s="1186">
        <f>VLOOKUP($A3082,'Class-9'!$B$9:$FL$108,9,0)</f>
        <v>0</v>
      </c>
      <c r="I3091" s="1186"/>
      <c r="J3091" s="1186"/>
      <c r="K3091" s="1186"/>
      <c r="L3091" s="1186"/>
      <c r="M3091" s="1186"/>
      <c r="N3091" s="1186"/>
      <c r="O3091" s="1187"/>
    </row>
    <row r="3092" spans="1:15" ht="20.25" customHeight="1">
      <c r="A3092" s="1138"/>
      <c r="B3092" s="417" t="s">
        <v>200</v>
      </c>
      <c r="C3092" s="1183" t="s">
        <v>59</v>
      </c>
      <c r="D3092" s="1184"/>
      <c r="E3092" s="1184"/>
      <c r="F3092" s="1185"/>
      <c r="G3092" s="31" t="s">
        <v>181</v>
      </c>
      <c r="H3092" s="1188" t="str">
        <f>CONCATENATE('Class-9'!$G$4,'Class-9'!$J$4)</f>
        <v>9(A)</v>
      </c>
      <c r="I3092" s="1186"/>
      <c r="J3092" s="1186"/>
      <c r="K3092" s="1186"/>
      <c r="L3092" s="1186"/>
      <c r="M3092" s="1186"/>
      <c r="N3092" s="1186"/>
      <c r="O3092" s="1187"/>
    </row>
    <row r="3093" spans="1:15" ht="20.25" customHeight="1" thickBot="1">
      <c r="A3093" s="1138"/>
      <c r="B3093" s="417" t="s">
        <v>200</v>
      </c>
      <c r="C3093" s="1189" t="s">
        <v>27</v>
      </c>
      <c r="D3093" s="1190"/>
      <c r="E3093" s="1190"/>
      <c r="F3093" s="1191"/>
      <c r="G3093" s="80" t="s">
        <v>181</v>
      </c>
      <c r="H3093" s="1192">
        <f>VLOOKUP($A3082,'Class-9'!$B$9:$FL$108,10,0)</f>
        <v>0</v>
      </c>
      <c r="I3093" s="1192"/>
      <c r="J3093" s="1192"/>
      <c r="K3093" s="1192"/>
      <c r="L3093" s="1192"/>
      <c r="M3093" s="1192"/>
      <c r="N3093" s="1192"/>
      <c r="O3093" s="1193"/>
    </row>
    <row r="3094" spans="1:15" ht="16.5" customHeight="1">
      <c r="A3094" s="1138"/>
      <c r="B3094" s="417" t="s">
        <v>200</v>
      </c>
      <c r="C3094" s="1194" t="s">
        <v>60</v>
      </c>
      <c r="D3094" s="1195"/>
      <c r="E3094" s="1198" t="s">
        <v>81</v>
      </c>
      <c r="F3094" s="1198" t="s">
        <v>82</v>
      </c>
      <c r="G3094" s="1200" t="s">
        <v>32</v>
      </c>
      <c r="H3094" s="1202" t="s">
        <v>61</v>
      </c>
      <c r="I3094" s="1202"/>
      <c r="J3094" s="1203"/>
      <c r="K3094" s="1204" t="s">
        <v>97</v>
      </c>
      <c r="L3094" s="1205"/>
      <c r="M3094" s="1206"/>
      <c r="N3094" s="1097" t="s">
        <v>88</v>
      </c>
      <c r="O3094" s="1099" t="s">
        <v>118</v>
      </c>
    </row>
    <row r="3095" spans="1:15" ht="16.5" customHeight="1">
      <c r="A3095" s="1138"/>
      <c r="B3095" s="417" t="s">
        <v>200</v>
      </c>
      <c r="C3095" s="1196"/>
      <c r="D3095" s="1197"/>
      <c r="E3095" s="1199"/>
      <c r="F3095" s="1199"/>
      <c r="G3095" s="1201"/>
      <c r="H3095" s="428" t="s">
        <v>31</v>
      </c>
      <c r="I3095" s="254" t="s">
        <v>194</v>
      </c>
      <c r="J3095" s="429" t="s">
        <v>32</v>
      </c>
      <c r="K3095" s="428" t="s">
        <v>31</v>
      </c>
      <c r="L3095" s="254" t="s">
        <v>194</v>
      </c>
      <c r="M3095" s="429" t="s">
        <v>32</v>
      </c>
      <c r="N3095" s="1098"/>
      <c r="O3095" s="1100"/>
    </row>
    <row r="3096" spans="1:15" ht="16.5" customHeight="1" thickBot="1">
      <c r="A3096" s="1138"/>
      <c r="B3096" s="417" t="s">
        <v>200</v>
      </c>
      <c r="C3096" s="1102" t="s">
        <v>62</v>
      </c>
      <c r="D3096" s="1103"/>
      <c r="E3096" s="253">
        <f>'Class-9'!$L$7</f>
        <v>10</v>
      </c>
      <c r="F3096" s="253">
        <f>'Class-9'!$M$7</f>
        <v>10</v>
      </c>
      <c r="G3096" s="255">
        <f>SUM(E3096:F3096)</f>
        <v>20</v>
      </c>
      <c r="H3096" s="253">
        <f>'Class-9'!$O$7</f>
        <v>24</v>
      </c>
      <c r="I3096" s="253">
        <f>'Class-9'!$P$7</f>
        <v>6</v>
      </c>
      <c r="J3096" s="255">
        <f>SUM(H3096:I3096)</f>
        <v>30</v>
      </c>
      <c r="K3096" s="253">
        <f>'Class-9'!$R$7</f>
        <v>40</v>
      </c>
      <c r="L3096" s="253">
        <f>'Class-9'!$S$7</f>
        <v>10</v>
      </c>
      <c r="M3096" s="255">
        <f>SUM(K3096:L3096)</f>
        <v>50</v>
      </c>
      <c r="N3096" s="129">
        <f>SUM(G3096,J3096,M3096)</f>
        <v>100</v>
      </c>
      <c r="O3096" s="1101"/>
    </row>
    <row r="3097" spans="1:15" ht="16.5" customHeight="1">
      <c r="A3097" s="1138"/>
      <c r="B3097" s="417" t="s">
        <v>200</v>
      </c>
      <c r="C3097" s="1104" t="str">
        <f>'Class-9'!$L$3</f>
        <v>HINDI</v>
      </c>
      <c r="D3097" s="1105"/>
      <c r="E3097" s="81">
        <f>IF($J3085="TC",0,IF($J3085="Nso",0,VLOOKUP($A3082,'Class-9'!$B$9:$FL$108,11,0)))</f>
        <v>0</v>
      </c>
      <c r="F3097" s="81">
        <f>IF($J3085="TC",0,IF($J3085="Nso",0,VLOOKUP($A3082,'Class-9'!$B$9:$FL$108,12,0)))</f>
        <v>0</v>
      </c>
      <c r="G3097" s="256">
        <f>E3097+F3097</f>
        <v>0</v>
      </c>
      <c r="H3097" s="81">
        <f>IF($J3085="TC",0,IF($J3085="Nso",0,VLOOKUP($A3082,'Class-9'!$B$9:$FL$108,14,0)))</f>
        <v>0</v>
      </c>
      <c r="I3097" s="81">
        <f>IF($J3085="TC",0,IF($J3085="Nso",0,VLOOKUP($A3082,'Class-9'!$B$9:$FL$108,15,0)))</f>
        <v>0</v>
      </c>
      <c r="J3097" s="256">
        <f>H3097+I3097</f>
        <v>0</v>
      </c>
      <c r="K3097" s="81">
        <f>IF($J3085="TC",0,IF($J3085="Nso",0,VLOOKUP($A3082,'Class-9'!$B$9:$FL$108,17,0)))</f>
        <v>0</v>
      </c>
      <c r="L3097" s="81">
        <f>IF($J3085="Nso",0,VLOOKUP($A3082,'Class-9'!$B$9:$FL$108,18,0))</f>
        <v>0</v>
      </c>
      <c r="M3097" s="256">
        <f>K3097+L3097</f>
        <v>0</v>
      </c>
      <c r="N3097" s="81">
        <f>G3097+J3097+M3097</f>
        <v>0</v>
      </c>
      <c r="O3097" s="82" t="str">
        <f>IF($J3085="TC",0,IF($J3085="Nso",0,VLOOKUP($A3082,'Class-9'!$B$9:$FL$108,24,0)))</f>
        <v/>
      </c>
    </row>
    <row r="3098" spans="1:15" ht="16.5" customHeight="1" thickBot="1">
      <c r="A3098" s="1138"/>
      <c r="B3098" s="417" t="s">
        <v>200</v>
      </c>
      <c r="C3098" s="1106" t="str">
        <f>'Class-9'!$Z$3</f>
        <v>ENGLISH</v>
      </c>
      <c r="D3098" s="1107"/>
      <c r="E3098" s="419">
        <f>IF($J3085="TC",0,IF($J3085="Nso",0,VLOOKUP($A3082,'Class-9'!$B$9:$FL$108,25,0)))</f>
        <v>0</v>
      </c>
      <c r="F3098" s="419">
        <f>IF($J3085="TC",0,IF($J3085="Nso",0,VLOOKUP($A3082,'Class-9'!$B$9:$FL$108,26,0)))</f>
        <v>0</v>
      </c>
      <c r="G3098" s="420">
        <f t="shared" ref="G3098" si="624">E3098+F3098</f>
        <v>0</v>
      </c>
      <c r="H3098" s="421">
        <f>IF($J3085="TC",0,IF($J3085="Nso",0,VLOOKUP($A3082,'Class-9'!$B$9:$FL$108,28,0)))</f>
        <v>0</v>
      </c>
      <c r="I3098" s="419">
        <f>IF($J3085="TC",0,IF($J3085="Nso",0,VLOOKUP($A3082,'Class-9'!$B$9:$FL$108,29,0)))</f>
        <v>0</v>
      </c>
      <c r="J3098" s="420">
        <f t="shared" ref="J3098" si="625">H3098+I3098</f>
        <v>0</v>
      </c>
      <c r="K3098" s="419">
        <f>IF($J3085="TC",0,IF($J3085="Nso",0,VLOOKUP($A3082,'Class-9'!$B$9:$FL$108,31,0)))</f>
        <v>0</v>
      </c>
      <c r="L3098" s="419">
        <f>IF($J3085="Nso",0,VLOOKUP($A3082,'Class-9'!$B$9:$FL$108,32,0))</f>
        <v>0</v>
      </c>
      <c r="M3098" s="420">
        <f t="shared" ref="M3098" si="626">K3098+L3098</f>
        <v>0</v>
      </c>
      <c r="N3098" s="419">
        <f t="shared" ref="N3098" si="627">G3098+J3098+M3098</f>
        <v>0</v>
      </c>
      <c r="O3098" s="422" t="str">
        <f>IF($J3085="TC",0,IF($J3085="Nso",0,VLOOKUP($A3082,'Class-9'!$B$9:$FL$108,38,0)))</f>
        <v/>
      </c>
    </row>
    <row r="3099" spans="1:15" ht="16.5" customHeight="1" thickBot="1">
      <c r="A3099" s="1138"/>
      <c r="B3099" s="417" t="s">
        <v>200</v>
      </c>
      <c r="C3099" s="1108" t="s">
        <v>62</v>
      </c>
      <c r="D3099" s="1109"/>
      <c r="E3099" s="424">
        <f>'Class-9'!$AN$7</f>
        <v>20</v>
      </c>
      <c r="F3099" s="424">
        <f>'Class-9'!$AO$7</f>
        <v>20</v>
      </c>
      <c r="G3099" s="425">
        <f>SUM(E3099:F3099)</f>
        <v>40</v>
      </c>
      <c r="H3099" s="424">
        <f>'Class-9'!$AQ$7</f>
        <v>48</v>
      </c>
      <c r="I3099" s="424">
        <f>'Class-9'!$AR$7</f>
        <v>12</v>
      </c>
      <c r="J3099" s="425">
        <f>SUM(H3099:I3099)</f>
        <v>60</v>
      </c>
      <c r="K3099" s="424">
        <f>'Class-9'!$AT$7</f>
        <v>80</v>
      </c>
      <c r="L3099" s="424">
        <f>'Class-9'!$AU$7</f>
        <v>20</v>
      </c>
      <c r="M3099" s="425">
        <f>SUM(K3099:L3099)</f>
        <v>100</v>
      </c>
      <c r="N3099" s="426">
        <f>SUM(G3099,J3099,M3099)</f>
        <v>200</v>
      </c>
      <c r="O3099" s="427" t="s">
        <v>201</v>
      </c>
    </row>
    <row r="3100" spans="1:15" ht="16.5" customHeight="1">
      <c r="A3100" s="1138"/>
      <c r="B3100" s="417" t="s">
        <v>200</v>
      </c>
      <c r="C3100" s="1110" t="str">
        <f>'Class-9'!$AN$3</f>
        <v>SANSKRIT-I</v>
      </c>
      <c r="D3100" s="1111"/>
      <c r="E3100" s="81">
        <f>IF($J3085="TC",0,IF($J3085="Nso",0,VLOOKUP($A3082,'Class-9'!$B$9:$FL$108,39,0)))</f>
        <v>0</v>
      </c>
      <c r="F3100" s="81">
        <f>IF($J3085="TC",0,IF($J3085="TC",0,IF($J3085="Nso",0,VLOOKUP($A3082,'Class-9'!$B$9:$FL$108,40,0))))</f>
        <v>0</v>
      </c>
      <c r="G3100" s="423">
        <f t="shared" ref="G3100:G3104" si="628">E3100+F3100</f>
        <v>0</v>
      </c>
      <c r="H3100" s="410">
        <f>IF($J3085="TC",0,IF($J3085="Nso",0,VLOOKUP($A3082,'Class-9'!$B$9:$FL$108,42,0)))</f>
        <v>0</v>
      </c>
      <c r="I3100" s="81">
        <f>IF($J3085="TC",0,IF($J3085="Nso",0,VLOOKUP($A3082,'Class-9'!$B$9:$FL$108,43,0)))</f>
        <v>0</v>
      </c>
      <c r="J3100" s="423">
        <f t="shared" ref="J3100:J3104" si="629">H3100+I3100</f>
        <v>0</v>
      </c>
      <c r="K3100" s="81">
        <f>IF($J3085="TC",0,IF($J3085="Nso",0,VLOOKUP($A3082,'Class-9'!$B$9:$FL$108,45,0)))</f>
        <v>0</v>
      </c>
      <c r="L3100" s="81">
        <f>IF($J3085="Nso",0,VLOOKUP($A3082,'Class-9'!$B$9:$FL$108,46,0))</f>
        <v>0</v>
      </c>
      <c r="M3100" s="423">
        <f t="shared" ref="M3100:M3104" si="630">K3100+L3100</f>
        <v>0</v>
      </c>
      <c r="N3100" s="81">
        <f t="shared" ref="N3100:N3104" si="631">G3100+J3100+M3100</f>
        <v>0</v>
      </c>
      <c r="O3100" s="82" t="str">
        <f>IF($J3085="TC",0,IF($J3085="Nso",0,VLOOKUP($A3082,'Class-9'!$B$9:$FL$108,52,0)))</f>
        <v/>
      </c>
    </row>
    <row r="3101" spans="1:15" ht="16.5" customHeight="1">
      <c r="A3101" s="1138"/>
      <c r="B3101" s="417" t="s">
        <v>200</v>
      </c>
      <c r="C3101" s="1112" t="str">
        <f>'Class-9'!$BB$3</f>
        <v>SANSKRIT-II</v>
      </c>
      <c r="D3101" s="1113"/>
      <c r="E3101" s="81">
        <f>IF($J3085="TC",0,IF($J3085="Nso",0,VLOOKUP($A3082,'Class-9'!$B$9:$FL$108,53,0)))</f>
        <v>0</v>
      </c>
      <c r="F3101" s="81">
        <f>IF($J3085="TC",0,IF($J3085="Nso",0,VLOOKUP($A3082,'Class-9'!$B$9:$FL$108,54,0)))</f>
        <v>0</v>
      </c>
      <c r="G3101" s="257">
        <f t="shared" si="628"/>
        <v>0</v>
      </c>
      <c r="H3101" s="258">
        <f>IF($J3085="TC",0,IF($J3085="Nso",0,VLOOKUP($A3082,'Class-9'!$B$9:$FL$108,56,0)))</f>
        <v>0</v>
      </c>
      <c r="I3101" s="81">
        <f>IF($J3085="TC",0,IF($J3085="Nso",0,VLOOKUP($A3082,'Class-9'!$B$9:$FL$108,57,0)))</f>
        <v>0</v>
      </c>
      <c r="J3101" s="257">
        <f t="shared" si="629"/>
        <v>0</v>
      </c>
      <c r="K3101" s="81">
        <f>IF($J3085="TC",0,IF($J3085="Nso",0,VLOOKUP($A3082,'Class-9'!$B$9:$FL$108,59,0)))</f>
        <v>0</v>
      </c>
      <c r="L3101" s="81">
        <f>IF($J3085="Nso",0,VLOOKUP($A3082,'Class-9'!$B$9:$FL$108,60,0))</f>
        <v>0</v>
      </c>
      <c r="M3101" s="257">
        <f t="shared" si="630"/>
        <v>0</v>
      </c>
      <c r="N3101" s="81">
        <f t="shared" si="631"/>
        <v>0</v>
      </c>
      <c r="O3101" s="82" t="str">
        <f>IF($J3085="TC",0,IF($J3085="Nso",0,VLOOKUP($A3082,'Class-9'!$B$9:$FL$108,66,0)))</f>
        <v/>
      </c>
    </row>
    <row r="3102" spans="1:15" ht="16.5" customHeight="1">
      <c r="A3102" s="1138"/>
      <c r="B3102" s="417" t="s">
        <v>200</v>
      </c>
      <c r="C3102" s="1112" t="str">
        <f>'Class-9'!$BP$3</f>
        <v>MATHEMATICS</v>
      </c>
      <c r="D3102" s="1113"/>
      <c r="E3102" s="81">
        <f>IF($J3085="TC",0,IF($J3085="Nso",0,VLOOKUP($A3082,'Class-9'!$B$9:$FL$108,67,0)))</f>
        <v>0</v>
      </c>
      <c r="F3102" s="81">
        <f>IF($J3085="TC",0,IF($J3085="Nso",0,VLOOKUP($A3082,'Class-9'!$B$9:$FL$108,68,0)))</f>
        <v>0</v>
      </c>
      <c r="G3102" s="257">
        <f t="shared" si="628"/>
        <v>0</v>
      </c>
      <c r="H3102" s="258">
        <f>IF($J3085="TC",0,IF($J3085="Nso",0,VLOOKUP($A3082,'Class-9'!$B$9:$FL$108,70,0)))</f>
        <v>0</v>
      </c>
      <c r="I3102" s="81">
        <f>IF($J3085="TC",0,IF($J3085="Nso",0,VLOOKUP($A3082,'Class-9'!$B$9:$FL$108,71,0)))</f>
        <v>0</v>
      </c>
      <c r="J3102" s="257">
        <f t="shared" si="629"/>
        <v>0</v>
      </c>
      <c r="K3102" s="81">
        <f>IF($J3085="TC",0,IF($J3085="Nso",0,VLOOKUP($A3082,'Class-9'!$B$9:$FL$108,73,0)))</f>
        <v>0</v>
      </c>
      <c r="L3102" s="81">
        <f>IF($J3085="Nso",0,VLOOKUP($A3082,'Class-9'!$B$9:$FL$108,74,0))</f>
        <v>0</v>
      </c>
      <c r="M3102" s="257">
        <f t="shared" si="630"/>
        <v>0</v>
      </c>
      <c r="N3102" s="81">
        <f t="shared" si="631"/>
        <v>0</v>
      </c>
      <c r="O3102" s="82" t="str">
        <f>IF($J3085="TC",0,IF($J3085="Nso",0,VLOOKUP($A3082,'Class-9'!$B$9:$FL$108,80,0)))</f>
        <v/>
      </c>
    </row>
    <row r="3103" spans="1:15" ht="16.5" customHeight="1">
      <c r="A3103" s="1138"/>
      <c r="B3103" s="417" t="s">
        <v>200</v>
      </c>
      <c r="C3103" s="1114" t="str">
        <f>'Class-9'!$CD$3</f>
        <v>SCIENCE</v>
      </c>
      <c r="D3103" s="1115"/>
      <c r="E3103" s="411">
        <f>IF($J3085="TC",0,IF($J3085="Nso",0,VLOOKUP($A3082,'Class-9'!$B$9:$FL$108,81,0)))</f>
        <v>0</v>
      </c>
      <c r="F3103" s="411">
        <f>IF($J3085="TC",0,IF($J3085="Nso",0,VLOOKUP($A3082,'Class-9'!$B$9:$FL$108,82,0)))</f>
        <v>0</v>
      </c>
      <c r="G3103" s="412">
        <f t="shared" si="628"/>
        <v>0</v>
      </c>
      <c r="H3103" s="413">
        <f>IF($J3085="TC",0,IF($J3085="Nso",0,VLOOKUP($A3082,'Class-9'!$B$9:$FL$108,84,0)))</f>
        <v>0</v>
      </c>
      <c r="I3103" s="411">
        <f>IF($J3085="TC",0,IF($J3085="Nso",0,VLOOKUP($A3082,'Class-9'!$B$9:$FL$108,85,0)))</f>
        <v>0</v>
      </c>
      <c r="J3103" s="412">
        <f t="shared" si="629"/>
        <v>0</v>
      </c>
      <c r="K3103" s="411">
        <f>IF($J3085="TC",0,IF($J3085="Nso",0,VLOOKUP($A3082,'Class-9'!$B$9:$FL$108,87,0)))</f>
        <v>0</v>
      </c>
      <c r="L3103" s="411">
        <f>IF($J3085="Nso",0,VLOOKUP($A3082,'Class-9'!$B$9:$FL$108,88,0))</f>
        <v>0</v>
      </c>
      <c r="M3103" s="412">
        <f t="shared" si="630"/>
        <v>0</v>
      </c>
      <c r="N3103" s="411">
        <f t="shared" si="631"/>
        <v>0</v>
      </c>
      <c r="O3103" s="414" t="str">
        <f>IF($J3085="TC",0,IF($J3085="Nso",0,VLOOKUP($A3082,'Class-9'!$B$9:$FL$108,94,0)))</f>
        <v/>
      </c>
    </row>
    <row r="3104" spans="1:15" ht="16.5" customHeight="1" thickBot="1">
      <c r="A3104" s="1138"/>
      <c r="B3104" s="417" t="s">
        <v>200</v>
      </c>
      <c r="C3104" s="1114" t="str">
        <f>'Class-9'!$CR$3</f>
        <v>SOCIAL SCIENCE</v>
      </c>
      <c r="D3104" s="1115"/>
      <c r="E3104" s="411">
        <f>IF($J3086="TC",0,IF($J3085="Nso",0,VLOOKUP($A3082,'Class-9'!$B$9:$FL$108,95,0)))</f>
        <v>0</v>
      </c>
      <c r="F3104" s="411">
        <f>IF($J3086="TC",0,IF($J3085="Nso",0,VLOOKUP($A3082,'Class-9'!$B$9:$FL$108,96,0)))</f>
        <v>0</v>
      </c>
      <c r="G3104" s="412">
        <f t="shared" si="628"/>
        <v>0</v>
      </c>
      <c r="H3104" s="413">
        <f>IF($J3086="TC",0,IF($J3085="Nso",0,VLOOKUP($A3082,'Class-9'!$B$9:$FL$108,98,0)))</f>
        <v>0</v>
      </c>
      <c r="I3104" s="411">
        <f>IF($J3086="TC",0,IF($J3085="Nso",0,VLOOKUP($A3082,'Class-9'!$B$9:$FL$108,99,0)))</f>
        <v>0</v>
      </c>
      <c r="J3104" s="412">
        <f t="shared" si="629"/>
        <v>0</v>
      </c>
      <c r="K3104" s="411">
        <f>IF($J3086="TC",0,IF($J3085="Nso",0,VLOOKUP($A3082,'Class-9'!$B$9:$FL$108,101,0)))</f>
        <v>0</v>
      </c>
      <c r="L3104" s="411">
        <f>IF($J3086="Nso",0,VLOOKUP($A3082,'Class-9'!$B$9:$FL$108,102,0))</f>
        <v>0</v>
      </c>
      <c r="M3104" s="412">
        <f t="shared" si="630"/>
        <v>0</v>
      </c>
      <c r="N3104" s="411">
        <f t="shared" si="631"/>
        <v>0</v>
      </c>
      <c r="O3104" s="414" t="str">
        <f>IF($J3086="TC",0,IF($J3085="Nso",0,VLOOKUP($A3082,'Class-9'!$B$9:$FL$108,108,0)))</f>
        <v/>
      </c>
    </row>
    <row r="3105" spans="1:15" ht="23.25" customHeight="1">
      <c r="A3105" s="1138"/>
      <c r="B3105" s="417" t="s">
        <v>200</v>
      </c>
      <c r="C3105" s="1116" t="s">
        <v>89</v>
      </c>
      <c r="D3105" s="1117"/>
      <c r="E3105" s="1118"/>
      <c r="F3105" s="1122" t="s">
        <v>90</v>
      </c>
      <c r="G3105" s="1123"/>
      <c r="H3105" s="1124" t="s">
        <v>91</v>
      </c>
      <c r="I3105" s="1125"/>
      <c r="J3105" s="1126" t="s">
        <v>47</v>
      </c>
      <c r="K3105" s="1127"/>
      <c r="L3105" s="415" t="s">
        <v>111</v>
      </c>
      <c r="M3105" s="1128" t="s">
        <v>45</v>
      </c>
      <c r="N3105" s="1129"/>
      <c r="O3105" s="416" t="s">
        <v>49</v>
      </c>
    </row>
    <row r="3106" spans="1:15" ht="20.25" customHeight="1" thickBot="1">
      <c r="A3106" s="1138"/>
      <c r="B3106" s="417" t="s">
        <v>200</v>
      </c>
      <c r="C3106" s="1119"/>
      <c r="D3106" s="1120"/>
      <c r="E3106" s="1121"/>
      <c r="F3106" s="1130">
        <f>IF($J3085="TC",0,IF($J3085="Nso",0,VLOOKUP($A3082,'Class-9'!$B$9:$FL$108,160,0)))</f>
        <v>0</v>
      </c>
      <c r="G3106" s="1131"/>
      <c r="H3106" s="1130">
        <f>IF($J3085="TC",0,IF($J3085="Nso",0,VLOOKUP($A3082,'Class-9'!$B$9:$FL$108,161,0)))</f>
        <v>0</v>
      </c>
      <c r="I3106" s="1131"/>
      <c r="J3106" s="1132">
        <f>IF($J3085="TC",0,IF($J3085="Nso",0,VLOOKUP($A3082,'Class-9'!$B$9:$FL$108,162,0)))</f>
        <v>0</v>
      </c>
      <c r="K3106" s="1133"/>
      <c r="L3106" s="259" t="str">
        <f>IF($J3085="TC",0,IF($J3085="Nso",0,VLOOKUP($A3082,'Class-9'!$B$9:$FL$108,163,0)))</f>
        <v/>
      </c>
      <c r="M3106" s="1134" t="str">
        <f>IF($J3085="TC","TC",IF($J3085="Nso","NSO",VLOOKUP($A3082,'Class-9'!$B$9:$FL$108,164,0)))</f>
        <v/>
      </c>
      <c r="N3106" s="1135"/>
      <c r="O3106" s="79" t="str">
        <f>IF($J3085="Nso",0,VLOOKUP($A3082,'Class-9'!$B$9:$FL$108,166,0))</f>
        <v/>
      </c>
    </row>
    <row r="3107" spans="1:15" ht="20.25" customHeight="1">
      <c r="A3107" s="1138"/>
      <c r="B3107" s="417" t="s">
        <v>200</v>
      </c>
      <c r="C3107" s="1061" t="s">
        <v>64</v>
      </c>
      <c r="D3107" s="1062"/>
      <c r="E3107" s="1062"/>
      <c r="F3107" s="1062"/>
      <c r="G3107" s="1062"/>
      <c r="H3107" s="1063"/>
      <c r="I3107" s="1064" t="s">
        <v>65</v>
      </c>
      <c r="J3107" s="1065"/>
      <c r="K3107" s="1065"/>
      <c r="L3107" s="83">
        <f>VLOOKUP($A3082,'Class-9'!$B$9:$FL$108,157,0)</f>
        <v>0</v>
      </c>
      <c r="M3107" s="1066" t="s">
        <v>121</v>
      </c>
      <c r="N3107" s="1067"/>
      <c r="O3107" s="1068"/>
    </row>
    <row r="3108" spans="1:15" ht="20.25" customHeight="1" thickBot="1">
      <c r="A3108" s="1138"/>
      <c r="B3108" s="417" t="s">
        <v>200</v>
      </c>
      <c r="C3108" s="1069" t="s">
        <v>60</v>
      </c>
      <c r="D3108" s="1070"/>
      <c r="E3108" s="1070"/>
      <c r="F3108" s="1071" t="s">
        <v>192</v>
      </c>
      <c r="G3108" s="1071"/>
      <c r="H3108" s="260" t="s">
        <v>53</v>
      </c>
      <c r="I3108" s="1072" t="s">
        <v>66</v>
      </c>
      <c r="J3108" s="1073"/>
      <c r="K3108" s="1073"/>
      <c r="L3108" s="113">
        <f>VLOOKUP($A3082,'Class-9'!$B$9:$FL$108,158,0)</f>
        <v>0</v>
      </c>
      <c r="M3108" s="1074" t="str">
        <f>IF($J3085="TC",0,IF($J3085="Nso",0,VLOOKUP($A3082,'Class-9'!$B$9:$FL$108,159,0)))</f>
        <v/>
      </c>
      <c r="N3108" s="1075"/>
      <c r="O3108" s="1076"/>
    </row>
    <row r="3109" spans="1:15" ht="17.25" customHeight="1">
      <c r="A3109" s="1138"/>
      <c r="B3109" s="417" t="s">
        <v>200</v>
      </c>
      <c r="C3109" s="1069"/>
      <c r="D3109" s="1070"/>
      <c r="E3109" s="1070"/>
      <c r="F3109" s="1071"/>
      <c r="G3109" s="1071"/>
      <c r="H3109" s="261" t="s">
        <v>119</v>
      </c>
      <c r="I3109" s="1077" t="s">
        <v>67</v>
      </c>
      <c r="J3109" s="1078"/>
      <c r="K3109" s="1078"/>
      <c r="L3109" s="1079">
        <f>IF($J3085="TC","Transferred",IF($J3085="Nso","NameSeparated",VLOOKUP($A3082,'Class-9'!$B$9:$FL$108,167,0)))</f>
        <v>0</v>
      </c>
      <c r="M3109" s="1079"/>
      <c r="N3109" s="1079"/>
      <c r="O3109" s="1080"/>
    </row>
    <row r="3110" spans="1:15" ht="17.25" customHeight="1">
      <c r="A3110" s="1138"/>
      <c r="B3110" s="417" t="s">
        <v>200</v>
      </c>
      <c r="C3110" s="1081" t="str">
        <f>'Class-9'!$DF$3</f>
        <v>Foundation Of Information Tech.</v>
      </c>
      <c r="D3110" s="1082"/>
      <c r="E3110" s="1083"/>
      <c r="F3110" s="1084" t="str">
        <f>IF($J3085="TC",0,IF($J3085="Nso",0,VLOOKUP($A3082,'Class-9'!$B$9:$GP$108,185,0)))</f>
        <v>0/200</v>
      </c>
      <c r="G3110" s="1084"/>
      <c r="H3110" s="78" t="str">
        <f>IF($J3085="TC",0,IF($J3085="Nso",0,VLOOKUP($A3082,'Class-9'!$B$9:$GP$108,120,0)))</f>
        <v/>
      </c>
      <c r="I3110" s="1085" t="s">
        <v>79</v>
      </c>
      <c r="J3110" s="1086"/>
      <c r="K3110" s="1086"/>
      <c r="L3110" s="1087">
        <f>'Class-9'!$T$2</f>
        <v>44676</v>
      </c>
      <c r="M3110" s="1088"/>
      <c r="N3110" s="1088"/>
      <c r="O3110" s="1089"/>
    </row>
    <row r="3111" spans="1:15" ht="21" customHeight="1">
      <c r="A3111" s="1138"/>
      <c r="B3111" s="417" t="s">
        <v>200</v>
      </c>
      <c r="C3111" s="1090" t="str">
        <f>'Class-9'!$DR$3</f>
        <v>Health &amp; Phy. Edu.</v>
      </c>
      <c r="D3111" s="1084"/>
      <c r="E3111" s="1084"/>
      <c r="F3111" s="1030" t="str">
        <f>IF($J3085="TC",0,IF($J3085="Nso",0,VLOOKUP($A3082,'Class-9'!$B$9:$GP$108,189,0)))</f>
        <v>0/200</v>
      </c>
      <c r="G3111" s="1031"/>
      <c r="H3111" s="78" t="str">
        <f>IF($J3085="TC",0,IF($J3085="Nso",0,VLOOKUP($A3082,'Class-9'!$B$9:$GP$108,132,0)))</f>
        <v/>
      </c>
      <c r="I3111" s="1091"/>
      <c r="J3111" s="1092"/>
      <c r="K3111" s="1092"/>
      <c r="L3111" s="1092"/>
      <c r="M3111" s="1092"/>
      <c r="N3111" s="1092"/>
      <c r="O3111" s="1093"/>
    </row>
    <row r="3112" spans="1:15" ht="21" customHeight="1">
      <c r="A3112" s="1138"/>
      <c r="B3112" s="417" t="s">
        <v>200</v>
      </c>
      <c r="C3112" s="1028" t="str">
        <f>'Class-9'!$ED$3</f>
        <v>S.U.P.W.</v>
      </c>
      <c r="D3112" s="1029"/>
      <c r="E3112" s="1029"/>
      <c r="F3112" s="1030" t="str">
        <f>IF($J3085="TC",0,IF($J3085="Nso",0,VLOOKUP($A3082,'Class-9'!$B$9:$GP$108,193,0)))</f>
        <v>0/100</v>
      </c>
      <c r="G3112" s="1031"/>
      <c r="H3112" s="78" t="str">
        <f>IF($J3085="TC",0,IF($J3085="Nso",0,VLOOKUP($A3082,'Class-9'!$B$9:$GP$108,138,0)))</f>
        <v/>
      </c>
      <c r="I3112" s="1094"/>
      <c r="J3112" s="1095"/>
      <c r="K3112" s="1095"/>
      <c r="L3112" s="1095"/>
      <c r="M3112" s="1095"/>
      <c r="N3112" s="1095"/>
      <c r="O3112" s="1096"/>
    </row>
    <row r="3113" spans="1:15" ht="14.25" customHeight="1">
      <c r="A3113" s="1138"/>
      <c r="B3113" s="417" t="s">
        <v>200</v>
      </c>
      <c r="C3113" s="1028" t="str">
        <f>'Class-9'!$EJ$3</f>
        <v>ART EDUCATION</v>
      </c>
      <c r="D3113" s="1029"/>
      <c r="E3113" s="1029"/>
      <c r="F3113" s="1030" t="str">
        <f>IF($J3084="TC",0,IF($J3084="Nso",0,VLOOKUP($A3082,'Class-9'!$B$9:$GP$108,197,0)))</f>
        <v>0/100</v>
      </c>
      <c r="G3113" s="1031"/>
      <c r="H3113" s="78" t="str">
        <f>IF($J3084="TC",0,IF($J3084="Nso",0,VLOOKUP($A3082,'Class-9'!$B$9:$GP$108,144,0)))</f>
        <v/>
      </c>
      <c r="I3113" s="1032" t="s">
        <v>92</v>
      </c>
      <c r="J3113" s="1033"/>
      <c r="K3113" s="1033"/>
      <c r="L3113" s="1033"/>
      <c r="M3113" s="1033"/>
      <c r="N3113" s="1033"/>
      <c r="O3113" s="1034"/>
    </row>
    <row r="3114" spans="1:15" ht="14.25" customHeight="1" thickBot="1">
      <c r="A3114" s="1138"/>
      <c r="B3114" s="417" t="s">
        <v>200</v>
      </c>
      <c r="C3114" s="1035" t="str">
        <f>'Class-9'!$EP$3</f>
        <v>H &amp; C RAJ</v>
      </c>
      <c r="D3114" s="1036"/>
      <c r="E3114" s="1036"/>
      <c r="F3114" s="1037" t="str">
        <f>IF($J3085="TC",0,IF($J3085="Nso",0,VLOOKUP($A3082,'Class-9'!$B$9:$GU$108,201,0)))</f>
        <v>0/200</v>
      </c>
      <c r="G3114" s="1038"/>
      <c r="H3114" s="374" t="str">
        <f>IF($J3085="TC",0,IF($J3085="Nso",0,VLOOKUP($A3082,'Class-9'!$B$9:$GU$108,156,0)))</f>
        <v/>
      </c>
      <c r="I3114" s="1032" t="s">
        <v>73</v>
      </c>
      <c r="J3114" s="1033"/>
      <c r="K3114" s="1033"/>
      <c r="L3114" s="1033"/>
      <c r="M3114" s="1033"/>
      <c r="N3114" s="1033"/>
      <c r="O3114" s="1034"/>
    </row>
    <row r="3115" spans="1:15" ht="20.25" customHeight="1">
      <c r="A3115" s="1138"/>
      <c r="B3115" s="417" t="s">
        <v>200</v>
      </c>
      <c r="C3115" s="1046" t="s">
        <v>204</v>
      </c>
      <c r="D3115" s="1047"/>
      <c r="E3115" s="1048"/>
      <c r="F3115" s="1055" t="s">
        <v>205</v>
      </c>
      <c r="G3115" s="1056"/>
      <c r="H3115" s="434" t="s">
        <v>34</v>
      </c>
      <c r="I3115" s="1039" t="s">
        <v>74</v>
      </c>
      <c r="J3115" s="1033"/>
      <c r="K3115" s="1033"/>
      <c r="L3115" s="1033"/>
      <c r="M3115" s="1033"/>
      <c r="N3115" s="1033"/>
      <c r="O3115" s="1034"/>
    </row>
    <row r="3116" spans="1:15" ht="20.25" customHeight="1">
      <c r="A3116" s="1138"/>
      <c r="B3116" s="417" t="s">
        <v>200</v>
      </c>
      <c r="C3116" s="1049"/>
      <c r="D3116" s="1050"/>
      <c r="E3116" s="1051"/>
      <c r="F3116" s="1057" t="s">
        <v>206</v>
      </c>
      <c r="G3116" s="1058"/>
      <c r="H3116" s="435" t="s">
        <v>203</v>
      </c>
      <c r="I3116" s="1040" t="s">
        <v>75</v>
      </c>
      <c r="J3116" s="1041"/>
      <c r="K3116" s="1041"/>
      <c r="L3116" s="1041"/>
      <c r="M3116" s="1041"/>
      <c r="N3116" s="1041"/>
      <c r="O3116" s="1042"/>
    </row>
    <row r="3117" spans="1:15" ht="16.5" customHeight="1">
      <c r="A3117" s="1138"/>
      <c r="B3117" s="417" t="s">
        <v>200</v>
      </c>
      <c r="C3117" s="1049"/>
      <c r="D3117" s="1050"/>
      <c r="E3117" s="1051"/>
      <c r="F3117" s="1057" t="s">
        <v>210</v>
      </c>
      <c r="G3117" s="1058"/>
      <c r="H3117" s="435" t="s">
        <v>68</v>
      </c>
      <c r="I3117" s="1043"/>
      <c r="J3117" s="1044"/>
      <c r="K3117" s="1044"/>
      <c r="L3117" s="1044"/>
      <c r="M3117" s="1044"/>
      <c r="N3117" s="1044"/>
      <c r="O3117" s="1045"/>
    </row>
    <row r="3118" spans="1:15" ht="16.5" customHeight="1">
      <c r="A3118" s="1138"/>
      <c r="B3118" s="417" t="s">
        <v>200</v>
      </c>
      <c r="C3118" s="1049"/>
      <c r="D3118" s="1050"/>
      <c r="E3118" s="1051"/>
      <c r="F3118" s="1057" t="s">
        <v>211</v>
      </c>
      <c r="G3118" s="1058"/>
      <c r="H3118" s="435" t="s">
        <v>69</v>
      </c>
      <c r="I3118" s="1043"/>
      <c r="J3118" s="1044"/>
      <c r="K3118" s="1044"/>
      <c r="L3118" s="1044"/>
      <c r="M3118" s="1044"/>
      <c r="N3118" s="1044"/>
      <c r="O3118" s="1045"/>
    </row>
    <row r="3119" spans="1:15" ht="16.5" customHeight="1">
      <c r="A3119" s="1138"/>
      <c r="B3119" s="417" t="s">
        <v>200</v>
      </c>
      <c r="C3119" s="1049"/>
      <c r="D3119" s="1050"/>
      <c r="E3119" s="1051"/>
      <c r="F3119" s="1057" t="s">
        <v>120</v>
      </c>
      <c r="G3119" s="1058"/>
      <c r="H3119" s="435" t="s">
        <v>71</v>
      </c>
      <c r="I3119" s="1022" t="s">
        <v>93</v>
      </c>
      <c r="J3119" s="1023"/>
      <c r="K3119" s="1023"/>
      <c r="L3119" s="1023"/>
      <c r="M3119" s="1023"/>
      <c r="N3119" s="1023"/>
      <c r="O3119" s="1024"/>
    </row>
    <row r="3120" spans="1:15" ht="16.5" customHeight="1" thickBot="1">
      <c r="A3120" s="1138"/>
      <c r="B3120" s="418" t="s">
        <v>200</v>
      </c>
      <c r="C3120" s="1052"/>
      <c r="D3120" s="1053"/>
      <c r="E3120" s="1054"/>
      <c r="F3120" s="1059" t="s">
        <v>208</v>
      </c>
      <c r="G3120" s="1060"/>
      <c r="H3120" s="436" t="s">
        <v>70</v>
      </c>
      <c r="I3120" s="1025"/>
      <c r="J3120" s="1026"/>
      <c r="K3120" s="1026"/>
      <c r="L3120" s="1026"/>
      <c r="M3120" s="1026"/>
      <c r="N3120" s="1026"/>
      <c r="O3120" s="1027"/>
    </row>
    <row r="3121" spans="1:16" ht="15.75" thickTop="1">
      <c r="A3121" s="1136"/>
      <c r="B3121" s="1136"/>
      <c r="C3121" s="1136"/>
      <c r="D3121" s="1136"/>
      <c r="E3121" s="1136"/>
      <c r="F3121" s="1136"/>
      <c r="G3121" s="1136"/>
      <c r="H3121" s="1136"/>
      <c r="I3121" s="1136"/>
      <c r="J3121" s="1136"/>
      <c r="K3121" s="1136"/>
      <c r="L3121" s="1136"/>
      <c r="M3121" s="1136"/>
      <c r="N3121" s="1136"/>
      <c r="O3121" s="1136"/>
    </row>
    <row r="3122" spans="1:16" ht="24.75" customHeight="1" thickBot="1">
      <c r="A3122" s="263">
        <f>A3082+1</f>
        <v>80</v>
      </c>
      <c r="B3122" s="1137" t="s">
        <v>56</v>
      </c>
      <c r="C3122" s="1137"/>
      <c r="D3122" s="1137"/>
      <c r="E3122" s="1137"/>
      <c r="F3122" s="1137"/>
      <c r="G3122" s="1137"/>
      <c r="H3122" s="1137"/>
      <c r="I3122" s="1137"/>
      <c r="J3122" s="1137"/>
      <c r="K3122" s="1137"/>
      <c r="L3122" s="1137"/>
      <c r="M3122" s="1137"/>
      <c r="N3122" s="1137"/>
      <c r="O3122" s="1137"/>
    </row>
    <row r="3123" spans="1:16" s="430" customFormat="1" ht="30.75" customHeight="1" thickTop="1">
      <c r="A3123" s="1138"/>
      <c r="B3123" s="1139"/>
      <c r="C3123" s="1140"/>
      <c r="D3123" s="1143" t="str">
        <f>Master!$E$8</f>
        <v>Govt. Sr. Secondary School Raimalwada</v>
      </c>
      <c r="E3123" s="1144"/>
      <c r="F3123" s="1144"/>
      <c r="G3123" s="1144"/>
      <c r="H3123" s="1144"/>
      <c r="I3123" s="1144"/>
      <c r="J3123" s="1144"/>
      <c r="K3123" s="1144"/>
      <c r="L3123" s="1144"/>
      <c r="M3123" s="1144"/>
      <c r="N3123" s="1144"/>
      <c r="O3123" s="1145"/>
    </row>
    <row r="3124" spans="1:16" ht="26.25" customHeight="1" thickBot="1">
      <c r="A3124" s="1138"/>
      <c r="B3124" s="1141"/>
      <c r="C3124" s="1142"/>
      <c r="D3124" s="1146" t="str">
        <f>Master!$E$11</f>
        <v>P.S.-Bapini (Jodhpur)</v>
      </c>
      <c r="E3124" s="1147"/>
      <c r="F3124" s="1147"/>
      <c r="G3124" s="1147"/>
      <c r="H3124" s="1147"/>
      <c r="I3124" s="1147"/>
      <c r="J3124" s="1147"/>
      <c r="K3124" s="1147"/>
      <c r="L3124" s="1147"/>
      <c r="M3124" s="1147"/>
      <c r="N3124" s="1147"/>
      <c r="O3124" s="1148"/>
    </row>
    <row r="3125" spans="1:16" ht="22.5" customHeight="1">
      <c r="A3125" s="1138"/>
      <c r="B3125" s="262"/>
      <c r="C3125" s="1149" t="s">
        <v>183</v>
      </c>
      <c r="D3125" s="1150"/>
      <c r="E3125" s="1150"/>
      <c r="F3125" s="1150"/>
      <c r="G3125" s="1151"/>
      <c r="H3125" s="1158" t="s">
        <v>156</v>
      </c>
      <c r="I3125" s="1158"/>
      <c r="J3125" s="1161">
        <f>VLOOKUP($A3122,'Class-9'!$B$9:$K$108,6)</f>
        <v>0</v>
      </c>
      <c r="K3125" s="1162"/>
      <c r="L3125" s="1167" t="s">
        <v>76</v>
      </c>
      <c r="M3125" s="1168"/>
      <c r="N3125" s="1169" t="str">
        <f>Master!$E$14</f>
        <v>08151106901</v>
      </c>
      <c r="O3125" s="1170"/>
    </row>
    <row r="3126" spans="1:16" ht="18.75" customHeight="1">
      <c r="A3126" s="1138"/>
      <c r="B3126" s="37"/>
      <c r="C3126" s="1152"/>
      <c r="D3126" s="1153"/>
      <c r="E3126" s="1153"/>
      <c r="F3126" s="1153"/>
      <c r="G3126" s="1154"/>
      <c r="H3126" s="1159"/>
      <c r="I3126" s="1159"/>
      <c r="J3126" s="1163"/>
      <c r="K3126" s="1164"/>
      <c r="L3126" s="1171" t="s">
        <v>72</v>
      </c>
      <c r="M3126" s="1172"/>
      <c r="N3126" s="1172"/>
      <c r="O3126" s="1173"/>
      <c r="P3126" s="104" t="s">
        <v>191</v>
      </c>
    </row>
    <row r="3127" spans="1:16" ht="23.25" customHeight="1" thickBot="1">
      <c r="A3127" s="1138"/>
      <c r="B3127" s="37"/>
      <c r="C3127" s="1155"/>
      <c r="D3127" s="1156"/>
      <c r="E3127" s="1156"/>
      <c r="F3127" s="1156"/>
      <c r="G3127" s="1157"/>
      <c r="H3127" s="1160"/>
      <c r="I3127" s="1160"/>
      <c r="J3127" s="1165"/>
      <c r="K3127" s="1166"/>
      <c r="L3127" s="1174" t="s">
        <v>57</v>
      </c>
      <c r="M3127" s="1175"/>
      <c r="N3127" s="1176" t="str">
        <f>Master!$E$6</f>
        <v>2021-22</v>
      </c>
      <c r="O3127" s="1177"/>
    </row>
    <row r="3128" spans="1:16" ht="20.25" customHeight="1">
      <c r="A3128" s="1138"/>
      <c r="B3128" s="417" t="s">
        <v>200</v>
      </c>
      <c r="C3128" s="1178" t="s">
        <v>22</v>
      </c>
      <c r="D3128" s="1179"/>
      <c r="E3128" s="1179"/>
      <c r="F3128" s="1180"/>
      <c r="G3128" s="23" t="s">
        <v>181</v>
      </c>
      <c r="H3128" s="1181">
        <f>VLOOKUP($A3122,'Class-9'!$B$9:$FL$108,4,0)</f>
        <v>0</v>
      </c>
      <c r="I3128" s="1181"/>
      <c r="J3128" s="1181"/>
      <c r="K3128" s="1181"/>
      <c r="L3128" s="1181"/>
      <c r="M3128" s="1181"/>
      <c r="N3128" s="1181"/>
      <c r="O3128" s="1182"/>
    </row>
    <row r="3129" spans="1:16" ht="20.25" customHeight="1">
      <c r="A3129" s="1138"/>
      <c r="B3129" s="417" t="s">
        <v>200</v>
      </c>
      <c r="C3129" s="1183" t="s">
        <v>24</v>
      </c>
      <c r="D3129" s="1184"/>
      <c r="E3129" s="1184"/>
      <c r="F3129" s="1185"/>
      <c r="G3129" s="31" t="s">
        <v>181</v>
      </c>
      <c r="H3129" s="1186">
        <f>VLOOKUP($A3122,'Class-9'!$B$9:$FL$108,7,0)</f>
        <v>0</v>
      </c>
      <c r="I3129" s="1186"/>
      <c r="J3129" s="1186"/>
      <c r="K3129" s="1186"/>
      <c r="L3129" s="1186"/>
      <c r="M3129" s="1186"/>
      <c r="N3129" s="1186"/>
      <c r="O3129" s="1187"/>
    </row>
    <row r="3130" spans="1:16" ht="20.25" customHeight="1">
      <c r="A3130" s="1138"/>
      <c r="B3130" s="417" t="s">
        <v>200</v>
      </c>
      <c r="C3130" s="1183" t="s">
        <v>25</v>
      </c>
      <c r="D3130" s="1184"/>
      <c r="E3130" s="1184"/>
      <c r="F3130" s="1185"/>
      <c r="G3130" s="31" t="s">
        <v>181</v>
      </c>
      <c r="H3130" s="1186">
        <f>VLOOKUP($A3122,'Class-9'!$B$9:$FL$108,8,0)</f>
        <v>0</v>
      </c>
      <c r="I3130" s="1186"/>
      <c r="J3130" s="1186"/>
      <c r="K3130" s="1186"/>
      <c r="L3130" s="1186"/>
      <c r="M3130" s="1186"/>
      <c r="N3130" s="1186"/>
      <c r="O3130" s="1187"/>
    </row>
    <row r="3131" spans="1:16" ht="20.25" customHeight="1">
      <c r="A3131" s="1138"/>
      <c r="B3131" s="417" t="s">
        <v>200</v>
      </c>
      <c r="C3131" s="1183" t="s">
        <v>58</v>
      </c>
      <c r="D3131" s="1184"/>
      <c r="E3131" s="1184"/>
      <c r="F3131" s="1185"/>
      <c r="G3131" s="31" t="s">
        <v>181</v>
      </c>
      <c r="H3131" s="1186">
        <f>VLOOKUP($A3122,'Class-9'!$B$9:$FL$108,9,0)</f>
        <v>0</v>
      </c>
      <c r="I3131" s="1186"/>
      <c r="J3131" s="1186"/>
      <c r="K3131" s="1186"/>
      <c r="L3131" s="1186"/>
      <c r="M3131" s="1186"/>
      <c r="N3131" s="1186"/>
      <c r="O3131" s="1187"/>
    </row>
    <row r="3132" spans="1:16" ht="20.25" customHeight="1">
      <c r="A3132" s="1138"/>
      <c r="B3132" s="417" t="s">
        <v>200</v>
      </c>
      <c r="C3132" s="1183" t="s">
        <v>59</v>
      </c>
      <c r="D3132" s="1184"/>
      <c r="E3132" s="1184"/>
      <c r="F3132" s="1185"/>
      <c r="G3132" s="31" t="s">
        <v>181</v>
      </c>
      <c r="H3132" s="1188" t="str">
        <f>CONCATENATE('Class-9'!$G$4,'Class-9'!$J$4)</f>
        <v>9(A)</v>
      </c>
      <c r="I3132" s="1186"/>
      <c r="J3132" s="1186"/>
      <c r="K3132" s="1186"/>
      <c r="L3132" s="1186"/>
      <c r="M3132" s="1186"/>
      <c r="N3132" s="1186"/>
      <c r="O3132" s="1187"/>
    </row>
    <row r="3133" spans="1:16" ht="20.25" customHeight="1" thickBot="1">
      <c r="A3133" s="1138"/>
      <c r="B3133" s="417" t="s">
        <v>200</v>
      </c>
      <c r="C3133" s="1189" t="s">
        <v>27</v>
      </c>
      <c r="D3133" s="1190"/>
      <c r="E3133" s="1190"/>
      <c r="F3133" s="1191"/>
      <c r="G3133" s="80" t="s">
        <v>181</v>
      </c>
      <c r="H3133" s="1192">
        <f>VLOOKUP($A3122,'Class-9'!$B$9:$FL$108,10,0)</f>
        <v>0</v>
      </c>
      <c r="I3133" s="1192"/>
      <c r="J3133" s="1192"/>
      <c r="K3133" s="1192"/>
      <c r="L3133" s="1192"/>
      <c r="M3133" s="1192"/>
      <c r="N3133" s="1192"/>
      <c r="O3133" s="1193"/>
    </row>
    <row r="3134" spans="1:16" ht="16.5" customHeight="1">
      <c r="A3134" s="1138"/>
      <c r="B3134" s="417" t="s">
        <v>200</v>
      </c>
      <c r="C3134" s="1194" t="s">
        <v>60</v>
      </c>
      <c r="D3134" s="1195"/>
      <c r="E3134" s="1198" t="s">
        <v>81</v>
      </c>
      <c r="F3134" s="1198" t="s">
        <v>82</v>
      </c>
      <c r="G3134" s="1200" t="s">
        <v>32</v>
      </c>
      <c r="H3134" s="1202" t="s">
        <v>61</v>
      </c>
      <c r="I3134" s="1202"/>
      <c r="J3134" s="1203"/>
      <c r="K3134" s="1204" t="s">
        <v>97</v>
      </c>
      <c r="L3134" s="1205"/>
      <c r="M3134" s="1206"/>
      <c r="N3134" s="1097" t="s">
        <v>88</v>
      </c>
      <c r="O3134" s="1099" t="s">
        <v>118</v>
      </c>
    </row>
    <row r="3135" spans="1:16" ht="16.5" customHeight="1">
      <c r="A3135" s="1138"/>
      <c r="B3135" s="417" t="s">
        <v>200</v>
      </c>
      <c r="C3135" s="1196"/>
      <c r="D3135" s="1197"/>
      <c r="E3135" s="1199"/>
      <c r="F3135" s="1199"/>
      <c r="G3135" s="1201"/>
      <c r="H3135" s="428" t="s">
        <v>31</v>
      </c>
      <c r="I3135" s="254" t="s">
        <v>194</v>
      </c>
      <c r="J3135" s="429" t="s">
        <v>32</v>
      </c>
      <c r="K3135" s="428" t="s">
        <v>31</v>
      </c>
      <c r="L3135" s="254" t="s">
        <v>194</v>
      </c>
      <c r="M3135" s="429" t="s">
        <v>32</v>
      </c>
      <c r="N3135" s="1098"/>
      <c r="O3135" s="1100"/>
    </row>
    <row r="3136" spans="1:16" ht="16.5" customHeight="1" thickBot="1">
      <c r="A3136" s="1138"/>
      <c r="B3136" s="417" t="s">
        <v>200</v>
      </c>
      <c r="C3136" s="1102" t="s">
        <v>62</v>
      </c>
      <c r="D3136" s="1103"/>
      <c r="E3136" s="253">
        <f>'Class-9'!$L$7</f>
        <v>10</v>
      </c>
      <c r="F3136" s="253">
        <f>'Class-9'!$M$7</f>
        <v>10</v>
      </c>
      <c r="G3136" s="255">
        <f>SUM(E3136:F3136)</f>
        <v>20</v>
      </c>
      <c r="H3136" s="253">
        <f>'Class-9'!$O$7</f>
        <v>24</v>
      </c>
      <c r="I3136" s="253">
        <f>'Class-9'!$P$7</f>
        <v>6</v>
      </c>
      <c r="J3136" s="255">
        <f>SUM(H3136:I3136)</f>
        <v>30</v>
      </c>
      <c r="K3136" s="253">
        <f>'Class-9'!$R$7</f>
        <v>40</v>
      </c>
      <c r="L3136" s="253">
        <f>'Class-9'!$S$7</f>
        <v>10</v>
      </c>
      <c r="M3136" s="255">
        <f>SUM(K3136:L3136)</f>
        <v>50</v>
      </c>
      <c r="N3136" s="129">
        <f>SUM(G3136,J3136,M3136)</f>
        <v>100</v>
      </c>
      <c r="O3136" s="1101"/>
    </row>
    <row r="3137" spans="1:15" ht="16.5" customHeight="1">
      <c r="A3137" s="1138"/>
      <c r="B3137" s="417" t="s">
        <v>200</v>
      </c>
      <c r="C3137" s="1104" t="str">
        <f>'Class-9'!$L$3</f>
        <v>HINDI</v>
      </c>
      <c r="D3137" s="1105"/>
      <c r="E3137" s="81">
        <f>IF($J3125="TC",0,IF($J3125="Nso",0,VLOOKUP($A3122,'Class-9'!$B$9:$FL$108,11,0)))</f>
        <v>0</v>
      </c>
      <c r="F3137" s="81">
        <f>IF($J3125="TC",0,IF($J3125="Nso",0,VLOOKUP($A3122,'Class-9'!$B$9:$FL$108,12,0)))</f>
        <v>0</v>
      </c>
      <c r="G3137" s="256">
        <f>E3137+F3137</f>
        <v>0</v>
      </c>
      <c r="H3137" s="81">
        <f>IF($J3125="TC",0,IF($J3125="Nso",0,VLOOKUP($A3122,'Class-9'!$B$9:$FL$108,14,0)))</f>
        <v>0</v>
      </c>
      <c r="I3137" s="81">
        <f>IF($J3125="TC",0,IF($J3125="Nso",0,VLOOKUP($A3122,'Class-9'!$B$9:$FL$108,15,0)))</f>
        <v>0</v>
      </c>
      <c r="J3137" s="256">
        <f>H3137+I3137</f>
        <v>0</v>
      </c>
      <c r="K3137" s="81">
        <f>IF($J3125="TC",0,IF($J3125="Nso",0,VLOOKUP($A3122,'Class-9'!$B$9:$FL$108,17,0)))</f>
        <v>0</v>
      </c>
      <c r="L3137" s="81">
        <f>IF($J3125="Nso",0,VLOOKUP($A3122,'Class-9'!$B$9:$FL$108,18,0))</f>
        <v>0</v>
      </c>
      <c r="M3137" s="256">
        <f>K3137+L3137</f>
        <v>0</v>
      </c>
      <c r="N3137" s="81">
        <f>G3137+J3137+M3137</f>
        <v>0</v>
      </c>
      <c r="O3137" s="82" t="str">
        <f>IF($J3125="TC",0,IF($J3125="Nso",0,VLOOKUP($A3122,'Class-9'!$B$9:$FL$108,24,0)))</f>
        <v/>
      </c>
    </row>
    <row r="3138" spans="1:15" ht="16.5" customHeight="1" thickBot="1">
      <c r="A3138" s="1138"/>
      <c r="B3138" s="417" t="s">
        <v>200</v>
      </c>
      <c r="C3138" s="1106" t="str">
        <f>'Class-9'!$Z$3</f>
        <v>ENGLISH</v>
      </c>
      <c r="D3138" s="1107"/>
      <c r="E3138" s="419">
        <f>IF($J3125="TC",0,IF($J3125="Nso",0,VLOOKUP($A3122,'Class-9'!$B$9:$FL$108,25,0)))</f>
        <v>0</v>
      </c>
      <c r="F3138" s="419">
        <f>IF($J3125="TC",0,IF($J3125="Nso",0,VLOOKUP($A3122,'Class-9'!$B$9:$FL$108,26,0)))</f>
        <v>0</v>
      </c>
      <c r="G3138" s="420">
        <f t="shared" ref="G3138" si="632">E3138+F3138</f>
        <v>0</v>
      </c>
      <c r="H3138" s="421">
        <f>IF($J3125="TC",0,IF($J3125="Nso",0,VLOOKUP($A3122,'Class-9'!$B$9:$FL$108,28,0)))</f>
        <v>0</v>
      </c>
      <c r="I3138" s="419">
        <f>IF($J3125="TC",0,IF($J3125="Nso",0,VLOOKUP($A3122,'Class-9'!$B$9:$FL$108,29,0)))</f>
        <v>0</v>
      </c>
      <c r="J3138" s="420">
        <f t="shared" ref="J3138" si="633">H3138+I3138</f>
        <v>0</v>
      </c>
      <c r="K3138" s="419">
        <f>IF($J3125="TC",0,IF($J3125="Nso",0,VLOOKUP($A3122,'Class-9'!$B$9:$FL$108,31,0)))</f>
        <v>0</v>
      </c>
      <c r="L3138" s="419">
        <f>IF($J3125="Nso",0,VLOOKUP($A3122,'Class-9'!$B$9:$FL$108,32,0))</f>
        <v>0</v>
      </c>
      <c r="M3138" s="420">
        <f t="shared" ref="M3138" si="634">K3138+L3138</f>
        <v>0</v>
      </c>
      <c r="N3138" s="419">
        <f t="shared" ref="N3138" si="635">G3138+J3138+M3138</f>
        <v>0</v>
      </c>
      <c r="O3138" s="422" t="str">
        <f>IF($J3125="TC",0,IF($J3125="Nso",0,VLOOKUP($A3122,'Class-9'!$B$9:$FL$108,38,0)))</f>
        <v/>
      </c>
    </row>
    <row r="3139" spans="1:15" ht="16.5" customHeight="1" thickBot="1">
      <c r="A3139" s="1138"/>
      <c r="B3139" s="417" t="s">
        <v>200</v>
      </c>
      <c r="C3139" s="1108" t="s">
        <v>62</v>
      </c>
      <c r="D3139" s="1109"/>
      <c r="E3139" s="424">
        <f>'Class-9'!$AN$7</f>
        <v>20</v>
      </c>
      <c r="F3139" s="424">
        <f>'Class-9'!$AO$7</f>
        <v>20</v>
      </c>
      <c r="G3139" s="425">
        <f>SUM(E3139:F3139)</f>
        <v>40</v>
      </c>
      <c r="H3139" s="424">
        <f>'Class-9'!$AQ$7</f>
        <v>48</v>
      </c>
      <c r="I3139" s="424">
        <f>'Class-9'!$AR$7</f>
        <v>12</v>
      </c>
      <c r="J3139" s="425">
        <f>SUM(H3139:I3139)</f>
        <v>60</v>
      </c>
      <c r="K3139" s="424">
        <f>'Class-9'!$AT$7</f>
        <v>80</v>
      </c>
      <c r="L3139" s="424">
        <f>'Class-9'!$AU$7</f>
        <v>20</v>
      </c>
      <c r="M3139" s="425">
        <f>SUM(K3139:L3139)</f>
        <v>100</v>
      </c>
      <c r="N3139" s="426">
        <f>SUM(G3139,J3139,M3139)</f>
        <v>200</v>
      </c>
      <c r="O3139" s="427" t="s">
        <v>201</v>
      </c>
    </row>
    <row r="3140" spans="1:15" ht="16.5" customHeight="1">
      <c r="A3140" s="1138"/>
      <c r="B3140" s="417" t="s">
        <v>200</v>
      </c>
      <c r="C3140" s="1110" t="str">
        <f>'Class-9'!$AN$3</f>
        <v>SANSKRIT-I</v>
      </c>
      <c r="D3140" s="1111"/>
      <c r="E3140" s="81">
        <f>IF($J3125="TC",0,IF($J3125="Nso",0,VLOOKUP($A3122,'Class-9'!$B$9:$FL$108,39,0)))</f>
        <v>0</v>
      </c>
      <c r="F3140" s="81">
        <f>IF($J3125="TC",0,IF($J3125="TC",0,IF($J3125="Nso",0,VLOOKUP($A3122,'Class-9'!$B$9:$FL$108,40,0))))</f>
        <v>0</v>
      </c>
      <c r="G3140" s="423">
        <f t="shared" ref="G3140:G3144" si="636">E3140+F3140</f>
        <v>0</v>
      </c>
      <c r="H3140" s="410">
        <f>IF($J3125="TC",0,IF($J3125="Nso",0,VLOOKUP($A3122,'Class-9'!$B$9:$FL$108,42,0)))</f>
        <v>0</v>
      </c>
      <c r="I3140" s="81">
        <f>IF($J3125="TC",0,IF($J3125="Nso",0,VLOOKUP($A3122,'Class-9'!$B$9:$FL$108,43,0)))</f>
        <v>0</v>
      </c>
      <c r="J3140" s="423">
        <f t="shared" ref="J3140:J3144" si="637">H3140+I3140</f>
        <v>0</v>
      </c>
      <c r="K3140" s="81">
        <f>IF($J3125="TC",0,IF($J3125="Nso",0,VLOOKUP($A3122,'Class-9'!$B$9:$FL$108,45,0)))</f>
        <v>0</v>
      </c>
      <c r="L3140" s="81">
        <f>IF($J3125="Nso",0,VLOOKUP($A3122,'Class-9'!$B$9:$FL$108,46,0))</f>
        <v>0</v>
      </c>
      <c r="M3140" s="423">
        <f t="shared" ref="M3140:M3144" si="638">K3140+L3140</f>
        <v>0</v>
      </c>
      <c r="N3140" s="81">
        <f t="shared" ref="N3140:N3144" si="639">G3140+J3140+M3140</f>
        <v>0</v>
      </c>
      <c r="O3140" s="82" t="str">
        <f>IF($J3125="TC",0,IF($J3125="Nso",0,VLOOKUP($A3122,'Class-9'!$B$9:$FL$108,52,0)))</f>
        <v/>
      </c>
    </row>
    <row r="3141" spans="1:15" ht="16.5" customHeight="1">
      <c r="A3141" s="1138"/>
      <c r="B3141" s="417" t="s">
        <v>200</v>
      </c>
      <c r="C3141" s="1112" t="str">
        <f>'Class-9'!$BB$3</f>
        <v>SANSKRIT-II</v>
      </c>
      <c r="D3141" s="1113"/>
      <c r="E3141" s="81">
        <f>IF($J3125="TC",0,IF($J3125="Nso",0,VLOOKUP($A3122,'Class-9'!$B$9:$FL$108,53,0)))</f>
        <v>0</v>
      </c>
      <c r="F3141" s="81">
        <f>IF($J3125="TC",0,IF($J3125="Nso",0,VLOOKUP($A3122,'Class-9'!$B$9:$FL$108,54,0)))</f>
        <v>0</v>
      </c>
      <c r="G3141" s="257">
        <f t="shared" si="636"/>
        <v>0</v>
      </c>
      <c r="H3141" s="258">
        <f>IF($J3125="TC",0,IF($J3125="Nso",0,VLOOKUP($A3122,'Class-9'!$B$9:$FL$108,56,0)))</f>
        <v>0</v>
      </c>
      <c r="I3141" s="81">
        <f>IF($J3125="TC",0,IF($J3125="Nso",0,VLOOKUP($A3122,'Class-9'!$B$9:$FL$108,57,0)))</f>
        <v>0</v>
      </c>
      <c r="J3141" s="257">
        <f t="shared" si="637"/>
        <v>0</v>
      </c>
      <c r="K3141" s="81">
        <f>IF($J3125="TC",0,IF($J3125="Nso",0,VLOOKUP($A3122,'Class-9'!$B$9:$FL$108,59,0)))</f>
        <v>0</v>
      </c>
      <c r="L3141" s="81">
        <f>IF($J3125="Nso",0,VLOOKUP($A3122,'Class-9'!$B$9:$FL$108,60,0))</f>
        <v>0</v>
      </c>
      <c r="M3141" s="257">
        <f t="shared" si="638"/>
        <v>0</v>
      </c>
      <c r="N3141" s="81">
        <f t="shared" si="639"/>
        <v>0</v>
      </c>
      <c r="O3141" s="82" t="str">
        <f>IF($J3125="TC",0,IF($J3125="Nso",0,VLOOKUP($A3122,'Class-9'!$B$9:$FL$108,66,0)))</f>
        <v/>
      </c>
    </row>
    <row r="3142" spans="1:15" ht="16.5" customHeight="1">
      <c r="A3142" s="1138"/>
      <c r="B3142" s="417" t="s">
        <v>200</v>
      </c>
      <c r="C3142" s="1112" t="str">
        <f>'Class-9'!$BP$3</f>
        <v>MATHEMATICS</v>
      </c>
      <c r="D3142" s="1113"/>
      <c r="E3142" s="81">
        <f>IF($J3125="TC",0,IF($J3125="Nso",0,VLOOKUP($A3122,'Class-9'!$B$9:$FL$108,67,0)))</f>
        <v>0</v>
      </c>
      <c r="F3142" s="81">
        <f>IF($J3125="TC",0,IF($J3125="Nso",0,VLOOKUP($A3122,'Class-9'!$B$9:$FL$108,68,0)))</f>
        <v>0</v>
      </c>
      <c r="G3142" s="257">
        <f t="shared" si="636"/>
        <v>0</v>
      </c>
      <c r="H3142" s="258">
        <f>IF($J3125="TC",0,IF($J3125="Nso",0,VLOOKUP($A3122,'Class-9'!$B$9:$FL$108,70,0)))</f>
        <v>0</v>
      </c>
      <c r="I3142" s="81">
        <f>IF($J3125="TC",0,IF($J3125="Nso",0,VLOOKUP($A3122,'Class-9'!$B$9:$FL$108,71,0)))</f>
        <v>0</v>
      </c>
      <c r="J3142" s="257">
        <f t="shared" si="637"/>
        <v>0</v>
      </c>
      <c r="K3142" s="81">
        <f>IF($J3125="TC",0,IF($J3125="Nso",0,VLOOKUP($A3122,'Class-9'!$B$9:$FL$108,73,0)))</f>
        <v>0</v>
      </c>
      <c r="L3142" s="81">
        <f>IF($J3125="Nso",0,VLOOKUP($A3122,'Class-9'!$B$9:$FL$108,74,0))</f>
        <v>0</v>
      </c>
      <c r="M3142" s="257">
        <f t="shared" si="638"/>
        <v>0</v>
      </c>
      <c r="N3142" s="81">
        <f t="shared" si="639"/>
        <v>0</v>
      </c>
      <c r="O3142" s="82" t="str">
        <f>IF($J3125="TC",0,IF($J3125="Nso",0,VLOOKUP($A3122,'Class-9'!$B$9:$FL$108,80,0)))</f>
        <v/>
      </c>
    </row>
    <row r="3143" spans="1:15" ht="16.5" customHeight="1">
      <c r="A3143" s="1138"/>
      <c r="B3143" s="417" t="s">
        <v>200</v>
      </c>
      <c r="C3143" s="1114" t="str">
        <f>'Class-9'!$CD$3</f>
        <v>SCIENCE</v>
      </c>
      <c r="D3143" s="1115"/>
      <c r="E3143" s="411">
        <f>IF($J3125="TC",0,IF($J3125="Nso",0,VLOOKUP($A3122,'Class-9'!$B$9:$FL$108,81,0)))</f>
        <v>0</v>
      </c>
      <c r="F3143" s="411">
        <f>IF($J3125="TC",0,IF($J3125="Nso",0,VLOOKUP($A3122,'Class-9'!$B$9:$FL$108,82,0)))</f>
        <v>0</v>
      </c>
      <c r="G3143" s="412">
        <f t="shared" si="636"/>
        <v>0</v>
      </c>
      <c r="H3143" s="413">
        <f>IF($J3125="TC",0,IF($J3125="Nso",0,VLOOKUP($A3122,'Class-9'!$B$9:$FL$108,84,0)))</f>
        <v>0</v>
      </c>
      <c r="I3143" s="411">
        <f>IF($J3125="TC",0,IF($J3125="Nso",0,VLOOKUP($A3122,'Class-9'!$B$9:$FL$108,85,0)))</f>
        <v>0</v>
      </c>
      <c r="J3143" s="412">
        <f t="shared" si="637"/>
        <v>0</v>
      </c>
      <c r="K3143" s="411">
        <f>IF($J3125="TC",0,IF($J3125="Nso",0,VLOOKUP($A3122,'Class-9'!$B$9:$FL$108,87,0)))</f>
        <v>0</v>
      </c>
      <c r="L3143" s="411">
        <f>IF($J3125="Nso",0,VLOOKUP($A3122,'Class-9'!$B$9:$FL$108,88,0))</f>
        <v>0</v>
      </c>
      <c r="M3143" s="412">
        <f t="shared" si="638"/>
        <v>0</v>
      </c>
      <c r="N3143" s="411">
        <f t="shared" si="639"/>
        <v>0</v>
      </c>
      <c r="O3143" s="414" t="str">
        <f>IF($J3125="TC",0,IF($J3125="Nso",0,VLOOKUP($A3122,'Class-9'!$B$9:$FL$108,94,0)))</f>
        <v/>
      </c>
    </row>
    <row r="3144" spans="1:15" ht="16.5" customHeight="1" thickBot="1">
      <c r="A3144" s="1138"/>
      <c r="B3144" s="417" t="s">
        <v>200</v>
      </c>
      <c r="C3144" s="1114" t="str">
        <f>'Class-9'!$CR$3</f>
        <v>SOCIAL SCIENCE</v>
      </c>
      <c r="D3144" s="1115"/>
      <c r="E3144" s="411">
        <f>IF($J3126="TC",0,IF($J3125="Nso",0,VLOOKUP($A3122,'Class-9'!$B$9:$FL$108,95,0)))</f>
        <v>0</v>
      </c>
      <c r="F3144" s="411">
        <f>IF($J3126="TC",0,IF($J3125="Nso",0,VLOOKUP($A3122,'Class-9'!$B$9:$FL$108,96,0)))</f>
        <v>0</v>
      </c>
      <c r="G3144" s="412">
        <f t="shared" si="636"/>
        <v>0</v>
      </c>
      <c r="H3144" s="413">
        <f>IF($J3126="TC",0,IF($J3125="Nso",0,VLOOKUP($A3122,'Class-9'!$B$9:$FL$108,98,0)))</f>
        <v>0</v>
      </c>
      <c r="I3144" s="411">
        <f>IF($J3126="TC",0,IF($J3125="Nso",0,VLOOKUP($A3122,'Class-9'!$B$9:$FL$108,99,0)))</f>
        <v>0</v>
      </c>
      <c r="J3144" s="412">
        <f t="shared" si="637"/>
        <v>0</v>
      </c>
      <c r="K3144" s="411">
        <f>IF($J3126="TC",0,IF($J3125="Nso",0,VLOOKUP($A3122,'Class-9'!$B$9:$FL$108,101,0)))</f>
        <v>0</v>
      </c>
      <c r="L3144" s="411">
        <f>IF($J3126="Nso",0,VLOOKUP($A3122,'Class-9'!$B$9:$FL$108,102,0))</f>
        <v>0</v>
      </c>
      <c r="M3144" s="412">
        <f t="shared" si="638"/>
        <v>0</v>
      </c>
      <c r="N3144" s="411">
        <f t="shared" si="639"/>
        <v>0</v>
      </c>
      <c r="O3144" s="414" t="str">
        <f>IF($J3126="TC",0,IF($J3125="Nso",0,VLOOKUP($A3122,'Class-9'!$B$9:$FL$108,108,0)))</f>
        <v/>
      </c>
    </row>
    <row r="3145" spans="1:15" ht="23.25" customHeight="1">
      <c r="A3145" s="1138"/>
      <c r="B3145" s="417" t="s">
        <v>200</v>
      </c>
      <c r="C3145" s="1116" t="s">
        <v>89</v>
      </c>
      <c r="D3145" s="1117"/>
      <c r="E3145" s="1118"/>
      <c r="F3145" s="1122" t="s">
        <v>90</v>
      </c>
      <c r="G3145" s="1123"/>
      <c r="H3145" s="1124" t="s">
        <v>91</v>
      </c>
      <c r="I3145" s="1125"/>
      <c r="J3145" s="1126" t="s">
        <v>47</v>
      </c>
      <c r="K3145" s="1127"/>
      <c r="L3145" s="415" t="s">
        <v>111</v>
      </c>
      <c r="M3145" s="1128" t="s">
        <v>45</v>
      </c>
      <c r="N3145" s="1129"/>
      <c r="O3145" s="416" t="s">
        <v>49</v>
      </c>
    </row>
    <row r="3146" spans="1:15" ht="20.25" customHeight="1" thickBot="1">
      <c r="A3146" s="1138"/>
      <c r="B3146" s="417" t="s">
        <v>200</v>
      </c>
      <c r="C3146" s="1119"/>
      <c r="D3146" s="1120"/>
      <c r="E3146" s="1121"/>
      <c r="F3146" s="1130">
        <f>IF($J3125="TC",0,IF($J3125="Nso",0,VLOOKUP($A3122,'Class-9'!$B$9:$FL$108,160,0)))</f>
        <v>0</v>
      </c>
      <c r="G3146" s="1131"/>
      <c r="H3146" s="1130">
        <f>IF($J3125="TC",0,IF($J3125="Nso",0,VLOOKUP($A3122,'Class-9'!$B$9:$FL$108,161,0)))</f>
        <v>0</v>
      </c>
      <c r="I3146" s="1131"/>
      <c r="J3146" s="1132">
        <f>IF($J3125="TC",0,IF($J3125="Nso",0,VLOOKUP($A3122,'Class-9'!$B$9:$FL$108,162,0)))</f>
        <v>0</v>
      </c>
      <c r="K3146" s="1133"/>
      <c r="L3146" s="259" t="str">
        <f>IF($J3125="TC",0,IF($J3125="Nso",0,VLOOKUP($A3122,'Class-9'!$B$9:$FL$108,163,0)))</f>
        <v/>
      </c>
      <c r="M3146" s="1134" t="str">
        <f>IF($J3125="TC","TC",IF($J3125="Nso","NSO",VLOOKUP($A3122,'Class-9'!$B$9:$FL$108,164,0)))</f>
        <v/>
      </c>
      <c r="N3146" s="1135"/>
      <c r="O3146" s="79" t="str">
        <f>IF($J3125="Nso",0,VLOOKUP($A3122,'Class-9'!$B$9:$FL$108,166,0))</f>
        <v/>
      </c>
    </row>
    <row r="3147" spans="1:15" ht="20.25" customHeight="1">
      <c r="A3147" s="1138"/>
      <c r="B3147" s="417" t="s">
        <v>200</v>
      </c>
      <c r="C3147" s="1061" t="s">
        <v>64</v>
      </c>
      <c r="D3147" s="1062"/>
      <c r="E3147" s="1062"/>
      <c r="F3147" s="1062"/>
      <c r="G3147" s="1062"/>
      <c r="H3147" s="1063"/>
      <c r="I3147" s="1064" t="s">
        <v>65</v>
      </c>
      <c r="J3147" s="1065"/>
      <c r="K3147" s="1065"/>
      <c r="L3147" s="83">
        <f>VLOOKUP($A3122,'Class-9'!$B$9:$FL$108,157,0)</f>
        <v>0</v>
      </c>
      <c r="M3147" s="1066" t="s">
        <v>121</v>
      </c>
      <c r="N3147" s="1067"/>
      <c r="O3147" s="1068"/>
    </row>
    <row r="3148" spans="1:15" ht="20.25" customHeight="1" thickBot="1">
      <c r="A3148" s="1138"/>
      <c r="B3148" s="417" t="s">
        <v>200</v>
      </c>
      <c r="C3148" s="1069" t="s">
        <v>60</v>
      </c>
      <c r="D3148" s="1070"/>
      <c r="E3148" s="1070"/>
      <c r="F3148" s="1071" t="s">
        <v>192</v>
      </c>
      <c r="G3148" s="1071"/>
      <c r="H3148" s="260" t="s">
        <v>53</v>
      </c>
      <c r="I3148" s="1072" t="s">
        <v>66</v>
      </c>
      <c r="J3148" s="1073"/>
      <c r="K3148" s="1073"/>
      <c r="L3148" s="113">
        <f>VLOOKUP($A3122,'Class-9'!$B$9:$FL$108,158,0)</f>
        <v>0</v>
      </c>
      <c r="M3148" s="1074" t="str">
        <f>IF($J3125="TC",0,IF($J3125="Nso",0,VLOOKUP($A3122,'Class-9'!$B$9:$FL$108,159,0)))</f>
        <v/>
      </c>
      <c r="N3148" s="1075"/>
      <c r="O3148" s="1076"/>
    </row>
    <row r="3149" spans="1:15" ht="17.25" customHeight="1">
      <c r="A3149" s="1138"/>
      <c r="B3149" s="417" t="s">
        <v>200</v>
      </c>
      <c r="C3149" s="1069"/>
      <c r="D3149" s="1070"/>
      <c r="E3149" s="1070"/>
      <c r="F3149" s="1071"/>
      <c r="G3149" s="1071"/>
      <c r="H3149" s="261" t="s">
        <v>119</v>
      </c>
      <c r="I3149" s="1077" t="s">
        <v>67</v>
      </c>
      <c r="J3149" s="1078"/>
      <c r="K3149" s="1078"/>
      <c r="L3149" s="1079">
        <f>IF($J3125="TC","Transferred",IF($J3125="Nso","NameSeparated",VLOOKUP($A3122,'Class-9'!$B$9:$FL$108,167,0)))</f>
        <v>0</v>
      </c>
      <c r="M3149" s="1079"/>
      <c r="N3149" s="1079"/>
      <c r="O3149" s="1080"/>
    </row>
    <row r="3150" spans="1:15" ht="17.25" customHeight="1">
      <c r="A3150" s="1138"/>
      <c r="B3150" s="417" t="s">
        <v>200</v>
      </c>
      <c r="C3150" s="1081" t="str">
        <f>'Class-9'!$DF$3</f>
        <v>Foundation Of Information Tech.</v>
      </c>
      <c r="D3150" s="1082"/>
      <c r="E3150" s="1083"/>
      <c r="F3150" s="1084" t="str">
        <f>IF($J3125="TC",0,IF($J3125="Nso",0,VLOOKUP($A3122,'Class-9'!$B$9:$GP$108,185,0)))</f>
        <v>0/200</v>
      </c>
      <c r="G3150" s="1084"/>
      <c r="H3150" s="78" t="str">
        <f>IF($J3125="TC",0,IF($J3125="Nso",0,VLOOKUP($A3122,'Class-9'!$B$9:$GP$108,120,0)))</f>
        <v/>
      </c>
      <c r="I3150" s="1085" t="s">
        <v>79</v>
      </c>
      <c r="J3150" s="1086"/>
      <c r="K3150" s="1086"/>
      <c r="L3150" s="1087">
        <f>'Class-9'!$T$2</f>
        <v>44676</v>
      </c>
      <c r="M3150" s="1088"/>
      <c r="N3150" s="1088"/>
      <c r="O3150" s="1089"/>
    </row>
    <row r="3151" spans="1:15" ht="21" customHeight="1">
      <c r="A3151" s="1138"/>
      <c r="B3151" s="417" t="s">
        <v>200</v>
      </c>
      <c r="C3151" s="1090" t="str">
        <f>'Class-9'!$DR$3</f>
        <v>Health &amp; Phy. Edu.</v>
      </c>
      <c r="D3151" s="1084"/>
      <c r="E3151" s="1084"/>
      <c r="F3151" s="1030" t="str">
        <f>IF($J3125="TC",0,IF($J3125="Nso",0,VLOOKUP($A3122,'Class-9'!$B$9:$GP$108,189,0)))</f>
        <v>0/200</v>
      </c>
      <c r="G3151" s="1031"/>
      <c r="H3151" s="78" t="str">
        <f>IF($J3125="TC",0,IF($J3125="Nso",0,VLOOKUP($A3122,'Class-9'!$B$9:$GP$108,132,0)))</f>
        <v/>
      </c>
      <c r="I3151" s="1091"/>
      <c r="J3151" s="1092"/>
      <c r="K3151" s="1092"/>
      <c r="L3151" s="1092"/>
      <c r="M3151" s="1092"/>
      <c r="N3151" s="1092"/>
      <c r="O3151" s="1093"/>
    </row>
    <row r="3152" spans="1:15" ht="21" customHeight="1">
      <c r="A3152" s="1138"/>
      <c r="B3152" s="417" t="s">
        <v>200</v>
      </c>
      <c r="C3152" s="1028" t="str">
        <f>'Class-9'!$ED$3</f>
        <v>S.U.P.W.</v>
      </c>
      <c r="D3152" s="1029"/>
      <c r="E3152" s="1029"/>
      <c r="F3152" s="1030" t="str">
        <f>IF($J3125="TC",0,IF($J3125="Nso",0,VLOOKUP($A3122,'Class-9'!$B$9:$GP$108,193,0)))</f>
        <v>0/100</v>
      </c>
      <c r="G3152" s="1031"/>
      <c r="H3152" s="78" t="str">
        <f>IF($J3125="TC",0,IF($J3125="Nso",0,VLOOKUP($A3122,'Class-9'!$B$9:$GP$108,138,0)))</f>
        <v/>
      </c>
      <c r="I3152" s="1094"/>
      <c r="J3152" s="1095"/>
      <c r="K3152" s="1095"/>
      <c r="L3152" s="1095"/>
      <c r="M3152" s="1095"/>
      <c r="N3152" s="1095"/>
      <c r="O3152" s="1096"/>
    </row>
    <row r="3153" spans="1:16" ht="14.25" customHeight="1">
      <c r="A3153" s="1138"/>
      <c r="B3153" s="417" t="s">
        <v>200</v>
      </c>
      <c r="C3153" s="1028" t="str">
        <f>'Class-9'!$EJ$3</f>
        <v>ART EDUCATION</v>
      </c>
      <c r="D3153" s="1029"/>
      <c r="E3153" s="1029"/>
      <c r="F3153" s="1030" t="str">
        <f>IF($J3124="TC",0,IF($J3124="Nso",0,VLOOKUP($A3122,'Class-9'!$B$9:$GP$108,197,0)))</f>
        <v>0/100</v>
      </c>
      <c r="G3153" s="1031"/>
      <c r="H3153" s="78" t="str">
        <f>IF($J3124="TC",0,IF($J3124="Nso",0,VLOOKUP($A3122,'Class-9'!$B$9:$GP$108,144,0)))</f>
        <v/>
      </c>
      <c r="I3153" s="1032" t="s">
        <v>92</v>
      </c>
      <c r="J3153" s="1033"/>
      <c r="K3153" s="1033"/>
      <c r="L3153" s="1033"/>
      <c r="M3153" s="1033"/>
      <c r="N3153" s="1033"/>
      <c r="O3153" s="1034"/>
    </row>
    <row r="3154" spans="1:16" ht="14.25" customHeight="1" thickBot="1">
      <c r="A3154" s="1138"/>
      <c r="B3154" s="417" t="s">
        <v>200</v>
      </c>
      <c r="C3154" s="1035" t="str">
        <f>'Class-9'!$EP$3</f>
        <v>H &amp; C RAJ</v>
      </c>
      <c r="D3154" s="1036"/>
      <c r="E3154" s="1036"/>
      <c r="F3154" s="1037" t="str">
        <f>IF($J3125="TC",0,IF($J3125="Nso",0,VLOOKUP($A3122,'Class-9'!$B$9:$GU$108,201,0)))</f>
        <v>0/200</v>
      </c>
      <c r="G3154" s="1038"/>
      <c r="H3154" s="374" t="str">
        <f>IF($J3125="TC",0,IF($J3125="Nso",0,VLOOKUP($A3122,'Class-9'!$B$9:$GU$108,156,0)))</f>
        <v/>
      </c>
      <c r="I3154" s="1032" t="s">
        <v>73</v>
      </c>
      <c r="J3154" s="1033"/>
      <c r="K3154" s="1033"/>
      <c r="L3154" s="1033"/>
      <c r="M3154" s="1033"/>
      <c r="N3154" s="1033"/>
      <c r="O3154" s="1034"/>
    </row>
    <row r="3155" spans="1:16" ht="20.25" customHeight="1">
      <c r="A3155" s="1138"/>
      <c r="B3155" s="417" t="s">
        <v>200</v>
      </c>
      <c r="C3155" s="1046" t="s">
        <v>204</v>
      </c>
      <c r="D3155" s="1047"/>
      <c r="E3155" s="1048"/>
      <c r="F3155" s="1055" t="s">
        <v>205</v>
      </c>
      <c r="G3155" s="1056"/>
      <c r="H3155" s="434" t="s">
        <v>34</v>
      </c>
      <c r="I3155" s="1039" t="s">
        <v>74</v>
      </c>
      <c r="J3155" s="1033"/>
      <c r="K3155" s="1033"/>
      <c r="L3155" s="1033"/>
      <c r="M3155" s="1033"/>
      <c r="N3155" s="1033"/>
      <c r="O3155" s="1034"/>
    </row>
    <row r="3156" spans="1:16" ht="20.25" customHeight="1">
      <c r="A3156" s="1138"/>
      <c r="B3156" s="417" t="s">
        <v>200</v>
      </c>
      <c r="C3156" s="1049"/>
      <c r="D3156" s="1050"/>
      <c r="E3156" s="1051"/>
      <c r="F3156" s="1057" t="s">
        <v>206</v>
      </c>
      <c r="G3156" s="1058"/>
      <c r="H3156" s="435" t="s">
        <v>203</v>
      </c>
      <c r="I3156" s="1040" t="s">
        <v>75</v>
      </c>
      <c r="J3156" s="1041"/>
      <c r="K3156" s="1041"/>
      <c r="L3156" s="1041"/>
      <c r="M3156" s="1041"/>
      <c r="N3156" s="1041"/>
      <c r="O3156" s="1042"/>
    </row>
    <row r="3157" spans="1:16" ht="16.5" customHeight="1">
      <c r="A3157" s="1138"/>
      <c r="B3157" s="417" t="s">
        <v>200</v>
      </c>
      <c r="C3157" s="1049"/>
      <c r="D3157" s="1050"/>
      <c r="E3157" s="1051"/>
      <c r="F3157" s="1057" t="s">
        <v>210</v>
      </c>
      <c r="G3157" s="1058"/>
      <c r="H3157" s="435" t="s">
        <v>68</v>
      </c>
      <c r="I3157" s="1043"/>
      <c r="J3157" s="1044"/>
      <c r="K3157" s="1044"/>
      <c r="L3157" s="1044"/>
      <c r="M3157" s="1044"/>
      <c r="N3157" s="1044"/>
      <c r="O3157" s="1045"/>
    </row>
    <row r="3158" spans="1:16" ht="16.5" customHeight="1">
      <c r="A3158" s="1138"/>
      <c r="B3158" s="417" t="s">
        <v>200</v>
      </c>
      <c r="C3158" s="1049"/>
      <c r="D3158" s="1050"/>
      <c r="E3158" s="1051"/>
      <c r="F3158" s="1057" t="s">
        <v>211</v>
      </c>
      <c r="G3158" s="1058"/>
      <c r="H3158" s="435" t="s">
        <v>69</v>
      </c>
      <c r="I3158" s="1043"/>
      <c r="J3158" s="1044"/>
      <c r="K3158" s="1044"/>
      <c r="L3158" s="1044"/>
      <c r="M3158" s="1044"/>
      <c r="N3158" s="1044"/>
      <c r="O3158" s="1045"/>
    </row>
    <row r="3159" spans="1:16" ht="16.5" customHeight="1">
      <c r="A3159" s="1138"/>
      <c r="B3159" s="417" t="s">
        <v>200</v>
      </c>
      <c r="C3159" s="1049"/>
      <c r="D3159" s="1050"/>
      <c r="E3159" s="1051"/>
      <c r="F3159" s="1057" t="s">
        <v>120</v>
      </c>
      <c r="G3159" s="1058"/>
      <c r="H3159" s="435" t="s">
        <v>71</v>
      </c>
      <c r="I3159" s="1022" t="s">
        <v>93</v>
      </c>
      <c r="J3159" s="1023"/>
      <c r="K3159" s="1023"/>
      <c r="L3159" s="1023"/>
      <c r="M3159" s="1023"/>
      <c r="N3159" s="1023"/>
      <c r="O3159" s="1024"/>
    </row>
    <row r="3160" spans="1:16" ht="16.5" customHeight="1" thickBot="1">
      <c r="A3160" s="1138"/>
      <c r="B3160" s="418" t="s">
        <v>200</v>
      </c>
      <c r="C3160" s="1052"/>
      <c r="D3160" s="1053"/>
      <c r="E3160" s="1054"/>
      <c r="F3160" s="1059" t="s">
        <v>208</v>
      </c>
      <c r="G3160" s="1060"/>
      <c r="H3160" s="436" t="s">
        <v>70</v>
      </c>
      <c r="I3160" s="1025"/>
      <c r="J3160" s="1026"/>
      <c r="K3160" s="1026"/>
      <c r="L3160" s="1026"/>
      <c r="M3160" s="1026"/>
      <c r="N3160" s="1026"/>
      <c r="O3160" s="1027"/>
    </row>
    <row r="3161" spans="1:16" ht="24.75" customHeight="1" thickTop="1" thickBot="1">
      <c r="A3161" s="263">
        <f>A3122+1</f>
        <v>81</v>
      </c>
      <c r="B3161" s="1137" t="s">
        <v>56</v>
      </c>
      <c r="C3161" s="1137"/>
      <c r="D3161" s="1137"/>
      <c r="E3161" s="1137"/>
      <c r="F3161" s="1137"/>
      <c r="G3161" s="1137"/>
      <c r="H3161" s="1137"/>
      <c r="I3161" s="1137"/>
      <c r="J3161" s="1137"/>
      <c r="K3161" s="1137"/>
      <c r="L3161" s="1137"/>
      <c r="M3161" s="1137"/>
      <c r="N3161" s="1137"/>
      <c r="O3161" s="1137"/>
    </row>
    <row r="3162" spans="1:16" s="430" customFormat="1" ht="30.75" customHeight="1" thickTop="1">
      <c r="A3162" s="1138"/>
      <c r="B3162" s="1139"/>
      <c r="C3162" s="1140"/>
      <c r="D3162" s="1143" t="str">
        <f>Master!$E$8</f>
        <v>Govt. Sr. Secondary School Raimalwada</v>
      </c>
      <c r="E3162" s="1144"/>
      <c r="F3162" s="1144"/>
      <c r="G3162" s="1144"/>
      <c r="H3162" s="1144"/>
      <c r="I3162" s="1144"/>
      <c r="J3162" s="1144"/>
      <c r="K3162" s="1144"/>
      <c r="L3162" s="1144"/>
      <c r="M3162" s="1144"/>
      <c r="N3162" s="1144"/>
      <c r="O3162" s="1145"/>
    </row>
    <row r="3163" spans="1:16" ht="26.25" customHeight="1" thickBot="1">
      <c r="A3163" s="1138"/>
      <c r="B3163" s="1141"/>
      <c r="C3163" s="1142"/>
      <c r="D3163" s="1146" t="str">
        <f>Master!$E$11</f>
        <v>P.S.-Bapini (Jodhpur)</v>
      </c>
      <c r="E3163" s="1147"/>
      <c r="F3163" s="1147"/>
      <c r="G3163" s="1147"/>
      <c r="H3163" s="1147"/>
      <c r="I3163" s="1147"/>
      <c r="J3163" s="1147"/>
      <c r="K3163" s="1147"/>
      <c r="L3163" s="1147"/>
      <c r="M3163" s="1147"/>
      <c r="N3163" s="1147"/>
      <c r="O3163" s="1148"/>
    </row>
    <row r="3164" spans="1:16" ht="22.5" customHeight="1">
      <c r="A3164" s="1138"/>
      <c r="B3164" s="262"/>
      <c r="C3164" s="1149" t="s">
        <v>183</v>
      </c>
      <c r="D3164" s="1150"/>
      <c r="E3164" s="1150"/>
      <c r="F3164" s="1150"/>
      <c r="G3164" s="1151"/>
      <c r="H3164" s="1158" t="s">
        <v>156</v>
      </c>
      <c r="I3164" s="1158"/>
      <c r="J3164" s="1161">
        <f>VLOOKUP($A3161,'Class-9'!$B$9:$K$108,6)</f>
        <v>0</v>
      </c>
      <c r="K3164" s="1162"/>
      <c r="L3164" s="1167" t="s">
        <v>76</v>
      </c>
      <c r="M3164" s="1168"/>
      <c r="N3164" s="1169" t="str">
        <f>Master!$E$14</f>
        <v>08151106901</v>
      </c>
      <c r="O3164" s="1170"/>
    </row>
    <row r="3165" spans="1:16" ht="18.75" customHeight="1">
      <c r="A3165" s="1138"/>
      <c r="B3165" s="37"/>
      <c r="C3165" s="1152"/>
      <c r="D3165" s="1153"/>
      <c r="E3165" s="1153"/>
      <c r="F3165" s="1153"/>
      <c r="G3165" s="1154"/>
      <c r="H3165" s="1159"/>
      <c r="I3165" s="1159"/>
      <c r="J3165" s="1163"/>
      <c r="K3165" s="1164"/>
      <c r="L3165" s="1171" t="s">
        <v>72</v>
      </c>
      <c r="M3165" s="1172"/>
      <c r="N3165" s="1172"/>
      <c r="O3165" s="1173"/>
      <c r="P3165" s="104" t="s">
        <v>191</v>
      </c>
    </row>
    <row r="3166" spans="1:16" ht="23.25" customHeight="1" thickBot="1">
      <c r="A3166" s="1138"/>
      <c r="B3166" s="37"/>
      <c r="C3166" s="1155"/>
      <c r="D3166" s="1156"/>
      <c r="E3166" s="1156"/>
      <c r="F3166" s="1156"/>
      <c r="G3166" s="1157"/>
      <c r="H3166" s="1160"/>
      <c r="I3166" s="1160"/>
      <c r="J3166" s="1165"/>
      <c r="K3166" s="1166"/>
      <c r="L3166" s="1174" t="s">
        <v>57</v>
      </c>
      <c r="M3166" s="1175"/>
      <c r="N3166" s="1176" t="str">
        <f>Master!$E$6</f>
        <v>2021-22</v>
      </c>
      <c r="O3166" s="1177"/>
    </row>
    <row r="3167" spans="1:16" ht="20.25" customHeight="1">
      <c r="A3167" s="1138"/>
      <c r="B3167" s="417" t="s">
        <v>200</v>
      </c>
      <c r="C3167" s="1178" t="s">
        <v>22</v>
      </c>
      <c r="D3167" s="1179"/>
      <c r="E3167" s="1179"/>
      <c r="F3167" s="1180"/>
      <c r="G3167" s="23" t="s">
        <v>181</v>
      </c>
      <c r="H3167" s="1181">
        <f>VLOOKUP($A3161,'Class-9'!$B$9:$FL$108,4,0)</f>
        <v>0</v>
      </c>
      <c r="I3167" s="1181"/>
      <c r="J3167" s="1181"/>
      <c r="K3167" s="1181"/>
      <c r="L3167" s="1181"/>
      <c r="M3167" s="1181"/>
      <c r="N3167" s="1181"/>
      <c r="O3167" s="1182"/>
    </row>
    <row r="3168" spans="1:16" ht="20.25" customHeight="1">
      <c r="A3168" s="1138"/>
      <c r="B3168" s="417" t="s">
        <v>200</v>
      </c>
      <c r="C3168" s="1183" t="s">
        <v>24</v>
      </c>
      <c r="D3168" s="1184"/>
      <c r="E3168" s="1184"/>
      <c r="F3168" s="1185"/>
      <c r="G3168" s="31" t="s">
        <v>181</v>
      </c>
      <c r="H3168" s="1186">
        <f>VLOOKUP($A3161,'Class-9'!$B$9:$FL$108,7,0)</f>
        <v>0</v>
      </c>
      <c r="I3168" s="1186"/>
      <c r="J3168" s="1186"/>
      <c r="K3168" s="1186"/>
      <c r="L3168" s="1186"/>
      <c r="M3168" s="1186"/>
      <c r="N3168" s="1186"/>
      <c r="O3168" s="1187"/>
    </row>
    <row r="3169" spans="1:15" ht="20.25" customHeight="1">
      <c r="A3169" s="1138"/>
      <c r="B3169" s="417" t="s">
        <v>200</v>
      </c>
      <c r="C3169" s="1183" t="s">
        <v>25</v>
      </c>
      <c r="D3169" s="1184"/>
      <c r="E3169" s="1184"/>
      <c r="F3169" s="1185"/>
      <c r="G3169" s="31" t="s">
        <v>181</v>
      </c>
      <c r="H3169" s="1186">
        <f>VLOOKUP($A3161,'Class-9'!$B$9:$FL$108,8,0)</f>
        <v>0</v>
      </c>
      <c r="I3169" s="1186"/>
      <c r="J3169" s="1186"/>
      <c r="K3169" s="1186"/>
      <c r="L3169" s="1186"/>
      <c r="M3169" s="1186"/>
      <c r="N3169" s="1186"/>
      <c r="O3169" s="1187"/>
    </row>
    <row r="3170" spans="1:15" ht="20.25" customHeight="1">
      <c r="A3170" s="1138"/>
      <c r="B3170" s="417" t="s">
        <v>200</v>
      </c>
      <c r="C3170" s="1183" t="s">
        <v>58</v>
      </c>
      <c r="D3170" s="1184"/>
      <c r="E3170" s="1184"/>
      <c r="F3170" s="1185"/>
      <c r="G3170" s="31" t="s">
        <v>181</v>
      </c>
      <c r="H3170" s="1186">
        <f>VLOOKUP($A3161,'Class-9'!$B$9:$FL$108,9,0)</f>
        <v>0</v>
      </c>
      <c r="I3170" s="1186"/>
      <c r="J3170" s="1186"/>
      <c r="K3170" s="1186"/>
      <c r="L3170" s="1186"/>
      <c r="M3170" s="1186"/>
      <c r="N3170" s="1186"/>
      <c r="O3170" s="1187"/>
    </row>
    <row r="3171" spans="1:15" ht="20.25" customHeight="1">
      <c r="A3171" s="1138"/>
      <c r="B3171" s="417" t="s">
        <v>200</v>
      </c>
      <c r="C3171" s="1183" t="s">
        <v>59</v>
      </c>
      <c r="D3171" s="1184"/>
      <c r="E3171" s="1184"/>
      <c r="F3171" s="1185"/>
      <c r="G3171" s="31" t="s">
        <v>181</v>
      </c>
      <c r="H3171" s="1188" t="str">
        <f>CONCATENATE('Class-9'!$G$4,'Class-9'!$J$4)</f>
        <v>9(A)</v>
      </c>
      <c r="I3171" s="1186"/>
      <c r="J3171" s="1186"/>
      <c r="K3171" s="1186"/>
      <c r="L3171" s="1186"/>
      <c r="M3171" s="1186"/>
      <c r="N3171" s="1186"/>
      <c r="O3171" s="1187"/>
    </row>
    <row r="3172" spans="1:15" ht="20.25" customHeight="1" thickBot="1">
      <c r="A3172" s="1138"/>
      <c r="B3172" s="417" t="s">
        <v>200</v>
      </c>
      <c r="C3172" s="1189" t="s">
        <v>27</v>
      </c>
      <c r="D3172" s="1190"/>
      <c r="E3172" s="1190"/>
      <c r="F3172" s="1191"/>
      <c r="G3172" s="80" t="s">
        <v>181</v>
      </c>
      <c r="H3172" s="1192">
        <f>VLOOKUP($A3161,'Class-9'!$B$9:$FL$108,10,0)</f>
        <v>0</v>
      </c>
      <c r="I3172" s="1192"/>
      <c r="J3172" s="1192"/>
      <c r="K3172" s="1192"/>
      <c r="L3172" s="1192"/>
      <c r="M3172" s="1192"/>
      <c r="N3172" s="1192"/>
      <c r="O3172" s="1193"/>
    </row>
    <row r="3173" spans="1:15" ht="16.5" customHeight="1">
      <c r="A3173" s="1138"/>
      <c r="B3173" s="417" t="s">
        <v>200</v>
      </c>
      <c r="C3173" s="1194" t="s">
        <v>60</v>
      </c>
      <c r="D3173" s="1195"/>
      <c r="E3173" s="1198" t="s">
        <v>81</v>
      </c>
      <c r="F3173" s="1198" t="s">
        <v>82</v>
      </c>
      <c r="G3173" s="1200" t="s">
        <v>32</v>
      </c>
      <c r="H3173" s="1202" t="s">
        <v>61</v>
      </c>
      <c r="I3173" s="1202"/>
      <c r="J3173" s="1203"/>
      <c r="K3173" s="1204" t="s">
        <v>97</v>
      </c>
      <c r="L3173" s="1205"/>
      <c r="M3173" s="1206"/>
      <c r="N3173" s="1097" t="s">
        <v>88</v>
      </c>
      <c r="O3173" s="1099" t="s">
        <v>118</v>
      </c>
    </row>
    <row r="3174" spans="1:15" ht="16.5" customHeight="1">
      <c r="A3174" s="1138"/>
      <c r="B3174" s="417" t="s">
        <v>200</v>
      </c>
      <c r="C3174" s="1196"/>
      <c r="D3174" s="1197"/>
      <c r="E3174" s="1199"/>
      <c r="F3174" s="1199"/>
      <c r="G3174" s="1201"/>
      <c r="H3174" s="428" t="s">
        <v>31</v>
      </c>
      <c r="I3174" s="254" t="s">
        <v>194</v>
      </c>
      <c r="J3174" s="429" t="s">
        <v>32</v>
      </c>
      <c r="K3174" s="428" t="s">
        <v>31</v>
      </c>
      <c r="L3174" s="254" t="s">
        <v>194</v>
      </c>
      <c r="M3174" s="429" t="s">
        <v>32</v>
      </c>
      <c r="N3174" s="1098"/>
      <c r="O3174" s="1100"/>
    </row>
    <row r="3175" spans="1:15" ht="16.5" customHeight="1" thickBot="1">
      <c r="A3175" s="1138"/>
      <c r="B3175" s="417" t="s">
        <v>200</v>
      </c>
      <c r="C3175" s="1102" t="s">
        <v>62</v>
      </c>
      <c r="D3175" s="1103"/>
      <c r="E3175" s="253">
        <f>'Class-9'!$L$7</f>
        <v>10</v>
      </c>
      <c r="F3175" s="253">
        <f>'Class-9'!$M$7</f>
        <v>10</v>
      </c>
      <c r="G3175" s="255">
        <f>SUM(E3175:F3175)</f>
        <v>20</v>
      </c>
      <c r="H3175" s="253">
        <f>'Class-9'!$O$7</f>
        <v>24</v>
      </c>
      <c r="I3175" s="253">
        <f>'Class-9'!$P$7</f>
        <v>6</v>
      </c>
      <c r="J3175" s="255">
        <f>SUM(H3175:I3175)</f>
        <v>30</v>
      </c>
      <c r="K3175" s="253">
        <f>'Class-9'!$R$7</f>
        <v>40</v>
      </c>
      <c r="L3175" s="253">
        <f>'Class-9'!$S$7</f>
        <v>10</v>
      </c>
      <c r="M3175" s="255">
        <f>SUM(K3175:L3175)</f>
        <v>50</v>
      </c>
      <c r="N3175" s="129">
        <f>SUM(G3175,J3175,M3175)</f>
        <v>100</v>
      </c>
      <c r="O3175" s="1101"/>
    </row>
    <row r="3176" spans="1:15" ht="16.5" customHeight="1">
      <c r="A3176" s="1138"/>
      <c r="B3176" s="417" t="s">
        <v>200</v>
      </c>
      <c r="C3176" s="1104" t="str">
        <f>'Class-9'!$L$3</f>
        <v>HINDI</v>
      </c>
      <c r="D3176" s="1105"/>
      <c r="E3176" s="81">
        <f>IF($J3164="TC",0,IF($J3164="Nso",0,VLOOKUP($A3161,'Class-9'!$B$9:$FL$108,11,0)))</f>
        <v>0</v>
      </c>
      <c r="F3176" s="81">
        <f>IF($J3164="TC",0,IF($J3164="Nso",0,VLOOKUP($A3161,'Class-9'!$B$9:$FL$108,12,0)))</f>
        <v>0</v>
      </c>
      <c r="G3176" s="256">
        <f>E3176+F3176</f>
        <v>0</v>
      </c>
      <c r="H3176" s="81">
        <f>IF($J3164="TC",0,IF($J3164="Nso",0,VLOOKUP($A3161,'Class-9'!$B$9:$FL$108,14,0)))</f>
        <v>0</v>
      </c>
      <c r="I3176" s="81">
        <f>IF($J3164="TC",0,IF($J3164="Nso",0,VLOOKUP($A3161,'Class-9'!$B$9:$FL$108,15,0)))</f>
        <v>0</v>
      </c>
      <c r="J3176" s="256">
        <f>H3176+I3176</f>
        <v>0</v>
      </c>
      <c r="K3176" s="81">
        <f>IF($J3164="TC",0,IF($J3164="Nso",0,VLOOKUP($A3161,'Class-9'!$B$9:$FL$108,17,0)))</f>
        <v>0</v>
      </c>
      <c r="L3176" s="81">
        <f>IF($J3164="Nso",0,VLOOKUP($A3161,'Class-9'!$B$9:$FL$108,18,0))</f>
        <v>0</v>
      </c>
      <c r="M3176" s="256">
        <f>K3176+L3176</f>
        <v>0</v>
      </c>
      <c r="N3176" s="81">
        <f>G3176+J3176+M3176</f>
        <v>0</v>
      </c>
      <c r="O3176" s="82" t="str">
        <f>IF($J3164="TC",0,IF($J3164="Nso",0,VLOOKUP($A3161,'Class-9'!$B$9:$FL$108,24,0)))</f>
        <v/>
      </c>
    </row>
    <row r="3177" spans="1:15" ht="16.5" customHeight="1" thickBot="1">
      <c r="A3177" s="1138"/>
      <c r="B3177" s="417" t="s">
        <v>200</v>
      </c>
      <c r="C3177" s="1106" t="str">
        <f>'Class-9'!$Z$3</f>
        <v>ENGLISH</v>
      </c>
      <c r="D3177" s="1107"/>
      <c r="E3177" s="419">
        <f>IF($J3164="TC",0,IF($J3164="Nso",0,VLOOKUP($A3161,'Class-9'!$B$9:$FL$108,25,0)))</f>
        <v>0</v>
      </c>
      <c r="F3177" s="419">
        <f>IF($J3164="TC",0,IF($J3164="Nso",0,VLOOKUP($A3161,'Class-9'!$B$9:$FL$108,26,0)))</f>
        <v>0</v>
      </c>
      <c r="G3177" s="420">
        <f t="shared" ref="G3177" si="640">E3177+F3177</f>
        <v>0</v>
      </c>
      <c r="H3177" s="421">
        <f>IF($J3164="TC",0,IF($J3164="Nso",0,VLOOKUP($A3161,'Class-9'!$B$9:$FL$108,28,0)))</f>
        <v>0</v>
      </c>
      <c r="I3177" s="419">
        <f>IF($J3164="TC",0,IF($J3164="Nso",0,VLOOKUP($A3161,'Class-9'!$B$9:$FL$108,29,0)))</f>
        <v>0</v>
      </c>
      <c r="J3177" s="420">
        <f t="shared" ref="J3177" si="641">H3177+I3177</f>
        <v>0</v>
      </c>
      <c r="K3177" s="419">
        <f>IF($J3164="TC",0,IF($J3164="Nso",0,VLOOKUP($A3161,'Class-9'!$B$9:$FL$108,31,0)))</f>
        <v>0</v>
      </c>
      <c r="L3177" s="419">
        <f>IF($J3164="Nso",0,VLOOKUP($A3161,'Class-9'!$B$9:$FL$108,32,0))</f>
        <v>0</v>
      </c>
      <c r="M3177" s="420">
        <f t="shared" ref="M3177" si="642">K3177+L3177</f>
        <v>0</v>
      </c>
      <c r="N3177" s="419">
        <f t="shared" ref="N3177" si="643">G3177+J3177+M3177</f>
        <v>0</v>
      </c>
      <c r="O3177" s="422" t="str">
        <f>IF($J3164="TC",0,IF($J3164="Nso",0,VLOOKUP($A3161,'Class-9'!$B$9:$FL$108,38,0)))</f>
        <v/>
      </c>
    </row>
    <row r="3178" spans="1:15" ht="16.5" customHeight="1" thickBot="1">
      <c r="A3178" s="1138"/>
      <c r="B3178" s="417" t="s">
        <v>200</v>
      </c>
      <c r="C3178" s="1108" t="s">
        <v>62</v>
      </c>
      <c r="D3178" s="1109"/>
      <c r="E3178" s="424">
        <f>'Class-9'!$AN$7</f>
        <v>20</v>
      </c>
      <c r="F3178" s="424">
        <f>'Class-9'!$AO$7</f>
        <v>20</v>
      </c>
      <c r="G3178" s="425">
        <f>SUM(E3178:F3178)</f>
        <v>40</v>
      </c>
      <c r="H3178" s="424">
        <f>'Class-9'!$AQ$7</f>
        <v>48</v>
      </c>
      <c r="I3178" s="424">
        <f>'Class-9'!$AR$7</f>
        <v>12</v>
      </c>
      <c r="J3178" s="425">
        <f>SUM(H3178:I3178)</f>
        <v>60</v>
      </c>
      <c r="K3178" s="424">
        <f>'Class-9'!$AT$7</f>
        <v>80</v>
      </c>
      <c r="L3178" s="424">
        <f>'Class-9'!$AU$7</f>
        <v>20</v>
      </c>
      <c r="M3178" s="425">
        <f>SUM(K3178:L3178)</f>
        <v>100</v>
      </c>
      <c r="N3178" s="426">
        <f>SUM(G3178,J3178,M3178)</f>
        <v>200</v>
      </c>
      <c r="O3178" s="427" t="s">
        <v>201</v>
      </c>
    </row>
    <row r="3179" spans="1:15" ht="16.5" customHeight="1">
      <c r="A3179" s="1138"/>
      <c r="B3179" s="417" t="s">
        <v>200</v>
      </c>
      <c r="C3179" s="1110" t="str">
        <f>'Class-9'!$AN$3</f>
        <v>SANSKRIT-I</v>
      </c>
      <c r="D3179" s="1111"/>
      <c r="E3179" s="81">
        <f>IF($J3164="TC",0,IF($J3164="Nso",0,VLOOKUP($A3161,'Class-9'!$B$9:$FL$108,39,0)))</f>
        <v>0</v>
      </c>
      <c r="F3179" s="81">
        <f>IF($J3164="TC",0,IF($J3164="TC",0,IF($J3164="Nso",0,VLOOKUP($A3161,'Class-9'!$B$9:$FL$108,40,0))))</f>
        <v>0</v>
      </c>
      <c r="G3179" s="423">
        <f t="shared" ref="G3179:G3183" si="644">E3179+F3179</f>
        <v>0</v>
      </c>
      <c r="H3179" s="410">
        <f>IF($J3164="TC",0,IF($J3164="Nso",0,VLOOKUP($A3161,'Class-9'!$B$9:$FL$108,42,0)))</f>
        <v>0</v>
      </c>
      <c r="I3179" s="81">
        <f>IF($J3164="TC",0,IF($J3164="Nso",0,VLOOKUP($A3161,'Class-9'!$B$9:$FL$108,43,0)))</f>
        <v>0</v>
      </c>
      <c r="J3179" s="423">
        <f t="shared" ref="J3179:J3183" si="645">H3179+I3179</f>
        <v>0</v>
      </c>
      <c r="K3179" s="81">
        <f>IF($J3164="TC",0,IF($J3164="Nso",0,VLOOKUP($A3161,'Class-9'!$B$9:$FL$108,45,0)))</f>
        <v>0</v>
      </c>
      <c r="L3179" s="81">
        <f>IF($J3164="Nso",0,VLOOKUP($A3161,'Class-9'!$B$9:$FL$108,46,0))</f>
        <v>0</v>
      </c>
      <c r="M3179" s="423">
        <f t="shared" ref="M3179:M3183" si="646">K3179+L3179</f>
        <v>0</v>
      </c>
      <c r="N3179" s="81">
        <f t="shared" ref="N3179:N3183" si="647">G3179+J3179+M3179</f>
        <v>0</v>
      </c>
      <c r="O3179" s="82" t="str">
        <f>IF($J3164="TC",0,IF($J3164="Nso",0,VLOOKUP($A3161,'Class-9'!$B$9:$FL$108,52,0)))</f>
        <v/>
      </c>
    </row>
    <row r="3180" spans="1:15" ht="16.5" customHeight="1">
      <c r="A3180" s="1138"/>
      <c r="B3180" s="417" t="s">
        <v>200</v>
      </c>
      <c r="C3180" s="1112" t="str">
        <f>'Class-9'!$BB$3</f>
        <v>SANSKRIT-II</v>
      </c>
      <c r="D3180" s="1113"/>
      <c r="E3180" s="81">
        <f>IF($J3164="TC",0,IF($J3164="Nso",0,VLOOKUP($A3161,'Class-9'!$B$9:$FL$108,53,0)))</f>
        <v>0</v>
      </c>
      <c r="F3180" s="81">
        <f>IF($J3164="TC",0,IF($J3164="Nso",0,VLOOKUP($A3161,'Class-9'!$B$9:$FL$108,54,0)))</f>
        <v>0</v>
      </c>
      <c r="G3180" s="257">
        <f t="shared" si="644"/>
        <v>0</v>
      </c>
      <c r="H3180" s="258">
        <f>IF($J3164="TC",0,IF($J3164="Nso",0,VLOOKUP($A3161,'Class-9'!$B$9:$FL$108,56,0)))</f>
        <v>0</v>
      </c>
      <c r="I3180" s="81">
        <f>IF($J3164="TC",0,IF($J3164="Nso",0,VLOOKUP($A3161,'Class-9'!$B$9:$FL$108,57,0)))</f>
        <v>0</v>
      </c>
      <c r="J3180" s="257">
        <f t="shared" si="645"/>
        <v>0</v>
      </c>
      <c r="K3180" s="81">
        <f>IF($J3164="TC",0,IF($J3164="Nso",0,VLOOKUP($A3161,'Class-9'!$B$9:$FL$108,59,0)))</f>
        <v>0</v>
      </c>
      <c r="L3180" s="81">
        <f>IF($J3164="Nso",0,VLOOKUP($A3161,'Class-9'!$B$9:$FL$108,60,0))</f>
        <v>0</v>
      </c>
      <c r="M3180" s="257">
        <f t="shared" si="646"/>
        <v>0</v>
      </c>
      <c r="N3180" s="81">
        <f t="shared" si="647"/>
        <v>0</v>
      </c>
      <c r="O3180" s="82" t="str">
        <f>IF($J3164="TC",0,IF($J3164="Nso",0,VLOOKUP($A3161,'Class-9'!$B$9:$FL$108,66,0)))</f>
        <v/>
      </c>
    </row>
    <row r="3181" spans="1:15" ht="16.5" customHeight="1">
      <c r="A3181" s="1138"/>
      <c r="B3181" s="417" t="s">
        <v>200</v>
      </c>
      <c r="C3181" s="1112" t="str">
        <f>'Class-9'!$BP$3</f>
        <v>MATHEMATICS</v>
      </c>
      <c r="D3181" s="1113"/>
      <c r="E3181" s="81">
        <f>IF($J3164="TC",0,IF($J3164="Nso",0,VLOOKUP($A3161,'Class-9'!$B$9:$FL$108,67,0)))</f>
        <v>0</v>
      </c>
      <c r="F3181" s="81">
        <f>IF($J3164="TC",0,IF($J3164="Nso",0,VLOOKUP($A3161,'Class-9'!$B$9:$FL$108,68,0)))</f>
        <v>0</v>
      </c>
      <c r="G3181" s="257">
        <f t="shared" si="644"/>
        <v>0</v>
      </c>
      <c r="H3181" s="258">
        <f>IF($J3164="TC",0,IF($J3164="Nso",0,VLOOKUP($A3161,'Class-9'!$B$9:$FL$108,70,0)))</f>
        <v>0</v>
      </c>
      <c r="I3181" s="81">
        <f>IF($J3164="TC",0,IF($J3164="Nso",0,VLOOKUP($A3161,'Class-9'!$B$9:$FL$108,71,0)))</f>
        <v>0</v>
      </c>
      <c r="J3181" s="257">
        <f t="shared" si="645"/>
        <v>0</v>
      </c>
      <c r="K3181" s="81">
        <f>IF($J3164="TC",0,IF($J3164="Nso",0,VLOOKUP($A3161,'Class-9'!$B$9:$FL$108,73,0)))</f>
        <v>0</v>
      </c>
      <c r="L3181" s="81">
        <f>IF($J3164="Nso",0,VLOOKUP($A3161,'Class-9'!$B$9:$FL$108,74,0))</f>
        <v>0</v>
      </c>
      <c r="M3181" s="257">
        <f t="shared" si="646"/>
        <v>0</v>
      </c>
      <c r="N3181" s="81">
        <f t="shared" si="647"/>
        <v>0</v>
      </c>
      <c r="O3181" s="82" t="str">
        <f>IF($J3164="TC",0,IF($J3164="Nso",0,VLOOKUP($A3161,'Class-9'!$B$9:$FL$108,80,0)))</f>
        <v/>
      </c>
    </row>
    <row r="3182" spans="1:15" ht="16.5" customHeight="1">
      <c r="A3182" s="1138"/>
      <c r="B3182" s="417" t="s">
        <v>200</v>
      </c>
      <c r="C3182" s="1114" t="str">
        <f>'Class-9'!$CD$3</f>
        <v>SCIENCE</v>
      </c>
      <c r="D3182" s="1115"/>
      <c r="E3182" s="411">
        <f>IF($J3164="TC",0,IF($J3164="Nso",0,VLOOKUP($A3161,'Class-9'!$B$9:$FL$108,81,0)))</f>
        <v>0</v>
      </c>
      <c r="F3182" s="411">
        <f>IF($J3164="TC",0,IF($J3164="Nso",0,VLOOKUP($A3161,'Class-9'!$B$9:$FL$108,82,0)))</f>
        <v>0</v>
      </c>
      <c r="G3182" s="412">
        <f t="shared" si="644"/>
        <v>0</v>
      </c>
      <c r="H3182" s="413">
        <f>IF($J3164="TC",0,IF($J3164="Nso",0,VLOOKUP($A3161,'Class-9'!$B$9:$FL$108,84,0)))</f>
        <v>0</v>
      </c>
      <c r="I3182" s="411">
        <f>IF($J3164="TC",0,IF($J3164="Nso",0,VLOOKUP($A3161,'Class-9'!$B$9:$FL$108,85,0)))</f>
        <v>0</v>
      </c>
      <c r="J3182" s="412">
        <f t="shared" si="645"/>
        <v>0</v>
      </c>
      <c r="K3182" s="411">
        <f>IF($J3164="TC",0,IF($J3164="Nso",0,VLOOKUP($A3161,'Class-9'!$B$9:$FL$108,87,0)))</f>
        <v>0</v>
      </c>
      <c r="L3182" s="411">
        <f>IF($J3164="Nso",0,VLOOKUP($A3161,'Class-9'!$B$9:$FL$108,88,0))</f>
        <v>0</v>
      </c>
      <c r="M3182" s="412">
        <f t="shared" si="646"/>
        <v>0</v>
      </c>
      <c r="N3182" s="411">
        <f t="shared" si="647"/>
        <v>0</v>
      </c>
      <c r="O3182" s="414" t="str">
        <f>IF($J3164="TC",0,IF($J3164="Nso",0,VLOOKUP($A3161,'Class-9'!$B$9:$FL$108,94,0)))</f>
        <v/>
      </c>
    </row>
    <row r="3183" spans="1:15" ht="16.5" customHeight="1" thickBot="1">
      <c r="A3183" s="1138"/>
      <c r="B3183" s="417" t="s">
        <v>200</v>
      </c>
      <c r="C3183" s="1114" t="str">
        <f>'Class-9'!$CR$3</f>
        <v>SOCIAL SCIENCE</v>
      </c>
      <c r="D3183" s="1115"/>
      <c r="E3183" s="411">
        <f>IF($J3165="TC",0,IF($J3164="Nso",0,VLOOKUP($A3161,'Class-9'!$B$9:$FL$108,95,0)))</f>
        <v>0</v>
      </c>
      <c r="F3183" s="411">
        <f>IF($J3165="TC",0,IF($J3164="Nso",0,VLOOKUP($A3161,'Class-9'!$B$9:$FL$108,96,0)))</f>
        <v>0</v>
      </c>
      <c r="G3183" s="412">
        <f t="shared" si="644"/>
        <v>0</v>
      </c>
      <c r="H3183" s="413">
        <f>IF($J3165="TC",0,IF($J3164="Nso",0,VLOOKUP($A3161,'Class-9'!$B$9:$FL$108,98,0)))</f>
        <v>0</v>
      </c>
      <c r="I3183" s="411">
        <f>IF($J3165="TC",0,IF($J3164="Nso",0,VLOOKUP($A3161,'Class-9'!$B$9:$FL$108,99,0)))</f>
        <v>0</v>
      </c>
      <c r="J3183" s="412">
        <f t="shared" si="645"/>
        <v>0</v>
      </c>
      <c r="K3183" s="411">
        <f>IF($J3165="TC",0,IF($J3164="Nso",0,VLOOKUP($A3161,'Class-9'!$B$9:$FL$108,101,0)))</f>
        <v>0</v>
      </c>
      <c r="L3183" s="411">
        <f>IF($J3165="Nso",0,VLOOKUP($A3161,'Class-9'!$B$9:$FL$108,102,0))</f>
        <v>0</v>
      </c>
      <c r="M3183" s="412">
        <f t="shared" si="646"/>
        <v>0</v>
      </c>
      <c r="N3183" s="411">
        <f t="shared" si="647"/>
        <v>0</v>
      </c>
      <c r="O3183" s="414" t="str">
        <f>IF($J3165="TC",0,IF($J3164="Nso",0,VLOOKUP($A3161,'Class-9'!$B$9:$FL$108,108,0)))</f>
        <v/>
      </c>
    </row>
    <row r="3184" spans="1:15" ht="23.25" customHeight="1">
      <c r="A3184" s="1138"/>
      <c r="B3184" s="417" t="s">
        <v>200</v>
      </c>
      <c r="C3184" s="1116" t="s">
        <v>89</v>
      </c>
      <c r="D3184" s="1117"/>
      <c r="E3184" s="1118"/>
      <c r="F3184" s="1122" t="s">
        <v>90</v>
      </c>
      <c r="G3184" s="1123"/>
      <c r="H3184" s="1124" t="s">
        <v>91</v>
      </c>
      <c r="I3184" s="1125"/>
      <c r="J3184" s="1126" t="s">
        <v>47</v>
      </c>
      <c r="K3184" s="1127"/>
      <c r="L3184" s="415" t="s">
        <v>111</v>
      </c>
      <c r="M3184" s="1128" t="s">
        <v>45</v>
      </c>
      <c r="N3184" s="1129"/>
      <c r="O3184" s="416" t="s">
        <v>49</v>
      </c>
    </row>
    <row r="3185" spans="1:15" ht="20.25" customHeight="1" thickBot="1">
      <c r="A3185" s="1138"/>
      <c r="B3185" s="417" t="s">
        <v>200</v>
      </c>
      <c r="C3185" s="1119"/>
      <c r="D3185" s="1120"/>
      <c r="E3185" s="1121"/>
      <c r="F3185" s="1130">
        <f>IF($J3164="TC",0,IF($J3164="Nso",0,VLOOKUP($A3161,'Class-9'!$B$9:$FL$108,160,0)))</f>
        <v>0</v>
      </c>
      <c r="G3185" s="1131"/>
      <c r="H3185" s="1130">
        <f>IF($J3164="TC",0,IF($J3164="Nso",0,VLOOKUP($A3161,'Class-9'!$B$9:$FL$108,161,0)))</f>
        <v>0</v>
      </c>
      <c r="I3185" s="1131"/>
      <c r="J3185" s="1132">
        <f>IF($J3164="TC",0,IF($J3164="Nso",0,VLOOKUP($A3161,'Class-9'!$B$9:$FL$108,162,0)))</f>
        <v>0</v>
      </c>
      <c r="K3185" s="1133"/>
      <c r="L3185" s="259" t="str">
        <f>IF($J3164="TC",0,IF($J3164="Nso",0,VLOOKUP($A3161,'Class-9'!$B$9:$FL$108,163,0)))</f>
        <v/>
      </c>
      <c r="M3185" s="1134" t="str">
        <f>IF($J3164="TC","TC",IF($J3164="Nso","NSO",VLOOKUP($A3161,'Class-9'!$B$9:$FL$108,164,0)))</f>
        <v/>
      </c>
      <c r="N3185" s="1135"/>
      <c r="O3185" s="79" t="str">
        <f>IF($J3164="Nso",0,VLOOKUP($A3161,'Class-9'!$B$9:$FL$108,166,0))</f>
        <v/>
      </c>
    </row>
    <row r="3186" spans="1:15" ht="20.25" customHeight="1">
      <c r="A3186" s="1138"/>
      <c r="B3186" s="417" t="s">
        <v>200</v>
      </c>
      <c r="C3186" s="1061" t="s">
        <v>64</v>
      </c>
      <c r="D3186" s="1062"/>
      <c r="E3186" s="1062"/>
      <c r="F3186" s="1062"/>
      <c r="G3186" s="1062"/>
      <c r="H3186" s="1063"/>
      <c r="I3186" s="1064" t="s">
        <v>65</v>
      </c>
      <c r="J3186" s="1065"/>
      <c r="K3186" s="1065"/>
      <c r="L3186" s="83">
        <f>VLOOKUP($A3161,'Class-9'!$B$9:$FL$108,157,0)</f>
        <v>0</v>
      </c>
      <c r="M3186" s="1066" t="s">
        <v>121</v>
      </c>
      <c r="N3186" s="1067"/>
      <c r="O3186" s="1068"/>
    </row>
    <row r="3187" spans="1:15" ht="20.25" customHeight="1" thickBot="1">
      <c r="A3187" s="1138"/>
      <c r="B3187" s="417" t="s">
        <v>200</v>
      </c>
      <c r="C3187" s="1069" t="s">
        <v>60</v>
      </c>
      <c r="D3187" s="1070"/>
      <c r="E3187" s="1070"/>
      <c r="F3187" s="1071" t="s">
        <v>192</v>
      </c>
      <c r="G3187" s="1071"/>
      <c r="H3187" s="260" t="s">
        <v>53</v>
      </c>
      <c r="I3187" s="1072" t="s">
        <v>66</v>
      </c>
      <c r="J3187" s="1073"/>
      <c r="K3187" s="1073"/>
      <c r="L3187" s="113">
        <f>VLOOKUP($A3161,'Class-9'!$B$9:$FL$108,158,0)</f>
        <v>0</v>
      </c>
      <c r="M3187" s="1074" t="str">
        <f>IF($J3164="TC",0,IF($J3164="Nso",0,VLOOKUP($A3161,'Class-9'!$B$9:$FL$108,159,0)))</f>
        <v/>
      </c>
      <c r="N3187" s="1075"/>
      <c r="O3187" s="1076"/>
    </row>
    <row r="3188" spans="1:15" ht="17.25" customHeight="1">
      <c r="A3188" s="1138"/>
      <c r="B3188" s="417" t="s">
        <v>200</v>
      </c>
      <c r="C3188" s="1069"/>
      <c r="D3188" s="1070"/>
      <c r="E3188" s="1070"/>
      <c r="F3188" s="1071"/>
      <c r="G3188" s="1071"/>
      <c r="H3188" s="261" t="s">
        <v>119</v>
      </c>
      <c r="I3188" s="1077" t="s">
        <v>67</v>
      </c>
      <c r="J3188" s="1078"/>
      <c r="K3188" s="1078"/>
      <c r="L3188" s="1079">
        <f>IF($J3164="TC","Transferred",IF($J3164="Nso","NameSeparated",VLOOKUP($A3161,'Class-9'!$B$9:$FL$108,167,0)))</f>
        <v>0</v>
      </c>
      <c r="M3188" s="1079"/>
      <c r="N3188" s="1079"/>
      <c r="O3188" s="1080"/>
    </row>
    <row r="3189" spans="1:15" ht="17.25" customHeight="1">
      <c r="A3189" s="1138"/>
      <c r="B3189" s="417" t="s">
        <v>200</v>
      </c>
      <c r="C3189" s="1081" t="str">
        <f>'Class-9'!$DF$3</f>
        <v>Foundation Of Information Tech.</v>
      </c>
      <c r="D3189" s="1082"/>
      <c r="E3189" s="1083"/>
      <c r="F3189" s="1084" t="str">
        <f>IF($J3164="TC",0,IF($J3164="Nso",0,VLOOKUP($A3161,'Class-9'!$B$9:$GP$108,185,0)))</f>
        <v>0/200</v>
      </c>
      <c r="G3189" s="1084"/>
      <c r="H3189" s="78" t="str">
        <f>IF($J3164="TC",0,IF($J3164="Nso",0,VLOOKUP($A3161,'Class-9'!$B$9:$GP$108,120,0)))</f>
        <v/>
      </c>
      <c r="I3189" s="1085" t="s">
        <v>79</v>
      </c>
      <c r="J3189" s="1086"/>
      <c r="K3189" s="1086"/>
      <c r="L3189" s="1087">
        <f>'Class-9'!$T$2</f>
        <v>44676</v>
      </c>
      <c r="M3189" s="1088"/>
      <c r="N3189" s="1088"/>
      <c r="O3189" s="1089"/>
    </row>
    <row r="3190" spans="1:15" ht="21" customHeight="1">
      <c r="A3190" s="1138"/>
      <c r="B3190" s="417" t="s">
        <v>200</v>
      </c>
      <c r="C3190" s="1090" t="str">
        <f>'Class-9'!$DR$3</f>
        <v>Health &amp; Phy. Edu.</v>
      </c>
      <c r="D3190" s="1084"/>
      <c r="E3190" s="1084"/>
      <c r="F3190" s="1030" t="str">
        <f>IF($J3164="TC",0,IF($J3164="Nso",0,VLOOKUP($A3161,'Class-9'!$B$9:$GP$108,189,0)))</f>
        <v>0/200</v>
      </c>
      <c r="G3190" s="1031"/>
      <c r="H3190" s="78" t="str">
        <f>IF($J3164="TC",0,IF($J3164="Nso",0,VLOOKUP($A3161,'Class-9'!$B$9:$GP$108,132,0)))</f>
        <v/>
      </c>
      <c r="I3190" s="1091"/>
      <c r="J3190" s="1092"/>
      <c r="K3190" s="1092"/>
      <c r="L3190" s="1092"/>
      <c r="M3190" s="1092"/>
      <c r="N3190" s="1092"/>
      <c r="O3190" s="1093"/>
    </row>
    <row r="3191" spans="1:15" ht="21" customHeight="1">
      <c r="A3191" s="1138"/>
      <c r="B3191" s="417" t="s">
        <v>200</v>
      </c>
      <c r="C3191" s="1028" t="str">
        <f>'Class-9'!$ED$3</f>
        <v>S.U.P.W.</v>
      </c>
      <c r="D3191" s="1029"/>
      <c r="E3191" s="1029"/>
      <c r="F3191" s="1030" t="str">
        <f>IF($J3164="TC",0,IF($J3164="Nso",0,VLOOKUP($A3161,'Class-9'!$B$9:$GP$108,193,0)))</f>
        <v>0/100</v>
      </c>
      <c r="G3191" s="1031"/>
      <c r="H3191" s="78" t="str">
        <f>IF($J3164="TC",0,IF($J3164="Nso",0,VLOOKUP($A3161,'Class-9'!$B$9:$GP$108,138,0)))</f>
        <v/>
      </c>
      <c r="I3191" s="1094"/>
      <c r="J3191" s="1095"/>
      <c r="K3191" s="1095"/>
      <c r="L3191" s="1095"/>
      <c r="M3191" s="1095"/>
      <c r="N3191" s="1095"/>
      <c r="O3191" s="1096"/>
    </row>
    <row r="3192" spans="1:15" ht="14.25" customHeight="1">
      <c r="A3192" s="1138"/>
      <c r="B3192" s="417" t="s">
        <v>200</v>
      </c>
      <c r="C3192" s="1028" t="str">
        <f>'Class-9'!$EJ$3</f>
        <v>ART EDUCATION</v>
      </c>
      <c r="D3192" s="1029"/>
      <c r="E3192" s="1029"/>
      <c r="F3192" s="1030" t="str">
        <f>IF($J3163="TC",0,IF($J3163="Nso",0,VLOOKUP($A3161,'Class-9'!$B$9:$GP$108,197,0)))</f>
        <v>0/100</v>
      </c>
      <c r="G3192" s="1031"/>
      <c r="H3192" s="78" t="str">
        <f>IF($J3163="TC",0,IF($J3163="Nso",0,VLOOKUP($A3161,'Class-9'!$B$9:$GP$108,144,0)))</f>
        <v/>
      </c>
      <c r="I3192" s="1032" t="s">
        <v>92</v>
      </c>
      <c r="J3192" s="1033"/>
      <c r="K3192" s="1033"/>
      <c r="L3192" s="1033"/>
      <c r="M3192" s="1033"/>
      <c r="N3192" s="1033"/>
      <c r="O3192" s="1034"/>
    </row>
    <row r="3193" spans="1:15" ht="14.25" customHeight="1" thickBot="1">
      <c r="A3193" s="1138"/>
      <c r="B3193" s="417" t="s">
        <v>200</v>
      </c>
      <c r="C3193" s="1035" t="str">
        <f>'Class-9'!$EP$3</f>
        <v>H &amp; C RAJ</v>
      </c>
      <c r="D3193" s="1036"/>
      <c r="E3193" s="1036"/>
      <c r="F3193" s="1037" t="str">
        <f>IF($J3164="TC",0,IF($J3164="Nso",0,VLOOKUP($A3161,'Class-9'!$B$9:$GU$108,201,0)))</f>
        <v>0/200</v>
      </c>
      <c r="G3193" s="1038"/>
      <c r="H3193" s="374" t="str">
        <f>IF($J3164="TC",0,IF($J3164="Nso",0,VLOOKUP($A3161,'Class-9'!$B$9:$GU$108,156,0)))</f>
        <v/>
      </c>
      <c r="I3193" s="1032" t="s">
        <v>73</v>
      </c>
      <c r="J3193" s="1033"/>
      <c r="K3193" s="1033"/>
      <c r="L3193" s="1033"/>
      <c r="M3193" s="1033"/>
      <c r="N3193" s="1033"/>
      <c r="O3193" s="1034"/>
    </row>
    <row r="3194" spans="1:15" ht="20.25" customHeight="1">
      <c r="A3194" s="1138"/>
      <c r="B3194" s="417" t="s">
        <v>200</v>
      </c>
      <c r="C3194" s="1046" t="s">
        <v>204</v>
      </c>
      <c r="D3194" s="1047"/>
      <c r="E3194" s="1048"/>
      <c r="F3194" s="1055" t="s">
        <v>205</v>
      </c>
      <c r="G3194" s="1056"/>
      <c r="H3194" s="434" t="s">
        <v>34</v>
      </c>
      <c r="I3194" s="1039" t="s">
        <v>74</v>
      </c>
      <c r="J3194" s="1033"/>
      <c r="K3194" s="1033"/>
      <c r="L3194" s="1033"/>
      <c r="M3194" s="1033"/>
      <c r="N3194" s="1033"/>
      <c r="O3194" s="1034"/>
    </row>
    <row r="3195" spans="1:15" ht="20.25" customHeight="1">
      <c r="A3195" s="1138"/>
      <c r="B3195" s="417" t="s">
        <v>200</v>
      </c>
      <c r="C3195" s="1049"/>
      <c r="D3195" s="1050"/>
      <c r="E3195" s="1051"/>
      <c r="F3195" s="1057" t="s">
        <v>206</v>
      </c>
      <c r="G3195" s="1058"/>
      <c r="H3195" s="435" t="s">
        <v>203</v>
      </c>
      <c r="I3195" s="1040" t="s">
        <v>75</v>
      </c>
      <c r="J3195" s="1041"/>
      <c r="K3195" s="1041"/>
      <c r="L3195" s="1041"/>
      <c r="M3195" s="1041"/>
      <c r="N3195" s="1041"/>
      <c r="O3195" s="1042"/>
    </row>
    <row r="3196" spans="1:15" ht="16.5" customHeight="1">
      <c r="A3196" s="1138"/>
      <c r="B3196" s="417" t="s">
        <v>200</v>
      </c>
      <c r="C3196" s="1049"/>
      <c r="D3196" s="1050"/>
      <c r="E3196" s="1051"/>
      <c r="F3196" s="1057" t="s">
        <v>210</v>
      </c>
      <c r="G3196" s="1058"/>
      <c r="H3196" s="435" t="s">
        <v>68</v>
      </c>
      <c r="I3196" s="1043"/>
      <c r="J3196" s="1044"/>
      <c r="K3196" s="1044"/>
      <c r="L3196" s="1044"/>
      <c r="M3196" s="1044"/>
      <c r="N3196" s="1044"/>
      <c r="O3196" s="1045"/>
    </row>
    <row r="3197" spans="1:15" ht="16.5" customHeight="1">
      <c r="A3197" s="1138"/>
      <c r="B3197" s="417" t="s">
        <v>200</v>
      </c>
      <c r="C3197" s="1049"/>
      <c r="D3197" s="1050"/>
      <c r="E3197" s="1051"/>
      <c r="F3197" s="1057" t="s">
        <v>211</v>
      </c>
      <c r="G3197" s="1058"/>
      <c r="H3197" s="435" t="s">
        <v>69</v>
      </c>
      <c r="I3197" s="1043"/>
      <c r="J3197" s="1044"/>
      <c r="K3197" s="1044"/>
      <c r="L3197" s="1044"/>
      <c r="M3197" s="1044"/>
      <c r="N3197" s="1044"/>
      <c r="O3197" s="1045"/>
    </row>
    <row r="3198" spans="1:15" ht="16.5" customHeight="1">
      <c r="A3198" s="1138"/>
      <c r="B3198" s="417" t="s">
        <v>200</v>
      </c>
      <c r="C3198" s="1049"/>
      <c r="D3198" s="1050"/>
      <c r="E3198" s="1051"/>
      <c r="F3198" s="1057" t="s">
        <v>120</v>
      </c>
      <c r="G3198" s="1058"/>
      <c r="H3198" s="435" t="s">
        <v>71</v>
      </c>
      <c r="I3198" s="1022" t="s">
        <v>93</v>
      </c>
      <c r="J3198" s="1023"/>
      <c r="K3198" s="1023"/>
      <c r="L3198" s="1023"/>
      <c r="M3198" s="1023"/>
      <c r="N3198" s="1023"/>
      <c r="O3198" s="1024"/>
    </row>
    <row r="3199" spans="1:15" ht="16.5" customHeight="1" thickBot="1">
      <c r="A3199" s="1138"/>
      <c r="B3199" s="418" t="s">
        <v>200</v>
      </c>
      <c r="C3199" s="1052"/>
      <c r="D3199" s="1053"/>
      <c r="E3199" s="1054"/>
      <c r="F3199" s="1059" t="s">
        <v>208</v>
      </c>
      <c r="G3199" s="1060"/>
      <c r="H3199" s="436" t="s">
        <v>70</v>
      </c>
      <c r="I3199" s="1025"/>
      <c r="J3199" s="1026"/>
      <c r="K3199" s="1026"/>
      <c r="L3199" s="1026"/>
      <c r="M3199" s="1026"/>
      <c r="N3199" s="1026"/>
      <c r="O3199" s="1027"/>
    </row>
    <row r="3200" spans="1:15" ht="15.75" thickTop="1">
      <c r="A3200" s="1136"/>
      <c r="B3200" s="1136"/>
      <c r="C3200" s="1136"/>
      <c r="D3200" s="1136"/>
      <c r="E3200" s="1136"/>
      <c r="F3200" s="1136"/>
      <c r="G3200" s="1136"/>
      <c r="H3200" s="1136"/>
      <c r="I3200" s="1136"/>
      <c r="J3200" s="1136"/>
      <c r="K3200" s="1136"/>
      <c r="L3200" s="1136"/>
      <c r="M3200" s="1136"/>
      <c r="N3200" s="1136"/>
      <c r="O3200" s="1136"/>
    </row>
    <row r="3201" spans="1:16" ht="24.75" customHeight="1" thickBot="1">
      <c r="A3201" s="263">
        <f>A3161+1</f>
        <v>82</v>
      </c>
      <c r="B3201" s="1137" t="s">
        <v>56</v>
      </c>
      <c r="C3201" s="1137"/>
      <c r="D3201" s="1137"/>
      <c r="E3201" s="1137"/>
      <c r="F3201" s="1137"/>
      <c r="G3201" s="1137"/>
      <c r="H3201" s="1137"/>
      <c r="I3201" s="1137"/>
      <c r="J3201" s="1137"/>
      <c r="K3201" s="1137"/>
      <c r="L3201" s="1137"/>
      <c r="M3201" s="1137"/>
      <c r="N3201" s="1137"/>
      <c r="O3201" s="1137"/>
    </row>
    <row r="3202" spans="1:16" s="430" customFormat="1" ht="30.75" customHeight="1" thickTop="1">
      <c r="A3202" s="1138"/>
      <c r="B3202" s="1139"/>
      <c r="C3202" s="1140"/>
      <c r="D3202" s="1143" t="str">
        <f>Master!$E$8</f>
        <v>Govt. Sr. Secondary School Raimalwada</v>
      </c>
      <c r="E3202" s="1144"/>
      <c r="F3202" s="1144"/>
      <c r="G3202" s="1144"/>
      <c r="H3202" s="1144"/>
      <c r="I3202" s="1144"/>
      <c r="J3202" s="1144"/>
      <c r="K3202" s="1144"/>
      <c r="L3202" s="1144"/>
      <c r="M3202" s="1144"/>
      <c r="N3202" s="1144"/>
      <c r="O3202" s="1145"/>
    </row>
    <row r="3203" spans="1:16" ht="26.25" customHeight="1" thickBot="1">
      <c r="A3203" s="1138"/>
      <c r="B3203" s="1141"/>
      <c r="C3203" s="1142"/>
      <c r="D3203" s="1146" t="str">
        <f>Master!$E$11</f>
        <v>P.S.-Bapini (Jodhpur)</v>
      </c>
      <c r="E3203" s="1147"/>
      <c r="F3203" s="1147"/>
      <c r="G3203" s="1147"/>
      <c r="H3203" s="1147"/>
      <c r="I3203" s="1147"/>
      <c r="J3203" s="1147"/>
      <c r="K3203" s="1147"/>
      <c r="L3203" s="1147"/>
      <c r="M3203" s="1147"/>
      <c r="N3203" s="1147"/>
      <c r="O3203" s="1148"/>
    </row>
    <row r="3204" spans="1:16" ht="22.5" customHeight="1">
      <c r="A3204" s="1138"/>
      <c r="B3204" s="262"/>
      <c r="C3204" s="1149" t="s">
        <v>183</v>
      </c>
      <c r="D3204" s="1150"/>
      <c r="E3204" s="1150"/>
      <c r="F3204" s="1150"/>
      <c r="G3204" s="1151"/>
      <c r="H3204" s="1158" t="s">
        <v>156</v>
      </c>
      <c r="I3204" s="1158"/>
      <c r="J3204" s="1161">
        <f>VLOOKUP($A3201,'Class-9'!$B$9:$K$108,6)</f>
        <v>0</v>
      </c>
      <c r="K3204" s="1162"/>
      <c r="L3204" s="1167" t="s">
        <v>76</v>
      </c>
      <c r="M3204" s="1168"/>
      <c r="N3204" s="1169" t="str">
        <f>Master!$E$14</f>
        <v>08151106901</v>
      </c>
      <c r="O3204" s="1170"/>
    </row>
    <row r="3205" spans="1:16" ht="18.75" customHeight="1">
      <c r="A3205" s="1138"/>
      <c r="B3205" s="37"/>
      <c r="C3205" s="1152"/>
      <c r="D3205" s="1153"/>
      <c r="E3205" s="1153"/>
      <c r="F3205" s="1153"/>
      <c r="G3205" s="1154"/>
      <c r="H3205" s="1159"/>
      <c r="I3205" s="1159"/>
      <c r="J3205" s="1163"/>
      <c r="K3205" s="1164"/>
      <c r="L3205" s="1171" t="s">
        <v>72</v>
      </c>
      <c r="M3205" s="1172"/>
      <c r="N3205" s="1172"/>
      <c r="O3205" s="1173"/>
      <c r="P3205" s="104" t="s">
        <v>191</v>
      </c>
    </row>
    <row r="3206" spans="1:16" ht="23.25" customHeight="1" thickBot="1">
      <c r="A3206" s="1138"/>
      <c r="B3206" s="37"/>
      <c r="C3206" s="1155"/>
      <c r="D3206" s="1156"/>
      <c r="E3206" s="1156"/>
      <c r="F3206" s="1156"/>
      <c r="G3206" s="1157"/>
      <c r="H3206" s="1160"/>
      <c r="I3206" s="1160"/>
      <c r="J3206" s="1165"/>
      <c r="K3206" s="1166"/>
      <c r="L3206" s="1174" t="s">
        <v>57</v>
      </c>
      <c r="M3206" s="1175"/>
      <c r="N3206" s="1176" t="str">
        <f>Master!$E$6</f>
        <v>2021-22</v>
      </c>
      <c r="O3206" s="1177"/>
    </row>
    <row r="3207" spans="1:16" ht="20.25" customHeight="1">
      <c r="A3207" s="1138"/>
      <c r="B3207" s="417" t="s">
        <v>200</v>
      </c>
      <c r="C3207" s="1178" t="s">
        <v>22</v>
      </c>
      <c r="D3207" s="1179"/>
      <c r="E3207" s="1179"/>
      <c r="F3207" s="1180"/>
      <c r="G3207" s="23" t="s">
        <v>181</v>
      </c>
      <c r="H3207" s="1181">
        <f>VLOOKUP($A3201,'Class-9'!$B$9:$FL$108,4,0)</f>
        <v>0</v>
      </c>
      <c r="I3207" s="1181"/>
      <c r="J3207" s="1181"/>
      <c r="K3207" s="1181"/>
      <c r="L3207" s="1181"/>
      <c r="M3207" s="1181"/>
      <c r="N3207" s="1181"/>
      <c r="O3207" s="1182"/>
    </row>
    <row r="3208" spans="1:16" ht="20.25" customHeight="1">
      <c r="A3208" s="1138"/>
      <c r="B3208" s="417" t="s">
        <v>200</v>
      </c>
      <c r="C3208" s="1183" t="s">
        <v>24</v>
      </c>
      <c r="D3208" s="1184"/>
      <c r="E3208" s="1184"/>
      <c r="F3208" s="1185"/>
      <c r="G3208" s="31" t="s">
        <v>181</v>
      </c>
      <c r="H3208" s="1186">
        <f>VLOOKUP($A3201,'Class-9'!$B$9:$FL$108,7,0)</f>
        <v>0</v>
      </c>
      <c r="I3208" s="1186"/>
      <c r="J3208" s="1186"/>
      <c r="K3208" s="1186"/>
      <c r="L3208" s="1186"/>
      <c r="M3208" s="1186"/>
      <c r="N3208" s="1186"/>
      <c r="O3208" s="1187"/>
    </row>
    <row r="3209" spans="1:16" ht="20.25" customHeight="1">
      <c r="A3209" s="1138"/>
      <c r="B3209" s="417" t="s">
        <v>200</v>
      </c>
      <c r="C3209" s="1183" t="s">
        <v>25</v>
      </c>
      <c r="D3209" s="1184"/>
      <c r="E3209" s="1184"/>
      <c r="F3209" s="1185"/>
      <c r="G3209" s="31" t="s">
        <v>181</v>
      </c>
      <c r="H3209" s="1186">
        <f>VLOOKUP($A3201,'Class-9'!$B$9:$FL$108,8,0)</f>
        <v>0</v>
      </c>
      <c r="I3209" s="1186"/>
      <c r="J3209" s="1186"/>
      <c r="K3209" s="1186"/>
      <c r="L3209" s="1186"/>
      <c r="M3209" s="1186"/>
      <c r="N3209" s="1186"/>
      <c r="O3209" s="1187"/>
    </row>
    <row r="3210" spans="1:16" ht="20.25" customHeight="1">
      <c r="A3210" s="1138"/>
      <c r="B3210" s="417" t="s">
        <v>200</v>
      </c>
      <c r="C3210" s="1183" t="s">
        <v>58</v>
      </c>
      <c r="D3210" s="1184"/>
      <c r="E3210" s="1184"/>
      <c r="F3210" s="1185"/>
      <c r="G3210" s="31" t="s">
        <v>181</v>
      </c>
      <c r="H3210" s="1186">
        <f>VLOOKUP($A3201,'Class-9'!$B$9:$FL$108,9,0)</f>
        <v>0</v>
      </c>
      <c r="I3210" s="1186"/>
      <c r="J3210" s="1186"/>
      <c r="K3210" s="1186"/>
      <c r="L3210" s="1186"/>
      <c r="M3210" s="1186"/>
      <c r="N3210" s="1186"/>
      <c r="O3210" s="1187"/>
    </row>
    <row r="3211" spans="1:16" ht="20.25" customHeight="1">
      <c r="A3211" s="1138"/>
      <c r="B3211" s="417" t="s">
        <v>200</v>
      </c>
      <c r="C3211" s="1183" t="s">
        <v>59</v>
      </c>
      <c r="D3211" s="1184"/>
      <c r="E3211" s="1184"/>
      <c r="F3211" s="1185"/>
      <c r="G3211" s="31" t="s">
        <v>181</v>
      </c>
      <c r="H3211" s="1188" t="str">
        <f>CONCATENATE('Class-9'!$G$4,'Class-9'!$J$4)</f>
        <v>9(A)</v>
      </c>
      <c r="I3211" s="1186"/>
      <c r="J3211" s="1186"/>
      <c r="K3211" s="1186"/>
      <c r="L3211" s="1186"/>
      <c r="M3211" s="1186"/>
      <c r="N3211" s="1186"/>
      <c r="O3211" s="1187"/>
    </row>
    <row r="3212" spans="1:16" ht="20.25" customHeight="1" thickBot="1">
      <c r="A3212" s="1138"/>
      <c r="B3212" s="417" t="s">
        <v>200</v>
      </c>
      <c r="C3212" s="1189" t="s">
        <v>27</v>
      </c>
      <c r="D3212" s="1190"/>
      <c r="E3212" s="1190"/>
      <c r="F3212" s="1191"/>
      <c r="G3212" s="80" t="s">
        <v>181</v>
      </c>
      <c r="H3212" s="1192">
        <f>VLOOKUP($A3201,'Class-9'!$B$9:$FL$108,10,0)</f>
        <v>0</v>
      </c>
      <c r="I3212" s="1192"/>
      <c r="J3212" s="1192"/>
      <c r="K3212" s="1192"/>
      <c r="L3212" s="1192"/>
      <c r="M3212" s="1192"/>
      <c r="N3212" s="1192"/>
      <c r="O3212" s="1193"/>
    </row>
    <row r="3213" spans="1:16" ht="16.5" customHeight="1">
      <c r="A3213" s="1138"/>
      <c r="B3213" s="417" t="s">
        <v>200</v>
      </c>
      <c r="C3213" s="1194" t="s">
        <v>60</v>
      </c>
      <c r="D3213" s="1195"/>
      <c r="E3213" s="1198" t="s">
        <v>81</v>
      </c>
      <c r="F3213" s="1198" t="s">
        <v>82</v>
      </c>
      <c r="G3213" s="1200" t="s">
        <v>32</v>
      </c>
      <c r="H3213" s="1202" t="s">
        <v>61</v>
      </c>
      <c r="I3213" s="1202"/>
      <c r="J3213" s="1203"/>
      <c r="K3213" s="1204" t="s">
        <v>97</v>
      </c>
      <c r="L3213" s="1205"/>
      <c r="M3213" s="1206"/>
      <c r="N3213" s="1097" t="s">
        <v>88</v>
      </c>
      <c r="O3213" s="1099" t="s">
        <v>118</v>
      </c>
    </row>
    <row r="3214" spans="1:16" ht="16.5" customHeight="1">
      <c r="A3214" s="1138"/>
      <c r="B3214" s="417" t="s">
        <v>200</v>
      </c>
      <c r="C3214" s="1196"/>
      <c r="D3214" s="1197"/>
      <c r="E3214" s="1199"/>
      <c r="F3214" s="1199"/>
      <c r="G3214" s="1201"/>
      <c r="H3214" s="428" t="s">
        <v>31</v>
      </c>
      <c r="I3214" s="254" t="s">
        <v>194</v>
      </c>
      <c r="J3214" s="429" t="s">
        <v>32</v>
      </c>
      <c r="K3214" s="428" t="s">
        <v>31</v>
      </c>
      <c r="L3214" s="254" t="s">
        <v>194</v>
      </c>
      <c r="M3214" s="429" t="s">
        <v>32</v>
      </c>
      <c r="N3214" s="1098"/>
      <c r="O3214" s="1100"/>
    </row>
    <row r="3215" spans="1:16" ht="16.5" customHeight="1" thickBot="1">
      <c r="A3215" s="1138"/>
      <c r="B3215" s="417" t="s">
        <v>200</v>
      </c>
      <c r="C3215" s="1102" t="s">
        <v>62</v>
      </c>
      <c r="D3215" s="1103"/>
      <c r="E3215" s="253">
        <f>'Class-9'!$L$7</f>
        <v>10</v>
      </c>
      <c r="F3215" s="253">
        <f>'Class-9'!$M$7</f>
        <v>10</v>
      </c>
      <c r="G3215" s="255">
        <f>SUM(E3215:F3215)</f>
        <v>20</v>
      </c>
      <c r="H3215" s="253">
        <f>'Class-9'!$O$7</f>
        <v>24</v>
      </c>
      <c r="I3215" s="253">
        <f>'Class-9'!$P$7</f>
        <v>6</v>
      </c>
      <c r="J3215" s="255">
        <f>SUM(H3215:I3215)</f>
        <v>30</v>
      </c>
      <c r="K3215" s="253">
        <f>'Class-9'!$R$7</f>
        <v>40</v>
      </c>
      <c r="L3215" s="253">
        <f>'Class-9'!$S$7</f>
        <v>10</v>
      </c>
      <c r="M3215" s="255">
        <f>SUM(K3215:L3215)</f>
        <v>50</v>
      </c>
      <c r="N3215" s="129">
        <f>SUM(G3215,J3215,M3215)</f>
        <v>100</v>
      </c>
      <c r="O3215" s="1101"/>
    </row>
    <row r="3216" spans="1:16" ht="16.5" customHeight="1">
      <c r="A3216" s="1138"/>
      <c r="B3216" s="417" t="s">
        <v>200</v>
      </c>
      <c r="C3216" s="1104" t="str">
        <f>'Class-9'!$L$3</f>
        <v>HINDI</v>
      </c>
      <c r="D3216" s="1105"/>
      <c r="E3216" s="81">
        <f>IF($J3204="TC",0,IF($J3204="Nso",0,VLOOKUP($A3201,'Class-9'!$B$9:$FL$108,11,0)))</f>
        <v>0</v>
      </c>
      <c r="F3216" s="81">
        <f>IF($J3204="TC",0,IF($J3204="Nso",0,VLOOKUP($A3201,'Class-9'!$B$9:$FL$108,12,0)))</f>
        <v>0</v>
      </c>
      <c r="G3216" s="256">
        <f>E3216+F3216</f>
        <v>0</v>
      </c>
      <c r="H3216" s="81">
        <f>IF($J3204="TC",0,IF($J3204="Nso",0,VLOOKUP($A3201,'Class-9'!$B$9:$FL$108,14,0)))</f>
        <v>0</v>
      </c>
      <c r="I3216" s="81">
        <f>IF($J3204="TC",0,IF($J3204="Nso",0,VLOOKUP($A3201,'Class-9'!$B$9:$FL$108,15,0)))</f>
        <v>0</v>
      </c>
      <c r="J3216" s="256">
        <f>H3216+I3216</f>
        <v>0</v>
      </c>
      <c r="K3216" s="81">
        <f>IF($J3204="TC",0,IF($J3204="Nso",0,VLOOKUP($A3201,'Class-9'!$B$9:$FL$108,17,0)))</f>
        <v>0</v>
      </c>
      <c r="L3216" s="81">
        <f>IF($J3204="Nso",0,VLOOKUP($A3201,'Class-9'!$B$9:$FL$108,18,0))</f>
        <v>0</v>
      </c>
      <c r="M3216" s="256">
        <f>K3216+L3216</f>
        <v>0</v>
      </c>
      <c r="N3216" s="81">
        <f>G3216+J3216+M3216</f>
        <v>0</v>
      </c>
      <c r="O3216" s="82" t="str">
        <f>IF($J3204="TC",0,IF($J3204="Nso",0,VLOOKUP($A3201,'Class-9'!$B$9:$FL$108,24,0)))</f>
        <v/>
      </c>
    </row>
    <row r="3217" spans="1:15" ht="16.5" customHeight="1" thickBot="1">
      <c r="A3217" s="1138"/>
      <c r="B3217" s="417" t="s">
        <v>200</v>
      </c>
      <c r="C3217" s="1106" t="str">
        <f>'Class-9'!$Z$3</f>
        <v>ENGLISH</v>
      </c>
      <c r="D3217" s="1107"/>
      <c r="E3217" s="419">
        <f>IF($J3204="TC",0,IF($J3204="Nso",0,VLOOKUP($A3201,'Class-9'!$B$9:$FL$108,25,0)))</f>
        <v>0</v>
      </c>
      <c r="F3217" s="419">
        <f>IF($J3204="TC",0,IF($J3204="Nso",0,VLOOKUP($A3201,'Class-9'!$B$9:$FL$108,26,0)))</f>
        <v>0</v>
      </c>
      <c r="G3217" s="420">
        <f t="shared" ref="G3217" si="648">E3217+F3217</f>
        <v>0</v>
      </c>
      <c r="H3217" s="421">
        <f>IF($J3204="TC",0,IF($J3204="Nso",0,VLOOKUP($A3201,'Class-9'!$B$9:$FL$108,28,0)))</f>
        <v>0</v>
      </c>
      <c r="I3217" s="419">
        <f>IF($J3204="TC",0,IF($J3204="Nso",0,VLOOKUP($A3201,'Class-9'!$B$9:$FL$108,29,0)))</f>
        <v>0</v>
      </c>
      <c r="J3217" s="420">
        <f t="shared" ref="J3217" si="649">H3217+I3217</f>
        <v>0</v>
      </c>
      <c r="K3217" s="419">
        <f>IF($J3204="TC",0,IF($J3204="Nso",0,VLOOKUP($A3201,'Class-9'!$B$9:$FL$108,31,0)))</f>
        <v>0</v>
      </c>
      <c r="L3217" s="419">
        <f>IF($J3204="Nso",0,VLOOKUP($A3201,'Class-9'!$B$9:$FL$108,32,0))</f>
        <v>0</v>
      </c>
      <c r="M3217" s="420">
        <f t="shared" ref="M3217" si="650">K3217+L3217</f>
        <v>0</v>
      </c>
      <c r="N3217" s="419">
        <f t="shared" ref="N3217" si="651">G3217+J3217+M3217</f>
        <v>0</v>
      </c>
      <c r="O3217" s="422" t="str">
        <f>IF($J3204="TC",0,IF($J3204="Nso",0,VLOOKUP($A3201,'Class-9'!$B$9:$FL$108,38,0)))</f>
        <v/>
      </c>
    </row>
    <row r="3218" spans="1:15" ht="16.5" customHeight="1" thickBot="1">
      <c r="A3218" s="1138"/>
      <c r="B3218" s="417" t="s">
        <v>200</v>
      </c>
      <c r="C3218" s="1108" t="s">
        <v>62</v>
      </c>
      <c r="D3218" s="1109"/>
      <c r="E3218" s="424">
        <f>'Class-9'!$AN$7</f>
        <v>20</v>
      </c>
      <c r="F3218" s="424">
        <f>'Class-9'!$AO$7</f>
        <v>20</v>
      </c>
      <c r="G3218" s="425">
        <f>SUM(E3218:F3218)</f>
        <v>40</v>
      </c>
      <c r="H3218" s="424">
        <f>'Class-9'!$AQ$7</f>
        <v>48</v>
      </c>
      <c r="I3218" s="424">
        <f>'Class-9'!$AR$7</f>
        <v>12</v>
      </c>
      <c r="J3218" s="425">
        <f>SUM(H3218:I3218)</f>
        <v>60</v>
      </c>
      <c r="K3218" s="424">
        <f>'Class-9'!$AT$7</f>
        <v>80</v>
      </c>
      <c r="L3218" s="424">
        <f>'Class-9'!$AU$7</f>
        <v>20</v>
      </c>
      <c r="M3218" s="425">
        <f>SUM(K3218:L3218)</f>
        <v>100</v>
      </c>
      <c r="N3218" s="426">
        <f>SUM(G3218,J3218,M3218)</f>
        <v>200</v>
      </c>
      <c r="O3218" s="427" t="s">
        <v>201</v>
      </c>
    </row>
    <row r="3219" spans="1:15" ht="16.5" customHeight="1">
      <c r="A3219" s="1138"/>
      <c r="B3219" s="417" t="s">
        <v>200</v>
      </c>
      <c r="C3219" s="1110" t="str">
        <f>'Class-9'!$AN$3</f>
        <v>SANSKRIT-I</v>
      </c>
      <c r="D3219" s="1111"/>
      <c r="E3219" s="81">
        <f>IF($J3204="TC",0,IF($J3204="Nso",0,VLOOKUP($A3201,'Class-9'!$B$9:$FL$108,39,0)))</f>
        <v>0</v>
      </c>
      <c r="F3219" s="81">
        <f>IF($J3204="TC",0,IF($J3204="TC",0,IF($J3204="Nso",0,VLOOKUP($A3201,'Class-9'!$B$9:$FL$108,40,0))))</f>
        <v>0</v>
      </c>
      <c r="G3219" s="423">
        <f t="shared" ref="G3219:G3223" si="652">E3219+F3219</f>
        <v>0</v>
      </c>
      <c r="H3219" s="410">
        <f>IF($J3204="TC",0,IF($J3204="Nso",0,VLOOKUP($A3201,'Class-9'!$B$9:$FL$108,42,0)))</f>
        <v>0</v>
      </c>
      <c r="I3219" s="81">
        <f>IF($J3204="TC",0,IF($J3204="Nso",0,VLOOKUP($A3201,'Class-9'!$B$9:$FL$108,43,0)))</f>
        <v>0</v>
      </c>
      <c r="J3219" s="423">
        <f t="shared" ref="J3219:J3223" si="653">H3219+I3219</f>
        <v>0</v>
      </c>
      <c r="K3219" s="81">
        <f>IF($J3204="TC",0,IF($J3204="Nso",0,VLOOKUP($A3201,'Class-9'!$B$9:$FL$108,45,0)))</f>
        <v>0</v>
      </c>
      <c r="L3219" s="81">
        <f>IF($J3204="Nso",0,VLOOKUP($A3201,'Class-9'!$B$9:$FL$108,46,0))</f>
        <v>0</v>
      </c>
      <c r="M3219" s="423">
        <f t="shared" ref="M3219:M3223" si="654">K3219+L3219</f>
        <v>0</v>
      </c>
      <c r="N3219" s="81">
        <f t="shared" ref="N3219:N3223" si="655">G3219+J3219+M3219</f>
        <v>0</v>
      </c>
      <c r="O3219" s="82" t="str">
        <f>IF($J3204="TC",0,IF($J3204="Nso",0,VLOOKUP($A3201,'Class-9'!$B$9:$FL$108,52,0)))</f>
        <v/>
      </c>
    </row>
    <row r="3220" spans="1:15" ht="16.5" customHeight="1">
      <c r="A3220" s="1138"/>
      <c r="B3220" s="417" t="s">
        <v>200</v>
      </c>
      <c r="C3220" s="1112" t="str">
        <f>'Class-9'!$BB$3</f>
        <v>SANSKRIT-II</v>
      </c>
      <c r="D3220" s="1113"/>
      <c r="E3220" s="81">
        <f>IF($J3204="TC",0,IF($J3204="Nso",0,VLOOKUP($A3201,'Class-9'!$B$9:$FL$108,53,0)))</f>
        <v>0</v>
      </c>
      <c r="F3220" s="81">
        <f>IF($J3204="TC",0,IF($J3204="Nso",0,VLOOKUP($A3201,'Class-9'!$B$9:$FL$108,54,0)))</f>
        <v>0</v>
      </c>
      <c r="G3220" s="257">
        <f t="shared" si="652"/>
        <v>0</v>
      </c>
      <c r="H3220" s="258">
        <f>IF($J3204="TC",0,IF($J3204="Nso",0,VLOOKUP($A3201,'Class-9'!$B$9:$FL$108,56,0)))</f>
        <v>0</v>
      </c>
      <c r="I3220" s="81">
        <f>IF($J3204="TC",0,IF($J3204="Nso",0,VLOOKUP($A3201,'Class-9'!$B$9:$FL$108,57,0)))</f>
        <v>0</v>
      </c>
      <c r="J3220" s="257">
        <f t="shared" si="653"/>
        <v>0</v>
      </c>
      <c r="K3220" s="81">
        <f>IF($J3204="TC",0,IF($J3204="Nso",0,VLOOKUP($A3201,'Class-9'!$B$9:$FL$108,59,0)))</f>
        <v>0</v>
      </c>
      <c r="L3220" s="81">
        <f>IF($J3204="Nso",0,VLOOKUP($A3201,'Class-9'!$B$9:$FL$108,60,0))</f>
        <v>0</v>
      </c>
      <c r="M3220" s="257">
        <f t="shared" si="654"/>
        <v>0</v>
      </c>
      <c r="N3220" s="81">
        <f t="shared" si="655"/>
        <v>0</v>
      </c>
      <c r="O3220" s="82" t="str">
        <f>IF($J3204="TC",0,IF($J3204="Nso",0,VLOOKUP($A3201,'Class-9'!$B$9:$FL$108,66,0)))</f>
        <v/>
      </c>
    </row>
    <row r="3221" spans="1:15" ht="16.5" customHeight="1">
      <c r="A3221" s="1138"/>
      <c r="B3221" s="417" t="s">
        <v>200</v>
      </c>
      <c r="C3221" s="1112" t="str">
        <f>'Class-9'!$BP$3</f>
        <v>MATHEMATICS</v>
      </c>
      <c r="D3221" s="1113"/>
      <c r="E3221" s="81">
        <f>IF($J3204="TC",0,IF($J3204="Nso",0,VLOOKUP($A3201,'Class-9'!$B$9:$FL$108,67,0)))</f>
        <v>0</v>
      </c>
      <c r="F3221" s="81">
        <f>IF($J3204="TC",0,IF($J3204="Nso",0,VLOOKUP($A3201,'Class-9'!$B$9:$FL$108,68,0)))</f>
        <v>0</v>
      </c>
      <c r="G3221" s="257">
        <f t="shared" si="652"/>
        <v>0</v>
      </c>
      <c r="H3221" s="258">
        <f>IF($J3204="TC",0,IF($J3204="Nso",0,VLOOKUP($A3201,'Class-9'!$B$9:$FL$108,70,0)))</f>
        <v>0</v>
      </c>
      <c r="I3221" s="81">
        <f>IF($J3204="TC",0,IF($J3204="Nso",0,VLOOKUP($A3201,'Class-9'!$B$9:$FL$108,71,0)))</f>
        <v>0</v>
      </c>
      <c r="J3221" s="257">
        <f t="shared" si="653"/>
        <v>0</v>
      </c>
      <c r="K3221" s="81">
        <f>IF($J3204="TC",0,IF($J3204="Nso",0,VLOOKUP($A3201,'Class-9'!$B$9:$FL$108,73,0)))</f>
        <v>0</v>
      </c>
      <c r="L3221" s="81">
        <f>IF($J3204="Nso",0,VLOOKUP($A3201,'Class-9'!$B$9:$FL$108,74,0))</f>
        <v>0</v>
      </c>
      <c r="M3221" s="257">
        <f t="shared" si="654"/>
        <v>0</v>
      </c>
      <c r="N3221" s="81">
        <f t="shared" si="655"/>
        <v>0</v>
      </c>
      <c r="O3221" s="82" t="str">
        <f>IF($J3204="TC",0,IF($J3204="Nso",0,VLOOKUP($A3201,'Class-9'!$B$9:$FL$108,80,0)))</f>
        <v/>
      </c>
    </row>
    <row r="3222" spans="1:15" ht="16.5" customHeight="1">
      <c r="A3222" s="1138"/>
      <c r="B3222" s="417" t="s">
        <v>200</v>
      </c>
      <c r="C3222" s="1114" t="str">
        <f>'Class-9'!$CD$3</f>
        <v>SCIENCE</v>
      </c>
      <c r="D3222" s="1115"/>
      <c r="E3222" s="411">
        <f>IF($J3204="TC",0,IF($J3204="Nso",0,VLOOKUP($A3201,'Class-9'!$B$9:$FL$108,81,0)))</f>
        <v>0</v>
      </c>
      <c r="F3222" s="411">
        <f>IF($J3204="TC",0,IF($J3204="Nso",0,VLOOKUP($A3201,'Class-9'!$B$9:$FL$108,82,0)))</f>
        <v>0</v>
      </c>
      <c r="G3222" s="412">
        <f t="shared" si="652"/>
        <v>0</v>
      </c>
      <c r="H3222" s="413">
        <f>IF($J3204="TC",0,IF($J3204="Nso",0,VLOOKUP($A3201,'Class-9'!$B$9:$FL$108,84,0)))</f>
        <v>0</v>
      </c>
      <c r="I3222" s="411">
        <f>IF($J3204="TC",0,IF($J3204="Nso",0,VLOOKUP($A3201,'Class-9'!$B$9:$FL$108,85,0)))</f>
        <v>0</v>
      </c>
      <c r="J3222" s="412">
        <f t="shared" si="653"/>
        <v>0</v>
      </c>
      <c r="K3222" s="411">
        <f>IF($J3204="TC",0,IF($J3204="Nso",0,VLOOKUP($A3201,'Class-9'!$B$9:$FL$108,87,0)))</f>
        <v>0</v>
      </c>
      <c r="L3222" s="411">
        <f>IF($J3204="Nso",0,VLOOKUP($A3201,'Class-9'!$B$9:$FL$108,88,0))</f>
        <v>0</v>
      </c>
      <c r="M3222" s="412">
        <f t="shared" si="654"/>
        <v>0</v>
      </c>
      <c r="N3222" s="411">
        <f t="shared" si="655"/>
        <v>0</v>
      </c>
      <c r="O3222" s="414" t="str">
        <f>IF($J3204="TC",0,IF($J3204="Nso",0,VLOOKUP($A3201,'Class-9'!$B$9:$FL$108,94,0)))</f>
        <v/>
      </c>
    </row>
    <row r="3223" spans="1:15" ht="16.5" customHeight="1" thickBot="1">
      <c r="A3223" s="1138"/>
      <c r="B3223" s="417" t="s">
        <v>200</v>
      </c>
      <c r="C3223" s="1114" t="str">
        <f>'Class-9'!$CR$3</f>
        <v>SOCIAL SCIENCE</v>
      </c>
      <c r="D3223" s="1115"/>
      <c r="E3223" s="411">
        <f>IF($J3205="TC",0,IF($J3204="Nso",0,VLOOKUP($A3201,'Class-9'!$B$9:$FL$108,95,0)))</f>
        <v>0</v>
      </c>
      <c r="F3223" s="411">
        <f>IF($J3205="TC",0,IF($J3204="Nso",0,VLOOKUP($A3201,'Class-9'!$B$9:$FL$108,96,0)))</f>
        <v>0</v>
      </c>
      <c r="G3223" s="412">
        <f t="shared" si="652"/>
        <v>0</v>
      </c>
      <c r="H3223" s="413">
        <f>IF($J3205="TC",0,IF($J3204="Nso",0,VLOOKUP($A3201,'Class-9'!$B$9:$FL$108,98,0)))</f>
        <v>0</v>
      </c>
      <c r="I3223" s="411">
        <f>IF($J3205="TC",0,IF($J3204="Nso",0,VLOOKUP($A3201,'Class-9'!$B$9:$FL$108,99,0)))</f>
        <v>0</v>
      </c>
      <c r="J3223" s="412">
        <f t="shared" si="653"/>
        <v>0</v>
      </c>
      <c r="K3223" s="411">
        <f>IF($J3205="TC",0,IF($J3204="Nso",0,VLOOKUP($A3201,'Class-9'!$B$9:$FL$108,101,0)))</f>
        <v>0</v>
      </c>
      <c r="L3223" s="411">
        <f>IF($J3205="Nso",0,VLOOKUP($A3201,'Class-9'!$B$9:$FL$108,102,0))</f>
        <v>0</v>
      </c>
      <c r="M3223" s="412">
        <f t="shared" si="654"/>
        <v>0</v>
      </c>
      <c r="N3223" s="411">
        <f t="shared" si="655"/>
        <v>0</v>
      </c>
      <c r="O3223" s="414" t="str">
        <f>IF($J3205="TC",0,IF($J3204="Nso",0,VLOOKUP($A3201,'Class-9'!$B$9:$FL$108,108,0)))</f>
        <v/>
      </c>
    </row>
    <row r="3224" spans="1:15" ht="23.25" customHeight="1">
      <c r="A3224" s="1138"/>
      <c r="B3224" s="417" t="s">
        <v>200</v>
      </c>
      <c r="C3224" s="1116" t="s">
        <v>89</v>
      </c>
      <c r="D3224" s="1117"/>
      <c r="E3224" s="1118"/>
      <c r="F3224" s="1122" t="s">
        <v>90</v>
      </c>
      <c r="G3224" s="1123"/>
      <c r="H3224" s="1124" t="s">
        <v>91</v>
      </c>
      <c r="I3224" s="1125"/>
      <c r="J3224" s="1126" t="s">
        <v>47</v>
      </c>
      <c r="K3224" s="1127"/>
      <c r="L3224" s="415" t="s">
        <v>111</v>
      </c>
      <c r="M3224" s="1128" t="s">
        <v>45</v>
      </c>
      <c r="N3224" s="1129"/>
      <c r="O3224" s="416" t="s">
        <v>49</v>
      </c>
    </row>
    <row r="3225" spans="1:15" ht="20.25" customHeight="1" thickBot="1">
      <c r="A3225" s="1138"/>
      <c r="B3225" s="417" t="s">
        <v>200</v>
      </c>
      <c r="C3225" s="1119"/>
      <c r="D3225" s="1120"/>
      <c r="E3225" s="1121"/>
      <c r="F3225" s="1130">
        <f>IF($J3204="TC",0,IF($J3204="Nso",0,VLOOKUP($A3201,'Class-9'!$B$9:$FL$108,160,0)))</f>
        <v>0</v>
      </c>
      <c r="G3225" s="1131"/>
      <c r="H3225" s="1130">
        <f>IF($J3204="TC",0,IF($J3204="Nso",0,VLOOKUP($A3201,'Class-9'!$B$9:$FL$108,161,0)))</f>
        <v>0</v>
      </c>
      <c r="I3225" s="1131"/>
      <c r="J3225" s="1132">
        <f>IF($J3204="TC",0,IF($J3204="Nso",0,VLOOKUP($A3201,'Class-9'!$B$9:$FL$108,162,0)))</f>
        <v>0</v>
      </c>
      <c r="K3225" s="1133"/>
      <c r="L3225" s="259" t="str">
        <f>IF($J3204="TC",0,IF($J3204="Nso",0,VLOOKUP($A3201,'Class-9'!$B$9:$FL$108,163,0)))</f>
        <v/>
      </c>
      <c r="M3225" s="1134" t="str">
        <f>IF($J3204="TC","TC",IF($J3204="Nso","NSO",VLOOKUP($A3201,'Class-9'!$B$9:$FL$108,164,0)))</f>
        <v/>
      </c>
      <c r="N3225" s="1135"/>
      <c r="O3225" s="79" t="str">
        <f>IF($J3204="Nso",0,VLOOKUP($A3201,'Class-9'!$B$9:$FL$108,166,0))</f>
        <v/>
      </c>
    </row>
    <row r="3226" spans="1:15" ht="20.25" customHeight="1">
      <c r="A3226" s="1138"/>
      <c r="B3226" s="417" t="s">
        <v>200</v>
      </c>
      <c r="C3226" s="1061" t="s">
        <v>64</v>
      </c>
      <c r="D3226" s="1062"/>
      <c r="E3226" s="1062"/>
      <c r="F3226" s="1062"/>
      <c r="G3226" s="1062"/>
      <c r="H3226" s="1063"/>
      <c r="I3226" s="1064" t="s">
        <v>65</v>
      </c>
      <c r="J3226" s="1065"/>
      <c r="K3226" s="1065"/>
      <c r="L3226" s="83">
        <f>VLOOKUP($A3201,'Class-9'!$B$9:$FL$108,157,0)</f>
        <v>0</v>
      </c>
      <c r="M3226" s="1066" t="s">
        <v>121</v>
      </c>
      <c r="N3226" s="1067"/>
      <c r="O3226" s="1068"/>
    </row>
    <row r="3227" spans="1:15" ht="20.25" customHeight="1" thickBot="1">
      <c r="A3227" s="1138"/>
      <c r="B3227" s="417" t="s">
        <v>200</v>
      </c>
      <c r="C3227" s="1069" t="s">
        <v>60</v>
      </c>
      <c r="D3227" s="1070"/>
      <c r="E3227" s="1070"/>
      <c r="F3227" s="1071" t="s">
        <v>192</v>
      </c>
      <c r="G3227" s="1071"/>
      <c r="H3227" s="260" t="s">
        <v>53</v>
      </c>
      <c r="I3227" s="1072" t="s">
        <v>66</v>
      </c>
      <c r="J3227" s="1073"/>
      <c r="K3227" s="1073"/>
      <c r="L3227" s="113">
        <f>VLOOKUP($A3201,'Class-9'!$B$9:$FL$108,158,0)</f>
        <v>0</v>
      </c>
      <c r="M3227" s="1074" t="str">
        <f>IF($J3204="TC",0,IF($J3204="Nso",0,VLOOKUP($A3201,'Class-9'!$B$9:$FL$108,159,0)))</f>
        <v/>
      </c>
      <c r="N3227" s="1075"/>
      <c r="O3227" s="1076"/>
    </row>
    <row r="3228" spans="1:15" ht="17.25" customHeight="1">
      <c r="A3228" s="1138"/>
      <c r="B3228" s="417" t="s">
        <v>200</v>
      </c>
      <c r="C3228" s="1069"/>
      <c r="D3228" s="1070"/>
      <c r="E3228" s="1070"/>
      <c r="F3228" s="1071"/>
      <c r="G3228" s="1071"/>
      <c r="H3228" s="261" t="s">
        <v>119</v>
      </c>
      <c r="I3228" s="1077" t="s">
        <v>67</v>
      </c>
      <c r="J3228" s="1078"/>
      <c r="K3228" s="1078"/>
      <c r="L3228" s="1079">
        <f>IF($J3204="TC","Transferred",IF($J3204="Nso","NameSeparated",VLOOKUP($A3201,'Class-9'!$B$9:$FL$108,167,0)))</f>
        <v>0</v>
      </c>
      <c r="M3228" s="1079"/>
      <c r="N3228" s="1079"/>
      <c r="O3228" s="1080"/>
    </row>
    <row r="3229" spans="1:15" ht="17.25" customHeight="1">
      <c r="A3229" s="1138"/>
      <c r="B3229" s="417" t="s">
        <v>200</v>
      </c>
      <c r="C3229" s="1081" t="str">
        <f>'Class-9'!$DF$3</f>
        <v>Foundation Of Information Tech.</v>
      </c>
      <c r="D3229" s="1082"/>
      <c r="E3229" s="1083"/>
      <c r="F3229" s="1084" t="str">
        <f>IF($J3204="TC",0,IF($J3204="Nso",0,VLOOKUP($A3201,'Class-9'!$B$9:$GP$108,185,0)))</f>
        <v>0/200</v>
      </c>
      <c r="G3229" s="1084"/>
      <c r="H3229" s="78" t="str">
        <f>IF($J3204="TC",0,IF($J3204="Nso",0,VLOOKUP($A3201,'Class-9'!$B$9:$GP$108,120,0)))</f>
        <v/>
      </c>
      <c r="I3229" s="1085" t="s">
        <v>79</v>
      </c>
      <c r="J3229" s="1086"/>
      <c r="K3229" s="1086"/>
      <c r="L3229" s="1087">
        <f>'Class-9'!$T$2</f>
        <v>44676</v>
      </c>
      <c r="M3229" s="1088"/>
      <c r="N3229" s="1088"/>
      <c r="O3229" s="1089"/>
    </row>
    <row r="3230" spans="1:15" ht="21" customHeight="1">
      <c r="A3230" s="1138"/>
      <c r="B3230" s="417" t="s">
        <v>200</v>
      </c>
      <c r="C3230" s="1090" t="str">
        <f>'Class-9'!$DR$3</f>
        <v>Health &amp; Phy. Edu.</v>
      </c>
      <c r="D3230" s="1084"/>
      <c r="E3230" s="1084"/>
      <c r="F3230" s="1030" t="str">
        <f>IF($J3204="TC",0,IF($J3204="Nso",0,VLOOKUP($A3201,'Class-9'!$B$9:$GP$108,189,0)))</f>
        <v>0/200</v>
      </c>
      <c r="G3230" s="1031"/>
      <c r="H3230" s="78" t="str">
        <f>IF($J3204="TC",0,IF($J3204="Nso",0,VLOOKUP($A3201,'Class-9'!$B$9:$GP$108,132,0)))</f>
        <v/>
      </c>
      <c r="I3230" s="1091"/>
      <c r="J3230" s="1092"/>
      <c r="K3230" s="1092"/>
      <c r="L3230" s="1092"/>
      <c r="M3230" s="1092"/>
      <c r="N3230" s="1092"/>
      <c r="O3230" s="1093"/>
    </row>
    <row r="3231" spans="1:15" ht="21" customHeight="1">
      <c r="A3231" s="1138"/>
      <c r="B3231" s="417" t="s">
        <v>200</v>
      </c>
      <c r="C3231" s="1028" t="str">
        <f>'Class-9'!$ED$3</f>
        <v>S.U.P.W.</v>
      </c>
      <c r="D3231" s="1029"/>
      <c r="E3231" s="1029"/>
      <c r="F3231" s="1030" t="str">
        <f>IF($J3204="TC",0,IF($J3204="Nso",0,VLOOKUP($A3201,'Class-9'!$B$9:$GP$108,193,0)))</f>
        <v>0/100</v>
      </c>
      <c r="G3231" s="1031"/>
      <c r="H3231" s="78" t="str">
        <f>IF($J3204="TC",0,IF($J3204="Nso",0,VLOOKUP($A3201,'Class-9'!$B$9:$GP$108,138,0)))</f>
        <v/>
      </c>
      <c r="I3231" s="1094"/>
      <c r="J3231" s="1095"/>
      <c r="K3231" s="1095"/>
      <c r="L3231" s="1095"/>
      <c r="M3231" s="1095"/>
      <c r="N3231" s="1095"/>
      <c r="O3231" s="1096"/>
    </row>
    <row r="3232" spans="1:15" ht="14.25" customHeight="1">
      <c r="A3232" s="1138"/>
      <c r="B3232" s="417" t="s">
        <v>200</v>
      </c>
      <c r="C3232" s="1028" t="str">
        <f>'Class-9'!$EJ$3</f>
        <v>ART EDUCATION</v>
      </c>
      <c r="D3232" s="1029"/>
      <c r="E3232" s="1029"/>
      <c r="F3232" s="1030" t="str">
        <f>IF($J3203="TC",0,IF($J3203="Nso",0,VLOOKUP($A3201,'Class-9'!$B$9:$GP$108,197,0)))</f>
        <v>0/100</v>
      </c>
      <c r="G3232" s="1031"/>
      <c r="H3232" s="78" t="str">
        <f>IF($J3203="TC",0,IF($J3203="Nso",0,VLOOKUP($A3201,'Class-9'!$B$9:$GP$108,144,0)))</f>
        <v/>
      </c>
      <c r="I3232" s="1032" t="s">
        <v>92</v>
      </c>
      <c r="J3232" s="1033"/>
      <c r="K3232" s="1033"/>
      <c r="L3232" s="1033"/>
      <c r="M3232" s="1033"/>
      <c r="N3232" s="1033"/>
      <c r="O3232" s="1034"/>
    </row>
    <row r="3233" spans="1:16" ht="14.25" customHeight="1" thickBot="1">
      <c r="A3233" s="1138"/>
      <c r="B3233" s="417" t="s">
        <v>200</v>
      </c>
      <c r="C3233" s="1035" t="str">
        <f>'Class-9'!$EP$3</f>
        <v>H &amp; C RAJ</v>
      </c>
      <c r="D3233" s="1036"/>
      <c r="E3233" s="1036"/>
      <c r="F3233" s="1037" t="str">
        <f>IF($J3204="TC",0,IF($J3204="Nso",0,VLOOKUP($A3201,'Class-9'!$B$9:$GU$108,201,0)))</f>
        <v>0/200</v>
      </c>
      <c r="G3233" s="1038"/>
      <c r="H3233" s="374" t="str">
        <f>IF($J3204="TC",0,IF($J3204="Nso",0,VLOOKUP($A3201,'Class-9'!$B$9:$GU$108,156,0)))</f>
        <v/>
      </c>
      <c r="I3233" s="1032" t="s">
        <v>73</v>
      </c>
      <c r="J3233" s="1033"/>
      <c r="K3233" s="1033"/>
      <c r="L3233" s="1033"/>
      <c r="M3233" s="1033"/>
      <c r="N3233" s="1033"/>
      <c r="O3233" s="1034"/>
    </row>
    <row r="3234" spans="1:16" ht="20.25" customHeight="1">
      <c r="A3234" s="1138"/>
      <c r="B3234" s="417" t="s">
        <v>200</v>
      </c>
      <c r="C3234" s="1046" t="s">
        <v>204</v>
      </c>
      <c r="D3234" s="1047"/>
      <c r="E3234" s="1048"/>
      <c r="F3234" s="1055" t="s">
        <v>205</v>
      </c>
      <c r="G3234" s="1056"/>
      <c r="H3234" s="434" t="s">
        <v>34</v>
      </c>
      <c r="I3234" s="1039" t="s">
        <v>74</v>
      </c>
      <c r="J3234" s="1033"/>
      <c r="K3234" s="1033"/>
      <c r="L3234" s="1033"/>
      <c r="M3234" s="1033"/>
      <c r="N3234" s="1033"/>
      <c r="O3234" s="1034"/>
    </row>
    <row r="3235" spans="1:16" ht="20.25" customHeight="1">
      <c r="A3235" s="1138"/>
      <c r="B3235" s="417" t="s">
        <v>200</v>
      </c>
      <c r="C3235" s="1049"/>
      <c r="D3235" s="1050"/>
      <c r="E3235" s="1051"/>
      <c r="F3235" s="1057" t="s">
        <v>206</v>
      </c>
      <c r="G3235" s="1058"/>
      <c r="H3235" s="435" t="s">
        <v>203</v>
      </c>
      <c r="I3235" s="1040" t="s">
        <v>75</v>
      </c>
      <c r="J3235" s="1041"/>
      <c r="K3235" s="1041"/>
      <c r="L3235" s="1041"/>
      <c r="M3235" s="1041"/>
      <c r="N3235" s="1041"/>
      <c r="O3235" s="1042"/>
    </row>
    <row r="3236" spans="1:16" ht="16.5" customHeight="1">
      <c r="A3236" s="1138"/>
      <c r="B3236" s="417" t="s">
        <v>200</v>
      </c>
      <c r="C3236" s="1049"/>
      <c r="D3236" s="1050"/>
      <c r="E3236" s="1051"/>
      <c r="F3236" s="1057" t="s">
        <v>210</v>
      </c>
      <c r="G3236" s="1058"/>
      <c r="H3236" s="435" t="s">
        <v>68</v>
      </c>
      <c r="I3236" s="1043"/>
      <c r="J3236" s="1044"/>
      <c r="K3236" s="1044"/>
      <c r="L3236" s="1044"/>
      <c r="M3236" s="1044"/>
      <c r="N3236" s="1044"/>
      <c r="O3236" s="1045"/>
    </row>
    <row r="3237" spans="1:16" ht="16.5" customHeight="1">
      <c r="A3237" s="1138"/>
      <c r="B3237" s="417" t="s">
        <v>200</v>
      </c>
      <c r="C3237" s="1049"/>
      <c r="D3237" s="1050"/>
      <c r="E3237" s="1051"/>
      <c r="F3237" s="1057" t="s">
        <v>211</v>
      </c>
      <c r="G3237" s="1058"/>
      <c r="H3237" s="435" t="s">
        <v>69</v>
      </c>
      <c r="I3237" s="1043"/>
      <c r="J3237" s="1044"/>
      <c r="K3237" s="1044"/>
      <c r="L3237" s="1044"/>
      <c r="M3237" s="1044"/>
      <c r="N3237" s="1044"/>
      <c r="O3237" s="1045"/>
    </row>
    <row r="3238" spans="1:16" ht="16.5" customHeight="1">
      <c r="A3238" s="1138"/>
      <c r="B3238" s="417" t="s">
        <v>200</v>
      </c>
      <c r="C3238" s="1049"/>
      <c r="D3238" s="1050"/>
      <c r="E3238" s="1051"/>
      <c r="F3238" s="1057" t="s">
        <v>120</v>
      </c>
      <c r="G3238" s="1058"/>
      <c r="H3238" s="435" t="s">
        <v>71</v>
      </c>
      <c r="I3238" s="1022" t="s">
        <v>93</v>
      </c>
      <c r="J3238" s="1023"/>
      <c r="K3238" s="1023"/>
      <c r="L3238" s="1023"/>
      <c r="M3238" s="1023"/>
      <c r="N3238" s="1023"/>
      <c r="O3238" s="1024"/>
    </row>
    <row r="3239" spans="1:16" ht="16.5" customHeight="1" thickBot="1">
      <c r="A3239" s="1138"/>
      <c r="B3239" s="418" t="s">
        <v>200</v>
      </c>
      <c r="C3239" s="1052"/>
      <c r="D3239" s="1053"/>
      <c r="E3239" s="1054"/>
      <c r="F3239" s="1059" t="s">
        <v>208</v>
      </c>
      <c r="G3239" s="1060"/>
      <c r="H3239" s="436" t="s">
        <v>70</v>
      </c>
      <c r="I3239" s="1025"/>
      <c r="J3239" s="1026"/>
      <c r="K3239" s="1026"/>
      <c r="L3239" s="1026"/>
      <c r="M3239" s="1026"/>
      <c r="N3239" s="1026"/>
      <c r="O3239" s="1027"/>
    </row>
    <row r="3240" spans="1:16" ht="24.75" customHeight="1" thickTop="1" thickBot="1">
      <c r="A3240" s="263">
        <f>A3201+1</f>
        <v>83</v>
      </c>
      <c r="B3240" s="1137" t="s">
        <v>56</v>
      </c>
      <c r="C3240" s="1137"/>
      <c r="D3240" s="1137"/>
      <c r="E3240" s="1137"/>
      <c r="F3240" s="1137"/>
      <c r="G3240" s="1137"/>
      <c r="H3240" s="1137"/>
      <c r="I3240" s="1137"/>
      <c r="J3240" s="1137"/>
      <c r="K3240" s="1137"/>
      <c r="L3240" s="1137"/>
      <c r="M3240" s="1137"/>
      <c r="N3240" s="1137"/>
      <c r="O3240" s="1137"/>
    </row>
    <row r="3241" spans="1:16" s="430" customFormat="1" ht="30.75" customHeight="1" thickTop="1">
      <c r="A3241" s="1138"/>
      <c r="B3241" s="1139"/>
      <c r="C3241" s="1140"/>
      <c r="D3241" s="1143" t="str">
        <f>Master!$E$8</f>
        <v>Govt. Sr. Secondary School Raimalwada</v>
      </c>
      <c r="E3241" s="1144"/>
      <c r="F3241" s="1144"/>
      <c r="G3241" s="1144"/>
      <c r="H3241" s="1144"/>
      <c r="I3241" s="1144"/>
      <c r="J3241" s="1144"/>
      <c r="K3241" s="1144"/>
      <c r="L3241" s="1144"/>
      <c r="M3241" s="1144"/>
      <c r="N3241" s="1144"/>
      <c r="O3241" s="1145"/>
    </row>
    <row r="3242" spans="1:16" ht="26.25" customHeight="1" thickBot="1">
      <c r="A3242" s="1138"/>
      <c r="B3242" s="1141"/>
      <c r="C3242" s="1142"/>
      <c r="D3242" s="1146" t="str">
        <f>Master!$E$11</f>
        <v>P.S.-Bapini (Jodhpur)</v>
      </c>
      <c r="E3242" s="1147"/>
      <c r="F3242" s="1147"/>
      <c r="G3242" s="1147"/>
      <c r="H3242" s="1147"/>
      <c r="I3242" s="1147"/>
      <c r="J3242" s="1147"/>
      <c r="K3242" s="1147"/>
      <c r="L3242" s="1147"/>
      <c r="M3242" s="1147"/>
      <c r="N3242" s="1147"/>
      <c r="O3242" s="1148"/>
    </row>
    <row r="3243" spans="1:16" ht="22.5" customHeight="1">
      <c r="A3243" s="1138"/>
      <c r="B3243" s="262"/>
      <c r="C3243" s="1149" t="s">
        <v>183</v>
      </c>
      <c r="D3243" s="1150"/>
      <c r="E3243" s="1150"/>
      <c r="F3243" s="1150"/>
      <c r="G3243" s="1151"/>
      <c r="H3243" s="1158" t="s">
        <v>156</v>
      </c>
      <c r="I3243" s="1158"/>
      <c r="J3243" s="1161">
        <f>VLOOKUP($A3240,'Class-9'!$B$9:$K$108,6)</f>
        <v>0</v>
      </c>
      <c r="K3243" s="1162"/>
      <c r="L3243" s="1167" t="s">
        <v>76</v>
      </c>
      <c r="M3243" s="1168"/>
      <c r="N3243" s="1169" t="str">
        <f>Master!$E$14</f>
        <v>08151106901</v>
      </c>
      <c r="O3243" s="1170"/>
    </row>
    <row r="3244" spans="1:16" ht="18.75" customHeight="1">
      <c r="A3244" s="1138"/>
      <c r="B3244" s="37"/>
      <c r="C3244" s="1152"/>
      <c r="D3244" s="1153"/>
      <c r="E3244" s="1153"/>
      <c r="F3244" s="1153"/>
      <c r="G3244" s="1154"/>
      <c r="H3244" s="1159"/>
      <c r="I3244" s="1159"/>
      <c r="J3244" s="1163"/>
      <c r="K3244" s="1164"/>
      <c r="L3244" s="1171" t="s">
        <v>72</v>
      </c>
      <c r="M3244" s="1172"/>
      <c r="N3244" s="1172"/>
      <c r="O3244" s="1173"/>
      <c r="P3244" s="104" t="s">
        <v>191</v>
      </c>
    </row>
    <row r="3245" spans="1:16" ht="23.25" customHeight="1" thickBot="1">
      <c r="A3245" s="1138"/>
      <c r="B3245" s="37"/>
      <c r="C3245" s="1155"/>
      <c r="D3245" s="1156"/>
      <c r="E3245" s="1156"/>
      <c r="F3245" s="1156"/>
      <c r="G3245" s="1157"/>
      <c r="H3245" s="1160"/>
      <c r="I3245" s="1160"/>
      <c r="J3245" s="1165"/>
      <c r="K3245" s="1166"/>
      <c r="L3245" s="1174" t="s">
        <v>57</v>
      </c>
      <c r="M3245" s="1175"/>
      <c r="N3245" s="1176" t="str">
        <f>Master!$E$6</f>
        <v>2021-22</v>
      </c>
      <c r="O3245" s="1177"/>
    </row>
    <row r="3246" spans="1:16" ht="20.25" customHeight="1">
      <c r="A3246" s="1138"/>
      <c r="B3246" s="417" t="s">
        <v>200</v>
      </c>
      <c r="C3246" s="1178" t="s">
        <v>22</v>
      </c>
      <c r="D3246" s="1179"/>
      <c r="E3246" s="1179"/>
      <c r="F3246" s="1180"/>
      <c r="G3246" s="23" t="s">
        <v>181</v>
      </c>
      <c r="H3246" s="1181">
        <f>VLOOKUP($A3240,'Class-9'!$B$9:$FL$108,4,0)</f>
        <v>0</v>
      </c>
      <c r="I3246" s="1181"/>
      <c r="J3246" s="1181"/>
      <c r="K3246" s="1181"/>
      <c r="L3246" s="1181"/>
      <c r="M3246" s="1181"/>
      <c r="N3246" s="1181"/>
      <c r="O3246" s="1182"/>
    </row>
    <row r="3247" spans="1:16" ht="20.25" customHeight="1">
      <c r="A3247" s="1138"/>
      <c r="B3247" s="417" t="s">
        <v>200</v>
      </c>
      <c r="C3247" s="1183" t="s">
        <v>24</v>
      </c>
      <c r="D3247" s="1184"/>
      <c r="E3247" s="1184"/>
      <c r="F3247" s="1185"/>
      <c r="G3247" s="31" t="s">
        <v>181</v>
      </c>
      <c r="H3247" s="1186">
        <f>VLOOKUP($A3240,'Class-9'!$B$9:$FL$108,7,0)</f>
        <v>0</v>
      </c>
      <c r="I3247" s="1186"/>
      <c r="J3247" s="1186"/>
      <c r="K3247" s="1186"/>
      <c r="L3247" s="1186"/>
      <c r="M3247" s="1186"/>
      <c r="N3247" s="1186"/>
      <c r="O3247" s="1187"/>
    </row>
    <row r="3248" spans="1:16" ht="20.25" customHeight="1">
      <c r="A3248" s="1138"/>
      <c r="B3248" s="417" t="s">
        <v>200</v>
      </c>
      <c r="C3248" s="1183" t="s">
        <v>25</v>
      </c>
      <c r="D3248" s="1184"/>
      <c r="E3248" s="1184"/>
      <c r="F3248" s="1185"/>
      <c r="G3248" s="31" t="s">
        <v>181</v>
      </c>
      <c r="H3248" s="1186">
        <f>VLOOKUP($A3240,'Class-9'!$B$9:$FL$108,8,0)</f>
        <v>0</v>
      </c>
      <c r="I3248" s="1186"/>
      <c r="J3248" s="1186"/>
      <c r="K3248" s="1186"/>
      <c r="L3248" s="1186"/>
      <c r="M3248" s="1186"/>
      <c r="N3248" s="1186"/>
      <c r="O3248" s="1187"/>
    </row>
    <row r="3249" spans="1:15" ht="20.25" customHeight="1">
      <c r="A3249" s="1138"/>
      <c r="B3249" s="417" t="s">
        <v>200</v>
      </c>
      <c r="C3249" s="1183" t="s">
        <v>58</v>
      </c>
      <c r="D3249" s="1184"/>
      <c r="E3249" s="1184"/>
      <c r="F3249" s="1185"/>
      <c r="G3249" s="31" t="s">
        <v>181</v>
      </c>
      <c r="H3249" s="1186">
        <f>VLOOKUP($A3240,'Class-9'!$B$9:$FL$108,9,0)</f>
        <v>0</v>
      </c>
      <c r="I3249" s="1186"/>
      <c r="J3249" s="1186"/>
      <c r="K3249" s="1186"/>
      <c r="L3249" s="1186"/>
      <c r="M3249" s="1186"/>
      <c r="N3249" s="1186"/>
      <c r="O3249" s="1187"/>
    </row>
    <row r="3250" spans="1:15" ht="20.25" customHeight="1">
      <c r="A3250" s="1138"/>
      <c r="B3250" s="417" t="s">
        <v>200</v>
      </c>
      <c r="C3250" s="1183" t="s">
        <v>59</v>
      </c>
      <c r="D3250" s="1184"/>
      <c r="E3250" s="1184"/>
      <c r="F3250" s="1185"/>
      <c r="G3250" s="31" t="s">
        <v>181</v>
      </c>
      <c r="H3250" s="1188" t="str">
        <f>CONCATENATE('Class-9'!$G$4,'Class-9'!$J$4)</f>
        <v>9(A)</v>
      </c>
      <c r="I3250" s="1186"/>
      <c r="J3250" s="1186"/>
      <c r="K3250" s="1186"/>
      <c r="L3250" s="1186"/>
      <c r="M3250" s="1186"/>
      <c r="N3250" s="1186"/>
      <c r="O3250" s="1187"/>
    </row>
    <row r="3251" spans="1:15" ht="20.25" customHeight="1" thickBot="1">
      <c r="A3251" s="1138"/>
      <c r="B3251" s="417" t="s">
        <v>200</v>
      </c>
      <c r="C3251" s="1189" t="s">
        <v>27</v>
      </c>
      <c r="D3251" s="1190"/>
      <c r="E3251" s="1190"/>
      <c r="F3251" s="1191"/>
      <c r="G3251" s="80" t="s">
        <v>181</v>
      </c>
      <c r="H3251" s="1192">
        <f>VLOOKUP($A3240,'Class-9'!$B$9:$FL$108,10,0)</f>
        <v>0</v>
      </c>
      <c r="I3251" s="1192"/>
      <c r="J3251" s="1192"/>
      <c r="K3251" s="1192"/>
      <c r="L3251" s="1192"/>
      <c r="M3251" s="1192"/>
      <c r="N3251" s="1192"/>
      <c r="O3251" s="1193"/>
    </row>
    <row r="3252" spans="1:15" ht="16.5" customHeight="1">
      <c r="A3252" s="1138"/>
      <c r="B3252" s="417" t="s">
        <v>200</v>
      </c>
      <c r="C3252" s="1194" t="s">
        <v>60</v>
      </c>
      <c r="D3252" s="1195"/>
      <c r="E3252" s="1198" t="s">
        <v>81</v>
      </c>
      <c r="F3252" s="1198" t="s">
        <v>82</v>
      </c>
      <c r="G3252" s="1200" t="s">
        <v>32</v>
      </c>
      <c r="H3252" s="1202" t="s">
        <v>61</v>
      </c>
      <c r="I3252" s="1202"/>
      <c r="J3252" s="1203"/>
      <c r="K3252" s="1204" t="s">
        <v>97</v>
      </c>
      <c r="L3252" s="1205"/>
      <c r="M3252" s="1206"/>
      <c r="N3252" s="1097" t="s">
        <v>88</v>
      </c>
      <c r="O3252" s="1099" t="s">
        <v>118</v>
      </c>
    </row>
    <row r="3253" spans="1:15" ht="16.5" customHeight="1">
      <c r="A3253" s="1138"/>
      <c r="B3253" s="417" t="s">
        <v>200</v>
      </c>
      <c r="C3253" s="1196"/>
      <c r="D3253" s="1197"/>
      <c r="E3253" s="1199"/>
      <c r="F3253" s="1199"/>
      <c r="G3253" s="1201"/>
      <c r="H3253" s="428" t="s">
        <v>31</v>
      </c>
      <c r="I3253" s="254" t="s">
        <v>194</v>
      </c>
      <c r="J3253" s="429" t="s">
        <v>32</v>
      </c>
      <c r="K3253" s="428" t="s">
        <v>31</v>
      </c>
      <c r="L3253" s="254" t="s">
        <v>194</v>
      </c>
      <c r="M3253" s="429" t="s">
        <v>32</v>
      </c>
      <c r="N3253" s="1098"/>
      <c r="O3253" s="1100"/>
    </row>
    <row r="3254" spans="1:15" ht="16.5" customHeight="1" thickBot="1">
      <c r="A3254" s="1138"/>
      <c r="B3254" s="417" t="s">
        <v>200</v>
      </c>
      <c r="C3254" s="1102" t="s">
        <v>62</v>
      </c>
      <c r="D3254" s="1103"/>
      <c r="E3254" s="253">
        <f>'Class-9'!$L$7</f>
        <v>10</v>
      </c>
      <c r="F3254" s="253">
        <f>'Class-9'!$M$7</f>
        <v>10</v>
      </c>
      <c r="G3254" s="255">
        <f>SUM(E3254:F3254)</f>
        <v>20</v>
      </c>
      <c r="H3254" s="253">
        <f>'Class-9'!$O$7</f>
        <v>24</v>
      </c>
      <c r="I3254" s="253">
        <f>'Class-9'!$P$7</f>
        <v>6</v>
      </c>
      <c r="J3254" s="255">
        <f>SUM(H3254:I3254)</f>
        <v>30</v>
      </c>
      <c r="K3254" s="253">
        <f>'Class-9'!$R$7</f>
        <v>40</v>
      </c>
      <c r="L3254" s="253">
        <f>'Class-9'!$S$7</f>
        <v>10</v>
      </c>
      <c r="M3254" s="255">
        <f>SUM(K3254:L3254)</f>
        <v>50</v>
      </c>
      <c r="N3254" s="129">
        <f>SUM(G3254,J3254,M3254)</f>
        <v>100</v>
      </c>
      <c r="O3254" s="1101"/>
    </row>
    <row r="3255" spans="1:15" ht="16.5" customHeight="1">
      <c r="A3255" s="1138"/>
      <c r="B3255" s="417" t="s">
        <v>200</v>
      </c>
      <c r="C3255" s="1104" t="str">
        <f>'Class-9'!$L$3</f>
        <v>HINDI</v>
      </c>
      <c r="D3255" s="1105"/>
      <c r="E3255" s="81">
        <f>IF($J3243="TC",0,IF($J3243="Nso",0,VLOOKUP($A3240,'Class-9'!$B$9:$FL$108,11,0)))</f>
        <v>0</v>
      </c>
      <c r="F3255" s="81">
        <f>IF($J3243="TC",0,IF($J3243="Nso",0,VLOOKUP($A3240,'Class-9'!$B$9:$FL$108,12,0)))</f>
        <v>0</v>
      </c>
      <c r="G3255" s="256">
        <f>E3255+F3255</f>
        <v>0</v>
      </c>
      <c r="H3255" s="81">
        <f>IF($J3243="TC",0,IF($J3243="Nso",0,VLOOKUP($A3240,'Class-9'!$B$9:$FL$108,14,0)))</f>
        <v>0</v>
      </c>
      <c r="I3255" s="81">
        <f>IF($J3243="TC",0,IF($J3243="Nso",0,VLOOKUP($A3240,'Class-9'!$B$9:$FL$108,15,0)))</f>
        <v>0</v>
      </c>
      <c r="J3255" s="256">
        <f>H3255+I3255</f>
        <v>0</v>
      </c>
      <c r="K3255" s="81">
        <f>IF($J3243="TC",0,IF($J3243="Nso",0,VLOOKUP($A3240,'Class-9'!$B$9:$FL$108,17,0)))</f>
        <v>0</v>
      </c>
      <c r="L3255" s="81">
        <f>IF($J3243="Nso",0,VLOOKUP($A3240,'Class-9'!$B$9:$FL$108,18,0))</f>
        <v>0</v>
      </c>
      <c r="M3255" s="256">
        <f>K3255+L3255</f>
        <v>0</v>
      </c>
      <c r="N3255" s="81">
        <f>G3255+J3255+M3255</f>
        <v>0</v>
      </c>
      <c r="O3255" s="82" t="str">
        <f>IF($J3243="TC",0,IF($J3243="Nso",0,VLOOKUP($A3240,'Class-9'!$B$9:$FL$108,24,0)))</f>
        <v/>
      </c>
    </row>
    <row r="3256" spans="1:15" ht="16.5" customHeight="1" thickBot="1">
      <c r="A3256" s="1138"/>
      <c r="B3256" s="417" t="s">
        <v>200</v>
      </c>
      <c r="C3256" s="1106" t="str">
        <f>'Class-9'!$Z$3</f>
        <v>ENGLISH</v>
      </c>
      <c r="D3256" s="1107"/>
      <c r="E3256" s="419">
        <f>IF($J3243="TC",0,IF($J3243="Nso",0,VLOOKUP($A3240,'Class-9'!$B$9:$FL$108,25,0)))</f>
        <v>0</v>
      </c>
      <c r="F3256" s="419">
        <f>IF($J3243="TC",0,IF($J3243="Nso",0,VLOOKUP($A3240,'Class-9'!$B$9:$FL$108,26,0)))</f>
        <v>0</v>
      </c>
      <c r="G3256" s="420">
        <f t="shared" ref="G3256" si="656">E3256+F3256</f>
        <v>0</v>
      </c>
      <c r="H3256" s="421">
        <f>IF($J3243="TC",0,IF($J3243="Nso",0,VLOOKUP($A3240,'Class-9'!$B$9:$FL$108,28,0)))</f>
        <v>0</v>
      </c>
      <c r="I3256" s="419">
        <f>IF($J3243="TC",0,IF($J3243="Nso",0,VLOOKUP($A3240,'Class-9'!$B$9:$FL$108,29,0)))</f>
        <v>0</v>
      </c>
      <c r="J3256" s="420">
        <f t="shared" ref="J3256" si="657">H3256+I3256</f>
        <v>0</v>
      </c>
      <c r="K3256" s="419">
        <f>IF($J3243="TC",0,IF($J3243="Nso",0,VLOOKUP($A3240,'Class-9'!$B$9:$FL$108,31,0)))</f>
        <v>0</v>
      </c>
      <c r="L3256" s="419">
        <f>IF($J3243="Nso",0,VLOOKUP($A3240,'Class-9'!$B$9:$FL$108,32,0))</f>
        <v>0</v>
      </c>
      <c r="M3256" s="420">
        <f t="shared" ref="M3256" si="658">K3256+L3256</f>
        <v>0</v>
      </c>
      <c r="N3256" s="419">
        <f t="shared" ref="N3256" si="659">G3256+J3256+M3256</f>
        <v>0</v>
      </c>
      <c r="O3256" s="422" t="str">
        <f>IF($J3243="TC",0,IF($J3243="Nso",0,VLOOKUP($A3240,'Class-9'!$B$9:$FL$108,38,0)))</f>
        <v/>
      </c>
    </row>
    <row r="3257" spans="1:15" ht="16.5" customHeight="1" thickBot="1">
      <c r="A3257" s="1138"/>
      <c r="B3257" s="417" t="s">
        <v>200</v>
      </c>
      <c r="C3257" s="1108" t="s">
        <v>62</v>
      </c>
      <c r="D3257" s="1109"/>
      <c r="E3257" s="424">
        <f>'Class-9'!$AN$7</f>
        <v>20</v>
      </c>
      <c r="F3257" s="424">
        <f>'Class-9'!$AO$7</f>
        <v>20</v>
      </c>
      <c r="G3257" s="425">
        <f>SUM(E3257:F3257)</f>
        <v>40</v>
      </c>
      <c r="H3257" s="424">
        <f>'Class-9'!$AQ$7</f>
        <v>48</v>
      </c>
      <c r="I3257" s="424">
        <f>'Class-9'!$AR$7</f>
        <v>12</v>
      </c>
      <c r="J3257" s="425">
        <f>SUM(H3257:I3257)</f>
        <v>60</v>
      </c>
      <c r="K3257" s="424">
        <f>'Class-9'!$AT$7</f>
        <v>80</v>
      </c>
      <c r="L3257" s="424">
        <f>'Class-9'!$AU$7</f>
        <v>20</v>
      </c>
      <c r="M3257" s="425">
        <f>SUM(K3257:L3257)</f>
        <v>100</v>
      </c>
      <c r="N3257" s="426">
        <f>SUM(G3257,J3257,M3257)</f>
        <v>200</v>
      </c>
      <c r="O3257" s="427" t="s">
        <v>201</v>
      </c>
    </row>
    <row r="3258" spans="1:15" ht="16.5" customHeight="1">
      <c r="A3258" s="1138"/>
      <c r="B3258" s="417" t="s">
        <v>200</v>
      </c>
      <c r="C3258" s="1110" t="str">
        <f>'Class-9'!$AN$3</f>
        <v>SANSKRIT-I</v>
      </c>
      <c r="D3258" s="1111"/>
      <c r="E3258" s="81">
        <f>IF($J3243="TC",0,IF($J3243="Nso",0,VLOOKUP($A3240,'Class-9'!$B$9:$FL$108,39,0)))</f>
        <v>0</v>
      </c>
      <c r="F3258" s="81">
        <f>IF($J3243="TC",0,IF($J3243="TC",0,IF($J3243="Nso",0,VLOOKUP($A3240,'Class-9'!$B$9:$FL$108,40,0))))</f>
        <v>0</v>
      </c>
      <c r="G3258" s="423">
        <f t="shared" ref="G3258:G3262" si="660">E3258+F3258</f>
        <v>0</v>
      </c>
      <c r="H3258" s="410">
        <f>IF($J3243="TC",0,IF($J3243="Nso",0,VLOOKUP($A3240,'Class-9'!$B$9:$FL$108,42,0)))</f>
        <v>0</v>
      </c>
      <c r="I3258" s="81">
        <f>IF($J3243="TC",0,IF($J3243="Nso",0,VLOOKUP($A3240,'Class-9'!$B$9:$FL$108,43,0)))</f>
        <v>0</v>
      </c>
      <c r="J3258" s="423">
        <f t="shared" ref="J3258:J3262" si="661">H3258+I3258</f>
        <v>0</v>
      </c>
      <c r="K3258" s="81">
        <f>IF($J3243="TC",0,IF($J3243="Nso",0,VLOOKUP($A3240,'Class-9'!$B$9:$FL$108,45,0)))</f>
        <v>0</v>
      </c>
      <c r="L3258" s="81">
        <f>IF($J3243="Nso",0,VLOOKUP($A3240,'Class-9'!$B$9:$FL$108,46,0))</f>
        <v>0</v>
      </c>
      <c r="M3258" s="423">
        <f t="shared" ref="M3258:M3262" si="662">K3258+L3258</f>
        <v>0</v>
      </c>
      <c r="N3258" s="81">
        <f t="shared" ref="N3258:N3262" si="663">G3258+J3258+M3258</f>
        <v>0</v>
      </c>
      <c r="O3258" s="82" t="str">
        <f>IF($J3243="TC",0,IF($J3243="Nso",0,VLOOKUP($A3240,'Class-9'!$B$9:$FL$108,52,0)))</f>
        <v/>
      </c>
    </row>
    <row r="3259" spans="1:15" ht="16.5" customHeight="1">
      <c r="A3259" s="1138"/>
      <c r="B3259" s="417" t="s">
        <v>200</v>
      </c>
      <c r="C3259" s="1112" t="str">
        <f>'Class-9'!$BB$3</f>
        <v>SANSKRIT-II</v>
      </c>
      <c r="D3259" s="1113"/>
      <c r="E3259" s="81">
        <f>IF($J3243="TC",0,IF($J3243="Nso",0,VLOOKUP($A3240,'Class-9'!$B$9:$FL$108,53,0)))</f>
        <v>0</v>
      </c>
      <c r="F3259" s="81">
        <f>IF($J3243="TC",0,IF($J3243="Nso",0,VLOOKUP($A3240,'Class-9'!$B$9:$FL$108,54,0)))</f>
        <v>0</v>
      </c>
      <c r="G3259" s="257">
        <f t="shared" si="660"/>
        <v>0</v>
      </c>
      <c r="H3259" s="258">
        <f>IF($J3243="TC",0,IF($J3243="Nso",0,VLOOKUP($A3240,'Class-9'!$B$9:$FL$108,56,0)))</f>
        <v>0</v>
      </c>
      <c r="I3259" s="81">
        <f>IF($J3243="TC",0,IF($J3243="Nso",0,VLOOKUP($A3240,'Class-9'!$B$9:$FL$108,57,0)))</f>
        <v>0</v>
      </c>
      <c r="J3259" s="257">
        <f t="shared" si="661"/>
        <v>0</v>
      </c>
      <c r="K3259" s="81">
        <f>IF($J3243="TC",0,IF($J3243="Nso",0,VLOOKUP($A3240,'Class-9'!$B$9:$FL$108,59,0)))</f>
        <v>0</v>
      </c>
      <c r="L3259" s="81">
        <f>IF($J3243="Nso",0,VLOOKUP($A3240,'Class-9'!$B$9:$FL$108,60,0))</f>
        <v>0</v>
      </c>
      <c r="M3259" s="257">
        <f t="shared" si="662"/>
        <v>0</v>
      </c>
      <c r="N3259" s="81">
        <f t="shared" si="663"/>
        <v>0</v>
      </c>
      <c r="O3259" s="82" t="str">
        <f>IF($J3243="TC",0,IF($J3243="Nso",0,VLOOKUP($A3240,'Class-9'!$B$9:$FL$108,66,0)))</f>
        <v/>
      </c>
    </row>
    <row r="3260" spans="1:15" ht="16.5" customHeight="1">
      <c r="A3260" s="1138"/>
      <c r="B3260" s="417" t="s">
        <v>200</v>
      </c>
      <c r="C3260" s="1112" t="str">
        <f>'Class-9'!$BP$3</f>
        <v>MATHEMATICS</v>
      </c>
      <c r="D3260" s="1113"/>
      <c r="E3260" s="81">
        <f>IF($J3243="TC",0,IF($J3243="Nso",0,VLOOKUP($A3240,'Class-9'!$B$9:$FL$108,67,0)))</f>
        <v>0</v>
      </c>
      <c r="F3260" s="81">
        <f>IF($J3243="TC",0,IF($J3243="Nso",0,VLOOKUP($A3240,'Class-9'!$B$9:$FL$108,68,0)))</f>
        <v>0</v>
      </c>
      <c r="G3260" s="257">
        <f t="shared" si="660"/>
        <v>0</v>
      </c>
      <c r="H3260" s="258">
        <f>IF($J3243="TC",0,IF($J3243="Nso",0,VLOOKUP($A3240,'Class-9'!$B$9:$FL$108,70,0)))</f>
        <v>0</v>
      </c>
      <c r="I3260" s="81">
        <f>IF($J3243="TC",0,IF($J3243="Nso",0,VLOOKUP($A3240,'Class-9'!$B$9:$FL$108,71,0)))</f>
        <v>0</v>
      </c>
      <c r="J3260" s="257">
        <f t="shared" si="661"/>
        <v>0</v>
      </c>
      <c r="K3260" s="81">
        <f>IF($J3243="TC",0,IF($J3243="Nso",0,VLOOKUP($A3240,'Class-9'!$B$9:$FL$108,73,0)))</f>
        <v>0</v>
      </c>
      <c r="L3260" s="81">
        <f>IF($J3243="Nso",0,VLOOKUP($A3240,'Class-9'!$B$9:$FL$108,74,0))</f>
        <v>0</v>
      </c>
      <c r="M3260" s="257">
        <f t="shared" si="662"/>
        <v>0</v>
      </c>
      <c r="N3260" s="81">
        <f t="shared" si="663"/>
        <v>0</v>
      </c>
      <c r="O3260" s="82" t="str">
        <f>IF($J3243="TC",0,IF($J3243="Nso",0,VLOOKUP($A3240,'Class-9'!$B$9:$FL$108,80,0)))</f>
        <v/>
      </c>
    </row>
    <row r="3261" spans="1:15" ht="16.5" customHeight="1">
      <c r="A3261" s="1138"/>
      <c r="B3261" s="417" t="s">
        <v>200</v>
      </c>
      <c r="C3261" s="1114" t="str">
        <f>'Class-9'!$CD$3</f>
        <v>SCIENCE</v>
      </c>
      <c r="D3261" s="1115"/>
      <c r="E3261" s="411">
        <f>IF($J3243="TC",0,IF($J3243="Nso",0,VLOOKUP($A3240,'Class-9'!$B$9:$FL$108,81,0)))</f>
        <v>0</v>
      </c>
      <c r="F3261" s="411">
        <f>IF($J3243="TC",0,IF($J3243="Nso",0,VLOOKUP($A3240,'Class-9'!$B$9:$FL$108,82,0)))</f>
        <v>0</v>
      </c>
      <c r="G3261" s="412">
        <f t="shared" si="660"/>
        <v>0</v>
      </c>
      <c r="H3261" s="413">
        <f>IF($J3243="TC",0,IF($J3243="Nso",0,VLOOKUP($A3240,'Class-9'!$B$9:$FL$108,84,0)))</f>
        <v>0</v>
      </c>
      <c r="I3261" s="411">
        <f>IF($J3243="TC",0,IF($J3243="Nso",0,VLOOKUP($A3240,'Class-9'!$B$9:$FL$108,85,0)))</f>
        <v>0</v>
      </c>
      <c r="J3261" s="412">
        <f t="shared" si="661"/>
        <v>0</v>
      </c>
      <c r="K3261" s="411">
        <f>IF($J3243="TC",0,IF($J3243="Nso",0,VLOOKUP($A3240,'Class-9'!$B$9:$FL$108,87,0)))</f>
        <v>0</v>
      </c>
      <c r="L3261" s="411">
        <f>IF($J3243="Nso",0,VLOOKUP($A3240,'Class-9'!$B$9:$FL$108,88,0))</f>
        <v>0</v>
      </c>
      <c r="M3261" s="412">
        <f t="shared" si="662"/>
        <v>0</v>
      </c>
      <c r="N3261" s="411">
        <f t="shared" si="663"/>
        <v>0</v>
      </c>
      <c r="O3261" s="414" t="str">
        <f>IF($J3243="TC",0,IF($J3243="Nso",0,VLOOKUP($A3240,'Class-9'!$B$9:$FL$108,94,0)))</f>
        <v/>
      </c>
    </row>
    <row r="3262" spans="1:15" ht="16.5" customHeight="1" thickBot="1">
      <c r="A3262" s="1138"/>
      <c r="B3262" s="417" t="s">
        <v>200</v>
      </c>
      <c r="C3262" s="1114" t="str">
        <f>'Class-9'!$CR$3</f>
        <v>SOCIAL SCIENCE</v>
      </c>
      <c r="D3262" s="1115"/>
      <c r="E3262" s="411">
        <f>IF($J3244="TC",0,IF($J3243="Nso",0,VLOOKUP($A3240,'Class-9'!$B$9:$FL$108,95,0)))</f>
        <v>0</v>
      </c>
      <c r="F3262" s="411">
        <f>IF($J3244="TC",0,IF($J3243="Nso",0,VLOOKUP($A3240,'Class-9'!$B$9:$FL$108,96,0)))</f>
        <v>0</v>
      </c>
      <c r="G3262" s="412">
        <f t="shared" si="660"/>
        <v>0</v>
      </c>
      <c r="H3262" s="413">
        <f>IF($J3244="TC",0,IF($J3243="Nso",0,VLOOKUP($A3240,'Class-9'!$B$9:$FL$108,98,0)))</f>
        <v>0</v>
      </c>
      <c r="I3262" s="411">
        <f>IF($J3244="TC",0,IF($J3243="Nso",0,VLOOKUP($A3240,'Class-9'!$B$9:$FL$108,99,0)))</f>
        <v>0</v>
      </c>
      <c r="J3262" s="412">
        <f t="shared" si="661"/>
        <v>0</v>
      </c>
      <c r="K3262" s="411">
        <f>IF($J3244="TC",0,IF($J3243="Nso",0,VLOOKUP($A3240,'Class-9'!$B$9:$FL$108,101,0)))</f>
        <v>0</v>
      </c>
      <c r="L3262" s="411">
        <f>IF($J3244="Nso",0,VLOOKUP($A3240,'Class-9'!$B$9:$FL$108,102,0))</f>
        <v>0</v>
      </c>
      <c r="M3262" s="412">
        <f t="shared" si="662"/>
        <v>0</v>
      </c>
      <c r="N3262" s="411">
        <f t="shared" si="663"/>
        <v>0</v>
      </c>
      <c r="O3262" s="414" t="str">
        <f>IF($J3244="TC",0,IF($J3243="Nso",0,VLOOKUP($A3240,'Class-9'!$B$9:$FL$108,108,0)))</f>
        <v/>
      </c>
    </row>
    <row r="3263" spans="1:15" ht="23.25" customHeight="1">
      <c r="A3263" s="1138"/>
      <c r="B3263" s="417" t="s">
        <v>200</v>
      </c>
      <c r="C3263" s="1116" t="s">
        <v>89</v>
      </c>
      <c r="D3263" s="1117"/>
      <c r="E3263" s="1118"/>
      <c r="F3263" s="1122" t="s">
        <v>90</v>
      </c>
      <c r="G3263" s="1123"/>
      <c r="H3263" s="1124" t="s">
        <v>91</v>
      </c>
      <c r="I3263" s="1125"/>
      <c r="J3263" s="1126" t="s">
        <v>47</v>
      </c>
      <c r="K3263" s="1127"/>
      <c r="L3263" s="415" t="s">
        <v>111</v>
      </c>
      <c r="M3263" s="1128" t="s">
        <v>45</v>
      </c>
      <c r="N3263" s="1129"/>
      <c r="O3263" s="416" t="s">
        <v>49</v>
      </c>
    </row>
    <row r="3264" spans="1:15" ht="20.25" customHeight="1" thickBot="1">
      <c r="A3264" s="1138"/>
      <c r="B3264" s="417" t="s">
        <v>200</v>
      </c>
      <c r="C3264" s="1119"/>
      <c r="D3264" s="1120"/>
      <c r="E3264" s="1121"/>
      <c r="F3264" s="1130">
        <f>IF($J3243="TC",0,IF($J3243="Nso",0,VLOOKUP($A3240,'Class-9'!$B$9:$FL$108,160,0)))</f>
        <v>0</v>
      </c>
      <c r="G3264" s="1131"/>
      <c r="H3264" s="1130">
        <f>IF($J3243="TC",0,IF($J3243="Nso",0,VLOOKUP($A3240,'Class-9'!$B$9:$FL$108,161,0)))</f>
        <v>0</v>
      </c>
      <c r="I3264" s="1131"/>
      <c r="J3264" s="1132">
        <f>IF($J3243="TC",0,IF($J3243="Nso",0,VLOOKUP($A3240,'Class-9'!$B$9:$FL$108,162,0)))</f>
        <v>0</v>
      </c>
      <c r="K3264" s="1133"/>
      <c r="L3264" s="259" t="str">
        <f>IF($J3243="TC",0,IF($J3243="Nso",0,VLOOKUP($A3240,'Class-9'!$B$9:$FL$108,163,0)))</f>
        <v/>
      </c>
      <c r="M3264" s="1134" t="str">
        <f>IF($J3243="TC","TC",IF($J3243="Nso","NSO",VLOOKUP($A3240,'Class-9'!$B$9:$FL$108,164,0)))</f>
        <v/>
      </c>
      <c r="N3264" s="1135"/>
      <c r="O3264" s="79" t="str">
        <f>IF($J3243="Nso",0,VLOOKUP($A3240,'Class-9'!$B$9:$FL$108,166,0))</f>
        <v/>
      </c>
    </row>
    <row r="3265" spans="1:15" ht="20.25" customHeight="1">
      <c r="A3265" s="1138"/>
      <c r="B3265" s="417" t="s">
        <v>200</v>
      </c>
      <c r="C3265" s="1061" t="s">
        <v>64</v>
      </c>
      <c r="D3265" s="1062"/>
      <c r="E3265" s="1062"/>
      <c r="F3265" s="1062"/>
      <c r="G3265" s="1062"/>
      <c r="H3265" s="1063"/>
      <c r="I3265" s="1064" t="s">
        <v>65</v>
      </c>
      <c r="J3265" s="1065"/>
      <c r="K3265" s="1065"/>
      <c r="L3265" s="83">
        <f>VLOOKUP($A3240,'Class-9'!$B$9:$FL$108,157,0)</f>
        <v>0</v>
      </c>
      <c r="M3265" s="1066" t="s">
        <v>121</v>
      </c>
      <c r="N3265" s="1067"/>
      <c r="O3265" s="1068"/>
    </row>
    <row r="3266" spans="1:15" ht="20.25" customHeight="1" thickBot="1">
      <c r="A3266" s="1138"/>
      <c r="B3266" s="417" t="s">
        <v>200</v>
      </c>
      <c r="C3266" s="1069" t="s">
        <v>60</v>
      </c>
      <c r="D3266" s="1070"/>
      <c r="E3266" s="1070"/>
      <c r="F3266" s="1071" t="s">
        <v>192</v>
      </c>
      <c r="G3266" s="1071"/>
      <c r="H3266" s="260" t="s">
        <v>53</v>
      </c>
      <c r="I3266" s="1072" t="s">
        <v>66</v>
      </c>
      <c r="J3266" s="1073"/>
      <c r="K3266" s="1073"/>
      <c r="L3266" s="113">
        <f>VLOOKUP($A3240,'Class-9'!$B$9:$FL$108,158,0)</f>
        <v>0</v>
      </c>
      <c r="M3266" s="1074" t="str">
        <f>IF($J3243="TC",0,IF($J3243="Nso",0,VLOOKUP($A3240,'Class-9'!$B$9:$FL$108,159,0)))</f>
        <v/>
      </c>
      <c r="N3266" s="1075"/>
      <c r="O3266" s="1076"/>
    </row>
    <row r="3267" spans="1:15" ht="17.25" customHeight="1">
      <c r="A3267" s="1138"/>
      <c r="B3267" s="417" t="s">
        <v>200</v>
      </c>
      <c r="C3267" s="1069"/>
      <c r="D3267" s="1070"/>
      <c r="E3267" s="1070"/>
      <c r="F3267" s="1071"/>
      <c r="G3267" s="1071"/>
      <c r="H3267" s="261" t="s">
        <v>119</v>
      </c>
      <c r="I3267" s="1077" t="s">
        <v>67</v>
      </c>
      <c r="J3267" s="1078"/>
      <c r="K3267" s="1078"/>
      <c r="L3267" s="1079">
        <f>IF($J3243="TC","Transferred",IF($J3243="Nso","NameSeparated",VLOOKUP($A3240,'Class-9'!$B$9:$FL$108,167,0)))</f>
        <v>0</v>
      </c>
      <c r="M3267" s="1079"/>
      <c r="N3267" s="1079"/>
      <c r="O3267" s="1080"/>
    </row>
    <row r="3268" spans="1:15" ht="17.25" customHeight="1">
      <c r="A3268" s="1138"/>
      <c r="B3268" s="417" t="s">
        <v>200</v>
      </c>
      <c r="C3268" s="1081" t="str">
        <f>'Class-9'!$DF$3</f>
        <v>Foundation Of Information Tech.</v>
      </c>
      <c r="D3268" s="1082"/>
      <c r="E3268" s="1083"/>
      <c r="F3268" s="1084" t="str">
        <f>IF($J3243="TC",0,IF($J3243="Nso",0,VLOOKUP($A3240,'Class-9'!$B$9:$GP$108,185,0)))</f>
        <v>0/200</v>
      </c>
      <c r="G3268" s="1084"/>
      <c r="H3268" s="78" t="str">
        <f>IF($J3243="TC",0,IF($J3243="Nso",0,VLOOKUP($A3240,'Class-9'!$B$9:$GP$108,120,0)))</f>
        <v/>
      </c>
      <c r="I3268" s="1085" t="s">
        <v>79</v>
      </c>
      <c r="J3268" s="1086"/>
      <c r="K3268" s="1086"/>
      <c r="L3268" s="1087">
        <f>'Class-9'!$T$2</f>
        <v>44676</v>
      </c>
      <c r="M3268" s="1088"/>
      <c r="N3268" s="1088"/>
      <c r="O3268" s="1089"/>
    </row>
    <row r="3269" spans="1:15" ht="21" customHeight="1">
      <c r="A3269" s="1138"/>
      <c r="B3269" s="417" t="s">
        <v>200</v>
      </c>
      <c r="C3269" s="1090" t="str">
        <f>'Class-9'!$DR$3</f>
        <v>Health &amp; Phy. Edu.</v>
      </c>
      <c r="D3269" s="1084"/>
      <c r="E3269" s="1084"/>
      <c r="F3269" s="1030" t="str">
        <f>IF($J3243="TC",0,IF($J3243="Nso",0,VLOOKUP($A3240,'Class-9'!$B$9:$GP$108,189,0)))</f>
        <v>0/200</v>
      </c>
      <c r="G3269" s="1031"/>
      <c r="H3269" s="78" t="str">
        <f>IF($J3243="TC",0,IF($J3243="Nso",0,VLOOKUP($A3240,'Class-9'!$B$9:$GP$108,132,0)))</f>
        <v/>
      </c>
      <c r="I3269" s="1091"/>
      <c r="J3269" s="1092"/>
      <c r="K3269" s="1092"/>
      <c r="L3269" s="1092"/>
      <c r="M3269" s="1092"/>
      <c r="N3269" s="1092"/>
      <c r="O3269" s="1093"/>
    </row>
    <row r="3270" spans="1:15" ht="21" customHeight="1">
      <c r="A3270" s="1138"/>
      <c r="B3270" s="417" t="s">
        <v>200</v>
      </c>
      <c r="C3270" s="1028" t="str">
        <f>'Class-9'!$ED$3</f>
        <v>S.U.P.W.</v>
      </c>
      <c r="D3270" s="1029"/>
      <c r="E3270" s="1029"/>
      <c r="F3270" s="1030" t="str">
        <f>IF($J3243="TC",0,IF($J3243="Nso",0,VLOOKUP($A3240,'Class-9'!$B$9:$GP$108,193,0)))</f>
        <v>0/100</v>
      </c>
      <c r="G3270" s="1031"/>
      <c r="H3270" s="78" t="str">
        <f>IF($J3243="TC",0,IF($J3243="Nso",0,VLOOKUP($A3240,'Class-9'!$B$9:$GP$108,138,0)))</f>
        <v/>
      </c>
      <c r="I3270" s="1094"/>
      <c r="J3270" s="1095"/>
      <c r="K3270" s="1095"/>
      <c r="L3270" s="1095"/>
      <c r="M3270" s="1095"/>
      <c r="N3270" s="1095"/>
      <c r="O3270" s="1096"/>
    </row>
    <row r="3271" spans="1:15" ht="14.25" customHeight="1">
      <c r="A3271" s="1138"/>
      <c r="B3271" s="417" t="s">
        <v>200</v>
      </c>
      <c r="C3271" s="1028" t="str">
        <f>'Class-9'!$EJ$3</f>
        <v>ART EDUCATION</v>
      </c>
      <c r="D3271" s="1029"/>
      <c r="E3271" s="1029"/>
      <c r="F3271" s="1030" t="str">
        <f>IF($J3242="TC",0,IF($J3242="Nso",0,VLOOKUP($A3240,'Class-9'!$B$9:$GP$108,197,0)))</f>
        <v>0/100</v>
      </c>
      <c r="G3271" s="1031"/>
      <c r="H3271" s="78" t="str">
        <f>IF($J3242="TC",0,IF($J3242="Nso",0,VLOOKUP($A3240,'Class-9'!$B$9:$GP$108,144,0)))</f>
        <v/>
      </c>
      <c r="I3271" s="1032" t="s">
        <v>92</v>
      </c>
      <c r="J3271" s="1033"/>
      <c r="K3271" s="1033"/>
      <c r="L3271" s="1033"/>
      <c r="M3271" s="1033"/>
      <c r="N3271" s="1033"/>
      <c r="O3271" s="1034"/>
    </row>
    <row r="3272" spans="1:15" ht="14.25" customHeight="1" thickBot="1">
      <c r="A3272" s="1138"/>
      <c r="B3272" s="417" t="s">
        <v>200</v>
      </c>
      <c r="C3272" s="1035" t="str">
        <f>'Class-9'!$EP$3</f>
        <v>H &amp; C RAJ</v>
      </c>
      <c r="D3272" s="1036"/>
      <c r="E3272" s="1036"/>
      <c r="F3272" s="1037" t="str">
        <f>IF($J3243="TC",0,IF($J3243="Nso",0,VLOOKUP($A3240,'Class-9'!$B$9:$GU$108,201,0)))</f>
        <v>0/200</v>
      </c>
      <c r="G3272" s="1038"/>
      <c r="H3272" s="374" t="str">
        <f>IF($J3243="TC",0,IF($J3243="Nso",0,VLOOKUP($A3240,'Class-9'!$B$9:$GU$108,156,0)))</f>
        <v/>
      </c>
      <c r="I3272" s="1032" t="s">
        <v>73</v>
      </c>
      <c r="J3272" s="1033"/>
      <c r="K3272" s="1033"/>
      <c r="L3272" s="1033"/>
      <c r="M3272" s="1033"/>
      <c r="N3272" s="1033"/>
      <c r="O3272" s="1034"/>
    </row>
    <row r="3273" spans="1:15" ht="20.25" customHeight="1">
      <c r="A3273" s="1138"/>
      <c r="B3273" s="417" t="s">
        <v>200</v>
      </c>
      <c r="C3273" s="1046" t="s">
        <v>204</v>
      </c>
      <c r="D3273" s="1047"/>
      <c r="E3273" s="1048"/>
      <c r="F3273" s="1055" t="s">
        <v>205</v>
      </c>
      <c r="G3273" s="1056"/>
      <c r="H3273" s="434" t="s">
        <v>34</v>
      </c>
      <c r="I3273" s="1039" t="s">
        <v>74</v>
      </c>
      <c r="J3273" s="1033"/>
      <c r="K3273" s="1033"/>
      <c r="L3273" s="1033"/>
      <c r="M3273" s="1033"/>
      <c r="N3273" s="1033"/>
      <c r="O3273" s="1034"/>
    </row>
    <row r="3274" spans="1:15" ht="20.25" customHeight="1">
      <c r="A3274" s="1138"/>
      <c r="B3274" s="417" t="s">
        <v>200</v>
      </c>
      <c r="C3274" s="1049"/>
      <c r="D3274" s="1050"/>
      <c r="E3274" s="1051"/>
      <c r="F3274" s="1057" t="s">
        <v>206</v>
      </c>
      <c r="G3274" s="1058"/>
      <c r="H3274" s="435" t="s">
        <v>203</v>
      </c>
      <c r="I3274" s="1040" t="s">
        <v>75</v>
      </c>
      <c r="J3274" s="1041"/>
      <c r="K3274" s="1041"/>
      <c r="L3274" s="1041"/>
      <c r="M3274" s="1041"/>
      <c r="N3274" s="1041"/>
      <c r="O3274" s="1042"/>
    </row>
    <row r="3275" spans="1:15" ht="16.5" customHeight="1">
      <c r="A3275" s="1138"/>
      <c r="B3275" s="417" t="s">
        <v>200</v>
      </c>
      <c r="C3275" s="1049"/>
      <c r="D3275" s="1050"/>
      <c r="E3275" s="1051"/>
      <c r="F3275" s="1057" t="s">
        <v>210</v>
      </c>
      <c r="G3275" s="1058"/>
      <c r="H3275" s="435" t="s">
        <v>68</v>
      </c>
      <c r="I3275" s="1043"/>
      <c r="J3275" s="1044"/>
      <c r="K3275" s="1044"/>
      <c r="L3275" s="1044"/>
      <c r="M3275" s="1044"/>
      <c r="N3275" s="1044"/>
      <c r="O3275" s="1045"/>
    </row>
    <row r="3276" spans="1:15" ht="16.5" customHeight="1">
      <c r="A3276" s="1138"/>
      <c r="B3276" s="417" t="s">
        <v>200</v>
      </c>
      <c r="C3276" s="1049"/>
      <c r="D3276" s="1050"/>
      <c r="E3276" s="1051"/>
      <c r="F3276" s="1057" t="s">
        <v>211</v>
      </c>
      <c r="G3276" s="1058"/>
      <c r="H3276" s="435" t="s">
        <v>69</v>
      </c>
      <c r="I3276" s="1043"/>
      <c r="J3276" s="1044"/>
      <c r="K3276" s="1044"/>
      <c r="L3276" s="1044"/>
      <c r="M3276" s="1044"/>
      <c r="N3276" s="1044"/>
      <c r="O3276" s="1045"/>
    </row>
    <row r="3277" spans="1:15" ht="16.5" customHeight="1">
      <c r="A3277" s="1138"/>
      <c r="B3277" s="417" t="s">
        <v>200</v>
      </c>
      <c r="C3277" s="1049"/>
      <c r="D3277" s="1050"/>
      <c r="E3277" s="1051"/>
      <c r="F3277" s="1057" t="s">
        <v>120</v>
      </c>
      <c r="G3277" s="1058"/>
      <c r="H3277" s="435" t="s">
        <v>71</v>
      </c>
      <c r="I3277" s="1022" t="s">
        <v>93</v>
      </c>
      <c r="J3277" s="1023"/>
      <c r="K3277" s="1023"/>
      <c r="L3277" s="1023"/>
      <c r="M3277" s="1023"/>
      <c r="N3277" s="1023"/>
      <c r="O3277" s="1024"/>
    </row>
    <row r="3278" spans="1:15" ht="16.5" customHeight="1" thickBot="1">
      <c r="A3278" s="1138"/>
      <c r="B3278" s="418" t="s">
        <v>200</v>
      </c>
      <c r="C3278" s="1052"/>
      <c r="D3278" s="1053"/>
      <c r="E3278" s="1054"/>
      <c r="F3278" s="1059" t="s">
        <v>208</v>
      </c>
      <c r="G3278" s="1060"/>
      <c r="H3278" s="436" t="s">
        <v>70</v>
      </c>
      <c r="I3278" s="1025"/>
      <c r="J3278" s="1026"/>
      <c r="K3278" s="1026"/>
      <c r="L3278" s="1026"/>
      <c r="M3278" s="1026"/>
      <c r="N3278" s="1026"/>
      <c r="O3278" s="1027"/>
    </row>
    <row r="3279" spans="1:15" ht="15.75" thickTop="1">
      <c r="A3279" s="1136"/>
      <c r="B3279" s="1136"/>
      <c r="C3279" s="1136"/>
      <c r="D3279" s="1136"/>
      <c r="E3279" s="1136"/>
      <c r="F3279" s="1136"/>
      <c r="G3279" s="1136"/>
      <c r="H3279" s="1136"/>
      <c r="I3279" s="1136"/>
      <c r="J3279" s="1136"/>
      <c r="K3279" s="1136"/>
      <c r="L3279" s="1136"/>
      <c r="M3279" s="1136"/>
      <c r="N3279" s="1136"/>
      <c r="O3279" s="1136"/>
    </row>
    <row r="3280" spans="1:15" ht="24.75" customHeight="1" thickBot="1">
      <c r="A3280" s="263">
        <f>A3240+1</f>
        <v>84</v>
      </c>
      <c r="B3280" s="1137" t="s">
        <v>56</v>
      </c>
      <c r="C3280" s="1137"/>
      <c r="D3280" s="1137"/>
      <c r="E3280" s="1137"/>
      <c r="F3280" s="1137"/>
      <c r="G3280" s="1137"/>
      <c r="H3280" s="1137"/>
      <c r="I3280" s="1137"/>
      <c r="J3280" s="1137"/>
      <c r="K3280" s="1137"/>
      <c r="L3280" s="1137"/>
      <c r="M3280" s="1137"/>
      <c r="N3280" s="1137"/>
      <c r="O3280" s="1137"/>
    </row>
    <row r="3281" spans="1:16" s="430" customFormat="1" ht="30.75" customHeight="1" thickTop="1">
      <c r="A3281" s="1138"/>
      <c r="B3281" s="1139"/>
      <c r="C3281" s="1140"/>
      <c r="D3281" s="1143" t="str">
        <f>Master!$E$8</f>
        <v>Govt. Sr. Secondary School Raimalwada</v>
      </c>
      <c r="E3281" s="1144"/>
      <c r="F3281" s="1144"/>
      <c r="G3281" s="1144"/>
      <c r="H3281" s="1144"/>
      <c r="I3281" s="1144"/>
      <c r="J3281" s="1144"/>
      <c r="K3281" s="1144"/>
      <c r="L3281" s="1144"/>
      <c r="M3281" s="1144"/>
      <c r="N3281" s="1144"/>
      <c r="O3281" s="1145"/>
    </row>
    <row r="3282" spans="1:16" ht="26.25" customHeight="1" thickBot="1">
      <c r="A3282" s="1138"/>
      <c r="B3282" s="1141"/>
      <c r="C3282" s="1142"/>
      <c r="D3282" s="1146" t="str">
        <f>Master!$E$11</f>
        <v>P.S.-Bapini (Jodhpur)</v>
      </c>
      <c r="E3282" s="1147"/>
      <c r="F3282" s="1147"/>
      <c r="G3282" s="1147"/>
      <c r="H3282" s="1147"/>
      <c r="I3282" s="1147"/>
      <c r="J3282" s="1147"/>
      <c r="K3282" s="1147"/>
      <c r="L3282" s="1147"/>
      <c r="M3282" s="1147"/>
      <c r="N3282" s="1147"/>
      <c r="O3282" s="1148"/>
    </row>
    <row r="3283" spans="1:16" ht="22.5" customHeight="1">
      <c r="A3283" s="1138"/>
      <c r="B3283" s="262"/>
      <c r="C3283" s="1149" t="s">
        <v>183</v>
      </c>
      <c r="D3283" s="1150"/>
      <c r="E3283" s="1150"/>
      <c r="F3283" s="1150"/>
      <c r="G3283" s="1151"/>
      <c r="H3283" s="1158" t="s">
        <v>156</v>
      </c>
      <c r="I3283" s="1158"/>
      <c r="J3283" s="1161">
        <f>VLOOKUP($A3280,'Class-9'!$B$9:$K$108,6)</f>
        <v>0</v>
      </c>
      <c r="K3283" s="1162"/>
      <c r="L3283" s="1167" t="s">
        <v>76</v>
      </c>
      <c r="M3283" s="1168"/>
      <c r="N3283" s="1169" t="str">
        <f>Master!$E$14</f>
        <v>08151106901</v>
      </c>
      <c r="O3283" s="1170"/>
    </row>
    <row r="3284" spans="1:16" ht="18.75" customHeight="1">
      <c r="A3284" s="1138"/>
      <c r="B3284" s="37"/>
      <c r="C3284" s="1152"/>
      <c r="D3284" s="1153"/>
      <c r="E3284" s="1153"/>
      <c r="F3284" s="1153"/>
      <c r="G3284" s="1154"/>
      <c r="H3284" s="1159"/>
      <c r="I3284" s="1159"/>
      <c r="J3284" s="1163"/>
      <c r="K3284" s="1164"/>
      <c r="L3284" s="1171" t="s">
        <v>72</v>
      </c>
      <c r="M3284" s="1172"/>
      <c r="N3284" s="1172"/>
      <c r="O3284" s="1173"/>
      <c r="P3284" s="104" t="s">
        <v>191</v>
      </c>
    </row>
    <row r="3285" spans="1:16" ht="23.25" customHeight="1" thickBot="1">
      <c r="A3285" s="1138"/>
      <c r="B3285" s="37"/>
      <c r="C3285" s="1155"/>
      <c r="D3285" s="1156"/>
      <c r="E3285" s="1156"/>
      <c r="F3285" s="1156"/>
      <c r="G3285" s="1157"/>
      <c r="H3285" s="1160"/>
      <c r="I3285" s="1160"/>
      <c r="J3285" s="1165"/>
      <c r="K3285" s="1166"/>
      <c r="L3285" s="1174" t="s">
        <v>57</v>
      </c>
      <c r="M3285" s="1175"/>
      <c r="N3285" s="1176" t="str">
        <f>Master!$E$6</f>
        <v>2021-22</v>
      </c>
      <c r="O3285" s="1177"/>
    </row>
    <row r="3286" spans="1:16" ht="20.25" customHeight="1">
      <c r="A3286" s="1138"/>
      <c r="B3286" s="417" t="s">
        <v>200</v>
      </c>
      <c r="C3286" s="1178" t="s">
        <v>22</v>
      </c>
      <c r="D3286" s="1179"/>
      <c r="E3286" s="1179"/>
      <c r="F3286" s="1180"/>
      <c r="G3286" s="23" t="s">
        <v>181</v>
      </c>
      <c r="H3286" s="1181">
        <f>VLOOKUP($A3280,'Class-9'!$B$9:$FL$108,4,0)</f>
        <v>0</v>
      </c>
      <c r="I3286" s="1181"/>
      <c r="J3286" s="1181"/>
      <c r="K3286" s="1181"/>
      <c r="L3286" s="1181"/>
      <c r="M3286" s="1181"/>
      <c r="N3286" s="1181"/>
      <c r="O3286" s="1182"/>
    </row>
    <row r="3287" spans="1:16" ht="20.25" customHeight="1">
      <c r="A3287" s="1138"/>
      <c r="B3287" s="417" t="s">
        <v>200</v>
      </c>
      <c r="C3287" s="1183" t="s">
        <v>24</v>
      </c>
      <c r="D3287" s="1184"/>
      <c r="E3287" s="1184"/>
      <c r="F3287" s="1185"/>
      <c r="G3287" s="31" t="s">
        <v>181</v>
      </c>
      <c r="H3287" s="1186">
        <f>VLOOKUP($A3280,'Class-9'!$B$9:$FL$108,7,0)</f>
        <v>0</v>
      </c>
      <c r="I3287" s="1186"/>
      <c r="J3287" s="1186"/>
      <c r="K3287" s="1186"/>
      <c r="L3287" s="1186"/>
      <c r="M3287" s="1186"/>
      <c r="N3287" s="1186"/>
      <c r="O3287" s="1187"/>
    </row>
    <row r="3288" spans="1:16" ht="20.25" customHeight="1">
      <c r="A3288" s="1138"/>
      <c r="B3288" s="417" t="s">
        <v>200</v>
      </c>
      <c r="C3288" s="1183" t="s">
        <v>25</v>
      </c>
      <c r="D3288" s="1184"/>
      <c r="E3288" s="1184"/>
      <c r="F3288" s="1185"/>
      <c r="G3288" s="31" t="s">
        <v>181</v>
      </c>
      <c r="H3288" s="1186">
        <f>VLOOKUP($A3280,'Class-9'!$B$9:$FL$108,8,0)</f>
        <v>0</v>
      </c>
      <c r="I3288" s="1186"/>
      <c r="J3288" s="1186"/>
      <c r="K3288" s="1186"/>
      <c r="L3288" s="1186"/>
      <c r="M3288" s="1186"/>
      <c r="N3288" s="1186"/>
      <c r="O3288" s="1187"/>
    </row>
    <row r="3289" spans="1:16" ht="20.25" customHeight="1">
      <c r="A3289" s="1138"/>
      <c r="B3289" s="417" t="s">
        <v>200</v>
      </c>
      <c r="C3289" s="1183" t="s">
        <v>58</v>
      </c>
      <c r="D3289" s="1184"/>
      <c r="E3289" s="1184"/>
      <c r="F3289" s="1185"/>
      <c r="G3289" s="31" t="s">
        <v>181</v>
      </c>
      <c r="H3289" s="1186">
        <f>VLOOKUP($A3280,'Class-9'!$B$9:$FL$108,9,0)</f>
        <v>0</v>
      </c>
      <c r="I3289" s="1186"/>
      <c r="J3289" s="1186"/>
      <c r="K3289" s="1186"/>
      <c r="L3289" s="1186"/>
      <c r="M3289" s="1186"/>
      <c r="N3289" s="1186"/>
      <c r="O3289" s="1187"/>
    </row>
    <row r="3290" spans="1:16" ht="20.25" customHeight="1">
      <c r="A3290" s="1138"/>
      <c r="B3290" s="417" t="s">
        <v>200</v>
      </c>
      <c r="C3290" s="1183" t="s">
        <v>59</v>
      </c>
      <c r="D3290" s="1184"/>
      <c r="E3290" s="1184"/>
      <c r="F3290" s="1185"/>
      <c r="G3290" s="31" t="s">
        <v>181</v>
      </c>
      <c r="H3290" s="1188" t="str">
        <f>CONCATENATE('Class-9'!$G$4,'Class-9'!$J$4)</f>
        <v>9(A)</v>
      </c>
      <c r="I3290" s="1186"/>
      <c r="J3290" s="1186"/>
      <c r="K3290" s="1186"/>
      <c r="L3290" s="1186"/>
      <c r="M3290" s="1186"/>
      <c r="N3290" s="1186"/>
      <c r="O3290" s="1187"/>
    </row>
    <row r="3291" spans="1:16" ht="20.25" customHeight="1" thickBot="1">
      <c r="A3291" s="1138"/>
      <c r="B3291" s="417" t="s">
        <v>200</v>
      </c>
      <c r="C3291" s="1189" t="s">
        <v>27</v>
      </c>
      <c r="D3291" s="1190"/>
      <c r="E3291" s="1190"/>
      <c r="F3291" s="1191"/>
      <c r="G3291" s="80" t="s">
        <v>181</v>
      </c>
      <c r="H3291" s="1192">
        <f>VLOOKUP($A3280,'Class-9'!$B$9:$FL$108,10,0)</f>
        <v>0</v>
      </c>
      <c r="I3291" s="1192"/>
      <c r="J3291" s="1192"/>
      <c r="K3291" s="1192"/>
      <c r="L3291" s="1192"/>
      <c r="M3291" s="1192"/>
      <c r="N3291" s="1192"/>
      <c r="O3291" s="1193"/>
    </row>
    <row r="3292" spans="1:16" ht="16.5" customHeight="1">
      <c r="A3292" s="1138"/>
      <c r="B3292" s="417" t="s">
        <v>200</v>
      </c>
      <c r="C3292" s="1194" t="s">
        <v>60</v>
      </c>
      <c r="D3292" s="1195"/>
      <c r="E3292" s="1198" t="s">
        <v>81</v>
      </c>
      <c r="F3292" s="1198" t="s">
        <v>82</v>
      </c>
      <c r="G3292" s="1200" t="s">
        <v>32</v>
      </c>
      <c r="H3292" s="1202" t="s">
        <v>61</v>
      </c>
      <c r="I3292" s="1202"/>
      <c r="J3292" s="1203"/>
      <c r="K3292" s="1204" t="s">
        <v>97</v>
      </c>
      <c r="L3292" s="1205"/>
      <c r="M3292" s="1206"/>
      <c r="N3292" s="1097" t="s">
        <v>88</v>
      </c>
      <c r="O3292" s="1099" t="s">
        <v>118</v>
      </c>
    </row>
    <row r="3293" spans="1:16" ht="16.5" customHeight="1">
      <c r="A3293" s="1138"/>
      <c r="B3293" s="417" t="s">
        <v>200</v>
      </c>
      <c r="C3293" s="1196"/>
      <c r="D3293" s="1197"/>
      <c r="E3293" s="1199"/>
      <c r="F3293" s="1199"/>
      <c r="G3293" s="1201"/>
      <c r="H3293" s="428" t="s">
        <v>31</v>
      </c>
      <c r="I3293" s="254" t="s">
        <v>194</v>
      </c>
      <c r="J3293" s="429" t="s">
        <v>32</v>
      </c>
      <c r="K3293" s="428" t="s">
        <v>31</v>
      </c>
      <c r="L3293" s="254" t="s">
        <v>194</v>
      </c>
      <c r="M3293" s="429" t="s">
        <v>32</v>
      </c>
      <c r="N3293" s="1098"/>
      <c r="O3293" s="1100"/>
    </row>
    <row r="3294" spans="1:16" ht="16.5" customHeight="1" thickBot="1">
      <c r="A3294" s="1138"/>
      <c r="B3294" s="417" t="s">
        <v>200</v>
      </c>
      <c r="C3294" s="1102" t="s">
        <v>62</v>
      </c>
      <c r="D3294" s="1103"/>
      <c r="E3294" s="253">
        <f>'Class-9'!$L$7</f>
        <v>10</v>
      </c>
      <c r="F3294" s="253">
        <f>'Class-9'!$M$7</f>
        <v>10</v>
      </c>
      <c r="G3294" s="255">
        <f>SUM(E3294:F3294)</f>
        <v>20</v>
      </c>
      <c r="H3294" s="253">
        <f>'Class-9'!$O$7</f>
        <v>24</v>
      </c>
      <c r="I3294" s="253">
        <f>'Class-9'!$P$7</f>
        <v>6</v>
      </c>
      <c r="J3294" s="255">
        <f>SUM(H3294:I3294)</f>
        <v>30</v>
      </c>
      <c r="K3294" s="253">
        <f>'Class-9'!$R$7</f>
        <v>40</v>
      </c>
      <c r="L3294" s="253">
        <f>'Class-9'!$S$7</f>
        <v>10</v>
      </c>
      <c r="M3294" s="255">
        <f>SUM(K3294:L3294)</f>
        <v>50</v>
      </c>
      <c r="N3294" s="129">
        <f>SUM(G3294,J3294,M3294)</f>
        <v>100</v>
      </c>
      <c r="O3294" s="1101"/>
    </row>
    <row r="3295" spans="1:16" ht="16.5" customHeight="1">
      <c r="A3295" s="1138"/>
      <c r="B3295" s="417" t="s">
        <v>200</v>
      </c>
      <c r="C3295" s="1104" t="str">
        <f>'Class-9'!$L$3</f>
        <v>HINDI</v>
      </c>
      <c r="D3295" s="1105"/>
      <c r="E3295" s="81">
        <f>IF($J3283="TC",0,IF($J3283="Nso",0,VLOOKUP($A3280,'Class-9'!$B$9:$FL$108,11,0)))</f>
        <v>0</v>
      </c>
      <c r="F3295" s="81">
        <f>IF($J3283="TC",0,IF($J3283="Nso",0,VLOOKUP($A3280,'Class-9'!$B$9:$FL$108,12,0)))</f>
        <v>0</v>
      </c>
      <c r="G3295" s="256">
        <f>E3295+F3295</f>
        <v>0</v>
      </c>
      <c r="H3295" s="81">
        <f>IF($J3283="TC",0,IF($J3283="Nso",0,VLOOKUP($A3280,'Class-9'!$B$9:$FL$108,14,0)))</f>
        <v>0</v>
      </c>
      <c r="I3295" s="81">
        <f>IF($J3283="TC",0,IF($J3283="Nso",0,VLOOKUP($A3280,'Class-9'!$B$9:$FL$108,15,0)))</f>
        <v>0</v>
      </c>
      <c r="J3295" s="256">
        <f>H3295+I3295</f>
        <v>0</v>
      </c>
      <c r="K3295" s="81">
        <f>IF($J3283="TC",0,IF($J3283="Nso",0,VLOOKUP($A3280,'Class-9'!$B$9:$FL$108,17,0)))</f>
        <v>0</v>
      </c>
      <c r="L3295" s="81">
        <f>IF($J3283="Nso",0,VLOOKUP($A3280,'Class-9'!$B$9:$FL$108,18,0))</f>
        <v>0</v>
      </c>
      <c r="M3295" s="256">
        <f>K3295+L3295</f>
        <v>0</v>
      </c>
      <c r="N3295" s="81">
        <f>G3295+J3295+M3295</f>
        <v>0</v>
      </c>
      <c r="O3295" s="82" t="str">
        <f>IF($J3283="TC",0,IF($J3283="Nso",0,VLOOKUP($A3280,'Class-9'!$B$9:$FL$108,24,0)))</f>
        <v/>
      </c>
    </row>
    <row r="3296" spans="1:16" ht="16.5" customHeight="1" thickBot="1">
      <c r="A3296" s="1138"/>
      <c r="B3296" s="417" t="s">
        <v>200</v>
      </c>
      <c r="C3296" s="1106" t="str">
        <f>'Class-9'!$Z$3</f>
        <v>ENGLISH</v>
      </c>
      <c r="D3296" s="1107"/>
      <c r="E3296" s="419">
        <f>IF($J3283="TC",0,IF($J3283="Nso",0,VLOOKUP($A3280,'Class-9'!$B$9:$FL$108,25,0)))</f>
        <v>0</v>
      </c>
      <c r="F3296" s="419">
        <f>IF($J3283="TC",0,IF($J3283="Nso",0,VLOOKUP($A3280,'Class-9'!$B$9:$FL$108,26,0)))</f>
        <v>0</v>
      </c>
      <c r="G3296" s="420">
        <f t="shared" ref="G3296" si="664">E3296+F3296</f>
        <v>0</v>
      </c>
      <c r="H3296" s="421">
        <f>IF($J3283="TC",0,IF($J3283="Nso",0,VLOOKUP($A3280,'Class-9'!$B$9:$FL$108,28,0)))</f>
        <v>0</v>
      </c>
      <c r="I3296" s="419">
        <f>IF($J3283="TC",0,IF($J3283="Nso",0,VLOOKUP($A3280,'Class-9'!$B$9:$FL$108,29,0)))</f>
        <v>0</v>
      </c>
      <c r="J3296" s="420">
        <f t="shared" ref="J3296" si="665">H3296+I3296</f>
        <v>0</v>
      </c>
      <c r="K3296" s="419">
        <f>IF($J3283="TC",0,IF($J3283="Nso",0,VLOOKUP($A3280,'Class-9'!$B$9:$FL$108,31,0)))</f>
        <v>0</v>
      </c>
      <c r="L3296" s="419">
        <f>IF($J3283="Nso",0,VLOOKUP($A3280,'Class-9'!$B$9:$FL$108,32,0))</f>
        <v>0</v>
      </c>
      <c r="M3296" s="420">
        <f t="shared" ref="M3296" si="666">K3296+L3296</f>
        <v>0</v>
      </c>
      <c r="N3296" s="419">
        <f t="shared" ref="N3296" si="667">G3296+J3296+M3296</f>
        <v>0</v>
      </c>
      <c r="O3296" s="422" t="str">
        <f>IF($J3283="TC",0,IF($J3283="Nso",0,VLOOKUP($A3280,'Class-9'!$B$9:$FL$108,38,0)))</f>
        <v/>
      </c>
    </row>
    <row r="3297" spans="1:15" ht="16.5" customHeight="1" thickBot="1">
      <c r="A3297" s="1138"/>
      <c r="B3297" s="417" t="s">
        <v>200</v>
      </c>
      <c r="C3297" s="1108" t="s">
        <v>62</v>
      </c>
      <c r="D3297" s="1109"/>
      <c r="E3297" s="424">
        <f>'Class-9'!$AN$7</f>
        <v>20</v>
      </c>
      <c r="F3297" s="424">
        <f>'Class-9'!$AO$7</f>
        <v>20</v>
      </c>
      <c r="G3297" s="425">
        <f>SUM(E3297:F3297)</f>
        <v>40</v>
      </c>
      <c r="H3297" s="424">
        <f>'Class-9'!$AQ$7</f>
        <v>48</v>
      </c>
      <c r="I3297" s="424">
        <f>'Class-9'!$AR$7</f>
        <v>12</v>
      </c>
      <c r="J3297" s="425">
        <f>SUM(H3297:I3297)</f>
        <v>60</v>
      </c>
      <c r="K3297" s="424">
        <f>'Class-9'!$AT$7</f>
        <v>80</v>
      </c>
      <c r="L3297" s="424">
        <f>'Class-9'!$AU$7</f>
        <v>20</v>
      </c>
      <c r="M3297" s="425">
        <f>SUM(K3297:L3297)</f>
        <v>100</v>
      </c>
      <c r="N3297" s="426">
        <f>SUM(G3297,J3297,M3297)</f>
        <v>200</v>
      </c>
      <c r="O3297" s="427" t="s">
        <v>201</v>
      </c>
    </row>
    <row r="3298" spans="1:15" ht="16.5" customHeight="1">
      <c r="A3298" s="1138"/>
      <c r="B3298" s="417" t="s">
        <v>200</v>
      </c>
      <c r="C3298" s="1110" t="str">
        <f>'Class-9'!$AN$3</f>
        <v>SANSKRIT-I</v>
      </c>
      <c r="D3298" s="1111"/>
      <c r="E3298" s="81">
        <f>IF($J3283="TC",0,IF($J3283="Nso",0,VLOOKUP($A3280,'Class-9'!$B$9:$FL$108,39,0)))</f>
        <v>0</v>
      </c>
      <c r="F3298" s="81">
        <f>IF($J3283="TC",0,IF($J3283="TC",0,IF($J3283="Nso",0,VLOOKUP($A3280,'Class-9'!$B$9:$FL$108,40,0))))</f>
        <v>0</v>
      </c>
      <c r="G3298" s="423">
        <f t="shared" ref="G3298:G3302" si="668">E3298+F3298</f>
        <v>0</v>
      </c>
      <c r="H3298" s="410">
        <f>IF($J3283="TC",0,IF($J3283="Nso",0,VLOOKUP($A3280,'Class-9'!$B$9:$FL$108,42,0)))</f>
        <v>0</v>
      </c>
      <c r="I3298" s="81">
        <f>IF($J3283="TC",0,IF($J3283="Nso",0,VLOOKUP($A3280,'Class-9'!$B$9:$FL$108,43,0)))</f>
        <v>0</v>
      </c>
      <c r="J3298" s="423">
        <f t="shared" ref="J3298:J3302" si="669">H3298+I3298</f>
        <v>0</v>
      </c>
      <c r="K3298" s="81">
        <f>IF($J3283="TC",0,IF($J3283="Nso",0,VLOOKUP($A3280,'Class-9'!$B$9:$FL$108,45,0)))</f>
        <v>0</v>
      </c>
      <c r="L3298" s="81">
        <f>IF($J3283="Nso",0,VLOOKUP($A3280,'Class-9'!$B$9:$FL$108,46,0))</f>
        <v>0</v>
      </c>
      <c r="M3298" s="423">
        <f t="shared" ref="M3298:M3302" si="670">K3298+L3298</f>
        <v>0</v>
      </c>
      <c r="N3298" s="81">
        <f t="shared" ref="N3298:N3302" si="671">G3298+J3298+M3298</f>
        <v>0</v>
      </c>
      <c r="O3298" s="82" t="str">
        <f>IF($J3283="TC",0,IF($J3283="Nso",0,VLOOKUP($A3280,'Class-9'!$B$9:$FL$108,52,0)))</f>
        <v/>
      </c>
    </row>
    <row r="3299" spans="1:15" ht="16.5" customHeight="1">
      <c r="A3299" s="1138"/>
      <c r="B3299" s="417" t="s">
        <v>200</v>
      </c>
      <c r="C3299" s="1112" t="str">
        <f>'Class-9'!$BB$3</f>
        <v>SANSKRIT-II</v>
      </c>
      <c r="D3299" s="1113"/>
      <c r="E3299" s="81">
        <f>IF($J3283="TC",0,IF($J3283="Nso",0,VLOOKUP($A3280,'Class-9'!$B$9:$FL$108,53,0)))</f>
        <v>0</v>
      </c>
      <c r="F3299" s="81">
        <f>IF($J3283="TC",0,IF($J3283="Nso",0,VLOOKUP($A3280,'Class-9'!$B$9:$FL$108,54,0)))</f>
        <v>0</v>
      </c>
      <c r="G3299" s="257">
        <f t="shared" si="668"/>
        <v>0</v>
      </c>
      <c r="H3299" s="258">
        <f>IF($J3283="TC",0,IF($J3283="Nso",0,VLOOKUP($A3280,'Class-9'!$B$9:$FL$108,56,0)))</f>
        <v>0</v>
      </c>
      <c r="I3299" s="81">
        <f>IF($J3283="TC",0,IF($J3283="Nso",0,VLOOKUP($A3280,'Class-9'!$B$9:$FL$108,57,0)))</f>
        <v>0</v>
      </c>
      <c r="J3299" s="257">
        <f t="shared" si="669"/>
        <v>0</v>
      </c>
      <c r="K3299" s="81">
        <f>IF($J3283="TC",0,IF($J3283="Nso",0,VLOOKUP($A3280,'Class-9'!$B$9:$FL$108,59,0)))</f>
        <v>0</v>
      </c>
      <c r="L3299" s="81">
        <f>IF($J3283="Nso",0,VLOOKUP($A3280,'Class-9'!$B$9:$FL$108,60,0))</f>
        <v>0</v>
      </c>
      <c r="M3299" s="257">
        <f t="shared" si="670"/>
        <v>0</v>
      </c>
      <c r="N3299" s="81">
        <f t="shared" si="671"/>
        <v>0</v>
      </c>
      <c r="O3299" s="82" t="str">
        <f>IF($J3283="TC",0,IF($J3283="Nso",0,VLOOKUP($A3280,'Class-9'!$B$9:$FL$108,66,0)))</f>
        <v/>
      </c>
    </row>
    <row r="3300" spans="1:15" ht="16.5" customHeight="1">
      <c r="A3300" s="1138"/>
      <c r="B3300" s="417" t="s">
        <v>200</v>
      </c>
      <c r="C3300" s="1112" t="str">
        <f>'Class-9'!$BP$3</f>
        <v>MATHEMATICS</v>
      </c>
      <c r="D3300" s="1113"/>
      <c r="E3300" s="81">
        <f>IF($J3283="TC",0,IF($J3283="Nso",0,VLOOKUP($A3280,'Class-9'!$B$9:$FL$108,67,0)))</f>
        <v>0</v>
      </c>
      <c r="F3300" s="81">
        <f>IF($J3283="TC",0,IF($J3283="Nso",0,VLOOKUP($A3280,'Class-9'!$B$9:$FL$108,68,0)))</f>
        <v>0</v>
      </c>
      <c r="G3300" s="257">
        <f t="shared" si="668"/>
        <v>0</v>
      </c>
      <c r="H3300" s="258">
        <f>IF($J3283="TC",0,IF($J3283="Nso",0,VLOOKUP($A3280,'Class-9'!$B$9:$FL$108,70,0)))</f>
        <v>0</v>
      </c>
      <c r="I3300" s="81">
        <f>IF($J3283="TC",0,IF($J3283="Nso",0,VLOOKUP($A3280,'Class-9'!$B$9:$FL$108,71,0)))</f>
        <v>0</v>
      </c>
      <c r="J3300" s="257">
        <f t="shared" si="669"/>
        <v>0</v>
      </c>
      <c r="K3300" s="81">
        <f>IF($J3283="TC",0,IF($J3283="Nso",0,VLOOKUP($A3280,'Class-9'!$B$9:$FL$108,73,0)))</f>
        <v>0</v>
      </c>
      <c r="L3300" s="81">
        <f>IF($J3283="Nso",0,VLOOKUP($A3280,'Class-9'!$B$9:$FL$108,74,0))</f>
        <v>0</v>
      </c>
      <c r="M3300" s="257">
        <f t="shared" si="670"/>
        <v>0</v>
      </c>
      <c r="N3300" s="81">
        <f t="shared" si="671"/>
        <v>0</v>
      </c>
      <c r="O3300" s="82" t="str">
        <f>IF($J3283="TC",0,IF($J3283="Nso",0,VLOOKUP($A3280,'Class-9'!$B$9:$FL$108,80,0)))</f>
        <v/>
      </c>
    </row>
    <row r="3301" spans="1:15" ht="16.5" customHeight="1">
      <c r="A3301" s="1138"/>
      <c r="B3301" s="417" t="s">
        <v>200</v>
      </c>
      <c r="C3301" s="1114" t="str">
        <f>'Class-9'!$CD$3</f>
        <v>SCIENCE</v>
      </c>
      <c r="D3301" s="1115"/>
      <c r="E3301" s="411">
        <f>IF($J3283="TC",0,IF($J3283="Nso",0,VLOOKUP($A3280,'Class-9'!$B$9:$FL$108,81,0)))</f>
        <v>0</v>
      </c>
      <c r="F3301" s="411">
        <f>IF($J3283="TC",0,IF($J3283="Nso",0,VLOOKUP($A3280,'Class-9'!$B$9:$FL$108,82,0)))</f>
        <v>0</v>
      </c>
      <c r="G3301" s="412">
        <f t="shared" si="668"/>
        <v>0</v>
      </c>
      <c r="H3301" s="413">
        <f>IF($J3283="TC",0,IF($J3283="Nso",0,VLOOKUP($A3280,'Class-9'!$B$9:$FL$108,84,0)))</f>
        <v>0</v>
      </c>
      <c r="I3301" s="411">
        <f>IF($J3283="TC",0,IF($J3283="Nso",0,VLOOKUP($A3280,'Class-9'!$B$9:$FL$108,85,0)))</f>
        <v>0</v>
      </c>
      <c r="J3301" s="412">
        <f t="shared" si="669"/>
        <v>0</v>
      </c>
      <c r="K3301" s="411">
        <f>IF($J3283="TC",0,IF($J3283="Nso",0,VLOOKUP($A3280,'Class-9'!$B$9:$FL$108,87,0)))</f>
        <v>0</v>
      </c>
      <c r="L3301" s="411">
        <f>IF($J3283="Nso",0,VLOOKUP($A3280,'Class-9'!$B$9:$FL$108,88,0))</f>
        <v>0</v>
      </c>
      <c r="M3301" s="412">
        <f t="shared" si="670"/>
        <v>0</v>
      </c>
      <c r="N3301" s="411">
        <f t="shared" si="671"/>
        <v>0</v>
      </c>
      <c r="O3301" s="414" t="str">
        <f>IF($J3283="TC",0,IF($J3283="Nso",0,VLOOKUP($A3280,'Class-9'!$B$9:$FL$108,94,0)))</f>
        <v/>
      </c>
    </row>
    <row r="3302" spans="1:15" ht="16.5" customHeight="1" thickBot="1">
      <c r="A3302" s="1138"/>
      <c r="B3302" s="417" t="s">
        <v>200</v>
      </c>
      <c r="C3302" s="1114" t="str">
        <f>'Class-9'!$CR$3</f>
        <v>SOCIAL SCIENCE</v>
      </c>
      <c r="D3302" s="1115"/>
      <c r="E3302" s="411">
        <f>IF($J3284="TC",0,IF($J3283="Nso",0,VLOOKUP($A3280,'Class-9'!$B$9:$FL$108,95,0)))</f>
        <v>0</v>
      </c>
      <c r="F3302" s="411">
        <f>IF($J3284="TC",0,IF($J3283="Nso",0,VLOOKUP($A3280,'Class-9'!$B$9:$FL$108,96,0)))</f>
        <v>0</v>
      </c>
      <c r="G3302" s="412">
        <f t="shared" si="668"/>
        <v>0</v>
      </c>
      <c r="H3302" s="413">
        <f>IF($J3284="TC",0,IF($J3283="Nso",0,VLOOKUP($A3280,'Class-9'!$B$9:$FL$108,98,0)))</f>
        <v>0</v>
      </c>
      <c r="I3302" s="411">
        <f>IF($J3284="TC",0,IF($J3283="Nso",0,VLOOKUP($A3280,'Class-9'!$B$9:$FL$108,99,0)))</f>
        <v>0</v>
      </c>
      <c r="J3302" s="412">
        <f t="shared" si="669"/>
        <v>0</v>
      </c>
      <c r="K3302" s="411">
        <f>IF($J3284="TC",0,IF($J3283="Nso",0,VLOOKUP($A3280,'Class-9'!$B$9:$FL$108,101,0)))</f>
        <v>0</v>
      </c>
      <c r="L3302" s="411">
        <f>IF($J3284="Nso",0,VLOOKUP($A3280,'Class-9'!$B$9:$FL$108,102,0))</f>
        <v>0</v>
      </c>
      <c r="M3302" s="412">
        <f t="shared" si="670"/>
        <v>0</v>
      </c>
      <c r="N3302" s="411">
        <f t="shared" si="671"/>
        <v>0</v>
      </c>
      <c r="O3302" s="414" t="str">
        <f>IF($J3284="TC",0,IF($J3283="Nso",0,VLOOKUP($A3280,'Class-9'!$B$9:$FL$108,108,0)))</f>
        <v/>
      </c>
    </row>
    <row r="3303" spans="1:15" ht="23.25" customHeight="1">
      <c r="A3303" s="1138"/>
      <c r="B3303" s="417" t="s">
        <v>200</v>
      </c>
      <c r="C3303" s="1116" t="s">
        <v>89</v>
      </c>
      <c r="D3303" s="1117"/>
      <c r="E3303" s="1118"/>
      <c r="F3303" s="1122" t="s">
        <v>90</v>
      </c>
      <c r="G3303" s="1123"/>
      <c r="H3303" s="1124" t="s">
        <v>91</v>
      </c>
      <c r="I3303" s="1125"/>
      <c r="J3303" s="1126" t="s">
        <v>47</v>
      </c>
      <c r="K3303" s="1127"/>
      <c r="L3303" s="415" t="s">
        <v>111</v>
      </c>
      <c r="M3303" s="1128" t="s">
        <v>45</v>
      </c>
      <c r="N3303" s="1129"/>
      <c r="O3303" s="416" t="s">
        <v>49</v>
      </c>
    </row>
    <row r="3304" spans="1:15" ht="20.25" customHeight="1" thickBot="1">
      <c r="A3304" s="1138"/>
      <c r="B3304" s="417" t="s">
        <v>200</v>
      </c>
      <c r="C3304" s="1119"/>
      <c r="D3304" s="1120"/>
      <c r="E3304" s="1121"/>
      <c r="F3304" s="1130">
        <f>IF($J3283="TC",0,IF($J3283="Nso",0,VLOOKUP($A3280,'Class-9'!$B$9:$FL$108,160,0)))</f>
        <v>0</v>
      </c>
      <c r="G3304" s="1131"/>
      <c r="H3304" s="1130">
        <f>IF($J3283="TC",0,IF($J3283="Nso",0,VLOOKUP($A3280,'Class-9'!$B$9:$FL$108,161,0)))</f>
        <v>0</v>
      </c>
      <c r="I3304" s="1131"/>
      <c r="J3304" s="1132">
        <f>IF($J3283="TC",0,IF($J3283="Nso",0,VLOOKUP($A3280,'Class-9'!$B$9:$FL$108,162,0)))</f>
        <v>0</v>
      </c>
      <c r="K3304" s="1133"/>
      <c r="L3304" s="259" t="str">
        <f>IF($J3283="TC",0,IF($J3283="Nso",0,VLOOKUP($A3280,'Class-9'!$B$9:$FL$108,163,0)))</f>
        <v/>
      </c>
      <c r="M3304" s="1134" t="str">
        <f>IF($J3283="TC","TC",IF($J3283="Nso","NSO",VLOOKUP($A3280,'Class-9'!$B$9:$FL$108,164,0)))</f>
        <v/>
      </c>
      <c r="N3304" s="1135"/>
      <c r="O3304" s="79" t="str">
        <f>IF($J3283="Nso",0,VLOOKUP($A3280,'Class-9'!$B$9:$FL$108,166,0))</f>
        <v/>
      </c>
    </row>
    <row r="3305" spans="1:15" ht="20.25" customHeight="1">
      <c r="A3305" s="1138"/>
      <c r="B3305" s="417" t="s">
        <v>200</v>
      </c>
      <c r="C3305" s="1061" t="s">
        <v>64</v>
      </c>
      <c r="D3305" s="1062"/>
      <c r="E3305" s="1062"/>
      <c r="F3305" s="1062"/>
      <c r="G3305" s="1062"/>
      <c r="H3305" s="1063"/>
      <c r="I3305" s="1064" t="s">
        <v>65</v>
      </c>
      <c r="J3305" s="1065"/>
      <c r="K3305" s="1065"/>
      <c r="L3305" s="83">
        <f>VLOOKUP($A3280,'Class-9'!$B$9:$FL$108,157,0)</f>
        <v>0</v>
      </c>
      <c r="M3305" s="1066" t="s">
        <v>121</v>
      </c>
      <c r="N3305" s="1067"/>
      <c r="O3305" s="1068"/>
    </row>
    <row r="3306" spans="1:15" ht="20.25" customHeight="1" thickBot="1">
      <c r="A3306" s="1138"/>
      <c r="B3306" s="417" t="s">
        <v>200</v>
      </c>
      <c r="C3306" s="1069" t="s">
        <v>60</v>
      </c>
      <c r="D3306" s="1070"/>
      <c r="E3306" s="1070"/>
      <c r="F3306" s="1071" t="s">
        <v>192</v>
      </c>
      <c r="G3306" s="1071"/>
      <c r="H3306" s="260" t="s">
        <v>53</v>
      </c>
      <c r="I3306" s="1072" t="s">
        <v>66</v>
      </c>
      <c r="J3306" s="1073"/>
      <c r="K3306" s="1073"/>
      <c r="L3306" s="113">
        <f>VLOOKUP($A3280,'Class-9'!$B$9:$FL$108,158,0)</f>
        <v>0</v>
      </c>
      <c r="M3306" s="1074" t="str">
        <f>IF($J3283="TC",0,IF($J3283="Nso",0,VLOOKUP($A3280,'Class-9'!$B$9:$FL$108,159,0)))</f>
        <v/>
      </c>
      <c r="N3306" s="1075"/>
      <c r="O3306" s="1076"/>
    </row>
    <row r="3307" spans="1:15" ht="17.25" customHeight="1">
      <c r="A3307" s="1138"/>
      <c r="B3307" s="417" t="s">
        <v>200</v>
      </c>
      <c r="C3307" s="1069"/>
      <c r="D3307" s="1070"/>
      <c r="E3307" s="1070"/>
      <c r="F3307" s="1071"/>
      <c r="G3307" s="1071"/>
      <c r="H3307" s="261" t="s">
        <v>119</v>
      </c>
      <c r="I3307" s="1077" t="s">
        <v>67</v>
      </c>
      <c r="J3307" s="1078"/>
      <c r="K3307" s="1078"/>
      <c r="L3307" s="1079">
        <f>IF($J3283="TC","Transferred",IF($J3283="Nso","NameSeparated",VLOOKUP($A3280,'Class-9'!$B$9:$FL$108,167,0)))</f>
        <v>0</v>
      </c>
      <c r="M3307" s="1079"/>
      <c r="N3307" s="1079"/>
      <c r="O3307" s="1080"/>
    </row>
    <row r="3308" spans="1:15" ht="17.25" customHeight="1">
      <c r="A3308" s="1138"/>
      <c r="B3308" s="417" t="s">
        <v>200</v>
      </c>
      <c r="C3308" s="1081" t="str">
        <f>'Class-9'!$DF$3</f>
        <v>Foundation Of Information Tech.</v>
      </c>
      <c r="D3308" s="1082"/>
      <c r="E3308" s="1083"/>
      <c r="F3308" s="1084" t="str">
        <f>IF($J3283="TC",0,IF($J3283="Nso",0,VLOOKUP($A3280,'Class-9'!$B$9:$GP$108,185,0)))</f>
        <v>0/200</v>
      </c>
      <c r="G3308" s="1084"/>
      <c r="H3308" s="78" t="str">
        <f>IF($J3283="TC",0,IF($J3283="Nso",0,VLOOKUP($A3280,'Class-9'!$B$9:$GP$108,120,0)))</f>
        <v/>
      </c>
      <c r="I3308" s="1085" t="s">
        <v>79</v>
      </c>
      <c r="J3308" s="1086"/>
      <c r="K3308" s="1086"/>
      <c r="L3308" s="1087">
        <f>'Class-9'!$T$2</f>
        <v>44676</v>
      </c>
      <c r="M3308" s="1088"/>
      <c r="N3308" s="1088"/>
      <c r="O3308" s="1089"/>
    </row>
    <row r="3309" spans="1:15" ht="21" customHeight="1">
      <c r="A3309" s="1138"/>
      <c r="B3309" s="417" t="s">
        <v>200</v>
      </c>
      <c r="C3309" s="1090" t="str">
        <f>'Class-9'!$DR$3</f>
        <v>Health &amp; Phy. Edu.</v>
      </c>
      <c r="D3309" s="1084"/>
      <c r="E3309" s="1084"/>
      <c r="F3309" s="1030" t="str">
        <f>IF($J3283="TC",0,IF($J3283="Nso",0,VLOOKUP($A3280,'Class-9'!$B$9:$GP$108,189,0)))</f>
        <v>0/200</v>
      </c>
      <c r="G3309" s="1031"/>
      <c r="H3309" s="78" t="str">
        <f>IF($J3283="TC",0,IF($J3283="Nso",0,VLOOKUP($A3280,'Class-9'!$B$9:$GP$108,132,0)))</f>
        <v/>
      </c>
      <c r="I3309" s="1091"/>
      <c r="J3309" s="1092"/>
      <c r="K3309" s="1092"/>
      <c r="L3309" s="1092"/>
      <c r="M3309" s="1092"/>
      <c r="N3309" s="1092"/>
      <c r="O3309" s="1093"/>
    </row>
    <row r="3310" spans="1:15" ht="21" customHeight="1">
      <c r="A3310" s="1138"/>
      <c r="B3310" s="417" t="s">
        <v>200</v>
      </c>
      <c r="C3310" s="1028" t="str">
        <f>'Class-9'!$ED$3</f>
        <v>S.U.P.W.</v>
      </c>
      <c r="D3310" s="1029"/>
      <c r="E3310" s="1029"/>
      <c r="F3310" s="1030" t="str">
        <f>IF($J3283="TC",0,IF($J3283="Nso",0,VLOOKUP($A3280,'Class-9'!$B$9:$GP$108,193,0)))</f>
        <v>0/100</v>
      </c>
      <c r="G3310" s="1031"/>
      <c r="H3310" s="78" t="str">
        <f>IF($J3283="TC",0,IF($J3283="Nso",0,VLOOKUP($A3280,'Class-9'!$B$9:$GP$108,138,0)))</f>
        <v/>
      </c>
      <c r="I3310" s="1094"/>
      <c r="J3310" s="1095"/>
      <c r="K3310" s="1095"/>
      <c r="L3310" s="1095"/>
      <c r="M3310" s="1095"/>
      <c r="N3310" s="1095"/>
      <c r="O3310" s="1096"/>
    </row>
    <row r="3311" spans="1:15" ht="14.25" customHeight="1">
      <c r="A3311" s="1138"/>
      <c r="B3311" s="417" t="s">
        <v>200</v>
      </c>
      <c r="C3311" s="1028" t="str">
        <f>'Class-9'!$EJ$3</f>
        <v>ART EDUCATION</v>
      </c>
      <c r="D3311" s="1029"/>
      <c r="E3311" s="1029"/>
      <c r="F3311" s="1030" t="str">
        <f>IF($J3282="TC",0,IF($J3282="Nso",0,VLOOKUP($A3280,'Class-9'!$B$9:$GP$108,197,0)))</f>
        <v>0/100</v>
      </c>
      <c r="G3311" s="1031"/>
      <c r="H3311" s="78" t="str">
        <f>IF($J3282="TC",0,IF($J3282="Nso",0,VLOOKUP($A3280,'Class-9'!$B$9:$GP$108,144,0)))</f>
        <v/>
      </c>
      <c r="I3311" s="1032" t="s">
        <v>92</v>
      </c>
      <c r="J3311" s="1033"/>
      <c r="K3311" s="1033"/>
      <c r="L3311" s="1033"/>
      <c r="M3311" s="1033"/>
      <c r="N3311" s="1033"/>
      <c r="O3311" s="1034"/>
    </row>
    <row r="3312" spans="1:15" ht="14.25" customHeight="1" thickBot="1">
      <c r="A3312" s="1138"/>
      <c r="B3312" s="417" t="s">
        <v>200</v>
      </c>
      <c r="C3312" s="1035" t="str">
        <f>'Class-9'!$EP$3</f>
        <v>H &amp; C RAJ</v>
      </c>
      <c r="D3312" s="1036"/>
      <c r="E3312" s="1036"/>
      <c r="F3312" s="1037" t="str">
        <f>IF($J3283="TC",0,IF($J3283="Nso",0,VLOOKUP($A3280,'Class-9'!$B$9:$GU$108,201,0)))</f>
        <v>0/200</v>
      </c>
      <c r="G3312" s="1038"/>
      <c r="H3312" s="374" t="str">
        <f>IF($J3283="TC",0,IF($J3283="Nso",0,VLOOKUP($A3280,'Class-9'!$B$9:$GU$108,156,0)))</f>
        <v/>
      </c>
      <c r="I3312" s="1032" t="s">
        <v>73</v>
      </c>
      <c r="J3312" s="1033"/>
      <c r="K3312" s="1033"/>
      <c r="L3312" s="1033"/>
      <c r="M3312" s="1033"/>
      <c r="N3312" s="1033"/>
      <c r="O3312" s="1034"/>
    </row>
    <row r="3313" spans="1:16" ht="20.25" customHeight="1">
      <c r="A3313" s="1138"/>
      <c r="B3313" s="417" t="s">
        <v>200</v>
      </c>
      <c r="C3313" s="1046" t="s">
        <v>204</v>
      </c>
      <c r="D3313" s="1047"/>
      <c r="E3313" s="1048"/>
      <c r="F3313" s="1055" t="s">
        <v>205</v>
      </c>
      <c r="G3313" s="1056"/>
      <c r="H3313" s="434" t="s">
        <v>34</v>
      </c>
      <c r="I3313" s="1039" t="s">
        <v>74</v>
      </c>
      <c r="J3313" s="1033"/>
      <c r="K3313" s="1033"/>
      <c r="L3313" s="1033"/>
      <c r="M3313" s="1033"/>
      <c r="N3313" s="1033"/>
      <c r="O3313" s="1034"/>
    </row>
    <row r="3314" spans="1:16" ht="20.25" customHeight="1">
      <c r="A3314" s="1138"/>
      <c r="B3314" s="417" t="s">
        <v>200</v>
      </c>
      <c r="C3314" s="1049"/>
      <c r="D3314" s="1050"/>
      <c r="E3314" s="1051"/>
      <c r="F3314" s="1057" t="s">
        <v>206</v>
      </c>
      <c r="G3314" s="1058"/>
      <c r="H3314" s="435" t="s">
        <v>203</v>
      </c>
      <c r="I3314" s="1040" t="s">
        <v>75</v>
      </c>
      <c r="J3314" s="1041"/>
      <c r="K3314" s="1041"/>
      <c r="L3314" s="1041"/>
      <c r="M3314" s="1041"/>
      <c r="N3314" s="1041"/>
      <c r="O3314" s="1042"/>
    </row>
    <row r="3315" spans="1:16" ht="16.5" customHeight="1">
      <c r="A3315" s="1138"/>
      <c r="B3315" s="417" t="s">
        <v>200</v>
      </c>
      <c r="C3315" s="1049"/>
      <c r="D3315" s="1050"/>
      <c r="E3315" s="1051"/>
      <c r="F3315" s="1057" t="s">
        <v>210</v>
      </c>
      <c r="G3315" s="1058"/>
      <c r="H3315" s="435" t="s">
        <v>68</v>
      </c>
      <c r="I3315" s="1043"/>
      <c r="J3315" s="1044"/>
      <c r="K3315" s="1044"/>
      <c r="L3315" s="1044"/>
      <c r="M3315" s="1044"/>
      <c r="N3315" s="1044"/>
      <c r="O3315" s="1045"/>
    </row>
    <row r="3316" spans="1:16" ht="16.5" customHeight="1">
      <c r="A3316" s="1138"/>
      <c r="B3316" s="417" t="s">
        <v>200</v>
      </c>
      <c r="C3316" s="1049"/>
      <c r="D3316" s="1050"/>
      <c r="E3316" s="1051"/>
      <c r="F3316" s="1057" t="s">
        <v>211</v>
      </c>
      <c r="G3316" s="1058"/>
      <c r="H3316" s="435" t="s">
        <v>69</v>
      </c>
      <c r="I3316" s="1043"/>
      <c r="J3316" s="1044"/>
      <c r="K3316" s="1044"/>
      <c r="L3316" s="1044"/>
      <c r="M3316" s="1044"/>
      <c r="N3316" s="1044"/>
      <c r="O3316" s="1045"/>
    </row>
    <row r="3317" spans="1:16" ht="16.5" customHeight="1">
      <c r="A3317" s="1138"/>
      <c r="B3317" s="417" t="s">
        <v>200</v>
      </c>
      <c r="C3317" s="1049"/>
      <c r="D3317" s="1050"/>
      <c r="E3317" s="1051"/>
      <c r="F3317" s="1057" t="s">
        <v>120</v>
      </c>
      <c r="G3317" s="1058"/>
      <c r="H3317" s="435" t="s">
        <v>71</v>
      </c>
      <c r="I3317" s="1022" t="s">
        <v>93</v>
      </c>
      <c r="J3317" s="1023"/>
      <c r="K3317" s="1023"/>
      <c r="L3317" s="1023"/>
      <c r="M3317" s="1023"/>
      <c r="N3317" s="1023"/>
      <c r="O3317" s="1024"/>
    </row>
    <row r="3318" spans="1:16" ht="16.5" customHeight="1" thickBot="1">
      <c r="A3318" s="1138"/>
      <c r="B3318" s="418" t="s">
        <v>200</v>
      </c>
      <c r="C3318" s="1052"/>
      <c r="D3318" s="1053"/>
      <c r="E3318" s="1054"/>
      <c r="F3318" s="1059" t="s">
        <v>208</v>
      </c>
      <c r="G3318" s="1060"/>
      <c r="H3318" s="436" t="s">
        <v>70</v>
      </c>
      <c r="I3318" s="1025"/>
      <c r="J3318" s="1026"/>
      <c r="K3318" s="1026"/>
      <c r="L3318" s="1026"/>
      <c r="M3318" s="1026"/>
      <c r="N3318" s="1026"/>
      <c r="O3318" s="1027"/>
    </row>
    <row r="3319" spans="1:16" ht="24.75" customHeight="1" thickTop="1" thickBot="1">
      <c r="A3319" s="263">
        <f>A3280+1</f>
        <v>85</v>
      </c>
      <c r="B3319" s="1137" t="s">
        <v>56</v>
      </c>
      <c r="C3319" s="1137"/>
      <c r="D3319" s="1137"/>
      <c r="E3319" s="1137"/>
      <c r="F3319" s="1137"/>
      <c r="G3319" s="1137"/>
      <c r="H3319" s="1137"/>
      <c r="I3319" s="1137"/>
      <c r="J3319" s="1137"/>
      <c r="K3319" s="1137"/>
      <c r="L3319" s="1137"/>
      <c r="M3319" s="1137"/>
      <c r="N3319" s="1137"/>
      <c r="O3319" s="1137"/>
    </row>
    <row r="3320" spans="1:16" s="430" customFormat="1" ht="30.75" customHeight="1" thickTop="1">
      <c r="A3320" s="1138"/>
      <c r="B3320" s="1139"/>
      <c r="C3320" s="1140"/>
      <c r="D3320" s="1143" t="str">
        <f>Master!$E$8</f>
        <v>Govt. Sr. Secondary School Raimalwada</v>
      </c>
      <c r="E3320" s="1144"/>
      <c r="F3320" s="1144"/>
      <c r="G3320" s="1144"/>
      <c r="H3320" s="1144"/>
      <c r="I3320" s="1144"/>
      <c r="J3320" s="1144"/>
      <c r="K3320" s="1144"/>
      <c r="L3320" s="1144"/>
      <c r="M3320" s="1144"/>
      <c r="N3320" s="1144"/>
      <c r="O3320" s="1145"/>
    </row>
    <row r="3321" spans="1:16" ht="26.25" customHeight="1" thickBot="1">
      <c r="A3321" s="1138"/>
      <c r="B3321" s="1141"/>
      <c r="C3321" s="1142"/>
      <c r="D3321" s="1146" t="str">
        <f>Master!$E$11</f>
        <v>P.S.-Bapini (Jodhpur)</v>
      </c>
      <c r="E3321" s="1147"/>
      <c r="F3321" s="1147"/>
      <c r="G3321" s="1147"/>
      <c r="H3321" s="1147"/>
      <c r="I3321" s="1147"/>
      <c r="J3321" s="1147"/>
      <c r="K3321" s="1147"/>
      <c r="L3321" s="1147"/>
      <c r="M3321" s="1147"/>
      <c r="N3321" s="1147"/>
      <c r="O3321" s="1148"/>
    </row>
    <row r="3322" spans="1:16" ht="22.5" customHeight="1">
      <c r="A3322" s="1138"/>
      <c r="B3322" s="262"/>
      <c r="C3322" s="1149" t="s">
        <v>183</v>
      </c>
      <c r="D3322" s="1150"/>
      <c r="E3322" s="1150"/>
      <c r="F3322" s="1150"/>
      <c r="G3322" s="1151"/>
      <c r="H3322" s="1158" t="s">
        <v>156</v>
      </c>
      <c r="I3322" s="1158"/>
      <c r="J3322" s="1161">
        <f>VLOOKUP($A3319,'Class-9'!$B$9:$K$108,6)</f>
        <v>0</v>
      </c>
      <c r="K3322" s="1162"/>
      <c r="L3322" s="1167" t="s">
        <v>76</v>
      </c>
      <c r="M3322" s="1168"/>
      <c r="N3322" s="1169" t="str">
        <f>Master!$E$14</f>
        <v>08151106901</v>
      </c>
      <c r="O3322" s="1170"/>
    </row>
    <row r="3323" spans="1:16" ht="18.75" customHeight="1">
      <c r="A3323" s="1138"/>
      <c r="B3323" s="37"/>
      <c r="C3323" s="1152"/>
      <c r="D3323" s="1153"/>
      <c r="E3323" s="1153"/>
      <c r="F3323" s="1153"/>
      <c r="G3323" s="1154"/>
      <c r="H3323" s="1159"/>
      <c r="I3323" s="1159"/>
      <c r="J3323" s="1163"/>
      <c r="K3323" s="1164"/>
      <c r="L3323" s="1171" t="s">
        <v>72</v>
      </c>
      <c r="M3323" s="1172"/>
      <c r="N3323" s="1172"/>
      <c r="O3323" s="1173"/>
      <c r="P3323" s="104" t="s">
        <v>191</v>
      </c>
    </row>
    <row r="3324" spans="1:16" ht="23.25" customHeight="1" thickBot="1">
      <c r="A3324" s="1138"/>
      <c r="B3324" s="37"/>
      <c r="C3324" s="1155"/>
      <c r="D3324" s="1156"/>
      <c r="E3324" s="1156"/>
      <c r="F3324" s="1156"/>
      <c r="G3324" s="1157"/>
      <c r="H3324" s="1160"/>
      <c r="I3324" s="1160"/>
      <c r="J3324" s="1165"/>
      <c r="K3324" s="1166"/>
      <c r="L3324" s="1174" t="s">
        <v>57</v>
      </c>
      <c r="M3324" s="1175"/>
      <c r="N3324" s="1176" t="str">
        <f>Master!$E$6</f>
        <v>2021-22</v>
      </c>
      <c r="O3324" s="1177"/>
    </row>
    <row r="3325" spans="1:16" ht="20.25" customHeight="1">
      <c r="A3325" s="1138"/>
      <c r="B3325" s="417" t="s">
        <v>200</v>
      </c>
      <c r="C3325" s="1178" t="s">
        <v>22</v>
      </c>
      <c r="D3325" s="1179"/>
      <c r="E3325" s="1179"/>
      <c r="F3325" s="1180"/>
      <c r="G3325" s="23" t="s">
        <v>181</v>
      </c>
      <c r="H3325" s="1181">
        <f>VLOOKUP($A3319,'Class-9'!$B$9:$FL$108,4,0)</f>
        <v>0</v>
      </c>
      <c r="I3325" s="1181"/>
      <c r="J3325" s="1181"/>
      <c r="K3325" s="1181"/>
      <c r="L3325" s="1181"/>
      <c r="M3325" s="1181"/>
      <c r="N3325" s="1181"/>
      <c r="O3325" s="1182"/>
    </row>
    <row r="3326" spans="1:16" ht="20.25" customHeight="1">
      <c r="A3326" s="1138"/>
      <c r="B3326" s="417" t="s">
        <v>200</v>
      </c>
      <c r="C3326" s="1183" t="s">
        <v>24</v>
      </c>
      <c r="D3326" s="1184"/>
      <c r="E3326" s="1184"/>
      <c r="F3326" s="1185"/>
      <c r="G3326" s="31" t="s">
        <v>181</v>
      </c>
      <c r="H3326" s="1186">
        <f>VLOOKUP($A3319,'Class-9'!$B$9:$FL$108,7,0)</f>
        <v>0</v>
      </c>
      <c r="I3326" s="1186"/>
      <c r="J3326" s="1186"/>
      <c r="K3326" s="1186"/>
      <c r="L3326" s="1186"/>
      <c r="M3326" s="1186"/>
      <c r="N3326" s="1186"/>
      <c r="O3326" s="1187"/>
    </row>
    <row r="3327" spans="1:16" ht="20.25" customHeight="1">
      <c r="A3327" s="1138"/>
      <c r="B3327" s="417" t="s">
        <v>200</v>
      </c>
      <c r="C3327" s="1183" t="s">
        <v>25</v>
      </c>
      <c r="D3327" s="1184"/>
      <c r="E3327" s="1184"/>
      <c r="F3327" s="1185"/>
      <c r="G3327" s="31" t="s">
        <v>181</v>
      </c>
      <c r="H3327" s="1186">
        <f>VLOOKUP($A3319,'Class-9'!$B$9:$FL$108,8,0)</f>
        <v>0</v>
      </c>
      <c r="I3327" s="1186"/>
      <c r="J3327" s="1186"/>
      <c r="K3327" s="1186"/>
      <c r="L3327" s="1186"/>
      <c r="M3327" s="1186"/>
      <c r="N3327" s="1186"/>
      <c r="O3327" s="1187"/>
    </row>
    <row r="3328" spans="1:16" ht="20.25" customHeight="1">
      <c r="A3328" s="1138"/>
      <c r="B3328" s="417" t="s">
        <v>200</v>
      </c>
      <c r="C3328" s="1183" t="s">
        <v>58</v>
      </c>
      <c r="D3328" s="1184"/>
      <c r="E3328" s="1184"/>
      <c r="F3328" s="1185"/>
      <c r="G3328" s="31" t="s">
        <v>181</v>
      </c>
      <c r="H3328" s="1186">
        <f>VLOOKUP($A3319,'Class-9'!$B$9:$FL$108,9,0)</f>
        <v>0</v>
      </c>
      <c r="I3328" s="1186"/>
      <c r="J3328" s="1186"/>
      <c r="K3328" s="1186"/>
      <c r="L3328" s="1186"/>
      <c r="M3328" s="1186"/>
      <c r="N3328" s="1186"/>
      <c r="O3328" s="1187"/>
    </row>
    <row r="3329" spans="1:15" ht="20.25" customHeight="1">
      <c r="A3329" s="1138"/>
      <c r="B3329" s="417" t="s">
        <v>200</v>
      </c>
      <c r="C3329" s="1183" t="s">
        <v>59</v>
      </c>
      <c r="D3329" s="1184"/>
      <c r="E3329" s="1184"/>
      <c r="F3329" s="1185"/>
      <c r="G3329" s="31" t="s">
        <v>181</v>
      </c>
      <c r="H3329" s="1188" t="str">
        <f>CONCATENATE('Class-9'!$G$4,'Class-9'!$J$4)</f>
        <v>9(A)</v>
      </c>
      <c r="I3329" s="1186"/>
      <c r="J3329" s="1186"/>
      <c r="K3329" s="1186"/>
      <c r="L3329" s="1186"/>
      <c r="M3329" s="1186"/>
      <c r="N3329" s="1186"/>
      <c r="O3329" s="1187"/>
    </row>
    <row r="3330" spans="1:15" ht="20.25" customHeight="1" thickBot="1">
      <c r="A3330" s="1138"/>
      <c r="B3330" s="417" t="s">
        <v>200</v>
      </c>
      <c r="C3330" s="1189" t="s">
        <v>27</v>
      </c>
      <c r="D3330" s="1190"/>
      <c r="E3330" s="1190"/>
      <c r="F3330" s="1191"/>
      <c r="G3330" s="80" t="s">
        <v>181</v>
      </c>
      <c r="H3330" s="1192">
        <f>VLOOKUP($A3319,'Class-9'!$B$9:$FL$108,10,0)</f>
        <v>0</v>
      </c>
      <c r="I3330" s="1192"/>
      <c r="J3330" s="1192"/>
      <c r="K3330" s="1192"/>
      <c r="L3330" s="1192"/>
      <c r="M3330" s="1192"/>
      <c r="N3330" s="1192"/>
      <c r="O3330" s="1193"/>
    </row>
    <row r="3331" spans="1:15" ht="16.5" customHeight="1">
      <c r="A3331" s="1138"/>
      <c r="B3331" s="417" t="s">
        <v>200</v>
      </c>
      <c r="C3331" s="1194" t="s">
        <v>60</v>
      </c>
      <c r="D3331" s="1195"/>
      <c r="E3331" s="1198" t="s">
        <v>81</v>
      </c>
      <c r="F3331" s="1198" t="s">
        <v>82</v>
      </c>
      <c r="G3331" s="1200" t="s">
        <v>32</v>
      </c>
      <c r="H3331" s="1202" t="s">
        <v>61</v>
      </c>
      <c r="I3331" s="1202"/>
      <c r="J3331" s="1203"/>
      <c r="K3331" s="1204" t="s">
        <v>97</v>
      </c>
      <c r="L3331" s="1205"/>
      <c r="M3331" s="1206"/>
      <c r="N3331" s="1097" t="s">
        <v>88</v>
      </c>
      <c r="O3331" s="1099" t="s">
        <v>118</v>
      </c>
    </row>
    <row r="3332" spans="1:15" ht="16.5" customHeight="1">
      <c r="A3332" s="1138"/>
      <c r="B3332" s="417" t="s">
        <v>200</v>
      </c>
      <c r="C3332" s="1196"/>
      <c r="D3332" s="1197"/>
      <c r="E3332" s="1199"/>
      <c r="F3332" s="1199"/>
      <c r="G3332" s="1201"/>
      <c r="H3332" s="428" t="s">
        <v>31</v>
      </c>
      <c r="I3332" s="254" t="s">
        <v>194</v>
      </c>
      <c r="J3332" s="429" t="s">
        <v>32</v>
      </c>
      <c r="K3332" s="428" t="s">
        <v>31</v>
      </c>
      <c r="L3332" s="254" t="s">
        <v>194</v>
      </c>
      <c r="M3332" s="429" t="s">
        <v>32</v>
      </c>
      <c r="N3332" s="1098"/>
      <c r="O3332" s="1100"/>
    </row>
    <row r="3333" spans="1:15" ht="16.5" customHeight="1" thickBot="1">
      <c r="A3333" s="1138"/>
      <c r="B3333" s="417" t="s">
        <v>200</v>
      </c>
      <c r="C3333" s="1102" t="s">
        <v>62</v>
      </c>
      <c r="D3333" s="1103"/>
      <c r="E3333" s="253">
        <f>'Class-9'!$L$7</f>
        <v>10</v>
      </c>
      <c r="F3333" s="253">
        <f>'Class-9'!$M$7</f>
        <v>10</v>
      </c>
      <c r="G3333" s="255">
        <f>SUM(E3333:F3333)</f>
        <v>20</v>
      </c>
      <c r="H3333" s="253">
        <f>'Class-9'!$O$7</f>
        <v>24</v>
      </c>
      <c r="I3333" s="253">
        <f>'Class-9'!$P$7</f>
        <v>6</v>
      </c>
      <c r="J3333" s="255">
        <f>SUM(H3333:I3333)</f>
        <v>30</v>
      </c>
      <c r="K3333" s="253">
        <f>'Class-9'!$R$7</f>
        <v>40</v>
      </c>
      <c r="L3333" s="253">
        <f>'Class-9'!$S$7</f>
        <v>10</v>
      </c>
      <c r="M3333" s="255">
        <f>SUM(K3333:L3333)</f>
        <v>50</v>
      </c>
      <c r="N3333" s="129">
        <f>SUM(G3333,J3333,M3333)</f>
        <v>100</v>
      </c>
      <c r="O3333" s="1101"/>
    </row>
    <row r="3334" spans="1:15" ht="16.5" customHeight="1">
      <c r="A3334" s="1138"/>
      <c r="B3334" s="417" t="s">
        <v>200</v>
      </c>
      <c r="C3334" s="1104" t="str">
        <f>'Class-9'!$L$3</f>
        <v>HINDI</v>
      </c>
      <c r="D3334" s="1105"/>
      <c r="E3334" s="81">
        <f>IF($J3322="TC",0,IF($J3322="Nso",0,VLOOKUP($A3319,'Class-9'!$B$9:$FL$108,11,0)))</f>
        <v>0</v>
      </c>
      <c r="F3334" s="81">
        <f>IF($J3322="TC",0,IF($J3322="Nso",0,VLOOKUP($A3319,'Class-9'!$B$9:$FL$108,12,0)))</f>
        <v>0</v>
      </c>
      <c r="G3334" s="256">
        <f>E3334+F3334</f>
        <v>0</v>
      </c>
      <c r="H3334" s="81">
        <f>IF($J3322="TC",0,IF($J3322="Nso",0,VLOOKUP($A3319,'Class-9'!$B$9:$FL$108,14,0)))</f>
        <v>0</v>
      </c>
      <c r="I3334" s="81">
        <f>IF($J3322="TC",0,IF($J3322="Nso",0,VLOOKUP($A3319,'Class-9'!$B$9:$FL$108,15,0)))</f>
        <v>0</v>
      </c>
      <c r="J3334" s="256">
        <f>H3334+I3334</f>
        <v>0</v>
      </c>
      <c r="K3334" s="81">
        <f>IF($J3322="TC",0,IF($J3322="Nso",0,VLOOKUP($A3319,'Class-9'!$B$9:$FL$108,17,0)))</f>
        <v>0</v>
      </c>
      <c r="L3334" s="81">
        <f>IF($J3322="Nso",0,VLOOKUP($A3319,'Class-9'!$B$9:$FL$108,18,0))</f>
        <v>0</v>
      </c>
      <c r="M3334" s="256">
        <f>K3334+L3334</f>
        <v>0</v>
      </c>
      <c r="N3334" s="81">
        <f>G3334+J3334+M3334</f>
        <v>0</v>
      </c>
      <c r="O3334" s="82" t="str">
        <f>IF($J3322="TC",0,IF($J3322="Nso",0,VLOOKUP($A3319,'Class-9'!$B$9:$FL$108,24,0)))</f>
        <v/>
      </c>
    </row>
    <row r="3335" spans="1:15" ht="16.5" customHeight="1" thickBot="1">
      <c r="A3335" s="1138"/>
      <c r="B3335" s="417" t="s">
        <v>200</v>
      </c>
      <c r="C3335" s="1106" t="str">
        <f>'Class-9'!$Z$3</f>
        <v>ENGLISH</v>
      </c>
      <c r="D3335" s="1107"/>
      <c r="E3335" s="419">
        <f>IF($J3322="TC",0,IF($J3322="Nso",0,VLOOKUP($A3319,'Class-9'!$B$9:$FL$108,25,0)))</f>
        <v>0</v>
      </c>
      <c r="F3335" s="419">
        <f>IF($J3322="TC",0,IF($J3322="Nso",0,VLOOKUP($A3319,'Class-9'!$B$9:$FL$108,26,0)))</f>
        <v>0</v>
      </c>
      <c r="G3335" s="420">
        <f t="shared" ref="G3335" si="672">E3335+F3335</f>
        <v>0</v>
      </c>
      <c r="H3335" s="421">
        <f>IF($J3322="TC",0,IF($J3322="Nso",0,VLOOKUP($A3319,'Class-9'!$B$9:$FL$108,28,0)))</f>
        <v>0</v>
      </c>
      <c r="I3335" s="419">
        <f>IF($J3322="TC",0,IF($J3322="Nso",0,VLOOKUP($A3319,'Class-9'!$B$9:$FL$108,29,0)))</f>
        <v>0</v>
      </c>
      <c r="J3335" s="420">
        <f t="shared" ref="J3335" si="673">H3335+I3335</f>
        <v>0</v>
      </c>
      <c r="K3335" s="419">
        <f>IF($J3322="TC",0,IF($J3322="Nso",0,VLOOKUP($A3319,'Class-9'!$B$9:$FL$108,31,0)))</f>
        <v>0</v>
      </c>
      <c r="L3335" s="419">
        <f>IF($J3322="Nso",0,VLOOKUP($A3319,'Class-9'!$B$9:$FL$108,32,0))</f>
        <v>0</v>
      </c>
      <c r="M3335" s="420">
        <f t="shared" ref="M3335" si="674">K3335+L3335</f>
        <v>0</v>
      </c>
      <c r="N3335" s="419">
        <f t="shared" ref="N3335" si="675">G3335+J3335+M3335</f>
        <v>0</v>
      </c>
      <c r="O3335" s="422" t="str">
        <f>IF($J3322="TC",0,IF($J3322="Nso",0,VLOOKUP($A3319,'Class-9'!$B$9:$FL$108,38,0)))</f>
        <v/>
      </c>
    </row>
    <row r="3336" spans="1:15" ht="16.5" customHeight="1" thickBot="1">
      <c r="A3336" s="1138"/>
      <c r="B3336" s="417" t="s">
        <v>200</v>
      </c>
      <c r="C3336" s="1108" t="s">
        <v>62</v>
      </c>
      <c r="D3336" s="1109"/>
      <c r="E3336" s="424">
        <f>'Class-9'!$AN$7</f>
        <v>20</v>
      </c>
      <c r="F3336" s="424">
        <f>'Class-9'!$AO$7</f>
        <v>20</v>
      </c>
      <c r="G3336" s="425">
        <f>SUM(E3336:F3336)</f>
        <v>40</v>
      </c>
      <c r="H3336" s="424">
        <f>'Class-9'!$AQ$7</f>
        <v>48</v>
      </c>
      <c r="I3336" s="424">
        <f>'Class-9'!$AR$7</f>
        <v>12</v>
      </c>
      <c r="J3336" s="425">
        <f>SUM(H3336:I3336)</f>
        <v>60</v>
      </c>
      <c r="K3336" s="424">
        <f>'Class-9'!$AT$7</f>
        <v>80</v>
      </c>
      <c r="L3336" s="424">
        <f>'Class-9'!$AU$7</f>
        <v>20</v>
      </c>
      <c r="M3336" s="425">
        <f>SUM(K3336:L3336)</f>
        <v>100</v>
      </c>
      <c r="N3336" s="426">
        <f>SUM(G3336,J3336,M3336)</f>
        <v>200</v>
      </c>
      <c r="O3336" s="427" t="s">
        <v>201</v>
      </c>
    </row>
    <row r="3337" spans="1:15" ht="16.5" customHeight="1">
      <c r="A3337" s="1138"/>
      <c r="B3337" s="417" t="s">
        <v>200</v>
      </c>
      <c r="C3337" s="1110" t="str">
        <f>'Class-9'!$AN$3</f>
        <v>SANSKRIT-I</v>
      </c>
      <c r="D3337" s="1111"/>
      <c r="E3337" s="81">
        <f>IF($J3322="TC",0,IF($J3322="Nso",0,VLOOKUP($A3319,'Class-9'!$B$9:$FL$108,39,0)))</f>
        <v>0</v>
      </c>
      <c r="F3337" s="81">
        <f>IF($J3322="TC",0,IF($J3322="TC",0,IF($J3322="Nso",0,VLOOKUP($A3319,'Class-9'!$B$9:$FL$108,40,0))))</f>
        <v>0</v>
      </c>
      <c r="G3337" s="423">
        <f t="shared" ref="G3337:G3341" si="676">E3337+F3337</f>
        <v>0</v>
      </c>
      <c r="H3337" s="410">
        <f>IF($J3322="TC",0,IF($J3322="Nso",0,VLOOKUP($A3319,'Class-9'!$B$9:$FL$108,42,0)))</f>
        <v>0</v>
      </c>
      <c r="I3337" s="81">
        <f>IF($J3322="TC",0,IF($J3322="Nso",0,VLOOKUP($A3319,'Class-9'!$B$9:$FL$108,43,0)))</f>
        <v>0</v>
      </c>
      <c r="J3337" s="423">
        <f t="shared" ref="J3337:J3341" si="677">H3337+I3337</f>
        <v>0</v>
      </c>
      <c r="K3337" s="81">
        <f>IF($J3322="TC",0,IF($J3322="Nso",0,VLOOKUP($A3319,'Class-9'!$B$9:$FL$108,45,0)))</f>
        <v>0</v>
      </c>
      <c r="L3337" s="81">
        <f>IF($J3322="Nso",0,VLOOKUP($A3319,'Class-9'!$B$9:$FL$108,46,0))</f>
        <v>0</v>
      </c>
      <c r="M3337" s="423">
        <f t="shared" ref="M3337:M3341" si="678">K3337+L3337</f>
        <v>0</v>
      </c>
      <c r="N3337" s="81">
        <f t="shared" ref="N3337:N3341" si="679">G3337+J3337+M3337</f>
        <v>0</v>
      </c>
      <c r="O3337" s="82" t="str">
        <f>IF($J3322="TC",0,IF($J3322="Nso",0,VLOOKUP($A3319,'Class-9'!$B$9:$FL$108,52,0)))</f>
        <v/>
      </c>
    </row>
    <row r="3338" spans="1:15" ht="16.5" customHeight="1">
      <c r="A3338" s="1138"/>
      <c r="B3338" s="417" t="s">
        <v>200</v>
      </c>
      <c r="C3338" s="1112" t="str">
        <f>'Class-9'!$BB$3</f>
        <v>SANSKRIT-II</v>
      </c>
      <c r="D3338" s="1113"/>
      <c r="E3338" s="81">
        <f>IF($J3322="TC",0,IF($J3322="Nso",0,VLOOKUP($A3319,'Class-9'!$B$9:$FL$108,53,0)))</f>
        <v>0</v>
      </c>
      <c r="F3338" s="81">
        <f>IF($J3322="TC",0,IF($J3322="Nso",0,VLOOKUP($A3319,'Class-9'!$B$9:$FL$108,54,0)))</f>
        <v>0</v>
      </c>
      <c r="G3338" s="257">
        <f t="shared" si="676"/>
        <v>0</v>
      </c>
      <c r="H3338" s="258">
        <f>IF($J3322="TC",0,IF($J3322="Nso",0,VLOOKUP($A3319,'Class-9'!$B$9:$FL$108,56,0)))</f>
        <v>0</v>
      </c>
      <c r="I3338" s="81">
        <f>IF($J3322="TC",0,IF($J3322="Nso",0,VLOOKUP($A3319,'Class-9'!$B$9:$FL$108,57,0)))</f>
        <v>0</v>
      </c>
      <c r="J3338" s="257">
        <f t="shared" si="677"/>
        <v>0</v>
      </c>
      <c r="K3338" s="81">
        <f>IF($J3322="TC",0,IF($J3322="Nso",0,VLOOKUP($A3319,'Class-9'!$B$9:$FL$108,59,0)))</f>
        <v>0</v>
      </c>
      <c r="L3338" s="81">
        <f>IF($J3322="Nso",0,VLOOKUP($A3319,'Class-9'!$B$9:$FL$108,60,0))</f>
        <v>0</v>
      </c>
      <c r="M3338" s="257">
        <f t="shared" si="678"/>
        <v>0</v>
      </c>
      <c r="N3338" s="81">
        <f t="shared" si="679"/>
        <v>0</v>
      </c>
      <c r="O3338" s="82" t="str">
        <f>IF($J3322="TC",0,IF($J3322="Nso",0,VLOOKUP($A3319,'Class-9'!$B$9:$FL$108,66,0)))</f>
        <v/>
      </c>
    </row>
    <row r="3339" spans="1:15" ht="16.5" customHeight="1">
      <c r="A3339" s="1138"/>
      <c r="B3339" s="417" t="s">
        <v>200</v>
      </c>
      <c r="C3339" s="1112" t="str">
        <f>'Class-9'!$BP$3</f>
        <v>MATHEMATICS</v>
      </c>
      <c r="D3339" s="1113"/>
      <c r="E3339" s="81">
        <f>IF($J3322="TC",0,IF($J3322="Nso",0,VLOOKUP($A3319,'Class-9'!$B$9:$FL$108,67,0)))</f>
        <v>0</v>
      </c>
      <c r="F3339" s="81">
        <f>IF($J3322="TC",0,IF($J3322="Nso",0,VLOOKUP($A3319,'Class-9'!$B$9:$FL$108,68,0)))</f>
        <v>0</v>
      </c>
      <c r="G3339" s="257">
        <f t="shared" si="676"/>
        <v>0</v>
      </c>
      <c r="H3339" s="258">
        <f>IF($J3322="TC",0,IF($J3322="Nso",0,VLOOKUP($A3319,'Class-9'!$B$9:$FL$108,70,0)))</f>
        <v>0</v>
      </c>
      <c r="I3339" s="81">
        <f>IF($J3322="TC",0,IF($J3322="Nso",0,VLOOKUP($A3319,'Class-9'!$B$9:$FL$108,71,0)))</f>
        <v>0</v>
      </c>
      <c r="J3339" s="257">
        <f t="shared" si="677"/>
        <v>0</v>
      </c>
      <c r="K3339" s="81">
        <f>IF($J3322="TC",0,IF($J3322="Nso",0,VLOOKUP($A3319,'Class-9'!$B$9:$FL$108,73,0)))</f>
        <v>0</v>
      </c>
      <c r="L3339" s="81">
        <f>IF($J3322="Nso",0,VLOOKUP($A3319,'Class-9'!$B$9:$FL$108,74,0))</f>
        <v>0</v>
      </c>
      <c r="M3339" s="257">
        <f t="shared" si="678"/>
        <v>0</v>
      </c>
      <c r="N3339" s="81">
        <f t="shared" si="679"/>
        <v>0</v>
      </c>
      <c r="O3339" s="82" t="str">
        <f>IF($J3322="TC",0,IF($J3322="Nso",0,VLOOKUP($A3319,'Class-9'!$B$9:$FL$108,80,0)))</f>
        <v/>
      </c>
    </row>
    <row r="3340" spans="1:15" ht="16.5" customHeight="1">
      <c r="A3340" s="1138"/>
      <c r="B3340" s="417" t="s">
        <v>200</v>
      </c>
      <c r="C3340" s="1114" t="str">
        <f>'Class-9'!$CD$3</f>
        <v>SCIENCE</v>
      </c>
      <c r="D3340" s="1115"/>
      <c r="E3340" s="411">
        <f>IF($J3322="TC",0,IF($J3322="Nso",0,VLOOKUP($A3319,'Class-9'!$B$9:$FL$108,81,0)))</f>
        <v>0</v>
      </c>
      <c r="F3340" s="411">
        <f>IF($J3322="TC",0,IF($J3322="Nso",0,VLOOKUP($A3319,'Class-9'!$B$9:$FL$108,82,0)))</f>
        <v>0</v>
      </c>
      <c r="G3340" s="412">
        <f t="shared" si="676"/>
        <v>0</v>
      </c>
      <c r="H3340" s="413">
        <f>IF($J3322="TC",0,IF($J3322="Nso",0,VLOOKUP($A3319,'Class-9'!$B$9:$FL$108,84,0)))</f>
        <v>0</v>
      </c>
      <c r="I3340" s="411">
        <f>IF($J3322="TC",0,IF($J3322="Nso",0,VLOOKUP($A3319,'Class-9'!$B$9:$FL$108,85,0)))</f>
        <v>0</v>
      </c>
      <c r="J3340" s="412">
        <f t="shared" si="677"/>
        <v>0</v>
      </c>
      <c r="K3340" s="411">
        <f>IF($J3322="TC",0,IF($J3322="Nso",0,VLOOKUP($A3319,'Class-9'!$B$9:$FL$108,87,0)))</f>
        <v>0</v>
      </c>
      <c r="L3340" s="411">
        <f>IF($J3322="Nso",0,VLOOKUP($A3319,'Class-9'!$B$9:$FL$108,88,0))</f>
        <v>0</v>
      </c>
      <c r="M3340" s="412">
        <f t="shared" si="678"/>
        <v>0</v>
      </c>
      <c r="N3340" s="411">
        <f t="shared" si="679"/>
        <v>0</v>
      </c>
      <c r="O3340" s="414" t="str">
        <f>IF($J3322="TC",0,IF($J3322="Nso",0,VLOOKUP($A3319,'Class-9'!$B$9:$FL$108,94,0)))</f>
        <v/>
      </c>
    </row>
    <row r="3341" spans="1:15" ht="16.5" customHeight="1" thickBot="1">
      <c r="A3341" s="1138"/>
      <c r="B3341" s="417" t="s">
        <v>200</v>
      </c>
      <c r="C3341" s="1114" t="str">
        <f>'Class-9'!$CR$3</f>
        <v>SOCIAL SCIENCE</v>
      </c>
      <c r="D3341" s="1115"/>
      <c r="E3341" s="411">
        <f>IF($J3323="TC",0,IF($J3322="Nso",0,VLOOKUP($A3319,'Class-9'!$B$9:$FL$108,95,0)))</f>
        <v>0</v>
      </c>
      <c r="F3341" s="411">
        <f>IF($J3323="TC",0,IF($J3322="Nso",0,VLOOKUP($A3319,'Class-9'!$B$9:$FL$108,96,0)))</f>
        <v>0</v>
      </c>
      <c r="G3341" s="412">
        <f t="shared" si="676"/>
        <v>0</v>
      </c>
      <c r="H3341" s="413">
        <f>IF($J3323="TC",0,IF($J3322="Nso",0,VLOOKUP($A3319,'Class-9'!$B$9:$FL$108,98,0)))</f>
        <v>0</v>
      </c>
      <c r="I3341" s="411">
        <f>IF($J3323="TC",0,IF($J3322="Nso",0,VLOOKUP($A3319,'Class-9'!$B$9:$FL$108,99,0)))</f>
        <v>0</v>
      </c>
      <c r="J3341" s="412">
        <f t="shared" si="677"/>
        <v>0</v>
      </c>
      <c r="K3341" s="411">
        <f>IF($J3323="TC",0,IF($J3322="Nso",0,VLOOKUP($A3319,'Class-9'!$B$9:$FL$108,101,0)))</f>
        <v>0</v>
      </c>
      <c r="L3341" s="411">
        <f>IF($J3323="Nso",0,VLOOKUP($A3319,'Class-9'!$B$9:$FL$108,102,0))</f>
        <v>0</v>
      </c>
      <c r="M3341" s="412">
        <f t="shared" si="678"/>
        <v>0</v>
      </c>
      <c r="N3341" s="411">
        <f t="shared" si="679"/>
        <v>0</v>
      </c>
      <c r="O3341" s="414" t="str">
        <f>IF($J3323="TC",0,IF($J3322="Nso",0,VLOOKUP($A3319,'Class-9'!$B$9:$FL$108,108,0)))</f>
        <v/>
      </c>
    </row>
    <row r="3342" spans="1:15" ht="23.25" customHeight="1">
      <c r="A3342" s="1138"/>
      <c r="B3342" s="417" t="s">
        <v>200</v>
      </c>
      <c r="C3342" s="1116" t="s">
        <v>89</v>
      </c>
      <c r="D3342" s="1117"/>
      <c r="E3342" s="1118"/>
      <c r="F3342" s="1122" t="s">
        <v>90</v>
      </c>
      <c r="G3342" s="1123"/>
      <c r="H3342" s="1124" t="s">
        <v>91</v>
      </c>
      <c r="I3342" s="1125"/>
      <c r="J3342" s="1126" t="s">
        <v>47</v>
      </c>
      <c r="K3342" s="1127"/>
      <c r="L3342" s="415" t="s">
        <v>111</v>
      </c>
      <c r="M3342" s="1128" t="s">
        <v>45</v>
      </c>
      <c r="N3342" s="1129"/>
      <c r="O3342" s="416" t="s">
        <v>49</v>
      </c>
    </row>
    <row r="3343" spans="1:15" ht="20.25" customHeight="1" thickBot="1">
      <c r="A3343" s="1138"/>
      <c r="B3343" s="417" t="s">
        <v>200</v>
      </c>
      <c r="C3343" s="1119"/>
      <c r="D3343" s="1120"/>
      <c r="E3343" s="1121"/>
      <c r="F3343" s="1130">
        <f>IF($J3322="TC",0,IF($J3322="Nso",0,VLOOKUP($A3319,'Class-9'!$B$9:$FL$108,160,0)))</f>
        <v>0</v>
      </c>
      <c r="G3343" s="1131"/>
      <c r="H3343" s="1130">
        <f>IF($J3322="TC",0,IF($J3322="Nso",0,VLOOKUP($A3319,'Class-9'!$B$9:$FL$108,161,0)))</f>
        <v>0</v>
      </c>
      <c r="I3343" s="1131"/>
      <c r="J3343" s="1132">
        <f>IF($J3322="TC",0,IF($J3322="Nso",0,VLOOKUP($A3319,'Class-9'!$B$9:$FL$108,162,0)))</f>
        <v>0</v>
      </c>
      <c r="K3343" s="1133"/>
      <c r="L3343" s="259" t="str">
        <f>IF($J3322="TC",0,IF($J3322="Nso",0,VLOOKUP($A3319,'Class-9'!$B$9:$FL$108,163,0)))</f>
        <v/>
      </c>
      <c r="M3343" s="1134" t="str">
        <f>IF($J3322="TC","TC",IF($J3322="Nso","NSO",VLOOKUP($A3319,'Class-9'!$B$9:$FL$108,164,0)))</f>
        <v/>
      </c>
      <c r="N3343" s="1135"/>
      <c r="O3343" s="79" t="str">
        <f>IF($J3322="Nso",0,VLOOKUP($A3319,'Class-9'!$B$9:$FL$108,166,0))</f>
        <v/>
      </c>
    </row>
    <row r="3344" spans="1:15" ht="20.25" customHeight="1">
      <c r="A3344" s="1138"/>
      <c r="B3344" s="417" t="s">
        <v>200</v>
      </c>
      <c r="C3344" s="1061" t="s">
        <v>64</v>
      </c>
      <c r="D3344" s="1062"/>
      <c r="E3344" s="1062"/>
      <c r="F3344" s="1062"/>
      <c r="G3344" s="1062"/>
      <c r="H3344" s="1063"/>
      <c r="I3344" s="1064" t="s">
        <v>65</v>
      </c>
      <c r="J3344" s="1065"/>
      <c r="K3344" s="1065"/>
      <c r="L3344" s="83">
        <f>VLOOKUP($A3319,'Class-9'!$B$9:$FL$108,157,0)</f>
        <v>0</v>
      </c>
      <c r="M3344" s="1066" t="s">
        <v>121</v>
      </c>
      <c r="N3344" s="1067"/>
      <c r="O3344" s="1068"/>
    </row>
    <row r="3345" spans="1:15" ht="20.25" customHeight="1" thickBot="1">
      <c r="A3345" s="1138"/>
      <c r="B3345" s="417" t="s">
        <v>200</v>
      </c>
      <c r="C3345" s="1069" t="s">
        <v>60</v>
      </c>
      <c r="D3345" s="1070"/>
      <c r="E3345" s="1070"/>
      <c r="F3345" s="1071" t="s">
        <v>192</v>
      </c>
      <c r="G3345" s="1071"/>
      <c r="H3345" s="260" t="s">
        <v>53</v>
      </c>
      <c r="I3345" s="1072" t="s">
        <v>66</v>
      </c>
      <c r="J3345" s="1073"/>
      <c r="K3345" s="1073"/>
      <c r="L3345" s="113">
        <f>VLOOKUP($A3319,'Class-9'!$B$9:$FL$108,158,0)</f>
        <v>0</v>
      </c>
      <c r="M3345" s="1074" t="str">
        <f>IF($J3322="TC",0,IF($J3322="Nso",0,VLOOKUP($A3319,'Class-9'!$B$9:$FL$108,159,0)))</f>
        <v/>
      </c>
      <c r="N3345" s="1075"/>
      <c r="O3345" s="1076"/>
    </row>
    <row r="3346" spans="1:15" ht="17.25" customHeight="1">
      <c r="A3346" s="1138"/>
      <c r="B3346" s="417" t="s">
        <v>200</v>
      </c>
      <c r="C3346" s="1069"/>
      <c r="D3346" s="1070"/>
      <c r="E3346" s="1070"/>
      <c r="F3346" s="1071"/>
      <c r="G3346" s="1071"/>
      <c r="H3346" s="261" t="s">
        <v>119</v>
      </c>
      <c r="I3346" s="1077" t="s">
        <v>67</v>
      </c>
      <c r="J3346" s="1078"/>
      <c r="K3346" s="1078"/>
      <c r="L3346" s="1079">
        <f>IF($J3322="TC","Transferred",IF($J3322="Nso","NameSeparated",VLOOKUP($A3319,'Class-9'!$B$9:$FL$108,167,0)))</f>
        <v>0</v>
      </c>
      <c r="M3346" s="1079"/>
      <c r="N3346" s="1079"/>
      <c r="O3346" s="1080"/>
    </row>
    <row r="3347" spans="1:15" ht="17.25" customHeight="1">
      <c r="A3347" s="1138"/>
      <c r="B3347" s="417" t="s">
        <v>200</v>
      </c>
      <c r="C3347" s="1081" t="str">
        <f>'Class-9'!$DF$3</f>
        <v>Foundation Of Information Tech.</v>
      </c>
      <c r="D3347" s="1082"/>
      <c r="E3347" s="1083"/>
      <c r="F3347" s="1084" t="str">
        <f>IF($J3322="TC",0,IF($J3322="Nso",0,VLOOKUP($A3319,'Class-9'!$B$9:$GP$108,185,0)))</f>
        <v>0/200</v>
      </c>
      <c r="G3347" s="1084"/>
      <c r="H3347" s="78" t="str">
        <f>IF($J3322="TC",0,IF($J3322="Nso",0,VLOOKUP($A3319,'Class-9'!$B$9:$GP$108,120,0)))</f>
        <v/>
      </c>
      <c r="I3347" s="1085" t="s">
        <v>79</v>
      </c>
      <c r="J3347" s="1086"/>
      <c r="K3347" s="1086"/>
      <c r="L3347" s="1087">
        <f>'Class-9'!$T$2</f>
        <v>44676</v>
      </c>
      <c r="M3347" s="1088"/>
      <c r="N3347" s="1088"/>
      <c r="O3347" s="1089"/>
    </row>
    <row r="3348" spans="1:15" ht="21" customHeight="1">
      <c r="A3348" s="1138"/>
      <c r="B3348" s="417" t="s">
        <v>200</v>
      </c>
      <c r="C3348" s="1090" t="str">
        <f>'Class-9'!$DR$3</f>
        <v>Health &amp; Phy. Edu.</v>
      </c>
      <c r="D3348" s="1084"/>
      <c r="E3348" s="1084"/>
      <c r="F3348" s="1030" t="str">
        <f>IF($J3322="TC",0,IF($J3322="Nso",0,VLOOKUP($A3319,'Class-9'!$B$9:$GP$108,189,0)))</f>
        <v>0/200</v>
      </c>
      <c r="G3348" s="1031"/>
      <c r="H3348" s="78" t="str">
        <f>IF($J3322="TC",0,IF($J3322="Nso",0,VLOOKUP($A3319,'Class-9'!$B$9:$GP$108,132,0)))</f>
        <v/>
      </c>
      <c r="I3348" s="1091"/>
      <c r="J3348" s="1092"/>
      <c r="K3348" s="1092"/>
      <c r="L3348" s="1092"/>
      <c r="M3348" s="1092"/>
      <c r="N3348" s="1092"/>
      <c r="O3348" s="1093"/>
    </row>
    <row r="3349" spans="1:15" ht="21" customHeight="1">
      <c r="A3349" s="1138"/>
      <c r="B3349" s="417" t="s">
        <v>200</v>
      </c>
      <c r="C3349" s="1028" t="str">
        <f>'Class-9'!$ED$3</f>
        <v>S.U.P.W.</v>
      </c>
      <c r="D3349" s="1029"/>
      <c r="E3349" s="1029"/>
      <c r="F3349" s="1030" t="str">
        <f>IF($J3322="TC",0,IF($J3322="Nso",0,VLOOKUP($A3319,'Class-9'!$B$9:$GP$108,193,0)))</f>
        <v>0/100</v>
      </c>
      <c r="G3349" s="1031"/>
      <c r="H3349" s="78" t="str">
        <f>IF($J3322="TC",0,IF($J3322="Nso",0,VLOOKUP($A3319,'Class-9'!$B$9:$GP$108,138,0)))</f>
        <v/>
      </c>
      <c r="I3349" s="1094"/>
      <c r="J3349" s="1095"/>
      <c r="K3349" s="1095"/>
      <c r="L3349" s="1095"/>
      <c r="M3349" s="1095"/>
      <c r="N3349" s="1095"/>
      <c r="O3349" s="1096"/>
    </row>
    <row r="3350" spans="1:15" ht="14.25" customHeight="1">
      <c r="A3350" s="1138"/>
      <c r="B3350" s="417" t="s">
        <v>200</v>
      </c>
      <c r="C3350" s="1028" t="str">
        <f>'Class-9'!$EJ$3</f>
        <v>ART EDUCATION</v>
      </c>
      <c r="D3350" s="1029"/>
      <c r="E3350" s="1029"/>
      <c r="F3350" s="1030" t="str">
        <f>IF($J3321="TC",0,IF($J3321="Nso",0,VLOOKUP($A3319,'Class-9'!$B$9:$GP$108,197,0)))</f>
        <v>0/100</v>
      </c>
      <c r="G3350" s="1031"/>
      <c r="H3350" s="78" t="str">
        <f>IF($J3321="TC",0,IF($J3321="Nso",0,VLOOKUP($A3319,'Class-9'!$B$9:$GP$108,144,0)))</f>
        <v/>
      </c>
      <c r="I3350" s="1032" t="s">
        <v>92</v>
      </c>
      <c r="J3350" s="1033"/>
      <c r="K3350" s="1033"/>
      <c r="L3350" s="1033"/>
      <c r="M3350" s="1033"/>
      <c r="N3350" s="1033"/>
      <c r="O3350" s="1034"/>
    </row>
    <row r="3351" spans="1:15" ht="14.25" customHeight="1" thickBot="1">
      <c r="A3351" s="1138"/>
      <c r="B3351" s="417" t="s">
        <v>200</v>
      </c>
      <c r="C3351" s="1035" t="str">
        <f>'Class-9'!$EP$3</f>
        <v>H &amp; C RAJ</v>
      </c>
      <c r="D3351" s="1036"/>
      <c r="E3351" s="1036"/>
      <c r="F3351" s="1037" t="str">
        <f>IF($J3322="TC",0,IF($J3322="Nso",0,VLOOKUP($A3319,'Class-9'!$B$9:$GU$108,201,0)))</f>
        <v>0/200</v>
      </c>
      <c r="G3351" s="1038"/>
      <c r="H3351" s="374" t="str">
        <f>IF($J3322="TC",0,IF($J3322="Nso",0,VLOOKUP($A3319,'Class-9'!$B$9:$GU$108,156,0)))</f>
        <v/>
      </c>
      <c r="I3351" s="1032" t="s">
        <v>73</v>
      </c>
      <c r="J3351" s="1033"/>
      <c r="K3351" s="1033"/>
      <c r="L3351" s="1033"/>
      <c r="M3351" s="1033"/>
      <c r="N3351" s="1033"/>
      <c r="O3351" s="1034"/>
    </row>
    <row r="3352" spans="1:15" ht="20.25" customHeight="1">
      <c r="A3352" s="1138"/>
      <c r="B3352" s="417" t="s">
        <v>200</v>
      </c>
      <c r="C3352" s="1046" t="s">
        <v>204</v>
      </c>
      <c r="D3352" s="1047"/>
      <c r="E3352" s="1048"/>
      <c r="F3352" s="1055" t="s">
        <v>205</v>
      </c>
      <c r="G3352" s="1056"/>
      <c r="H3352" s="434" t="s">
        <v>34</v>
      </c>
      <c r="I3352" s="1039" t="s">
        <v>74</v>
      </c>
      <c r="J3352" s="1033"/>
      <c r="K3352" s="1033"/>
      <c r="L3352" s="1033"/>
      <c r="M3352" s="1033"/>
      <c r="N3352" s="1033"/>
      <c r="O3352" s="1034"/>
    </row>
    <row r="3353" spans="1:15" ht="20.25" customHeight="1">
      <c r="A3353" s="1138"/>
      <c r="B3353" s="417" t="s">
        <v>200</v>
      </c>
      <c r="C3353" s="1049"/>
      <c r="D3353" s="1050"/>
      <c r="E3353" s="1051"/>
      <c r="F3353" s="1057" t="s">
        <v>206</v>
      </c>
      <c r="G3353" s="1058"/>
      <c r="H3353" s="435" t="s">
        <v>203</v>
      </c>
      <c r="I3353" s="1040" t="s">
        <v>75</v>
      </c>
      <c r="J3353" s="1041"/>
      <c r="K3353" s="1041"/>
      <c r="L3353" s="1041"/>
      <c r="M3353" s="1041"/>
      <c r="N3353" s="1041"/>
      <c r="O3353" s="1042"/>
    </row>
    <row r="3354" spans="1:15" ht="16.5" customHeight="1">
      <c r="A3354" s="1138"/>
      <c r="B3354" s="417" t="s">
        <v>200</v>
      </c>
      <c r="C3354" s="1049"/>
      <c r="D3354" s="1050"/>
      <c r="E3354" s="1051"/>
      <c r="F3354" s="1057" t="s">
        <v>210</v>
      </c>
      <c r="G3354" s="1058"/>
      <c r="H3354" s="435" t="s">
        <v>68</v>
      </c>
      <c r="I3354" s="1043"/>
      <c r="J3354" s="1044"/>
      <c r="K3354" s="1044"/>
      <c r="L3354" s="1044"/>
      <c r="M3354" s="1044"/>
      <c r="N3354" s="1044"/>
      <c r="O3354" s="1045"/>
    </row>
    <row r="3355" spans="1:15" ht="16.5" customHeight="1">
      <c r="A3355" s="1138"/>
      <c r="B3355" s="417" t="s">
        <v>200</v>
      </c>
      <c r="C3355" s="1049"/>
      <c r="D3355" s="1050"/>
      <c r="E3355" s="1051"/>
      <c r="F3355" s="1057" t="s">
        <v>211</v>
      </c>
      <c r="G3355" s="1058"/>
      <c r="H3355" s="435" t="s">
        <v>69</v>
      </c>
      <c r="I3355" s="1043"/>
      <c r="J3355" s="1044"/>
      <c r="K3355" s="1044"/>
      <c r="L3355" s="1044"/>
      <c r="M3355" s="1044"/>
      <c r="N3355" s="1044"/>
      <c r="O3355" s="1045"/>
    </row>
    <row r="3356" spans="1:15" ht="16.5" customHeight="1">
      <c r="A3356" s="1138"/>
      <c r="B3356" s="417" t="s">
        <v>200</v>
      </c>
      <c r="C3356" s="1049"/>
      <c r="D3356" s="1050"/>
      <c r="E3356" s="1051"/>
      <c r="F3356" s="1057" t="s">
        <v>120</v>
      </c>
      <c r="G3356" s="1058"/>
      <c r="H3356" s="435" t="s">
        <v>71</v>
      </c>
      <c r="I3356" s="1022" t="s">
        <v>93</v>
      </c>
      <c r="J3356" s="1023"/>
      <c r="K3356" s="1023"/>
      <c r="L3356" s="1023"/>
      <c r="M3356" s="1023"/>
      <c r="N3356" s="1023"/>
      <c r="O3356" s="1024"/>
    </row>
    <row r="3357" spans="1:15" ht="16.5" customHeight="1" thickBot="1">
      <c r="A3357" s="1138"/>
      <c r="B3357" s="418" t="s">
        <v>200</v>
      </c>
      <c r="C3357" s="1052"/>
      <c r="D3357" s="1053"/>
      <c r="E3357" s="1054"/>
      <c r="F3357" s="1059" t="s">
        <v>208</v>
      </c>
      <c r="G3357" s="1060"/>
      <c r="H3357" s="436" t="s">
        <v>70</v>
      </c>
      <c r="I3357" s="1025"/>
      <c r="J3357" s="1026"/>
      <c r="K3357" s="1026"/>
      <c r="L3357" s="1026"/>
      <c r="M3357" s="1026"/>
      <c r="N3357" s="1026"/>
      <c r="O3357" s="1027"/>
    </row>
    <row r="3358" spans="1:15" ht="15.75" thickTop="1">
      <c r="A3358" s="1136"/>
      <c r="B3358" s="1136"/>
      <c r="C3358" s="1136"/>
      <c r="D3358" s="1136"/>
      <c r="E3358" s="1136"/>
      <c r="F3358" s="1136"/>
      <c r="G3358" s="1136"/>
      <c r="H3358" s="1136"/>
      <c r="I3358" s="1136"/>
      <c r="J3358" s="1136"/>
      <c r="K3358" s="1136"/>
      <c r="L3358" s="1136"/>
      <c r="M3358" s="1136"/>
      <c r="N3358" s="1136"/>
      <c r="O3358" s="1136"/>
    </row>
    <row r="3359" spans="1:15" ht="24.75" customHeight="1" thickBot="1">
      <c r="A3359" s="263">
        <f>A3319+1</f>
        <v>86</v>
      </c>
      <c r="B3359" s="1137" t="s">
        <v>56</v>
      </c>
      <c r="C3359" s="1137"/>
      <c r="D3359" s="1137"/>
      <c r="E3359" s="1137"/>
      <c r="F3359" s="1137"/>
      <c r="G3359" s="1137"/>
      <c r="H3359" s="1137"/>
      <c r="I3359" s="1137"/>
      <c r="J3359" s="1137"/>
      <c r="K3359" s="1137"/>
      <c r="L3359" s="1137"/>
      <c r="M3359" s="1137"/>
      <c r="N3359" s="1137"/>
      <c r="O3359" s="1137"/>
    </row>
    <row r="3360" spans="1:15" s="430" customFormat="1" ht="30.75" customHeight="1" thickTop="1">
      <c r="A3360" s="1138"/>
      <c r="B3360" s="1139"/>
      <c r="C3360" s="1140"/>
      <c r="D3360" s="1143" t="str">
        <f>Master!$E$8</f>
        <v>Govt. Sr. Secondary School Raimalwada</v>
      </c>
      <c r="E3360" s="1144"/>
      <c r="F3360" s="1144"/>
      <c r="G3360" s="1144"/>
      <c r="H3360" s="1144"/>
      <c r="I3360" s="1144"/>
      <c r="J3360" s="1144"/>
      <c r="K3360" s="1144"/>
      <c r="L3360" s="1144"/>
      <c r="M3360" s="1144"/>
      <c r="N3360" s="1144"/>
      <c r="O3360" s="1145"/>
    </row>
    <row r="3361" spans="1:16" ht="26.25" customHeight="1" thickBot="1">
      <c r="A3361" s="1138"/>
      <c r="B3361" s="1141"/>
      <c r="C3361" s="1142"/>
      <c r="D3361" s="1146" t="str">
        <f>Master!$E$11</f>
        <v>P.S.-Bapini (Jodhpur)</v>
      </c>
      <c r="E3361" s="1147"/>
      <c r="F3361" s="1147"/>
      <c r="G3361" s="1147"/>
      <c r="H3361" s="1147"/>
      <c r="I3361" s="1147"/>
      <c r="J3361" s="1147"/>
      <c r="K3361" s="1147"/>
      <c r="L3361" s="1147"/>
      <c r="M3361" s="1147"/>
      <c r="N3361" s="1147"/>
      <c r="O3361" s="1148"/>
    </row>
    <row r="3362" spans="1:16" ht="22.5" customHeight="1">
      <c r="A3362" s="1138"/>
      <c r="B3362" s="262"/>
      <c r="C3362" s="1149" t="s">
        <v>183</v>
      </c>
      <c r="D3362" s="1150"/>
      <c r="E3362" s="1150"/>
      <c r="F3362" s="1150"/>
      <c r="G3362" s="1151"/>
      <c r="H3362" s="1158" t="s">
        <v>156</v>
      </c>
      <c r="I3362" s="1158"/>
      <c r="J3362" s="1161">
        <f>VLOOKUP($A3359,'Class-9'!$B$9:$K$108,6)</f>
        <v>0</v>
      </c>
      <c r="K3362" s="1162"/>
      <c r="L3362" s="1167" t="s">
        <v>76</v>
      </c>
      <c r="M3362" s="1168"/>
      <c r="N3362" s="1169" t="str">
        <f>Master!$E$14</f>
        <v>08151106901</v>
      </c>
      <c r="O3362" s="1170"/>
    </row>
    <row r="3363" spans="1:16" ht="18.75" customHeight="1">
      <c r="A3363" s="1138"/>
      <c r="B3363" s="37"/>
      <c r="C3363" s="1152"/>
      <c r="D3363" s="1153"/>
      <c r="E3363" s="1153"/>
      <c r="F3363" s="1153"/>
      <c r="G3363" s="1154"/>
      <c r="H3363" s="1159"/>
      <c r="I3363" s="1159"/>
      <c r="J3363" s="1163"/>
      <c r="K3363" s="1164"/>
      <c r="L3363" s="1171" t="s">
        <v>72</v>
      </c>
      <c r="M3363" s="1172"/>
      <c r="N3363" s="1172"/>
      <c r="O3363" s="1173"/>
      <c r="P3363" s="104" t="s">
        <v>191</v>
      </c>
    </row>
    <row r="3364" spans="1:16" ht="23.25" customHeight="1" thickBot="1">
      <c r="A3364" s="1138"/>
      <c r="B3364" s="37"/>
      <c r="C3364" s="1155"/>
      <c r="D3364" s="1156"/>
      <c r="E3364" s="1156"/>
      <c r="F3364" s="1156"/>
      <c r="G3364" s="1157"/>
      <c r="H3364" s="1160"/>
      <c r="I3364" s="1160"/>
      <c r="J3364" s="1165"/>
      <c r="K3364" s="1166"/>
      <c r="L3364" s="1174" t="s">
        <v>57</v>
      </c>
      <c r="M3364" s="1175"/>
      <c r="N3364" s="1176" t="str">
        <f>Master!$E$6</f>
        <v>2021-22</v>
      </c>
      <c r="O3364" s="1177"/>
    </row>
    <row r="3365" spans="1:16" ht="20.25" customHeight="1">
      <c r="A3365" s="1138"/>
      <c r="B3365" s="417" t="s">
        <v>200</v>
      </c>
      <c r="C3365" s="1178" t="s">
        <v>22</v>
      </c>
      <c r="D3365" s="1179"/>
      <c r="E3365" s="1179"/>
      <c r="F3365" s="1180"/>
      <c r="G3365" s="23" t="s">
        <v>181</v>
      </c>
      <c r="H3365" s="1181">
        <f>VLOOKUP($A3359,'Class-9'!$B$9:$FL$108,4,0)</f>
        <v>0</v>
      </c>
      <c r="I3365" s="1181"/>
      <c r="J3365" s="1181"/>
      <c r="K3365" s="1181"/>
      <c r="L3365" s="1181"/>
      <c r="M3365" s="1181"/>
      <c r="N3365" s="1181"/>
      <c r="O3365" s="1182"/>
    </row>
    <row r="3366" spans="1:16" ht="20.25" customHeight="1">
      <c r="A3366" s="1138"/>
      <c r="B3366" s="417" t="s">
        <v>200</v>
      </c>
      <c r="C3366" s="1183" t="s">
        <v>24</v>
      </c>
      <c r="D3366" s="1184"/>
      <c r="E3366" s="1184"/>
      <c r="F3366" s="1185"/>
      <c r="G3366" s="31" t="s">
        <v>181</v>
      </c>
      <c r="H3366" s="1186">
        <f>VLOOKUP($A3359,'Class-9'!$B$9:$FL$108,7,0)</f>
        <v>0</v>
      </c>
      <c r="I3366" s="1186"/>
      <c r="J3366" s="1186"/>
      <c r="K3366" s="1186"/>
      <c r="L3366" s="1186"/>
      <c r="M3366" s="1186"/>
      <c r="N3366" s="1186"/>
      <c r="O3366" s="1187"/>
    </row>
    <row r="3367" spans="1:16" ht="20.25" customHeight="1">
      <c r="A3367" s="1138"/>
      <c r="B3367" s="417" t="s">
        <v>200</v>
      </c>
      <c r="C3367" s="1183" t="s">
        <v>25</v>
      </c>
      <c r="D3367" s="1184"/>
      <c r="E3367" s="1184"/>
      <c r="F3367" s="1185"/>
      <c r="G3367" s="31" t="s">
        <v>181</v>
      </c>
      <c r="H3367" s="1186">
        <f>VLOOKUP($A3359,'Class-9'!$B$9:$FL$108,8,0)</f>
        <v>0</v>
      </c>
      <c r="I3367" s="1186"/>
      <c r="J3367" s="1186"/>
      <c r="K3367" s="1186"/>
      <c r="L3367" s="1186"/>
      <c r="M3367" s="1186"/>
      <c r="N3367" s="1186"/>
      <c r="O3367" s="1187"/>
    </row>
    <row r="3368" spans="1:16" ht="20.25" customHeight="1">
      <c r="A3368" s="1138"/>
      <c r="B3368" s="417" t="s">
        <v>200</v>
      </c>
      <c r="C3368" s="1183" t="s">
        <v>58</v>
      </c>
      <c r="D3368" s="1184"/>
      <c r="E3368" s="1184"/>
      <c r="F3368" s="1185"/>
      <c r="G3368" s="31" t="s">
        <v>181</v>
      </c>
      <c r="H3368" s="1186">
        <f>VLOOKUP($A3359,'Class-9'!$B$9:$FL$108,9,0)</f>
        <v>0</v>
      </c>
      <c r="I3368" s="1186"/>
      <c r="J3368" s="1186"/>
      <c r="K3368" s="1186"/>
      <c r="L3368" s="1186"/>
      <c r="M3368" s="1186"/>
      <c r="N3368" s="1186"/>
      <c r="O3368" s="1187"/>
    </row>
    <row r="3369" spans="1:16" ht="20.25" customHeight="1">
      <c r="A3369" s="1138"/>
      <c r="B3369" s="417" t="s">
        <v>200</v>
      </c>
      <c r="C3369" s="1183" t="s">
        <v>59</v>
      </c>
      <c r="D3369" s="1184"/>
      <c r="E3369" s="1184"/>
      <c r="F3369" s="1185"/>
      <c r="G3369" s="31" t="s">
        <v>181</v>
      </c>
      <c r="H3369" s="1188" t="str">
        <f>CONCATENATE('Class-9'!$G$4,'Class-9'!$J$4)</f>
        <v>9(A)</v>
      </c>
      <c r="I3369" s="1186"/>
      <c r="J3369" s="1186"/>
      <c r="K3369" s="1186"/>
      <c r="L3369" s="1186"/>
      <c r="M3369" s="1186"/>
      <c r="N3369" s="1186"/>
      <c r="O3369" s="1187"/>
    </row>
    <row r="3370" spans="1:16" ht="20.25" customHeight="1" thickBot="1">
      <c r="A3370" s="1138"/>
      <c r="B3370" s="417" t="s">
        <v>200</v>
      </c>
      <c r="C3370" s="1189" t="s">
        <v>27</v>
      </c>
      <c r="D3370" s="1190"/>
      <c r="E3370" s="1190"/>
      <c r="F3370" s="1191"/>
      <c r="G3370" s="80" t="s">
        <v>181</v>
      </c>
      <c r="H3370" s="1192">
        <f>VLOOKUP($A3359,'Class-9'!$B$9:$FL$108,10,0)</f>
        <v>0</v>
      </c>
      <c r="I3370" s="1192"/>
      <c r="J3370" s="1192"/>
      <c r="K3370" s="1192"/>
      <c r="L3370" s="1192"/>
      <c r="M3370" s="1192"/>
      <c r="N3370" s="1192"/>
      <c r="O3370" s="1193"/>
    </row>
    <row r="3371" spans="1:16" ht="16.5" customHeight="1">
      <c r="A3371" s="1138"/>
      <c r="B3371" s="417" t="s">
        <v>200</v>
      </c>
      <c r="C3371" s="1194" t="s">
        <v>60</v>
      </c>
      <c r="D3371" s="1195"/>
      <c r="E3371" s="1198" t="s">
        <v>81</v>
      </c>
      <c r="F3371" s="1198" t="s">
        <v>82</v>
      </c>
      <c r="G3371" s="1200" t="s">
        <v>32</v>
      </c>
      <c r="H3371" s="1202" t="s">
        <v>61</v>
      </c>
      <c r="I3371" s="1202"/>
      <c r="J3371" s="1203"/>
      <c r="K3371" s="1204" t="s">
        <v>97</v>
      </c>
      <c r="L3371" s="1205"/>
      <c r="M3371" s="1206"/>
      <c r="N3371" s="1097" t="s">
        <v>88</v>
      </c>
      <c r="O3371" s="1099" t="s">
        <v>118</v>
      </c>
    </row>
    <row r="3372" spans="1:16" ht="16.5" customHeight="1">
      <c r="A3372" s="1138"/>
      <c r="B3372" s="417" t="s">
        <v>200</v>
      </c>
      <c r="C3372" s="1196"/>
      <c r="D3372" s="1197"/>
      <c r="E3372" s="1199"/>
      <c r="F3372" s="1199"/>
      <c r="G3372" s="1201"/>
      <c r="H3372" s="428" t="s">
        <v>31</v>
      </c>
      <c r="I3372" s="254" t="s">
        <v>194</v>
      </c>
      <c r="J3372" s="429" t="s">
        <v>32</v>
      </c>
      <c r="K3372" s="428" t="s">
        <v>31</v>
      </c>
      <c r="L3372" s="254" t="s">
        <v>194</v>
      </c>
      <c r="M3372" s="429" t="s">
        <v>32</v>
      </c>
      <c r="N3372" s="1098"/>
      <c r="O3372" s="1100"/>
    </row>
    <row r="3373" spans="1:16" ht="16.5" customHeight="1" thickBot="1">
      <c r="A3373" s="1138"/>
      <c r="B3373" s="417" t="s">
        <v>200</v>
      </c>
      <c r="C3373" s="1102" t="s">
        <v>62</v>
      </c>
      <c r="D3373" s="1103"/>
      <c r="E3373" s="253">
        <f>'Class-9'!$L$7</f>
        <v>10</v>
      </c>
      <c r="F3373" s="253">
        <f>'Class-9'!$M$7</f>
        <v>10</v>
      </c>
      <c r="G3373" s="255">
        <f>SUM(E3373:F3373)</f>
        <v>20</v>
      </c>
      <c r="H3373" s="253">
        <f>'Class-9'!$O$7</f>
        <v>24</v>
      </c>
      <c r="I3373" s="253">
        <f>'Class-9'!$P$7</f>
        <v>6</v>
      </c>
      <c r="J3373" s="255">
        <f>SUM(H3373:I3373)</f>
        <v>30</v>
      </c>
      <c r="K3373" s="253">
        <f>'Class-9'!$R$7</f>
        <v>40</v>
      </c>
      <c r="L3373" s="253">
        <f>'Class-9'!$S$7</f>
        <v>10</v>
      </c>
      <c r="M3373" s="255">
        <f>SUM(K3373:L3373)</f>
        <v>50</v>
      </c>
      <c r="N3373" s="129">
        <f>SUM(G3373,J3373,M3373)</f>
        <v>100</v>
      </c>
      <c r="O3373" s="1101"/>
    </row>
    <row r="3374" spans="1:16" ht="16.5" customHeight="1">
      <c r="A3374" s="1138"/>
      <c r="B3374" s="417" t="s">
        <v>200</v>
      </c>
      <c r="C3374" s="1104" t="str">
        <f>'Class-9'!$L$3</f>
        <v>HINDI</v>
      </c>
      <c r="D3374" s="1105"/>
      <c r="E3374" s="81">
        <f>IF($J3362="TC",0,IF($J3362="Nso",0,VLOOKUP($A3359,'Class-9'!$B$9:$FL$108,11,0)))</f>
        <v>0</v>
      </c>
      <c r="F3374" s="81">
        <f>IF($J3362="TC",0,IF($J3362="Nso",0,VLOOKUP($A3359,'Class-9'!$B$9:$FL$108,12,0)))</f>
        <v>0</v>
      </c>
      <c r="G3374" s="256">
        <f>E3374+F3374</f>
        <v>0</v>
      </c>
      <c r="H3374" s="81">
        <f>IF($J3362="TC",0,IF($J3362="Nso",0,VLOOKUP($A3359,'Class-9'!$B$9:$FL$108,14,0)))</f>
        <v>0</v>
      </c>
      <c r="I3374" s="81">
        <f>IF($J3362="TC",0,IF($J3362="Nso",0,VLOOKUP($A3359,'Class-9'!$B$9:$FL$108,15,0)))</f>
        <v>0</v>
      </c>
      <c r="J3374" s="256">
        <f>H3374+I3374</f>
        <v>0</v>
      </c>
      <c r="K3374" s="81">
        <f>IF($J3362="TC",0,IF($J3362="Nso",0,VLOOKUP($A3359,'Class-9'!$B$9:$FL$108,17,0)))</f>
        <v>0</v>
      </c>
      <c r="L3374" s="81">
        <f>IF($J3362="Nso",0,VLOOKUP($A3359,'Class-9'!$B$9:$FL$108,18,0))</f>
        <v>0</v>
      </c>
      <c r="M3374" s="256">
        <f>K3374+L3374</f>
        <v>0</v>
      </c>
      <c r="N3374" s="81">
        <f>G3374+J3374+M3374</f>
        <v>0</v>
      </c>
      <c r="O3374" s="82" t="str">
        <f>IF($J3362="TC",0,IF($J3362="Nso",0,VLOOKUP($A3359,'Class-9'!$B$9:$FL$108,24,0)))</f>
        <v/>
      </c>
    </row>
    <row r="3375" spans="1:16" ht="16.5" customHeight="1" thickBot="1">
      <c r="A3375" s="1138"/>
      <c r="B3375" s="417" t="s">
        <v>200</v>
      </c>
      <c r="C3375" s="1106" t="str">
        <f>'Class-9'!$Z$3</f>
        <v>ENGLISH</v>
      </c>
      <c r="D3375" s="1107"/>
      <c r="E3375" s="419">
        <f>IF($J3362="TC",0,IF($J3362="Nso",0,VLOOKUP($A3359,'Class-9'!$B$9:$FL$108,25,0)))</f>
        <v>0</v>
      </c>
      <c r="F3375" s="419">
        <f>IF($J3362="TC",0,IF($J3362="Nso",0,VLOOKUP($A3359,'Class-9'!$B$9:$FL$108,26,0)))</f>
        <v>0</v>
      </c>
      <c r="G3375" s="420">
        <f t="shared" ref="G3375" si="680">E3375+F3375</f>
        <v>0</v>
      </c>
      <c r="H3375" s="421">
        <f>IF($J3362="TC",0,IF($J3362="Nso",0,VLOOKUP($A3359,'Class-9'!$B$9:$FL$108,28,0)))</f>
        <v>0</v>
      </c>
      <c r="I3375" s="419">
        <f>IF($J3362="TC",0,IF($J3362="Nso",0,VLOOKUP($A3359,'Class-9'!$B$9:$FL$108,29,0)))</f>
        <v>0</v>
      </c>
      <c r="J3375" s="420">
        <f t="shared" ref="J3375" si="681">H3375+I3375</f>
        <v>0</v>
      </c>
      <c r="K3375" s="419">
        <f>IF($J3362="TC",0,IF($J3362="Nso",0,VLOOKUP($A3359,'Class-9'!$B$9:$FL$108,31,0)))</f>
        <v>0</v>
      </c>
      <c r="L3375" s="419">
        <f>IF($J3362="Nso",0,VLOOKUP($A3359,'Class-9'!$B$9:$FL$108,32,0))</f>
        <v>0</v>
      </c>
      <c r="M3375" s="420">
        <f t="shared" ref="M3375" si="682">K3375+L3375</f>
        <v>0</v>
      </c>
      <c r="N3375" s="419">
        <f t="shared" ref="N3375" si="683">G3375+J3375+M3375</f>
        <v>0</v>
      </c>
      <c r="O3375" s="422" t="str">
        <f>IF($J3362="TC",0,IF($J3362="Nso",0,VLOOKUP($A3359,'Class-9'!$B$9:$FL$108,38,0)))</f>
        <v/>
      </c>
    </row>
    <row r="3376" spans="1:16" ht="16.5" customHeight="1" thickBot="1">
      <c r="A3376" s="1138"/>
      <c r="B3376" s="417" t="s">
        <v>200</v>
      </c>
      <c r="C3376" s="1108" t="s">
        <v>62</v>
      </c>
      <c r="D3376" s="1109"/>
      <c r="E3376" s="424">
        <f>'Class-9'!$AN$7</f>
        <v>20</v>
      </c>
      <c r="F3376" s="424">
        <f>'Class-9'!$AO$7</f>
        <v>20</v>
      </c>
      <c r="G3376" s="425">
        <f>SUM(E3376:F3376)</f>
        <v>40</v>
      </c>
      <c r="H3376" s="424">
        <f>'Class-9'!$AQ$7</f>
        <v>48</v>
      </c>
      <c r="I3376" s="424">
        <f>'Class-9'!$AR$7</f>
        <v>12</v>
      </c>
      <c r="J3376" s="425">
        <f>SUM(H3376:I3376)</f>
        <v>60</v>
      </c>
      <c r="K3376" s="424">
        <f>'Class-9'!$AT$7</f>
        <v>80</v>
      </c>
      <c r="L3376" s="424">
        <f>'Class-9'!$AU$7</f>
        <v>20</v>
      </c>
      <c r="M3376" s="425">
        <f>SUM(K3376:L3376)</f>
        <v>100</v>
      </c>
      <c r="N3376" s="426">
        <f>SUM(G3376,J3376,M3376)</f>
        <v>200</v>
      </c>
      <c r="O3376" s="427" t="s">
        <v>201</v>
      </c>
    </row>
    <row r="3377" spans="1:15" ht="16.5" customHeight="1">
      <c r="A3377" s="1138"/>
      <c r="B3377" s="417" t="s">
        <v>200</v>
      </c>
      <c r="C3377" s="1110" t="str">
        <f>'Class-9'!$AN$3</f>
        <v>SANSKRIT-I</v>
      </c>
      <c r="D3377" s="1111"/>
      <c r="E3377" s="81">
        <f>IF($J3362="TC",0,IF($J3362="Nso",0,VLOOKUP($A3359,'Class-9'!$B$9:$FL$108,39,0)))</f>
        <v>0</v>
      </c>
      <c r="F3377" s="81">
        <f>IF($J3362="TC",0,IF($J3362="TC",0,IF($J3362="Nso",0,VLOOKUP($A3359,'Class-9'!$B$9:$FL$108,40,0))))</f>
        <v>0</v>
      </c>
      <c r="G3377" s="423">
        <f t="shared" ref="G3377:G3381" si="684">E3377+F3377</f>
        <v>0</v>
      </c>
      <c r="H3377" s="410">
        <f>IF($J3362="TC",0,IF($J3362="Nso",0,VLOOKUP($A3359,'Class-9'!$B$9:$FL$108,42,0)))</f>
        <v>0</v>
      </c>
      <c r="I3377" s="81">
        <f>IF($J3362="TC",0,IF($J3362="Nso",0,VLOOKUP($A3359,'Class-9'!$B$9:$FL$108,43,0)))</f>
        <v>0</v>
      </c>
      <c r="J3377" s="423">
        <f t="shared" ref="J3377:J3381" si="685">H3377+I3377</f>
        <v>0</v>
      </c>
      <c r="K3377" s="81">
        <f>IF($J3362="TC",0,IF($J3362="Nso",0,VLOOKUP($A3359,'Class-9'!$B$9:$FL$108,45,0)))</f>
        <v>0</v>
      </c>
      <c r="L3377" s="81">
        <f>IF($J3362="Nso",0,VLOOKUP($A3359,'Class-9'!$B$9:$FL$108,46,0))</f>
        <v>0</v>
      </c>
      <c r="M3377" s="423">
        <f t="shared" ref="M3377:M3381" si="686">K3377+L3377</f>
        <v>0</v>
      </c>
      <c r="N3377" s="81">
        <f t="shared" ref="N3377:N3381" si="687">G3377+J3377+M3377</f>
        <v>0</v>
      </c>
      <c r="O3377" s="82" t="str">
        <f>IF($J3362="TC",0,IF($J3362="Nso",0,VLOOKUP($A3359,'Class-9'!$B$9:$FL$108,52,0)))</f>
        <v/>
      </c>
    </row>
    <row r="3378" spans="1:15" ht="16.5" customHeight="1">
      <c r="A3378" s="1138"/>
      <c r="B3378" s="417" t="s">
        <v>200</v>
      </c>
      <c r="C3378" s="1112" t="str">
        <f>'Class-9'!$BB$3</f>
        <v>SANSKRIT-II</v>
      </c>
      <c r="D3378" s="1113"/>
      <c r="E3378" s="81">
        <f>IF($J3362="TC",0,IF($J3362="Nso",0,VLOOKUP($A3359,'Class-9'!$B$9:$FL$108,53,0)))</f>
        <v>0</v>
      </c>
      <c r="F3378" s="81">
        <f>IF($J3362="TC",0,IF($J3362="Nso",0,VLOOKUP($A3359,'Class-9'!$B$9:$FL$108,54,0)))</f>
        <v>0</v>
      </c>
      <c r="G3378" s="257">
        <f t="shared" si="684"/>
        <v>0</v>
      </c>
      <c r="H3378" s="258">
        <f>IF($J3362="TC",0,IF($J3362="Nso",0,VLOOKUP($A3359,'Class-9'!$B$9:$FL$108,56,0)))</f>
        <v>0</v>
      </c>
      <c r="I3378" s="81">
        <f>IF($J3362="TC",0,IF($J3362="Nso",0,VLOOKUP($A3359,'Class-9'!$B$9:$FL$108,57,0)))</f>
        <v>0</v>
      </c>
      <c r="J3378" s="257">
        <f t="shared" si="685"/>
        <v>0</v>
      </c>
      <c r="K3378" s="81">
        <f>IF($J3362="TC",0,IF($J3362="Nso",0,VLOOKUP($A3359,'Class-9'!$B$9:$FL$108,59,0)))</f>
        <v>0</v>
      </c>
      <c r="L3378" s="81">
        <f>IF($J3362="Nso",0,VLOOKUP($A3359,'Class-9'!$B$9:$FL$108,60,0))</f>
        <v>0</v>
      </c>
      <c r="M3378" s="257">
        <f t="shared" si="686"/>
        <v>0</v>
      </c>
      <c r="N3378" s="81">
        <f t="shared" si="687"/>
        <v>0</v>
      </c>
      <c r="O3378" s="82" t="str">
        <f>IF($J3362="TC",0,IF($J3362="Nso",0,VLOOKUP($A3359,'Class-9'!$B$9:$FL$108,66,0)))</f>
        <v/>
      </c>
    </row>
    <row r="3379" spans="1:15" ht="16.5" customHeight="1">
      <c r="A3379" s="1138"/>
      <c r="B3379" s="417" t="s">
        <v>200</v>
      </c>
      <c r="C3379" s="1112" t="str">
        <f>'Class-9'!$BP$3</f>
        <v>MATHEMATICS</v>
      </c>
      <c r="D3379" s="1113"/>
      <c r="E3379" s="81">
        <f>IF($J3362="TC",0,IF($J3362="Nso",0,VLOOKUP($A3359,'Class-9'!$B$9:$FL$108,67,0)))</f>
        <v>0</v>
      </c>
      <c r="F3379" s="81">
        <f>IF($J3362="TC",0,IF($J3362="Nso",0,VLOOKUP($A3359,'Class-9'!$B$9:$FL$108,68,0)))</f>
        <v>0</v>
      </c>
      <c r="G3379" s="257">
        <f t="shared" si="684"/>
        <v>0</v>
      </c>
      <c r="H3379" s="258">
        <f>IF($J3362="TC",0,IF($J3362="Nso",0,VLOOKUP($A3359,'Class-9'!$B$9:$FL$108,70,0)))</f>
        <v>0</v>
      </c>
      <c r="I3379" s="81">
        <f>IF($J3362="TC",0,IF($J3362="Nso",0,VLOOKUP($A3359,'Class-9'!$B$9:$FL$108,71,0)))</f>
        <v>0</v>
      </c>
      <c r="J3379" s="257">
        <f t="shared" si="685"/>
        <v>0</v>
      </c>
      <c r="K3379" s="81">
        <f>IF($J3362="TC",0,IF($J3362="Nso",0,VLOOKUP($A3359,'Class-9'!$B$9:$FL$108,73,0)))</f>
        <v>0</v>
      </c>
      <c r="L3379" s="81">
        <f>IF($J3362="Nso",0,VLOOKUP($A3359,'Class-9'!$B$9:$FL$108,74,0))</f>
        <v>0</v>
      </c>
      <c r="M3379" s="257">
        <f t="shared" si="686"/>
        <v>0</v>
      </c>
      <c r="N3379" s="81">
        <f t="shared" si="687"/>
        <v>0</v>
      </c>
      <c r="O3379" s="82" t="str">
        <f>IF($J3362="TC",0,IF($J3362="Nso",0,VLOOKUP($A3359,'Class-9'!$B$9:$FL$108,80,0)))</f>
        <v/>
      </c>
    </row>
    <row r="3380" spans="1:15" ht="16.5" customHeight="1">
      <c r="A3380" s="1138"/>
      <c r="B3380" s="417" t="s">
        <v>200</v>
      </c>
      <c r="C3380" s="1114" t="str">
        <f>'Class-9'!$CD$3</f>
        <v>SCIENCE</v>
      </c>
      <c r="D3380" s="1115"/>
      <c r="E3380" s="411">
        <f>IF($J3362="TC",0,IF($J3362="Nso",0,VLOOKUP($A3359,'Class-9'!$B$9:$FL$108,81,0)))</f>
        <v>0</v>
      </c>
      <c r="F3380" s="411">
        <f>IF($J3362="TC",0,IF($J3362="Nso",0,VLOOKUP($A3359,'Class-9'!$B$9:$FL$108,82,0)))</f>
        <v>0</v>
      </c>
      <c r="G3380" s="412">
        <f t="shared" si="684"/>
        <v>0</v>
      </c>
      <c r="H3380" s="413">
        <f>IF($J3362="TC",0,IF($J3362="Nso",0,VLOOKUP($A3359,'Class-9'!$B$9:$FL$108,84,0)))</f>
        <v>0</v>
      </c>
      <c r="I3380" s="411">
        <f>IF($J3362="TC",0,IF($J3362="Nso",0,VLOOKUP($A3359,'Class-9'!$B$9:$FL$108,85,0)))</f>
        <v>0</v>
      </c>
      <c r="J3380" s="412">
        <f t="shared" si="685"/>
        <v>0</v>
      </c>
      <c r="K3380" s="411">
        <f>IF($J3362="TC",0,IF($J3362="Nso",0,VLOOKUP($A3359,'Class-9'!$B$9:$FL$108,87,0)))</f>
        <v>0</v>
      </c>
      <c r="L3380" s="411">
        <f>IF($J3362="Nso",0,VLOOKUP($A3359,'Class-9'!$B$9:$FL$108,88,0))</f>
        <v>0</v>
      </c>
      <c r="M3380" s="412">
        <f t="shared" si="686"/>
        <v>0</v>
      </c>
      <c r="N3380" s="411">
        <f t="shared" si="687"/>
        <v>0</v>
      </c>
      <c r="O3380" s="414" t="str">
        <f>IF($J3362="TC",0,IF($J3362="Nso",0,VLOOKUP($A3359,'Class-9'!$B$9:$FL$108,94,0)))</f>
        <v/>
      </c>
    </row>
    <row r="3381" spans="1:15" ht="16.5" customHeight="1" thickBot="1">
      <c r="A3381" s="1138"/>
      <c r="B3381" s="417" t="s">
        <v>200</v>
      </c>
      <c r="C3381" s="1114" t="str">
        <f>'Class-9'!$CR$3</f>
        <v>SOCIAL SCIENCE</v>
      </c>
      <c r="D3381" s="1115"/>
      <c r="E3381" s="411">
        <f>IF($J3363="TC",0,IF($J3362="Nso",0,VLOOKUP($A3359,'Class-9'!$B$9:$FL$108,95,0)))</f>
        <v>0</v>
      </c>
      <c r="F3381" s="411">
        <f>IF($J3363="TC",0,IF($J3362="Nso",0,VLOOKUP($A3359,'Class-9'!$B$9:$FL$108,96,0)))</f>
        <v>0</v>
      </c>
      <c r="G3381" s="412">
        <f t="shared" si="684"/>
        <v>0</v>
      </c>
      <c r="H3381" s="413">
        <f>IF($J3363="TC",0,IF($J3362="Nso",0,VLOOKUP($A3359,'Class-9'!$B$9:$FL$108,98,0)))</f>
        <v>0</v>
      </c>
      <c r="I3381" s="411">
        <f>IF($J3363="TC",0,IF($J3362="Nso",0,VLOOKUP($A3359,'Class-9'!$B$9:$FL$108,99,0)))</f>
        <v>0</v>
      </c>
      <c r="J3381" s="412">
        <f t="shared" si="685"/>
        <v>0</v>
      </c>
      <c r="K3381" s="411">
        <f>IF($J3363="TC",0,IF($J3362="Nso",0,VLOOKUP($A3359,'Class-9'!$B$9:$FL$108,101,0)))</f>
        <v>0</v>
      </c>
      <c r="L3381" s="411">
        <f>IF($J3363="Nso",0,VLOOKUP($A3359,'Class-9'!$B$9:$FL$108,102,0))</f>
        <v>0</v>
      </c>
      <c r="M3381" s="412">
        <f t="shared" si="686"/>
        <v>0</v>
      </c>
      <c r="N3381" s="411">
        <f t="shared" si="687"/>
        <v>0</v>
      </c>
      <c r="O3381" s="414" t="str">
        <f>IF($J3363="TC",0,IF($J3362="Nso",0,VLOOKUP($A3359,'Class-9'!$B$9:$FL$108,108,0)))</f>
        <v/>
      </c>
    </row>
    <row r="3382" spans="1:15" ht="23.25" customHeight="1">
      <c r="A3382" s="1138"/>
      <c r="B3382" s="417" t="s">
        <v>200</v>
      </c>
      <c r="C3382" s="1116" t="s">
        <v>89</v>
      </c>
      <c r="D3382" s="1117"/>
      <c r="E3382" s="1118"/>
      <c r="F3382" s="1122" t="s">
        <v>90</v>
      </c>
      <c r="G3382" s="1123"/>
      <c r="H3382" s="1124" t="s">
        <v>91</v>
      </c>
      <c r="I3382" s="1125"/>
      <c r="J3382" s="1126" t="s">
        <v>47</v>
      </c>
      <c r="K3382" s="1127"/>
      <c r="L3382" s="415" t="s">
        <v>111</v>
      </c>
      <c r="M3382" s="1128" t="s">
        <v>45</v>
      </c>
      <c r="N3382" s="1129"/>
      <c r="O3382" s="416" t="s">
        <v>49</v>
      </c>
    </row>
    <row r="3383" spans="1:15" ht="20.25" customHeight="1" thickBot="1">
      <c r="A3383" s="1138"/>
      <c r="B3383" s="417" t="s">
        <v>200</v>
      </c>
      <c r="C3383" s="1119"/>
      <c r="D3383" s="1120"/>
      <c r="E3383" s="1121"/>
      <c r="F3383" s="1130">
        <f>IF($J3362="TC",0,IF($J3362="Nso",0,VLOOKUP($A3359,'Class-9'!$B$9:$FL$108,160,0)))</f>
        <v>0</v>
      </c>
      <c r="G3383" s="1131"/>
      <c r="H3383" s="1130">
        <f>IF($J3362="TC",0,IF($J3362="Nso",0,VLOOKUP($A3359,'Class-9'!$B$9:$FL$108,161,0)))</f>
        <v>0</v>
      </c>
      <c r="I3383" s="1131"/>
      <c r="J3383" s="1132">
        <f>IF($J3362="TC",0,IF($J3362="Nso",0,VLOOKUP($A3359,'Class-9'!$B$9:$FL$108,162,0)))</f>
        <v>0</v>
      </c>
      <c r="K3383" s="1133"/>
      <c r="L3383" s="259" t="str">
        <f>IF($J3362="TC",0,IF($J3362="Nso",0,VLOOKUP($A3359,'Class-9'!$B$9:$FL$108,163,0)))</f>
        <v/>
      </c>
      <c r="M3383" s="1134" t="str">
        <f>IF($J3362="TC","TC",IF($J3362="Nso","NSO",VLOOKUP($A3359,'Class-9'!$B$9:$FL$108,164,0)))</f>
        <v/>
      </c>
      <c r="N3383" s="1135"/>
      <c r="O3383" s="79" t="str">
        <f>IF($J3362="Nso",0,VLOOKUP($A3359,'Class-9'!$B$9:$FL$108,166,0))</f>
        <v/>
      </c>
    </row>
    <row r="3384" spans="1:15" ht="20.25" customHeight="1">
      <c r="A3384" s="1138"/>
      <c r="B3384" s="417" t="s">
        <v>200</v>
      </c>
      <c r="C3384" s="1061" t="s">
        <v>64</v>
      </c>
      <c r="D3384" s="1062"/>
      <c r="E3384" s="1062"/>
      <c r="F3384" s="1062"/>
      <c r="G3384" s="1062"/>
      <c r="H3384" s="1063"/>
      <c r="I3384" s="1064" t="s">
        <v>65</v>
      </c>
      <c r="J3384" s="1065"/>
      <c r="K3384" s="1065"/>
      <c r="L3384" s="83">
        <f>VLOOKUP($A3359,'Class-9'!$B$9:$FL$108,157,0)</f>
        <v>0</v>
      </c>
      <c r="M3384" s="1066" t="s">
        <v>121</v>
      </c>
      <c r="N3384" s="1067"/>
      <c r="O3384" s="1068"/>
    </row>
    <row r="3385" spans="1:15" ht="20.25" customHeight="1" thickBot="1">
      <c r="A3385" s="1138"/>
      <c r="B3385" s="417" t="s">
        <v>200</v>
      </c>
      <c r="C3385" s="1069" t="s">
        <v>60</v>
      </c>
      <c r="D3385" s="1070"/>
      <c r="E3385" s="1070"/>
      <c r="F3385" s="1071" t="s">
        <v>192</v>
      </c>
      <c r="G3385" s="1071"/>
      <c r="H3385" s="260" t="s">
        <v>53</v>
      </c>
      <c r="I3385" s="1072" t="s">
        <v>66</v>
      </c>
      <c r="J3385" s="1073"/>
      <c r="K3385" s="1073"/>
      <c r="L3385" s="113">
        <f>VLOOKUP($A3359,'Class-9'!$B$9:$FL$108,158,0)</f>
        <v>0</v>
      </c>
      <c r="M3385" s="1074" t="str">
        <f>IF($J3362="TC",0,IF($J3362="Nso",0,VLOOKUP($A3359,'Class-9'!$B$9:$FL$108,159,0)))</f>
        <v/>
      </c>
      <c r="N3385" s="1075"/>
      <c r="O3385" s="1076"/>
    </row>
    <row r="3386" spans="1:15" ht="17.25" customHeight="1">
      <c r="A3386" s="1138"/>
      <c r="B3386" s="417" t="s">
        <v>200</v>
      </c>
      <c r="C3386" s="1069"/>
      <c r="D3386" s="1070"/>
      <c r="E3386" s="1070"/>
      <c r="F3386" s="1071"/>
      <c r="G3386" s="1071"/>
      <c r="H3386" s="261" t="s">
        <v>119</v>
      </c>
      <c r="I3386" s="1077" t="s">
        <v>67</v>
      </c>
      <c r="J3386" s="1078"/>
      <c r="K3386" s="1078"/>
      <c r="L3386" s="1079">
        <f>IF($J3362="TC","Transferred",IF($J3362="Nso","NameSeparated",VLOOKUP($A3359,'Class-9'!$B$9:$FL$108,167,0)))</f>
        <v>0</v>
      </c>
      <c r="M3386" s="1079"/>
      <c r="N3386" s="1079"/>
      <c r="O3386" s="1080"/>
    </row>
    <row r="3387" spans="1:15" ht="17.25" customHeight="1">
      <c r="A3387" s="1138"/>
      <c r="B3387" s="417" t="s">
        <v>200</v>
      </c>
      <c r="C3387" s="1081" t="str">
        <f>'Class-9'!$DF$3</f>
        <v>Foundation Of Information Tech.</v>
      </c>
      <c r="D3387" s="1082"/>
      <c r="E3387" s="1083"/>
      <c r="F3387" s="1084" t="str">
        <f>IF($J3362="TC",0,IF($J3362="Nso",0,VLOOKUP($A3359,'Class-9'!$B$9:$GP$108,185,0)))</f>
        <v>0/200</v>
      </c>
      <c r="G3387" s="1084"/>
      <c r="H3387" s="78" t="str">
        <f>IF($J3362="TC",0,IF($J3362="Nso",0,VLOOKUP($A3359,'Class-9'!$B$9:$GP$108,120,0)))</f>
        <v/>
      </c>
      <c r="I3387" s="1085" t="s">
        <v>79</v>
      </c>
      <c r="J3387" s="1086"/>
      <c r="K3387" s="1086"/>
      <c r="L3387" s="1087">
        <f>'Class-9'!$T$2</f>
        <v>44676</v>
      </c>
      <c r="M3387" s="1088"/>
      <c r="N3387" s="1088"/>
      <c r="O3387" s="1089"/>
    </row>
    <row r="3388" spans="1:15" ht="21" customHeight="1">
      <c r="A3388" s="1138"/>
      <c r="B3388" s="417" t="s">
        <v>200</v>
      </c>
      <c r="C3388" s="1090" t="str">
        <f>'Class-9'!$DR$3</f>
        <v>Health &amp; Phy. Edu.</v>
      </c>
      <c r="D3388" s="1084"/>
      <c r="E3388" s="1084"/>
      <c r="F3388" s="1030" t="str">
        <f>IF($J3362="TC",0,IF($J3362="Nso",0,VLOOKUP($A3359,'Class-9'!$B$9:$GP$108,189,0)))</f>
        <v>0/200</v>
      </c>
      <c r="G3388" s="1031"/>
      <c r="H3388" s="78" t="str">
        <f>IF($J3362="TC",0,IF($J3362="Nso",0,VLOOKUP($A3359,'Class-9'!$B$9:$GP$108,132,0)))</f>
        <v/>
      </c>
      <c r="I3388" s="1091"/>
      <c r="J3388" s="1092"/>
      <c r="K3388" s="1092"/>
      <c r="L3388" s="1092"/>
      <c r="M3388" s="1092"/>
      <c r="N3388" s="1092"/>
      <c r="O3388" s="1093"/>
    </row>
    <row r="3389" spans="1:15" ht="21" customHeight="1">
      <c r="A3389" s="1138"/>
      <c r="B3389" s="417" t="s">
        <v>200</v>
      </c>
      <c r="C3389" s="1028" t="str">
        <f>'Class-9'!$ED$3</f>
        <v>S.U.P.W.</v>
      </c>
      <c r="D3389" s="1029"/>
      <c r="E3389" s="1029"/>
      <c r="F3389" s="1030" t="str">
        <f>IF($J3362="TC",0,IF($J3362="Nso",0,VLOOKUP($A3359,'Class-9'!$B$9:$GP$108,193,0)))</f>
        <v>0/100</v>
      </c>
      <c r="G3389" s="1031"/>
      <c r="H3389" s="78" t="str">
        <f>IF($J3362="TC",0,IF($J3362="Nso",0,VLOOKUP($A3359,'Class-9'!$B$9:$GP$108,138,0)))</f>
        <v/>
      </c>
      <c r="I3389" s="1094"/>
      <c r="J3389" s="1095"/>
      <c r="K3389" s="1095"/>
      <c r="L3389" s="1095"/>
      <c r="M3389" s="1095"/>
      <c r="N3389" s="1095"/>
      <c r="O3389" s="1096"/>
    </row>
    <row r="3390" spans="1:15" ht="14.25" customHeight="1">
      <c r="A3390" s="1138"/>
      <c r="B3390" s="417" t="s">
        <v>200</v>
      </c>
      <c r="C3390" s="1028" t="str">
        <f>'Class-9'!$EJ$3</f>
        <v>ART EDUCATION</v>
      </c>
      <c r="D3390" s="1029"/>
      <c r="E3390" s="1029"/>
      <c r="F3390" s="1030" t="str">
        <f>IF($J3361="TC",0,IF($J3361="Nso",0,VLOOKUP($A3359,'Class-9'!$B$9:$GP$108,197,0)))</f>
        <v>0/100</v>
      </c>
      <c r="G3390" s="1031"/>
      <c r="H3390" s="78" t="str">
        <f>IF($J3361="TC",0,IF($J3361="Nso",0,VLOOKUP($A3359,'Class-9'!$B$9:$GP$108,144,0)))</f>
        <v/>
      </c>
      <c r="I3390" s="1032" t="s">
        <v>92</v>
      </c>
      <c r="J3390" s="1033"/>
      <c r="K3390" s="1033"/>
      <c r="L3390" s="1033"/>
      <c r="M3390" s="1033"/>
      <c r="N3390" s="1033"/>
      <c r="O3390" s="1034"/>
    </row>
    <row r="3391" spans="1:15" ht="14.25" customHeight="1" thickBot="1">
      <c r="A3391" s="1138"/>
      <c r="B3391" s="417" t="s">
        <v>200</v>
      </c>
      <c r="C3391" s="1035" t="str">
        <f>'Class-9'!$EP$3</f>
        <v>H &amp; C RAJ</v>
      </c>
      <c r="D3391" s="1036"/>
      <c r="E3391" s="1036"/>
      <c r="F3391" s="1037" t="str">
        <f>IF($J3362="TC",0,IF($J3362="Nso",0,VLOOKUP($A3359,'Class-9'!$B$9:$GU$108,201,0)))</f>
        <v>0/200</v>
      </c>
      <c r="G3391" s="1038"/>
      <c r="H3391" s="374" t="str">
        <f>IF($J3362="TC",0,IF($J3362="Nso",0,VLOOKUP($A3359,'Class-9'!$B$9:$GU$108,156,0)))</f>
        <v/>
      </c>
      <c r="I3391" s="1032" t="s">
        <v>73</v>
      </c>
      <c r="J3391" s="1033"/>
      <c r="K3391" s="1033"/>
      <c r="L3391" s="1033"/>
      <c r="M3391" s="1033"/>
      <c r="N3391" s="1033"/>
      <c r="O3391" s="1034"/>
    </row>
    <row r="3392" spans="1:15" ht="20.25" customHeight="1">
      <c r="A3392" s="1138"/>
      <c r="B3392" s="417" t="s">
        <v>200</v>
      </c>
      <c r="C3392" s="1046" t="s">
        <v>204</v>
      </c>
      <c r="D3392" s="1047"/>
      <c r="E3392" s="1048"/>
      <c r="F3392" s="1055" t="s">
        <v>205</v>
      </c>
      <c r="G3392" s="1056"/>
      <c r="H3392" s="434" t="s">
        <v>34</v>
      </c>
      <c r="I3392" s="1039" t="s">
        <v>74</v>
      </c>
      <c r="J3392" s="1033"/>
      <c r="K3392" s="1033"/>
      <c r="L3392" s="1033"/>
      <c r="M3392" s="1033"/>
      <c r="N3392" s="1033"/>
      <c r="O3392" s="1034"/>
    </row>
    <row r="3393" spans="1:16" ht="20.25" customHeight="1">
      <c r="A3393" s="1138"/>
      <c r="B3393" s="417" t="s">
        <v>200</v>
      </c>
      <c r="C3393" s="1049"/>
      <c r="D3393" s="1050"/>
      <c r="E3393" s="1051"/>
      <c r="F3393" s="1057" t="s">
        <v>206</v>
      </c>
      <c r="G3393" s="1058"/>
      <c r="H3393" s="435" t="s">
        <v>203</v>
      </c>
      <c r="I3393" s="1040" t="s">
        <v>75</v>
      </c>
      <c r="J3393" s="1041"/>
      <c r="K3393" s="1041"/>
      <c r="L3393" s="1041"/>
      <c r="M3393" s="1041"/>
      <c r="N3393" s="1041"/>
      <c r="O3393" s="1042"/>
    </row>
    <row r="3394" spans="1:16" ht="16.5" customHeight="1">
      <c r="A3394" s="1138"/>
      <c r="B3394" s="417" t="s">
        <v>200</v>
      </c>
      <c r="C3394" s="1049"/>
      <c r="D3394" s="1050"/>
      <c r="E3394" s="1051"/>
      <c r="F3394" s="1057" t="s">
        <v>210</v>
      </c>
      <c r="G3394" s="1058"/>
      <c r="H3394" s="435" t="s">
        <v>68</v>
      </c>
      <c r="I3394" s="1043"/>
      <c r="J3394" s="1044"/>
      <c r="K3394" s="1044"/>
      <c r="L3394" s="1044"/>
      <c r="M3394" s="1044"/>
      <c r="N3394" s="1044"/>
      <c r="O3394" s="1045"/>
    </row>
    <row r="3395" spans="1:16" ht="16.5" customHeight="1">
      <c r="A3395" s="1138"/>
      <c r="B3395" s="417" t="s">
        <v>200</v>
      </c>
      <c r="C3395" s="1049"/>
      <c r="D3395" s="1050"/>
      <c r="E3395" s="1051"/>
      <c r="F3395" s="1057" t="s">
        <v>211</v>
      </c>
      <c r="G3395" s="1058"/>
      <c r="H3395" s="435" t="s">
        <v>69</v>
      </c>
      <c r="I3395" s="1043"/>
      <c r="J3395" s="1044"/>
      <c r="K3395" s="1044"/>
      <c r="L3395" s="1044"/>
      <c r="M3395" s="1044"/>
      <c r="N3395" s="1044"/>
      <c r="O3395" s="1045"/>
    </row>
    <row r="3396" spans="1:16" ht="16.5" customHeight="1">
      <c r="A3396" s="1138"/>
      <c r="B3396" s="417" t="s">
        <v>200</v>
      </c>
      <c r="C3396" s="1049"/>
      <c r="D3396" s="1050"/>
      <c r="E3396" s="1051"/>
      <c r="F3396" s="1057" t="s">
        <v>120</v>
      </c>
      <c r="G3396" s="1058"/>
      <c r="H3396" s="435" t="s">
        <v>71</v>
      </c>
      <c r="I3396" s="1022" t="s">
        <v>93</v>
      </c>
      <c r="J3396" s="1023"/>
      <c r="K3396" s="1023"/>
      <c r="L3396" s="1023"/>
      <c r="M3396" s="1023"/>
      <c r="N3396" s="1023"/>
      <c r="O3396" s="1024"/>
    </row>
    <row r="3397" spans="1:16" ht="16.5" customHeight="1" thickBot="1">
      <c r="A3397" s="1138"/>
      <c r="B3397" s="418" t="s">
        <v>200</v>
      </c>
      <c r="C3397" s="1052"/>
      <c r="D3397" s="1053"/>
      <c r="E3397" s="1054"/>
      <c r="F3397" s="1059" t="s">
        <v>208</v>
      </c>
      <c r="G3397" s="1060"/>
      <c r="H3397" s="436" t="s">
        <v>70</v>
      </c>
      <c r="I3397" s="1025"/>
      <c r="J3397" s="1026"/>
      <c r="K3397" s="1026"/>
      <c r="L3397" s="1026"/>
      <c r="M3397" s="1026"/>
      <c r="N3397" s="1026"/>
      <c r="O3397" s="1027"/>
    </row>
    <row r="3398" spans="1:16" ht="24.75" customHeight="1" thickTop="1" thickBot="1">
      <c r="A3398" s="263">
        <f>A3359+1</f>
        <v>87</v>
      </c>
      <c r="B3398" s="1137" t="s">
        <v>56</v>
      </c>
      <c r="C3398" s="1137"/>
      <c r="D3398" s="1137"/>
      <c r="E3398" s="1137"/>
      <c r="F3398" s="1137"/>
      <c r="G3398" s="1137"/>
      <c r="H3398" s="1137"/>
      <c r="I3398" s="1137"/>
      <c r="J3398" s="1137"/>
      <c r="K3398" s="1137"/>
      <c r="L3398" s="1137"/>
      <c r="M3398" s="1137"/>
      <c r="N3398" s="1137"/>
      <c r="O3398" s="1137"/>
    </row>
    <row r="3399" spans="1:16" s="430" customFormat="1" ht="30.75" customHeight="1" thickTop="1">
      <c r="A3399" s="1138"/>
      <c r="B3399" s="1139"/>
      <c r="C3399" s="1140"/>
      <c r="D3399" s="1143" t="str">
        <f>Master!$E$8</f>
        <v>Govt. Sr. Secondary School Raimalwada</v>
      </c>
      <c r="E3399" s="1144"/>
      <c r="F3399" s="1144"/>
      <c r="G3399" s="1144"/>
      <c r="H3399" s="1144"/>
      <c r="I3399" s="1144"/>
      <c r="J3399" s="1144"/>
      <c r="K3399" s="1144"/>
      <c r="L3399" s="1144"/>
      <c r="M3399" s="1144"/>
      <c r="N3399" s="1144"/>
      <c r="O3399" s="1145"/>
    </row>
    <row r="3400" spans="1:16" ht="26.25" customHeight="1" thickBot="1">
      <c r="A3400" s="1138"/>
      <c r="B3400" s="1141"/>
      <c r="C3400" s="1142"/>
      <c r="D3400" s="1146" t="str">
        <f>Master!$E$11</f>
        <v>P.S.-Bapini (Jodhpur)</v>
      </c>
      <c r="E3400" s="1147"/>
      <c r="F3400" s="1147"/>
      <c r="G3400" s="1147"/>
      <c r="H3400" s="1147"/>
      <c r="I3400" s="1147"/>
      <c r="J3400" s="1147"/>
      <c r="K3400" s="1147"/>
      <c r="L3400" s="1147"/>
      <c r="M3400" s="1147"/>
      <c r="N3400" s="1147"/>
      <c r="O3400" s="1148"/>
    </row>
    <row r="3401" spans="1:16" ht="22.5" customHeight="1">
      <c r="A3401" s="1138"/>
      <c r="B3401" s="262"/>
      <c r="C3401" s="1149" t="s">
        <v>183</v>
      </c>
      <c r="D3401" s="1150"/>
      <c r="E3401" s="1150"/>
      <c r="F3401" s="1150"/>
      <c r="G3401" s="1151"/>
      <c r="H3401" s="1158" t="s">
        <v>156</v>
      </c>
      <c r="I3401" s="1158"/>
      <c r="J3401" s="1161">
        <f>VLOOKUP($A3398,'Class-9'!$B$9:$K$108,6)</f>
        <v>0</v>
      </c>
      <c r="K3401" s="1162"/>
      <c r="L3401" s="1167" t="s">
        <v>76</v>
      </c>
      <c r="M3401" s="1168"/>
      <c r="N3401" s="1169" t="str">
        <f>Master!$E$14</f>
        <v>08151106901</v>
      </c>
      <c r="O3401" s="1170"/>
    </row>
    <row r="3402" spans="1:16" ht="18.75" customHeight="1">
      <c r="A3402" s="1138"/>
      <c r="B3402" s="37"/>
      <c r="C3402" s="1152"/>
      <c r="D3402" s="1153"/>
      <c r="E3402" s="1153"/>
      <c r="F3402" s="1153"/>
      <c r="G3402" s="1154"/>
      <c r="H3402" s="1159"/>
      <c r="I3402" s="1159"/>
      <c r="J3402" s="1163"/>
      <c r="K3402" s="1164"/>
      <c r="L3402" s="1171" t="s">
        <v>72</v>
      </c>
      <c r="M3402" s="1172"/>
      <c r="N3402" s="1172"/>
      <c r="O3402" s="1173"/>
      <c r="P3402" s="104" t="s">
        <v>191</v>
      </c>
    </row>
    <row r="3403" spans="1:16" ht="23.25" customHeight="1" thickBot="1">
      <c r="A3403" s="1138"/>
      <c r="B3403" s="37"/>
      <c r="C3403" s="1155"/>
      <c r="D3403" s="1156"/>
      <c r="E3403" s="1156"/>
      <c r="F3403" s="1156"/>
      <c r="G3403" s="1157"/>
      <c r="H3403" s="1160"/>
      <c r="I3403" s="1160"/>
      <c r="J3403" s="1165"/>
      <c r="K3403" s="1166"/>
      <c r="L3403" s="1174" t="s">
        <v>57</v>
      </c>
      <c r="M3403" s="1175"/>
      <c r="N3403" s="1176" t="str">
        <f>Master!$E$6</f>
        <v>2021-22</v>
      </c>
      <c r="O3403" s="1177"/>
    </row>
    <row r="3404" spans="1:16" ht="20.25" customHeight="1">
      <c r="A3404" s="1138"/>
      <c r="B3404" s="417" t="s">
        <v>200</v>
      </c>
      <c r="C3404" s="1178" t="s">
        <v>22</v>
      </c>
      <c r="D3404" s="1179"/>
      <c r="E3404" s="1179"/>
      <c r="F3404" s="1180"/>
      <c r="G3404" s="23" t="s">
        <v>181</v>
      </c>
      <c r="H3404" s="1181">
        <f>VLOOKUP($A3398,'Class-9'!$B$9:$FL$108,4,0)</f>
        <v>0</v>
      </c>
      <c r="I3404" s="1181"/>
      <c r="J3404" s="1181"/>
      <c r="K3404" s="1181"/>
      <c r="L3404" s="1181"/>
      <c r="M3404" s="1181"/>
      <c r="N3404" s="1181"/>
      <c r="O3404" s="1182"/>
    </row>
    <row r="3405" spans="1:16" ht="20.25" customHeight="1">
      <c r="A3405" s="1138"/>
      <c r="B3405" s="417" t="s">
        <v>200</v>
      </c>
      <c r="C3405" s="1183" t="s">
        <v>24</v>
      </c>
      <c r="D3405" s="1184"/>
      <c r="E3405" s="1184"/>
      <c r="F3405" s="1185"/>
      <c r="G3405" s="31" t="s">
        <v>181</v>
      </c>
      <c r="H3405" s="1186">
        <f>VLOOKUP($A3398,'Class-9'!$B$9:$FL$108,7,0)</f>
        <v>0</v>
      </c>
      <c r="I3405" s="1186"/>
      <c r="J3405" s="1186"/>
      <c r="K3405" s="1186"/>
      <c r="L3405" s="1186"/>
      <c r="M3405" s="1186"/>
      <c r="N3405" s="1186"/>
      <c r="O3405" s="1187"/>
    </row>
    <row r="3406" spans="1:16" ht="20.25" customHeight="1">
      <c r="A3406" s="1138"/>
      <c r="B3406" s="417" t="s">
        <v>200</v>
      </c>
      <c r="C3406" s="1183" t="s">
        <v>25</v>
      </c>
      <c r="D3406" s="1184"/>
      <c r="E3406" s="1184"/>
      <c r="F3406" s="1185"/>
      <c r="G3406" s="31" t="s">
        <v>181</v>
      </c>
      <c r="H3406" s="1186">
        <f>VLOOKUP($A3398,'Class-9'!$B$9:$FL$108,8,0)</f>
        <v>0</v>
      </c>
      <c r="I3406" s="1186"/>
      <c r="J3406" s="1186"/>
      <c r="K3406" s="1186"/>
      <c r="L3406" s="1186"/>
      <c r="M3406" s="1186"/>
      <c r="N3406" s="1186"/>
      <c r="O3406" s="1187"/>
    </row>
    <row r="3407" spans="1:16" ht="20.25" customHeight="1">
      <c r="A3407" s="1138"/>
      <c r="B3407" s="417" t="s">
        <v>200</v>
      </c>
      <c r="C3407" s="1183" t="s">
        <v>58</v>
      </c>
      <c r="D3407" s="1184"/>
      <c r="E3407" s="1184"/>
      <c r="F3407" s="1185"/>
      <c r="G3407" s="31" t="s">
        <v>181</v>
      </c>
      <c r="H3407" s="1186">
        <f>VLOOKUP($A3398,'Class-9'!$B$9:$FL$108,9,0)</f>
        <v>0</v>
      </c>
      <c r="I3407" s="1186"/>
      <c r="J3407" s="1186"/>
      <c r="K3407" s="1186"/>
      <c r="L3407" s="1186"/>
      <c r="M3407" s="1186"/>
      <c r="N3407" s="1186"/>
      <c r="O3407" s="1187"/>
    </row>
    <row r="3408" spans="1:16" ht="20.25" customHeight="1">
      <c r="A3408" s="1138"/>
      <c r="B3408" s="417" t="s">
        <v>200</v>
      </c>
      <c r="C3408" s="1183" t="s">
        <v>59</v>
      </c>
      <c r="D3408" s="1184"/>
      <c r="E3408" s="1184"/>
      <c r="F3408" s="1185"/>
      <c r="G3408" s="31" t="s">
        <v>181</v>
      </c>
      <c r="H3408" s="1188" t="str">
        <f>CONCATENATE('Class-9'!$G$4,'Class-9'!$J$4)</f>
        <v>9(A)</v>
      </c>
      <c r="I3408" s="1186"/>
      <c r="J3408" s="1186"/>
      <c r="K3408" s="1186"/>
      <c r="L3408" s="1186"/>
      <c r="M3408" s="1186"/>
      <c r="N3408" s="1186"/>
      <c r="O3408" s="1187"/>
    </row>
    <row r="3409" spans="1:15" ht="20.25" customHeight="1" thickBot="1">
      <c r="A3409" s="1138"/>
      <c r="B3409" s="417" t="s">
        <v>200</v>
      </c>
      <c r="C3409" s="1189" t="s">
        <v>27</v>
      </c>
      <c r="D3409" s="1190"/>
      <c r="E3409" s="1190"/>
      <c r="F3409" s="1191"/>
      <c r="G3409" s="80" t="s">
        <v>181</v>
      </c>
      <c r="H3409" s="1192">
        <f>VLOOKUP($A3398,'Class-9'!$B$9:$FL$108,10,0)</f>
        <v>0</v>
      </c>
      <c r="I3409" s="1192"/>
      <c r="J3409" s="1192"/>
      <c r="K3409" s="1192"/>
      <c r="L3409" s="1192"/>
      <c r="M3409" s="1192"/>
      <c r="N3409" s="1192"/>
      <c r="O3409" s="1193"/>
    </row>
    <row r="3410" spans="1:15" ht="16.5" customHeight="1">
      <c r="A3410" s="1138"/>
      <c r="B3410" s="417" t="s">
        <v>200</v>
      </c>
      <c r="C3410" s="1194" t="s">
        <v>60</v>
      </c>
      <c r="D3410" s="1195"/>
      <c r="E3410" s="1198" t="s">
        <v>81</v>
      </c>
      <c r="F3410" s="1198" t="s">
        <v>82</v>
      </c>
      <c r="G3410" s="1200" t="s">
        <v>32</v>
      </c>
      <c r="H3410" s="1202" t="s">
        <v>61</v>
      </c>
      <c r="I3410" s="1202"/>
      <c r="J3410" s="1203"/>
      <c r="K3410" s="1204" t="s">
        <v>97</v>
      </c>
      <c r="L3410" s="1205"/>
      <c r="M3410" s="1206"/>
      <c r="N3410" s="1097" t="s">
        <v>88</v>
      </c>
      <c r="O3410" s="1099" t="s">
        <v>118</v>
      </c>
    </row>
    <row r="3411" spans="1:15" ht="16.5" customHeight="1">
      <c r="A3411" s="1138"/>
      <c r="B3411" s="417" t="s">
        <v>200</v>
      </c>
      <c r="C3411" s="1196"/>
      <c r="D3411" s="1197"/>
      <c r="E3411" s="1199"/>
      <c r="F3411" s="1199"/>
      <c r="G3411" s="1201"/>
      <c r="H3411" s="428" t="s">
        <v>31</v>
      </c>
      <c r="I3411" s="254" t="s">
        <v>194</v>
      </c>
      <c r="J3411" s="429" t="s">
        <v>32</v>
      </c>
      <c r="K3411" s="428" t="s">
        <v>31</v>
      </c>
      <c r="L3411" s="254" t="s">
        <v>194</v>
      </c>
      <c r="M3411" s="429" t="s">
        <v>32</v>
      </c>
      <c r="N3411" s="1098"/>
      <c r="O3411" s="1100"/>
    </row>
    <row r="3412" spans="1:15" ht="16.5" customHeight="1" thickBot="1">
      <c r="A3412" s="1138"/>
      <c r="B3412" s="417" t="s">
        <v>200</v>
      </c>
      <c r="C3412" s="1102" t="s">
        <v>62</v>
      </c>
      <c r="D3412" s="1103"/>
      <c r="E3412" s="253">
        <f>'Class-9'!$L$7</f>
        <v>10</v>
      </c>
      <c r="F3412" s="253">
        <f>'Class-9'!$M$7</f>
        <v>10</v>
      </c>
      <c r="G3412" s="255">
        <f>SUM(E3412:F3412)</f>
        <v>20</v>
      </c>
      <c r="H3412" s="253">
        <f>'Class-9'!$O$7</f>
        <v>24</v>
      </c>
      <c r="I3412" s="253">
        <f>'Class-9'!$P$7</f>
        <v>6</v>
      </c>
      <c r="J3412" s="255">
        <f>SUM(H3412:I3412)</f>
        <v>30</v>
      </c>
      <c r="K3412" s="253">
        <f>'Class-9'!$R$7</f>
        <v>40</v>
      </c>
      <c r="L3412" s="253">
        <f>'Class-9'!$S$7</f>
        <v>10</v>
      </c>
      <c r="M3412" s="255">
        <f>SUM(K3412:L3412)</f>
        <v>50</v>
      </c>
      <c r="N3412" s="129">
        <f>SUM(G3412,J3412,M3412)</f>
        <v>100</v>
      </c>
      <c r="O3412" s="1101"/>
    </row>
    <row r="3413" spans="1:15" ht="16.5" customHeight="1">
      <c r="A3413" s="1138"/>
      <c r="B3413" s="417" t="s">
        <v>200</v>
      </c>
      <c r="C3413" s="1104" t="str">
        <f>'Class-9'!$L$3</f>
        <v>HINDI</v>
      </c>
      <c r="D3413" s="1105"/>
      <c r="E3413" s="81">
        <f>IF($J3401="TC",0,IF($J3401="Nso",0,VLOOKUP($A3398,'Class-9'!$B$9:$FL$108,11,0)))</f>
        <v>0</v>
      </c>
      <c r="F3413" s="81">
        <f>IF($J3401="TC",0,IF($J3401="Nso",0,VLOOKUP($A3398,'Class-9'!$B$9:$FL$108,12,0)))</f>
        <v>0</v>
      </c>
      <c r="G3413" s="256">
        <f>E3413+F3413</f>
        <v>0</v>
      </c>
      <c r="H3413" s="81">
        <f>IF($J3401="TC",0,IF($J3401="Nso",0,VLOOKUP($A3398,'Class-9'!$B$9:$FL$108,14,0)))</f>
        <v>0</v>
      </c>
      <c r="I3413" s="81">
        <f>IF($J3401="TC",0,IF($J3401="Nso",0,VLOOKUP($A3398,'Class-9'!$B$9:$FL$108,15,0)))</f>
        <v>0</v>
      </c>
      <c r="J3413" s="256">
        <f>H3413+I3413</f>
        <v>0</v>
      </c>
      <c r="K3413" s="81">
        <f>IF($J3401="TC",0,IF($J3401="Nso",0,VLOOKUP($A3398,'Class-9'!$B$9:$FL$108,17,0)))</f>
        <v>0</v>
      </c>
      <c r="L3413" s="81">
        <f>IF($J3401="Nso",0,VLOOKUP($A3398,'Class-9'!$B$9:$FL$108,18,0))</f>
        <v>0</v>
      </c>
      <c r="M3413" s="256">
        <f>K3413+L3413</f>
        <v>0</v>
      </c>
      <c r="N3413" s="81">
        <f>G3413+J3413+M3413</f>
        <v>0</v>
      </c>
      <c r="O3413" s="82" t="str">
        <f>IF($J3401="TC",0,IF($J3401="Nso",0,VLOOKUP($A3398,'Class-9'!$B$9:$FL$108,24,0)))</f>
        <v/>
      </c>
    </row>
    <row r="3414" spans="1:15" ht="16.5" customHeight="1" thickBot="1">
      <c r="A3414" s="1138"/>
      <c r="B3414" s="417" t="s">
        <v>200</v>
      </c>
      <c r="C3414" s="1106" t="str">
        <f>'Class-9'!$Z$3</f>
        <v>ENGLISH</v>
      </c>
      <c r="D3414" s="1107"/>
      <c r="E3414" s="419">
        <f>IF($J3401="TC",0,IF($J3401="Nso",0,VLOOKUP($A3398,'Class-9'!$B$9:$FL$108,25,0)))</f>
        <v>0</v>
      </c>
      <c r="F3414" s="419">
        <f>IF($J3401="TC",0,IF($J3401="Nso",0,VLOOKUP($A3398,'Class-9'!$B$9:$FL$108,26,0)))</f>
        <v>0</v>
      </c>
      <c r="G3414" s="420">
        <f t="shared" ref="G3414" si="688">E3414+F3414</f>
        <v>0</v>
      </c>
      <c r="H3414" s="421">
        <f>IF($J3401="TC",0,IF($J3401="Nso",0,VLOOKUP($A3398,'Class-9'!$B$9:$FL$108,28,0)))</f>
        <v>0</v>
      </c>
      <c r="I3414" s="419">
        <f>IF($J3401="TC",0,IF($J3401="Nso",0,VLOOKUP($A3398,'Class-9'!$B$9:$FL$108,29,0)))</f>
        <v>0</v>
      </c>
      <c r="J3414" s="420">
        <f t="shared" ref="J3414" si="689">H3414+I3414</f>
        <v>0</v>
      </c>
      <c r="K3414" s="419">
        <f>IF($J3401="TC",0,IF($J3401="Nso",0,VLOOKUP($A3398,'Class-9'!$B$9:$FL$108,31,0)))</f>
        <v>0</v>
      </c>
      <c r="L3414" s="419">
        <f>IF($J3401="Nso",0,VLOOKUP($A3398,'Class-9'!$B$9:$FL$108,32,0))</f>
        <v>0</v>
      </c>
      <c r="M3414" s="420">
        <f t="shared" ref="M3414" si="690">K3414+L3414</f>
        <v>0</v>
      </c>
      <c r="N3414" s="419">
        <f t="shared" ref="N3414" si="691">G3414+J3414+M3414</f>
        <v>0</v>
      </c>
      <c r="O3414" s="422" t="str">
        <f>IF($J3401="TC",0,IF($J3401="Nso",0,VLOOKUP($A3398,'Class-9'!$B$9:$FL$108,38,0)))</f>
        <v/>
      </c>
    </row>
    <row r="3415" spans="1:15" ht="16.5" customHeight="1" thickBot="1">
      <c r="A3415" s="1138"/>
      <c r="B3415" s="417" t="s">
        <v>200</v>
      </c>
      <c r="C3415" s="1108" t="s">
        <v>62</v>
      </c>
      <c r="D3415" s="1109"/>
      <c r="E3415" s="424">
        <f>'Class-9'!$AN$7</f>
        <v>20</v>
      </c>
      <c r="F3415" s="424">
        <f>'Class-9'!$AO$7</f>
        <v>20</v>
      </c>
      <c r="G3415" s="425">
        <f>SUM(E3415:F3415)</f>
        <v>40</v>
      </c>
      <c r="H3415" s="424">
        <f>'Class-9'!$AQ$7</f>
        <v>48</v>
      </c>
      <c r="I3415" s="424">
        <f>'Class-9'!$AR$7</f>
        <v>12</v>
      </c>
      <c r="J3415" s="425">
        <f>SUM(H3415:I3415)</f>
        <v>60</v>
      </c>
      <c r="K3415" s="424">
        <f>'Class-9'!$AT$7</f>
        <v>80</v>
      </c>
      <c r="L3415" s="424">
        <f>'Class-9'!$AU$7</f>
        <v>20</v>
      </c>
      <c r="M3415" s="425">
        <f>SUM(K3415:L3415)</f>
        <v>100</v>
      </c>
      <c r="N3415" s="426">
        <f>SUM(G3415,J3415,M3415)</f>
        <v>200</v>
      </c>
      <c r="O3415" s="427" t="s">
        <v>201</v>
      </c>
    </row>
    <row r="3416" spans="1:15" ht="16.5" customHeight="1">
      <c r="A3416" s="1138"/>
      <c r="B3416" s="417" t="s">
        <v>200</v>
      </c>
      <c r="C3416" s="1110" t="str">
        <f>'Class-9'!$AN$3</f>
        <v>SANSKRIT-I</v>
      </c>
      <c r="D3416" s="1111"/>
      <c r="E3416" s="81">
        <f>IF($J3401="TC",0,IF($J3401="Nso",0,VLOOKUP($A3398,'Class-9'!$B$9:$FL$108,39,0)))</f>
        <v>0</v>
      </c>
      <c r="F3416" s="81">
        <f>IF($J3401="TC",0,IF($J3401="TC",0,IF($J3401="Nso",0,VLOOKUP($A3398,'Class-9'!$B$9:$FL$108,40,0))))</f>
        <v>0</v>
      </c>
      <c r="G3416" s="423">
        <f t="shared" ref="G3416:G3420" si="692">E3416+F3416</f>
        <v>0</v>
      </c>
      <c r="H3416" s="410">
        <f>IF($J3401="TC",0,IF($J3401="Nso",0,VLOOKUP($A3398,'Class-9'!$B$9:$FL$108,42,0)))</f>
        <v>0</v>
      </c>
      <c r="I3416" s="81">
        <f>IF($J3401="TC",0,IF($J3401="Nso",0,VLOOKUP($A3398,'Class-9'!$B$9:$FL$108,43,0)))</f>
        <v>0</v>
      </c>
      <c r="J3416" s="423">
        <f t="shared" ref="J3416:J3420" si="693">H3416+I3416</f>
        <v>0</v>
      </c>
      <c r="K3416" s="81">
        <f>IF($J3401="TC",0,IF($J3401="Nso",0,VLOOKUP($A3398,'Class-9'!$B$9:$FL$108,45,0)))</f>
        <v>0</v>
      </c>
      <c r="L3416" s="81">
        <f>IF($J3401="Nso",0,VLOOKUP($A3398,'Class-9'!$B$9:$FL$108,46,0))</f>
        <v>0</v>
      </c>
      <c r="M3416" s="423">
        <f t="shared" ref="M3416:M3420" si="694">K3416+L3416</f>
        <v>0</v>
      </c>
      <c r="N3416" s="81">
        <f t="shared" ref="N3416:N3420" si="695">G3416+J3416+M3416</f>
        <v>0</v>
      </c>
      <c r="O3416" s="82" t="str">
        <f>IF($J3401="TC",0,IF($J3401="Nso",0,VLOOKUP($A3398,'Class-9'!$B$9:$FL$108,52,0)))</f>
        <v/>
      </c>
    </row>
    <row r="3417" spans="1:15" ht="16.5" customHeight="1">
      <c r="A3417" s="1138"/>
      <c r="B3417" s="417" t="s">
        <v>200</v>
      </c>
      <c r="C3417" s="1112" t="str">
        <f>'Class-9'!$BB$3</f>
        <v>SANSKRIT-II</v>
      </c>
      <c r="D3417" s="1113"/>
      <c r="E3417" s="81">
        <f>IF($J3401="TC",0,IF($J3401="Nso",0,VLOOKUP($A3398,'Class-9'!$B$9:$FL$108,53,0)))</f>
        <v>0</v>
      </c>
      <c r="F3417" s="81">
        <f>IF($J3401="TC",0,IF($J3401="Nso",0,VLOOKUP($A3398,'Class-9'!$B$9:$FL$108,54,0)))</f>
        <v>0</v>
      </c>
      <c r="G3417" s="257">
        <f t="shared" si="692"/>
        <v>0</v>
      </c>
      <c r="H3417" s="258">
        <f>IF($J3401="TC",0,IF($J3401="Nso",0,VLOOKUP($A3398,'Class-9'!$B$9:$FL$108,56,0)))</f>
        <v>0</v>
      </c>
      <c r="I3417" s="81">
        <f>IF($J3401="TC",0,IF($J3401="Nso",0,VLOOKUP($A3398,'Class-9'!$B$9:$FL$108,57,0)))</f>
        <v>0</v>
      </c>
      <c r="J3417" s="257">
        <f t="shared" si="693"/>
        <v>0</v>
      </c>
      <c r="K3417" s="81">
        <f>IF($J3401="TC",0,IF($J3401="Nso",0,VLOOKUP($A3398,'Class-9'!$B$9:$FL$108,59,0)))</f>
        <v>0</v>
      </c>
      <c r="L3417" s="81">
        <f>IF($J3401="Nso",0,VLOOKUP($A3398,'Class-9'!$B$9:$FL$108,60,0))</f>
        <v>0</v>
      </c>
      <c r="M3417" s="257">
        <f t="shared" si="694"/>
        <v>0</v>
      </c>
      <c r="N3417" s="81">
        <f t="shared" si="695"/>
        <v>0</v>
      </c>
      <c r="O3417" s="82" t="str">
        <f>IF($J3401="TC",0,IF($J3401="Nso",0,VLOOKUP($A3398,'Class-9'!$B$9:$FL$108,66,0)))</f>
        <v/>
      </c>
    </row>
    <row r="3418" spans="1:15" ht="16.5" customHeight="1">
      <c r="A3418" s="1138"/>
      <c r="B3418" s="417" t="s">
        <v>200</v>
      </c>
      <c r="C3418" s="1112" t="str">
        <f>'Class-9'!$BP$3</f>
        <v>MATHEMATICS</v>
      </c>
      <c r="D3418" s="1113"/>
      <c r="E3418" s="81">
        <f>IF($J3401="TC",0,IF($J3401="Nso",0,VLOOKUP($A3398,'Class-9'!$B$9:$FL$108,67,0)))</f>
        <v>0</v>
      </c>
      <c r="F3418" s="81">
        <f>IF($J3401="TC",0,IF($J3401="Nso",0,VLOOKUP($A3398,'Class-9'!$B$9:$FL$108,68,0)))</f>
        <v>0</v>
      </c>
      <c r="G3418" s="257">
        <f t="shared" si="692"/>
        <v>0</v>
      </c>
      <c r="H3418" s="258">
        <f>IF($J3401="TC",0,IF($J3401="Nso",0,VLOOKUP($A3398,'Class-9'!$B$9:$FL$108,70,0)))</f>
        <v>0</v>
      </c>
      <c r="I3418" s="81">
        <f>IF($J3401="TC",0,IF($J3401="Nso",0,VLOOKUP($A3398,'Class-9'!$B$9:$FL$108,71,0)))</f>
        <v>0</v>
      </c>
      <c r="J3418" s="257">
        <f t="shared" si="693"/>
        <v>0</v>
      </c>
      <c r="K3418" s="81">
        <f>IF($J3401="TC",0,IF($J3401="Nso",0,VLOOKUP($A3398,'Class-9'!$B$9:$FL$108,73,0)))</f>
        <v>0</v>
      </c>
      <c r="L3418" s="81">
        <f>IF($J3401="Nso",0,VLOOKUP($A3398,'Class-9'!$B$9:$FL$108,74,0))</f>
        <v>0</v>
      </c>
      <c r="M3418" s="257">
        <f t="shared" si="694"/>
        <v>0</v>
      </c>
      <c r="N3418" s="81">
        <f t="shared" si="695"/>
        <v>0</v>
      </c>
      <c r="O3418" s="82" t="str">
        <f>IF($J3401="TC",0,IF($J3401="Nso",0,VLOOKUP($A3398,'Class-9'!$B$9:$FL$108,80,0)))</f>
        <v/>
      </c>
    </row>
    <row r="3419" spans="1:15" ht="16.5" customHeight="1">
      <c r="A3419" s="1138"/>
      <c r="B3419" s="417" t="s">
        <v>200</v>
      </c>
      <c r="C3419" s="1114" t="str">
        <f>'Class-9'!$CD$3</f>
        <v>SCIENCE</v>
      </c>
      <c r="D3419" s="1115"/>
      <c r="E3419" s="411">
        <f>IF($J3401="TC",0,IF($J3401="Nso",0,VLOOKUP($A3398,'Class-9'!$B$9:$FL$108,81,0)))</f>
        <v>0</v>
      </c>
      <c r="F3419" s="411">
        <f>IF($J3401="TC",0,IF($J3401="Nso",0,VLOOKUP($A3398,'Class-9'!$B$9:$FL$108,82,0)))</f>
        <v>0</v>
      </c>
      <c r="G3419" s="412">
        <f t="shared" si="692"/>
        <v>0</v>
      </c>
      <c r="H3419" s="413">
        <f>IF($J3401="TC",0,IF($J3401="Nso",0,VLOOKUP($A3398,'Class-9'!$B$9:$FL$108,84,0)))</f>
        <v>0</v>
      </c>
      <c r="I3419" s="411">
        <f>IF($J3401="TC",0,IF($J3401="Nso",0,VLOOKUP($A3398,'Class-9'!$B$9:$FL$108,85,0)))</f>
        <v>0</v>
      </c>
      <c r="J3419" s="412">
        <f t="shared" si="693"/>
        <v>0</v>
      </c>
      <c r="K3419" s="411">
        <f>IF($J3401="TC",0,IF($J3401="Nso",0,VLOOKUP($A3398,'Class-9'!$B$9:$FL$108,87,0)))</f>
        <v>0</v>
      </c>
      <c r="L3419" s="411">
        <f>IF($J3401="Nso",0,VLOOKUP($A3398,'Class-9'!$B$9:$FL$108,88,0))</f>
        <v>0</v>
      </c>
      <c r="M3419" s="412">
        <f t="shared" si="694"/>
        <v>0</v>
      </c>
      <c r="N3419" s="411">
        <f t="shared" si="695"/>
        <v>0</v>
      </c>
      <c r="O3419" s="414" t="str">
        <f>IF($J3401="TC",0,IF($J3401="Nso",0,VLOOKUP($A3398,'Class-9'!$B$9:$FL$108,94,0)))</f>
        <v/>
      </c>
    </row>
    <row r="3420" spans="1:15" ht="16.5" customHeight="1" thickBot="1">
      <c r="A3420" s="1138"/>
      <c r="B3420" s="417" t="s">
        <v>200</v>
      </c>
      <c r="C3420" s="1114" t="str">
        <f>'Class-9'!$CR$3</f>
        <v>SOCIAL SCIENCE</v>
      </c>
      <c r="D3420" s="1115"/>
      <c r="E3420" s="411">
        <f>IF($J3402="TC",0,IF($J3401="Nso",0,VLOOKUP($A3398,'Class-9'!$B$9:$FL$108,95,0)))</f>
        <v>0</v>
      </c>
      <c r="F3420" s="411">
        <f>IF($J3402="TC",0,IF($J3401="Nso",0,VLOOKUP($A3398,'Class-9'!$B$9:$FL$108,96,0)))</f>
        <v>0</v>
      </c>
      <c r="G3420" s="412">
        <f t="shared" si="692"/>
        <v>0</v>
      </c>
      <c r="H3420" s="413">
        <f>IF($J3402="TC",0,IF($J3401="Nso",0,VLOOKUP($A3398,'Class-9'!$B$9:$FL$108,98,0)))</f>
        <v>0</v>
      </c>
      <c r="I3420" s="411">
        <f>IF($J3402="TC",0,IF($J3401="Nso",0,VLOOKUP($A3398,'Class-9'!$B$9:$FL$108,99,0)))</f>
        <v>0</v>
      </c>
      <c r="J3420" s="412">
        <f t="shared" si="693"/>
        <v>0</v>
      </c>
      <c r="K3420" s="411">
        <f>IF($J3402="TC",0,IF($J3401="Nso",0,VLOOKUP($A3398,'Class-9'!$B$9:$FL$108,101,0)))</f>
        <v>0</v>
      </c>
      <c r="L3420" s="411">
        <f>IF($J3402="Nso",0,VLOOKUP($A3398,'Class-9'!$B$9:$FL$108,102,0))</f>
        <v>0</v>
      </c>
      <c r="M3420" s="412">
        <f t="shared" si="694"/>
        <v>0</v>
      </c>
      <c r="N3420" s="411">
        <f t="shared" si="695"/>
        <v>0</v>
      </c>
      <c r="O3420" s="414" t="str">
        <f>IF($J3402="TC",0,IF($J3401="Nso",0,VLOOKUP($A3398,'Class-9'!$B$9:$FL$108,108,0)))</f>
        <v/>
      </c>
    </row>
    <row r="3421" spans="1:15" ht="23.25" customHeight="1">
      <c r="A3421" s="1138"/>
      <c r="B3421" s="417" t="s">
        <v>200</v>
      </c>
      <c r="C3421" s="1116" t="s">
        <v>89</v>
      </c>
      <c r="D3421" s="1117"/>
      <c r="E3421" s="1118"/>
      <c r="F3421" s="1122" t="s">
        <v>90</v>
      </c>
      <c r="G3421" s="1123"/>
      <c r="H3421" s="1124" t="s">
        <v>91</v>
      </c>
      <c r="I3421" s="1125"/>
      <c r="J3421" s="1126" t="s">
        <v>47</v>
      </c>
      <c r="K3421" s="1127"/>
      <c r="L3421" s="415" t="s">
        <v>111</v>
      </c>
      <c r="M3421" s="1128" t="s">
        <v>45</v>
      </c>
      <c r="N3421" s="1129"/>
      <c r="O3421" s="416" t="s">
        <v>49</v>
      </c>
    </row>
    <row r="3422" spans="1:15" ht="20.25" customHeight="1" thickBot="1">
      <c r="A3422" s="1138"/>
      <c r="B3422" s="417" t="s">
        <v>200</v>
      </c>
      <c r="C3422" s="1119"/>
      <c r="D3422" s="1120"/>
      <c r="E3422" s="1121"/>
      <c r="F3422" s="1130">
        <f>IF($J3401="TC",0,IF($J3401="Nso",0,VLOOKUP($A3398,'Class-9'!$B$9:$FL$108,160,0)))</f>
        <v>0</v>
      </c>
      <c r="G3422" s="1131"/>
      <c r="H3422" s="1130">
        <f>IF($J3401="TC",0,IF($J3401="Nso",0,VLOOKUP($A3398,'Class-9'!$B$9:$FL$108,161,0)))</f>
        <v>0</v>
      </c>
      <c r="I3422" s="1131"/>
      <c r="J3422" s="1132">
        <f>IF($J3401="TC",0,IF($J3401="Nso",0,VLOOKUP($A3398,'Class-9'!$B$9:$FL$108,162,0)))</f>
        <v>0</v>
      </c>
      <c r="K3422" s="1133"/>
      <c r="L3422" s="259" t="str">
        <f>IF($J3401="TC",0,IF($J3401="Nso",0,VLOOKUP($A3398,'Class-9'!$B$9:$FL$108,163,0)))</f>
        <v/>
      </c>
      <c r="M3422" s="1134" t="str">
        <f>IF($J3401="TC","TC",IF($J3401="Nso","NSO",VLOOKUP($A3398,'Class-9'!$B$9:$FL$108,164,0)))</f>
        <v/>
      </c>
      <c r="N3422" s="1135"/>
      <c r="O3422" s="79" t="str">
        <f>IF($J3401="Nso",0,VLOOKUP($A3398,'Class-9'!$B$9:$FL$108,166,0))</f>
        <v/>
      </c>
    </row>
    <row r="3423" spans="1:15" ht="20.25" customHeight="1">
      <c r="A3423" s="1138"/>
      <c r="B3423" s="417" t="s">
        <v>200</v>
      </c>
      <c r="C3423" s="1061" t="s">
        <v>64</v>
      </c>
      <c r="D3423" s="1062"/>
      <c r="E3423" s="1062"/>
      <c r="F3423" s="1062"/>
      <c r="G3423" s="1062"/>
      <c r="H3423" s="1063"/>
      <c r="I3423" s="1064" t="s">
        <v>65</v>
      </c>
      <c r="J3423" s="1065"/>
      <c r="K3423" s="1065"/>
      <c r="L3423" s="83">
        <f>VLOOKUP($A3398,'Class-9'!$B$9:$FL$108,157,0)</f>
        <v>0</v>
      </c>
      <c r="M3423" s="1066" t="s">
        <v>121</v>
      </c>
      <c r="N3423" s="1067"/>
      <c r="O3423" s="1068"/>
    </row>
    <row r="3424" spans="1:15" ht="20.25" customHeight="1" thickBot="1">
      <c r="A3424" s="1138"/>
      <c r="B3424" s="417" t="s">
        <v>200</v>
      </c>
      <c r="C3424" s="1069" t="s">
        <v>60</v>
      </c>
      <c r="D3424" s="1070"/>
      <c r="E3424" s="1070"/>
      <c r="F3424" s="1071" t="s">
        <v>192</v>
      </c>
      <c r="G3424" s="1071"/>
      <c r="H3424" s="260" t="s">
        <v>53</v>
      </c>
      <c r="I3424" s="1072" t="s">
        <v>66</v>
      </c>
      <c r="J3424" s="1073"/>
      <c r="K3424" s="1073"/>
      <c r="L3424" s="113">
        <f>VLOOKUP($A3398,'Class-9'!$B$9:$FL$108,158,0)</f>
        <v>0</v>
      </c>
      <c r="M3424" s="1074" t="str">
        <f>IF($J3401="TC",0,IF($J3401="Nso",0,VLOOKUP($A3398,'Class-9'!$B$9:$FL$108,159,0)))</f>
        <v/>
      </c>
      <c r="N3424" s="1075"/>
      <c r="O3424" s="1076"/>
    </row>
    <row r="3425" spans="1:15" ht="17.25" customHeight="1">
      <c r="A3425" s="1138"/>
      <c r="B3425" s="417" t="s">
        <v>200</v>
      </c>
      <c r="C3425" s="1069"/>
      <c r="D3425" s="1070"/>
      <c r="E3425" s="1070"/>
      <c r="F3425" s="1071"/>
      <c r="G3425" s="1071"/>
      <c r="H3425" s="261" t="s">
        <v>119</v>
      </c>
      <c r="I3425" s="1077" t="s">
        <v>67</v>
      </c>
      <c r="J3425" s="1078"/>
      <c r="K3425" s="1078"/>
      <c r="L3425" s="1079">
        <f>IF($J3401="TC","Transferred",IF($J3401="Nso","NameSeparated",VLOOKUP($A3398,'Class-9'!$B$9:$FL$108,167,0)))</f>
        <v>0</v>
      </c>
      <c r="M3425" s="1079"/>
      <c r="N3425" s="1079"/>
      <c r="O3425" s="1080"/>
    </row>
    <row r="3426" spans="1:15" ht="17.25" customHeight="1">
      <c r="A3426" s="1138"/>
      <c r="B3426" s="417" t="s">
        <v>200</v>
      </c>
      <c r="C3426" s="1081" t="str">
        <f>'Class-9'!$DF$3</f>
        <v>Foundation Of Information Tech.</v>
      </c>
      <c r="D3426" s="1082"/>
      <c r="E3426" s="1083"/>
      <c r="F3426" s="1084" t="str">
        <f>IF($J3401="TC",0,IF($J3401="Nso",0,VLOOKUP($A3398,'Class-9'!$B$9:$GP$108,185,0)))</f>
        <v>0/200</v>
      </c>
      <c r="G3426" s="1084"/>
      <c r="H3426" s="78" t="str">
        <f>IF($J3401="TC",0,IF($J3401="Nso",0,VLOOKUP($A3398,'Class-9'!$B$9:$GP$108,120,0)))</f>
        <v/>
      </c>
      <c r="I3426" s="1085" t="s">
        <v>79</v>
      </c>
      <c r="J3426" s="1086"/>
      <c r="K3426" s="1086"/>
      <c r="L3426" s="1087">
        <f>'Class-9'!$T$2</f>
        <v>44676</v>
      </c>
      <c r="M3426" s="1088"/>
      <c r="N3426" s="1088"/>
      <c r="O3426" s="1089"/>
    </row>
    <row r="3427" spans="1:15" ht="21" customHeight="1">
      <c r="A3427" s="1138"/>
      <c r="B3427" s="417" t="s">
        <v>200</v>
      </c>
      <c r="C3427" s="1090" t="str">
        <f>'Class-9'!$DR$3</f>
        <v>Health &amp; Phy. Edu.</v>
      </c>
      <c r="D3427" s="1084"/>
      <c r="E3427" s="1084"/>
      <c r="F3427" s="1030" t="str">
        <f>IF($J3401="TC",0,IF($J3401="Nso",0,VLOOKUP($A3398,'Class-9'!$B$9:$GP$108,189,0)))</f>
        <v>0/200</v>
      </c>
      <c r="G3427" s="1031"/>
      <c r="H3427" s="78" t="str">
        <f>IF($J3401="TC",0,IF($J3401="Nso",0,VLOOKUP($A3398,'Class-9'!$B$9:$GP$108,132,0)))</f>
        <v/>
      </c>
      <c r="I3427" s="1091"/>
      <c r="J3427" s="1092"/>
      <c r="K3427" s="1092"/>
      <c r="L3427" s="1092"/>
      <c r="M3427" s="1092"/>
      <c r="N3427" s="1092"/>
      <c r="O3427" s="1093"/>
    </row>
    <row r="3428" spans="1:15" ht="21" customHeight="1">
      <c r="A3428" s="1138"/>
      <c r="B3428" s="417" t="s">
        <v>200</v>
      </c>
      <c r="C3428" s="1028" t="str">
        <f>'Class-9'!$ED$3</f>
        <v>S.U.P.W.</v>
      </c>
      <c r="D3428" s="1029"/>
      <c r="E3428" s="1029"/>
      <c r="F3428" s="1030" t="str">
        <f>IF($J3401="TC",0,IF($J3401="Nso",0,VLOOKUP($A3398,'Class-9'!$B$9:$GP$108,193,0)))</f>
        <v>0/100</v>
      </c>
      <c r="G3428" s="1031"/>
      <c r="H3428" s="78" t="str">
        <f>IF($J3401="TC",0,IF($J3401="Nso",0,VLOOKUP($A3398,'Class-9'!$B$9:$GP$108,138,0)))</f>
        <v/>
      </c>
      <c r="I3428" s="1094"/>
      <c r="J3428" s="1095"/>
      <c r="K3428" s="1095"/>
      <c r="L3428" s="1095"/>
      <c r="M3428" s="1095"/>
      <c r="N3428" s="1095"/>
      <c r="O3428" s="1096"/>
    </row>
    <row r="3429" spans="1:15" ht="14.25" customHeight="1">
      <c r="A3429" s="1138"/>
      <c r="B3429" s="417" t="s">
        <v>200</v>
      </c>
      <c r="C3429" s="1028" t="str">
        <f>'Class-9'!$EJ$3</f>
        <v>ART EDUCATION</v>
      </c>
      <c r="D3429" s="1029"/>
      <c r="E3429" s="1029"/>
      <c r="F3429" s="1030" t="str">
        <f>IF($J3400="TC",0,IF($J3400="Nso",0,VLOOKUP($A3398,'Class-9'!$B$9:$GP$108,197,0)))</f>
        <v>0/100</v>
      </c>
      <c r="G3429" s="1031"/>
      <c r="H3429" s="78" t="str">
        <f>IF($J3400="TC",0,IF($J3400="Nso",0,VLOOKUP($A3398,'Class-9'!$B$9:$GP$108,144,0)))</f>
        <v/>
      </c>
      <c r="I3429" s="1032" t="s">
        <v>92</v>
      </c>
      <c r="J3429" s="1033"/>
      <c r="K3429" s="1033"/>
      <c r="L3429" s="1033"/>
      <c r="M3429" s="1033"/>
      <c r="N3429" s="1033"/>
      <c r="O3429" s="1034"/>
    </row>
    <row r="3430" spans="1:15" ht="14.25" customHeight="1" thickBot="1">
      <c r="A3430" s="1138"/>
      <c r="B3430" s="417" t="s">
        <v>200</v>
      </c>
      <c r="C3430" s="1035" t="str">
        <f>'Class-9'!$EP$3</f>
        <v>H &amp; C RAJ</v>
      </c>
      <c r="D3430" s="1036"/>
      <c r="E3430" s="1036"/>
      <c r="F3430" s="1037" t="str">
        <f>IF($J3401="TC",0,IF($J3401="Nso",0,VLOOKUP($A3398,'Class-9'!$B$9:$GU$108,201,0)))</f>
        <v>0/200</v>
      </c>
      <c r="G3430" s="1038"/>
      <c r="H3430" s="374" t="str">
        <f>IF($J3401="TC",0,IF($J3401="Nso",0,VLOOKUP($A3398,'Class-9'!$B$9:$GU$108,156,0)))</f>
        <v/>
      </c>
      <c r="I3430" s="1032" t="s">
        <v>73</v>
      </c>
      <c r="J3430" s="1033"/>
      <c r="K3430" s="1033"/>
      <c r="L3430" s="1033"/>
      <c r="M3430" s="1033"/>
      <c r="N3430" s="1033"/>
      <c r="O3430" s="1034"/>
    </row>
    <row r="3431" spans="1:15" ht="20.25" customHeight="1">
      <c r="A3431" s="1138"/>
      <c r="B3431" s="417" t="s">
        <v>200</v>
      </c>
      <c r="C3431" s="1046" t="s">
        <v>204</v>
      </c>
      <c r="D3431" s="1047"/>
      <c r="E3431" s="1048"/>
      <c r="F3431" s="1055" t="s">
        <v>205</v>
      </c>
      <c r="G3431" s="1056"/>
      <c r="H3431" s="434" t="s">
        <v>34</v>
      </c>
      <c r="I3431" s="1039" t="s">
        <v>74</v>
      </c>
      <c r="J3431" s="1033"/>
      <c r="K3431" s="1033"/>
      <c r="L3431" s="1033"/>
      <c r="M3431" s="1033"/>
      <c r="N3431" s="1033"/>
      <c r="O3431" s="1034"/>
    </row>
    <row r="3432" spans="1:15" ht="20.25" customHeight="1">
      <c r="A3432" s="1138"/>
      <c r="B3432" s="417" t="s">
        <v>200</v>
      </c>
      <c r="C3432" s="1049"/>
      <c r="D3432" s="1050"/>
      <c r="E3432" s="1051"/>
      <c r="F3432" s="1057" t="s">
        <v>206</v>
      </c>
      <c r="G3432" s="1058"/>
      <c r="H3432" s="435" t="s">
        <v>203</v>
      </c>
      <c r="I3432" s="1040" t="s">
        <v>75</v>
      </c>
      <c r="J3432" s="1041"/>
      <c r="K3432" s="1041"/>
      <c r="L3432" s="1041"/>
      <c r="M3432" s="1041"/>
      <c r="N3432" s="1041"/>
      <c r="O3432" s="1042"/>
    </row>
    <row r="3433" spans="1:15" ht="16.5" customHeight="1">
      <c r="A3433" s="1138"/>
      <c r="B3433" s="417" t="s">
        <v>200</v>
      </c>
      <c r="C3433" s="1049"/>
      <c r="D3433" s="1050"/>
      <c r="E3433" s="1051"/>
      <c r="F3433" s="1057" t="s">
        <v>210</v>
      </c>
      <c r="G3433" s="1058"/>
      <c r="H3433" s="435" t="s">
        <v>68</v>
      </c>
      <c r="I3433" s="1043"/>
      <c r="J3433" s="1044"/>
      <c r="K3433" s="1044"/>
      <c r="L3433" s="1044"/>
      <c r="M3433" s="1044"/>
      <c r="N3433" s="1044"/>
      <c r="O3433" s="1045"/>
    </row>
    <row r="3434" spans="1:15" ht="16.5" customHeight="1">
      <c r="A3434" s="1138"/>
      <c r="B3434" s="417" t="s">
        <v>200</v>
      </c>
      <c r="C3434" s="1049"/>
      <c r="D3434" s="1050"/>
      <c r="E3434" s="1051"/>
      <c r="F3434" s="1057" t="s">
        <v>211</v>
      </c>
      <c r="G3434" s="1058"/>
      <c r="H3434" s="435" t="s">
        <v>69</v>
      </c>
      <c r="I3434" s="1043"/>
      <c r="J3434" s="1044"/>
      <c r="K3434" s="1044"/>
      <c r="L3434" s="1044"/>
      <c r="M3434" s="1044"/>
      <c r="N3434" s="1044"/>
      <c r="O3434" s="1045"/>
    </row>
    <row r="3435" spans="1:15" ht="16.5" customHeight="1">
      <c r="A3435" s="1138"/>
      <c r="B3435" s="417" t="s">
        <v>200</v>
      </c>
      <c r="C3435" s="1049"/>
      <c r="D3435" s="1050"/>
      <c r="E3435" s="1051"/>
      <c r="F3435" s="1057" t="s">
        <v>120</v>
      </c>
      <c r="G3435" s="1058"/>
      <c r="H3435" s="435" t="s">
        <v>71</v>
      </c>
      <c r="I3435" s="1022" t="s">
        <v>93</v>
      </c>
      <c r="J3435" s="1023"/>
      <c r="K3435" s="1023"/>
      <c r="L3435" s="1023"/>
      <c r="M3435" s="1023"/>
      <c r="N3435" s="1023"/>
      <c r="O3435" s="1024"/>
    </row>
    <row r="3436" spans="1:15" ht="16.5" customHeight="1" thickBot="1">
      <c r="A3436" s="1138"/>
      <c r="B3436" s="418" t="s">
        <v>200</v>
      </c>
      <c r="C3436" s="1052"/>
      <c r="D3436" s="1053"/>
      <c r="E3436" s="1054"/>
      <c r="F3436" s="1059" t="s">
        <v>208</v>
      </c>
      <c r="G3436" s="1060"/>
      <c r="H3436" s="436" t="s">
        <v>70</v>
      </c>
      <c r="I3436" s="1025"/>
      <c r="J3436" s="1026"/>
      <c r="K3436" s="1026"/>
      <c r="L3436" s="1026"/>
      <c r="M3436" s="1026"/>
      <c r="N3436" s="1026"/>
      <c r="O3436" s="1027"/>
    </row>
    <row r="3437" spans="1:15" ht="15.75" thickTop="1">
      <c r="A3437" s="1136"/>
      <c r="B3437" s="1136"/>
      <c r="C3437" s="1136"/>
      <c r="D3437" s="1136"/>
      <c r="E3437" s="1136"/>
      <c r="F3437" s="1136"/>
      <c r="G3437" s="1136"/>
      <c r="H3437" s="1136"/>
      <c r="I3437" s="1136"/>
      <c r="J3437" s="1136"/>
      <c r="K3437" s="1136"/>
      <c r="L3437" s="1136"/>
      <c r="M3437" s="1136"/>
      <c r="N3437" s="1136"/>
      <c r="O3437" s="1136"/>
    </row>
    <row r="3438" spans="1:15" ht="24.75" customHeight="1" thickBot="1">
      <c r="A3438" s="263">
        <f>A3398+1</f>
        <v>88</v>
      </c>
      <c r="B3438" s="1137" t="s">
        <v>56</v>
      </c>
      <c r="C3438" s="1137"/>
      <c r="D3438" s="1137"/>
      <c r="E3438" s="1137"/>
      <c r="F3438" s="1137"/>
      <c r="G3438" s="1137"/>
      <c r="H3438" s="1137"/>
      <c r="I3438" s="1137"/>
      <c r="J3438" s="1137"/>
      <c r="K3438" s="1137"/>
      <c r="L3438" s="1137"/>
      <c r="M3438" s="1137"/>
      <c r="N3438" s="1137"/>
      <c r="O3438" s="1137"/>
    </row>
    <row r="3439" spans="1:15" s="430" customFormat="1" ht="30.75" customHeight="1" thickTop="1">
      <c r="A3439" s="1138"/>
      <c r="B3439" s="1139"/>
      <c r="C3439" s="1140"/>
      <c r="D3439" s="1143" t="str">
        <f>Master!$E$8</f>
        <v>Govt. Sr. Secondary School Raimalwada</v>
      </c>
      <c r="E3439" s="1144"/>
      <c r="F3439" s="1144"/>
      <c r="G3439" s="1144"/>
      <c r="H3439" s="1144"/>
      <c r="I3439" s="1144"/>
      <c r="J3439" s="1144"/>
      <c r="K3439" s="1144"/>
      <c r="L3439" s="1144"/>
      <c r="M3439" s="1144"/>
      <c r="N3439" s="1144"/>
      <c r="O3439" s="1145"/>
    </row>
    <row r="3440" spans="1:15" ht="26.25" customHeight="1" thickBot="1">
      <c r="A3440" s="1138"/>
      <c r="B3440" s="1141"/>
      <c r="C3440" s="1142"/>
      <c r="D3440" s="1146" t="str">
        <f>Master!$E$11</f>
        <v>P.S.-Bapini (Jodhpur)</v>
      </c>
      <c r="E3440" s="1147"/>
      <c r="F3440" s="1147"/>
      <c r="G3440" s="1147"/>
      <c r="H3440" s="1147"/>
      <c r="I3440" s="1147"/>
      <c r="J3440" s="1147"/>
      <c r="K3440" s="1147"/>
      <c r="L3440" s="1147"/>
      <c r="M3440" s="1147"/>
      <c r="N3440" s="1147"/>
      <c r="O3440" s="1148"/>
    </row>
    <row r="3441" spans="1:16" ht="22.5" customHeight="1">
      <c r="A3441" s="1138"/>
      <c r="B3441" s="262"/>
      <c r="C3441" s="1149" t="s">
        <v>183</v>
      </c>
      <c r="D3441" s="1150"/>
      <c r="E3441" s="1150"/>
      <c r="F3441" s="1150"/>
      <c r="G3441" s="1151"/>
      <c r="H3441" s="1158" t="s">
        <v>156</v>
      </c>
      <c r="I3441" s="1158"/>
      <c r="J3441" s="1161">
        <f>VLOOKUP($A3438,'Class-9'!$B$9:$K$108,6)</f>
        <v>0</v>
      </c>
      <c r="K3441" s="1162"/>
      <c r="L3441" s="1167" t="s">
        <v>76</v>
      </c>
      <c r="M3441" s="1168"/>
      <c r="N3441" s="1169" t="str">
        <f>Master!$E$14</f>
        <v>08151106901</v>
      </c>
      <c r="O3441" s="1170"/>
    </row>
    <row r="3442" spans="1:16" ht="18.75" customHeight="1">
      <c r="A3442" s="1138"/>
      <c r="B3442" s="37"/>
      <c r="C3442" s="1152"/>
      <c r="D3442" s="1153"/>
      <c r="E3442" s="1153"/>
      <c r="F3442" s="1153"/>
      <c r="G3442" s="1154"/>
      <c r="H3442" s="1159"/>
      <c r="I3442" s="1159"/>
      <c r="J3442" s="1163"/>
      <c r="K3442" s="1164"/>
      <c r="L3442" s="1171" t="s">
        <v>72</v>
      </c>
      <c r="M3442" s="1172"/>
      <c r="N3442" s="1172"/>
      <c r="O3442" s="1173"/>
      <c r="P3442" s="104" t="s">
        <v>191</v>
      </c>
    </row>
    <row r="3443" spans="1:16" ht="23.25" customHeight="1" thickBot="1">
      <c r="A3443" s="1138"/>
      <c r="B3443" s="37"/>
      <c r="C3443" s="1155"/>
      <c r="D3443" s="1156"/>
      <c r="E3443" s="1156"/>
      <c r="F3443" s="1156"/>
      <c r="G3443" s="1157"/>
      <c r="H3443" s="1160"/>
      <c r="I3443" s="1160"/>
      <c r="J3443" s="1165"/>
      <c r="K3443" s="1166"/>
      <c r="L3443" s="1174" t="s">
        <v>57</v>
      </c>
      <c r="M3443" s="1175"/>
      <c r="N3443" s="1176" t="str">
        <f>Master!$E$6</f>
        <v>2021-22</v>
      </c>
      <c r="O3443" s="1177"/>
    </row>
    <row r="3444" spans="1:16" ht="20.25" customHeight="1">
      <c r="A3444" s="1138"/>
      <c r="B3444" s="417" t="s">
        <v>200</v>
      </c>
      <c r="C3444" s="1178" t="s">
        <v>22</v>
      </c>
      <c r="D3444" s="1179"/>
      <c r="E3444" s="1179"/>
      <c r="F3444" s="1180"/>
      <c r="G3444" s="23" t="s">
        <v>181</v>
      </c>
      <c r="H3444" s="1181">
        <f>VLOOKUP($A3438,'Class-9'!$B$9:$FL$108,4,0)</f>
        <v>0</v>
      </c>
      <c r="I3444" s="1181"/>
      <c r="J3444" s="1181"/>
      <c r="K3444" s="1181"/>
      <c r="L3444" s="1181"/>
      <c r="M3444" s="1181"/>
      <c r="N3444" s="1181"/>
      <c r="O3444" s="1182"/>
    </row>
    <row r="3445" spans="1:16" ht="20.25" customHeight="1">
      <c r="A3445" s="1138"/>
      <c r="B3445" s="417" t="s">
        <v>200</v>
      </c>
      <c r="C3445" s="1183" t="s">
        <v>24</v>
      </c>
      <c r="D3445" s="1184"/>
      <c r="E3445" s="1184"/>
      <c r="F3445" s="1185"/>
      <c r="G3445" s="31" t="s">
        <v>181</v>
      </c>
      <c r="H3445" s="1186">
        <f>VLOOKUP($A3438,'Class-9'!$B$9:$FL$108,7,0)</f>
        <v>0</v>
      </c>
      <c r="I3445" s="1186"/>
      <c r="J3445" s="1186"/>
      <c r="K3445" s="1186"/>
      <c r="L3445" s="1186"/>
      <c r="M3445" s="1186"/>
      <c r="N3445" s="1186"/>
      <c r="O3445" s="1187"/>
    </row>
    <row r="3446" spans="1:16" ht="20.25" customHeight="1">
      <c r="A3446" s="1138"/>
      <c r="B3446" s="417" t="s">
        <v>200</v>
      </c>
      <c r="C3446" s="1183" t="s">
        <v>25</v>
      </c>
      <c r="D3446" s="1184"/>
      <c r="E3446" s="1184"/>
      <c r="F3446" s="1185"/>
      <c r="G3446" s="31" t="s">
        <v>181</v>
      </c>
      <c r="H3446" s="1186">
        <f>VLOOKUP($A3438,'Class-9'!$B$9:$FL$108,8,0)</f>
        <v>0</v>
      </c>
      <c r="I3446" s="1186"/>
      <c r="J3446" s="1186"/>
      <c r="K3446" s="1186"/>
      <c r="L3446" s="1186"/>
      <c r="M3446" s="1186"/>
      <c r="N3446" s="1186"/>
      <c r="O3446" s="1187"/>
    </row>
    <row r="3447" spans="1:16" ht="20.25" customHeight="1">
      <c r="A3447" s="1138"/>
      <c r="B3447" s="417" t="s">
        <v>200</v>
      </c>
      <c r="C3447" s="1183" t="s">
        <v>58</v>
      </c>
      <c r="D3447" s="1184"/>
      <c r="E3447" s="1184"/>
      <c r="F3447" s="1185"/>
      <c r="G3447" s="31" t="s">
        <v>181</v>
      </c>
      <c r="H3447" s="1186">
        <f>VLOOKUP($A3438,'Class-9'!$B$9:$FL$108,9,0)</f>
        <v>0</v>
      </c>
      <c r="I3447" s="1186"/>
      <c r="J3447" s="1186"/>
      <c r="K3447" s="1186"/>
      <c r="L3447" s="1186"/>
      <c r="M3447" s="1186"/>
      <c r="N3447" s="1186"/>
      <c r="O3447" s="1187"/>
    </row>
    <row r="3448" spans="1:16" ht="20.25" customHeight="1">
      <c r="A3448" s="1138"/>
      <c r="B3448" s="417" t="s">
        <v>200</v>
      </c>
      <c r="C3448" s="1183" t="s">
        <v>59</v>
      </c>
      <c r="D3448" s="1184"/>
      <c r="E3448" s="1184"/>
      <c r="F3448" s="1185"/>
      <c r="G3448" s="31" t="s">
        <v>181</v>
      </c>
      <c r="H3448" s="1188" t="str">
        <f>CONCATENATE('Class-9'!$G$4,'Class-9'!$J$4)</f>
        <v>9(A)</v>
      </c>
      <c r="I3448" s="1186"/>
      <c r="J3448" s="1186"/>
      <c r="K3448" s="1186"/>
      <c r="L3448" s="1186"/>
      <c r="M3448" s="1186"/>
      <c r="N3448" s="1186"/>
      <c r="O3448" s="1187"/>
    </row>
    <row r="3449" spans="1:16" ht="20.25" customHeight="1" thickBot="1">
      <c r="A3449" s="1138"/>
      <c r="B3449" s="417" t="s">
        <v>200</v>
      </c>
      <c r="C3449" s="1189" t="s">
        <v>27</v>
      </c>
      <c r="D3449" s="1190"/>
      <c r="E3449" s="1190"/>
      <c r="F3449" s="1191"/>
      <c r="G3449" s="80" t="s">
        <v>181</v>
      </c>
      <c r="H3449" s="1192">
        <f>VLOOKUP($A3438,'Class-9'!$B$9:$FL$108,10,0)</f>
        <v>0</v>
      </c>
      <c r="I3449" s="1192"/>
      <c r="J3449" s="1192"/>
      <c r="K3449" s="1192"/>
      <c r="L3449" s="1192"/>
      <c r="M3449" s="1192"/>
      <c r="N3449" s="1192"/>
      <c r="O3449" s="1193"/>
    </row>
    <row r="3450" spans="1:16" ht="16.5" customHeight="1">
      <c r="A3450" s="1138"/>
      <c r="B3450" s="417" t="s">
        <v>200</v>
      </c>
      <c r="C3450" s="1194" t="s">
        <v>60</v>
      </c>
      <c r="D3450" s="1195"/>
      <c r="E3450" s="1198" t="s">
        <v>81</v>
      </c>
      <c r="F3450" s="1198" t="s">
        <v>82</v>
      </c>
      <c r="G3450" s="1200" t="s">
        <v>32</v>
      </c>
      <c r="H3450" s="1202" t="s">
        <v>61</v>
      </c>
      <c r="I3450" s="1202"/>
      <c r="J3450" s="1203"/>
      <c r="K3450" s="1204" t="s">
        <v>97</v>
      </c>
      <c r="L3450" s="1205"/>
      <c r="M3450" s="1206"/>
      <c r="N3450" s="1097" t="s">
        <v>88</v>
      </c>
      <c r="O3450" s="1099" t="s">
        <v>118</v>
      </c>
    </row>
    <row r="3451" spans="1:16" ht="16.5" customHeight="1">
      <c r="A3451" s="1138"/>
      <c r="B3451" s="417" t="s">
        <v>200</v>
      </c>
      <c r="C3451" s="1196"/>
      <c r="D3451" s="1197"/>
      <c r="E3451" s="1199"/>
      <c r="F3451" s="1199"/>
      <c r="G3451" s="1201"/>
      <c r="H3451" s="428" t="s">
        <v>31</v>
      </c>
      <c r="I3451" s="254" t="s">
        <v>194</v>
      </c>
      <c r="J3451" s="429" t="s">
        <v>32</v>
      </c>
      <c r="K3451" s="428" t="s">
        <v>31</v>
      </c>
      <c r="L3451" s="254" t="s">
        <v>194</v>
      </c>
      <c r="M3451" s="429" t="s">
        <v>32</v>
      </c>
      <c r="N3451" s="1098"/>
      <c r="O3451" s="1100"/>
    </row>
    <row r="3452" spans="1:16" ht="16.5" customHeight="1" thickBot="1">
      <c r="A3452" s="1138"/>
      <c r="B3452" s="417" t="s">
        <v>200</v>
      </c>
      <c r="C3452" s="1102" t="s">
        <v>62</v>
      </c>
      <c r="D3452" s="1103"/>
      <c r="E3452" s="253">
        <f>'Class-9'!$L$7</f>
        <v>10</v>
      </c>
      <c r="F3452" s="253">
        <f>'Class-9'!$M$7</f>
        <v>10</v>
      </c>
      <c r="G3452" s="255">
        <f>SUM(E3452:F3452)</f>
        <v>20</v>
      </c>
      <c r="H3452" s="253">
        <f>'Class-9'!$O$7</f>
        <v>24</v>
      </c>
      <c r="I3452" s="253">
        <f>'Class-9'!$P$7</f>
        <v>6</v>
      </c>
      <c r="J3452" s="255">
        <f>SUM(H3452:I3452)</f>
        <v>30</v>
      </c>
      <c r="K3452" s="253">
        <f>'Class-9'!$R$7</f>
        <v>40</v>
      </c>
      <c r="L3452" s="253">
        <f>'Class-9'!$S$7</f>
        <v>10</v>
      </c>
      <c r="M3452" s="255">
        <f>SUM(K3452:L3452)</f>
        <v>50</v>
      </c>
      <c r="N3452" s="129">
        <f>SUM(G3452,J3452,M3452)</f>
        <v>100</v>
      </c>
      <c r="O3452" s="1101"/>
    </row>
    <row r="3453" spans="1:16" ht="16.5" customHeight="1">
      <c r="A3453" s="1138"/>
      <c r="B3453" s="417" t="s">
        <v>200</v>
      </c>
      <c r="C3453" s="1104" t="str">
        <f>'Class-9'!$L$3</f>
        <v>HINDI</v>
      </c>
      <c r="D3453" s="1105"/>
      <c r="E3453" s="81">
        <f>IF($J3441="TC",0,IF($J3441="Nso",0,VLOOKUP($A3438,'Class-9'!$B$9:$FL$108,11,0)))</f>
        <v>0</v>
      </c>
      <c r="F3453" s="81">
        <f>IF($J3441="TC",0,IF($J3441="Nso",0,VLOOKUP($A3438,'Class-9'!$B$9:$FL$108,12,0)))</f>
        <v>0</v>
      </c>
      <c r="G3453" s="256">
        <f>E3453+F3453</f>
        <v>0</v>
      </c>
      <c r="H3453" s="81">
        <f>IF($J3441="TC",0,IF($J3441="Nso",0,VLOOKUP($A3438,'Class-9'!$B$9:$FL$108,14,0)))</f>
        <v>0</v>
      </c>
      <c r="I3453" s="81">
        <f>IF($J3441="TC",0,IF($J3441="Nso",0,VLOOKUP($A3438,'Class-9'!$B$9:$FL$108,15,0)))</f>
        <v>0</v>
      </c>
      <c r="J3453" s="256">
        <f>H3453+I3453</f>
        <v>0</v>
      </c>
      <c r="K3453" s="81">
        <f>IF($J3441="TC",0,IF($J3441="Nso",0,VLOOKUP($A3438,'Class-9'!$B$9:$FL$108,17,0)))</f>
        <v>0</v>
      </c>
      <c r="L3453" s="81">
        <f>IF($J3441="Nso",0,VLOOKUP($A3438,'Class-9'!$B$9:$FL$108,18,0))</f>
        <v>0</v>
      </c>
      <c r="M3453" s="256">
        <f>K3453+L3453</f>
        <v>0</v>
      </c>
      <c r="N3453" s="81">
        <f>G3453+J3453+M3453</f>
        <v>0</v>
      </c>
      <c r="O3453" s="82" t="str">
        <f>IF($J3441="TC",0,IF($J3441="Nso",0,VLOOKUP($A3438,'Class-9'!$B$9:$FL$108,24,0)))</f>
        <v/>
      </c>
    </row>
    <row r="3454" spans="1:16" ht="16.5" customHeight="1" thickBot="1">
      <c r="A3454" s="1138"/>
      <c r="B3454" s="417" t="s">
        <v>200</v>
      </c>
      <c r="C3454" s="1106" t="str">
        <f>'Class-9'!$Z$3</f>
        <v>ENGLISH</v>
      </c>
      <c r="D3454" s="1107"/>
      <c r="E3454" s="419">
        <f>IF($J3441="TC",0,IF($J3441="Nso",0,VLOOKUP($A3438,'Class-9'!$B$9:$FL$108,25,0)))</f>
        <v>0</v>
      </c>
      <c r="F3454" s="419">
        <f>IF($J3441="TC",0,IF($J3441="Nso",0,VLOOKUP($A3438,'Class-9'!$B$9:$FL$108,26,0)))</f>
        <v>0</v>
      </c>
      <c r="G3454" s="420">
        <f t="shared" ref="G3454" si="696">E3454+F3454</f>
        <v>0</v>
      </c>
      <c r="H3454" s="421">
        <f>IF($J3441="TC",0,IF($J3441="Nso",0,VLOOKUP($A3438,'Class-9'!$B$9:$FL$108,28,0)))</f>
        <v>0</v>
      </c>
      <c r="I3454" s="419">
        <f>IF($J3441="TC",0,IF($J3441="Nso",0,VLOOKUP($A3438,'Class-9'!$B$9:$FL$108,29,0)))</f>
        <v>0</v>
      </c>
      <c r="J3454" s="420">
        <f t="shared" ref="J3454" si="697">H3454+I3454</f>
        <v>0</v>
      </c>
      <c r="K3454" s="419">
        <f>IF($J3441="TC",0,IF($J3441="Nso",0,VLOOKUP($A3438,'Class-9'!$B$9:$FL$108,31,0)))</f>
        <v>0</v>
      </c>
      <c r="L3454" s="419">
        <f>IF($J3441="Nso",0,VLOOKUP($A3438,'Class-9'!$B$9:$FL$108,32,0))</f>
        <v>0</v>
      </c>
      <c r="M3454" s="420">
        <f t="shared" ref="M3454" si="698">K3454+L3454</f>
        <v>0</v>
      </c>
      <c r="N3454" s="419">
        <f t="shared" ref="N3454" si="699">G3454+J3454+M3454</f>
        <v>0</v>
      </c>
      <c r="O3454" s="422" t="str">
        <f>IF($J3441="TC",0,IF($J3441="Nso",0,VLOOKUP($A3438,'Class-9'!$B$9:$FL$108,38,0)))</f>
        <v/>
      </c>
    </row>
    <row r="3455" spans="1:16" ht="16.5" customHeight="1" thickBot="1">
      <c r="A3455" s="1138"/>
      <c r="B3455" s="417" t="s">
        <v>200</v>
      </c>
      <c r="C3455" s="1108" t="s">
        <v>62</v>
      </c>
      <c r="D3455" s="1109"/>
      <c r="E3455" s="424">
        <f>'Class-9'!$AN$7</f>
        <v>20</v>
      </c>
      <c r="F3455" s="424">
        <f>'Class-9'!$AO$7</f>
        <v>20</v>
      </c>
      <c r="G3455" s="425">
        <f>SUM(E3455:F3455)</f>
        <v>40</v>
      </c>
      <c r="H3455" s="424">
        <f>'Class-9'!$AQ$7</f>
        <v>48</v>
      </c>
      <c r="I3455" s="424">
        <f>'Class-9'!$AR$7</f>
        <v>12</v>
      </c>
      <c r="J3455" s="425">
        <f>SUM(H3455:I3455)</f>
        <v>60</v>
      </c>
      <c r="K3455" s="424">
        <f>'Class-9'!$AT$7</f>
        <v>80</v>
      </c>
      <c r="L3455" s="424">
        <f>'Class-9'!$AU$7</f>
        <v>20</v>
      </c>
      <c r="M3455" s="425">
        <f>SUM(K3455:L3455)</f>
        <v>100</v>
      </c>
      <c r="N3455" s="426">
        <f>SUM(G3455,J3455,M3455)</f>
        <v>200</v>
      </c>
      <c r="O3455" s="427" t="s">
        <v>201</v>
      </c>
    </row>
    <row r="3456" spans="1:16" ht="16.5" customHeight="1">
      <c r="A3456" s="1138"/>
      <c r="B3456" s="417" t="s">
        <v>200</v>
      </c>
      <c r="C3456" s="1110" t="str">
        <f>'Class-9'!$AN$3</f>
        <v>SANSKRIT-I</v>
      </c>
      <c r="D3456" s="1111"/>
      <c r="E3456" s="81">
        <f>IF($J3441="TC",0,IF($J3441="Nso",0,VLOOKUP($A3438,'Class-9'!$B$9:$FL$108,39,0)))</f>
        <v>0</v>
      </c>
      <c r="F3456" s="81">
        <f>IF($J3441="TC",0,IF($J3441="TC",0,IF($J3441="Nso",0,VLOOKUP($A3438,'Class-9'!$B$9:$FL$108,40,0))))</f>
        <v>0</v>
      </c>
      <c r="G3456" s="423">
        <f t="shared" ref="G3456:G3460" si="700">E3456+F3456</f>
        <v>0</v>
      </c>
      <c r="H3456" s="410">
        <f>IF($J3441="TC",0,IF($J3441="Nso",0,VLOOKUP($A3438,'Class-9'!$B$9:$FL$108,42,0)))</f>
        <v>0</v>
      </c>
      <c r="I3456" s="81">
        <f>IF($J3441="TC",0,IF($J3441="Nso",0,VLOOKUP($A3438,'Class-9'!$B$9:$FL$108,43,0)))</f>
        <v>0</v>
      </c>
      <c r="J3456" s="423">
        <f t="shared" ref="J3456:J3460" si="701">H3456+I3456</f>
        <v>0</v>
      </c>
      <c r="K3456" s="81">
        <f>IF($J3441="TC",0,IF($J3441="Nso",0,VLOOKUP($A3438,'Class-9'!$B$9:$FL$108,45,0)))</f>
        <v>0</v>
      </c>
      <c r="L3456" s="81">
        <f>IF($J3441="Nso",0,VLOOKUP($A3438,'Class-9'!$B$9:$FL$108,46,0))</f>
        <v>0</v>
      </c>
      <c r="M3456" s="423">
        <f t="shared" ref="M3456:M3460" si="702">K3456+L3456</f>
        <v>0</v>
      </c>
      <c r="N3456" s="81">
        <f t="shared" ref="N3456:N3460" si="703">G3456+J3456+M3456</f>
        <v>0</v>
      </c>
      <c r="O3456" s="82" t="str">
        <f>IF($J3441="TC",0,IF($J3441="Nso",0,VLOOKUP($A3438,'Class-9'!$B$9:$FL$108,52,0)))</f>
        <v/>
      </c>
    </row>
    <row r="3457" spans="1:15" ht="16.5" customHeight="1">
      <c r="A3457" s="1138"/>
      <c r="B3457" s="417" t="s">
        <v>200</v>
      </c>
      <c r="C3457" s="1112" t="str">
        <f>'Class-9'!$BB$3</f>
        <v>SANSKRIT-II</v>
      </c>
      <c r="D3457" s="1113"/>
      <c r="E3457" s="81">
        <f>IF($J3441="TC",0,IF($J3441="Nso",0,VLOOKUP($A3438,'Class-9'!$B$9:$FL$108,53,0)))</f>
        <v>0</v>
      </c>
      <c r="F3457" s="81">
        <f>IF($J3441="TC",0,IF($J3441="Nso",0,VLOOKUP($A3438,'Class-9'!$B$9:$FL$108,54,0)))</f>
        <v>0</v>
      </c>
      <c r="G3457" s="257">
        <f t="shared" si="700"/>
        <v>0</v>
      </c>
      <c r="H3457" s="258">
        <f>IF($J3441="TC",0,IF($J3441="Nso",0,VLOOKUP($A3438,'Class-9'!$B$9:$FL$108,56,0)))</f>
        <v>0</v>
      </c>
      <c r="I3457" s="81">
        <f>IF($J3441="TC",0,IF($J3441="Nso",0,VLOOKUP($A3438,'Class-9'!$B$9:$FL$108,57,0)))</f>
        <v>0</v>
      </c>
      <c r="J3457" s="257">
        <f t="shared" si="701"/>
        <v>0</v>
      </c>
      <c r="K3457" s="81">
        <f>IF($J3441="TC",0,IF($J3441="Nso",0,VLOOKUP($A3438,'Class-9'!$B$9:$FL$108,59,0)))</f>
        <v>0</v>
      </c>
      <c r="L3457" s="81">
        <f>IF($J3441="Nso",0,VLOOKUP($A3438,'Class-9'!$B$9:$FL$108,60,0))</f>
        <v>0</v>
      </c>
      <c r="M3457" s="257">
        <f t="shared" si="702"/>
        <v>0</v>
      </c>
      <c r="N3457" s="81">
        <f t="shared" si="703"/>
        <v>0</v>
      </c>
      <c r="O3457" s="82" t="str">
        <f>IF($J3441="TC",0,IF($J3441="Nso",0,VLOOKUP($A3438,'Class-9'!$B$9:$FL$108,66,0)))</f>
        <v/>
      </c>
    </row>
    <row r="3458" spans="1:15" ht="16.5" customHeight="1">
      <c r="A3458" s="1138"/>
      <c r="B3458" s="417" t="s">
        <v>200</v>
      </c>
      <c r="C3458" s="1112" t="str">
        <f>'Class-9'!$BP$3</f>
        <v>MATHEMATICS</v>
      </c>
      <c r="D3458" s="1113"/>
      <c r="E3458" s="81">
        <f>IF($J3441="TC",0,IF($J3441="Nso",0,VLOOKUP($A3438,'Class-9'!$B$9:$FL$108,67,0)))</f>
        <v>0</v>
      </c>
      <c r="F3458" s="81">
        <f>IF($J3441="TC",0,IF($J3441="Nso",0,VLOOKUP($A3438,'Class-9'!$B$9:$FL$108,68,0)))</f>
        <v>0</v>
      </c>
      <c r="G3458" s="257">
        <f t="shared" si="700"/>
        <v>0</v>
      </c>
      <c r="H3458" s="258">
        <f>IF($J3441="TC",0,IF($J3441="Nso",0,VLOOKUP($A3438,'Class-9'!$B$9:$FL$108,70,0)))</f>
        <v>0</v>
      </c>
      <c r="I3458" s="81">
        <f>IF($J3441="TC",0,IF($J3441="Nso",0,VLOOKUP($A3438,'Class-9'!$B$9:$FL$108,71,0)))</f>
        <v>0</v>
      </c>
      <c r="J3458" s="257">
        <f t="shared" si="701"/>
        <v>0</v>
      </c>
      <c r="K3458" s="81">
        <f>IF($J3441="TC",0,IF($J3441="Nso",0,VLOOKUP($A3438,'Class-9'!$B$9:$FL$108,73,0)))</f>
        <v>0</v>
      </c>
      <c r="L3458" s="81">
        <f>IF($J3441="Nso",0,VLOOKUP($A3438,'Class-9'!$B$9:$FL$108,74,0))</f>
        <v>0</v>
      </c>
      <c r="M3458" s="257">
        <f t="shared" si="702"/>
        <v>0</v>
      </c>
      <c r="N3458" s="81">
        <f t="shared" si="703"/>
        <v>0</v>
      </c>
      <c r="O3458" s="82" t="str">
        <f>IF($J3441="TC",0,IF($J3441="Nso",0,VLOOKUP($A3438,'Class-9'!$B$9:$FL$108,80,0)))</f>
        <v/>
      </c>
    </row>
    <row r="3459" spans="1:15" ht="16.5" customHeight="1">
      <c r="A3459" s="1138"/>
      <c r="B3459" s="417" t="s">
        <v>200</v>
      </c>
      <c r="C3459" s="1114" t="str">
        <f>'Class-9'!$CD$3</f>
        <v>SCIENCE</v>
      </c>
      <c r="D3459" s="1115"/>
      <c r="E3459" s="411">
        <f>IF($J3441="TC",0,IF($J3441="Nso",0,VLOOKUP($A3438,'Class-9'!$B$9:$FL$108,81,0)))</f>
        <v>0</v>
      </c>
      <c r="F3459" s="411">
        <f>IF($J3441="TC",0,IF($J3441="Nso",0,VLOOKUP($A3438,'Class-9'!$B$9:$FL$108,82,0)))</f>
        <v>0</v>
      </c>
      <c r="G3459" s="412">
        <f t="shared" si="700"/>
        <v>0</v>
      </c>
      <c r="H3459" s="413">
        <f>IF($J3441="TC",0,IF($J3441="Nso",0,VLOOKUP($A3438,'Class-9'!$B$9:$FL$108,84,0)))</f>
        <v>0</v>
      </c>
      <c r="I3459" s="411">
        <f>IF($J3441="TC",0,IF($J3441="Nso",0,VLOOKUP($A3438,'Class-9'!$B$9:$FL$108,85,0)))</f>
        <v>0</v>
      </c>
      <c r="J3459" s="412">
        <f t="shared" si="701"/>
        <v>0</v>
      </c>
      <c r="K3459" s="411">
        <f>IF($J3441="TC",0,IF($J3441="Nso",0,VLOOKUP($A3438,'Class-9'!$B$9:$FL$108,87,0)))</f>
        <v>0</v>
      </c>
      <c r="L3459" s="411">
        <f>IF($J3441="Nso",0,VLOOKUP($A3438,'Class-9'!$B$9:$FL$108,88,0))</f>
        <v>0</v>
      </c>
      <c r="M3459" s="412">
        <f t="shared" si="702"/>
        <v>0</v>
      </c>
      <c r="N3459" s="411">
        <f t="shared" si="703"/>
        <v>0</v>
      </c>
      <c r="O3459" s="414" t="str">
        <f>IF($J3441="TC",0,IF($J3441="Nso",0,VLOOKUP($A3438,'Class-9'!$B$9:$FL$108,94,0)))</f>
        <v/>
      </c>
    </row>
    <row r="3460" spans="1:15" ht="16.5" customHeight="1" thickBot="1">
      <c r="A3460" s="1138"/>
      <c r="B3460" s="417" t="s">
        <v>200</v>
      </c>
      <c r="C3460" s="1114" t="str">
        <f>'Class-9'!$CR$3</f>
        <v>SOCIAL SCIENCE</v>
      </c>
      <c r="D3460" s="1115"/>
      <c r="E3460" s="411">
        <f>IF($J3442="TC",0,IF($J3441="Nso",0,VLOOKUP($A3438,'Class-9'!$B$9:$FL$108,95,0)))</f>
        <v>0</v>
      </c>
      <c r="F3460" s="411">
        <f>IF($J3442="TC",0,IF($J3441="Nso",0,VLOOKUP($A3438,'Class-9'!$B$9:$FL$108,96,0)))</f>
        <v>0</v>
      </c>
      <c r="G3460" s="412">
        <f t="shared" si="700"/>
        <v>0</v>
      </c>
      <c r="H3460" s="413">
        <f>IF($J3442="TC",0,IF($J3441="Nso",0,VLOOKUP($A3438,'Class-9'!$B$9:$FL$108,98,0)))</f>
        <v>0</v>
      </c>
      <c r="I3460" s="411">
        <f>IF($J3442="TC",0,IF($J3441="Nso",0,VLOOKUP($A3438,'Class-9'!$B$9:$FL$108,99,0)))</f>
        <v>0</v>
      </c>
      <c r="J3460" s="412">
        <f t="shared" si="701"/>
        <v>0</v>
      </c>
      <c r="K3460" s="411">
        <f>IF($J3442="TC",0,IF($J3441="Nso",0,VLOOKUP($A3438,'Class-9'!$B$9:$FL$108,101,0)))</f>
        <v>0</v>
      </c>
      <c r="L3460" s="411">
        <f>IF($J3442="Nso",0,VLOOKUP($A3438,'Class-9'!$B$9:$FL$108,102,0))</f>
        <v>0</v>
      </c>
      <c r="M3460" s="412">
        <f t="shared" si="702"/>
        <v>0</v>
      </c>
      <c r="N3460" s="411">
        <f t="shared" si="703"/>
        <v>0</v>
      </c>
      <c r="O3460" s="414" t="str">
        <f>IF($J3442="TC",0,IF($J3441="Nso",0,VLOOKUP($A3438,'Class-9'!$B$9:$FL$108,108,0)))</f>
        <v/>
      </c>
    </row>
    <row r="3461" spans="1:15" ht="23.25" customHeight="1">
      <c r="A3461" s="1138"/>
      <c r="B3461" s="417" t="s">
        <v>200</v>
      </c>
      <c r="C3461" s="1116" t="s">
        <v>89</v>
      </c>
      <c r="D3461" s="1117"/>
      <c r="E3461" s="1118"/>
      <c r="F3461" s="1122" t="s">
        <v>90</v>
      </c>
      <c r="G3461" s="1123"/>
      <c r="H3461" s="1124" t="s">
        <v>91</v>
      </c>
      <c r="I3461" s="1125"/>
      <c r="J3461" s="1126" t="s">
        <v>47</v>
      </c>
      <c r="K3461" s="1127"/>
      <c r="L3461" s="415" t="s">
        <v>111</v>
      </c>
      <c r="M3461" s="1128" t="s">
        <v>45</v>
      </c>
      <c r="N3461" s="1129"/>
      <c r="O3461" s="416" t="s">
        <v>49</v>
      </c>
    </row>
    <row r="3462" spans="1:15" ht="20.25" customHeight="1" thickBot="1">
      <c r="A3462" s="1138"/>
      <c r="B3462" s="417" t="s">
        <v>200</v>
      </c>
      <c r="C3462" s="1119"/>
      <c r="D3462" s="1120"/>
      <c r="E3462" s="1121"/>
      <c r="F3462" s="1130">
        <f>IF($J3441="TC",0,IF($J3441="Nso",0,VLOOKUP($A3438,'Class-9'!$B$9:$FL$108,160,0)))</f>
        <v>0</v>
      </c>
      <c r="G3462" s="1131"/>
      <c r="H3462" s="1130">
        <f>IF($J3441="TC",0,IF($J3441="Nso",0,VLOOKUP($A3438,'Class-9'!$B$9:$FL$108,161,0)))</f>
        <v>0</v>
      </c>
      <c r="I3462" s="1131"/>
      <c r="J3462" s="1132">
        <f>IF($J3441="TC",0,IF($J3441="Nso",0,VLOOKUP($A3438,'Class-9'!$B$9:$FL$108,162,0)))</f>
        <v>0</v>
      </c>
      <c r="K3462" s="1133"/>
      <c r="L3462" s="259" t="str">
        <f>IF($J3441="TC",0,IF($J3441="Nso",0,VLOOKUP($A3438,'Class-9'!$B$9:$FL$108,163,0)))</f>
        <v/>
      </c>
      <c r="M3462" s="1134" t="str">
        <f>IF($J3441="TC","TC",IF($J3441="Nso","NSO",VLOOKUP($A3438,'Class-9'!$B$9:$FL$108,164,0)))</f>
        <v/>
      </c>
      <c r="N3462" s="1135"/>
      <c r="O3462" s="79" t="str">
        <f>IF($J3441="Nso",0,VLOOKUP($A3438,'Class-9'!$B$9:$FL$108,166,0))</f>
        <v/>
      </c>
    </row>
    <row r="3463" spans="1:15" ht="20.25" customHeight="1">
      <c r="A3463" s="1138"/>
      <c r="B3463" s="417" t="s">
        <v>200</v>
      </c>
      <c r="C3463" s="1061" t="s">
        <v>64</v>
      </c>
      <c r="D3463" s="1062"/>
      <c r="E3463" s="1062"/>
      <c r="F3463" s="1062"/>
      <c r="G3463" s="1062"/>
      <c r="H3463" s="1063"/>
      <c r="I3463" s="1064" t="s">
        <v>65</v>
      </c>
      <c r="J3463" s="1065"/>
      <c r="K3463" s="1065"/>
      <c r="L3463" s="83">
        <f>VLOOKUP($A3438,'Class-9'!$B$9:$FL$108,157,0)</f>
        <v>0</v>
      </c>
      <c r="M3463" s="1066" t="s">
        <v>121</v>
      </c>
      <c r="N3463" s="1067"/>
      <c r="O3463" s="1068"/>
    </row>
    <row r="3464" spans="1:15" ht="20.25" customHeight="1" thickBot="1">
      <c r="A3464" s="1138"/>
      <c r="B3464" s="417" t="s">
        <v>200</v>
      </c>
      <c r="C3464" s="1069" t="s">
        <v>60</v>
      </c>
      <c r="D3464" s="1070"/>
      <c r="E3464" s="1070"/>
      <c r="F3464" s="1071" t="s">
        <v>192</v>
      </c>
      <c r="G3464" s="1071"/>
      <c r="H3464" s="260" t="s">
        <v>53</v>
      </c>
      <c r="I3464" s="1072" t="s">
        <v>66</v>
      </c>
      <c r="J3464" s="1073"/>
      <c r="K3464" s="1073"/>
      <c r="L3464" s="113">
        <f>VLOOKUP($A3438,'Class-9'!$B$9:$FL$108,158,0)</f>
        <v>0</v>
      </c>
      <c r="M3464" s="1074" t="str">
        <f>IF($J3441="TC",0,IF($J3441="Nso",0,VLOOKUP($A3438,'Class-9'!$B$9:$FL$108,159,0)))</f>
        <v/>
      </c>
      <c r="N3464" s="1075"/>
      <c r="O3464" s="1076"/>
    </row>
    <row r="3465" spans="1:15" ht="17.25" customHeight="1">
      <c r="A3465" s="1138"/>
      <c r="B3465" s="417" t="s">
        <v>200</v>
      </c>
      <c r="C3465" s="1069"/>
      <c r="D3465" s="1070"/>
      <c r="E3465" s="1070"/>
      <c r="F3465" s="1071"/>
      <c r="G3465" s="1071"/>
      <c r="H3465" s="261" t="s">
        <v>119</v>
      </c>
      <c r="I3465" s="1077" t="s">
        <v>67</v>
      </c>
      <c r="J3465" s="1078"/>
      <c r="K3465" s="1078"/>
      <c r="L3465" s="1079">
        <f>IF($J3441="TC","Transferred",IF($J3441="Nso","NameSeparated",VLOOKUP($A3438,'Class-9'!$B$9:$FL$108,167,0)))</f>
        <v>0</v>
      </c>
      <c r="M3465" s="1079"/>
      <c r="N3465" s="1079"/>
      <c r="O3465" s="1080"/>
    </row>
    <row r="3466" spans="1:15" ht="17.25" customHeight="1">
      <c r="A3466" s="1138"/>
      <c r="B3466" s="417" t="s">
        <v>200</v>
      </c>
      <c r="C3466" s="1081" t="str">
        <f>'Class-9'!$DF$3</f>
        <v>Foundation Of Information Tech.</v>
      </c>
      <c r="D3466" s="1082"/>
      <c r="E3466" s="1083"/>
      <c r="F3466" s="1084" t="str">
        <f>IF($J3441="TC",0,IF($J3441="Nso",0,VLOOKUP($A3438,'Class-9'!$B$9:$GP$108,185,0)))</f>
        <v>0/200</v>
      </c>
      <c r="G3466" s="1084"/>
      <c r="H3466" s="78" t="str">
        <f>IF($J3441="TC",0,IF($J3441="Nso",0,VLOOKUP($A3438,'Class-9'!$B$9:$GP$108,120,0)))</f>
        <v/>
      </c>
      <c r="I3466" s="1085" t="s">
        <v>79</v>
      </c>
      <c r="J3466" s="1086"/>
      <c r="K3466" s="1086"/>
      <c r="L3466" s="1087">
        <f>'Class-9'!$T$2</f>
        <v>44676</v>
      </c>
      <c r="M3466" s="1088"/>
      <c r="N3466" s="1088"/>
      <c r="O3466" s="1089"/>
    </row>
    <row r="3467" spans="1:15" ht="21" customHeight="1">
      <c r="A3467" s="1138"/>
      <c r="B3467" s="417" t="s">
        <v>200</v>
      </c>
      <c r="C3467" s="1090" t="str">
        <f>'Class-9'!$DR$3</f>
        <v>Health &amp; Phy. Edu.</v>
      </c>
      <c r="D3467" s="1084"/>
      <c r="E3467" s="1084"/>
      <c r="F3467" s="1030" t="str">
        <f>IF($J3441="TC",0,IF($J3441="Nso",0,VLOOKUP($A3438,'Class-9'!$B$9:$GP$108,189,0)))</f>
        <v>0/200</v>
      </c>
      <c r="G3467" s="1031"/>
      <c r="H3467" s="78" t="str">
        <f>IF($J3441="TC",0,IF($J3441="Nso",0,VLOOKUP($A3438,'Class-9'!$B$9:$GP$108,132,0)))</f>
        <v/>
      </c>
      <c r="I3467" s="1091"/>
      <c r="J3467" s="1092"/>
      <c r="K3467" s="1092"/>
      <c r="L3467" s="1092"/>
      <c r="M3467" s="1092"/>
      <c r="N3467" s="1092"/>
      <c r="O3467" s="1093"/>
    </row>
    <row r="3468" spans="1:15" ht="21" customHeight="1">
      <c r="A3468" s="1138"/>
      <c r="B3468" s="417" t="s">
        <v>200</v>
      </c>
      <c r="C3468" s="1028" t="str">
        <f>'Class-9'!$ED$3</f>
        <v>S.U.P.W.</v>
      </c>
      <c r="D3468" s="1029"/>
      <c r="E3468" s="1029"/>
      <c r="F3468" s="1030" t="str">
        <f>IF($J3441="TC",0,IF($J3441="Nso",0,VLOOKUP($A3438,'Class-9'!$B$9:$GP$108,193,0)))</f>
        <v>0/100</v>
      </c>
      <c r="G3468" s="1031"/>
      <c r="H3468" s="78" t="str">
        <f>IF($J3441="TC",0,IF($J3441="Nso",0,VLOOKUP($A3438,'Class-9'!$B$9:$GP$108,138,0)))</f>
        <v/>
      </c>
      <c r="I3468" s="1094"/>
      <c r="J3468" s="1095"/>
      <c r="K3468" s="1095"/>
      <c r="L3468" s="1095"/>
      <c r="M3468" s="1095"/>
      <c r="N3468" s="1095"/>
      <c r="O3468" s="1096"/>
    </row>
    <row r="3469" spans="1:15" ht="14.25" customHeight="1">
      <c r="A3469" s="1138"/>
      <c r="B3469" s="417" t="s">
        <v>200</v>
      </c>
      <c r="C3469" s="1028" t="str">
        <f>'Class-9'!$EJ$3</f>
        <v>ART EDUCATION</v>
      </c>
      <c r="D3469" s="1029"/>
      <c r="E3469" s="1029"/>
      <c r="F3469" s="1030" t="str">
        <f>IF($J3440="TC",0,IF($J3440="Nso",0,VLOOKUP($A3438,'Class-9'!$B$9:$GP$108,197,0)))</f>
        <v>0/100</v>
      </c>
      <c r="G3469" s="1031"/>
      <c r="H3469" s="78" t="str">
        <f>IF($J3440="TC",0,IF($J3440="Nso",0,VLOOKUP($A3438,'Class-9'!$B$9:$GP$108,144,0)))</f>
        <v/>
      </c>
      <c r="I3469" s="1032" t="s">
        <v>92</v>
      </c>
      <c r="J3469" s="1033"/>
      <c r="K3469" s="1033"/>
      <c r="L3469" s="1033"/>
      <c r="M3469" s="1033"/>
      <c r="N3469" s="1033"/>
      <c r="O3469" s="1034"/>
    </row>
    <row r="3470" spans="1:15" ht="14.25" customHeight="1" thickBot="1">
      <c r="A3470" s="1138"/>
      <c r="B3470" s="417" t="s">
        <v>200</v>
      </c>
      <c r="C3470" s="1035" t="str">
        <f>'Class-9'!$EP$3</f>
        <v>H &amp; C RAJ</v>
      </c>
      <c r="D3470" s="1036"/>
      <c r="E3470" s="1036"/>
      <c r="F3470" s="1037" t="str">
        <f>IF($J3441="TC",0,IF($J3441="Nso",0,VLOOKUP($A3438,'Class-9'!$B$9:$GU$108,201,0)))</f>
        <v>0/200</v>
      </c>
      <c r="G3470" s="1038"/>
      <c r="H3470" s="374" t="str">
        <f>IF($J3441="TC",0,IF($J3441="Nso",0,VLOOKUP($A3438,'Class-9'!$B$9:$GU$108,156,0)))</f>
        <v/>
      </c>
      <c r="I3470" s="1032" t="s">
        <v>73</v>
      </c>
      <c r="J3470" s="1033"/>
      <c r="K3470" s="1033"/>
      <c r="L3470" s="1033"/>
      <c r="M3470" s="1033"/>
      <c r="N3470" s="1033"/>
      <c r="O3470" s="1034"/>
    </row>
    <row r="3471" spans="1:15" ht="20.25" customHeight="1">
      <c r="A3471" s="1138"/>
      <c r="B3471" s="417" t="s">
        <v>200</v>
      </c>
      <c r="C3471" s="1046" t="s">
        <v>204</v>
      </c>
      <c r="D3471" s="1047"/>
      <c r="E3471" s="1048"/>
      <c r="F3471" s="1055" t="s">
        <v>205</v>
      </c>
      <c r="G3471" s="1056"/>
      <c r="H3471" s="434" t="s">
        <v>34</v>
      </c>
      <c r="I3471" s="1039" t="s">
        <v>74</v>
      </c>
      <c r="J3471" s="1033"/>
      <c r="K3471" s="1033"/>
      <c r="L3471" s="1033"/>
      <c r="M3471" s="1033"/>
      <c r="N3471" s="1033"/>
      <c r="O3471" s="1034"/>
    </row>
    <row r="3472" spans="1:15" ht="20.25" customHeight="1">
      <c r="A3472" s="1138"/>
      <c r="B3472" s="417" t="s">
        <v>200</v>
      </c>
      <c r="C3472" s="1049"/>
      <c r="D3472" s="1050"/>
      <c r="E3472" s="1051"/>
      <c r="F3472" s="1057" t="s">
        <v>206</v>
      </c>
      <c r="G3472" s="1058"/>
      <c r="H3472" s="435" t="s">
        <v>203</v>
      </c>
      <c r="I3472" s="1040" t="s">
        <v>75</v>
      </c>
      <c r="J3472" s="1041"/>
      <c r="K3472" s="1041"/>
      <c r="L3472" s="1041"/>
      <c r="M3472" s="1041"/>
      <c r="N3472" s="1041"/>
      <c r="O3472" s="1042"/>
    </row>
    <row r="3473" spans="1:16" ht="16.5" customHeight="1">
      <c r="A3473" s="1138"/>
      <c r="B3473" s="417" t="s">
        <v>200</v>
      </c>
      <c r="C3473" s="1049"/>
      <c r="D3473" s="1050"/>
      <c r="E3473" s="1051"/>
      <c r="F3473" s="1057" t="s">
        <v>210</v>
      </c>
      <c r="G3473" s="1058"/>
      <c r="H3473" s="435" t="s">
        <v>68</v>
      </c>
      <c r="I3473" s="1043"/>
      <c r="J3473" s="1044"/>
      <c r="K3473" s="1044"/>
      <c r="L3473" s="1044"/>
      <c r="M3473" s="1044"/>
      <c r="N3473" s="1044"/>
      <c r="O3473" s="1045"/>
    </row>
    <row r="3474" spans="1:16" ht="16.5" customHeight="1">
      <c r="A3474" s="1138"/>
      <c r="B3474" s="417" t="s">
        <v>200</v>
      </c>
      <c r="C3474" s="1049"/>
      <c r="D3474" s="1050"/>
      <c r="E3474" s="1051"/>
      <c r="F3474" s="1057" t="s">
        <v>211</v>
      </c>
      <c r="G3474" s="1058"/>
      <c r="H3474" s="435" t="s">
        <v>69</v>
      </c>
      <c r="I3474" s="1043"/>
      <c r="J3474" s="1044"/>
      <c r="K3474" s="1044"/>
      <c r="L3474" s="1044"/>
      <c r="M3474" s="1044"/>
      <c r="N3474" s="1044"/>
      <c r="O3474" s="1045"/>
    </row>
    <row r="3475" spans="1:16" ht="16.5" customHeight="1">
      <c r="A3475" s="1138"/>
      <c r="B3475" s="417" t="s">
        <v>200</v>
      </c>
      <c r="C3475" s="1049"/>
      <c r="D3475" s="1050"/>
      <c r="E3475" s="1051"/>
      <c r="F3475" s="1057" t="s">
        <v>120</v>
      </c>
      <c r="G3475" s="1058"/>
      <c r="H3475" s="435" t="s">
        <v>71</v>
      </c>
      <c r="I3475" s="1022" t="s">
        <v>93</v>
      </c>
      <c r="J3475" s="1023"/>
      <c r="K3475" s="1023"/>
      <c r="L3475" s="1023"/>
      <c r="M3475" s="1023"/>
      <c r="N3475" s="1023"/>
      <c r="O3475" s="1024"/>
    </row>
    <row r="3476" spans="1:16" ht="16.5" customHeight="1" thickBot="1">
      <c r="A3476" s="1138"/>
      <c r="B3476" s="418" t="s">
        <v>200</v>
      </c>
      <c r="C3476" s="1052"/>
      <c r="D3476" s="1053"/>
      <c r="E3476" s="1054"/>
      <c r="F3476" s="1059" t="s">
        <v>208</v>
      </c>
      <c r="G3476" s="1060"/>
      <c r="H3476" s="436" t="s">
        <v>70</v>
      </c>
      <c r="I3476" s="1025"/>
      <c r="J3476" s="1026"/>
      <c r="K3476" s="1026"/>
      <c r="L3476" s="1026"/>
      <c r="M3476" s="1026"/>
      <c r="N3476" s="1026"/>
      <c r="O3476" s="1027"/>
    </row>
    <row r="3477" spans="1:16" ht="24.75" customHeight="1" thickTop="1" thickBot="1">
      <c r="A3477" s="263">
        <f>A3438+1</f>
        <v>89</v>
      </c>
      <c r="B3477" s="1137" t="s">
        <v>56</v>
      </c>
      <c r="C3477" s="1137"/>
      <c r="D3477" s="1137"/>
      <c r="E3477" s="1137"/>
      <c r="F3477" s="1137"/>
      <c r="G3477" s="1137"/>
      <c r="H3477" s="1137"/>
      <c r="I3477" s="1137"/>
      <c r="J3477" s="1137"/>
      <c r="K3477" s="1137"/>
      <c r="L3477" s="1137"/>
      <c r="M3477" s="1137"/>
      <c r="N3477" s="1137"/>
      <c r="O3477" s="1137"/>
    </row>
    <row r="3478" spans="1:16" s="430" customFormat="1" ht="30.75" customHeight="1" thickTop="1">
      <c r="A3478" s="1138"/>
      <c r="B3478" s="1139"/>
      <c r="C3478" s="1140"/>
      <c r="D3478" s="1143" t="str">
        <f>Master!$E$8</f>
        <v>Govt. Sr. Secondary School Raimalwada</v>
      </c>
      <c r="E3478" s="1144"/>
      <c r="F3478" s="1144"/>
      <c r="G3478" s="1144"/>
      <c r="H3478" s="1144"/>
      <c r="I3478" s="1144"/>
      <c r="J3478" s="1144"/>
      <c r="K3478" s="1144"/>
      <c r="L3478" s="1144"/>
      <c r="M3478" s="1144"/>
      <c r="N3478" s="1144"/>
      <c r="O3478" s="1145"/>
    </row>
    <row r="3479" spans="1:16" ht="26.25" customHeight="1" thickBot="1">
      <c r="A3479" s="1138"/>
      <c r="B3479" s="1141"/>
      <c r="C3479" s="1142"/>
      <c r="D3479" s="1146" t="str">
        <f>Master!$E$11</f>
        <v>P.S.-Bapini (Jodhpur)</v>
      </c>
      <c r="E3479" s="1147"/>
      <c r="F3479" s="1147"/>
      <c r="G3479" s="1147"/>
      <c r="H3479" s="1147"/>
      <c r="I3479" s="1147"/>
      <c r="J3479" s="1147"/>
      <c r="K3479" s="1147"/>
      <c r="L3479" s="1147"/>
      <c r="M3479" s="1147"/>
      <c r="N3479" s="1147"/>
      <c r="O3479" s="1148"/>
    </row>
    <row r="3480" spans="1:16" ht="22.5" customHeight="1">
      <c r="A3480" s="1138"/>
      <c r="B3480" s="262"/>
      <c r="C3480" s="1149" t="s">
        <v>183</v>
      </c>
      <c r="D3480" s="1150"/>
      <c r="E3480" s="1150"/>
      <c r="F3480" s="1150"/>
      <c r="G3480" s="1151"/>
      <c r="H3480" s="1158" t="s">
        <v>156</v>
      </c>
      <c r="I3480" s="1158"/>
      <c r="J3480" s="1161">
        <f>VLOOKUP($A3477,'Class-9'!$B$9:$K$108,6)</f>
        <v>0</v>
      </c>
      <c r="K3480" s="1162"/>
      <c r="L3480" s="1167" t="s">
        <v>76</v>
      </c>
      <c r="M3480" s="1168"/>
      <c r="N3480" s="1169" t="str">
        <f>Master!$E$14</f>
        <v>08151106901</v>
      </c>
      <c r="O3480" s="1170"/>
    </row>
    <row r="3481" spans="1:16" ht="18.75" customHeight="1">
      <c r="A3481" s="1138"/>
      <c r="B3481" s="37"/>
      <c r="C3481" s="1152"/>
      <c r="D3481" s="1153"/>
      <c r="E3481" s="1153"/>
      <c r="F3481" s="1153"/>
      <c r="G3481" s="1154"/>
      <c r="H3481" s="1159"/>
      <c r="I3481" s="1159"/>
      <c r="J3481" s="1163"/>
      <c r="K3481" s="1164"/>
      <c r="L3481" s="1171" t="s">
        <v>72</v>
      </c>
      <c r="M3481" s="1172"/>
      <c r="N3481" s="1172"/>
      <c r="O3481" s="1173"/>
      <c r="P3481" s="104" t="s">
        <v>191</v>
      </c>
    </row>
    <row r="3482" spans="1:16" ht="23.25" customHeight="1" thickBot="1">
      <c r="A3482" s="1138"/>
      <c r="B3482" s="37"/>
      <c r="C3482" s="1155"/>
      <c r="D3482" s="1156"/>
      <c r="E3482" s="1156"/>
      <c r="F3482" s="1156"/>
      <c r="G3482" s="1157"/>
      <c r="H3482" s="1160"/>
      <c r="I3482" s="1160"/>
      <c r="J3482" s="1165"/>
      <c r="K3482" s="1166"/>
      <c r="L3482" s="1174" t="s">
        <v>57</v>
      </c>
      <c r="M3482" s="1175"/>
      <c r="N3482" s="1176" t="str">
        <f>Master!$E$6</f>
        <v>2021-22</v>
      </c>
      <c r="O3482" s="1177"/>
    </row>
    <row r="3483" spans="1:16" ht="20.25" customHeight="1">
      <c r="A3483" s="1138"/>
      <c r="B3483" s="417" t="s">
        <v>200</v>
      </c>
      <c r="C3483" s="1178" t="s">
        <v>22</v>
      </c>
      <c r="D3483" s="1179"/>
      <c r="E3483" s="1179"/>
      <c r="F3483" s="1180"/>
      <c r="G3483" s="23" t="s">
        <v>181</v>
      </c>
      <c r="H3483" s="1181">
        <f>VLOOKUP($A3477,'Class-9'!$B$9:$FL$108,4,0)</f>
        <v>0</v>
      </c>
      <c r="I3483" s="1181"/>
      <c r="J3483" s="1181"/>
      <c r="K3483" s="1181"/>
      <c r="L3483" s="1181"/>
      <c r="M3483" s="1181"/>
      <c r="N3483" s="1181"/>
      <c r="O3483" s="1182"/>
    </row>
    <row r="3484" spans="1:16" ht="20.25" customHeight="1">
      <c r="A3484" s="1138"/>
      <c r="B3484" s="417" t="s">
        <v>200</v>
      </c>
      <c r="C3484" s="1183" t="s">
        <v>24</v>
      </c>
      <c r="D3484" s="1184"/>
      <c r="E3484" s="1184"/>
      <c r="F3484" s="1185"/>
      <c r="G3484" s="31" t="s">
        <v>181</v>
      </c>
      <c r="H3484" s="1186">
        <f>VLOOKUP($A3477,'Class-9'!$B$9:$FL$108,7,0)</f>
        <v>0</v>
      </c>
      <c r="I3484" s="1186"/>
      <c r="J3484" s="1186"/>
      <c r="K3484" s="1186"/>
      <c r="L3484" s="1186"/>
      <c r="M3484" s="1186"/>
      <c r="N3484" s="1186"/>
      <c r="O3484" s="1187"/>
    </row>
    <row r="3485" spans="1:16" ht="20.25" customHeight="1">
      <c r="A3485" s="1138"/>
      <c r="B3485" s="417" t="s">
        <v>200</v>
      </c>
      <c r="C3485" s="1183" t="s">
        <v>25</v>
      </c>
      <c r="D3485" s="1184"/>
      <c r="E3485" s="1184"/>
      <c r="F3485" s="1185"/>
      <c r="G3485" s="31" t="s">
        <v>181</v>
      </c>
      <c r="H3485" s="1186">
        <f>VLOOKUP($A3477,'Class-9'!$B$9:$FL$108,8,0)</f>
        <v>0</v>
      </c>
      <c r="I3485" s="1186"/>
      <c r="J3485" s="1186"/>
      <c r="K3485" s="1186"/>
      <c r="L3485" s="1186"/>
      <c r="M3485" s="1186"/>
      <c r="N3485" s="1186"/>
      <c r="O3485" s="1187"/>
    </row>
    <row r="3486" spans="1:16" ht="20.25" customHeight="1">
      <c r="A3486" s="1138"/>
      <c r="B3486" s="417" t="s">
        <v>200</v>
      </c>
      <c r="C3486" s="1183" t="s">
        <v>58</v>
      </c>
      <c r="D3486" s="1184"/>
      <c r="E3486" s="1184"/>
      <c r="F3486" s="1185"/>
      <c r="G3486" s="31" t="s">
        <v>181</v>
      </c>
      <c r="H3486" s="1186">
        <f>VLOOKUP($A3477,'Class-9'!$B$9:$FL$108,9,0)</f>
        <v>0</v>
      </c>
      <c r="I3486" s="1186"/>
      <c r="J3486" s="1186"/>
      <c r="K3486" s="1186"/>
      <c r="L3486" s="1186"/>
      <c r="M3486" s="1186"/>
      <c r="N3486" s="1186"/>
      <c r="O3486" s="1187"/>
    </row>
    <row r="3487" spans="1:16" ht="20.25" customHeight="1">
      <c r="A3487" s="1138"/>
      <c r="B3487" s="417" t="s">
        <v>200</v>
      </c>
      <c r="C3487" s="1183" t="s">
        <v>59</v>
      </c>
      <c r="D3487" s="1184"/>
      <c r="E3487" s="1184"/>
      <c r="F3487" s="1185"/>
      <c r="G3487" s="31" t="s">
        <v>181</v>
      </c>
      <c r="H3487" s="1188" t="str">
        <f>CONCATENATE('Class-9'!$G$4,'Class-9'!$J$4)</f>
        <v>9(A)</v>
      </c>
      <c r="I3487" s="1186"/>
      <c r="J3487" s="1186"/>
      <c r="K3487" s="1186"/>
      <c r="L3487" s="1186"/>
      <c r="M3487" s="1186"/>
      <c r="N3487" s="1186"/>
      <c r="O3487" s="1187"/>
    </row>
    <row r="3488" spans="1:16" ht="20.25" customHeight="1" thickBot="1">
      <c r="A3488" s="1138"/>
      <c r="B3488" s="417" t="s">
        <v>200</v>
      </c>
      <c r="C3488" s="1189" t="s">
        <v>27</v>
      </c>
      <c r="D3488" s="1190"/>
      <c r="E3488" s="1190"/>
      <c r="F3488" s="1191"/>
      <c r="G3488" s="80" t="s">
        <v>181</v>
      </c>
      <c r="H3488" s="1192">
        <f>VLOOKUP($A3477,'Class-9'!$B$9:$FL$108,10,0)</f>
        <v>0</v>
      </c>
      <c r="I3488" s="1192"/>
      <c r="J3488" s="1192"/>
      <c r="K3488" s="1192"/>
      <c r="L3488" s="1192"/>
      <c r="M3488" s="1192"/>
      <c r="N3488" s="1192"/>
      <c r="O3488" s="1193"/>
    </row>
    <row r="3489" spans="1:15" ht="16.5" customHeight="1">
      <c r="A3489" s="1138"/>
      <c r="B3489" s="417" t="s">
        <v>200</v>
      </c>
      <c r="C3489" s="1194" t="s">
        <v>60</v>
      </c>
      <c r="D3489" s="1195"/>
      <c r="E3489" s="1198" t="s">
        <v>81</v>
      </c>
      <c r="F3489" s="1198" t="s">
        <v>82</v>
      </c>
      <c r="G3489" s="1200" t="s">
        <v>32</v>
      </c>
      <c r="H3489" s="1202" t="s">
        <v>61</v>
      </c>
      <c r="I3489" s="1202"/>
      <c r="J3489" s="1203"/>
      <c r="K3489" s="1204" t="s">
        <v>97</v>
      </c>
      <c r="L3489" s="1205"/>
      <c r="M3489" s="1206"/>
      <c r="N3489" s="1097" t="s">
        <v>88</v>
      </c>
      <c r="O3489" s="1099" t="s">
        <v>118</v>
      </c>
    </row>
    <row r="3490" spans="1:15" ht="16.5" customHeight="1">
      <c r="A3490" s="1138"/>
      <c r="B3490" s="417" t="s">
        <v>200</v>
      </c>
      <c r="C3490" s="1196"/>
      <c r="D3490" s="1197"/>
      <c r="E3490" s="1199"/>
      <c r="F3490" s="1199"/>
      <c r="G3490" s="1201"/>
      <c r="H3490" s="428" t="s">
        <v>31</v>
      </c>
      <c r="I3490" s="254" t="s">
        <v>194</v>
      </c>
      <c r="J3490" s="429" t="s">
        <v>32</v>
      </c>
      <c r="K3490" s="428" t="s">
        <v>31</v>
      </c>
      <c r="L3490" s="254" t="s">
        <v>194</v>
      </c>
      <c r="M3490" s="429" t="s">
        <v>32</v>
      </c>
      <c r="N3490" s="1098"/>
      <c r="O3490" s="1100"/>
    </row>
    <row r="3491" spans="1:15" ht="16.5" customHeight="1" thickBot="1">
      <c r="A3491" s="1138"/>
      <c r="B3491" s="417" t="s">
        <v>200</v>
      </c>
      <c r="C3491" s="1102" t="s">
        <v>62</v>
      </c>
      <c r="D3491" s="1103"/>
      <c r="E3491" s="253">
        <f>'Class-9'!$L$7</f>
        <v>10</v>
      </c>
      <c r="F3491" s="253">
        <f>'Class-9'!$M$7</f>
        <v>10</v>
      </c>
      <c r="G3491" s="255">
        <f>SUM(E3491:F3491)</f>
        <v>20</v>
      </c>
      <c r="H3491" s="253">
        <f>'Class-9'!$O$7</f>
        <v>24</v>
      </c>
      <c r="I3491" s="253">
        <f>'Class-9'!$P$7</f>
        <v>6</v>
      </c>
      <c r="J3491" s="255">
        <f>SUM(H3491:I3491)</f>
        <v>30</v>
      </c>
      <c r="K3491" s="253">
        <f>'Class-9'!$R$7</f>
        <v>40</v>
      </c>
      <c r="L3491" s="253">
        <f>'Class-9'!$S$7</f>
        <v>10</v>
      </c>
      <c r="M3491" s="255">
        <f>SUM(K3491:L3491)</f>
        <v>50</v>
      </c>
      <c r="N3491" s="129">
        <f>SUM(G3491,J3491,M3491)</f>
        <v>100</v>
      </c>
      <c r="O3491" s="1101"/>
    </row>
    <row r="3492" spans="1:15" ht="16.5" customHeight="1">
      <c r="A3492" s="1138"/>
      <c r="B3492" s="417" t="s">
        <v>200</v>
      </c>
      <c r="C3492" s="1104" t="str">
        <f>'Class-9'!$L$3</f>
        <v>HINDI</v>
      </c>
      <c r="D3492" s="1105"/>
      <c r="E3492" s="81">
        <f>IF($J3480="TC",0,IF($J3480="Nso",0,VLOOKUP($A3477,'Class-9'!$B$9:$FL$108,11,0)))</f>
        <v>0</v>
      </c>
      <c r="F3492" s="81">
        <f>IF($J3480="TC",0,IF($J3480="Nso",0,VLOOKUP($A3477,'Class-9'!$B$9:$FL$108,12,0)))</f>
        <v>0</v>
      </c>
      <c r="G3492" s="256">
        <f>E3492+F3492</f>
        <v>0</v>
      </c>
      <c r="H3492" s="81">
        <f>IF($J3480="TC",0,IF($J3480="Nso",0,VLOOKUP($A3477,'Class-9'!$B$9:$FL$108,14,0)))</f>
        <v>0</v>
      </c>
      <c r="I3492" s="81">
        <f>IF($J3480="TC",0,IF($J3480="Nso",0,VLOOKUP($A3477,'Class-9'!$B$9:$FL$108,15,0)))</f>
        <v>0</v>
      </c>
      <c r="J3492" s="256">
        <f>H3492+I3492</f>
        <v>0</v>
      </c>
      <c r="K3492" s="81">
        <f>IF($J3480="TC",0,IF($J3480="Nso",0,VLOOKUP($A3477,'Class-9'!$B$9:$FL$108,17,0)))</f>
        <v>0</v>
      </c>
      <c r="L3492" s="81">
        <f>IF($J3480="Nso",0,VLOOKUP($A3477,'Class-9'!$B$9:$FL$108,18,0))</f>
        <v>0</v>
      </c>
      <c r="M3492" s="256">
        <f>K3492+L3492</f>
        <v>0</v>
      </c>
      <c r="N3492" s="81">
        <f>G3492+J3492+M3492</f>
        <v>0</v>
      </c>
      <c r="O3492" s="82" t="str">
        <f>IF($J3480="TC",0,IF($J3480="Nso",0,VLOOKUP($A3477,'Class-9'!$B$9:$FL$108,24,0)))</f>
        <v/>
      </c>
    </row>
    <row r="3493" spans="1:15" ht="16.5" customHeight="1" thickBot="1">
      <c r="A3493" s="1138"/>
      <c r="B3493" s="417" t="s">
        <v>200</v>
      </c>
      <c r="C3493" s="1106" t="str">
        <f>'Class-9'!$Z$3</f>
        <v>ENGLISH</v>
      </c>
      <c r="D3493" s="1107"/>
      <c r="E3493" s="419">
        <f>IF($J3480="TC",0,IF($J3480="Nso",0,VLOOKUP($A3477,'Class-9'!$B$9:$FL$108,25,0)))</f>
        <v>0</v>
      </c>
      <c r="F3493" s="419">
        <f>IF($J3480="TC",0,IF($J3480="Nso",0,VLOOKUP($A3477,'Class-9'!$B$9:$FL$108,26,0)))</f>
        <v>0</v>
      </c>
      <c r="G3493" s="420">
        <f t="shared" ref="G3493" si="704">E3493+F3493</f>
        <v>0</v>
      </c>
      <c r="H3493" s="421">
        <f>IF($J3480="TC",0,IF($J3480="Nso",0,VLOOKUP($A3477,'Class-9'!$B$9:$FL$108,28,0)))</f>
        <v>0</v>
      </c>
      <c r="I3493" s="419">
        <f>IF($J3480="TC",0,IF($J3480="Nso",0,VLOOKUP($A3477,'Class-9'!$B$9:$FL$108,29,0)))</f>
        <v>0</v>
      </c>
      <c r="J3493" s="420">
        <f t="shared" ref="J3493" si="705">H3493+I3493</f>
        <v>0</v>
      </c>
      <c r="K3493" s="419">
        <f>IF($J3480="TC",0,IF($J3480="Nso",0,VLOOKUP($A3477,'Class-9'!$B$9:$FL$108,31,0)))</f>
        <v>0</v>
      </c>
      <c r="L3493" s="419">
        <f>IF($J3480="Nso",0,VLOOKUP($A3477,'Class-9'!$B$9:$FL$108,32,0))</f>
        <v>0</v>
      </c>
      <c r="M3493" s="420">
        <f t="shared" ref="M3493" si="706">K3493+L3493</f>
        <v>0</v>
      </c>
      <c r="N3493" s="419">
        <f t="shared" ref="N3493" si="707">G3493+J3493+M3493</f>
        <v>0</v>
      </c>
      <c r="O3493" s="422" t="str">
        <f>IF($J3480="TC",0,IF($J3480="Nso",0,VLOOKUP($A3477,'Class-9'!$B$9:$FL$108,38,0)))</f>
        <v/>
      </c>
    </row>
    <row r="3494" spans="1:15" ht="16.5" customHeight="1" thickBot="1">
      <c r="A3494" s="1138"/>
      <c r="B3494" s="417" t="s">
        <v>200</v>
      </c>
      <c r="C3494" s="1108" t="s">
        <v>62</v>
      </c>
      <c r="D3494" s="1109"/>
      <c r="E3494" s="424">
        <f>'Class-9'!$AN$7</f>
        <v>20</v>
      </c>
      <c r="F3494" s="424">
        <f>'Class-9'!$AO$7</f>
        <v>20</v>
      </c>
      <c r="G3494" s="425">
        <f>SUM(E3494:F3494)</f>
        <v>40</v>
      </c>
      <c r="H3494" s="424">
        <f>'Class-9'!$AQ$7</f>
        <v>48</v>
      </c>
      <c r="I3494" s="424">
        <f>'Class-9'!$AR$7</f>
        <v>12</v>
      </c>
      <c r="J3494" s="425">
        <f>SUM(H3494:I3494)</f>
        <v>60</v>
      </c>
      <c r="K3494" s="424">
        <f>'Class-9'!$AT$7</f>
        <v>80</v>
      </c>
      <c r="L3494" s="424">
        <f>'Class-9'!$AU$7</f>
        <v>20</v>
      </c>
      <c r="M3494" s="425">
        <f>SUM(K3494:L3494)</f>
        <v>100</v>
      </c>
      <c r="N3494" s="426">
        <f>SUM(G3494,J3494,M3494)</f>
        <v>200</v>
      </c>
      <c r="O3494" s="427" t="s">
        <v>201</v>
      </c>
    </row>
    <row r="3495" spans="1:15" ht="16.5" customHeight="1">
      <c r="A3495" s="1138"/>
      <c r="B3495" s="417" t="s">
        <v>200</v>
      </c>
      <c r="C3495" s="1110" t="str">
        <f>'Class-9'!$AN$3</f>
        <v>SANSKRIT-I</v>
      </c>
      <c r="D3495" s="1111"/>
      <c r="E3495" s="81">
        <f>IF($J3480="TC",0,IF($J3480="Nso",0,VLOOKUP($A3477,'Class-9'!$B$9:$FL$108,39,0)))</f>
        <v>0</v>
      </c>
      <c r="F3495" s="81">
        <f>IF($J3480="TC",0,IF($J3480="TC",0,IF($J3480="Nso",0,VLOOKUP($A3477,'Class-9'!$B$9:$FL$108,40,0))))</f>
        <v>0</v>
      </c>
      <c r="G3495" s="423">
        <f t="shared" ref="G3495:G3499" si="708">E3495+F3495</f>
        <v>0</v>
      </c>
      <c r="H3495" s="410">
        <f>IF($J3480="TC",0,IF($J3480="Nso",0,VLOOKUP($A3477,'Class-9'!$B$9:$FL$108,42,0)))</f>
        <v>0</v>
      </c>
      <c r="I3495" s="81">
        <f>IF($J3480="TC",0,IF($J3480="Nso",0,VLOOKUP($A3477,'Class-9'!$B$9:$FL$108,43,0)))</f>
        <v>0</v>
      </c>
      <c r="J3495" s="423">
        <f t="shared" ref="J3495:J3499" si="709">H3495+I3495</f>
        <v>0</v>
      </c>
      <c r="K3495" s="81">
        <f>IF($J3480="TC",0,IF($J3480="Nso",0,VLOOKUP($A3477,'Class-9'!$B$9:$FL$108,45,0)))</f>
        <v>0</v>
      </c>
      <c r="L3495" s="81">
        <f>IF($J3480="Nso",0,VLOOKUP($A3477,'Class-9'!$B$9:$FL$108,46,0))</f>
        <v>0</v>
      </c>
      <c r="M3495" s="423">
        <f t="shared" ref="M3495:M3499" si="710">K3495+L3495</f>
        <v>0</v>
      </c>
      <c r="N3495" s="81">
        <f t="shared" ref="N3495:N3499" si="711">G3495+J3495+M3495</f>
        <v>0</v>
      </c>
      <c r="O3495" s="82" t="str">
        <f>IF($J3480="TC",0,IF($J3480="Nso",0,VLOOKUP($A3477,'Class-9'!$B$9:$FL$108,52,0)))</f>
        <v/>
      </c>
    </row>
    <row r="3496" spans="1:15" ht="16.5" customHeight="1">
      <c r="A3496" s="1138"/>
      <c r="B3496" s="417" t="s">
        <v>200</v>
      </c>
      <c r="C3496" s="1112" t="str">
        <f>'Class-9'!$BB$3</f>
        <v>SANSKRIT-II</v>
      </c>
      <c r="D3496" s="1113"/>
      <c r="E3496" s="81">
        <f>IF($J3480="TC",0,IF($J3480="Nso",0,VLOOKUP($A3477,'Class-9'!$B$9:$FL$108,53,0)))</f>
        <v>0</v>
      </c>
      <c r="F3496" s="81">
        <f>IF($J3480="TC",0,IF($J3480="Nso",0,VLOOKUP($A3477,'Class-9'!$B$9:$FL$108,54,0)))</f>
        <v>0</v>
      </c>
      <c r="G3496" s="257">
        <f t="shared" si="708"/>
        <v>0</v>
      </c>
      <c r="H3496" s="258">
        <f>IF($J3480="TC",0,IF($J3480="Nso",0,VLOOKUP($A3477,'Class-9'!$B$9:$FL$108,56,0)))</f>
        <v>0</v>
      </c>
      <c r="I3496" s="81">
        <f>IF($J3480="TC",0,IF($J3480="Nso",0,VLOOKUP($A3477,'Class-9'!$B$9:$FL$108,57,0)))</f>
        <v>0</v>
      </c>
      <c r="J3496" s="257">
        <f t="shared" si="709"/>
        <v>0</v>
      </c>
      <c r="K3496" s="81">
        <f>IF($J3480="TC",0,IF($J3480="Nso",0,VLOOKUP($A3477,'Class-9'!$B$9:$FL$108,59,0)))</f>
        <v>0</v>
      </c>
      <c r="L3496" s="81">
        <f>IF($J3480="Nso",0,VLOOKUP($A3477,'Class-9'!$B$9:$FL$108,60,0))</f>
        <v>0</v>
      </c>
      <c r="M3496" s="257">
        <f t="shared" si="710"/>
        <v>0</v>
      </c>
      <c r="N3496" s="81">
        <f t="shared" si="711"/>
        <v>0</v>
      </c>
      <c r="O3496" s="82" t="str">
        <f>IF($J3480="TC",0,IF($J3480="Nso",0,VLOOKUP($A3477,'Class-9'!$B$9:$FL$108,66,0)))</f>
        <v/>
      </c>
    </row>
    <row r="3497" spans="1:15" ht="16.5" customHeight="1">
      <c r="A3497" s="1138"/>
      <c r="B3497" s="417" t="s">
        <v>200</v>
      </c>
      <c r="C3497" s="1112" t="str">
        <f>'Class-9'!$BP$3</f>
        <v>MATHEMATICS</v>
      </c>
      <c r="D3497" s="1113"/>
      <c r="E3497" s="81">
        <f>IF($J3480="TC",0,IF($J3480="Nso",0,VLOOKUP($A3477,'Class-9'!$B$9:$FL$108,67,0)))</f>
        <v>0</v>
      </c>
      <c r="F3497" s="81">
        <f>IF($J3480="TC",0,IF($J3480="Nso",0,VLOOKUP($A3477,'Class-9'!$B$9:$FL$108,68,0)))</f>
        <v>0</v>
      </c>
      <c r="G3497" s="257">
        <f t="shared" si="708"/>
        <v>0</v>
      </c>
      <c r="H3497" s="258">
        <f>IF($J3480="TC",0,IF($J3480="Nso",0,VLOOKUP($A3477,'Class-9'!$B$9:$FL$108,70,0)))</f>
        <v>0</v>
      </c>
      <c r="I3497" s="81">
        <f>IF($J3480="TC",0,IF($J3480="Nso",0,VLOOKUP($A3477,'Class-9'!$B$9:$FL$108,71,0)))</f>
        <v>0</v>
      </c>
      <c r="J3497" s="257">
        <f t="shared" si="709"/>
        <v>0</v>
      </c>
      <c r="K3497" s="81">
        <f>IF($J3480="TC",0,IF($J3480="Nso",0,VLOOKUP($A3477,'Class-9'!$B$9:$FL$108,73,0)))</f>
        <v>0</v>
      </c>
      <c r="L3497" s="81">
        <f>IF($J3480="Nso",0,VLOOKUP($A3477,'Class-9'!$B$9:$FL$108,74,0))</f>
        <v>0</v>
      </c>
      <c r="M3497" s="257">
        <f t="shared" si="710"/>
        <v>0</v>
      </c>
      <c r="N3497" s="81">
        <f t="shared" si="711"/>
        <v>0</v>
      </c>
      <c r="O3497" s="82" t="str">
        <f>IF($J3480="TC",0,IF($J3480="Nso",0,VLOOKUP($A3477,'Class-9'!$B$9:$FL$108,80,0)))</f>
        <v/>
      </c>
    </row>
    <row r="3498" spans="1:15" ht="16.5" customHeight="1">
      <c r="A3498" s="1138"/>
      <c r="B3498" s="417" t="s">
        <v>200</v>
      </c>
      <c r="C3498" s="1114" t="str">
        <f>'Class-9'!$CD$3</f>
        <v>SCIENCE</v>
      </c>
      <c r="D3498" s="1115"/>
      <c r="E3498" s="411">
        <f>IF($J3480="TC",0,IF($J3480="Nso",0,VLOOKUP($A3477,'Class-9'!$B$9:$FL$108,81,0)))</f>
        <v>0</v>
      </c>
      <c r="F3498" s="411">
        <f>IF($J3480="TC",0,IF($J3480="Nso",0,VLOOKUP($A3477,'Class-9'!$B$9:$FL$108,82,0)))</f>
        <v>0</v>
      </c>
      <c r="G3498" s="412">
        <f t="shared" si="708"/>
        <v>0</v>
      </c>
      <c r="H3498" s="413">
        <f>IF($J3480="TC",0,IF($J3480="Nso",0,VLOOKUP($A3477,'Class-9'!$B$9:$FL$108,84,0)))</f>
        <v>0</v>
      </c>
      <c r="I3498" s="411">
        <f>IF($J3480="TC",0,IF($J3480="Nso",0,VLOOKUP($A3477,'Class-9'!$B$9:$FL$108,85,0)))</f>
        <v>0</v>
      </c>
      <c r="J3498" s="412">
        <f t="shared" si="709"/>
        <v>0</v>
      </c>
      <c r="K3498" s="411">
        <f>IF($J3480="TC",0,IF($J3480="Nso",0,VLOOKUP($A3477,'Class-9'!$B$9:$FL$108,87,0)))</f>
        <v>0</v>
      </c>
      <c r="L3498" s="411">
        <f>IF($J3480="Nso",0,VLOOKUP($A3477,'Class-9'!$B$9:$FL$108,88,0))</f>
        <v>0</v>
      </c>
      <c r="M3498" s="412">
        <f t="shared" si="710"/>
        <v>0</v>
      </c>
      <c r="N3498" s="411">
        <f t="shared" si="711"/>
        <v>0</v>
      </c>
      <c r="O3498" s="414" t="str">
        <f>IF($J3480="TC",0,IF($J3480="Nso",0,VLOOKUP($A3477,'Class-9'!$B$9:$FL$108,94,0)))</f>
        <v/>
      </c>
    </row>
    <row r="3499" spans="1:15" ht="16.5" customHeight="1" thickBot="1">
      <c r="A3499" s="1138"/>
      <c r="B3499" s="417" t="s">
        <v>200</v>
      </c>
      <c r="C3499" s="1114" t="str">
        <f>'Class-9'!$CR$3</f>
        <v>SOCIAL SCIENCE</v>
      </c>
      <c r="D3499" s="1115"/>
      <c r="E3499" s="411">
        <f>IF($J3481="TC",0,IF($J3480="Nso",0,VLOOKUP($A3477,'Class-9'!$B$9:$FL$108,95,0)))</f>
        <v>0</v>
      </c>
      <c r="F3499" s="411">
        <f>IF($J3481="TC",0,IF($J3480="Nso",0,VLOOKUP($A3477,'Class-9'!$B$9:$FL$108,96,0)))</f>
        <v>0</v>
      </c>
      <c r="G3499" s="412">
        <f t="shared" si="708"/>
        <v>0</v>
      </c>
      <c r="H3499" s="413">
        <f>IF($J3481="TC",0,IF($J3480="Nso",0,VLOOKUP($A3477,'Class-9'!$B$9:$FL$108,98,0)))</f>
        <v>0</v>
      </c>
      <c r="I3499" s="411">
        <f>IF($J3481="TC",0,IF($J3480="Nso",0,VLOOKUP($A3477,'Class-9'!$B$9:$FL$108,99,0)))</f>
        <v>0</v>
      </c>
      <c r="J3499" s="412">
        <f t="shared" si="709"/>
        <v>0</v>
      </c>
      <c r="K3499" s="411">
        <f>IF($J3481="TC",0,IF($J3480="Nso",0,VLOOKUP($A3477,'Class-9'!$B$9:$FL$108,101,0)))</f>
        <v>0</v>
      </c>
      <c r="L3499" s="411">
        <f>IF($J3481="Nso",0,VLOOKUP($A3477,'Class-9'!$B$9:$FL$108,102,0))</f>
        <v>0</v>
      </c>
      <c r="M3499" s="412">
        <f t="shared" si="710"/>
        <v>0</v>
      </c>
      <c r="N3499" s="411">
        <f t="shared" si="711"/>
        <v>0</v>
      </c>
      <c r="O3499" s="414" t="str">
        <f>IF($J3481="TC",0,IF($J3480="Nso",0,VLOOKUP($A3477,'Class-9'!$B$9:$FL$108,108,0)))</f>
        <v/>
      </c>
    </row>
    <row r="3500" spans="1:15" ht="23.25" customHeight="1">
      <c r="A3500" s="1138"/>
      <c r="B3500" s="417" t="s">
        <v>200</v>
      </c>
      <c r="C3500" s="1116" t="s">
        <v>89</v>
      </c>
      <c r="D3500" s="1117"/>
      <c r="E3500" s="1118"/>
      <c r="F3500" s="1122" t="s">
        <v>90</v>
      </c>
      <c r="G3500" s="1123"/>
      <c r="H3500" s="1124" t="s">
        <v>91</v>
      </c>
      <c r="I3500" s="1125"/>
      <c r="J3500" s="1126" t="s">
        <v>47</v>
      </c>
      <c r="K3500" s="1127"/>
      <c r="L3500" s="415" t="s">
        <v>111</v>
      </c>
      <c r="M3500" s="1128" t="s">
        <v>45</v>
      </c>
      <c r="N3500" s="1129"/>
      <c r="O3500" s="416" t="s">
        <v>49</v>
      </c>
    </row>
    <row r="3501" spans="1:15" ht="20.25" customHeight="1" thickBot="1">
      <c r="A3501" s="1138"/>
      <c r="B3501" s="417" t="s">
        <v>200</v>
      </c>
      <c r="C3501" s="1119"/>
      <c r="D3501" s="1120"/>
      <c r="E3501" s="1121"/>
      <c r="F3501" s="1130">
        <f>IF($J3480="TC",0,IF($J3480="Nso",0,VLOOKUP($A3477,'Class-9'!$B$9:$FL$108,160,0)))</f>
        <v>0</v>
      </c>
      <c r="G3501" s="1131"/>
      <c r="H3501" s="1130">
        <f>IF($J3480="TC",0,IF($J3480="Nso",0,VLOOKUP($A3477,'Class-9'!$B$9:$FL$108,161,0)))</f>
        <v>0</v>
      </c>
      <c r="I3501" s="1131"/>
      <c r="J3501" s="1132">
        <f>IF($J3480="TC",0,IF($J3480="Nso",0,VLOOKUP($A3477,'Class-9'!$B$9:$FL$108,162,0)))</f>
        <v>0</v>
      </c>
      <c r="K3501" s="1133"/>
      <c r="L3501" s="259" t="str">
        <f>IF($J3480="TC",0,IF($J3480="Nso",0,VLOOKUP($A3477,'Class-9'!$B$9:$FL$108,163,0)))</f>
        <v/>
      </c>
      <c r="M3501" s="1134" t="str">
        <f>IF($J3480="TC","TC",IF($J3480="Nso","NSO",VLOOKUP($A3477,'Class-9'!$B$9:$FL$108,164,0)))</f>
        <v/>
      </c>
      <c r="N3501" s="1135"/>
      <c r="O3501" s="79" t="str">
        <f>IF($J3480="Nso",0,VLOOKUP($A3477,'Class-9'!$B$9:$FL$108,166,0))</f>
        <v/>
      </c>
    </row>
    <row r="3502" spans="1:15" ht="20.25" customHeight="1">
      <c r="A3502" s="1138"/>
      <c r="B3502" s="417" t="s">
        <v>200</v>
      </c>
      <c r="C3502" s="1061" t="s">
        <v>64</v>
      </c>
      <c r="D3502" s="1062"/>
      <c r="E3502" s="1062"/>
      <c r="F3502" s="1062"/>
      <c r="G3502" s="1062"/>
      <c r="H3502" s="1063"/>
      <c r="I3502" s="1064" t="s">
        <v>65</v>
      </c>
      <c r="J3502" s="1065"/>
      <c r="K3502" s="1065"/>
      <c r="L3502" s="83">
        <f>VLOOKUP($A3477,'Class-9'!$B$9:$FL$108,157,0)</f>
        <v>0</v>
      </c>
      <c r="M3502" s="1066" t="s">
        <v>121</v>
      </c>
      <c r="N3502" s="1067"/>
      <c r="O3502" s="1068"/>
    </row>
    <row r="3503" spans="1:15" ht="20.25" customHeight="1" thickBot="1">
      <c r="A3503" s="1138"/>
      <c r="B3503" s="417" t="s">
        <v>200</v>
      </c>
      <c r="C3503" s="1069" t="s">
        <v>60</v>
      </c>
      <c r="D3503" s="1070"/>
      <c r="E3503" s="1070"/>
      <c r="F3503" s="1071" t="s">
        <v>192</v>
      </c>
      <c r="G3503" s="1071"/>
      <c r="H3503" s="260" t="s">
        <v>53</v>
      </c>
      <c r="I3503" s="1072" t="s">
        <v>66</v>
      </c>
      <c r="J3503" s="1073"/>
      <c r="K3503" s="1073"/>
      <c r="L3503" s="113">
        <f>VLOOKUP($A3477,'Class-9'!$B$9:$FL$108,158,0)</f>
        <v>0</v>
      </c>
      <c r="M3503" s="1074" t="str">
        <f>IF($J3480="TC",0,IF($J3480="Nso",0,VLOOKUP($A3477,'Class-9'!$B$9:$FL$108,159,0)))</f>
        <v/>
      </c>
      <c r="N3503" s="1075"/>
      <c r="O3503" s="1076"/>
    </row>
    <row r="3504" spans="1:15" ht="17.25" customHeight="1">
      <c r="A3504" s="1138"/>
      <c r="B3504" s="417" t="s">
        <v>200</v>
      </c>
      <c r="C3504" s="1069"/>
      <c r="D3504" s="1070"/>
      <c r="E3504" s="1070"/>
      <c r="F3504" s="1071"/>
      <c r="G3504" s="1071"/>
      <c r="H3504" s="261" t="s">
        <v>119</v>
      </c>
      <c r="I3504" s="1077" t="s">
        <v>67</v>
      </c>
      <c r="J3504" s="1078"/>
      <c r="K3504" s="1078"/>
      <c r="L3504" s="1079">
        <f>IF($J3480="TC","Transferred",IF($J3480="Nso","NameSeparated",VLOOKUP($A3477,'Class-9'!$B$9:$FL$108,167,0)))</f>
        <v>0</v>
      </c>
      <c r="M3504" s="1079"/>
      <c r="N3504" s="1079"/>
      <c r="O3504" s="1080"/>
    </row>
    <row r="3505" spans="1:15" ht="17.25" customHeight="1">
      <c r="A3505" s="1138"/>
      <c r="B3505" s="417" t="s">
        <v>200</v>
      </c>
      <c r="C3505" s="1081" t="str">
        <f>'Class-9'!$DF$3</f>
        <v>Foundation Of Information Tech.</v>
      </c>
      <c r="D3505" s="1082"/>
      <c r="E3505" s="1083"/>
      <c r="F3505" s="1084" t="str">
        <f>IF($J3480="TC",0,IF($J3480="Nso",0,VLOOKUP($A3477,'Class-9'!$B$9:$GP$108,185,0)))</f>
        <v>0/200</v>
      </c>
      <c r="G3505" s="1084"/>
      <c r="H3505" s="78" t="str">
        <f>IF($J3480="TC",0,IF($J3480="Nso",0,VLOOKUP($A3477,'Class-9'!$B$9:$GP$108,120,0)))</f>
        <v/>
      </c>
      <c r="I3505" s="1085" t="s">
        <v>79</v>
      </c>
      <c r="J3505" s="1086"/>
      <c r="K3505" s="1086"/>
      <c r="L3505" s="1087">
        <f>'Class-9'!$T$2</f>
        <v>44676</v>
      </c>
      <c r="M3505" s="1088"/>
      <c r="N3505" s="1088"/>
      <c r="O3505" s="1089"/>
    </row>
    <row r="3506" spans="1:15" ht="21" customHeight="1">
      <c r="A3506" s="1138"/>
      <c r="B3506" s="417" t="s">
        <v>200</v>
      </c>
      <c r="C3506" s="1090" t="str">
        <f>'Class-9'!$DR$3</f>
        <v>Health &amp; Phy. Edu.</v>
      </c>
      <c r="D3506" s="1084"/>
      <c r="E3506" s="1084"/>
      <c r="F3506" s="1030" t="str">
        <f>IF($J3480="TC",0,IF($J3480="Nso",0,VLOOKUP($A3477,'Class-9'!$B$9:$GP$108,189,0)))</f>
        <v>0/200</v>
      </c>
      <c r="G3506" s="1031"/>
      <c r="H3506" s="78" t="str">
        <f>IF($J3480="TC",0,IF($J3480="Nso",0,VLOOKUP($A3477,'Class-9'!$B$9:$GP$108,132,0)))</f>
        <v/>
      </c>
      <c r="I3506" s="1091"/>
      <c r="J3506" s="1092"/>
      <c r="K3506" s="1092"/>
      <c r="L3506" s="1092"/>
      <c r="M3506" s="1092"/>
      <c r="N3506" s="1092"/>
      <c r="O3506" s="1093"/>
    </row>
    <row r="3507" spans="1:15" ht="21" customHeight="1">
      <c r="A3507" s="1138"/>
      <c r="B3507" s="417" t="s">
        <v>200</v>
      </c>
      <c r="C3507" s="1028" t="str">
        <f>'Class-9'!$ED$3</f>
        <v>S.U.P.W.</v>
      </c>
      <c r="D3507" s="1029"/>
      <c r="E3507" s="1029"/>
      <c r="F3507" s="1030" t="str">
        <f>IF($J3480="TC",0,IF($J3480="Nso",0,VLOOKUP($A3477,'Class-9'!$B$9:$GP$108,193,0)))</f>
        <v>0/100</v>
      </c>
      <c r="G3507" s="1031"/>
      <c r="H3507" s="78" t="str">
        <f>IF($J3480="TC",0,IF($J3480="Nso",0,VLOOKUP($A3477,'Class-9'!$B$9:$GP$108,138,0)))</f>
        <v/>
      </c>
      <c r="I3507" s="1094"/>
      <c r="J3507" s="1095"/>
      <c r="K3507" s="1095"/>
      <c r="L3507" s="1095"/>
      <c r="M3507" s="1095"/>
      <c r="N3507" s="1095"/>
      <c r="O3507" s="1096"/>
    </row>
    <row r="3508" spans="1:15" ht="14.25" customHeight="1">
      <c r="A3508" s="1138"/>
      <c r="B3508" s="417" t="s">
        <v>200</v>
      </c>
      <c r="C3508" s="1028" t="str">
        <f>'Class-9'!$EJ$3</f>
        <v>ART EDUCATION</v>
      </c>
      <c r="D3508" s="1029"/>
      <c r="E3508" s="1029"/>
      <c r="F3508" s="1030" t="str">
        <f>IF($J3479="TC",0,IF($J3479="Nso",0,VLOOKUP($A3477,'Class-9'!$B$9:$GP$108,197,0)))</f>
        <v>0/100</v>
      </c>
      <c r="G3508" s="1031"/>
      <c r="H3508" s="78" t="str">
        <f>IF($J3479="TC",0,IF($J3479="Nso",0,VLOOKUP($A3477,'Class-9'!$B$9:$GP$108,144,0)))</f>
        <v/>
      </c>
      <c r="I3508" s="1032" t="s">
        <v>92</v>
      </c>
      <c r="J3508" s="1033"/>
      <c r="K3508" s="1033"/>
      <c r="L3508" s="1033"/>
      <c r="M3508" s="1033"/>
      <c r="N3508" s="1033"/>
      <c r="O3508" s="1034"/>
    </row>
    <row r="3509" spans="1:15" ht="14.25" customHeight="1" thickBot="1">
      <c r="A3509" s="1138"/>
      <c r="B3509" s="417" t="s">
        <v>200</v>
      </c>
      <c r="C3509" s="1035" t="str">
        <f>'Class-9'!$EP$3</f>
        <v>H &amp; C RAJ</v>
      </c>
      <c r="D3509" s="1036"/>
      <c r="E3509" s="1036"/>
      <c r="F3509" s="1037" t="str">
        <f>IF($J3480="TC",0,IF($J3480="Nso",0,VLOOKUP($A3477,'Class-9'!$B$9:$GU$108,201,0)))</f>
        <v>0/200</v>
      </c>
      <c r="G3509" s="1038"/>
      <c r="H3509" s="374" t="str">
        <f>IF($J3480="TC",0,IF($J3480="Nso",0,VLOOKUP($A3477,'Class-9'!$B$9:$GU$108,156,0)))</f>
        <v/>
      </c>
      <c r="I3509" s="1032" t="s">
        <v>73</v>
      </c>
      <c r="J3509" s="1033"/>
      <c r="K3509" s="1033"/>
      <c r="L3509" s="1033"/>
      <c r="M3509" s="1033"/>
      <c r="N3509" s="1033"/>
      <c r="O3509" s="1034"/>
    </row>
    <row r="3510" spans="1:15" ht="20.25" customHeight="1">
      <c r="A3510" s="1138"/>
      <c r="B3510" s="417" t="s">
        <v>200</v>
      </c>
      <c r="C3510" s="1046" t="s">
        <v>204</v>
      </c>
      <c r="D3510" s="1047"/>
      <c r="E3510" s="1048"/>
      <c r="F3510" s="1055" t="s">
        <v>205</v>
      </c>
      <c r="G3510" s="1056"/>
      <c r="H3510" s="434" t="s">
        <v>34</v>
      </c>
      <c r="I3510" s="1039" t="s">
        <v>74</v>
      </c>
      <c r="J3510" s="1033"/>
      <c r="K3510" s="1033"/>
      <c r="L3510" s="1033"/>
      <c r="M3510" s="1033"/>
      <c r="N3510" s="1033"/>
      <c r="O3510" s="1034"/>
    </row>
    <row r="3511" spans="1:15" ht="20.25" customHeight="1">
      <c r="A3511" s="1138"/>
      <c r="B3511" s="417" t="s">
        <v>200</v>
      </c>
      <c r="C3511" s="1049"/>
      <c r="D3511" s="1050"/>
      <c r="E3511" s="1051"/>
      <c r="F3511" s="1057" t="s">
        <v>206</v>
      </c>
      <c r="G3511" s="1058"/>
      <c r="H3511" s="435" t="s">
        <v>203</v>
      </c>
      <c r="I3511" s="1040" t="s">
        <v>75</v>
      </c>
      <c r="J3511" s="1041"/>
      <c r="K3511" s="1041"/>
      <c r="L3511" s="1041"/>
      <c r="M3511" s="1041"/>
      <c r="N3511" s="1041"/>
      <c r="O3511" s="1042"/>
    </row>
    <row r="3512" spans="1:15" ht="16.5" customHeight="1">
      <c r="A3512" s="1138"/>
      <c r="B3512" s="417" t="s">
        <v>200</v>
      </c>
      <c r="C3512" s="1049"/>
      <c r="D3512" s="1050"/>
      <c r="E3512" s="1051"/>
      <c r="F3512" s="1057" t="s">
        <v>210</v>
      </c>
      <c r="G3512" s="1058"/>
      <c r="H3512" s="435" t="s">
        <v>68</v>
      </c>
      <c r="I3512" s="1043"/>
      <c r="J3512" s="1044"/>
      <c r="K3512" s="1044"/>
      <c r="L3512" s="1044"/>
      <c r="M3512" s="1044"/>
      <c r="N3512" s="1044"/>
      <c r="O3512" s="1045"/>
    </row>
    <row r="3513" spans="1:15" ht="16.5" customHeight="1">
      <c r="A3513" s="1138"/>
      <c r="B3513" s="417" t="s">
        <v>200</v>
      </c>
      <c r="C3513" s="1049"/>
      <c r="D3513" s="1050"/>
      <c r="E3513" s="1051"/>
      <c r="F3513" s="1057" t="s">
        <v>211</v>
      </c>
      <c r="G3513" s="1058"/>
      <c r="H3513" s="435" t="s">
        <v>69</v>
      </c>
      <c r="I3513" s="1043"/>
      <c r="J3513" s="1044"/>
      <c r="K3513" s="1044"/>
      <c r="L3513" s="1044"/>
      <c r="M3513" s="1044"/>
      <c r="N3513" s="1044"/>
      <c r="O3513" s="1045"/>
    </row>
    <row r="3514" spans="1:15" ht="16.5" customHeight="1">
      <c r="A3514" s="1138"/>
      <c r="B3514" s="417" t="s">
        <v>200</v>
      </c>
      <c r="C3514" s="1049"/>
      <c r="D3514" s="1050"/>
      <c r="E3514" s="1051"/>
      <c r="F3514" s="1057" t="s">
        <v>120</v>
      </c>
      <c r="G3514" s="1058"/>
      <c r="H3514" s="435" t="s">
        <v>71</v>
      </c>
      <c r="I3514" s="1022" t="s">
        <v>93</v>
      </c>
      <c r="J3514" s="1023"/>
      <c r="K3514" s="1023"/>
      <c r="L3514" s="1023"/>
      <c r="M3514" s="1023"/>
      <c r="N3514" s="1023"/>
      <c r="O3514" s="1024"/>
    </row>
    <row r="3515" spans="1:15" ht="16.5" customHeight="1" thickBot="1">
      <c r="A3515" s="1138"/>
      <c r="B3515" s="418" t="s">
        <v>200</v>
      </c>
      <c r="C3515" s="1052"/>
      <c r="D3515" s="1053"/>
      <c r="E3515" s="1054"/>
      <c r="F3515" s="1059" t="s">
        <v>208</v>
      </c>
      <c r="G3515" s="1060"/>
      <c r="H3515" s="436" t="s">
        <v>70</v>
      </c>
      <c r="I3515" s="1025"/>
      <c r="J3515" s="1026"/>
      <c r="K3515" s="1026"/>
      <c r="L3515" s="1026"/>
      <c r="M3515" s="1026"/>
      <c r="N3515" s="1026"/>
      <c r="O3515" s="1027"/>
    </row>
    <row r="3516" spans="1:15" ht="15.75" thickTop="1">
      <c r="A3516" s="1136"/>
      <c r="B3516" s="1136"/>
      <c r="C3516" s="1136"/>
      <c r="D3516" s="1136"/>
      <c r="E3516" s="1136"/>
      <c r="F3516" s="1136"/>
      <c r="G3516" s="1136"/>
      <c r="H3516" s="1136"/>
      <c r="I3516" s="1136"/>
      <c r="J3516" s="1136"/>
      <c r="K3516" s="1136"/>
      <c r="L3516" s="1136"/>
      <c r="M3516" s="1136"/>
      <c r="N3516" s="1136"/>
      <c r="O3516" s="1136"/>
    </row>
    <row r="3517" spans="1:15" ht="24.75" customHeight="1" thickBot="1">
      <c r="A3517" s="263">
        <f>A3477+1</f>
        <v>90</v>
      </c>
      <c r="B3517" s="1137" t="s">
        <v>56</v>
      </c>
      <c r="C3517" s="1137"/>
      <c r="D3517" s="1137"/>
      <c r="E3517" s="1137"/>
      <c r="F3517" s="1137"/>
      <c r="G3517" s="1137"/>
      <c r="H3517" s="1137"/>
      <c r="I3517" s="1137"/>
      <c r="J3517" s="1137"/>
      <c r="K3517" s="1137"/>
      <c r="L3517" s="1137"/>
      <c r="M3517" s="1137"/>
      <c r="N3517" s="1137"/>
      <c r="O3517" s="1137"/>
    </row>
    <row r="3518" spans="1:15" s="430" customFormat="1" ht="30.75" customHeight="1" thickTop="1">
      <c r="A3518" s="1138"/>
      <c r="B3518" s="1139"/>
      <c r="C3518" s="1140"/>
      <c r="D3518" s="1143" t="str">
        <f>Master!$E$8</f>
        <v>Govt. Sr. Secondary School Raimalwada</v>
      </c>
      <c r="E3518" s="1144"/>
      <c r="F3518" s="1144"/>
      <c r="G3518" s="1144"/>
      <c r="H3518" s="1144"/>
      <c r="I3518" s="1144"/>
      <c r="J3518" s="1144"/>
      <c r="K3518" s="1144"/>
      <c r="L3518" s="1144"/>
      <c r="M3518" s="1144"/>
      <c r="N3518" s="1144"/>
      <c r="O3518" s="1145"/>
    </row>
    <row r="3519" spans="1:15" ht="26.25" customHeight="1" thickBot="1">
      <c r="A3519" s="1138"/>
      <c r="B3519" s="1141"/>
      <c r="C3519" s="1142"/>
      <c r="D3519" s="1146" t="str">
        <f>Master!$E$11</f>
        <v>P.S.-Bapini (Jodhpur)</v>
      </c>
      <c r="E3519" s="1147"/>
      <c r="F3519" s="1147"/>
      <c r="G3519" s="1147"/>
      <c r="H3519" s="1147"/>
      <c r="I3519" s="1147"/>
      <c r="J3519" s="1147"/>
      <c r="K3519" s="1147"/>
      <c r="L3519" s="1147"/>
      <c r="M3519" s="1147"/>
      <c r="N3519" s="1147"/>
      <c r="O3519" s="1148"/>
    </row>
    <row r="3520" spans="1:15" ht="22.5" customHeight="1">
      <c r="A3520" s="1138"/>
      <c r="B3520" s="262"/>
      <c r="C3520" s="1149" t="s">
        <v>183</v>
      </c>
      <c r="D3520" s="1150"/>
      <c r="E3520" s="1150"/>
      <c r="F3520" s="1150"/>
      <c r="G3520" s="1151"/>
      <c r="H3520" s="1158" t="s">
        <v>156</v>
      </c>
      <c r="I3520" s="1158"/>
      <c r="J3520" s="1161">
        <f>VLOOKUP($A3517,'Class-9'!$B$9:$K$108,6)</f>
        <v>0</v>
      </c>
      <c r="K3520" s="1162"/>
      <c r="L3520" s="1167" t="s">
        <v>76</v>
      </c>
      <c r="M3520" s="1168"/>
      <c r="N3520" s="1169" t="str">
        <f>Master!$E$14</f>
        <v>08151106901</v>
      </c>
      <c r="O3520" s="1170"/>
    </row>
    <row r="3521" spans="1:16" ht="18.75" customHeight="1">
      <c r="A3521" s="1138"/>
      <c r="B3521" s="37"/>
      <c r="C3521" s="1152"/>
      <c r="D3521" s="1153"/>
      <c r="E3521" s="1153"/>
      <c r="F3521" s="1153"/>
      <c r="G3521" s="1154"/>
      <c r="H3521" s="1159"/>
      <c r="I3521" s="1159"/>
      <c r="J3521" s="1163"/>
      <c r="K3521" s="1164"/>
      <c r="L3521" s="1171" t="s">
        <v>72</v>
      </c>
      <c r="M3521" s="1172"/>
      <c r="N3521" s="1172"/>
      <c r="O3521" s="1173"/>
      <c r="P3521" s="104" t="s">
        <v>191</v>
      </c>
    </row>
    <row r="3522" spans="1:16" ht="23.25" customHeight="1" thickBot="1">
      <c r="A3522" s="1138"/>
      <c r="B3522" s="37"/>
      <c r="C3522" s="1155"/>
      <c r="D3522" s="1156"/>
      <c r="E3522" s="1156"/>
      <c r="F3522" s="1156"/>
      <c r="G3522" s="1157"/>
      <c r="H3522" s="1160"/>
      <c r="I3522" s="1160"/>
      <c r="J3522" s="1165"/>
      <c r="K3522" s="1166"/>
      <c r="L3522" s="1174" t="s">
        <v>57</v>
      </c>
      <c r="M3522" s="1175"/>
      <c r="N3522" s="1176" t="str">
        <f>Master!$E$6</f>
        <v>2021-22</v>
      </c>
      <c r="O3522" s="1177"/>
    </row>
    <row r="3523" spans="1:16" ht="20.25" customHeight="1">
      <c r="A3523" s="1138"/>
      <c r="B3523" s="417" t="s">
        <v>200</v>
      </c>
      <c r="C3523" s="1178" t="s">
        <v>22</v>
      </c>
      <c r="D3523" s="1179"/>
      <c r="E3523" s="1179"/>
      <c r="F3523" s="1180"/>
      <c r="G3523" s="23" t="s">
        <v>181</v>
      </c>
      <c r="H3523" s="1181">
        <f>VLOOKUP($A3517,'Class-9'!$B$9:$FL$108,4,0)</f>
        <v>0</v>
      </c>
      <c r="I3523" s="1181"/>
      <c r="J3523" s="1181"/>
      <c r="K3523" s="1181"/>
      <c r="L3523" s="1181"/>
      <c r="M3523" s="1181"/>
      <c r="N3523" s="1181"/>
      <c r="O3523" s="1182"/>
    </row>
    <row r="3524" spans="1:16" ht="20.25" customHeight="1">
      <c r="A3524" s="1138"/>
      <c r="B3524" s="417" t="s">
        <v>200</v>
      </c>
      <c r="C3524" s="1183" t="s">
        <v>24</v>
      </c>
      <c r="D3524" s="1184"/>
      <c r="E3524" s="1184"/>
      <c r="F3524" s="1185"/>
      <c r="G3524" s="31" t="s">
        <v>181</v>
      </c>
      <c r="H3524" s="1186">
        <f>VLOOKUP($A3517,'Class-9'!$B$9:$FL$108,7,0)</f>
        <v>0</v>
      </c>
      <c r="I3524" s="1186"/>
      <c r="J3524" s="1186"/>
      <c r="K3524" s="1186"/>
      <c r="L3524" s="1186"/>
      <c r="M3524" s="1186"/>
      <c r="N3524" s="1186"/>
      <c r="O3524" s="1187"/>
    </row>
    <row r="3525" spans="1:16" ht="20.25" customHeight="1">
      <c r="A3525" s="1138"/>
      <c r="B3525" s="417" t="s">
        <v>200</v>
      </c>
      <c r="C3525" s="1183" t="s">
        <v>25</v>
      </c>
      <c r="D3525" s="1184"/>
      <c r="E3525" s="1184"/>
      <c r="F3525" s="1185"/>
      <c r="G3525" s="31" t="s">
        <v>181</v>
      </c>
      <c r="H3525" s="1186">
        <f>VLOOKUP($A3517,'Class-9'!$B$9:$FL$108,8,0)</f>
        <v>0</v>
      </c>
      <c r="I3525" s="1186"/>
      <c r="J3525" s="1186"/>
      <c r="K3525" s="1186"/>
      <c r="L3525" s="1186"/>
      <c r="M3525" s="1186"/>
      <c r="N3525" s="1186"/>
      <c r="O3525" s="1187"/>
    </row>
    <row r="3526" spans="1:16" ht="20.25" customHeight="1">
      <c r="A3526" s="1138"/>
      <c r="B3526" s="417" t="s">
        <v>200</v>
      </c>
      <c r="C3526" s="1183" t="s">
        <v>58</v>
      </c>
      <c r="D3526" s="1184"/>
      <c r="E3526" s="1184"/>
      <c r="F3526" s="1185"/>
      <c r="G3526" s="31" t="s">
        <v>181</v>
      </c>
      <c r="H3526" s="1186">
        <f>VLOOKUP($A3517,'Class-9'!$B$9:$FL$108,9,0)</f>
        <v>0</v>
      </c>
      <c r="I3526" s="1186"/>
      <c r="J3526" s="1186"/>
      <c r="K3526" s="1186"/>
      <c r="L3526" s="1186"/>
      <c r="M3526" s="1186"/>
      <c r="N3526" s="1186"/>
      <c r="O3526" s="1187"/>
    </row>
    <row r="3527" spans="1:16" ht="20.25" customHeight="1">
      <c r="A3527" s="1138"/>
      <c r="B3527" s="417" t="s">
        <v>200</v>
      </c>
      <c r="C3527" s="1183" t="s">
        <v>59</v>
      </c>
      <c r="D3527" s="1184"/>
      <c r="E3527" s="1184"/>
      <c r="F3527" s="1185"/>
      <c r="G3527" s="31" t="s">
        <v>181</v>
      </c>
      <c r="H3527" s="1188" t="str">
        <f>CONCATENATE('Class-9'!$G$4,'Class-9'!$J$4)</f>
        <v>9(A)</v>
      </c>
      <c r="I3527" s="1186"/>
      <c r="J3527" s="1186"/>
      <c r="K3527" s="1186"/>
      <c r="L3527" s="1186"/>
      <c r="M3527" s="1186"/>
      <c r="N3527" s="1186"/>
      <c r="O3527" s="1187"/>
    </row>
    <row r="3528" spans="1:16" ht="20.25" customHeight="1" thickBot="1">
      <c r="A3528" s="1138"/>
      <c r="B3528" s="417" t="s">
        <v>200</v>
      </c>
      <c r="C3528" s="1189" t="s">
        <v>27</v>
      </c>
      <c r="D3528" s="1190"/>
      <c r="E3528" s="1190"/>
      <c r="F3528" s="1191"/>
      <c r="G3528" s="80" t="s">
        <v>181</v>
      </c>
      <c r="H3528" s="1192">
        <f>VLOOKUP($A3517,'Class-9'!$B$9:$FL$108,10,0)</f>
        <v>0</v>
      </c>
      <c r="I3528" s="1192"/>
      <c r="J3528" s="1192"/>
      <c r="K3528" s="1192"/>
      <c r="L3528" s="1192"/>
      <c r="M3528" s="1192"/>
      <c r="N3528" s="1192"/>
      <c r="O3528" s="1193"/>
    </row>
    <row r="3529" spans="1:16" ht="16.5" customHeight="1">
      <c r="A3529" s="1138"/>
      <c r="B3529" s="417" t="s">
        <v>200</v>
      </c>
      <c r="C3529" s="1194" t="s">
        <v>60</v>
      </c>
      <c r="D3529" s="1195"/>
      <c r="E3529" s="1198" t="s">
        <v>81</v>
      </c>
      <c r="F3529" s="1198" t="s">
        <v>82</v>
      </c>
      <c r="G3529" s="1200" t="s">
        <v>32</v>
      </c>
      <c r="H3529" s="1202" t="s">
        <v>61</v>
      </c>
      <c r="I3529" s="1202"/>
      <c r="J3529" s="1203"/>
      <c r="K3529" s="1204" t="s">
        <v>97</v>
      </c>
      <c r="L3529" s="1205"/>
      <c r="M3529" s="1206"/>
      <c r="N3529" s="1097" t="s">
        <v>88</v>
      </c>
      <c r="O3529" s="1099" t="s">
        <v>118</v>
      </c>
    </row>
    <row r="3530" spans="1:16" ht="16.5" customHeight="1">
      <c r="A3530" s="1138"/>
      <c r="B3530" s="417" t="s">
        <v>200</v>
      </c>
      <c r="C3530" s="1196"/>
      <c r="D3530" s="1197"/>
      <c r="E3530" s="1199"/>
      <c r="F3530" s="1199"/>
      <c r="G3530" s="1201"/>
      <c r="H3530" s="428" t="s">
        <v>31</v>
      </c>
      <c r="I3530" s="254" t="s">
        <v>194</v>
      </c>
      <c r="J3530" s="429" t="s">
        <v>32</v>
      </c>
      <c r="K3530" s="428" t="s">
        <v>31</v>
      </c>
      <c r="L3530" s="254" t="s">
        <v>194</v>
      </c>
      <c r="M3530" s="429" t="s">
        <v>32</v>
      </c>
      <c r="N3530" s="1098"/>
      <c r="O3530" s="1100"/>
    </row>
    <row r="3531" spans="1:16" ht="16.5" customHeight="1" thickBot="1">
      <c r="A3531" s="1138"/>
      <c r="B3531" s="417" t="s">
        <v>200</v>
      </c>
      <c r="C3531" s="1102" t="s">
        <v>62</v>
      </c>
      <c r="D3531" s="1103"/>
      <c r="E3531" s="253">
        <f>'Class-9'!$L$7</f>
        <v>10</v>
      </c>
      <c r="F3531" s="253">
        <f>'Class-9'!$M$7</f>
        <v>10</v>
      </c>
      <c r="G3531" s="255">
        <f>SUM(E3531:F3531)</f>
        <v>20</v>
      </c>
      <c r="H3531" s="253">
        <f>'Class-9'!$O$7</f>
        <v>24</v>
      </c>
      <c r="I3531" s="253">
        <f>'Class-9'!$P$7</f>
        <v>6</v>
      </c>
      <c r="J3531" s="255">
        <f>SUM(H3531:I3531)</f>
        <v>30</v>
      </c>
      <c r="K3531" s="253">
        <f>'Class-9'!$R$7</f>
        <v>40</v>
      </c>
      <c r="L3531" s="253">
        <f>'Class-9'!$S$7</f>
        <v>10</v>
      </c>
      <c r="M3531" s="255">
        <f>SUM(K3531:L3531)</f>
        <v>50</v>
      </c>
      <c r="N3531" s="129">
        <f>SUM(G3531,J3531,M3531)</f>
        <v>100</v>
      </c>
      <c r="O3531" s="1101"/>
    </row>
    <row r="3532" spans="1:16" ht="16.5" customHeight="1">
      <c r="A3532" s="1138"/>
      <c r="B3532" s="417" t="s">
        <v>200</v>
      </c>
      <c r="C3532" s="1104" t="str">
        <f>'Class-9'!$L$3</f>
        <v>HINDI</v>
      </c>
      <c r="D3532" s="1105"/>
      <c r="E3532" s="81">
        <f>IF($J3520="TC",0,IF($J3520="Nso",0,VLOOKUP($A3517,'Class-9'!$B$9:$FL$108,11,0)))</f>
        <v>0</v>
      </c>
      <c r="F3532" s="81">
        <f>IF($J3520="TC",0,IF($J3520="Nso",0,VLOOKUP($A3517,'Class-9'!$B$9:$FL$108,12,0)))</f>
        <v>0</v>
      </c>
      <c r="G3532" s="256">
        <f>E3532+F3532</f>
        <v>0</v>
      </c>
      <c r="H3532" s="81">
        <f>IF($J3520="TC",0,IF($J3520="Nso",0,VLOOKUP($A3517,'Class-9'!$B$9:$FL$108,14,0)))</f>
        <v>0</v>
      </c>
      <c r="I3532" s="81">
        <f>IF($J3520="TC",0,IF($J3520="Nso",0,VLOOKUP($A3517,'Class-9'!$B$9:$FL$108,15,0)))</f>
        <v>0</v>
      </c>
      <c r="J3532" s="256">
        <f>H3532+I3532</f>
        <v>0</v>
      </c>
      <c r="K3532" s="81">
        <f>IF($J3520="TC",0,IF($J3520="Nso",0,VLOOKUP($A3517,'Class-9'!$B$9:$FL$108,17,0)))</f>
        <v>0</v>
      </c>
      <c r="L3532" s="81">
        <f>IF($J3520="Nso",0,VLOOKUP($A3517,'Class-9'!$B$9:$FL$108,18,0))</f>
        <v>0</v>
      </c>
      <c r="M3532" s="256">
        <f>K3532+L3532</f>
        <v>0</v>
      </c>
      <c r="N3532" s="81">
        <f>G3532+J3532+M3532</f>
        <v>0</v>
      </c>
      <c r="O3532" s="82" t="str">
        <f>IF($J3520="TC",0,IF($J3520="Nso",0,VLOOKUP($A3517,'Class-9'!$B$9:$FL$108,24,0)))</f>
        <v/>
      </c>
    </row>
    <row r="3533" spans="1:16" ht="16.5" customHeight="1" thickBot="1">
      <c r="A3533" s="1138"/>
      <c r="B3533" s="417" t="s">
        <v>200</v>
      </c>
      <c r="C3533" s="1106" t="str">
        <f>'Class-9'!$Z$3</f>
        <v>ENGLISH</v>
      </c>
      <c r="D3533" s="1107"/>
      <c r="E3533" s="419">
        <f>IF($J3520="TC",0,IF($J3520="Nso",0,VLOOKUP($A3517,'Class-9'!$B$9:$FL$108,25,0)))</f>
        <v>0</v>
      </c>
      <c r="F3533" s="419">
        <f>IF($J3520="TC",0,IF($J3520="Nso",0,VLOOKUP($A3517,'Class-9'!$B$9:$FL$108,26,0)))</f>
        <v>0</v>
      </c>
      <c r="G3533" s="420">
        <f t="shared" ref="G3533" si="712">E3533+F3533</f>
        <v>0</v>
      </c>
      <c r="H3533" s="421">
        <f>IF($J3520="TC",0,IF($J3520="Nso",0,VLOOKUP($A3517,'Class-9'!$B$9:$FL$108,28,0)))</f>
        <v>0</v>
      </c>
      <c r="I3533" s="419">
        <f>IF($J3520="TC",0,IF($J3520="Nso",0,VLOOKUP($A3517,'Class-9'!$B$9:$FL$108,29,0)))</f>
        <v>0</v>
      </c>
      <c r="J3533" s="420">
        <f t="shared" ref="J3533" si="713">H3533+I3533</f>
        <v>0</v>
      </c>
      <c r="K3533" s="419">
        <f>IF($J3520="TC",0,IF($J3520="Nso",0,VLOOKUP($A3517,'Class-9'!$B$9:$FL$108,31,0)))</f>
        <v>0</v>
      </c>
      <c r="L3533" s="419">
        <f>IF($J3520="Nso",0,VLOOKUP($A3517,'Class-9'!$B$9:$FL$108,32,0))</f>
        <v>0</v>
      </c>
      <c r="M3533" s="420">
        <f t="shared" ref="M3533" si="714">K3533+L3533</f>
        <v>0</v>
      </c>
      <c r="N3533" s="419">
        <f t="shared" ref="N3533" si="715">G3533+J3533+M3533</f>
        <v>0</v>
      </c>
      <c r="O3533" s="422" t="str">
        <f>IF($J3520="TC",0,IF($J3520="Nso",0,VLOOKUP($A3517,'Class-9'!$B$9:$FL$108,38,0)))</f>
        <v/>
      </c>
    </row>
    <row r="3534" spans="1:16" ht="16.5" customHeight="1" thickBot="1">
      <c r="A3534" s="1138"/>
      <c r="B3534" s="417" t="s">
        <v>200</v>
      </c>
      <c r="C3534" s="1108" t="s">
        <v>62</v>
      </c>
      <c r="D3534" s="1109"/>
      <c r="E3534" s="424">
        <f>'Class-9'!$AN$7</f>
        <v>20</v>
      </c>
      <c r="F3534" s="424">
        <f>'Class-9'!$AO$7</f>
        <v>20</v>
      </c>
      <c r="G3534" s="425">
        <f>SUM(E3534:F3534)</f>
        <v>40</v>
      </c>
      <c r="H3534" s="424">
        <f>'Class-9'!$AQ$7</f>
        <v>48</v>
      </c>
      <c r="I3534" s="424">
        <f>'Class-9'!$AR$7</f>
        <v>12</v>
      </c>
      <c r="J3534" s="425">
        <f>SUM(H3534:I3534)</f>
        <v>60</v>
      </c>
      <c r="K3534" s="424">
        <f>'Class-9'!$AT$7</f>
        <v>80</v>
      </c>
      <c r="L3534" s="424">
        <f>'Class-9'!$AU$7</f>
        <v>20</v>
      </c>
      <c r="M3534" s="425">
        <f>SUM(K3534:L3534)</f>
        <v>100</v>
      </c>
      <c r="N3534" s="426">
        <f>SUM(G3534,J3534,M3534)</f>
        <v>200</v>
      </c>
      <c r="O3534" s="427" t="s">
        <v>201</v>
      </c>
    </row>
    <row r="3535" spans="1:16" ht="16.5" customHeight="1">
      <c r="A3535" s="1138"/>
      <c r="B3535" s="417" t="s">
        <v>200</v>
      </c>
      <c r="C3535" s="1110" t="str">
        <f>'Class-9'!$AN$3</f>
        <v>SANSKRIT-I</v>
      </c>
      <c r="D3535" s="1111"/>
      <c r="E3535" s="81">
        <f>IF($J3520="TC",0,IF($J3520="Nso",0,VLOOKUP($A3517,'Class-9'!$B$9:$FL$108,39,0)))</f>
        <v>0</v>
      </c>
      <c r="F3535" s="81">
        <f>IF($J3520="TC",0,IF($J3520="TC",0,IF($J3520="Nso",0,VLOOKUP($A3517,'Class-9'!$B$9:$FL$108,40,0))))</f>
        <v>0</v>
      </c>
      <c r="G3535" s="423">
        <f t="shared" ref="G3535:G3539" si="716">E3535+F3535</f>
        <v>0</v>
      </c>
      <c r="H3535" s="410">
        <f>IF($J3520="TC",0,IF($J3520="Nso",0,VLOOKUP($A3517,'Class-9'!$B$9:$FL$108,42,0)))</f>
        <v>0</v>
      </c>
      <c r="I3535" s="81">
        <f>IF($J3520="TC",0,IF($J3520="Nso",0,VLOOKUP($A3517,'Class-9'!$B$9:$FL$108,43,0)))</f>
        <v>0</v>
      </c>
      <c r="J3535" s="423">
        <f t="shared" ref="J3535:J3539" si="717">H3535+I3535</f>
        <v>0</v>
      </c>
      <c r="K3535" s="81">
        <f>IF($J3520="TC",0,IF($J3520="Nso",0,VLOOKUP($A3517,'Class-9'!$B$9:$FL$108,45,0)))</f>
        <v>0</v>
      </c>
      <c r="L3535" s="81">
        <f>IF($J3520="Nso",0,VLOOKUP($A3517,'Class-9'!$B$9:$FL$108,46,0))</f>
        <v>0</v>
      </c>
      <c r="M3535" s="423">
        <f t="shared" ref="M3535:M3539" si="718">K3535+L3535</f>
        <v>0</v>
      </c>
      <c r="N3535" s="81">
        <f t="shared" ref="N3535:N3539" si="719">G3535+J3535+M3535</f>
        <v>0</v>
      </c>
      <c r="O3535" s="82" t="str">
        <f>IF($J3520="TC",0,IF($J3520="Nso",0,VLOOKUP($A3517,'Class-9'!$B$9:$FL$108,52,0)))</f>
        <v/>
      </c>
    </row>
    <row r="3536" spans="1:16" ht="16.5" customHeight="1">
      <c r="A3536" s="1138"/>
      <c r="B3536" s="417" t="s">
        <v>200</v>
      </c>
      <c r="C3536" s="1112" t="str">
        <f>'Class-9'!$BB$3</f>
        <v>SANSKRIT-II</v>
      </c>
      <c r="D3536" s="1113"/>
      <c r="E3536" s="81">
        <f>IF($J3520="TC",0,IF($J3520="Nso",0,VLOOKUP($A3517,'Class-9'!$B$9:$FL$108,53,0)))</f>
        <v>0</v>
      </c>
      <c r="F3536" s="81">
        <f>IF($J3520="TC",0,IF($J3520="Nso",0,VLOOKUP($A3517,'Class-9'!$B$9:$FL$108,54,0)))</f>
        <v>0</v>
      </c>
      <c r="G3536" s="257">
        <f t="shared" si="716"/>
        <v>0</v>
      </c>
      <c r="H3536" s="258">
        <f>IF($J3520="TC",0,IF($J3520="Nso",0,VLOOKUP($A3517,'Class-9'!$B$9:$FL$108,56,0)))</f>
        <v>0</v>
      </c>
      <c r="I3536" s="81">
        <f>IF($J3520="TC",0,IF($J3520="Nso",0,VLOOKUP($A3517,'Class-9'!$B$9:$FL$108,57,0)))</f>
        <v>0</v>
      </c>
      <c r="J3536" s="257">
        <f t="shared" si="717"/>
        <v>0</v>
      </c>
      <c r="K3536" s="81">
        <f>IF($J3520="TC",0,IF($J3520="Nso",0,VLOOKUP($A3517,'Class-9'!$B$9:$FL$108,59,0)))</f>
        <v>0</v>
      </c>
      <c r="L3536" s="81">
        <f>IF($J3520="Nso",0,VLOOKUP($A3517,'Class-9'!$B$9:$FL$108,60,0))</f>
        <v>0</v>
      </c>
      <c r="M3536" s="257">
        <f t="shared" si="718"/>
        <v>0</v>
      </c>
      <c r="N3536" s="81">
        <f t="shared" si="719"/>
        <v>0</v>
      </c>
      <c r="O3536" s="82" t="str">
        <f>IF($J3520="TC",0,IF($J3520="Nso",0,VLOOKUP($A3517,'Class-9'!$B$9:$FL$108,66,0)))</f>
        <v/>
      </c>
    </row>
    <row r="3537" spans="1:15" ht="16.5" customHeight="1">
      <c r="A3537" s="1138"/>
      <c r="B3537" s="417" t="s">
        <v>200</v>
      </c>
      <c r="C3537" s="1112" t="str">
        <f>'Class-9'!$BP$3</f>
        <v>MATHEMATICS</v>
      </c>
      <c r="D3537" s="1113"/>
      <c r="E3537" s="81">
        <f>IF($J3520="TC",0,IF($J3520="Nso",0,VLOOKUP($A3517,'Class-9'!$B$9:$FL$108,67,0)))</f>
        <v>0</v>
      </c>
      <c r="F3537" s="81">
        <f>IF($J3520="TC",0,IF($J3520="Nso",0,VLOOKUP($A3517,'Class-9'!$B$9:$FL$108,68,0)))</f>
        <v>0</v>
      </c>
      <c r="G3537" s="257">
        <f t="shared" si="716"/>
        <v>0</v>
      </c>
      <c r="H3537" s="258">
        <f>IF($J3520="TC",0,IF($J3520="Nso",0,VLOOKUP($A3517,'Class-9'!$B$9:$FL$108,70,0)))</f>
        <v>0</v>
      </c>
      <c r="I3537" s="81">
        <f>IF($J3520="TC",0,IF($J3520="Nso",0,VLOOKUP($A3517,'Class-9'!$B$9:$FL$108,71,0)))</f>
        <v>0</v>
      </c>
      <c r="J3537" s="257">
        <f t="shared" si="717"/>
        <v>0</v>
      </c>
      <c r="K3537" s="81">
        <f>IF($J3520="TC",0,IF($J3520="Nso",0,VLOOKUP($A3517,'Class-9'!$B$9:$FL$108,73,0)))</f>
        <v>0</v>
      </c>
      <c r="L3537" s="81">
        <f>IF($J3520="Nso",0,VLOOKUP($A3517,'Class-9'!$B$9:$FL$108,74,0))</f>
        <v>0</v>
      </c>
      <c r="M3537" s="257">
        <f t="shared" si="718"/>
        <v>0</v>
      </c>
      <c r="N3537" s="81">
        <f t="shared" si="719"/>
        <v>0</v>
      </c>
      <c r="O3537" s="82" t="str">
        <f>IF($J3520="TC",0,IF($J3520="Nso",0,VLOOKUP($A3517,'Class-9'!$B$9:$FL$108,80,0)))</f>
        <v/>
      </c>
    </row>
    <row r="3538" spans="1:15" ht="16.5" customHeight="1">
      <c r="A3538" s="1138"/>
      <c r="B3538" s="417" t="s">
        <v>200</v>
      </c>
      <c r="C3538" s="1114" t="str">
        <f>'Class-9'!$CD$3</f>
        <v>SCIENCE</v>
      </c>
      <c r="D3538" s="1115"/>
      <c r="E3538" s="411">
        <f>IF($J3520="TC",0,IF($J3520="Nso",0,VLOOKUP($A3517,'Class-9'!$B$9:$FL$108,81,0)))</f>
        <v>0</v>
      </c>
      <c r="F3538" s="411">
        <f>IF($J3520="TC",0,IF($J3520="Nso",0,VLOOKUP($A3517,'Class-9'!$B$9:$FL$108,82,0)))</f>
        <v>0</v>
      </c>
      <c r="G3538" s="412">
        <f t="shared" si="716"/>
        <v>0</v>
      </c>
      <c r="H3538" s="413">
        <f>IF($J3520="TC",0,IF($J3520="Nso",0,VLOOKUP($A3517,'Class-9'!$B$9:$FL$108,84,0)))</f>
        <v>0</v>
      </c>
      <c r="I3538" s="411">
        <f>IF($J3520="TC",0,IF($J3520="Nso",0,VLOOKUP($A3517,'Class-9'!$B$9:$FL$108,85,0)))</f>
        <v>0</v>
      </c>
      <c r="J3538" s="412">
        <f t="shared" si="717"/>
        <v>0</v>
      </c>
      <c r="K3538" s="411">
        <f>IF($J3520="TC",0,IF($J3520="Nso",0,VLOOKUP($A3517,'Class-9'!$B$9:$FL$108,87,0)))</f>
        <v>0</v>
      </c>
      <c r="L3538" s="411">
        <f>IF($J3520="Nso",0,VLOOKUP($A3517,'Class-9'!$B$9:$FL$108,88,0))</f>
        <v>0</v>
      </c>
      <c r="M3538" s="412">
        <f t="shared" si="718"/>
        <v>0</v>
      </c>
      <c r="N3538" s="411">
        <f t="shared" si="719"/>
        <v>0</v>
      </c>
      <c r="O3538" s="414" t="str">
        <f>IF($J3520="TC",0,IF($J3520="Nso",0,VLOOKUP($A3517,'Class-9'!$B$9:$FL$108,94,0)))</f>
        <v/>
      </c>
    </row>
    <row r="3539" spans="1:15" ht="16.5" customHeight="1" thickBot="1">
      <c r="A3539" s="1138"/>
      <c r="B3539" s="417" t="s">
        <v>200</v>
      </c>
      <c r="C3539" s="1114" t="str">
        <f>'Class-9'!$CR$3</f>
        <v>SOCIAL SCIENCE</v>
      </c>
      <c r="D3539" s="1115"/>
      <c r="E3539" s="411">
        <f>IF($J3521="TC",0,IF($J3520="Nso",0,VLOOKUP($A3517,'Class-9'!$B$9:$FL$108,95,0)))</f>
        <v>0</v>
      </c>
      <c r="F3539" s="411">
        <f>IF($J3521="TC",0,IF($J3520="Nso",0,VLOOKUP($A3517,'Class-9'!$B$9:$FL$108,96,0)))</f>
        <v>0</v>
      </c>
      <c r="G3539" s="412">
        <f t="shared" si="716"/>
        <v>0</v>
      </c>
      <c r="H3539" s="413">
        <f>IF($J3521="TC",0,IF($J3520="Nso",0,VLOOKUP($A3517,'Class-9'!$B$9:$FL$108,98,0)))</f>
        <v>0</v>
      </c>
      <c r="I3539" s="411">
        <f>IF($J3521="TC",0,IF($J3520="Nso",0,VLOOKUP($A3517,'Class-9'!$B$9:$FL$108,99,0)))</f>
        <v>0</v>
      </c>
      <c r="J3539" s="412">
        <f t="shared" si="717"/>
        <v>0</v>
      </c>
      <c r="K3539" s="411">
        <f>IF($J3521="TC",0,IF($J3520="Nso",0,VLOOKUP($A3517,'Class-9'!$B$9:$FL$108,101,0)))</f>
        <v>0</v>
      </c>
      <c r="L3539" s="411">
        <f>IF($J3521="Nso",0,VLOOKUP($A3517,'Class-9'!$B$9:$FL$108,102,0))</f>
        <v>0</v>
      </c>
      <c r="M3539" s="412">
        <f t="shared" si="718"/>
        <v>0</v>
      </c>
      <c r="N3539" s="411">
        <f t="shared" si="719"/>
        <v>0</v>
      </c>
      <c r="O3539" s="414" t="str">
        <f>IF($J3521="TC",0,IF($J3520="Nso",0,VLOOKUP($A3517,'Class-9'!$B$9:$FL$108,108,0)))</f>
        <v/>
      </c>
    </row>
    <row r="3540" spans="1:15" ht="23.25" customHeight="1">
      <c r="A3540" s="1138"/>
      <c r="B3540" s="417" t="s">
        <v>200</v>
      </c>
      <c r="C3540" s="1116" t="s">
        <v>89</v>
      </c>
      <c r="D3540" s="1117"/>
      <c r="E3540" s="1118"/>
      <c r="F3540" s="1122" t="s">
        <v>90</v>
      </c>
      <c r="G3540" s="1123"/>
      <c r="H3540" s="1124" t="s">
        <v>91</v>
      </c>
      <c r="I3540" s="1125"/>
      <c r="J3540" s="1126" t="s">
        <v>47</v>
      </c>
      <c r="K3540" s="1127"/>
      <c r="L3540" s="415" t="s">
        <v>111</v>
      </c>
      <c r="M3540" s="1128" t="s">
        <v>45</v>
      </c>
      <c r="N3540" s="1129"/>
      <c r="O3540" s="416" t="s">
        <v>49</v>
      </c>
    </row>
    <row r="3541" spans="1:15" ht="20.25" customHeight="1" thickBot="1">
      <c r="A3541" s="1138"/>
      <c r="B3541" s="417" t="s">
        <v>200</v>
      </c>
      <c r="C3541" s="1119"/>
      <c r="D3541" s="1120"/>
      <c r="E3541" s="1121"/>
      <c r="F3541" s="1130">
        <f>IF($J3520="TC",0,IF($J3520="Nso",0,VLOOKUP($A3517,'Class-9'!$B$9:$FL$108,160,0)))</f>
        <v>0</v>
      </c>
      <c r="G3541" s="1131"/>
      <c r="H3541" s="1130">
        <f>IF($J3520="TC",0,IF($J3520="Nso",0,VLOOKUP($A3517,'Class-9'!$B$9:$FL$108,161,0)))</f>
        <v>0</v>
      </c>
      <c r="I3541" s="1131"/>
      <c r="J3541" s="1132">
        <f>IF($J3520="TC",0,IF($J3520="Nso",0,VLOOKUP($A3517,'Class-9'!$B$9:$FL$108,162,0)))</f>
        <v>0</v>
      </c>
      <c r="K3541" s="1133"/>
      <c r="L3541" s="259" t="str">
        <f>IF($J3520="TC",0,IF($J3520="Nso",0,VLOOKUP($A3517,'Class-9'!$B$9:$FL$108,163,0)))</f>
        <v/>
      </c>
      <c r="M3541" s="1134" t="str">
        <f>IF($J3520="TC","TC",IF($J3520="Nso","NSO",VLOOKUP($A3517,'Class-9'!$B$9:$FL$108,164,0)))</f>
        <v/>
      </c>
      <c r="N3541" s="1135"/>
      <c r="O3541" s="79" t="str">
        <f>IF($J3520="Nso",0,VLOOKUP($A3517,'Class-9'!$B$9:$FL$108,166,0))</f>
        <v/>
      </c>
    </row>
    <row r="3542" spans="1:15" ht="20.25" customHeight="1">
      <c r="A3542" s="1138"/>
      <c r="B3542" s="417" t="s">
        <v>200</v>
      </c>
      <c r="C3542" s="1061" t="s">
        <v>64</v>
      </c>
      <c r="D3542" s="1062"/>
      <c r="E3542" s="1062"/>
      <c r="F3542" s="1062"/>
      <c r="G3542" s="1062"/>
      <c r="H3542" s="1063"/>
      <c r="I3542" s="1064" t="s">
        <v>65</v>
      </c>
      <c r="J3542" s="1065"/>
      <c r="K3542" s="1065"/>
      <c r="L3542" s="83">
        <f>VLOOKUP($A3517,'Class-9'!$B$9:$FL$108,157,0)</f>
        <v>0</v>
      </c>
      <c r="M3542" s="1066" t="s">
        <v>121</v>
      </c>
      <c r="N3542" s="1067"/>
      <c r="O3542" s="1068"/>
    </row>
    <row r="3543" spans="1:15" ht="20.25" customHeight="1" thickBot="1">
      <c r="A3543" s="1138"/>
      <c r="B3543" s="417" t="s">
        <v>200</v>
      </c>
      <c r="C3543" s="1069" t="s">
        <v>60</v>
      </c>
      <c r="D3543" s="1070"/>
      <c r="E3543" s="1070"/>
      <c r="F3543" s="1071" t="s">
        <v>192</v>
      </c>
      <c r="G3543" s="1071"/>
      <c r="H3543" s="260" t="s">
        <v>53</v>
      </c>
      <c r="I3543" s="1072" t="s">
        <v>66</v>
      </c>
      <c r="J3543" s="1073"/>
      <c r="K3543" s="1073"/>
      <c r="L3543" s="113">
        <f>VLOOKUP($A3517,'Class-9'!$B$9:$FL$108,158,0)</f>
        <v>0</v>
      </c>
      <c r="M3543" s="1074" t="str">
        <f>IF($J3520="TC",0,IF($J3520="Nso",0,VLOOKUP($A3517,'Class-9'!$B$9:$FL$108,159,0)))</f>
        <v/>
      </c>
      <c r="N3543" s="1075"/>
      <c r="O3543" s="1076"/>
    </row>
    <row r="3544" spans="1:15" ht="17.25" customHeight="1">
      <c r="A3544" s="1138"/>
      <c r="B3544" s="417" t="s">
        <v>200</v>
      </c>
      <c r="C3544" s="1069"/>
      <c r="D3544" s="1070"/>
      <c r="E3544" s="1070"/>
      <c r="F3544" s="1071"/>
      <c r="G3544" s="1071"/>
      <c r="H3544" s="261" t="s">
        <v>119</v>
      </c>
      <c r="I3544" s="1077" t="s">
        <v>67</v>
      </c>
      <c r="J3544" s="1078"/>
      <c r="K3544" s="1078"/>
      <c r="L3544" s="1079">
        <f>IF($J3520="TC","Transferred",IF($J3520="Nso","NameSeparated",VLOOKUP($A3517,'Class-9'!$B$9:$FL$108,167,0)))</f>
        <v>0</v>
      </c>
      <c r="M3544" s="1079"/>
      <c r="N3544" s="1079"/>
      <c r="O3544" s="1080"/>
    </row>
    <row r="3545" spans="1:15" ht="17.25" customHeight="1">
      <c r="A3545" s="1138"/>
      <c r="B3545" s="417" t="s">
        <v>200</v>
      </c>
      <c r="C3545" s="1081" t="str">
        <f>'Class-9'!$DF$3</f>
        <v>Foundation Of Information Tech.</v>
      </c>
      <c r="D3545" s="1082"/>
      <c r="E3545" s="1083"/>
      <c r="F3545" s="1084" t="str">
        <f>IF($J3520="TC",0,IF($J3520="Nso",0,VLOOKUP($A3517,'Class-9'!$B$9:$GP$108,185,0)))</f>
        <v>0/200</v>
      </c>
      <c r="G3545" s="1084"/>
      <c r="H3545" s="78" t="str">
        <f>IF($J3520="TC",0,IF($J3520="Nso",0,VLOOKUP($A3517,'Class-9'!$B$9:$GP$108,120,0)))</f>
        <v/>
      </c>
      <c r="I3545" s="1085" t="s">
        <v>79</v>
      </c>
      <c r="J3545" s="1086"/>
      <c r="K3545" s="1086"/>
      <c r="L3545" s="1087">
        <f>'Class-9'!$T$2</f>
        <v>44676</v>
      </c>
      <c r="M3545" s="1088"/>
      <c r="N3545" s="1088"/>
      <c r="O3545" s="1089"/>
    </row>
    <row r="3546" spans="1:15" ht="21" customHeight="1">
      <c r="A3546" s="1138"/>
      <c r="B3546" s="417" t="s">
        <v>200</v>
      </c>
      <c r="C3546" s="1090" t="str">
        <f>'Class-9'!$DR$3</f>
        <v>Health &amp; Phy. Edu.</v>
      </c>
      <c r="D3546" s="1084"/>
      <c r="E3546" s="1084"/>
      <c r="F3546" s="1030" t="str">
        <f>IF($J3520="TC",0,IF($J3520="Nso",0,VLOOKUP($A3517,'Class-9'!$B$9:$GP$108,189,0)))</f>
        <v>0/200</v>
      </c>
      <c r="G3546" s="1031"/>
      <c r="H3546" s="78" t="str">
        <f>IF($J3520="TC",0,IF($J3520="Nso",0,VLOOKUP($A3517,'Class-9'!$B$9:$GP$108,132,0)))</f>
        <v/>
      </c>
      <c r="I3546" s="1091"/>
      <c r="J3546" s="1092"/>
      <c r="K3546" s="1092"/>
      <c r="L3546" s="1092"/>
      <c r="M3546" s="1092"/>
      <c r="N3546" s="1092"/>
      <c r="O3546" s="1093"/>
    </row>
    <row r="3547" spans="1:15" ht="21" customHeight="1">
      <c r="A3547" s="1138"/>
      <c r="B3547" s="417" t="s">
        <v>200</v>
      </c>
      <c r="C3547" s="1028" t="str">
        <f>'Class-9'!$ED$3</f>
        <v>S.U.P.W.</v>
      </c>
      <c r="D3547" s="1029"/>
      <c r="E3547" s="1029"/>
      <c r="F3547" s="1030" t="str">
        <f>IF($J3520="TC",0,IF($J3520="Nso",0,VLOOKUP($A3517,'Class-9'!$B$9:$GP$108,193,0)))</f>
        <v>0/100</v>
      </c>
      <c r="G3547" s="1031"/>
      <c r="H3547" s="78" t="str">
        <f>IF($J3520="TC",0,IF($J3520="Nso",0,VLOOKUP($A3517,'Class-9'!$B$9:$GP$108,138,0)))</f>
        <v/>
      </c>
      <c r="I3547" s="1094"/>
      <c r="J3547" s="1095"/>
      <c r="K3547" s="1095"/>
      <c r="L3547" s="1095"/>
      <c r="M3547" s="1095"/>
      <c r="N3547" s="1095"/>
      <c r="O3547" s="1096"/>
    </row>
    <row r="3548" spans="1:15" ht="14.25" customHeight="1">
      <c r="A3548" s="1138"/>
      <c r="B3548" s="417" t="s">
        <v>200</v>
      </c>
      <c r="C3548" s="1028" t="str">
        <f>'Class-9'!$EJ$3</f>
        <v>ART EDUCATION</v>
      </c>
      <c r="D3548" s="1029"/>
      <c r="E3548" s="1029"/>
      <c r="F3548" s="1030" t="str">
        <f>IF($J3519="TC",0,IF($J3519="Nso",0,VLOOKUP($A3517,'Class-9'!$B$9:$GP$108,197,0)))</f>
        <v>0/100</v>
      </c>
      <c r="G3548" s="1031"/>
      <c r="H3548" s="78" t="str">
        <f>IF($J3519="TC",0,IF($J3519="Nso",0,VLOOKUP($A3517,'Class-9'!$B$9:$GP$108,144,0)))</f>
        <v/>
      </c>
      <c r="I3548" s="1032" t="s">
        <v>92</v>
      </c>
      <c r="J3548" s="1033"/>
      <c r="K3548" s="1033"/>
      <c r="L3548" s="1033"/>
      <c r="M3548" s="1033"/>
      <c r="N3548" s="1033"/>
      <c r="O3548" s="1034"/>
    </row>
    <row r="3549" spans="1:15" ht="14.25" customHeight="1" thickBot="1">
      <c r="A3549" s="1138"/>
      <c r="B3549" s="417" t="s">
        <v>200</v>
      </c>
      <c r="C3549" s="1035" t="str">
        <f>'Class-9'!$EP$3</f>
        <v>H &amp; C RAJ</v>
      </c>
      <c r="D3549" s="1036"/>
      <c r="E3549" s="1036"/>
      <c r="F3549" s="1037" t="str">
        <f>IF($J3520="TC",0,IF($J3520="Nso",0,VLOOKUP($A3517,'Class-9'!$B$9:$GU$108,201,0)))</f>
        <v>0/200</v>
      </c>
      <c r="G3549" s="1038"/>
      <c r="H3549" s="374" t="str">
        <f>IF($J3520="TC",0,IF($J3520="Nso",0,VLOOKUP($A3517,'Class-9'!$B$9:$GU$108,156,0)))</f>
        <v/>
      </c>
      <c r="I3549" s="1032" t="s">
        <v>73</v>
      </c>
      <c r="J3549" s="1033"/>
      <c r="K3549" s="1033"/>
      <c r="L3549" s="1033"/>
      <c r="M3549" s="1033"/>
      <c r="N3549" s="1033"/>
      <c r="O3549" s="1034"/>
    </row>
    <row r="3550" spans="1:15" ht="20.25" customHeight="1">
      <c r="A3550" s="1138"/>
      <c r="B3550" s="417" t="s">
        <v>200</v>
      </c>
      <c r="C3550" s="1046" t="s">
        <v>204</v>
      </c>
      <c r="D3550" s="1047"/>
      <c r="E3550" s="1048"/>
      <c r="F3550" s="1055" t="s">
        <v>205</v>
      </c>
      <c r="G3550" s="1056"/>
      <c r="H3550" s="434" t="s">
        <v>34</v>
      </c>
      <c r="I3550" s="1039" t="s">
        <v>74</v>
      </c>
      <c r="J3550" s="1033"/>
      <c r="K3550" s="1033"/>
      <c r="L3550" s="1033"/>
      <c r="M3550" s="1033"/>
      <c r="N3550" s="1033"/>
      <c r="O3550" s="1034"/>
    </row>
    <row r="3551" spans="1:15" ht="20.25" customHeight="1">
      <c r="A3551" s="1138"/>
      <c r="B3551" s="417" t="s">
        <v>200</v>
      </c>
      <c r="C3551" s="1049"/>
      <c r="D3551" s="1050"/>
      <c r="E3551" s="1051"/>
      <c r="F3551" s="1057" t="s">
        <v>206</v>
      </c>
      <c r="G3551" s="1058"/>
      <c r="H3551" s="435" t="s">
        <v>203</v>
      </c>
      <c r="I3551" s="1040" t="s">
        <v>75</v>
      </c>
      <c r="J3551" s="1041"/>
      <c r="K3551" s="1041"/>
      <c r="L3551" s="1041"/>
      <c r="M3551" s="1041"/>
      <c r="N3551" s="1041"/>
      <c r="O3551" s="1042"/>
    </row>
    <row r="3552" spans="1:15" ht="16.5" customHeight="1">
      <c r="A3552" s="1138"/>
      <c r="B3552" s="417" t="s">
        <v>200</v>
      </c>
      <c r="C3552" s="1049"/>
      <c r="D3552" s="1050"/>
      <c r="E3552" s="1051"/>
      <c r="F3552" s="1057" t="s">
        <v>210</v>
      </c>
      <c r="G3552" s="1058"/>
      <c r="H3552" s="435" t="s">
        <v>68</v>
      </c>
      <c r="I3552" s="1043"/>
      <c r="J3552" s="1044"/>
      <c r="K3552" s="1044"/>
      <c r="L3552" s="1044"/>
      <c r="M3552" s="1044"/>
      <c r="N3552" s="1044"/>
      <c r="O3552" s="1045"/>
    </row>
    <row r="3553" spans="1:16" ht="16.5" customHeight="1">
      <c r="A3553" s="1138"/>
      <c r="B3553" s="417" t="s">
        <v>200</v>
      </c>
      <c r="C3553" s="1049"/>
      <c r="D3553" s="1050"/>
      <c r="E3553" s="1051"/>
      <c r="F3553" s="1057" t="s">
        <v>211</v>
      </c>
      <c r="G3553" s="1058"/>
      <c r="H3553" s="435" t="s">
        <v>69</v>
      </c>
      <c r="I3553" s="1043"/>
      <c r="J3553" s="1044"/>
      <c r="K3553" s="1044"/>
      <c r="L3553" s="1044"/>
      <c r="M3553" s="1044"/>
      <c r="N3553" s="1044"/>
      <c r="O3553" s="1045"/>
    </row>
    <row r="3554" spans="1:16" ht="16.5" customHeight="1">
      <c r="A3554" s="1138"/>
      <c r="B3554" s="417" t="s">
        <v>200</v>
      </c>
      <c r="C3554" s="1049"/>
      <c r="D3554" s="1050"/>
      <c r="E3554" s="1051"/>
      <c r="F3554" s="1057" t="s">
        <v>120</v>
      </c>
      <c r="G3554" s="1058"/>
      <c r="H3554" s="435" t="s">
        <v>71</v>
      </c>
      <c r="I3554" s="1022" t="s">
        <v>93</v>
      </c>
      <c r="J3554" s="1023"/>
      <c r="K3554" s="1023"/>
      <c r="L3554" s="1023"/>
      <c r="M3554" s="1023"/>
      <c r="N3554" s="1023"/>
      <c r="O3554" s="1024"/>
    </row>
    <row r="3555" spans="1:16" ht="16.5" customHeight="1" thickBot="1">
      <c r="A3555" s="1138"/>
      <c r="B3555" s="418" t="s">
        <v>200</v>
      </c>
      <c r="C3555" s="1052"/>
      <c r="D3555" s="1053"/>
      <c r="E3555" s="1054"/>
      <c r="F3555" s="1059" t="s">
        <v>208</v>
      </c>
      <c r="G3555" s="1060"/>
      <c r="H3555" s="436" t="s">
        <v>70</v>
      </c>
      <c r="I3555" s="1025"/>
      <c r="J3555" s="1026"/>
      <c r="K3555" s="1026"/>
      <c r="L3555" s="1026"/>
      <c r="M3555" s="1026"/>
      <c r="N3555" s="1026"/>
      <c r="O3555" s="1027"/>
    </row>
    <row r="3556" spans="1:16" ht="24.75" customHeight="1" thickTop="1" thickBot="1">
      <c r="A3556" s="263">
        <f>A3517+1</f>
        <v>91</v>
      </c>
      <c r="B3556" s="1137" t="s">
        <v>56</v>
      </c>
      <c r="C3556" s="1137"/>
      <c r="D3556" s="1137"/>
      <c r="E3556" s="1137"/>
      <c r="F3556" s="1137"/>
      <c r="G3556" s="1137"/>
      <c r="H3556" s="1137"/>
      <c r="I3556" s="1137"/>
      <c r="J3556" s="1137"/>
      <c r="K3556" s="1137"/>
      <c r="L3556" s="1137"/>
      <c r="M3556" s="1137"/>
      <c r="N3556" s="1137"/>
      <c r="O3556" s="1137"/>
    </row>
    <row r="3557" spans="1:16" s="430" customFormat="1" ht="30.75" customHeight="1" thickTop="1">
      <c r="A3557" s="1138"/>
      <c r="B3557" s="1139"/>
      <c r="C3557" s="1140"/>
      <c r="D3557" s="1143" t="str">
        <f>Master!$E$8</f>
        <v>Govt. Sr. Secondary School Raimalwada</v>
      </c>
      <c r="E3557" s="1144"/>
      <c r="F3557" s="1144"/>
      <c r="G3557" s="1144"/>
      <c r="H3557" s="1144"/>
      <c r="I3557" s="1144"/>
      <c r="J3557" s="1144"/>
      <c r="K3557" s="1144"/>
      <c r="L3557" s="1144"/>
      <c r="M3557" s="1144"/>
      <c r="N3557" s="1144"/>
      <c r="O3557" s="1145"/>
    </row>
    <row r="3558" spans="1:16" ht="26.25" customHeight="1" thickBot="1">
      <c r="A3558" s="1138"/>
      <c r="B3558" s="1141"/>
      <c r="C3558" s="1142"/>
      <c r="D3558" s="1146" t="str">
        <f>Master!$E$11</f>
        <v>P.S.-Bapini (Jodhpur)</v>
      </c>
      <c r="E3558" s="1147"/>
      <c r="F3558" s="1147"/>
      <c r="G3558" s="1147"/>
      <c r="H3558" s="1147"/>
      <c r="I3558" s="1147"/>
      <c r="J3558" s="1147"/>
      <c r="K3558" s="1147"/>
      <c r="L3558" s="1147"/>
      <c r="M3558" s="1147"/>
      <c r="N3558" s="1147"/>
      <c r="O3558" s="1148"/>
    </row>
    <row r="3559" spans="1:16" ht="22.5" customHeight="1">
      <c r="A3559" s="1138"/>
      <c r="B3559" s="262"/>
      <c r="C3559" s="1149" t="s">
        <v>183</v>
      </c>
      <c r="D3559" s="1150"/>
      <c r="E3559" s="1150"/>
      <c r="F3559" s="1150"/>
      <c r="G3559" s="1151"/>
      <c r="H3559" s="1158" t="s">
        <v>156</v>
      </c>
      <c r="I3559" s="1158"/>
      <c r="J3559" s="1161">
        <f>VLOOKUP($A3556,'Class-9'!$B$9:$K$108,6)</f>
        <v>0</v>
      </c>
      <c r="K3559" s="1162"/>
      <c r="L3559" s="1167" t="s">
        <v>76</v>
      </c>
      <c r="M3559" s="1168"/>
      <c r="N3559" s="1169" t="str">
        <f>Master!$E$14</f>
        <v>08151106901</v>
      </c>
      <c r="O3559" s="1170"/>
    </row>
    <row r="3560" spans="1:16" ht="18.75" customHeight="1">
      <c r="A3560" s="1138"/>
      <c r="B3560" s="37"/>
      <c r="C3560" s="1152"/>
      <c r="D3560" s="1153"/>
      <c r="E3560" s="1153"/>
      <c r="F3560" s="1153"/>
      <c r="G3560" s="1154"/>
      <c r="H3560" s="1159"/>
      <c r="I3560" s="1159"/>
      <c r="J3560" s="1163"/>
      <c r="K3560" s="1164"/>
      <c r="L3560" s="1171" t="s">
        <v>72</v>
      </c>
      <c r="M3560" s="1172"/>
      <c r="N3560" s="1172"/>
      <c r="O3560" s="1173"/>
      <c r="P3560" s="104" t="s">
        <v>191</v>
      </c>
    </row>
    <row r="3561" spans="1:16" ht="23.25" customHeight="1" thickBot="1">
      <c r="A3561" s="1138"/>
      <c r="B3561" s="37"/>
      <c r="C3561" s="1155"/>
      <c r="D3561" s="1156"/>
      <c r="E3561" s="1156"/>
      <c r="F3561" s="1156"/>
      <c r="G3561" s="1157"/>
      <c r="H3561" s="1160"/>
      <c r="I3561" s="1160"/>
      <c r="J3561" s="1165"/>
      <c r="K3561" s="1166"/>
      <c r="L3561" s="1174" t="s">
        <v>57</v>
      </c>
      <c r="M3561" s="1175"/>
      <c r="N3561" s="1176" t="str">
        <f>Master!$E$6</f>
        <v>2021-22</v>
      </c>
      <c r="O3561" s="1177"/>
    </row>
    <row r="3562" spans="1:16" ht="20.25" customHeight="1">
      <c r="A3562" s="1138"/>
      <c r="B3562" s="417" t="s">
        <v>200</v>
      </c>
      <c r="C3562" s="1178" t="s">
        <v>22</v>
      </c>
      <c r="D3562" s="1179"/>
      <c r="E3562" s="1179"/>
      <c r="F3562" s="1180"/>
      <c r="G3562" s="23" t="s">
        <v>181</v>
      </c>
      <c r="H3562" s="1181">
        <f>VLOOKUP($A3556,'Class-9'!$B$9:$FL$108,4,0)</f>
        <v>0</v>
      </c>
      <c r="I3562" s="1181"/>
      <c r="J3562" s="1181"/>
      <c r="K3562" s="1181"/>
      <c r="L3562" s="1181"/>
      <c r="M3562" s="1181"/>
      <c r="N3562" s="1181"/>
      <c r="O3562" s="1182"/>
    </row>
    <row r="3563" spans="1:16" ht="20.25" customHeight="1">
      <c r="A3563" s="1138"/>
      <c r="B3563" s="417" t="s">
        <v>200</v>
      </c>
      <c r="C3563" s="1183" t="s">
        <v>24</v>
      </c>
      <c r="D3563" s="1184"/>
      <c r="E3563" s="1184"/>
      <c r="F3563" s="1185"/>
      <c r="G3563" s="31" t="s">
        <v>181</v>
      </c>
      <c r="H3563" s="1186">
        <f>VLOOKUP($A3556,'Class-9'!$B$9:$FL$108,7,0)</f>
        <v>0</v>
      </c>
      <c r="I3563" s="1186"/>
      <c r="J3563" s="1186"/>
      <c r="K3563" s="1186"/>
      <c r="L3563" s="1186"/>
      <c r="M3563" s="1186"/>
      <c r="N3563" s="1186"/>
      <c r="O3563" s="1187"/>
    </row>
    <row r="3564" spans="1:16" ht="20.25" customHeight="1">
      <c r="A3564" s="1138"/>
      <c r="B3564" s="417" t="s">
        <v>200</v>
      </c>
      <c r="C3564" s="1183" t="s">
        <v>25</v>
      </c>
      <c r="D3564" s="1184"/>
      <c r="E3564" s="1184"/>
      <c r="F3564" s="1185"/>
      <c r="G3564" s="31" t="s">
        <v>181</v>
      </c>
      <c r="H3564" s="1186">
        <f>VLOOKUP($A3556,'Class-9'!$B$9:$FL$108,8,0)</f>
        <v>0</v>
      </c>
      <c r="I3564" s="1186"/>
      <c r="J3564" s="1186"/>
      <c r="K3564" s="1186"/>
      <c r="L3564" s="1186"/>
      <c r="M3564" s="1186"/>
      <c r="N3564" s="1186"/>
      <c r="O3564" s="1187"/>
    </row>
    <row r="3565" spans="1:16" ht="20.25" customHeight="1">
      <c r="A3565" s="1138"/>
      <c r="B3565" s="417" t="s">
        <v>200</v>
      </c>
      <c r="C3565" s="1183" t="s">
        <v>58</v>
      </c>
      <c r="D3565" s="1184"/>
      <c r="E3565" s="1184"/>
      <c r="F3565" s="1185"/>
      <c r="G3565" s="31" t="s">
        <v>181</v>
      </c>
      <c r="H3565" s="1186">
        <f>VLOOKUP($A3556,'Class-9'!$B$9:$FL$108,9,0)</f>
        <v>0</v>
      </c>
      <c r="I3565" s="1186"/>
      <c r="J3565" s="1186"/>
      <c r="K3565" s="1186"/>
      <c r="L3565" s="1186"/>
      <c r="M3565" s="1186"/>
      <c r="N3565" s="1186"/>
      <c r="O3565" s="1187"/>
    </row>
    <row r="3566" spans="1:16" ht="20.25" customHeight="1">
      <c r="A3566" s="1138"/>
      <c r="B3566" s="417" t="s">
        <v>200</v>
      </c>
      <c r="C3566" s="1183" t="s">
        <v>59</v>
      </c>
      <c r="D3566" s="1184"/>
      <c r="E3566" s="1184"/>
      <c r="F3566" s="1185"/>
      <c r="G3566" s="31" t="s">
        <v>181</v>
      </c>
      <c r="H3566" s="1188" t="str">
        <f>CONCATENATE('Class-9'!$G$4,'Class-9'!$J$4)</f>
        <v>9(A)</v>
      </c>
      <c r="I3566" s="1186"/>
      <c r="J3566" s="1186"/>
      <c r="K3566" s="1186"/>
      <c r="L3566" s="1186"/>
      <c r="M3566" s="1186"/>
      <c r="N3566" s="1186"/>
      <c r="O3566" s="1187"/>
    </row>
    <row r="3567" spans="1:16" ht="20.25" customHeight="1" thickBot="1">
      <c r="A3567" s="1138"/>
      <c r="B3567" s="417" t="s">
        <v>200</v>
      </c>
      <c r="C3567" s="1189" t="s">
        <v>27</v>
      </c>
      <c r="D3567" s="1190"/>
      <c r="E3567" s="1190"/>
      <c r="F3567" s="1191"/>
      <c r="G3567" s="80" t="s">
        <v>181</v>
      </c>
      <c r="H3567" s="1192">
        <f>VLOOKUP($A3556,'Class-9'!$B$9:$FL$108,10,0)</f>
        <v>0</v>
      </c>
      <c r="I3567" s="1192"/>
      <c r="J3567" s="1192"/>
      <c r="K3567" s="1192"/>
      <c r="L3567" s="1192"/>
      <c r="M3567" s="1192"/>
      <c r="N3567" s="1192"/>
      <c r="O3567" s="1193"/>
    </row>
    <row r="3568" spans="1:16" ht="16.5" customHeight="1">
      <c r="A3568" s="1138"/>
      <c r="B3568" s="417" t="s">
        <v>200</v>
      </c>
      <c r="C3568" s="1194" t="s">
        <v>60</v>
      </c>
      <c r="D3568" s="1195"/>
      <c r="E3568" s="1198" t="s">
        <v>81</v>
      </c>
      <c r="F3568" s="1198" t="s">
        <v>82</v>
      </c>
      <c r="G3568" s="1200" t="s">
        <v>32</v>
      </c>
      <c r="H3568" s="1202" t="s">
        <v>61</v>
      </c>
      <c r="I3568" s="1202"/>
      <c r="J3568" s="1203"/>
      <c r="K3568" s="1204" t="s">
        <v>97</v>
      </c>
      <c r="L3568" s="1205"/>
      <c r="M3568" s="1206"/>
      <c r="N3568" s="1097" t="s">
        <v>88</v>
      </c>
      <c r="O3568" s="1099" t="s">
        <v>118</v>
      </c>
    </row>
    <row r="3569" spans="1:15" ht="16.5" customHeight="1">
      <c r="A3569" s="1138"/>
      <c r="B3569" s="417" t="s">
        <v>200</v>
      </c>
      <c r="C3569" s="1196"/>
      <c r="D3569" s="1197"/>
      <c r="E3569" s="1199"/>
      <c r="F3569" s="1199"/>
      <c r="G3569" s="1201"/>
      <c r="H3569" s="428" t="s">
        <v>31</v>
      </c>
      <c r="I3569" s="254" t="s">
        <v>194</v>
      </c>
      <c r="J3569" s="429" t="s">
        <v>32</v>
      </c>
      <c r="K3569" s="428" t="s">
        <v>31</v>
      </c>
      <c r="L3569" s="254" t="s">
        <v>194</v>
      </c>
      <c r="M3569" s="429" t="s">
        <v>32</v>
      </c>
      <c r="N3569" s="1098"/>
      <c r="O3569" s="1100"/>
    </row>
    <row r="3570" spans="1:15" ht="16.5" customHeight="1" thickBot="1">
      <c r="A3570" s="1138"/>
      <c r="B3570" s="417" t="s">
        <v>200</v>
      </c>
      <c r="C3570" s="1102" t="s">
        <v>62</v>
      </c>
      <c r="D3570" s="1103"/>
      <c r="E3570" s="253">
        <f>'Class-9'!$L$7</f>
        <v>10</v>
      </c>
      <c r="F3570" s="253">
        <f>'Class-9'!$M$7</f>
        <v>10</v>
      </c>
      <c r="G3570" s="255">
        <f>SUM(E3570:F3570)</f>
        <v>20</v>
      </c>
      <c r="H3570" s="253">
        <f>'Class-9'!$O$7</f>
        <v>24</v>
      </c>
      <c r="I3570" s="253">
        <f>'Class-9'!$P$7</f>
        <v>6</v>
      </c>
      <c r="J3570" s="255">
        <f>SUM(H3570:I3570)</f>
        <v>30</v>
      </c>
      <c r="K3570" s="253">
        <f>'Class-9'!$R$7</f>
        <v>40</v>
      </c>
      <c r="L3570" s="253">
        <f>'Class-9'!$S$7</f>
        <v>10</v>
      </c>
      <c r="M3570" s="255">
        <f>SUM(K3570:L3570)</f>
        <v>50</v>
      </c>
      <c r="N3570" s="129">
        <f>SUM(G3570,J3570,M3570)</f>
        <v>100</v>
      </c>
      <c r="O3570" s="1101"/>
    </row>
    <row r="3571" spans="1:15" ht="16.5" customHeight="1">
      <c r="A3571" s="1138"/>
      <c r="B3571" s="417" t="s">
        <v>200</v>
      </c>
      <c r="C3571" s="1104" t="str">
        <f>'Class-9'!$L$3</f>
        <v>HINDI</v>
      </c>
      <c r="D3571" s="1105"/>
      <c r="E3571" s="81">
        <f>IF($J3559="TC",0,IF($J3559="Nso",0,VLOOKUP($A3556,'Class-9'!$B$9:$FL$108,11,0)))</f>
        <v>0</v>
      </c>
      <c r="F3571" s="81">
        <f>IF($J3559="TC",0,IF($J3559="Nso",0,VLOOKUP($A3556,'Class-9'!$B$9:$FL$108,12,0)))</f>
        <v>0</v>
      </c>
      <c r="G3571" s="256">
        <f>E3571+F3571</f>
        <v>0</v>
      </c>
      <c r="H3571" s="81">
        <f>IF($J3559="TC",0,IF($J3559="Nso",0,VLOOKUP($A3556,'Class-9'!$B$9:$FL$108,14,0)))</f>
        <v>0</v>
      </c>
      <c r="I3571" s="81">
        <f>IF($J3559="TC",0,IF($J3559="Nso",0,VLOOKUP($A3556,'Class-9'!$B$9:$FL$108,15,0)))</f>
        <v>0</v>
      </c>
      <c r="J3571" s="256">
        <f>H3571+I3571</f>
        <v>0</v>
      </c>
      <c r="K3571" s="81">
        <f>IF($J3559="TC",0,IF($J3559="Nso",0,VLOOKUP($A3556,'Class-9'!$B$9:$FL$108,17,0)))</f>
        <v>0</v>
      </c>
      <c r="L3571" s="81">
        <f>IF($J3559="Nso",0,VLOOKUP($A3556,'Class-9'!$B$9:$FL$108,18,0))</f>
        <v>0</v>
      </c>
      <c r="M3571" s="256">
        <f>K3571+L3571</f>
        <v>0</v>
      </c>
      <c r="N3571" s="81">
        <f>G3571+J3571+M3571</f>
        <v>0</v>
      </c>
      <c r="O3571" s="82" t="str">
        <f>IF($J3559="TC",0,IF($J3559="Nso",0,VLOOKUP($A3556,'Class-9'!$B$9:$FL$108,24,0)))</f>
        <v/>
      </c>
    </row>
    <row r="3572" spans="1:15" ht="16.5" customHeight="1" thickBot="1">
      <c r="A3572" s="1138"/>
      <c r="B3572" s="417" t="s">
        <v>200</v>
      </c>
      <c r="C3572" s="1106" t="str">
        <f>'Class-9'!$Z$3</f>
        <v>ENGLISH</v>
      </c>
      <c r="D3572" s="1107"/>
      <c r="E3572" s="419">
        <f>IF($J3559="TC",0,IF($J3559="Nso",0,VLOOKUP($A3556,'Class-9'!$B$9:$FL$108,25,0)))</f>
        <v>0</v>
      </c>
      <c r="F3572" s="419">
        <f>IF($J3559="TC",0,IF($J3559="Nso",0,VLOOKUP($A3556,'Class-9'!$B$9:$FL$108,26,0)))</f>
        <v>0</v>
      </c>
      <c r="G3572" s="420">
        <f t="shared" ref="G3572" si="720">E3572+F3572</f>
        <v>0</v>
      </c>
      <c r="H3572" s="421">
        <f>IF($J3559="TC",0,IF($J3559="Nso",0,VLOOKUP($A3556,'Class-9'!$B$9:$FL$108,28,0)))</f>
        <v>0</v>
      </c>
      <c r="I3572" s="419">
        <f>IF($J3559="TC",0,IF($J3559="Nso",0,VLOOKUP($A3556,'Class-9'!$B$9:$FL$108,29,0)))</f>
        <v>0</v>
      </c>
      <c r="J3572" s="420">
        <f t="shared" ref="J3572" si="721">H3572+I3572</f>
        <v>0</v>
      </c>
      <c r="K3572" s="419">
        <f>IF($J3559="TC",0,IF($J3559="Nso",0,VLOOKUP($A3556,'Class-9'!$B$9:$FL$108,31,0)))</f>
        <v>0</v>
      </c>
      <c r="L3572" s="419">
        <f>IF($J3559="Nso",0,VLOOKUP($A3556,'Class-9'!$B$9:$FL$108,32,0))</f>
        <v>0</v>
      </c>
      <c r="M3572" s="420">
        <f t="shared" ref="M3572" si="722">K3572+L3572</f>
        <v>0</v>
      </c>
      <c r="N3572" s="419">
        <f t="shared" ref="N3572" si="723">G3572+J3572+M3572</f>
        <v>0</v>
      </c>
      <c r="O3572" s="422" t="str">
        <f>IF($J3559="TC",0,IF($J3559="Nso",0,VLOOKUP($A3556,'Class-9'!$B$9:$FL$108,38,0)))</f>
        <v/>
      </c>
    </row>
    <row r="3573" spans="1:15" ht="16.5" customHeight="1" thickBot="1">
      <c r="A3573" s="1138"/>
      <c r="B3573" s="417" t="s">
        <v>200</v>
      </c>
      <c r="C3573" s="1108" t="s">
        <v>62</v>
      </c>
      <c r="D3573" s="1109"/>
      <c r="E3573" s="424">
        <f>'Class-9'!$AN$7</f>
        <v>20</v>
      </c>
      <c r="F3573" s="424">
        <f>'Class-9'!$AO$7</f>
        <v>20</v>
      </c>
      <c r="G3573" s="425">
        <f>SUM(E3573:F3573)</f>
        <v>40</v>
      </c>
      <c r="H3573" s="424">
        <f>'Class-9'!$AQ$7</f>
        <v>48</v>
      </c>
      <c r="I3573" s="424">
        <f>'Class-9'!$AR$7</f>
        <v>12</v>
      </c>
      <c r="J3573" s="425">
        <f>SUM(H3573:I3573)</f>
        <v>60</v>
      </c>
      <c r="K3573" s="424">
        <f>'Class-9'!$AT$7</f>
        <v>80</v>
      </c>
      <c r="L3573" s="424">
        <f>'Class-9'!$AU$7</f>
        <v>20</v>
      </c>
      <c r="M3573" s="425">
        <f>SUM(K3573:L3573)</f>
        <v>100</v>
      </c>
      <c r="N3573" s="426">
        <f>SUM(G3573,J3573,M3573)</f>
        <v>200</v>
      </c>
      <c r="O3573" s="427" t="s">
        <v>201</v>
      </c>
    </row>
    <row r="3574" spans="1:15" ht="16.5" customHeight="1">
      <c r="A3574" s="1138"/>
      <c r="B3574" s="417" t="s">
        <v>200</v>
      </c>
      <c r="C3574" s="1110" t="str">
        <f>'Class-9'!$AN$3</f>
        <v>SANSKRIT-I</v>
      </c>
      <c r="D3574" s="1111"/>
      <c r="E3574" s="81">
        <f>IF($J3559="TC",0,IF($J3559="Nso",0,VLOOKUP($A3556,'Class-9'!$B$9:$FL$108,39,0)))</f>
        <v>0</v>
      </c>
      <c r="F3574" s="81">
        <f>IF($J3559="TC",0,IF($J3559="TC",0,IF($J3559="Nso",0,VLOOKUP($A3556,'Class-9'!$B$9:$FL$108,40,0))))</f>
        <v>0</v>
      </c>
      <c r="G3574" s="423">
        <f t="shared" ref="G3574:G3578" si="724">E3574+F3574</f>
        <v>0</v>
      </c>
      <c r="H3574" s="410">
        <f>IF($J3559="TC",0,IF($J3559="Nso",0,VLOOKUP($A3556,'Class-9'!$B$9:$FL$108,42,0)))</f>
        <v>0</v>
      </c>
      <c r="I3574" s="81">
        <f>IF($J3559="TC",0,IF($J3559="Nso",0,VLOOKUP($A3556,'Class-9'!$B$9:$FL$108,43,0)))</f>
        <v>0</v>
      </c>
      <c r="J3574" s="423">
        <f t="shared" ref="J3574:J3578" si="725">H3574+I3574</f>
        <v>0</v>
      </c>
      <c r="K3574" s="81">
        <f>IF($J3559="TC",0,IF($J3559="Nso",0,VLOOKUP($A3556,'Class-9'!$B$9:$FL$108,45,0)))</f>
        <v>0</v>
      </c>
      <c r="L3574" s="81">
        <f>IF($J3559="Nso",0,VLOOKUP($A3556,'Class-9'!$B$9:$FL$108,46,0))</f>
        <v>0</v>
      </c>
      <c r="M3574" s="423">
        <f t="shared" ref="M3574:M3578" si="726">K3574+L3574</f>
        <v>0</v>
      </c>
      <c r="N3574" s="81">
        <f t="shared" ref="N3574:N3578" si="727">G3574+J3574+M3574</f>
        <v>0</v>
      </c>
      <c r="O3574" s="82" t="str">
        <f>IF($J3559="TC",0,IF($J3559="Nso",0,VLOOKUP($A3556,'Class-9'!$B$9:$FL$108,52,0)))</f>
        <v/>
      </c>
    </row>
    <row r="3575" spans="1:15" ht="16.5" customHeight="1">
      <c r="A3575" s="1138"/>
      <c r="B3575" s="417" t="s">
        <v>200</v>
      </c>
      <c r="C3575" s="1112" t="str">
        <f>'Class-9'!$BB$3</f>
        <v>SANSKRIT-II</v>
      </c>
      <c r="D3575" s="1113"/>
      <c r="E3575" s="81">
        <f>IF($J3559="TC",0,IF($J3559="Nso",0,VLOOKUP($A3556,'Class-9'!$B$9:$FL$108,53,0)))</f>
        <v>0</v>
      </c>
      <c r="F3575" s="81">
        <f>IF($J3559="TC",0,IF($J3559="Nso",0,VLOOKUP($A3556,'Class-9'!$B$9:$FL$108,54,0)))</f>
        <v>0</v>
      </c>
      <c r="G3575" s="257">
        <f t="shared" si="724"/>
        <v>0</v>
      </c>
      <c r="H3575" s="258">
        <f>IF($J3559="TC",0,IF($J3559="Nso",0,VLOOKUP($A3556,'Class-9'!$B$9:$FL$108,56,0)))</f>
        <v>0</v>
      </c>
      <c r="I3575" s="81">
        <f>IF($J3559="TC",0,IF($J3559="Nso",0,VLOOKUP($A3556,'Class-9'!$B$9:$FL$108,57,0)))</f>
        <v>0</v>
      </c>
      <c r="J3575" s="257">
        <f t="shared" si="725"/>
        <v>0</v>
      </c>
      <c r="K3575" s="81">
        <f>IF($J3559="TC",0,IF($J3559="Nso",0,VLOOKUP($A3556,'Class-9'!$B$9:$FL$108,59,0)))</f>
        <v>0</v>
      </c>
      <c r="L3575" s="81">
        <f>IF($J3559="Nso",0,VLOOKUP($A3556,'Class-9'!$B$9:$FL$108,60,0))</f>
        <v>0</v>
      </c>
      <c r="M3575" s="257">
        <f t="shared" si="726"/>
        <v>0</v>
      </c>
      <c r="N3575" s="81">
        <f t="shared" si="727"/>
        <v>0</v>
      </c>
      <c r="O3575" s="82" t="str">
        <f>IF($J3559="TC",0,IF($J3559="Nso",0,VLOOKUP($A3556,'Class-9'!$B$9:$FL$108,66,0)))</f>
        <v/>
      </c>
    </row>
    <row r="3576" spans="1:15" ht="16.5" customHeight="1">
      <c r="A3576" s="1138"/>
      <c r="B3576" s="417" t="s">
        <v>200</v>
      </c>
      <c r="C3576" s="1112" t="str">
        <f>'Class-9'!$BP$3</f>
        <v>MATHEMATICS</v>
      </c>
      <c r="D3576" s="1113"/>
      <c r="E3576" s="81">
        <f>IF($J3559="TC",0,IF($J3559="Nso",0,VLOOKUP($A3556,'Class-9'!$B$9:$FL$108,67,0)))</f>
        <v>0</v>
      </c>
      <c r="F3576" s="81">
        <f>IF($J3559="TC",0,IF($J3559="Nso",0,VLOOKUP($A3556,'Class-9'!$B$9:$FL$108,68,0)))</f>
        <v>0</v>
      </c>
      <c r="G3576" s="257">
        <f t="shared" si="724"/>
        <v>0</v>
      </c>
      <c r="H3576" s="258">
        <f>IF($J3559="TC",0,IF($J3559="Nso",0,VLOOKUP($A3556,'Class-9'!$B$9:$FL$108,70,0)))</f>
        <v>0</v>
      </c>
      <c r="I3576" s="81">
        <f>IF($J3559="TC",0,IF($J3559="Nso",0,VLOOKUP($A3556,'Class-9'!$B$9:$FL$108,71,0)))</f>
        <v>0</v>
      </c>
      <c r="J3576" s="257">
        <f t="shared" si="725"/>
        <v>0</v>
      </c>
      <c r="K3576" s="81">
        <f>IF($J3559="TC",0,IF($J3559="Nso",0,VLOOKUP($A3556,'Class-9'!$B$9:$FL$108,73,0)))</f>
        <v>0</v>
      </c>
      <c r="L3576" s="81">
        <f>IF($J3559="Nso",0,VLOOKUP($A3556,'Class-9'!$B$9:$FL$108,74,0))</f>
        <v>0</v>
      </c>
      <c r="M3576" s="257">
        <f t="shared" si="726"/>
        <v>0</v>
      </c>
      <c r="N3576" s="81">
        <f t="shared" si="727"/>
        <v>0</v>
      </c>
      <c r="O3576" s="82" t="str">
        <f>IF($J3559="TC",0,IF($J3559="Nso",0,VLOOKUP($A3556,'Class-9'!$B$9:$FL$108,80,0)))</f>
        <v/>
      </c>
    </row>
    <row r="3577" spans="1:15" ht="16.5" customHeight="1">
      <c r="A3577" s="1138"/>
      <c r="B3577" s="417" t="s">
        <v>200</v>
      </c>
      <c r="C3577" s="1114" t="str">
        <f>'Class-9'!$CD$3</f>
        <v>SCIENCE</v>
      </c>
      <c r="D3577" s="1115"/>
      <c r="E3577" s="411">
        <f>IF($J3559="TC",0,IF($J3559="Nso",0,VLOOKUP($A3556,'Class-9'!$B$9:$FL$108,81,0)))</f>
        <v>0</v>
      </c>
      <c r="F3577" s="411">
        <f>IF($J3559="TC",0,IF($J3559="Nso",0,VLOOKUP($A3556,'Class-9'!$B$9:$FL$108,82,0)))</f>
        <v>0</v>
      </c>
      <c r="G3577" s="412">
        <f t="shared" si="724"/>
        <v>0</v>
      </c>
      <c r="H3577" s="413">
        <f>IF($J3559="TC",0,IF($J3559="Nso",0,VLOOKUP($A3556,'Class-9'!$B$9:$FL$108,84,0)))</f>
        <v>0</v>
      </c>
      <c r="I3577" s="411">
        <f>IF($J3559="TC",0,IF($J3559="Nso",0,VLOOKUP($A3556,'Class-9'!$B$9:$FL$108,85,0)))</f>
        <v>0</v>
      </c>
      <c r="J3577" s="412">
        <f t="shared" si="725"/>
        <v>0</v>
      </c>
      <c r="K3577" s="411">
        <f>IF($J3559="TC",0,IF($J3559="Nso",0,VLOOKUP($A3556,'Class-9'!$B$9:$FL$108,87,0)))</f>
        <v>0</v>
      </c>
      <c r="L3577" s="411">
        <f>IF($J3559="Nso",0,VLOOKUP($A3556,'Class-9'!$B$9:$FL$108,88,0))</f>
        <v>0</v>
      </c>
      <c r="M3577" s="412">
        <f t="shared" si="726"/>
        <v>0</v>
      </c>
      <c r="N3577" s="411">
        <f t="shared" si="727"/>
        <v>0</v>
      </c>
      <c r="O3577" s="414" t="str">
        <f>IF($J3559="TC",0,IF($J3559="Nso",0,VLOOKUP($A3556,'Class-9'!$B$9:$FL$108,94,0)))</f>
        <v/>
      </c>
    </row>
    <row r="3578" spans="1:15" ht="16.5" customHeight="1" thickBot="1">
      <c r="A3578" s="1138"/>
      <c r="B3578" s="417" t="s">
        <v>200</v>
      </c>
      <c r="C3578" s="1114" t="str">
        <f>'Class-9'!$CR$3</f>
        <v>SOCIAL SCIENCE</v>
      </c>
      <c r="D3578" s="1115"/>
      <c r="E3578" s="411">
        <f>IF($J3560="TC",0,IF($J3559="Nso",0,VLOOKUP($A3556,'Class-9'!$B$9:$FL$108,95,0)))</f>
        <v>0</v>
      </c>
      <c r="F3578" s="411">
        <f>IF($J3560="TC",0,IF($J3559="Nso",0,VLOOKUP($A3556,'Class-9'!$B$9:$FL$108,96,0)))</f>
        <v>0</v>
      </c>
      <c r="G3578" s="412">
        <f t="shared" si="724"/>
        <v>0</v>
      </c>
      <c r="H3578" s="413">
        <f>IF($J3560="TC",0,IF($J3559="Nso",0,VLOOKUP($A3556,'Class-9'!$B$9:$FL$108,98,0)))</f>
        <v>0</v>
      </c>
      <c r="I3578" s="411">
        <f>IF($J3560="TC",0,IF($J3559="Nso",0,VLOOKUP($A3556,'Class-9'!$B$9:$FL$108,99,0)))</f>
        <v>0</v>
      </c>
      <c r="J3578" s="412">
        <f t="shared" si="725"/>
        <v>0</v>
      </c>
      <c r="K3578" s="411">
        <f>IF($J3560="TC",0,IF($J3559="Nso",0,VLOOKUP($A3556,'Class-9'!$B$9:$FL$108,101,0)))</f>
        <v>0</v>
      </c>
      <c r="L3578" s="411">
        <f>IF($J3560="Nso",0,VLOOKUP($A3556,'Class-9'!$B$9:$FL$108,102,0))</f>
        <v>0</v>
      </c>
      <c r="M3578" s="412">
        <f t="shared" si="726"/>
        <v>0</v>
      </c>
      <c r="N3578" s="411">
        <f t="shared" si="727"/>
        <v>0</v>
      </c>
      <c r="O3578" s="414" t="str">
        <f>IF($J3560="TC",0,IF($J3559="Nso",0,VLOOKUP($A3556,'Class-9'!$B$9:$FL$108,108,0)))</f>
        <v/>
      </c>
    </row>
    <row r="3579" spans="1:15" ht="23.25" customHeight="1">
      <c r="A3579" s="1138"/>
      <c r="B3579" s="417" t="s">
        <v>200</v>
      </c>
      <c r="C3579" s="1116" t="s">
        <v>89</v>
      </c>
      <c r="D3579" s="1117"/>
      <c r="E3579" s="1118"/>
      <c r="F3579" s="1122" t="s">
        <v>90</v>
      </c>
      <c r="G3579" s="1123"/>
      <c r="H3579" s="1124" t="s">
        <v>91</v>
      </c>
      <c r="I3579" s="1125"/>
      <c r="J3579" s="1126" t="s">
        <v>47</v>
      </c>
      <c r="K3579" s="1127"/>
      <c r="L3579" s="415" t="s">
        <v>111</v>
      </c>
      <c r="M3579" s="1128" t="s">
        <v>45</v>
      </c>
      <c r="N3579" s="1129"/>
      <c r="O3579" s="416" t="s">
        <v>49</v>
      </c>
    </row>
    <row r="3580" spans="1:15" ht="20.25" customHeight="1" thickBot="1">
      <c r="A3580" s="1138"/>
      <c r="B3580" s="417" t="s">
        <v>200</v>
      </c>
      <c r="C3580" s="1119"/>
      <c r="D3580" s="1120"/>
      <c r="E3580" s="1121"/>
      <c r="F3580" s="1130">
        <f>IF($J3559="TC",0,IF($J3559="Nso",0,VLOOKUP($A3556,'Class-9'!$B$9:$FL$108,160,0)))</f>
        <v>0</v>
      </c>
      <c r="G3580" s="1131"/>
      <c r="H3580" s="1130">
        <f>IF($J3559="TC",0,IF($J3559="Nso",0,VLOOKUP($A3556,'Class-9'!$B$9:$FL$108,161,0)))</f>
        <v>0</v>
      </c>
      <c r="I3580" s="1131"/>
      <c r="J3580" s="1132">
        <f>IF($J3559="TC",0,IF($J3559="Nso",0,VLOOKUP($A3556,'Class-9'!$B$9:$FL$108,162,0)))</f>
        <v>0</v>
      </c>
      <c r="K3580" s="1133"/>
      <c r="L3580" s="259" t="str">
        <f>IF($J3559="TC",0,IF($J3559="Nso",0,VLOOKUP($A3556,'Class-9'!$B$9:$FL$108,163,0)))</f>
        <v/>
      </c>
      <c r="M3580" s="1134" t="str">
        <f>IF($J3559="TC","TC",IF($J3559="Nso","NSO",VLOOKUP($A3556,'Class-9'!$B$9:$FL$108,164,0)))</f>
        <v/>
      </c>
      <c r="N3580" s="1135"/>
      <c r="O3580" s="79" t="str">
        <f>IF($J3559="Nso",0,VLOOKUP($A3556,'Class-9'!$B$9:$FL$108,166,0))</f>
        <v/>
      </c>
    </row>
    <row r="3581" spans="1:15" ht="20.25" customHeight="1">
      <c r="A3581" s="1138"/>
      <c r="B3581" s="417" t="s">
        <v>200</v>
      </c>
      <c r="C3581" s="1061" t="s">
        <v>64</v>
      </c>
      <c r="D3581" s="1062"/>
      <c r="E3581" s="1062"/>
      <c r="F3581" s="1062"/>
      <c r="G3581" s="1062"/>
      <c r="H3581" s="1063"/>
      <c r="I3581" s="1064" t="s">
        <v>65</v>
      </c>
      <c r="J3581" s="1065"/>
      <c r="K3581" s="1065"/>
      <c r="L3581" s="83">
        <f>VLOOKUP($A3556,'Class-9'!$B$9:$FL$108,157,0)</f>
        <v>0</v>
      </c>
      <c r="M3581" s="1066" t="s">
        <v>121</v>
      </c>
      <c r="N3581" s="1067"/>
      <c r="O3581" s="1068"/>
    </row>
    <row r="3582" spans="1:15" ht="20.25" customHeight="1" thickBot="1">
      <c r="A3582" s="1138"/>
      <c r="B3582" s="417" t="s">
        <v>200</v>
      </c>
      <c r="C3582" s="1069" t="s">
        <v>60</v>
      </c>
      <c r="D3582" s="1070"/>
      <c r="E3582" s="1070"/>
      <c r="F3582" s="1071" t="s">
        <v>192</v>
      </c>
      <c r="G3582" s="1071"/>
      <c r="H3582" s="260" t="s">
        <v>53</v>
      </c>
      <c r="I3582" s="1072" t="s">
        <v>66</v>
      </c>
      <c r="J3582" s="1073"/>
      <c r="K3582" s="1073"/>
      <c r="L3582" s="113">
        <f>VLOOKUP($A3556,'Class-9'!$B$9:$FL$108,158,0)</f>
        <v>0</v>
      </c>
      <c r="M3582" s="1074" t="str">
        <f>IF($J3559="TC",0,IF($J3559="Nso",0,VLOOKUP($A3556,'Class-9'!$B$9:$FL$108,159,0)))</f>
        <v/>
      </c>
      <c r="N3582" s="1075"/>
      <c r="O3582" s="1076"/>
    </row>
    <row r="3583" spans="1:15" ht="17.25" customHeight="1">
      <c r="A3583" s="1138"/>
      <c r="B3583" s="417" t="s">
        <v>200</v>
      </c>
      <c r="C3583" s="1069"/>
      <c r="D3583" s="1070"/>
      <c r="E3583" s="1070"/>
      <c r="F3583" s="1071"/>
      <c r="G3583" s="1071"/>
      <c r="H3583" s="261" t="s">
        <v>119</v>
      </c>
      <c r="I3583" s="1077" t="s">
        <v>67</v>
      </c>
      <c r="J3583" s="1078"/>
      <c r="K3583" s="1078"/>
      <c r="L3583" s="1079">
        <f>IF($J3559="TC","Transferred",IF($J3559="Nso","NameSeparated",VLOOKUP($A3556,'Class-9'!$B$9:$FL$108,167,0)))</f>
        <v>0</v>
      </c>
      <c r="M3583" s="1079"/>
      <c r="N3583" s="1079"/>
      <c r="O3583" s="1080"/>
    </row>
    <row r="3584" spans="1:15" ht="17.25" customHeight="1">
      <c r="A3584" s="1138"/>
      <c r="B3584" s="417" t="s">
        <v>200</v>
      </c>
      <c r="C3584" s="1081" t="str">
        <f>'Class-9'!$DF$3</f>
        <v>Foundation Of Information Tech.</v>
      </c>
      <c r="D3584" s="1082"/>
      <c r="E3584" s="1083"/>
      <c r="F3584" s="1084" t="str">
        <f>IF($J3559="TC",0,IF($J3559="Nso",0,VLOOKUP($A3556,'Class-9'!$B$9:$GP$108,185,0)))</f>
        <v>0/200</v>
      </c>
      <c r="G3584" s="1084"/>
      <c r="H3584" s="78" t="str">
        <f>IF($J3559="TC",0,IF($J3559="Nso",0,VLOOKUP($A3556,'Class-9'!$B$9:$GP$108,120,0)))</f>
        <v/>
      </c>
      <c r="I3584" s="1085" t="s">
        <v>79</v>
      </c>
      <c r="J3584" s="1086"/>
      <c r="K3584" s="1086"/>
      <c r="L3584" s="1087">
        <f>'Class-9'!$T$2</f>
        <v>44676</v>
      </c>
      <c r="M3584" s="1088"/>
      <c r="N3584" s="1088"/>
      <c r="O3584" s="1089"/>
    </row>
    <row r="3585" spans="1:16" ht="21" customHeight="1">
      <c r="A3585" s="1138"/>
      <c r="B3585" s="417" t="s">
        <v>200</v>
      </c>
      <c r="C3585" s="1090" t="str">
        <f>'Class-9'!$DR$3</f>
        <v>Health &amp; Phy. Edu.</v>
      </c>
      <c r="D3585" s="1084"/>
      <c r="E3585" s="1084"/>
      <c r="F3585" s="1030" t="str">
        <f>IF($J3559="TC",0,IF($J3559="Nso",0,VLOOKUP($A3556,'Class-9'!$B$9:$GP$108,189,0)))</f>
        <v>0/200</v>
      </c>
      <c r="G3585" s="1031"/>
      <c r="H3585" s="78" t="str">
        <f>IF($J3559="TC",0,IF($J3559="Nso",0,VLOOKUP($A3556,'Class-9'!$B$9:$GP$108,132,0)))</f>
        <v/>
      </c>
      <c r="I3585" s="1091"/>
      <c r="J3585" s="1092"/>
      <c r="K3585" s="1092"/>
      <c r="L3585" s="1092"/>
      <c r="M3585" s="1092"/>
      <c r="N3585" s="1092"/>
      <c r="O3585" s="1093"/>
    </row>
    <row r="3586" spans="1:16" ht="21" customHeight="1">
      <c r="A3586" s="1138"/>
      <c r="B3586" s="417" t="s">
        <v>200</v>
      </c>
      <c r="C3586" s="1028" t="str">
        <f>'Class-9'!$ED$3</f>
        <v>S.U.P.W.</v>
      </c>
      <c r="D3586" s="1029"/>
      <c r="E3586" s="1029"/>
      <c r="F3586" s="1030" t="str">
        <f>IF($J3559="TC",0,IF($J3559="Nso",0,VLOOKUP($A3556,'Class-9'!$B$9:$GP$108,193,0)))</f>
        <v>0/100</v>
      </c>
      <c r="G3586" s="1031"/>
      <c r="H3586" s="78" t="str">
        <f>IF($J3559="TC",0,IF($J3559="Nso",0,VLOOKUP($A3556,'Class-9'!$B$9:$GP$108,138,0)))</f>
        <v/>
      </c>
      <c r="I3586" s="1094"/>
      <c r="J3586" s="1095"/>
      <c r="K3586" s="1095"/>
      <c r="L3586" s="1095"/>
      <c r="M3586" s="1095"/>
      <c r="N3586" s="1095"/>
      <c r="O3586" s="1096"/>
    </row>
    <row r="3587" spans="1:16" ht="14.25" customHeight="1">
      <c r="A3587" s="1138"/>
      <c r="B3587" s="417" t="s">
        <v>200</v>
      </c>
      <c r="C3587" s="1028" t="str">
        <f>'Class-9'!$EJ$3</f>
        <v>ART EDUCATION</v>
      </c>
      <c r="D3587" s="1029"/>
      <c r="E3587" s="1029"/>
      <c r="F3587" s="1030" t="str">
        <f>IF($J3558="TC",0,IF($J3558="Nso",0,VLOOKUP($A3556,'Class-9'!$B$9:$GP$108,197,0)))</f>
        <v>0/100</v>
      </c>
      <c r="G3587" s="1031"/>
      <c r="H3587" s="78" t="str">
        <f>IF($J3558="TC",0,IF($J3558="Nso",0,VLOOKUP($A3556,'Class-9'!$B$9:$GP$108,144,0)))</f>
        <v/>
      </c>
      <c r="I3587" s="1032" t="s">
        <v>92</v>
      </c>
      <c r="J3587" s="1033"/>
      <c r="K3587" s="1033"/>
      <c r="L3587" s="1033"/>
      <c r="M3587" s="1033"/>
      <c r="N3587" s="1033"/>
      <c r="O3587" s="1034"/>
    </row>
    <row r="3588" spans="1:16" ht="14.25" customHeight="1" thickBot="1">
      <c r="A3588" s="1138"/>
      <c r="B3588" s="417" t="s">
        <v>200</v>
      </c>
      <c r="C3588" s="1035" t="str">
        <f>'Class-9'!$EP$3</f>
        <v>H &amp; C RAJ</v>
      </c>
      <c r="D3588" s="1036"/>
      <c r="E3588" s="1036"/>
      <c r="F3588" s="1037" t="str">
        <f>IF($J3559="TC",0,IF($J3559="Nso",0,VLOOKUP($A3556,'Class-9'!$B$9:$GU$108,201,0)))</f>
        <v>0/200</v>
      </c>
      <c r="G3588" s="1038"/>
      <c r="H3588" s="374" t="str">
        <f>IF($J3559="TC",0,IF($J3559="Nso",0,VLOOKUP($A3556,'Class-9'!$B$9:$GU$108,156,0)))</f>
        <v/>
      </c>
      <c r="I3588" s="1032" t="s">
        <v>73</v>
      </c>
      <c r="J3588" s="1033"/>
      <c r="K3588" s="1033"/>
      <c r="L3588" s="1033"/>
      <c r="M3588" s="1033"/>
      <c r="N3588" s="1033"/>
      <c r="O3588" s="1034"/>
    </row>
    <row r="3589" spans="1:16" ht="20.25" customHeight="1">
      <c r="A3589" s="1138"/>
      <c r="B3589" s="417" t="s">
        <v>200</v>
      </c>
      <c r="C3589" s="1046" t="s">
        <v>204</v>
      </c>
      <c r="D3589" s="1047"/>
      <c r="E3589" s="1048"/>
      <c r="F3589" s="1055" t="s">
        <v>205</v>
      </c>
      <c r="G3589" s="1056"/>
      <c r="H3589" s="434" t="s">
        <v>34</v>
      </c>
      <c r="I3589" s="1039" t="s">
        <v>74</v>
      </c>
      <c r="J3589" s="1033"/>
      <c r="K3589" s="1033"/>
      <c r="L3589" s="1033"/>
      <c r="M3589" s="1033"/>
      <c r="N3589" s="1033"/>
      <c r="O3589" s="1034"/>
    </row>
    <row r="3590" spans="1:16" ht="20.25" customHeight="1">
      <c r="A3590" s="1138"/>
      <c r="B3590" s="417" t="s">
        <v>200</v>
      </c>
      <c r="C3590" s="1049"/>
      <c r="D3590" s="1050"/>
      <c r="E3590" s="1051"/>
      <c r="F3590" s="1057" t="s">
        <v>206</v>
      </c>
      <c r="G3590" s="1058"/>
      <c r="H3590" s="435" t="s">
        <v>203</v>
      </c>
      <c r="I3590" s="1040" t="s">
        <v>75</v>
      </c>
      <c r="J3590" s="1041"/>
      <c r="K3590" s="1041"/>
      <c r="L3590" s="1041"/>
      <c r="M3590" s="1041"/>
      <c r="N3590" s="1041"/>
      <c r="O3590" s="1042"/>
    </row>
    <row r="3591" spans="1:16" ht="16.5" customHeight="1">
      <c r="A3591" s="1138"/>
      <c r="B3591" s="417" t="s">
        <v>200</v>
      </c>
      <c r="C3591" s="1049"/>
      <c r="D3591" s="1050"/>
      <c r="E3591" s="1051"/>
      <c r="F3591" s="1057" t="s">
        <v>210</v>
      </c>
      <c r="G3591" s="1058"/>
      <c r="H3591" s="435" t="s">
        <v>68</v>
      </c>
      <c r="I3591" s="1043"/>
      <c r="J3591" s="1044"/>
      <c r="K3591" s="1044"/>
      <c r="L3591" s="1044"/>
      <c r="M3591" s="1044"/>
      <c r="N3591" s="1044"/>
      <c r="O3591" s="1045"/>
    </row>
    <row r="3592" spans="1:16" ht="16.5" customHeight="1">
      <c r="A3592" s="1138"/>
      <c r="B3592" s="417" t="s">
        <v>200</v>
      </c>
      <c r="C3592" s="1049"/>
      <c r="D3592" s="1050"/>
      <c r="E3592" s="1051"/>
      <c r="F3592" s="1057" t="s">
        <v>211</v>
      </c>
      <c r="G3592" s="1058"/>
      <c r="H3592" s="435" t="s">
        <v>69</v>
      </c>
      <c r="I3592" s="1043"/>
      <c r="J3592" s="1044"/>
      <c r="K3592" s="1044"/>
      <c r="L3592" s="1044"/>
      <c r="M3592" s="1044"/>
      <c r="N3592" s="1044"/>
      <c r="O3592" s="1045"/>
    </row>
    <row r="3593" spans="1:16" ht="16.5" customHeight="1">
      <c r="A3593" s="1138"/>
      <c r="B3593" s="417" t="s">
        <v>200</v>
      </c>
      <c r="C3593" s="1049"/>
      <c r="D3593" s="1050"/>
      <c r="E3593" s="1051"/>
      <c r="F3593" s="1057" t="s">
        <v>120</v>
      </c>
      <c r="G3593" s="1058"/>
      <c r="H3593" s="435" t="s">
        <v>71</v>
      </c>
      <c r="I3593" s="1022" t="s">
        <v>93</v>
      </c>
      <c r="J3593" s="1023"/>
      <c r="K3593" s="1023"/>
      <c r="L3593" s="1023"/>
      <c r="M3593" s="1023"/>
      <c r="N3593" s="1023"/>
      <c r="O3593" s="1024"/>
    </row>
    <row r="3594" spans="1:16" ht="16.5" customHeight="1" thickBot="1">
      <c r="A3594" s="1138"/>
      <c r="B3594" s="418" t="s">
        <v>200</v>
      </c>
      <c r="C3594" s="1052"/>
      <c r="D3594" s="1053"/>
      <c r="E3594" s="1054"/>
      <c r="F3594" s="1059" t="s">
        <v>208</v>
      </c>
      <c r="G3594" s="1060"/>
      <c r="H3594" s="436" t="s">
        <v>70</v>
      </c>
      <c r="I3594" s="1025"/>
      <c r="J3594" s="1026"/>
      <c r="K3594" s="1026"/>
      <c r="L3594" s="1026"/>
      <c r="M3594" s="1026"/>
      <c r="N3594" s="1026"/>
      <c r="O3594" s="1027"/>
    </row>
    <row r="3595" spans="1:16" ht="15.75" thickTop="1">
      <c r="A3595" s="1136"/>
      <c r="B3595" s="1136"/>
      <c r="C3595" s="1136"/>
      <c r="D3595" s="1136"/>
      <c r="E3595" s="1136"/>
      <c r="F3595" s="1136"/>
      <c r="G3595" s="1136"/>
      <c r="H3595" s="1136"/>
      <c r="I3595" s="1136"/>
      <c r="J3595" s="1136"/>
      <c r="K3595" s="1136"/>
      <c r="L3595" s="1136"/>
      <c r="M3595" s="1136"/>
      <c r="N3595" s="1136"/>
      <c r="O3595" s="1136"/>
    </row>
    <row r="3596" spans="1:16" ht="24.75" customHeight="1" thickBot="1">
      <c r="A3596" s="263">
        <f>A3556+1</f>
        <v>92</v>
      </c>
      <c r="B3596" s="1137" t="s">
        <v>56</v>
      </c>
      <c r="C3596" s="1137"/>
      <c r="D3596" s="1137"/>
      <c r="E3596" s="1137"/>
      <c r="F3596" s="1137"/>
      <c r="G3596" s="1137"/>
      <c r="H3596" s="1137"/>
      <c r="I3596" s="1137"/>
      <c r="J3596" s="1137"/>
      <c r="K3596" s="1137"/>
      <c r="L3596" s="1137"/>
      <c r="M3596" s="1137"/>
      <c r="N3596" s="1137"/>
      <c r="O3596" s="1137"/>
    </row>
    <row r="3597" spans="1:16" s="430" customFormat="1" ht="30.75" customHeight="1" thickTop="1">
      <c r="A3597" s="1138"/>
      <c r="B3597" s="1139"/>
      <c r="C3597" s="1140"/>
      <c r="D3597" s="1143" t="str">
        <f>Master!$E$8</f>
        <v>Govt. Sr. Secondary School Raimalwada</v>
      </c>
      <c r="E3597" s="1144"/>
      <c r="F3597" s="1144"/>
      <c r="G3597" s="1144"/>
      <c r="H3597" s="1144"/>
      <c r="I3597" s="1144"/>
      <c r="J3597" s="1144"/>
      <c r="K3597" s="1144"/>
      <c r="L3597" s="1144"/>
      <c r="M3597" s="1144"/>
      <c r="N3597" s="1144"/>
      <c r="O3597" s="1145"/>
    </row>
    <row r="3598" spans="1:16" ht="26.25" customHeight="1" thickBot="1">
      <c r="A3598" s="1138"/>
      <c r="B3598" s="1141"/>
      <c r="C3598" s="1142"/>
      <c r="D3598" s="1146" t="str">
        <f>Master!$E$11</f>
        <v>P.S.-Bapini (Jodhpur)</v>
      </c>
      <c r="E3598" s="1147"/>
      <c r="F3598" s="1147"/>
      <c r="G3598" s="1147"/>
      <c r="H3598" s="1147"/>
      <c r="I3598" s="1147"/>
      <c r="J3598" s="1147"/>
      <c r="K3598" s="1147"/>
      <c r="L3598" s="1147"/>
      <c r="M3598" s="1147"/>
      <c r="N3598" s="1147"/>
      <c r="O3598" s="1148"/>
    </row>
    <row r="3599" spans="1:16" ht="22.5" customHeight="1">
      <c r="A3599" s="1138"/>
      <c r="B3599" s="262"/>
      <c r="C3599" s="1149" t="s">
        <v>183</v>
      </c>
      <c r="D3599" s="1150"/>
      <c r="E3599" s="1150"/>
      <c r="F3599" s="1150"/>
      <c r="G3599" s="1151"/>
      <c r="H3599" s="1158" t="s">
        <v>156</v>
      </c>
      <c r="I3599" s="1158"/>
      <c r="J3599" s="1161">
        <f>VLOOKUP($A3596,'Class-9'!$B$9:$K$108,6)</f>
        <v>0</v>
      </c>
      <c r="K3599" s="1162"/>
      <c r="L3599" s="1167" t="s">
        <v>76</v>
      </c>
      <c r="M3599" s="1168"/>
      <c r="N3599" s="1169" t="str">
        <f>Master!$E$14</f>
        <v>08151106901</v>
      </c>
      <c r="O3599" s="1170"/>
    </row>
    <row r="3600" spans="1:16" ht="18.75" customHeight="1">
      <c r="A3600" s="1138"/>
      <c r="B3600" s="37"/>
      <c r="C3600" s="1152"/>
      <c r="D3600" s="1153"/>
      <c r="E3600" s="1153"/>
      <c r="F3600" s="1153"/>
      <c r="G3600" s="1154"/>
      <c r="H3600" s="1159"/>
      <c r="I3600" s="1159"/>
      <c r="J3600" s="1163"/>
      <c r="K3600" s="1164"/>
      <c r="L3600" s="1171" t="s">
        <v>72</v>
      </c>
      <c r="M3600" s="1172"/>
      <c r="N3600" s="1172"/>
      <c r="O3600" s="1173"/>
      <c r="P3600" s="104" t="s">
        <v>191</v>
      </c>
    </row>
    <row r="3601" spans="1:15" ht="23.25" customHeight="1" thickBot="1">
      <c r="A3601" s="1138"/>
      <c r="B3601" s="37"/>
      <c r="C3601" s="1155"/>
      <c r="D3601" s="1156"/>
      <c r="E3601" s="1156"/>
      <c r="F3601" s="1156"/>
      <c r="G3601" s="1157"/>
      <c r="H3601" s="1160"/>
      <c r="I3601" s="1160"/>
      <c r="J3601" s="1165"/>
      <c r="K3601" s="1166"/>
      <c r="L3601" s="1174" t="s">
        <v>57</v>
      </c>
      <c r="M3601" s="1175"/>
      <c r="N3601" s="1176" t="str">
        <f>Master!$E$6</f>
        <v>2021-22</v>
      </c>
      <c r="O3601" s="1177"/>
    </row>
    <row r="3602" spans="1:15" ht="20.25" customHeight="1">
      <c r="A3602" s="1138"/>
      <c r="B3602" s="417" t="s">
        <v>200</v>
      </c>
      <c r="C3602" s="1178" t="s">
        <v>22</v>
      </c>
      <c r="D3602" s="1179"/>
      <c r="E3602" s="1179"/>
      <c r="F3602" s="1180"/>
      <c r="G3602" s="23" t="s">
        <v>181</v>
      </c>
      <c r="H3602" s="1181">
        <f>VLOOKUP($A3596,'Class-9'!$B$9:$FL$108,4,0)</f>
        <v>0</v>
      </c>
      <c r="I3602" s="1181"/>
      <c r="J3602" s="1181"/>
      <c r="K3602" s="1181"/>
      <c r="L3602" s="1181"/>
      <c r="M3602" s="1181"/>
      <c r="N3602" s="1181"/>
      <c r="O3602" s="1182"/>
    </row>
    <row r="3603" spans="1:15" ht="20.25" customHeight="1">
      <c r="A3603" s="1138"/>
      <c r="B3603" s="417" t="s">
        <v>200</v>
      </c>
      <c r="C3603" s="1183" t="s">
        <v>24</v>
      </c>
      <c r="D3603" s="1184"/>
      <c r="E3603" s="1184"/>
      <c r="F3603" s="1185"/>
      <c r="G3603" s="31" t="s">
        <v>181</v>
      </c>
      <c r="H3603" s="1186">
        <f>VLOOKUP($A3596,'Class-9'!$B$9:$FL$108,7,0)</f>
        <v>0</v>
      </c>
      <c r="I3603" s="1186"/>
      <c r="J3603" s="1186"/>
      <c r="K3603" s="1186"/>
      <c r="L3603" s="1186"/>
      <c r="M3603" s="1186"/>
      <c r="N3603" s="1186"/>
      <c r="O3603" s="1187"/>
    </row>
    <row r="3604" spans="1:15" ht="20.25" customHeight="1">
      <c r="A3604" s="1138"/>
      <c r="B3604" s="417" t="s">
        <v>200</v>
      </c>
      <c r="C3604" s="1183" t="s">
        <v>25</v>
      </c>
      <c r="D3604" s="1184"/>
      <c r="E3604" s="1184"/>
      <c r="F3604" s="1185"/>
      <c r="G3604" s="31" t="s">
        <v>181</v>
      </c>
      <c r="H3604" s="1186">
        <f>VLOOKUP($A3596,'Class-9'!$B$9:$FL$108,8,0)</f>
        <v>0</v>
      </c>
      <c r="I3604" s="1186"/>
      <c r="J3604" s="1186"/>
      <c r="K3604" s="1186"/>
      <c r="L3604" s="1186"/>
      <c r="M3604" s="1186"/>
      <c r="N3604" s="1186"/>
      <c r="O3604" s="1187"/>
    </row>
    <row r="3605" spans="1:15" ht="20.25" customHeight="1">
      <c r="A3605" s="1138"/>
      <c r="B3605" s="417" t="s">
        <v>200</v>
      </c>
      <c r="C3605" s="1183" t="s">
        <v>58</v>
      </c>
      <c r="D3605" s="1184"/>
      <c r="E3605" s="1184"/>
      <c r="F3605" s="1185"/>
      <c r="G3605" s="31" t="s">
        <v>181</v>
      </c>
      <c r="H3605" s="1186">
        <f>VLOOKUP($A3596,'Class-9'!$B$9:$FL$108,9,0)</f>
        <v>0</v>
      </c>
      <c r="I3605" s="1186"/>
      <c r="J3605" s="1186"/>
      <c r="K3605" s="1186"/>
      <c r="L3605" s="1186"/>
      <c r="M3605" s="1186"/>
      <c r="N3605" s="1186"/>
      <c r="O3605" s="1187"/>
    </row>
    <row r="3606" spans="1:15" ht="20.25" customHeight="1">
      <c r="A3606" s="1138"/>
      <c r="B3606" s="417" t="s">
        <v>200</v>
      </c>
      <c r="C3606" s="1183" t="s">
        <v>59</v>
      </c>
      <c r="D3606" s="1184"/>
      <c r="E3606" s="1184"/>
      <c r="F3606" s="1185"/>
      <c r="G3606" s="31" t="s">
        <v>181</v>
      </c>
      <c r="H3606" s="1188" t="str">
        <f>CONCATENATE('Class-9'!$G$4,'Class-9'!$J$4)</f>
        <v>9(A)</v>
      </c>
      <c r="I3606" s="1186"/>
      <c r="J3606" s="1186"/>
      <c r="K3606" s="1186"/>
      <c r="L3606" s="1186"/>
      <c r="M3606" s="1186"/>
      <c r="N3606" s="1186"/>
      <c r="O3606" s="1187"/>
    </row>
    <row r="3607" spans="1:15" ht="20.25" customHeight="1" thickBot="1">
      <c r="A3607" s="1138"/>
      <c r="B3607" s="417" t="s">
        <v>200</v>
      </c>
      <c r="C3607" s="1189" t="s">
        <v>27</v>
      </c>
      <c r="D3607" s="1190"/>
      <c r="E3607" s="1190"/>
      <c r="F3607" s="1191"/>
      <c r="G3607" s="80" t="s">
        <v>181</v>
      </c>
      <c r="H3607" s="1192">
        <f>VLOOKUP($A3596,'Class-9'!$B$9:$FL$108,10,0)</f>
        <v>0</v>
      </c>
      <c r="I3607" s="1192"/>
      <c r="J3607" s="1192"/>
      <c r="K3607" s="1192"/>
      <c r="L3607" s="1192"/>
      <c r="M3607" s="1192"/>
      <c r="N3607" s="1192"/>
      <c r="O3607" s="1193"/>
    </row>
    <row r="3608" spans="1:15" ht="16.5" customHeight="1">
      <c r="A3608" s="1138"/>
      <c r="B3608" s="417" t="s">
        <v>200</v>
      </c>
      <c r="C3608" s="1194" t="s">
        <v>60</v>
      </c>
      <c r="D3608" s="1195"/>
      <c r="E3608" s="1198" t="s">
        <v>81</v>
      </c>
      <c r="F3608" s="1198" t="s">
        <v>82</v>
      </c>
      <c r="G3608" s="1200" t="s">
        <v>32</v>
      </c>
      <c r="H3608" s="1202" t="s">
        <v>61</v>
      </c>
      <c r="I3608" s="1202"/>
      <c r="J3608" s="1203"/>
      <c r="K3608" s="1204" t="s">
        <v>97</v>
      </c>
      <c r="L3608" s="1205"/>
      <c r="M3608" s="1206"/>
      <c r="N3608" s="1097" t="s">
        <v>88</v>
      </c>
      <c r="O3608" s="1099" t="s">
        <v>118</v>
      </c>
    </row>
    <row r="3609" spans="1:15" ht="16.5" customHeight="1">
      <c r="A3609" s="1138"/>
      <c r="B3609" s="417" t="s">
        <v>200</v>
      </c>
      <c r="C3609" s="1196"/>
      <c r="D3609" s="1197"/>
      <c r="E3609" s="1199"/>
      <c r="F3609" s="1199"/>
      <c r="G3609" s="1201"/>
      <c r="H3609" s="428" t="s">
        <v>31</v>
      </c>
      <c r="I3609" s="254" t="s">
        <v>194</v>
      </c>
      <c r="J3609" s="429" t="s">
        <v>32</v>
      </c>
      <c r="K3609" s="428" t="s">
        <v>31</v>
      </c>
      <c r="L3609" s="254" t="s">
        <v>194</v>
      </c>
      <c r="M3609" s="429" t="s">
        <v>32</v>
      </c>
      <c r="N3609" s="1098"/>
      <c r="O3609" s="1100"/>
    </row>
    <row r="3610" spans="1:15" ht="16.5" customHeight="1" thickBot="1">
      <c r="A3610" s="1138"/>
      <c r="B3610" s="417" t="s">
        <v>200</v>
      </c>
      <c r="C3610" s="1102" t="s">
        <v>62</v>
      </c>
      <c r="D3610" s="1103"/>
      <c r="E3610" s="253">
        <f>'Class-9'!$L$7</f>
        <v>10</v>
      </c>
      <c r="F3610" s="253">
        <f>'Class-9'!$M$7</f>
        <v>10</v>
      </c>
      <c r="G3610" s="255">
        <f>SUM(E3610:F3610)</f>
        <v>20</v>
      </c>
      <c r="H3610" s="253">
        <f>'Class-9'!$O$7</f>
        <v>24</v>
      </c>
      <c r="I3610" s="253">
        <f>'Class-9'!$P$7</f>
        <v>6</v>
      </c>
      <c r="J3610" s="255">
        <f>SUM(H3610:I3610)</f>
        <v>30</v>
      </c>
      <c r="K3610" s="253">
        <f>'Class-9'!$R$7</f>
        <v>40</v>
      </c>
      <c r="L3610" s="253">
        <f>'Class-9'!$S$7</f>
        <v>10</v>
      </c>
      <c r="M3610" s="255">
        <f>SUM(K3610:L3610)</f>
        <v>50</v>
      </c>
      <c r="N3610" s="129">
        <f>SUM(G3610,J3610,M3610)</f>
        <v>100</v>
      </c>
      <c r="O3610" s="1101"/>
    </row>
    <row r="3611" spans="1:15" ht="16.5" customHeight="1">
      <c r="A3611" s="1138"/>
      <c r="B3611" s="417" t="s">
        <v>200</v>
      </c>
      <c r="C3611" s="1104" t="str">
        <f>'Class-9'!$L$3</f>
        <v>HINDI</v>
      </c>
      <c r="D3611" s="1105"/>
      <c r="E3611" s="81">
        <f>IF($J3599="TC",0,IF($J3599="Nso",0,VLOOKUP($A3596,'Class-9'!$B$9:$FL$108,11,0)))</f>
        <v>0</v>
      </c>
      <c r="F3611" s="81">
        <f>IF($J3599="TC",0,IF($J3599="Nso",0,VLOOKUP($A3596,'Class-9'!$B$9:$FL$108,12,0)))</f>
        <v>0</v>
      </c>
      <c r="G3611" s="256">
        <f>E3611+F3611</f>
        <v>0</v>
      </c>
      <c r="H3611" s="81">
        <f>IF($J3599="TC",0,IF($J3599="Nso",0,VLOOKUP($A3596,'Class-9'!$B$9:$FL$108,14,0)))</f>
        <v>0</v>
      </c>
      <c r="I3611" s="81">
        <f>IF($J3599="TC",0,IF($J3599="Nso",0,VLOOKUP($A3596,'Class-9'!$B$9:$FL$108,15,0)))</f>
        <v>0</v>
      </c>
      <c r="J3611" s="256">
        <f>H3611+I3611</f>
        <v>0</v>
      </c>
      <c r="K3611" s="81">
        <f>IF($J3599="TC",0,IF($J3599="Nso",0,VLOOKUP($A3596,'Class-9'!$B$9:$FL$108,17,0)))</f>
        <v>0</v>
      </c>
      <c r="L3611" s="81">
        <f>IF($J3599="Nso",0,VLOOKUP($A3596,'Class-9'!$B$9:$FL$108,18,0))</f>
        <v>0</v>
      </c>
      <c r="M3611" s="256">
        <f>K3611+L3611</f>
        <v>0</v>
      </c>
      <c r="N3611" s="81">
        <f>G3611+J3611+M3611</f>
        <v>0</v>
      </c>
      <c r="O3611" s="82" t="str">
        <f>IF($J3599="TC",0,IF($J3599="Nso",0,VLOOKUP($A3596,'Class-9'!$B$9:$FL$108,24,0)))</f>
        <v/>
      </c>
    </row>
    <row r="3612" spans="1:15" ht="16.5" customHeight="1" thickBot="1">
      <c r="A3612" s="1138"/>
      <c r="B3612" s="417" t="s">
        <v>200</v>
      </c>
      <c r="C3612" s="1106" t="str">
        <f>'Class-9'!$Z$3</f>
        <v>ENGLISH</v>
      </c>
      <c r="D3612" s="1107"/>
      <c r="E3612" s="419">
        <f>IF($J3599="TC",0,IF($J3599="Nso",0,VLOOKUP($A3596,'Class-9'!$B$9:$FL$108,25,0)))</f>
        <v>0</v>
      </c>
      <c r="F3612" s="419">
        <f>IF($J3599="TC",0,IF($J3599="Nso",0,VLOOKUP($A3596,'Class-9'!$B$9:$FL$108,26,0)))</f>
        <v>0</v>
      </c>
      <c r="G3612" s="420">
        <f t="shared" ref="G3612" si="728">E3612+F3612</f>
        <v>0</v>
      </c>
      <c r="H3612" s="421">
        <f>IF($J3599="TC",0,IF($J3599="Nso",0,VLOOKUP($A3596,'Class-9'!$B$9:$FL$108,28,0)))</f>
        <v>0</v>
      </c>
      <c r="I3612" s="419">
        <f>IF($J3599="TC",0,IF($J3599="Nso",0,VLOOKUP($A3596,'Class-9'!$B$9:$FL$108,29,0)))</f>
        <v>0</v>
      </c>
      <c r="J3612" s="420">
        <f t="shared" ref="J3612" si="729">H3612+I3612</f>
        <v>0</v>
      </c>
      <c r="K3612" s="419">
        <f>IF($J3599="TC",0,IF($J3599="Nso",0,VLOOKUP($A3596,'Class-9'!$B$9:$FL$108,31,0)))</f>
        <v>0</v>
      </c>
      <c r="L3612" s="419">
        <f>IF($J3599="Nso",0,VLOOKUP($A3596,'Class-9'!$B$9:$FL$108,32,0))</f>
        <v>0</v>
      </c>
      <c r="M3612" s="420">
        <f t="shared" ref="M3612" si="730">K3612+L3612</f>
        <v>0</v>
      </c>
      <c r="N3612" s="419">
        <f t="shared" ref="N3612" si="731">G3612+J3612+M3612</f>
        <v>0</v>
      </c>
      <c r="O3612" s="422" t="str">
        <f>IF($J3599="TC",0,IF($J3599="Nso",0,VLOOKUP($A3596,'Class-9'!$B$9:$FL$108,38,0)))</f>
        <v/>
      </c>
    </row>
    <row r="3613" spans="1:15" ht="16.5" customHeight="1" thickBot="1">
      <c r="A3613" s="1138"/>
      <c r="B3613" s="417" t="s">
        <v>200</v>
      </c>
      <c r="C3613" s="1108" t="s">
        <v>62</v>
      </c>
      <c r="D3613" s="1109"/>
      <c r="E3613" s="424">
        <f>'Class-9'!$AN$7</f>
        <v>20</v>
      </c>
      <c r="F3613" s="424">
        <f>'Class-9'!$AO$7</f>
        <v>20</v>
      </c>
      <c r="G3613" s="425">
        <f>SUM(E3613:F3613)</f>
        <v>40</v>
      </c>
      <c r="H3613" s="424">
        <f>'Class-9'!$AQ$7</f>
        <v>48</v>
      </c>
      <c r="I3613" s="424">
        <f>'Class-9'!$AR$7</f>
        <v>12</v>
      </c>
      <c r="J3613" s="425">
        <f>SUM(H3613:I3613)</f>
        <v>60</v>
      </c>
      <c r="K3613" s="424">
        <f>'Class-9'!$AT$7</f>
        <v>80</v>
      </c>
      <c r="L3613" s="424">
        <f>'Class-9'!$AU$7</f>
        <v>20</v>
      </c>
      <c r="M3613" s="425">
        <f>SUM(K3613:L3613)</f>
        <v>100</v>
      </c>
      <c r="N3613" s="426">
        <f>SUM(G3613,J3613,M3613)</f>
        <v>200</v>
      </c>
      <c r="O3613" s="427" t="s">
        <v>201</v>
      </c>
    </row>
    <row r="3614" spans="1:15" ht="16.5" customHeight="1">
      <c r="A3614" s="1138"/>
      <c r="B3614" s="417" t="s">
        <v>200</v>
      </c>
      <c r="C3614" s="1110" t="str">
        <f>'Class-9'!$AN$3</f>
        <v>SANSKRIT-I</v>
      </c>
      <c r="D3614" s="1111"/>
      <c r="E3614" s="81">
        <f>IF($J3599="TC",0,IF($J3599="Nso",0,VLOOKUP($A3596,'Class-9'!$B$9:$FL$108,39,0)))</f>
        <v>0</v>
      </c>
      <c r="F3614" s="81">
        <f>IF($J3599="TC",0,IF($J3599="TC",0,IF($J3599="Nso",0,VLOOKUP($A3596,'Class-9'!$B$9:$FL$108,40,0))))</f>
        <v>0</v>
      </c>
      <c r="G3614" s="423">
        <f t="shared" ref="G3614:G3618" si="732">E3614+F3614</f>
        <v>0</v>
      </c>
      <c r="H3614" s="410">
        <f>IF($J3599="TC",0,IF($J3599="Nso",0,VLOOKUP($A3596,'Class-9'!$B$9:$FL$108,42,0)))</f>
        <v>0</v>
      </c>
      <c r="I3614" s="81">
        <f>IF($J3599="TC",0,IF($J3599="Nso",0,VLOOKUP($A3596,'Class-9'!$B$9:$FL$108,43,0)))</f>
        <v>0</v>
      </c>
      <c r="J3614" s="423">
        <f t="shared" ref="J3614:J3618" si="733">H3614+I3614</f>
        <v>0</v>
      </c>
      <c r="K3614" s="81">
        <f>IF($J3599="TC",0,IF($J3599="Nso",0,VLOOKUP($A3596,'Class-9'!$B$9:$FL$108,45,0)))</f>
        <v>0</v>
      </c>
      <c r="L3614" s="81">
        <f>IF($J3599="Nso",0,VLOOKUP($A3596,'Class-9'!$B$9:$FL$108,46,0))</f>
        <v>0</v>
      </c>
      <c r="M3614" s="423">
        <f t="shared" ref="M3614:M3618" si="734">K3614+L3614</f>
        <v>0</v>
      </c>
      <c r="N3614" s="81">
        <f t="shared" ref="N3614:N3618" si="735">G3614+J3614+M3614</f>
        <v>0</v>
      </c>
      <c r="O3614" s="82" t="str">
        <f>IF($J3599="TC",0,IF($J3599="Nso",0,VLOOKUP($A3596,'Class-9'!$B$9:$FL$108,52,0)))</f>
        <v/>
      </c>
    </row>
    <row r="3615" spans="1:15" ht="16.5" customHeight="1">
      <c r="A3615" s="1138"/>
      <c r="B3615" s="417" t="s">
        <v>200</v>
      </c>
      <c r="C3615" s="1112" t="str">
        <f>'Class-9'!$BB$3</f>
        <v>SANSKRIT-II</v>
      </c>
      <c r="D3615" s="1113"/>
      <c r="E3615" s="81">
        <f>IF($J3599="TC",0,IF($J3599="Nso",0,VLOOKUP($A3596,'Class-9'!$B$9:$FL$108,53,0)))</f>
        <v>0</v>
      </c>
      <c r="F3615" s="81">
        <f>IF($J3599="TC",0,IF($J3599="Nso",0,VLOOKUP($A3596,'Class-9'!$B$9:$FL$108,54,0)))</f>
        <v>0</v>
      </c>
      <c r="G3615" s="257">
        <f t="shared" si="732"/>
        <v>0</v>
      </c>
      <c r="H3615" s="258">
        <f>IF($J3599="TC",0,IF($J3599="Nso",0,VLOOKUP($A3596,'Class-9'!$B$9:$FL$108,56,0)))</f>
        <v>0</v>
      </c>
      <c r="I3615" s="81">
        <f>IF($J3599="TC",0,IF($J3599="Nso",0,VLOOKUP($A3596,'Class-9'!$B$9:$FL$108,57,0)))</f>
        <v>0</v>
      </c>
      <c r="J3615" s="257">
        <f t="shared" si="733"/>
        <v>0</v>
      </c>
      <c r="K3615" s="81">
        <f>IF($J3599="TC",0,IF($J3599="Nso",0,VLOOKUP($A3596,'Class-9'!$B$9:$FL$108,59,0)))</f>
        <v>0</v>
      </c>
      <c r="L3615" s="81">
        <f>IF($J3599="Nso",0,VLOOKUP($A3596,'Class-9'!$B$9:$FL$108,60,0))</f>
        <v>0</v>
      </c>
      <c r="M3615" s="257">
        <f t="shared" si="734"/>
        <v>0</v>
      </c>
      <c r="N3615" s="81">
        <f t="shared" si="735"/>
        <v>0</v>
      </c>
      <c r="O3615" s="82" t="str">
        <f>IF($J3599="TC",0,IF($J3599="Nso",0,VLOOKUP($A3596,'Class-9'!$B$9:$FL$108,66,0)))</f>
        <v/>
      </c>
    </row>
    <row r="3616" spans="1:15" ht="16.5" customHeight="1">
      <c r="A3616" s="1138"/>
      <c r="B3616" s="417" t="s">
        <v>200</v>
      </c>
      <c r="C3616" s="1112" t="str">
        <f>'Class-9'!$BP$3</f>
        <v>MATHEMATICS</v>
      </c>
      <c r="D3616" s="1113"/>
      <c r="E3616" s="81">
        <f>IF($J3599="TC",0,IF($J3599="Nso",0,VLOOKUP($A3596,'Class-9'!$B$9:$FL$108,67,0)))</f>
        <v>0</v>
      </c>
      <c r="F3616" s="81">
        <f>IF($J3599="TC",0,IF($J3599="Nso",0,VLOOKUP($A3596,'Class-9'!$B$9:$FL$108,68,0)))</f>
        <v>0</v>
      </c>
      <c r="G3616" s="257">
        <f t="shared" si="732"/>
        <v>0</v>
      </c>
      <c r="H3616" s="258">
        <f>IF($J3599="TC",0,IF($J3599="Nso",0,VLOOKUP($A3596,'Class-9'!$B$9:$FL$108,70,0)))</f>
        <v>0</v>
      </c>
      <c r="I3616" s="81">
        <f>IF($J3599="TC",0,IF($J3599="Nso",0,VLOOKUP($A3596,'Class-9'!$B$9:$FL$108,71,0)))</f>
        <v>0</v>
      </c>
      <c r="J3616" s="257">
        <f t="shared" si="733"/>
        <v>0</v>
      </c>
      <c r="K3616" s="81">
        <f>IF($J3599="TC",0,IF($J3599="Nso",0,VLOOKUP($A3596,'Class-9'!$B$9:$FL$108,73,0)))</f>
        <v>0</v>
      </c>
      <c r="L3616" s="81">
        <f>IF($J3599="Nso",0,VLOOKUP($A3596,'Class-9'!$B$9:$FL$108,74,0))</f>
        <v>0</v>
      </c>
      <c r="M3616" s="257">
        <f t="shared" si="734"/>
        <v>0</v>
      </c>
      <c r="N3616" s="81">
        <f t="shared" si="735"/>
        <v>0</v>
      </c>
      <c r="O3616" s="82" t="str">
        <f>IF($J3599="TC",0,IF($J3599="Nso",0,VLOOKUP($A3596,'Class-9'!$B$9:$FL$108,80,0)))</f>
        <v/>
      </c>
    </row>
    <row r="3617" spans="1:15" ht="16.5" customHeight="1">
      <c r="A3617" s="1138"/>
      <c r="B3617" s="417" t="s">
        <v>200</v>
      </c>
      <c r="C3617" s="1114" t="str">
        <f>'Class-9'!$CD$3</f>
        <v>SCIENCE</v>
      </c>
      <c r="D3617" s="1115"/>
      <c r="E3617" s="411">
        <f>IF($J3599="TC",0,IF($J3599="Nso",0,VLOOKUP($A3596,'Class-9'!$B$9:$FL$108,81,0)))</f>
        <v>0</v>
      </c>
      <c r="F3617" s="411">
        <f>IF($J3599="TC",0,IF($J3599="Nso",0,VLOOKUP($A3596,'Class-9'!$B$9:$FL$108,82,0)))</f>
        <v>0</v>
      </c>
      <c r="G3617" s="412">
        <f t="shared" si="732"/>
        <v>0</v>
      </c>
      <c r="H3617" s="413">
        <f>IF($J3599="TC",0,IF($J3599="Nso",0,VLOOKUP($A3596,'Class-9'!$B$9:$FL$108,84,0)))</f>
        <v>0</v>
      </c>
      <c r="I3617" s="411">
        <f>IF($J3599="TC",0,IF($J3599="Nso",0,VLOOKUP($A3596,'Class-9'!$B$9:$FL$108,85,0)))</f>
        <v>0</v>
      </c>
      <c r="J3617" s="412">
        <f t="shared" si="733"/>
        <v>0</v>
      </c>
      <c r="K3617" s="411">
        <f>IF($J3599="TC",0,IF($J3599="Nso",0,VLOOKUP($A3596,'Class-9'!$B$9:$FL$108,87,0)))</f>
        <v>0</v>
      </c>
      <c r="L3617" s="411">
        <f>IF($J3599="Nso",0,VLOOKUP($A3596,'Class-9'!$B$9:$FL$108,88,0))</f>
        <v>0</v>
      </c>
      <c r="M3617" s="412">
        <f t="shared" si="734"/>
        <v>0</v>
      </c>
      <c r="N3617" s="411">
        <f t="shared" si="735"/>
        <v>0</v>
      </c>
      <c r="O3617" s="414" t="str">
        <f>IF($J3599="TC",0,IF($J3599="Nso",0,VLOOKUP($A3596,'Class-9'!$B$9:$FL$108,94,0)))</f>
        <v/>
      </c>
    </row>
    <row r="3618" spans="1:15" ht="16.5" customHeight="1" thickBot="1">
      <c r="A3618" s="1138"/>
      <c r="B3618" s="417" t="s">
        <v>200</v>
      </c>
      <c r="C3618" s="1114" t="str">
        <f>'Class-9'!$CR$3</f>
        <v>SOCIAL SCIENCE</v>
      </c>
      <c r="D3618" s="1115"/>
      <c r="E3618" s="411">
        <f>IF($J3600="TC",0,IF($J3599="Nso",0,VLOOKUP($A3596,'Class-9'!$B$9:$FL$108,95,0)))</f>
        <v>0</v>
      </c>
      <c r="F3618" s="411">
        <f>IF($J3600="TC",0,IF($J3599="Nso",0,VLOOKUP($A3596,'Class-9'!$B$9:$FL$108,96,0)))</f>
        <v>0</v>
      </c>
      <c r="G3618" s="412">
        <f t="shared" si="732"/>
        <v>0</v>
      </c>
      <c r="H3618" s="413">
        <f>IF($J3600="TC",0,IF($J3599="Nso",0,VLOOKUP($A3596,'Class-9'!$B$9:$FL$108,98,0)))</f>
        <v>0</v>
      </c>
      <c r="I3618" s="411">
        <f>IF($J3600="TC",0,IF($J3599="Nso",0,VLOOKUP($A3596,'Class-9'!$B$9:$FL$108,99,0)))</f>
        <v>0</v>
      </c>
      <c r="J3618" s="412">
        <f t="shared" si="733"/>
        <v>0</v>
      </c>
      <c r="K3618" s="411">
        <f>IF($J3600="TC",0,IF($J3599="Nso",0,VLOOKUP($A3596,'Class-9'!$B$9:$FL$108,101,0)))</f>
        <v>0</v>
      </c>
      <c r="L3618" s="411">
        <f>IF($J3600="Nso",0,VLOOKUP($A3596,'Class-9'!$B$9:$FL$108,102,0))</f>
        <v>0</v>
      </c>
      <c r="M3618" s="412">
        <f t="shared" si="734"/>
        <v>0</v>
      </c>
      <c r="N3618" s="411">
        <f t="shared" si="735"/>
        <v>0</v>
      </c>
      <c r="O3618" s="414" t="str">
        <f>IF($J3600="TC",0,IF($J3599="Nso",0,VLOOKUP($A3596,'Class-9'!$B$9:$FL$108,108,0)))</f>
        <v/>
      </c>
    </row>
    <row r="3619" spans="1:15" ht="23.25" customHeight="1">
      <c r="A3619" s="1138"/>
      <c r="B3619" s="417" t="s">
        <v>200</v>
      </c>
      <c r="C3619" s="1116" t="s">
        <v>89</v>
      </c>
      <c r="D3619" s="1117"/>
      <c r="E3619" s="1118"/>
      <c r="F3619" s="1122" t="s">
        <v>90</v>
      </c>
      <c r="G3619" s="1123"/>
      <c r="H3619" s="1124" t="s">
        <v>91</v>
      </c>
      <c r="I3619" s="1125"/>
      <c r="J3619" s="1126" t="s">
        <v>47</v>
      </c>
      <c r="K3619" s="1127"/>
      <c r="L3619" s="415" t="s">
        <v>111</v>
      </c>
      <c r="M3619" s="1128" t="s">
        <v>45</v>
      </c>
      <c r="N3619" s="1129"/>
      <c r="O3619" s="416" t="s">
        <v>49</v>
      </c>
    </row>
    <row r="3620" spans="1:15" ht="20.25" customHeight="1" thickBot="1">
      <c r="A3620" s="1138"/>
      <c r="B3620" s="417" t="s">
        <v>200</v>
      </c>
      <c r="C3620" s="1119"/>
      <c r="D3620" s="1120"/>
      <c r="E3620" s="1121"/>
      <c r="F3620" s="1130">
        <f>IF($J3599="TC",0,IF($J3599="Nso",0,VLOOKUP($A3596,'Class-9'!$B$9:$FL$108,160,0)))</f>
        <v>0</v>
      </c>
      <c r="G3620" s="1131"/>
      <c r="H3620" s="1130">
        <f>IF($J3599="TC",0,IF($J3599="Nso",0,VLOOKUP($A3596,'Class-9'!$B$9:$FL$108,161,0)))</f>
        <v>0</v>
      </c>
      <c r="I3620" s="1131"/>
      <c r="J3620" s="1132">
        <f>IF($J3599="TC",0,IF($J3599="Nso",0,VLOOKUP($A3596,'Class-9'!$B$9:$FL$108,162,0)))</f>
        <v>0</v>
      </c>
      <c r="K3620" s="1133"/>
      <c r="L3620" s="259" t="str">
        <f>IF($J3599="TC",0,IF($J3599="Nso",0,VLOOKUP($A3596,'Class-9'!$B$9:$FL$108,163,0)))</f>
        <v/>
      </c>
      <c r="M3620" s="1134" t="str">
        <f>IF($J3599="TC","TC",IF($J3599="Nso","NSO",VLOOKUP($A3596,'Class-9'!$B$9:$FL$108,164,0)))</f>
        <v/>
      </c>
      <c r="N3620" s="1135"/>
      <c r="O3620" s="79" t="str">
        <f>IF($J3599="Nso",0,VLOOKUP($A3596,'Class-9'!$B$9:$FL$108,166,0))</f>
        <v/>
      </c>
    </row>
    <row r="3621" spans="1:15" ht="20.25" customHeight="1">
      <c r="A3621" s="1138"/>
      <c r="B3621" s="417" t="s">
        <v>200</v>
      </c>
      <c r="C3621" s="1061" t="s">
        <v>64</v>
      </c>
      <c r="D3621" s="1062"/>
      <c r="E3621" s="1062"/>
      <c r="F3621" s="1062"/>
      <c r="G3621" s="1062"/>
      <c r="H3621" s="1063"/>
      <c r="I3621" s="1064" t="s">
        <v>65</v>
      </c>
      <c r="J3621" s="1065"/>
      <c r="K3621" s="1065"/>
      <c r="L3621" s="83">
        <f>VLOOKUP($A3596,'Class-9'!$B$9:$FL$108,157,0)</f>
        <v>0</v>
      </c>
      <c r="M3621" s="1066" t="s">
        <v>121</v>
      </c>
      <c r="N3621" s="1067"/>
      <c r="O3621" s="1068"/>
    </row>
    <row r="3622" spans="1:15" ht="20.25" customHeight="1" thickBot="1">
      <c r="A3622" s="1138"/>
      <c r="B3622" s="417" t="s">
        <v>200</v>
      </c>
      <c r="C3622" s="1069" t="s">
        <v>60</v>
      </c>
      <c r="D3622" s="1070"/>
      <c r="E3622" s="1070"/>
      <c r="F3622" s="1071" t="s">
        <v>192</v>
      </c>
      <c r="G3622" s="1071"/>
      <c r="H3622" s="260" t="s">
        <v>53</v>
      </c>
      <c r="I3622" s="1072" t="s">
        <v>66</v>
      </c>
      <c r="J3622" s="1073"/>
      <c r="K3622" s="1073"/>
      <c r="L3622" s="113">
        <f>VLOOKUP($A3596,'Class-9'!$B$9:$FL$108,158,0)</f>
        <v>0</v>
      </c>
      <c r="M3622" s="1074" t="str">
        <f>IF($J3599="TC",0,IF($J3599="Nso",0,VLOOKUP($A3596,'Class-9'!$B$9:$FL$108,159,0)))</f>
        <v/>
      </c>
      <c r="N3622" s="1075"/>
      <c r="O3622" s="1076"/>
    </row>
    <row r="3623" spans="1:15" ht="17.25" customHeight="1">
      <c r="A3623" s="1138"/>
      <c r="B3623" s="417" t="s">
        <v>200</v>
      </c>
      <c r="C3623" s="1069"/>
      <c r="D3623" s="1070"/>
      <c r="E3623" s="1070"/>
      <c r="F3623" s="1071"/>
      <c r="G3623" s="1071"/>
      <c r="H3623" s="261" t="s">
        <v>119</v>
      </c>
      <c r="I3623" s="1077" t="s">
        <v>67</v>
      </c>
      <c r="J3623" s="1078"/>
      <c r="K3623" s="1078"/>
      <c r="L3623" s="1079">
        <f>IF($J3599="TC","Transferred",IF($J3599="Nso","NameSeparated",VLOOKUP($A3596,'Class-9'!$B$9:$FL$108,167,0)))</f>
        <v>0</v>
      </c>
      <c r="M3623" s="1079"/>
      <c r="N3623" s="1079"/>
      <c r="O3623" s="1080"/>
    </row>
    <row r="3624" spans="1:15" ht="17.25" customHeight="1">
      <c r="A3624" s="1138"/>
      <c r="B3624" s="417" t="s">
        <v>200</v>
      </c>
      <c r="C3624" s="1081" t="str">
        <f>'Class-9'!$DF$3</f>
        <v>Foundation Of Information Tech.</v>
      </c>
      <c r="D3624" s="1082"/>
      <c r="E3624" s="1083"/>
      <c r="F3624" s="1084" t="str">
        <f>IF($J3599="TC",0,IF($J3599="Nso",0,VLOOKUP($A3596,'Class-9'!$B$9:$GP$108,185,0)))</f>
        <v>0/200</v>
      </c>
      <c r="G3624" s="1084"/>
      <c r="H3624" s="78" t="str">
        <f>IF($J3599="TC",0,IF($J3599="Nso",0,VLOOKUP($A3596,'Class-9'!$B$9:$GP$108,120,0)))</f>
        <v/>
      </c>
      <c r="I3624" s="1085" t="s">
        <v>79</v>
      </c>
      <c r="J3624" s="1086"/>
      <c r="K3624" s="1086"/>
      <c r="L3624" s="1087">
        <f>'Class-9'!$T$2</f>
        <v>44676</v>
      </c>
      <c r="M3624" s="1088"/>
      <c r="N3624" s="1088"/>
      <c r="O3624" s="1089"/>
    </row>
    <row r="3625" spans="1:15" ht="21" customHeight="1">
      <c r="A3625" s="1138"/>
      <c r="B3625" s="417" t="s">
        <v>200</v>
      </c>
      <c r="C3625" s="1090" t="str">
        <f>'Class-9'!$DR$3</f>
        <v>Health &amp; Phy. Edu.</v>
      </c>
      <c r="D3625" s="1084"/>
      <c r="E3625" s="1084"/>
      <c r="F3625" s="1030" t="str">
        <f>IF($J3599="TC",0,IF($J3599="Nso",0,VLOOKUP($A3596,'Class-9'!$B$9:$GP$108,189,0)))</f>
        <v>0/200</v>
      </c>
      <c r="G3625" s="1031"/>
      <c r="H3625" s="78" t="str">
        <f>IF($J3599="TC",0,IF($J3599="Nso",0,VLOOKUP($A3596,'Class-9'!$B$9:$GP$108,132,0)))</f>
        <v/>
      </c>
      <c r="I3625" s="1091"/>
      <c r="J3625" s="1092"/>
      <c r="K3625" s="1092"/>
      <c r="L3625" s="1092"/>
      <c r="M3625" s="1092"/>
      <c r="N3625" s="1092"/>
      <c r="O3625" s="1093"/>
    </row>
    <row r="3626" spans="1:15" ht="21" customHeight="1">
      <c r="A3626" s="1138"/>
      <c r="B3626" s="417" t="s">
        <v>200</v>
      </c>
      <c r="C3626" s="1028" t="str">
        <f>'Class-9'!$ED$3</f>
        <v>S.U.P.W.</v>
      </c>
      <c r="D3626" s="1029"/>
      <c r="E3626" s="1029"/>
      <c r="F3626" s="1030" t="str">
        <f>IF($J3599="TC",0,IF($J3599="Nso",0,VLOOKUP($A3596,'Class-9'!$B$9:$GP$108,193,0)))</f>
        <v>0/100</v>
      </c>
      <c r="G3626" s="1031"/>
      <c r="H3626" s="78" t="str">
        <f>IF($J3599="TC",0,IF($J3599="Nso",0,VLOOKUP($A3596,'Class-9'!$B$9:$GP$108,138,0)))</f>
        <v/>
      </c>
      <c r="I3626" s="1094"/>
      <c r="J3626" s="1095"/>
      <c r="K3626" s="1095"/>
      <c r="L3626" s="1095"/>
      <c r="M3626" s="1095"/>
      <c r="N3626" s="1095"/>
      <c r="O3626" s="1096"/>
    </row>
    <row r="3627" spans="1:15" ht="14.25" customHeight="1">
      <c r="A3627" s="1138"/>
      <c r="B3627" s="417" t="s">
        <v>200</v>
      </c>
      <c r="C3627" s="1028" t="str">
        <f>'Class-9'!$EJ$3</f>
        <v>ART EDUCATION</v>
      </c>
      <c r="D3627" s="1029"/>
      <c r="E3627" s="1029"/>
      <c r="F3627" s="1030" t="str">
        <f>IF($J3598="TC",0,IF($J3598="Nso",0,VLOOKUP($A3596,'Class-9'!$B$9:$GP$108,197,0)))</f>
        <v>0/100</v>
      </c>
      <c r="G3627" s="1031"/>
      <c r="H3627" s="78" t="str">
        <f>IF($J3598="TC",0,IF($J3598="Nso",0,VLOOKUP($A3596,'Class-9'!$B$9:$GP$108,144,0)))</f>
        <v/>
      </c>
      <c r="I3627" s="1032" t="s">
        <v>92</v>
      </c>
      <c r="J3627" s="1033"/>
      <c r="K3627" s="1033"/>
      <c r="L3627" s="1033"/>
      <c r="M3627" s="1033"/>
      <c r="N3627" s="1033"/>
      <c r="O3627" s="1034"/>
    </row>
    <row r="3628" spans="1:15" ht="14.25" customHeight="1" thickBot="1">
      <c r="A3628" s="1138"/>
      <c r="B3628" s="417" t="s">
        <v>200</v>
      </c>
      <c r="C3628" s="1035" t="str">
        <f>'Class-9'!$EP$3</f>
        <v>H &amp; C RAJ</v>
      </c>
      <c r="D3628" s="1036"/>
      <c r="E3628" s="1036"/>
      <c r="F3628" s="1037" t="str">
        <f>IF($J3599="TC",0,IF($J3599="Nso",0,VLOOKUP($A3596,'Class-9'!$B$9:$GU$108,201,0)))</f>
        <v>0/200</v>
      </c>
      <c r="G3628" s="1038"/>
      <c r="H3628" s="374" t="str">
        <f>IF($J3599="TC",0,IF($J3599="Nso",0,VLOOKUP($A3596,'Class-9'!$B$9:$GU$108,156,0)))</f>
        <v/>
      </c>
      <c r="I3628" s="1032" t="s">
        <v>73</v>
      </c>
      <c r="J3628" s="1033"/>
      <c r="K3628" s="1033"/>
      <c r="L3628" s="1033"/>
      <c r="M3628" s="1033"/>
      <c r="N3628" s="1033"/>
      <c r="O3628" s="1034"/>
    </row>
    <row r="3629" spans="1:15" ht="20.25" customHeight="1">
      <c r="A3629" s="1138"/>
      <c r="B3629" s="417" t="s">
        <v>200</v>
      </c>
      <c r="C3629" s="1046" t="s">
        <v>204</v>
      </c>
      <c r="D3629" s="1047"/>
      <c r="E3629" s="1048"/>
      <c r="F3629" s="1055" t="s">
        <v>205</v>
      </c>
      <c r="G3629" s="1056"/>
      <c r="H3629" s="434" t="s">
        <v>34</v>
      </c>
      <c r="I3629" s="1039" t="s">
        <v>74</v>
      </c>
      <c r="J3629" s="1033"/>
      <c r="K3629" s="1033"/>
      <c r="L3629" s="1033"/>
      <c r="M3629" s="1033"/>
      <c r="N3629" s="1033"/>
      <c r="O3629" s="1034"/>
    </row>
    <row r="3630" spans="1:15" ht="20.25" customHeight="1">
      <c r="A3630" s="1138"/>
      <c r="B3630" s="417" t="s">
        <v>200</v>
      </c>
      <c r="C3630" s="1049"/>
      <c r="D3630" s="1050"/>
      <c r="E3630" s="1051"/>
      <c r="F3630" s="1057" t="s">
        <v>206</v>
      </c>
      <c r="G3630" s="1058"/>
      <c r="H3630" s="435" t="s">
        <v>203</v>
      </c>
      <c r="I3630" s="1040" t="s">
        <v>75</v>
      </c>
      <c r="J3630" s="1041"/>
      <c r="K3630" s="1041"/>
      <c r="L3630" s="1041"/>
      <c r="M3630" s="1041"/>
      <c r="N3630" s="1041"/>
      <c r="O3630" s="1042"/>
    </row>
    <row r="3631" spans="1:15" ht="16.5" customHeight="1">
      <c r="A3631" s="1138"/>
      <c r="B3631" s="417" t="s">
        <v>200</v>
      </c>
      <c r="C3631" s="1049"/>
      <c r="D3631" s="1050"/>
      <c r="E3631" s="1051"/>
      <c r="F3631" s="1057" t="s">
        <v>210</v>
      </c>
      <c r="G3631" s="1058"/>
      <c r="H3631" s="435" t="s">
        <v>68</v>
      </c>
      <c r="I3631" s="1043"/>
      <c r="J3631" s="1044"/>
      <c r="K3631" s="1044"/>
      <c r="L3631" s="1044"/>
      <c r="M3631" s="1044"/>
      <c r="N3631" s="1044"/>
      <c r="O3631" s="1045"/>
    </row>
    <row r="3632" spans="1:15" ht="16.5" customHeight="1">
      <c r="A3632" s="1138"/>
      <c r="B3632" s="417" t="s">
        <v>200</v>
      </c>
      <c r="C3632" s="1049"/>
      <c r="D3632" s="1050"/>
      <c r="E3632" s="1051"/>
      <c r="F3632" s="1057" t="s">
        <v>211</v>
      </c>
      <c r="G3632" s="1058"/>
      <c r="H3632" s="435" t="s">
        <v>69</v>
      </c>
      <c r="I3632" s="1043"/>
      <c r="J3632" s="1044"/>
      <c r="K3632" s="1044"/>
      <c r="L3632" s="1044"/>
      <c r="M3632" s="1044"/>
      <c r="N3632" s="1044"/>
      <c r="O3632" s="1045"/>
    </row>
    <row r="3633" spans="1:16" ht="16.5" customHeight="1">
      <c r="A3633" s="1138"/>
      <c r="B3633" s="417" t="s">
        <v>200</v>
      </c>
      <c r="C3633" s="1049"/>
      <c r="D3633" s="1050"/>
      <c r="E3633" s="1051"/>
      <c r="F3633" s="1057" t="s">
        <v>120</v>
      </c>
      <c r="G3633" s="1058"/>
      <c r="H3633" s="435" t="s">
        <v>71</v>
      </c>
      <c r="I3633" s="1022" t="s">
        <v>93</v>
      </c>
      <c r="J3633" s="1023"/>
      <c r="K3633" s="1023"/>
      <c r="L3633" s="1023"/>
      <c r="M3633" s="1023"/>
      <c r="N3633" s="1023"/>
      <c r="O3633" s="1024"/>
    </row>
    <row r="3634" spans="1:16" ht="16.5" customHeight="1" thickBot="1">
      <c r="A3634" s="1138"/>
      <c r="B3634" s="418" t="s">
        <v>200</v>
      </c>
      <c r="C3634" s="1052"/>
      <c r="D3634" s="1053"/>
      <c r="E3634" s="1054"/>
      <c r="F3634" s="1059" t="s">
        <v>208</v>
      </c>
      <c r="G3634" s="1060"/>
      <c r="H3634" s="436" t="s">
        <v>70</v>
      </c>
      <c r="I3634" s="1025"/>
      <c r="J3634" s="1026"/>
      <c r="K3634" s="1026"/>
      <c r="L3634" s="1026"/>
      <c r="M3634" s="1026"/>
      <c r="N3634" s="1026"/>
      <c r="O3634" s="1027"/>
    </row>
    <row r="3635" spans="1:16" ht="24.75" customHeight="1" thickTop="1" thickBot="1">
      <c r="A3635" s="263">
        <f>A3596+1</f>
        <v>93</v>
      </c>
      <c r="B3635" s="1137" t="s">
        <v>56</v>
      </c>
      <c r="C3635" s="1137"/>
      <c r="D3635" s="1137"/>
      <c r="E3635" s="1137"/>
      <c r="F3635" s="1137"/>
      <c r="G3635" s="1137"/>
      <c r="H3635" s="1137"/>
      <c r="I3635" s="1137"/>
      <c r="J3635" s="1137"/>
      <c r="K3635" s="1137"/>
      <c r="L3635" s="1137"/>
      <c r="M3635" s="1137"/>
      <c r="N3635" s="1137"/>
      <c r="O3635" s="1137"/>
    </row>
    <row r="3636" spans="1:16" s="430" customFormat="1" ht="30.75" customHeight="1" thickTop="1">
      <c r="A3636" s="1138"/>
      <c r="B3636" s="1139"/>
      <c r="C3636" s="1140"/>
      <c r="D3636" s="1143" t="str">
        <f>Master!$E$8</f>
        <v>Govt. Sr. Secondary School Raimalwada</v>
      </c>
      <c r="E3636" s="1144"/>
      <c r="F3636" s="1144"/>
      <c r="G3636" s="1144"/>
      <c r="H3636" s="1144"/>
      <c r="I3636" s="1144"/>
      <c r="J3636" s="1144"/>
      <c r="K3636" s="1144"/>
      <c r="L3636" s="1144"/>
      <c r="M3636" s="1144"/>
      <c r="N3636" s="1144"/>
      <c r="O3636" s="1145"/>
    </row>
    <row r="3637" spans="1:16" ht="26.25" customHeight="1" thickBot="1">
      <c r="A3637" s="1138"/>
      <c r="B3637" s="1141"/>
      <c r="C3637" s="1142"/>
      <c r="D3637" s="1146" t="str">
        <f>Master!$E$11</f>
        <v>P.S.-Bapini (Jodhpur)</v>
      </c>
      <c r="E3637" s="1147"/>
      <c r="F3637" s="1147"/>
      <c r="G3637" s="1147"/>
      <c r="H3637" s="1147"/>
      <c r="I3637" s="1147"/>
      <c r="J3637" s="1147"/>
      <c r="K3637" s="1147"/>
      <c r="L3637" s="1147"/>
      <c r="M3637" s="1147"/>
      <c r="N3637" s="1147"/>
      <c r="O3637" s="1148"/>
    </row>
    <row r="3638" spans="1:16" ht="22.5" customHeight="1">
      <c r="A3638" s="1138"/>
      <c r="B3638" s="262"/>
      <c r="C3638" s="1149" t="s">
        <v>183</v>
      </c>
      <c r="D3638" s="1150"/>
      <c r="E3638" s="1150"/>
      <c r="F3638" s="1150"/>
      <c r="G3638" s="1151"/>
      <c r="H3638" s="1158" t="s">
        <v>156</v>
      </c>
      <c r="I3638" s="1158"/>
      <c r="J3638" s="1161">
        <f>VLOOKUP($A3635,'Class-9'!$B$9:$K$108,6)</f>
        <v>0</v>
      </c>
      <c r="K3638" s="1162"/>
      <c r="L3638" s="1167" t="s">
        <v>76</v>
      </c>
      <c r="M3638" s="1168"/>
      <c r="N3638" s="1169" t="str">
        <f>Master!$E$14</f>
        <v>08151106901</v>
      </c>
      <c r="O3638" s="1170"/>
    </row>
    <row r="3639" spans="1:16" ht="18.75" customHeight="1">
      <c r="A3639" s="1138"/>
      <c r="B3639" s="37"/>
      <c r="C3639" s="1152"/>
      <c r="D3639" s="1153"/>
      <c r="E3639" s="1153"/>
      <c r="F3639" s="1153"/>
      <c r="G3639" s="1154"/>
      <c r="H3639" s="1159"/>
      <c r="I3639" s="1159"/>
      <c r="J3639" s="1163"/>
      <c r="K3639" s="1164"/>
      <c r="L3639" s="1171" t="s">
        <v>72</v>
      </c>
      <c r="M3639" s="1172"/>
      <c r="N3639" s="1172"/>
      <c r="O3639" s="1173"/>
      <c r="P3639" s="104" t="s">
        <v>191</v>
      </c>
    </row>
    <row r="3640" spans="1:16" ht="23.25" customHeight="1" thickBot="1">
      <c r="A3640" s="1138"/>
      <c r="B3640" s="37"/>
      <c r="C3640" s="1155"/>
      <c r="D3640" s="1156"/>
      <c r="E3640" s="1156"/>
      <c r="F3640" s="1156"/>
      <c r="G3640" s="1157"/>
      <c r="H3640" s="1160"/>
      <c r="I3640" s="1160"/>
      <c r="J3640" s="1165"/>
      <c r="K3640" s="1166"/>
      <c r="L3640" s="1174" t="s">
        <v>57</v>
      </c>
      <c r="M3640" s="1175"/>
      <c r="N3640" s="1176" t="str">
        <f>Master!$E$6</f>
        <v>2021-22</v>
      </c>
      <c r="O3640" s="1177"/>
    </row>
    <row r="3641" spans="1:16" ht="20.25" customHeight="1">
      <c r="A3641" s="1138"/>
      <c r="B3641" s="417" t="s">
        <v>200</v>
      </c>
      <c r="C3641" s="1178" t="s">
        <v>22</v>
      </c>
      <c r="D3641" s="1179"/>
      <c r="E3641" s="1179"/>
      <c r="F3641" s="1180"/>
      <c r="G3641" s="23" t="s">
        <v>181</v>
      </c>
      <c r="H3641" s="1181">
        <f>VLOOKUP($A3635,'Class-9'!$B$9:$FL$108,4,0)</f>
        <v>0</v>
      </c>
      <c r="I3641" s="1181"/>
      <c r="J3641" s="1181"/>
      <c r="K3641" s="1181"/>
      <c r="L3641" s="1181"/>
      <c r="M3641" s="1181"/>
      <c r="N3641" s="1181"/>
      <c r="O3641" s="1182"/>
    </row>
    <row r="3642" spans="1:16" ht="20.25" customHeight="1">
      <c r="A3642" s="1138"/>
      <c r="B3642" s="417" t="s">
        <v>200</v>
      </c>
      <c r="C3642" s="1183" t="s">
        <v>24</v>
      </c>
      <c r="D3642" s="1184"/>
      <c r="E3642" s="1184"/>
      <c r="F3642" s="1185"/>
      <c r="G3642" s="31" t="s">
        <v>181</v>
      </c>
      <c r="H3642" s="1186">
        <f>VLOOKUP($A3635,'Class-9'!$B$9:$FL$108,7,0)</f>
        <v>0</v>
      </c>
      <c r="I3642" s="1186"/>
      <c r="J3642" s="1186"/>
      <c r="K3642" s="1186"/>
      <c r="L3642" s="1186"/>
      <c r="M3642" s="1186"/>
      <c r="N3642" s="1186"/>
      <c r="O3642" s="1187"/>
    </row>
    <row r="3643" spans="1:16" ht="20.25" customHeight="1">
      <c r="A3643" s="1138"/>
      <c r="B3643" s="417" t="s">
        <v>200</v>
      </c>
      <c r="C3643" s="1183" t="s">
        <v>25</v>
      </c>
      <c r="D3643" s="1184"/>
      <c r="E3643" s="1184"/>
      <c r="F3643" s="1185"/>
      <c r="G3643" s="31" t="s">
        <v>181</v>
      </c>
      <c r="H3643" s="1186">
        <f>VLOOKUP($A3635,'Class-9'!$B$9:$FL$108,8,0)</f>
        <v>0</v>
      </c>
      <c r="I3643" s="1186"/>
      <c r="J3643" s="1186"/>
      <c r="K3643" s="1186"/>
      <c r="L3643" s="1186"/>
      <c r="M3643" s="1186"/>
      <c r="N3643" s="1186"/>
      <c r="O3643" s="1187"/>
    </row>
    <row r="3644" spans="1:16" ht="20.25" customHeight="1">
      <c r="A3644" s="1138"/>
      <c r="B3644" s="417" t="s">
        <v>200</v>
      </c>
      <c r="C3644" s="1183" t="s">
        <v>58</v>
      </c>
      <c r="D3644" s="1184"/>
      <c r="E3644" s="1184"/>
      <c r="F3644" s="1185"/>
      <c r="G3644" s="31" t="s">
        <v>181</v>
      </c>
      <c r="H3644" s="1186">
        <f>VLOOKUP($A3635,'Class-9'!$B$9:$FL$108,9,0)</f>
        <v>0</v>
      </c>
      <c r="I3644" s="1186"/>
      <c r="J3644" s="1186"/>
      <c r="K3644" s="1186"/>
      <c r="L3644" s="1186"/>
      <c r="M3644" s="1186"/>
      <c r="N3644" s="1186"/>
      <c r="O3644" s="1187"/>
    </row>
    <row r="3645" spans="1:16" ht="20.25" customHeight="1">
      <c r="A3645" s="1138"/>
      <c r="B3645" s="417" t="s">
        <v>200</v>
      </c>
      <c r="C3645" s="1183" t="s">
        <v>59</v>
      </c>
      <c r="D3645" s="1184"/>
      <c r="E3645" s="1184"/>
      <c r="F3645" s="1185"/>
      <c r="G3645" s="31" t="s">
        <v>181</v>
      </c>
      <c r="H3645" s="1188" t="str">
        <f>CONCATENATE('Class-9'!$G$4,'Class-9'!$J$4)</f>
        <v>9(A)</v>
      </c>
      <c r="I3645" s="1186"/>
      <c r="J3645" s="1186"/>
      <c r="K3645" s="1186"/>
      <c r="L3645" s="1186"/>
      <c r="M3645" s="1186"/>
      <c r="N3645" s="1186"/>
      <c r="O3645" s="1187"/>
    </row>
    <row r="3646" spans="1:16" ht="20.25" customHeight="1" thickBot="1">
      <c r="A3646" s="1138"/>
      <c r="B3646" s="417" t="s">
        <v>200</v>
      </c>
      <c r="C3646" s="1189" t="s">
        <v>27</v>
      </c>
      <c r="D3646" s="1190"/>
      <c r="E3646" s="1190"/>
      <c r="F3646" s="1191"/>
      <c r="G3646" s="80" t="s">
        <v>181</v>
      </c>
      <c r="H3646" s="1192">
        <f>VLOOKUP($A3635,'Class-9'!$B$9:$FL$108,10,0)</f>
        <v>0</v>
      </c>
      <c r="I3646" s="1192"/>
      <c r="J3646" s="1192"/>
      <c r="K3646" s="1192"/>
      <c r="L3646" s="1192"/>
      <c r="M3646" s="1192"/>
      <c r="N3646" s="1192"/>
      <c r="O3646" s="1193"/>
    </row>
    <row r="3647" spans="1:16" ht="16.5" customHeight="1">
      <c r="A3647" s="1138"/>
      <c r="B3647" s="417" t="s">
        <v>200</v>
      </c>
      <c r="C3647" s="1194" t="s">
        <v>60</v>
      </c>
      <c r="D3647" s="1195"/>
      <c r="E3647" s="1198" t="s">
        <v>81</v>
      </c>
      <c r="F3647" s="1198" t="s">
        <v>82</v>
      </c>
      <c r="G3647" s="1200" t="s">
        <v>32</v>
      </c>
      <c r="H3647" s="1202" t="s">
        <v>61</v>
      </c>
      <c r="I3647" s="1202"/>
      <c r="J3647" s="1203"/>
      <c r="K3647" s="1204" t="s">
        <v>97</v>
      </c>
      <c r="L3647" s="1205"/>
      <c r="M3647" s="1206"/>
      <c r="N3647" s="1097" t="s">
        <v>88</v>
      </c>
      <c r="O3647" s="1099" t="s">
        <v>118</v>
      </c>
    </row>
    <row r="3648" spans="1:16" ht="16.5" customHeight="1">
      <c r="A3648" s="1138"/>
      <c r="B3648" s="417" t="s">
        <v>200</v>
      </c>
      <c r="C3648" s="1196"/>
      <c r="D3648" s="1197"/>
      <c r="E3648" s="1199"/>
      <c r="F3648" s="1199"/>
      <c r="G3648" s="1201"/>
      <c r="H3648" s="428" t="s">
        <v>31</v>
      </c>
      <c r="I3648" s="254" t="s">
        <v>194</v>
      </c>
      <c r="J3648" s="429" t="s">
        <v>32</v>
      </c>
      <c r="K3648" s="428" t="s">
        <v>31</v>
      </c>
      <c r="L3648" s="254" t="s">
        <v>194</v>
      </c>
      <c r="M3648" s="429" t="s">
        <v>32</v>
      </c>
      <c r="N3648" s="1098"/>
      <c r="O3648" s="1100"/>
    </row>
    <row r="3649" spans="1:15" ht="16.5" customHeight="1" thickBot="1">
      <c r="A3649" s="1138"/>
      <c r="B3649" s="417" t="s">
        <v>200</v>
      </c>
      <c r="C3649" s="1102" t="s">
        <v>62</v>
      </c>
      <c r="D3649" s="1103"/>
      <c r="E3649" s="253">
        <f>'Class-9'!$L$7</f>
        <v>10</v>
      </c>
      <c r="F3649" s="253">
        <f>'Class-9'!$M$7</f>
        <v>10</v>
      </c>
      <c r="G3649" s="255">
        <f>SUM(E3649:F3649)</f>
        <v>20</v>
      </c>
      <c r="H3649" s="253">
        <f>'Class-9'!$O$7</f>
        <v>24</v>
      </c>
      <c r="I3649" s="253">
        <f>'Class-9'!$P$7</f>
        <v>6</v>
      </c>
      <c r="J3649" s="255">
        <f>SUM(H3649:I3649)</f>
        <v>30</v>
      </c>
      <c r="K3649" s="253">
        <f>'Class-9'!$R$7</f>
        <v>40</v>
      </c>
      <c r="L3649" s="253">
        <f>'Class-9'!$S$7</f>
        <v>10</v>
      </c>
      <c r="M3649" s="255">
        <f>SUM(K3649:L3649)</f>
        <v>50</v>
      </c>
      <c r="N3649" s="129">
        <f>SUM(G3649,J3649,M3649)</f>
        <v>100</v>
      </c>
      <c r="O3649" s="1101"/>
    </row>
    <row r="3650" spans="1:15" ht="16.5" customHeight="1">
      <c r="A3650" s="1138"/>
      <c r="B3650" s="417" t="s">
        <v>200</v>
      </c>
      <c r="C3650" s="1104" t="str">
        <f>'Class-9'!$L$3</f>
        <v>HINDI</v>
      </c>
      <c r="D3650" s="1105"/>
      <c r="E3650" s="81">
        <f>IF($J3638="TC",0,IF($J3638="Nso",0,VLOOKUP($A3635,'Class-9'!$B$9:$FL$108,11,0)))</f>
        <v>0</v>
      </c>
      <c r="F3650" s="81">
        <f>IF($J3638="TC",0,IF($J3638="Nso",0,VLOOKUP($A3635,'Class-9'!$B$9:$FL$108,12,0)))</f>
        <v>0</v>
      </c>
      <c r="G3650" s="256">
        <f>E3650+F3650</f>
        <v>0</v>
      </c>
      <c r="H3650" s="81">
        <f>IF($J3638="TC",0,IF($J3638="Nso",0,VLOOKUP($A3635,'Class-9'!$B$9:$FL$108,14,0)))</f>
        <v>0</v>
      </c>
      <c r="I3650" s="81">
        <f>IF($J3638="TC",0,IF($J3638="Nso",0,VLOOKUP($A3635,'Class-9'!$B$9:$FL$108,15,0)))</f>
        <v>0</v>
      </c>
      <c r="J3650" s="256">
        <f>H3650+I3650</f>
        <v>0</v>
      </c>
      <c r="K3650" s="81">
        <f>IF($J3638="TC",0,IF($J3638="Nso",0,VLOOKUP($A3635,'Class-9'!$B$9:$FL$108,17,0)))</f>
        <v>0</v>
      </c>
      <c r="L3650" s="81">
        <f>IF($J3638="Nso",0,VLOOKUP($A3635,'Class-9'!$B$9:$FL$108,18,0))</f>
        <v>0</v>
      </c>
      <c r="M3650" s="256">
        <f>K3650+L3650</f>
        <v>0</v>
      </c>
      <c r="N3650" s="81">
        <f>G3650+J3650+M3650</f>
        <v>0</v>
      </c>
      <c r="O3650" s="82" t="str">
        <f>IF($J3638="TC",0,IF($J3638="Nso",0,VLOOKUP($A3635,'Class-9'!$B$9:$FL$108,24,0)))</f>
        <v/>
      </c>
    </row>
    <row r="3651" spans="1:15" ht="16.5" customHeight="1" thickBot="1">
      <c r="A3651" s="1138"/>
      <c r="B3651" s="417" t="s">
        <v>200</v>
      </c>
      <c r="C3651" s="1106" t="str">
        <f>'Class-9'!$Z$3</f>
        <v>ENGLISH</v>
      </c>
      <c r="D3651" s="1107"/>
      <c r="E3651" s="419">
        <f>IF($J3638="TC",0,IF($J3638="Nso",0,VLOOKUP($A3635,'Class-9'!$B$9:$FL$108,25,0)))</f>
        <v>0</v>
      </c>
      <c r="F3651" s="419">
        <f>IF($J3638="TC",0,IF($J3638="Nso",0,VLOOKUP($A3635,'Class-9'!$B$9:$FL$108,26,0)))</f>
        <v>0</v>
      </c>
      <c r="G3651" s="420">
        <f t="shared" ref="G3651" si="736">E3651+F3651</f>
        <v>0</v>
      </c>
      <c r="H3651" s="421">
        <f>IF($J3638="TC",0,IF($J3638="Nso",0,VLOOKUP($A3635,'Class-9'!$B$9:$FL$108,28,0)))</f>
        <v>0</v>
      </c>
      <c r="I3651" s="419">
        <f>IF($J3638="TC",0,IF($J3638="Nso",0,VLOOKUP($A3635,'Class-9'!$B$9:$FL$108,29,0)))</f>
        <v>0</v>
      </c>
      <c r="J3651" s="420">
        <f t="shared" ref="J3651" si="737">H3651+I3651</f>
        <v>0</v>
      </c>
      <c r="K3651" s="419">
        <f>IF($J3638="TC",0,IF($J3638="Nso",0,VLOOKUP($A3635,'Class-9'!$B$9:$FL$108,31,0)))</f>
        <v>0</v>
      </c>
      <c r="L3651" s="419">
        <f>IF($J3638="Nso",0,VLOOKUP($A3635,'Class-9'!$B$9:$FL$108,32,0))</f>
        <v>0</v>
      </c>
      <c r="M3651" s="420">
        <f t="shared" ref="M3651" si="738">K3651+L3651</f>
        <v>0</v>
      </c>
      <c r="N3651" s="419">
        <f t="shared" ref="N3651" si="739">G3651+J3651+M3651</f>
        <v>0</v>
      </c>
      <c r="O3651" s="422" t="str">
        <f>IF($J3638="TC",0,IF($J3638="Nso",0,VLOOKUP($A3635,'Class-9'!$B$9:$FL$108,38,0)))</f>
        <v/>
      </c>
    </row>
    <row r="3652" spans="1:15" ht="16.5" customHeight="1" thickBot="1">
      <c r="A3652" s="1138"/>
      <c r="B3652" s="417" t="s">
        <v>200</v>
      </c>
      <c r="C3652" s="1108" t="s">
        <v>62</v>
      </c>
      <c r="D3652" s="1109"/>
      <c r="E3652" s="424">
        <f>'Class-9'!$AN$7</f>
        <v>20</v>
      </c>
      <c r="F3652" s="424">
        <f>'Class-9'!$AO$7</f>
        <v>20</v>
      </c>
      <c r="G3652" s="425">
        <f>SUM(E3652:F3652)</f>
        <v>40</v>
      </c>
      <c r="H3652" s="424">
        <f>'Class-9'!$AQ$7</f>
        <v>48</v>
      </c>
      <c r="I3652" s="424">
        <f>'Class-9'!$AR$7</f>
        <v>12</v>
      </c>
      <c r="J3652" s="425">
        <f>SUM(H3652:I3652)</f>
        <v>60</v>
      </c>
      <c r="K3652" s="424">
        <f>'Class-9'!$AT$7</f>
        <v>80</v>
      </c>
      <c r="L3652" s="424">
        <f>'Class-9'!$AU$7</f>
        <v>20</v>
      </c>
      <c r="M3652" s="425">
        <f>SUM(K3652:L3652)</f>
        <v>100</v>
      </c>
      <c r="N3652" s="426">
        <f>SUM(G3652,J3652,M3652)</f>
        <v>200</v>
      </c>
      <c r="O3652" s="427" t="s">
        <v>201</v>
      </c>
    </row>
    <row r="3653" spans="1:15" ht="16.5" customHeight="1">
      <c r="A3653" s="1138"/>
      <c r="B3653" s="417" t="s">
        <v>200</v>
      </c>
      <c r="C3653" s="1110" t="str">
        <f>'Class-9'!$AN$3</f>
        <v>SANSKRIT-I</v>
      </c>
      <c r="D3653" s="1111"/>
      <c r="E3653" s="81">
        <f>IF($J3638="TC",0,IF($J3638="Nso",0,VLOOKUP($A3635,'Class-9'!$B$9:$FL$108,39,0)))</f>
        <v>0</v>
      </c>
      <c r="F3653" s="81">
        <f>IF($J3638="TC",0,IF($J3638="TC",0,IF($J3638="Nso",0,VLOOKUP($A3635,'Class-9'!$B$9:$FL$108,40,0))))</f>
        <v>0</v>
      </c>
      <c r="G3653" s="423">
        <f t="shared" ref="G3653:G3657" si="740">E3653+F3653</f>
        <v>0</v>
      </c>
      <c r="H3653" s="410">
        <f>IF($J3638="TC",0,IF($J3638="Nso",0,VLOOKUP($A3635,'Class-9'!$B$9:$FL$108,42,0)))</f>
        <v>0</v>
      </c>
      <c r="I3653" s="81">
        <f>IF($J3638="TC",0,IF($J3638="Nso",0,VLOOKUP($A3635,'Class-9'!$B$9:$FL$108,43,0)))</f>
        <v>0</v>
      </c>
      <c r="J3653" s="423">
        <f t="shared" ref="J3653:J3657" si="741">H3653+I3653</f>
        <v>0</v>
      </c>
      <c r="K3653" s="81">
        <f>IF($J3638="TC",0,IF($J3638="Nso",0,VLOOKUP($A3635,'Class-9'!$B$9:$FL$108,45,0)))</f>
        <v>0</v>
      </c>
      <c r="L3653" s="81">
        <f>IF($J3638="Nso",0,VLOOKUP($A3635,'Class-9'!$B$9:$FL$108,46,0))</f>
        <v>0</v>
      </c>
      <c r="M3653" s="423">
        <f t="shared" ref="M3653:M3657" si="742">K3653+L3653</f>
        <v>0</v>
      </c>
      <c r="N3653" s="81">
        <f t="shared" ref="N3653:N3657" si="743">G3653+J3653+M3653</f>
        <v>0</v>
      </c>
      <c r="O3653" s="82" t="str">
        <f>IF($J3638="TC",0,IF($J3638="Nso",0,VLOOKUP($A3635,'Class-9'!$B$9:$FL$108,52,0)))</f>
        <v/>
      </c>
    </row>
    <row r="3654" spans="1:15" ht="16.5" customHeight="1">
      <c r="A3654" s="1138"/>
      <c r="B3654" s="417" t="s">
        <v>200</v>
      </c>
      <c r="C3654" s="1112" t="str">
        <f>'Class-9'!$BB$3</f>
        <v>SANSKRIT-II</v>
      </c>
      <c r="D3654" s="1113"/>
      <c r="E3654" s="81">
        <f>IF($J3638="TC",0,IF($J3638="Nso",0,VLOOKUP($A3635,'Class-9'!$B$9:$FL$108,53,0)))</f>
        <v>0</v>
      </c>
      <c r="F3654" s="81">
        <f>IF($J3638="TC",0,IF($J3638="Nso",0,VLOOKUP($A3635,'Class-9'!$B$9:$FL$108,54,0)))</f>
        <v>0</v>
      </c>
      <c r="G3654" s="257">
        <f t="shared" si="740"/>
        <v>0</v>
      </c>
      <c r="H3654" s="258">
        <f>IF($J3638="TC",0,IF($J3638="Nso",0,VLOOKUP($A3635,'Class-9'!$B$9:$FL$108,56,0)))</f>
        <v>0</v>
      </c>
      <c r="I3654" s="81">
        <f>IF($J3638="TC",0,IF($J3638="Nso",0,VLOOKUP($A3635,'Class-9'!$B$9:$FL$108,57,0)))</f>
        <v>0</v>
      </c>
      <c r="J3654" s="257">
        <f t="shared" si="741"/>
        <v>0</v>
      </c>
      <c r="K3654" s="81">
        <f>IF($J3638="TC",0,IF($J3638="Nso",0,VLOOKUP($A3635,'Class-9'!$B$9:$FL$108,59,0)))</f>
        <v>0</v>
      </c>
      <c r="L3654" s="81">
        <f>IF($J3638="Nso",0,VLOOKUP($A3635,'Class-9'!$B$9:$FL$108,60,0))</f>
        <v>0</v>
      </c>
      <c r="M3654" s="257">
        <f t="shared" si="742"/>
        <v>0</v>
      </c>
      <c r="N3654" s="81">
        <f t="shared" si="743"/>
        <v>0</v>
      </c>
      <c r="O3654" s="82" t="str">
        <f>IF($J3638="TC",0,IF($J3638="Nso",0,VLOOKUP($A3635,'Class-9'!$B$9:$FL$108,66,0)))</f>
        <v/>
      </c>
    </row>
    <row r="3655" spans="1:15" ht="16.5" customHeight="1">
      <c r="A3655" s="1138"/>
      <c r="B3655" s="417" t="s">
        <v>200</v>
      </c>
      <c r="C3655" s="1112" t="str">
        <f>'Class-9'!$BP$3</f>
        <v>MATHEMATICS</v>
      </c>
      <c r="D3655" s="1113"/>
      <c r="E3655" s="81">
        <f>IF($J3638="TC",0,IF($J3638="Nso",0,VLOOKUP($A3635,'Class-9'!$B$9:$FL$108,67,0)))</f>
        <v>0</v>
      </c>
      <c r="F3655" s="81">
        <f>IF($J3638="TC",0,IF($J3638="Nso",0,VLOOKUP($A3635,'Class-9'!$B$9:$FL$108,68,0)))</f>
        <v>0</v>
      </c>
      <c r="G3655" s="257">
        <f t="shared" si="740"/>
        <v>0</v>
      </c>
      <c r="H3655" s="258">
        <f>IF($J3638="TC",0,IF($J3638="Nso",0,VLOOKUP($A3635,'Class-9'!$B$9:$FL$108,70,0)))</f>
        <v>0</v>
      </c>
      <c r="I3655" s="81">
        <f>IF($J3638="TC",0,IF($J3638="Nso",0,VLOOKUP($A3635,'Class-9'!$B$9:$FL$108,71,0)))</f>
        <v>0</v>
      </c>
      <c r="J3655" s="257">
        <f t="shared" si="741"/>
        <v>0</v>
      </c>
      <c r="K3655" s="81">
        <f>IF($J3638="TC",0,IF($J3638="Nso",0,VLOOKUP($A3635,'Class-9'!$B$9:$FL$108,73,0)))</f>
        <v>0</v>
      </c>
      <c r="L3655" s="81">
        <f>IF($J3638="Nso",0,VLOOKUP($A3635,'Class-9'!$B$9:$FL$108,74,0))</f>
        <v>0</v>
      </c>
      <c r="M3655" s="257">
        <f t="shared" si="742"/>
        <v>0</v>
      </c>
      <c r="N3655" s="81">
        <f t="shared" si="743"/>
        <v>0</v>
      </c>
      <c r="O3655" s="82" t="str">
        <f>IF($J3638="TC",0,IF($J3638="Nso",0,VLOOKUP($A3635,'Class-9'!$B$9:$FL$108,80,0)))</f>
        <v/>
      </c>
    </row>
    <row r="3656" spans="1:15" ht="16.5" customHeight="1">
      <c r="A3656" s="1138"/>
      <c r="B3656" s="417" t="s">
        <v>200</v>
      </c>
      <c r="C3656" s="1114" t="str">
        <f>'Class-9'!$CD$3</f>
        <v>SCIENCE</v>
      </c>
      <c r="D3656" s="1115"/>
      <c r="E3656" s="411">
        <f>IF($J3638="TC",0,IF($J3638="Nso",0,VLOOKUP($A3635,'Class-9'!$B$9:$FL$108,81,0)))</f>
        <v>0</v>
      </c>
      <c r="F3656" s="411">
        <f>IF($J3638="TC",0,IF($J3638="Nso",0,VLOOKUP($A3635,'Class-9'!$B$9:$FL$108,82,0)))</f>
        <v>0</v>
      </c>
      <c r="G3656" s="412">
        <f t="shared" si="740"/>
        <v>0</v>
      </c>
      <c r="H3656" s="413">
        <f>IF($J3638="TC",0,IF($J3638="Nso",0,VLOOKUP($A3635,'Class-9'!$B$9:$FL$108,84,0)))</f>
        <v>0</v>
      </c>
      <c r="I3656" s="411">
        <f>IF($J3638="TC",0,IF($J3638="Nso",0,VLOOKUP($A3635,'Class-9'!$B$9:$FL$108,85,0)))</f>
        <v>0</v>
      </c>
      <c r="J3656" s="412">
        <f t="shared" si="741"/>
        <v>0</v>
      </c>
      <c r="K3656" s="411">
        <f>IF($J3638="TC",0,IF($J3638="Nso",0,VLOOKUP($A3635,'Class-9'!$B$9:$FL$108,87,0)))</f>
        <v>0</v>
      </c>
      <c r="L3656" s="411">
        <f>IF($J3638="Nso",0,VLOOKUP($A3635,'Class-9'!$B$9:$FL$108,88,0))</f>
        <v>0</v>
      </c>
      <c r="M3656" s="412">
        <f t="shared" si="742"/>
        <v>0</v>
      </c>
      <c r="N3656" s="411">
        <f t="shared" si="743"/>
        <v>0</v>
      </c>
      <c r="O3656" s="414" t="str">
        <f>IF($J3638="TC",0,IF($J3638="Nso",0,VLOOKUP($A3635,'Class-9'!$B$9:$FL$108,94,0)))</f>
        <v/>
      </c>
    </row>
    <row r="3657" spans="1:15" ht="16.5" customHeight="1" thickBot="1">
      <c r="A3657" s="1138"/>
      <c r="B3657" s="417" t="s">
        <v>200</v>
      </c>
      <c r="C3657" s="1114" t="str">
        <f>'Class-9'!$CR$3</f>
        <v>SOCIAL SCIENCE</v>
      </c>
      <c r="D3657" s="1115"/>
      <c r="E3657" s="411">
        <f>IF($J3639="TC",0,IF($J3638="Nso",0,VLOOKUP($A3635,'Class-9'!$B$9:$FL$108,95,0)))</f>
        <v>0</v>
      </c>
      <c r="F3657" s="411">
        <f>IF($J3639="TC",0,IF($J3638="Nso",0,VLOOKUP($A3635,'Class-9'!$B$9:$FL$108,96,0)))</f>
        <v>0</v>
      </c>
      <c r="G3657" s="412">
        <f t="shared" si="740"/>
        <v>0</v>
      </c>
      <c r="H3657" s="413">
        <f>IF($J3639="TC",0,IF($J3638="Nso",0,VLOOKUP($A3635,'Class-9'!$B$9:$FL$108,98,0)))</f>
        <v>0</v>
      </c>
      <c r="I3657" s="411">
        <f>IF($J3639="TC",0,IF($J3638="Nso",0,VLOOKUP($A3635,'Class-9'!$B$9:$FL$108,99,0)))</f>
        <v>0</v>
      </c>
      <c r="J3657" s="412">
        <f t="shared" si="741"/>
        <v>0</v>
      </c>
      <c r="K3657" s="411">
        <f>IF($J3639="TC",0,IF($J3638="Nso",0,VLOOKUP($A3635,'Class-9'!$B$9:$FL$108,101,0)))</f>
        <v>0</v>
      </c>
      <c r="L3657" s="411">
        <f>IF($J3639="Nso",0,VLOOKUP($A3635,'Class-9'!$B$9:$FL$108,102,0))</f>
        <v>0</v>
      </c>
      <c r="M3657" s="412">
        <f t="shared" si="742"/>
        <v>0</v>
      </c>
      <c r="N3657" s="411">
        <f t="shared" si="743"/>
        <v>0</v>
      </c>
      <c r="O3657" s="414" t="str">
        <f>IF($J3639="TC",0,IF($J3638="Nso",0,VLOOKUP($A3635,'Class-9'!$B$9:$FL$108,108,0)))</f>
        <v/>
      </c>
    </row>
    <row r="3658" spans="1:15" ht="23.25" customHeight="1">
      <c r="A3658" s="1138"/>
      <c r="B3658" s="417" t="s">
        <v>200</v>
      </c>
      <c r="C3658" s="1116" t="s">
        <v>89</v>
      </c>
      <c r="D3658" s="1117"/>
      <c r="E3658" s="1118"/>
      <c r="F3658" s="1122" t="s">
        <v>90</v>
      </c>
      <c r="G3658" s="1123"/>
      <c r="H3658" s="1124" t="s">
        <v>91</v>
      </c>
      <c r="I3658" s="1125"/>
      <c r="J3658" s="1126" t="s">
        <v>47</v>
      </c>
      <c r="K3658" s="1127"/>
      <c r="L3658" s="415" t="s">
        <v>111</v>
      </c>
      <c r="M3658" s="1128" t="s">
        <v>45</v>
      </c>
      <c r="N3658" s="1129"/>
      <c r="O3658" s="416" t="s">
        <v>49</v>
      </c>
    </row>
    <row r="3659" spans="1:15" ht="20.25" customHeight="1" thickBot="1">
      <c r="A3659" s="1138"/>
      <c r="B3659" s="417" t="s">
        <v>200</v>
      </c>
      <c r="C3659" s="1119"/>
      <c r="D3659" s="1120"/>
      <c r="E3659" s="1121"/>
      <c r="F3659" s="1130">
        <f>IF($J3638="TC",0,IF($J3638="Nso",0,VLOOKUP($A3635,'Class-9'!$B$9:$FL$108,160,0)))</f>
        <v>0</v>
      </c>
      <c r="G3659" s="1131"/>
      <c r="H3659" s="1130">
        <f>IF($J3638="TC",0,IF($J3638="Nso",0,VLOOKUP($A3635,'Class-9'!$B$9:$FL$108,161,0)))</f>
        <v>0</v>
      </c>
      <c r="I3659" s="1131"/>
      <c r="J3659" s="1132">
        <f>IF($J3638="TC",0,IF($J3638="Nso",0,VLOOKUP($A3635,'Class-9'!$B$9:$FL$108,162,0)))</f>
        <v>0</v>
      </c>
      <c r="K3659" s="1133"/>
      <c r="L3659" s="259" t="str">
        <f>IF($J3638="TC",0,IF($J3638="Nso",0,VLOOKUP($A3635,'Class-9'!$B$9:$FL$108,163,0)))</f>
        <v/>
      </c>
      <c r="M3659" s="1134" t="str">
        <f>IF($J3638="TC","TC",IF($J3638="Nso","NSO",VLOOKUP($A3635,'Class-9'!$B$9:$FL$108,164,0)))</f>
        <v/>
      </c>
      <c r="N3659" s="1135"/>
      <c r="O3659" s="79" t="str">
        <f>IF($J3638="Nso",0,VLOOKUP($A3635,'Class-9'!$B$9:$FL$108,166,0))</f>
        <v/>
      </c>
    </row>
    <row r="3660" spans="1:15" ht="20.25" customHeight="1">
      <c r="A3660" s="1138"/>
      <c r="B3660" s="417" t="s">
        <v>200</v>
      </c>
      <c r="C3660" s="1061" t="s">
        <v>64</v>
      </c>
      <c r="D3660" s="1062"/>
      <c r="E3660" s="1062"/>
      <c r="F3660" s="1062"/>
      <c r="G3660" s="1062"/>
      <c r="H3660" s="1063"/>
      <c r="I3660" s="1064" t="s">
        <v>65</v>
      </c>
      <c r="J3660" s="1065"/>
      <c r="K3660" s="1065"/>
      <c r="L3660" s="83">
        <f>VLOOKUP($A3635,'Class-9'!$B$9:$FL$108,157,0)</f>
        <v>0</v>
      </c>
      <c r="M3660" s="1066" t="s">
        <v>121</v>
      </c>
      <c r="N3660" s="1067"/>
      <c r="O3660" s="1068"/>
    </row>
    <row r="3661" spans="1:15" ht="20.25" customHeight="1" thickBot="1">
      <c r="A3661" s="1138"/>
      <c r="B3661" s="417" t="s">
        <v>200</v>
      </c>
      <c r="C3661" s="1069" t="s">
        <v>60</v>
      </c>
      <c r="D3661" s="1070"/>
      <c r="E3661" s="1070"/>
      <c r="F3661" s="1071" t="s">
        <v>192</v>
      </c>
      <c r="G3661" s="1071"/>
      <c r="H3661" s="260" t="s">
        <v>53</v>
      </c>
      <c r="I3661" s="1072" t="s">
        <v>66</v>
      </c>
      <c r="J3661" s="1073"/>
      <c r="K3661" s="1073"/>
      <c r="L3661" s="113">
        <f>VLOOKUP($A3635,'Class-9'!$B$9:$FL$108,158,0)</f>
        <v>0</v>
      </c>
      <c r="M3661" s="1074" t="str">
        <f>IF($J3638="TC",0,IF($J3638="Nso",0,VLOOKUP($A3635,'Class-9'!$B$9:$FL$108,159,0)))</f>
        <v/>
      </c>
      <c r="N3661" s="1075"/>
      <c r="O3661" s="1076"/>
    </row>
    <row r="3662" spans="1:15" ht="17.25" customHeight="1">
      <c r="A3662" s="1138"/>
      <c r="B3662" s="417" t="s">
        <v>200</v>
      </c>
      <c r="C3662" s="1069"/>
      <c r="D3662" s="1070"/>
      <c r="E3662" s="1070"/>
      <c r="F3662" s="1071"/>
      <c r="G3662" s="1071"/>
      <c r="H3662" s="261" t="s">
        <v>119</v>
      </c>
      <c r="I3662" s="1077" t="s">
        <v>67</v>
      </c>
      <c r="J3662" s="1078"/>
      <c r="K3662" s="1078"/>
      <c r="L3662" s="1079">
        <f>IF($J3638="TC","Transferred",IF($J3638="Nso","NameSeparated",VLOOKUP($A3635,'Class-9'!$B$9:$FL$108,167,0)))</f>
        <v>0</v>
      </c>
      <c r="M3662" s="1079"/>
      <c r="N3662" s="1079"/>
      <c r="O3662" s="1080"/>
    </row>
    <row r="3663" spans="1:15" ht="17.25" customHeight="1">
      <c r="A3663" s="1138"/>
      <c r="B3663" s="417" t="s">
        <v>200</v>
      </c>
      <c r="C3663" s="1081" t="str">
        <f>'Class-9'!$DF$3</f>
        <v>Foundation Of Information Tech.</v>
      </c>
      <c r="D3663" s="1082"/>
      <c r="E3663" s="1083"/>
      <c r="F3663" s="1084" t="str">
        <f>IF($J3638="TC",0,IF($J3638="Nso",0,VLOOKUP($A3635,'Class-9'!$B$9:$GP$108,185,0)))</f>
        <v>0/200</v>
      </c>
      <c r="G3663" s="1084"/>
      <c r="H3663" s="78" t="str">
        <f>IF($J3638="TC",0,IF($J3638="Nso",0,VLOOKUP($A3635,'Class-9'!$B$9:$GP$108,120,0)))</f>
        <v/>
      </c>
      <c r="I3663" s="1085" t="s">
        <v>79</v>
      </c>
      <c r="J3663" s="1086"/>
      <c r="K3663" s="1086"/>
      <c r="L3663" s="1087">
        <f>'Class-9'!$T$2</f>
        <v>44676</v>
      </c>
      <c r="M3663" s="1088"/>
      <c r="N3663" s="1088"/>
      <c r="O3663" s="1089"/>
    </row>
    <row r="3664" spans="1:15" ht="21" customHeight="1">
      <c r="A3664" s="1138"/>
      <c r="B3664" s="417" t="s">
        <v>200</v>
      </c>
      <c r="C3664" s="1090" t="str">
        <f>'Class-9'!$DR$3</f>
        <v>Health &amp; Phy. Edu.</v>
      </c>
      <c r="D3664" s="1084"/>
      <c r="E3664" s="1084"/>
      <c r="F3664" s="1030" t="str">
        <f>IF($J3638="TC",0,IF($J3638="Nso",0,VLOOKUP($A3635,'Class-9'!$B$9:$GP$108,189,0)))</f>
        <v>0/200</v>
      </c>
      <c r="G3664" s="1031"/>
      <c r="H3664" s="78" t="str">
        <f>IF($J3638="TC",0,IF($J3638="Nso",0,VLOOKUP($A3635,'Class-9'!$B$9:$GP$108,132,0)))</f>
        <v/>
      </c>
      <c r="I3664" s="1091"/>
      <c r="J3664" s="1092"/>
      <c r="K3664" s="1092"/>
      <c r="L3664" s="1092"/>
      <c r="M3664" s="1092"/>
      <c r="N3664" s="1092"/>
      <c r="O3664" s="1093"/>
    </row>
    <row r="3665" spans="1:16" ht="21" customHeight="1">
      <c r="A3665" s="1138"/>
      <c r="B3665" s="417" t="s">
        <v>200</v>
      </c>
      <c r="C3665" s="1028" t="str">
        <f>'Class-9'!$ED$3</f>
        <v>S.U.P.W.</v>
      </c>
      <c r="D3665" s="1029"/>
      <c r="E3665" s="1029"/>
      <c r="F3665" s="1030" t="str">
        <f>IF($J3638="TC",0,IF($J3638="Nso",0,VLOOKUP($A3635,'Class-9'!$B$9:$GP$108,193,0)))</f>
        <v>0/100</v>
      </c>
      <c r="G3665" s="1031"/>
      <c r="H3665" s="78" t="str">
        <f>IF($J3638="TC",0,IF($J3638="Nso",0,VLOOKUP($A3635,'Class-9'!$B$9:$GP$108,138,0)))</f>
        <v/>
      </c>
      <c r="I3665" s="1094"/>
      <c r="J3665" s="1095"/>
      <c r="K3665" s="1095"/>
      <c r="L3665" s="1095"/>
      <c r="M3665" s="1095"/>
      <c r="N3665" s="1095"/>
      <c r="O3665" s="1096"/>
    </row>
    <row r="3666" spans="1:16" ht="14.25" customHeight="1">
      <c r="A3666" s="1138"/>
      <c r="B3666" s="417" t="s">
        <v>200</v>
      </c>
      <c r="C3666" s="1028" t="str">
        <f>'Class-9'!$EJ$3</f>
        <v>ART EDUCATION</v>
      </c>
      <c r="D3666" s="1029"/>
      <c r="E3666" s="1029"/>
      <c r="F3666" s="1030" t="str">
        <f>IF($J3637="TC",0,IF($J3637="Nso",0,VLOOKUP($A3635,'Class-9'!$B$9:$GP$108,197,0)))</f>
        <v>0/100</v>
      </c>
      <c r="G3666" s="1031"/>
      <c r="H3666" s="78" t="str">
        <f>IF($J3637="TC",0,IF($J3637="Nso",0,VLOOKUP($A3635,'Class-9'!$B$9:$GP$108,144,0)))</f>
        <v/>
      </c>
      <c r="I3666" s="1032" t="s">
        <v>92</v>
      </c>
      <c r="J3666" s="1033"/>
      <c r="K3666" s="1033"/>
      <c r="L3666" s="1033"/>
      <c r="M3666" s="1033"/>
      <c r="N3666" s="1033"/>
      <c r="O3666" s="1034"/>
    </row>
    <row r="3667" spans="1:16" ht="14.25" customHeight="1" thickBot="1">
      <c r="A3667" s="1138"/>
      <c r="B3667" s="417" t="s">
        <v>200</v>
      </c>
      <c r="C3667" s="1035" t="str">
        <f>'Class-9'!$EP$3</f>
        <v>H &amp; C RAJ</v>
      </c>
      <c r="D3667" s="1036"/>
      <c r="E3667" s="1036"/>
      <c r="F3667" s="1037" t="str">
        <f>IF($J3638="TC",0,IF($J3638="Nso",0,VLOOKUP($A3635,'Class-9'!$B$9:$GU$108,201,0)))</f>
        <v>0/200</v>
      </c>
      <c r="G3667" s="1038"/>
      <c r="H3667" s="374" t="str">
        <f>IF($J3638="TC",0,IF($J3638="Nso",0,VLOOKUP($A3635,'Class-9'!$B$9:$GU$108,156,0)))</f>
        <v/>
      </c>
      <c r="I3667" s="1032" t="s">
        <v>73</v>
      </c>
      <c r="J3667" s="1033"/>
      <c r="K3667" s="1033"/>
      <c r="L3667" s="1033"/>
      <c r="M3667" s="1033"/>
      <c r="N3667" s="1033"/>
      <c r="O3667" s="1034"/>
    </row>
    <row r="3668" spans="1:16" ht="20.25" customHeight="1">
      <c r="A3668" s="1138"/>
      <c r="B3668" s="417" t="s">
        <v>200</v>
      </c>
      <c r="C3668" s="1046" t="s">
        <v>204</v>
      </c>
      <c r="D3668" s="1047"/>
      <c r="E3668" s="1048"/>
      <c r="F3668" s="1055" t="s">
        <v>205</v>
      </c>
      <c r="G3668" s="1056"/>
      <c r="H3668" s="434" t="s">
        <v>34</v>
      </c>
      <c r="I3668" s="1039" t="s">
        <v>74</v>
      </c>
      <c r="J3668" s="1033"/>
      <c r="K3668" s="1033"/>
      <c r="L3668" s="1033"/>
      <c r="M3668" s="1033"/>
      <c r="N3668" s="1033"/>
      <c r="O3668" s="1034"/>
    </row>
    <row r="3669" spans="1:16" ht="20.25" customHeight="1">
      <c r="A3669" s="1138"/>
      <c r="B3669" s="417" t="s">
        <v>200</v>
      </c>
      <c r="C3669" s="1049"/>
      <c r="D3669" s="1050"/>
      <c r="E3669" s="1051"/>
      <c r="F3669" s="1057" t="s">
        <v>206</v>
      </c>
      <c r="G3669" s="1058"/>
      <c r="H3669" s="435" t="s">
        <v>203</v>
      </c>
      <c r="I3669" s="1040" t="s">
        <v>75</v>
      </c>
      <c r="J3669" s="1041"/>
      <c r="K3669" s="1041"/>
      <c r="L3669" s="1041"/>
      <c r="M3669" s="1041"/>
      <c r="N3669" s="1041"/>
      <c r="O3669" s="1042"/>
    </row>
    <row r="3670" spans="1:16" ht="16.5" customHeight="1">
      <c r="A3670" s="1138"/>
      <c r="B3670" s="417" t="s">
        <v>200</v>
      </c>
      <c r="C3670" s="1049"/>
      <c r="D3670" s="1050"/>
      <c r="E3670" s="1051"/>
      <c r="F3670" s="1057" t="s">
        <v>210</v>
      </c>
      <c r="G3670" s="1058"/>
      <c r="H3670" s="435" t="s">
        <v>68</v>
      </c>
      <c r="I3670" s="1043"/>
      <c r="J3670" s="1044"/>
      <c r="K3670" s="1044"/>
      <c r="L3670" s="1044"/>
      <c r="M3670" s="1044"/>
      <c r="N3670" s="1044"/>
      <c r="O3670" s="1045"/>
    </row>
    <row r="3671" spans="1:16" ht="16.5" customHeight="1">
      <c r="A3671" s="1138"/>
      <c r="B3671" s="417" t="s">
        <v>200</v>
      </c>
      <c r="C3671" s="1049"/>
      <c r="D3671" s="1050"/>
      <c r="E3671" s="1051"/>
      <c r="F3671" s="1057" t="s">
        <v>211</v>
      </c>
      <c r="G3671" s="1058"/>
      <c r="H3671" s="435" t="s">
        <v>69</v>
      </c>
      <c r="I3671" s="1043"/>
      <c r="J3671" s="1044"/>
      <c r="K3671" s="1044"/>
      <c r="L3671" s="1044"/>
      <c r="M3671" s="1044"/>
      <c r="N3671" s="1044"/>
      <c r="O3671" s="1045"/>
    </row>
    <row r="3672" spans="1:16" ht="16.5" customHeight="1">
      <c r="A3672" s="1138"/>
      <c r="B3672" s="417" t="s">
        <v>200</v>
      </c>
      <c r="C3672" s="1049"/>
      <c r="D3672" s="1050"/>
      <c r="E3672" s="1051"/>
      <c r="F3672" s="1057" t="s">
        <v>120</v>
      </c>
      <c r="G3672" s="1058"/>
      <c r="H3672" s="435" t="s">
        <v>71</v>
      </c>
      <c r="I3672" s="1022" t="s">
        <v>93</v>
      </c>
      <c r="J3672" s="1023"/>
      <c r="K3672" s="1023"/>
      <c r="L3672" s="1023"/>
      <c r="M3672" s="1023"/>
      <c r="N3672" s="1023"/>
      <c r="O3672" s="1024"/>
    </row>
    <row r="3673" spans="1:16" ht="16.5" customHeight="1" thickBot="1">
      <c r="A3673" s="1138"/>
      <c r="B3673" s="418" t="s">
        <v>200</v>
      </c>
      <c r="C3673" s="1052"/>
      <c r="D3673" s="1053"/>
      <c r="E3673" s="1054"/>
      <c r="F3673" s="1059" t="s">
        <v>208</v>
      </c>
      <c r="G3673" s="1060"/>
      <c r="H3673" s="436" t="s">
        <v>70</v>
      </c>
      <c r="I3673" s="1025"/>
      <c r="J3673" s="1026"/>
      <c r="K3673" s="1026"/>
      <c r="L3673" s="1026"/>
      <c r="M3673" s="1026"/>
      <c r="N3673" s="1026"/>
      <c r="O3673" s="1027"/>
    </row>
    <row r="3674" spans="1:16" ht="15.75" thickTop="1">
      <c r="A3674" s="1136"/>
      <c r="B3674" s="1136"/>
      <c r="C3674" s="1136"/>
      <c r="D3674" s="1136"/>
      <c r="E3674" s="1136"/>
      <c r="F3674" s="1136"/>
      <c r="G3674" s="1136"/>
      <c r="H3674" s="1136"/>
      <c r="I3674" s="1136"/>
      <c r="J3674" s="1136"/>
      <c r="K3674" s="1136"/>
      <c r="L3674" s="1136"/>
      <c r="M3674" s="1136"/>
      <c r="N3674" s="1136"/>
      <c r="O3674" s="1136"/>
    </row>
    <row r="3675" spans="1:16" ht="24.75" customHeight="1" thickBot="1">
      <c r="A3675" s="263">
        <f>A3635+1</f>
        <v>94</v>
      </c>
      <c r="B3675" s="1137" t="s">
        <v>56</v>
      </c>
      <c r="C3675" s="1137"/>
      <c r="D3675" s="1137"/>
      <c r="E3675" s="1137"/>
      <c r="F3675" s="1137"/>
      <c r="G3675" s="1137"/>
      <c r="H3675" s="1137"/>
      <c r="I3675" s="1137"/>
      <c r="J3675" s="1137"/>
      <c r="K3675" s="1137"/>
      <c r="L3675" s="1137"/>
      <c r="M3675" s="1137"/>
      <c r="N3675" s="1137"/>
      <c r="O3675" s="1137"/>
    </row>
    <row r="3676" spans="1:16" s="430" customFormat="1" ht="30.75" customHeight="1" thickTop="1">
      <c r="A3676" s="1138"/>
      <c r="B3676" s="1139"/>
      <c r="C3676" s="1140"/>
      <c r="D3676" s="1143" t="str">
        <f>Master!$E$8</f>
        <v>Govt. Sr. Secondary School Raimalwada</v>
      </c>
      <c r="E3676" s="1144"/>
      <c r="F3676" s="1144"/>
      <c r="G3676" s="1144"/>
      <c r="H3676" s="1144"/>
      <c r="I3676" s="1144"/>
      <c r="J3676" s="1144"/>
      <c r="K3676" s="1144"/>
      <c r="L3676" s="1144"/>
      <c r="M3676" s="1144"/>
      <c r="N3676" s="1144"/>
      <c r="O3676" s="1145"/>
    </row>
    <row r="3677" spans="1:16" ht="26.25" customHeight="1" thickBot="1">
      <c r="A3677" s="1138"/>
      <c r="B3677" s="1141"/>
      <c r="C3677" s="1142"/>
      <c r="D3677" s="1146" t="str">
        <f>Master!$E$11</f>
        <v>P.S.-Bapini (Jodhpur)</v>
      </c>
      <c r="E3677" s="1147"/>
      <c r="F3677" s="1147"/>
      <c r="G3677" s="1147"/>
      <c r="H3677" s="1147"/>
      <c r="I3677" s="1147"/>
      <c r="J3677" s="1147"/>
      <c r="K3677" s="1147"/>
      <c r="L3677" s="1147"/>
      <c r="M3677" s="1147"/>
      <c r="N3677" s="1147"/>
      <c r="O3677" s="1148"/>
    </row>
    <row r="3678" spans="1:16" ht="22.5" customHeight="1">
      <c r="A3678" s="1138"/>
      <c r="B3678" s="262"/>
      <c r="C3678" s="1149" t="s">
        <v>183</v>
      </c>
      <c r="D3678" s="1150"/>
      <c r="E3678" s="1150"/>
      <c r="F3678" s="1150"/>
      <c r="G3678" s="1151"/>
      <c r="H3678" s="1158" t="s">
        <v>156</v>
      </c>
      <c r="I3678" s="1158"/>
      <c r="J3678" s="1161">
        <f>VLOOKUP($A3675,'Class-9'!$B$9:$K$108,6)</f>
        <v>0</v>
      </c>
      <c r="K3678" s="1162"/>
      <c r="L3678" s="1167" t="s">
        <v>76</v>
      </c>
      <c r="M3678" s="1168"/>
      <c r="N3678" s="1169" t="str">
        <f>Master!$E$14</f>
        <v>08151106901</v>
      </c>
      <c r="O3678" s="1170"/>
    </row>
    <row r="3679" spans="1:16" ht="18.75" customHeight="1">
      <c r="A3679" s="1138"/>
      <c r="B3679" s="37"/>
      <c r="C3679" s="1152"/>
      <c r="D3679" s="1153"/>
      <c r="E3679" s="1153"/>
      <c r="F3679" s="1153"/>
      <c r="G3679" s="1154"/>
      <c r="H3679" s="1159"/>
      <c r="I3679" s="1159"/>
      <c r="J3679" s="1163"/>
      <c r="K3679" s="1164"/>
      <c r="L3679" s="1171" t="s">
        <v>72</v>
      </c>
      <c r="M3679" s="1172"/>
      <c r="N3679" s="1172"/>
      <c r="O3679" s="1173"/>
      <c r="P3679" s="104" t="s">
        <v>191</v>
      </c>
    </row>
    <row r="3680" spans="1:16" ht="23.25" customHeight="1" thickBot="1">
      <c r="A3680" s="1138"/>
      <c r="B3680" s="37"/>
      <c r="C3680" s="1155"/>
      <c r="D3680" s="1156"/>
      <c r="E3680" s="1156"/>
      <c r="F3680" s="1156"/>
      <c r="G3680" s="1157"/>
      <c r="H3680" s="1160"/>
      <c r="I3680" s="1160"/>
      <c r="J3680" s="1165"/>
      <c r="K3680" s="1166"/>
      <c r="L3680" s="1174" t="s">
        <v>57</v>
      </c>
      <c r="M3680" s="1175"/>
      <c r="N3680" s="1176" t="str">
        <f>Master!$E$6</f>
        <v>2021-22</v>
      </c>
      <c r="O3680" s="1177"/>
    </row>
    <row r="3681" spans="1:15" ht="20.25" customHeight="1">
      <c r="A3681" s="1138"/>
      <c r="B3681" s="417" t="s">
        <v>200</v>
      </c>
      <c r="C3681" s="1178" t="s">
        <v>22</v>
      </c>
      <c r="D3681" s="1179"/>
      <c r="E3681" s="1179"/>
      <c r="F3681" s="1180"/>
      <c r="G3681" s="23" t="s">
        <v>181</v>
      </c>
      <c r="H3681" s="1181">
        <f>VLOOKUP($A3675,'Class-9'!$B$9:$FL$108,4,0)</f>
        <v>0</v>
      </c>
      <c r="I3681" s="1181"/>
      <c r="J3681" s="1181"/>
      <c r="K3681" s="1181"/>
      <c r="L3681" s="1181"/>
      <c r="M3681" s="1181"/>
      <c r="N3681" s="1181"/>
      <c r="O3681" s="1182"/>
    </row>
    <row r="3682" spans="1:15" ht="20.25" customHeight="1">
      <c r="A3682" s="1138"/>
      <c r="B3682" s="417" t="s">
        <v>200</v>
      </c>
      <c r="C3682" s="1183" t="s">
        <v>24</v>
      </c>
      <c r="D3682" s="1184"/>
      <c r="E3682" s="1184"/>
      <c r="F3682" s="1185"/>
      <c r="G3682" s="31" t="s">
        <v>181</v>
      </c>
      <c r="H3682" s="1186">
        <f>VLOOKUP($A3675,'Class-9'!$B$9:$FL$108,7,0)</f>
        <v>0</v>
      </c>
      <c r="I3682" s="1186"/>
      <c r="J3682" s="1186"/>
      <c r="K3682" s="1186"/>
      <c r="L3682" s="1186"/>
      <c r="M3682" s="1186"/>
      <c r="N3682" s="1186"/>
      <c r="O3682" s="1187"/>
    </row>
    <row r="3683" spans="1:15" ht="20.25" customHeight="1">
      <c r="A3683" s="1138"/>
      <c r="B3683" s="417" t="s">
        <v>200</v>
      </c>
      <c r="C3683" s="1183" t="s">
        <v>25</v>
      </c>
      <c r="D3683" s="1184"/>
      <c r="E3683" s="1184"/>
      <c r="F3683" s="1185"/>
      <c r="G3683" s="31" t="s">
        <v>181</v>
      </c>
      <c r="H3683" s="1186">
        <f>VLOOKUP($A3675,'Class-9'!$B$9:$FL$108,8,0)</f>
        <v>0</v>
      </c>
      <c r="I3683" s="1186"/>
      <c r="J3683" s="1186"/>
      <c r="K3683" s="1186"/>
      <c r="L3683" s="1186"/>
      <c r="M3683" s="1186"/>
      <c r="N3683" s="1186"/>
      <c r="O3683" s="1187"/>
    </row>
    <row r="3684" spans="1:15" ht="20.25" customHeight="1">
      <c r="A3684" s="1138"/>
      <c r="B3684" s="417" t="s">
        <v>200</v>
      </c>
      <c r="C3684" s="1183" t="s">
        <v>58</v>
      </c>
      <c r="D3684" s="1184"/>
      <c r="E3684" s="1184"/>
      <c r="F3684" s="1185"/>
      <c r="G3684" s="31" t="s">
        <v>181</v>
      </c>
      <c r="H3684" s="1186">
        <f>VLOOKUP($A3675,'Class-9'!$B$9:$FL$108,9,0)</f>
        <v>0</v>
      </c>
      <c r="I3684" s="1186"/>
      <c r="J3684" s="1186"/>
      <c r="K3684" s="1186"/>
      <c r="L3684" s="1186"/>
      <c r="M3684" s="1186"/>
      <c r="N3684" s="1186"/>
      <c r="O3684" s="1187"/>
    </row>
    <row r="3685" spans="1:15" ht="20.25" customHeight="1">
      <c r="A3685" s="1138"/>
      <c r="B3685" s="417" t="s">
        <v>200</v>
      </c>
      <c r="C3685" s="1183" t="s">
        <v>59</v>
      </c>
      <c r="D3685" s="1184"/>
      <c r="E3685" s="1184"/>
      <c r="F3685" s="1185"/>
      <c r="G3685" s="31" t="s">
        <v>181</v>
      </c>
      <c r="H3685" s="1188" t="str">
        <f>CONCATENATE('Class-9'!$G$4,'Class-9'!$J$4)</f>
        <v>9(A)</v>
      </c>
      <c r="I3685" s="1186"/>
      <c r="J3685" s="1186"/>
      <c r="K3685" s="1186"/>
      <c r="L3685" s="1186"/>
      <c r="M3685" s="1186"/>
      <c r="N3685" s="1186"/>
      <c r="O3685" s="1187"/>
    </row>
    <row r="3686" spans="1:15" ht="20.25" customHeight="1" thickBot="1">
      <c r="A3686" s="1138"/>
      <c r="B3686" s="417" t="s">
        <v>200</v>
      </c>
      <c r="C3686" s="1189" t="s">
        <v>27</v>
      </c>
      <c r="D3686" s="1190"/>
      <c r="E3686" s="1190"/>
      <c r="F3686" s="1191"/>
      <c r="G3686" s="80" t="s">
        <v>181</v>
      </c>
      <c r="H3686" s="1192">
        <f>VLOOKUP($A3675,'Class-9'!$B$9:$FL$108,10,0)</f>
        <v>0</v>
      </c>
      <c r="I3686" s="1192"/>
      <c r="J3686" s="1192"/>
      <c r="K3686" s="1192"/>
      <c r="L3686" s="1192"/>
      <c r="M3686" s="1192"/>
      <c r="N3686" s="1192"/>
      <c r="O3686" s="1193"/>
    </row>
    <row r="3687" spans="1:15" ht="16.5" customHeight="1">
      <c r="A3687" s="1138"/>
      <c r="B3687" s="417" t="s">
        <v>200</v>
      </c>
      <c r="C3687" s="1194" t="s">
        <v>60</v>
      </c>
      <c r="D3687" s="1195"/>
      <c r="E3687" s="1198" t="s">
        <v>81</v>
      </c>
      <c r="F3687" s="1198" t="s">
        <v>82</v>
      </c>
      <c r="G3687" s="1200" t="s">
        <v>32</v>
      </c>
      <c r="H3687" s="1202" t="s">
        <v>61</v>
      </c>
      <c r="I3687" s="1202"/>
      <c r="J3687" s="1203"/>
      <c r="K3687" s="1204" t="s">
        <v>97</v>
      </c>
      <c r="L3687" s="1205"/>
      <c r="M3687" s="1206"/>
      <c r="N3687" s="1097" t="s">
        <v>88</v>
      </c>
      <c r="O3687" s="1099" t="s">
        <v>118</v>
      </c>
    </row>
    <row r="3688" spans="1:15" ht="16.5" customHeight="1">
      <c r="A3688" s="1138"/>
      <c r="B3688" s="417" t="s">
        <v>200</v>
      </c>
      <c r="C3688" s="1196"/>
      <c r="D3688" s="1197"/>
      <c r="E3688" s="1199"/>
      <c r="F3688" s="1199"/>
      <c r="G3688" s="1201"/>
      <c r="H3688" s="428" t="s">
        <v>31</v>
      </c>
      <c r="I3688" s="254" t="s">
        <v>194</v>
      </c>
      <c r="J3688" s="429" t="s">
        <v>32</v>
      </c>
      <c r="K3688" s="428" t="s">
        <v>31</v>
      </c>
      <c r="L3688" s="254" t="s">
        <v>194</v>
      </c>
      <c r="M3688" s="429" t="s">
        <v>32</v>
      </c>
      <c r="N3688" s="1098"/>
      <c r="O3688" s="1100"/>
    </row>
    <row r="3689" spans="1:15" ht="16.5" customHeight="1" thickBot="1">
      <c r="A3689" s="1138"/>
      <c r="B3689" s="417" t="s">
        <v>200</v>
      </c>
      <c r="C3689" s="1102" t="s">
        <v>62</v>
      </c>
      <c r="D3689" s="1103"/>
      <c r="E3689" s="253">
        <f>'Class-9'!$L$7</f>
        <v>10</v>
      </c>
      <c r="F3689" s="253">
        <f>'Class-9'!$M$7</f>
        <v>10</v>
      </c>
      <c r="G3689" s="255">
        <f>SUM(E3689:F3689)</f>
        <v>20</v>
      </c>
      <c r="H3689" s="253">
        <f>'Class-9'!$O$7</f>
        <v>24</v>
      </c>
      <c r="I3689" s="253">
        <f>'Class-9'!$P$7</f>
        <v>6</v>
      </c>
      <c r="J3689" s="255">
        <f>SUM(H3689:I3689)</f>
        <v>30</v>
      </c>
      <c r="K3689" s="253">
        <f>'Class-9'!$R$7</f>
        <v>40</v>
      </c>
      <c r="L3689" s="253">
        <f>'Class-9'!$S$7</f>
        <v>10</v>
      </c>
      <c r="M3689" s="255">
        <f>SUM(K3689:L3689)</f>
        <v>50</v>
      </c>
      <c r="N3689" s="129">
        <f>SUM(G3689,J3689,M3689)</f>
        <v>100</v>
      </c>
      <c r="O3689" s="1101"/>
    </row>
    <row r="3690" spans="1:15" ht="16.5" customHeight="1">
      <c r="A3690" s="1138"/>
      <c r="B3690" s="417" t="s">
        <v>200</v>
      </c>
      <c r="C3690" s="1104" t="str">
        <f>'Class-9'!$L$3</f>
        <v>HINDI</v>
      </c>
      <c r="D3690" s="1105"/>
      <c r="E3690" s="81">
        <f>IF($J3678="TC",0,IF($J3678="Nso",0,VLOOKUP($A3675,'Class-9'!$B$9:$FL$108,11,0)))</f>
        <v>0</v>
      </c>
      <c r="F3690" s="81">
        <f>IF($J3678="TC",0,IF($J3678="Nso",0,VLOOKUP($A3675,'Class-9'!$B$9:$FL$108,12,0)))</f>
        <v>0</v>
      </c>
      <c r="G3690" s="256">
        <f>E3690+F3690</f>
        <v>0</v>
      </c>
      <c r="H3690" s="81">
        <f>IF($J3678="TC",0,IF($J3678="Nso",0,VLOOKUP($A3675,'Class-9'!$B$9:$FL$108,14,0)))</f>
        <v>0</v>
      </c>
      <c r="I3690" s="81">
        <f>IF($J3678="TC",0,IF($J3678="Nso",0,VLOOKUP($A3675,'Class-9'!$B$9:$FL$108,15,0)))</f>
        <v>0</v>
      </c>
      <c r="J3690" s="256">
        <f>H3690+I3690</f>
        <v>0</v>
      </c>
      <c r="K3690" s="81">
        <f>IF($J3678="TC",0,IF($J3678="Nso",0,VLOOKUP($A3675,'Class-9'!$B$9:$FL$108,17,0)))</f>
        <v>0</v>
      </c>
      <c r="L3690" s="81">
        <f>IF($J3678="Nso",0,VLOOKUP($A3675,'Class-9'!$B$9:$FL$108,18,0))</f>
        <v>0</v>
      </c>
      <c r="M3690" s="256">
        <f>K3690+L3690</f>
        <v>0</v>
      </c>
      <c r="N3690" s="81">
        <f>G3690+J3690+M3690</f>
        <v>0</v>
      </c>
      <c r="O3690" s="82" t="str">
        <f>IF($J3678="TC",0,IF($J3678="Nso",0,VLOOKUP($A3675,'Class-9'!$B$9:$FL$108,24,0)))</f>
        <v/>
      </c>
    </row>
    <row r="3691" spans="1:15" ht="16.5" customHeight="1" thickBot="1">
      <c r="A3691" s="1138"/>
      <c r="B3691" s="417" t="s">
        <v>200</v>
      </c>
      <c r="C3691" s="1106" t="str">
        <f>'Class-9'!$Z$3</f>
        <v>ENGLISH</v>
      </c>
      <c r="D3691" s="1107"/>
      <c r="E3691" s="419">
        <f>IF($J3678="TC",0,IF($J3678="Nso",0,VLOOKUP($A3675,'Class-9'!$B$9:$FL$108,25,0)))</f>
        <v>0</v>
      </c>
      <c r="F3691" s="419">
        <f>IF($J3678="TC",0,IF($J3678="Nso",0,VLOOKUP($A3675,'Class-9'!$B$9:$FL$108,26,0)))</f>
        <v>0</v>
      </c>
      <c r="G3691" s="420">
        <f t="shared" ref="G3691" si="744">E3691+F3691</f>
        <v>0</v>
      </c>
      <c r="H3691" s="421">
        <f>IF($J3678="TC",0,IF($J3678="Nso",0,VLOOKUP($A3675,'Class-9'!$B$9:$FL$108,28,0)))</f>
        <v>0</v>
      </c>
      <c r="I3691" s="419">
        <f>IF($J3678="TC",0,IF($J3678="Nso",0,VLOOKUP($A3675,'Class-9'!$B$9:$FL$108,29,0)))</f>
        <v>0</v>
      </c>
      <c r="J3691" s="420">
        <f t="shared" ref="J3691" si="745">H3691+I3691</f>
        <v>0</v>
      </c>
      <c r="K3691" s="419">
        <f>IF($J3678="TC",0,IF($J3678="Nso",0,VLOOKUP($A3675,'Class-9'!$B$9:$FL$108,31,0)))</f>
        <v>0</v>
      </c>
      <c r="L3691" s="419">
        <f>IF($J3678="Nso",0,VLOOKUP($A3675,'Class-9'!$B$9:$FL$108,32,0))</f>
        <v>0</v>
      </c>
      <c r="M3691" s="420">
        <f t="shared" ref="M3691" si="746">K3691+L3691</f>
        <v>0</v>
      </c>
      <c r="N3691" s="419">
        <f t="shared" ref="N3691" si="747">G3691+J3691+M3691</f>
        <v>0</v>
      </c>
      <c r="O3691" s="422" t="str">
        <f>IF($J3678="TC",0,IF($J3678="Nso",0,VLOOKUP($A3675,'Class-9'!$B$9:$FL$108,38,0)))</f>
        <v/>
      </c>
    </row>
    <row r="3692" spans="1:15" ht="16.5" customHeight="1" thickBot="1">
      <c r="A3692" s="1138"/>
      <c r="B3692" s="417" t="s">
        <v>200</v>
      </c>
      <c r="C3692" s="1108" t="s">
        <v>62</v>
      </c>
      <c r="D3692" s="1109"/>
      <c r="E3692" s="424">
        <f>'Class-9'!$AN$7</f>
        <v>20</v>
      </c>
      <c r="F3692" s="424">
        <f>'Class-9'!$AO$7</f>
        <v>20</v>
      </c>
      <c r="G3692" s="425">
        <f>SUM(E3692:F3692)</f>
        <v>40</v>
      </c>
      <c r="H3692" s="424">
        <f>'Class-9'!$AQ$7</f>
        <v>48</v>
      </c>
      <c r="I3692" s="424">
        <f>'Class-9'!$AR$7</f>
        <v>12</v>
      </c>
      <c r="J3692" s="425">
        <f>SUM(H3692:I3692)</f>
        <v>60</v>
      </c>
      <c r="K3692" s="424">
        <f>'Class-9'!$AT$7</f>
        <v>80</v>
      </c>
      <c r="L3692" s="424">
        <f>'Class-9'!$AU$7</f>
        <v>20</v>
      </c>
      <c r="M3692" s="425">
        <f>SUM(K3692:L3692)</f>
        <v>100</v>
      </c>
      <c r="N3692" s="426">
        <f>SUM(G3692,J3692,M3692)</f>
        <v>200</v>
      </c>
      <c r="O3692" s="427" t="s">
        <v>201</v>
      </c>
    </row>
    <row r="3693" spans="1:15" ht="16.5" customHeight="1">
      <c r="A3693" s="1138"/>
      <c r="B3693" s="417" t="s">
        <v>200</v>
      </c>
      <c r="C3693" s="1110" t="str">
        <f>'Class-9'!$AN$3</f>
        <v>SANSKRIT-I</v>
      </c>
      <c r="D3693" s="1111"/>
      <c r="E3693" s="81">
        <f>IF($J3678="TC",0,IF($J3678="Nso",0,VLOOKUP($A3675,'Class-9'!$B$9:$FL$108,39,0)))</f>
        <v>0</v>
      </c>
      <c r="F3693" s="81">
        <f>IF($J3678="TC",0,IF($J3678="TC",0,IF($J3678="Nso",0,VLOOKUP($A3675,'Class-9'!$B$9:$FL$108,40,0))))</f>
        <v>0</v>
      </c>
      <c r="G3693" s="423">
        <f t="shared" ref="G3693:G3697" si="748">E3693+F3693</f>
        <v>0</v>
      </c>
      <c r="H3693" s="410">
        <f>IF($J3678="TC",0,IF($J3678="Nso",0,VLOOKUP($A3675,'Class-9'!$B$9:$FL$108,42,0)))</f>
        <v>0</v>
      </c>
      <c r="I3693" s="81">
        <f>IF($J3678="TC",0,IF($J3678="Nso",0,VLOOKUP($A3675,'Class-9'!$B$9:$FL$108,43,0)))</f>
        <v>0</v>
      </c>
      <c r="J3693" s="423">
        <f t="shared" ref="J3693:J3697" si="749">H3693+I3693</f>
        <v>0</v>
      </c>
      <c r="K3693" s="81">
        <f>IF($J3678="TC",0,IF($J3678="Nso",0,VLOOKUP($A3675,'Class-9'!$B$9:$FL$108,45,0)))</f>
        <v>0</v>
      </c>
      <c r="L3693" s="81">
        <f>IF($J3678="Nso",0,VLOOKUP($A3675,'Class-9'!$B$9:$FL$108,46,0))</f>
        <v>0</v>
      </c>
      <c r="M3693" s="423">
        <f t="shared" ref="M3693:M3697" si="750">K3693+L3693</f>
        <v>0</v>
      </c>
      <c r="N3693" s="81">
        <f t="shared" ref="N3693:N3697" si="751">G3693+J3693+M3693</f>
        <v>0</v>
      </c>
      <c r="O3693" s="82" t="str">
        <f>IF($J3678="TC",0,IF($J3678="Nso",0,VLOOKUP($A3675,'Class-9'!$B$9:$FL$108,52,0)))</f>
        <v/>
      </c>
    </row>
    <row r="3694" spans="1:15" ht="16.5" customHeight="1">
      <c r="A3694" s="1138"/>
      <c r="B3694" s="417" t="s">
        <v>200</v>
      </c>
      <c r="C3694" s="1112" t="str">
        <f>'Class-9'!$BB$3</f>
        <v>SANSKRIT-II</v>
      </c>
      <c r="D3694" s="1113"/>
      <c r="E3694" s="81">
        <f>IF($J3678="TC",0,IF($J3678="Nso",0,VLOOKUP($A3675,'Class-9'!$B$9:$FL$108,53,0)))</f>
        <v>0</v>
      </c>
      <c r="F3694" s="81">
        <f>IF($J3678="TC",0,IF($J3678="Nso",0,VLOOKUP($A3675,'Class-9'!$B$9:$FL$108,54,0)))</f>
        <v>0</v>
      </c>
      <c r="G3694" s="257">
        <f t="shared" si="748"/>
        <v>0</v>
      </c>
      <c r="H3694" s="258">
        <f>IF($J3678="TC",0,IF($J3678="Nso",0,VLOOKUP($A3675,'Class-9'!$B$9:$FL$108,56,0)))</f>
        <v>0</v>
      </c>
      <c r="I3694" s="81">
        <f>IF($J3678="TC",0,IF($J3678="Nso",0,VLOOKUP($A3675,'Class-9'!$B$9:$FL$108,57,0)))</f>
        <v>0</v>
      </c>
      <c r="J3694" s="257">
        <f t="shared" si="749"/>
        <v>0</v>
      </c>
      <c r="K3694" s="81">
        <f>IF($J3678="TC",0,IF($J3678="Nso",0,VLOOKUP($A3675,'Class-9'!$B$9:$FL$108,59,0)))</f>
        <v>0</v>
      </c>
      <c r="L3694" s="81">
        <f>IF($J3678="Nso",0,VLOOKUP($A3675,'Class-9'!$B$9:$FL$108,60,0))</f>
        <v>0</v>
      </c>
      <c r="M3694" s="257">
        <f t="shared" si="750"/>
        <v>0</v>
      </c>
      <c r="N3694" s="81">
        <f t="shared" si="751"/>
        <v>0</v>
      </c>
      <c r="O3694" s="82" t="str">
        <f>IF($J3678="TC",0,IF($J3678="Nso",0,VLOOKUP($A3675,'Class-9'!$B$9:$FL$108,66,0)))</f>
        <v/>
      </c>
    </row>
    <row r="3695" spans="1:15" ht="16.5" customHeight="1">
      <c r="A3695" s="1138"/>
      <c r="B3695" s="417" t="s">
        <v>200</v>
      </c>
      <c r="C3695" s="1112" t="str">
        <f>'Class-9'!$BP$3</f>
        <v>MATHEMATICS</v>
      </c>
      <c r="D3695" s="1113"/>
      <c r="E3695" s="81">
        <f>IF($J3678="TC",0,IF($J3678="Nso",0,VLOOKUP($A3675,'Class-9'!$B$9:$FL$108,67,0)))</f>
        <v>0</v>
      </c>
      <c r="F3695" s="81">
        <f>IF($J3678="TC",0,IF($J3678="Nso",0,VLOOKUP($A3675,'Class-9'!$B$9:$FL$108,68,0)))</f>
        <v>0</v>
      </c>
      <c r="G3695" s="257">
        <f t="shared" si="748"/>
        <v>0</v>
      </c>
      <c r="H3695" s="258">
        <f>IF($J3678="TC",0,IF($J3678="Nso",0,VLOOKUP($A3675,'Class-9'!$B$9:$FL$108,70,0)))</f>
        <v>0</v>
      </c>
      <c r="I3695" s="81">
        <f>IF($J3678="TC",0,IF($J3678="Nso",0,VLOOKUP($A3675,'Class-9'!$B$9:$FL$108,71,0)))</f>
        <v>0</v>
      </c>
      <c r="J3695" s="257">
        <f t="shared" si="749"/>
        <v>0</v>
      </c>
      <c r="K3695" s="81">
        <f>IF($J3678="TC",0,IF($J3678="Nso",0,VLOOKUP($A3675,'Class-9'!$B$9:$FL$108,73,0)))</f>
        <v>0</v>
      </c>
      <c r="L3695" s="81">
        <f>IF($J3678="Nso",0,VLOOKUP($A3675,'Class-9'!$B$9:$FL$108,74,0))</f>
        <v>0</v>
      </c>
      <c r="M3695" s="257">
        <f t="shared" si="750"/>
        <v>0</v>
      </c>
      <c r="N3695" s="81">
        <f t="shared" si="751"/>
        <v>0</v>
      </c>
      <c r="O3695" s="82" t="str">
        <f>IF($J3678="TC",0,IF($J3678="Nso",0,VLOOKUP($A3675,'Class-9'!$B$9:$FL$108,80,0)))</f>
        <v/>
      </c>
    </row>
    <row r="3696" spans="1:15" ht="16.5" customHeight="1">
      <c r="A3696" s="1138"/>
      <c r="B3696" s="417" t="s">
        <v>200</v>
      </c>
      <c r="C3696" s="1114" t="str">
        <f>'Class-9'!$CD$3</f>
        <v>SCIENCE</v>
      </c>
      <c r="D3696" s="1115"/>
      <c r="E3696" s="411">
        <f>IF($J3678="TC",0,IF($J3678="Nso",0,VLOOKUP($A3675,'Class-9'!$B$9:$FL$108,81,0)))</f>
        <v>0</v>
      </c>
      <c r="F3696" s="411">
        <f>IF($J3678="TC",0,IF($J3678="Nso",0,VLOOKUP($A3675,'Class-9'!$B$9:$FL$108,82,0)))</f>
        <v>0</v>
      </c>
      <c r="G3696" s="412">
        <f t="shared" si="748"/>
        <v>0</v>
      </c>
      <c r="H3696" s="413">
        <f>IF($J3678="TC",0,IF($J3678="Nso",0,VLOOKUP($A3675,'Class-9'!$B$9:$FL$108,84,0)))</f>
        <v>0</v>
      </c>
      <c r="I3696" s="411">
        <f>IF($J3678="TC",0,IF($J3678="Nso",0,VLOOKUP($A3675,'Class-9'!$B$9:$FL$108,85,0)))</f>
        <v>0</v>
      </c>
      <c r="J3696" s="412">
        <f t="shared" si="749"/>
        <v>0</v>
      </c>
      <c r="K3696" s="411">
        <f>IF($J3678="TC",0,IF($J3678="Nso",0,VLOOKUP($A3675,'Class-9'!$B$9:$FL$108,87,0)))</f>
        <v>0</v>
      </c>
      <c r="L3696" s="411">
        <f>IF($J3678="Nso",0,VLOOKUP($A3675,'Class-9'!$B$9:$FL$108,88,0))</f>
        <v>0</v>
      </c>
      <c r="M3696" s="412">
        <f t="shared" si="750"/>
        <v>0</v>
      </c>
      <c r="N3696" s="411">
        <f t="shared" si="751"/>
        <v>0</v>
      </c>
      <c r="O3696" s="414" t="str">
        <f>IF($J3678="TC",0,IF($J3678="Nso",0,VLOOKUP($A3675,'Class-9'!$B$9:$FL$108,94,0)))</f>
        <v/>
      </c>
    </row>
    <row r="3697" spans="1:15" ht="16.5" customHeight="1" thickBot="1">
      <c r="A3697" s="1138"/>
      <c r="B3697" s="417" t="s">
        <v>200</v>
      </c>
      <c r="C3697" s="1114" t="str">
        <f>'Class-9'!$CR$3</f>
        <v>SOCIAL SCIENCE</v>
      </c>
      <c r="D3697" s="1115"/>
      <c r="E3697" s="411">
        <f>IF($J3679="TC",0,IF($J3678="Nso",0,VLOOKUP($A3675,'Class-9'!$B$9:$FL$108,95,0)))</f>
        <v>0</v>
      </c>
      <c r="F3697" s="411">
        <f>IF($J3679="TC",0,IF($J3678="Nso",0,VLOOKUP($A3675,'Class-9'!$B$9:$FL$108,96,0)))</f>
        <v>0</v>
      </c>
      <c r="G3697" s="412">
        <f t="shared" si="748"/>
        <v>0</v>
      </c>
      <c r="H3697" s="413">
        <f>IF($J3679="TC",0,IF($J3678="Nso",0,VLOOKUP($A3675,'Class-9'!$B$9:$FL$108,98,0)))</f>
        <v>0</v>
      </c>
      <c r="I3697" s="411">
        <f>IF($J3679="TC",0,IF($J3678="Nso",0,VLOOKUP($A3675,'Class-9'!$B$9:$FL$108,99,0)))</f>
        <v>0</v>
      </c>
      <c r="J3697" s="412">
        <f t="shared" si="749"/>
        <v>0</v>
      </c>
      <c r="K3697" s="411">
        <f>IF($J3679="TC",0,IF($J3678="Nso",0,VLOOKUP($A3675,'Class-9'!$B$9:$FL$108,101,0)))</f>
        <v>0</v>
      </c>
      <c r="L3697" s="411">
        <f>IF($J3679="Nso",0,VLOOKUP($A3675,'Class-9'!$B$9:$FL$108,102,0))</f>
        <v>0</v>
      </c>
      <c r="M3697" s="412">
        <f t="shared" si="750"/>
        <v>0</v>
      </c>
      <c r="N3697" s="411">
        <f t="shared" si="751"/>
        <v>0</v>
      </c>
      <c r="O3697" s="414" t="str">
        <f>IF($J3679="TC",0,IF($J3678="Nso",0,VLOOKUP($A3675,'Class-9'!$B$9:$FL$108,108,0)))</f>
        <v/>
      </c>
    </row>
    <row r="3698" spans="1:15" ht="23.25" customHeight="1">
      <c r="A3698" s="1138"/>
      <c r="B3698" s="417" t="s">
        <v>200</v>
      </c>
      <c r="C3698" s="1116" t="s">
        <v>89</v>
      </c>
      <c r="D3698" s="1117"/>
      <c r="E3698" s="1118"/>
      <c r="F3698" s="1122" t="s">
        <v>90</v>
      </c>
      <c r="G3698" s="1123"/>
      <c r="H3698" s="1124" t="s">
        <v>91</v>
      </c>
      <c r="I3698" s="1125"/>
      <c r="J3698" s="1126" t="s">
        <v>47</v>
      </c>
      <c r="K3698" s="1127"/>
      <c r="L3698" s="415" t="s">
        <v>111</v>
      </c>
      <c r="M3698" s="1128" t="s">
        <v>45</v>
      </c>
      <c r="N3698" s="1129"/>
      <c r="O3698" s="416" t="s">
        <v>49</v>
      </c>
    </row>
    <row r="3699" spans="1:15" ht="20.25" customHeight="1" thickBot="1">
      <c r="A3699" s="1138"/>
      <c r="B3699" s="417" t="s">
        <v>200</v>
      </c>
      <c r="C3699" s="1119"/>
      <c r="D3699" s="1120"/>
      <c r="E3699" s="1121"/>
      <c r="F3699" s="1130">
        <f>IF($J3678="TC",0,IF($J3678="Nso",0,VLOOKUP($A3675,'Class-9'!$B$9:$FL$108,160,0)))</f>
        <v>0</v>
      </c>
      <c r="G3699" s="1131"/>
      <c r="H3699" s="1130">
        <f>IF($J3678="TC",0,IF($J3678="Nso",0,VLOOKUP($A3675,'Class-9'!$B$9:$FL$108,161,0)))</f>
        <v>0</v>
      </c>
      <c r="I3699" s="1131"/>
      <c r="J3699" s="1132">
        <f>IF($J3678="TC",0,IF($J3678="Nso",0,VLOOKUP($A3675,'Class-9'!$B$9:$FL$108,162,0)))</f>
        <v>0</v>
      </c>
      <c r="K3699" s="1133"/>
      <c r="L3699" s="259" t="str">
        <f>IF($J3678="TC",0,IF($J3678="Nso",0,VLOOKUP($A3675,'Class-9'!$B$9:$FL$108,163,0)))</f>
        <v/>
      </c>
      <c r="M3699" s="1134" t="str">
        <f>IF($J3678="TC","TC",IF($J3678="Nso","NSO",VLOOKUP($A3675,'Class-9'!$B$9:$FL$108,164,0)))</f>
        <v/>
      </c>
      <c r="N3699" s="1135"/>
      <c r="O3699" s="79" t="str">
        <f>IF($J3678="Nso",0,VLOOKUP($A3675,'Class-9'!$B$9:$FL$108,166,0))</f>
        <v/>
      </c>
    </row>
    <row r="3700" spans="1:15" ht="20.25" customHeight="1">
      <c r="A3700" s="1138"/>
      <c r="B3700" s="417" t="s">
        <v>200</v>
      </c>
      <c r="C3700" s="1061" t="s">
        <v>64</v>
      </c>
      <c r="D3700" s="1062"/>
      <c r="E3700" s="1062"/>
      <c r="F3700" s="1062"/>
      <c r="G3700" s="1062"/>
      <c r="H3700" s="1063"/>
      <c r="I3700" s="1064" t="s">
        <v>65</v>
      </c>
      <c r="J3700" s="1065"/>
      <c r="K3700" s="1065"/>
      <c r="L3700" s="83">
        <f>VLOOKUP($A3675,'Class-9'!$B$9:$FL$108,157,0)</f>
        <v>0</v>
      </c>
      <c r="M3700" s="1066" t="s">
        <v>121</v>
      </c>
      <c r="N3700" s="1067"/>
      <c r="O3700" s="1068"/>
    </row>
    <row r="3701" spans="1:15" ht="20.25" customHeight="1" thickBot="1">
      <c r="A3701" s="1138"/>
      <c r="B3701" s="417" t="s">
        <v>200</v>
      </c>
      <c r="C3701" s="1069" t="s">
        <v>60</v>
      </c>
      <c r="D3701" s="1070"/>
      <c r="E3701" s="1070"/>
      <c r="F3701" s="1071" t="s">
        <v>192</v>
      </c>
      <c r="G3701" s="1071"/>
      <c r="H3701" s="260" t="s">
        <v>53</v>
      </c>
      <c r="I3701" s="1072" t="s">
        <v>66</v>
      </c>
      <c r="J3701" s="1073"/>
      <c r="K3701" s="1073"/>
      <c r="L3701" s="113">
        <f>VLOOKUP($A3675,'Class-9'!$B$9:$FL$108,158,0)</f>
        <v>0</v>
      </c>
      <c r="M3701" s="1074" t="str">
        <f>IF($J3678="TC",0,IF($J3678="Nso",0,VLOOKUP($A3675,'Class-9'!$B$9:$FL$108,159,0)))</f>
        <v/>
      </c>
      <c r="N3701" s="1075"/>
      <c r="O3701" s="1076"/>
    </row>
    <row r="3702" spans="1:15" ht="17.25" customHeight="1">
      <c r="A3702" s="1138"/>
      <c r="B3702" s="417" t="s">
        <v>200</v>
      </c>
      <c r="C3702" s="1069"/>
      <c r="D3702" s="1070"/>
      <c r="E3702" s="1070"/>
      <c r="F3702" s="1071"/>
      <c r="G3702" s="1071"/>
      <c r="H3702" s="261" t="s">
        <v>119</v>
      </c>
      <c r="I3702" s="1077" t="s">
        <v>67</v>
      </c>
      <c r="J3702" s="1078"/>
      <c r="K3702" s="1078"/>
      <c r="L3702" s="1079">
        <f>IF($J3678="TC","Transferred",IF($J3678="Nso","NameSeparated",VLOOKUP($A3675,'Class-9'!$B$9:$FL$108,167,0)))</f>
        <v>0</v>
      </c>
      <c r="M3702" s="1079"/>
      <c r="N3702" s="1079"/>
      <c r="O3702" s="1080"/>
    </row>
    <row r="3703" spans="1:15" ht="17.25" customHeight="1">
      <c r="A3703" s="1138"/>
      <c r="B3703" s="417" t="s">
        <v>200</v>
      </c>
      <c r="C3703" s="1081" t="str">
        <f>'Class-9'!$DF$3</f>
        <v>Foundation Of Information Tech.</v>
      </c>
      <c r="D3703" s="1082"/>
      <c r="E3703" s="1083"/>
      <c r="F3703" s="1084" t="str">
        <f>IF($J3678="TC",0,IF($J3678="Nso",0,VLOOKUP($A3675,'Class-9'!$B$9:$GP$108,185,0)))</f>
        <v>0/200</v>
      </c>
      <c r="G3703" s="1084"/>
      <c r="H3703" s="78" t="str">
        <f>IF($J3678="TC",0,IF($J3678="Nso",0,VLOOKUP($A3675,'Class-9'!$B$9:$GP$108,120,0)))</f>
        <v/>
      </c>
      <c r="I3703" s="1085" t="s">
        <v>79</v>
      </c>
      <c r="J3703" s="1086"/>
      <c r="K3703" s="1086"/>
      <c r="L3703" s="1087">
        <f>'Class-9'!$T$2</f>
        <v>44676</v>
      </c>
      <c r="M3703" s="1088"/>
      <c r="N3703" s="1088"/>
      <c r="O3703" s="1089"/>
    </row>
    <row r="3704" spans="1:15" ht="21" customHeight="1">
      <c r="A3704" s="1138"/>
      <c r="B3704" s="417" t="s">
        <v>200</v>
      </c>
      <c r="C3704" s="1090" t="str">
        <f>'Class-9'!$DR$3</f>
        <v>Health &amp; Phy. Edu.</v>
      </c>
      <c r="D3704" s="1084"/>
      <c r="E3704" s="1084"/>
      <c r="F3704" s="1030" t="str">
        <f>IF($J3678="TC",0,IF($J3678="Nso",0,VLOOKUP($A3675,'Class-9'!$B$9:$GP$108,189,0)))</f>
        <v>0/200</v>
      </c>
      <c r="G3704" s="1031"/>
      <c r="H3704" s="78" t="str">
        <f>IF($J3678="TC",0,IF($J3678="Nso",0,VLOOKUP($A3675,'Class-9'!$B$9:$GP$108,132,0)))</f>
        <v/>
      </c>
      <c r="I3704" s="1091"/>
      <c r="J3704" s="1092"/>
      <c r="K3704" s="1092"/>
      <c r="L3704" s="1092"/>
      <c r="M3704" s="1092"/>
      <c r="N3704" s="1092"/>
      <c r="O3704" s="1093"/>
    </row>
    <row r="3705" spans="1:15" ht="21" customHeight="1">
      <c r="A3705" s="1138"/>
      <c r="B3705" s="417" t="s">
        <v>200</v>
      </c>
      <c r="C3705" s="1028" t="str">
        <f>'Class-9'!$ED$3</f>
        <v>S.U.P.W.</v>
      </c>
      <c r="D3705" s="1029"/>
      <c r="E3705" s="1029"/>
      <c r="F3705" s="1030" t="str">
        <f>IF($J3678="TC",0,IF($J3678="Nso",0,VLOOKUP($A3675,'Class-9'!$B$9:$GP$108,193,0)))</f>
        <v>0/100</v>
      </c>
      <c r="G3705" s="1031"/>
      <c r="H3705" s="78" t="str">
        <f>IF($J3678="TC",0,IF($J3678="Nso",0,VLOOKUP($A3675,'Class-9'!$B$9:$GP$108,138,0)))</f>
        <v/>
      </c>
      <c r="I3705" s="1094"/>
      <c r="J3705" s="1095"/>
      <c r="K3705" s="1095"/>
      <c r="L3705" s="1095"/>
      <c r="M3705" s="1095"/>
      <c r="N3705" s="1095"/>
      <c r="O3705" s="1096"/>
    </row>
    <row r="3706" spans="1:15" ht="14.25" customHeight="1">
      <c r="A3706" s="1138"/>
      <c r="B3706" s="417" t="s">
        <v>200</v>
      </c>
      <c r="C3706" s="1028" t="str">
        <f>'Class-9'!$EJ$3</f>
        <v>ART EDUCATION</v>
      </c>
      <c r="D3706" s="1029"/>
      <c r="E3706" s="1029"/>
      <c r="F3706" s="1030" t="str">
        <f>IF($J3677="TC",0,IF($J3677="Nso",0,VLOOKUP($A3675,'Class-9'!$B$9:$GP$108,197,0)))</f>
        <v>0/100</v>
      </c>
      <c r="G3706" s="1031"/>
      <c r="H3706" s="78" t="str">
        <f>IF($J3677="TC",0,IF($J3677="Nso",0,VLOOKUP($A3675,'Class-9'!$B$9:$GP$108,144,0)))</f>
        <v/>
      </c>
      <c r="I3706" s="1032" t="s">
        <v>92</v>
      </c>
      <c r="J3706" s="1033"/>
      <c r="K3706" s="1033"/>
      <c r="L3706" s="1033"/>
      <c r="M3706" s="1033"/>
      <c r="N3706" s="1033"/>
      <c r="O3706" s="1034"/>
    </row>
    <row r="3707" spans="1:15" ht="14.25" customHeight="1" thickBot="1">
      <c r="A3707" s="1138"/>
      <c r="B3707" s="417" t="s">
        <v>200</v>
      </c>
      <c r="C3707" s="1035" t="str">
        <f>'Class-9'!$EP$3</f>
        <v>H &amp; C RAJ</v>
      </c>
      <c r="D3707" s="1036"/>
      <c r="E3707" s="1036"/>
      <c r="F3707" s="1037" t="str">
        <f>IF($J3678="TC",0,IF($J3678="Nso",0,VLOOKUP($A3675,'Class-9'!$B$9:$GU$108,201,0)))</f>
        <v>0/200</v>
      </c>
      <c r="G3707" s="1038"/>
      <c r="H3707" s="374" t="str">
        <f>IF($J3678="TC",0,IF($J3678="Nso",0,VLOOKUP($A3675,'Class-9'!$B$9:$GU$108,156,0)))</f>
        <v/>
      </c>
      <c r="I3707" s="1032" t="s">
        <v>73</v>
      </c>
      <c r="J3707" s="1033"/>
      <c r="K3707" s="1033"/>
      <c r="L3707" s="1033"/>
      <c r="M3707" s="1033"/>
      <c r="N3707" s="1033"/>
      <c r="O3707" s="1034"/>
    </row>
    <row r="3708" spans="1:15" ht="20.25" customHeight="1">
      <c r="A3708" s="1138"/>
      <c r="B3708" s="417" t="s">
        <v>200</v>
      </c>
      <c r="C3708" s="1046" t="s">
        <v>204</v>
      </c>
      <c r="D3708" s="1047"/>
      <c r="E3708" s="1048"/>
      <c r="F3708" s="1055" t="s">
        <v>205</v>
      </c>
      <c r="G3708" s="1056"/>
      <c r="H3708" s="434" t="s">
        <v>34</v>
      </c>
      <c r="I3708" s="1039" t="s">
        <v>74</v>
      </c>
      <c r="J3708" s="1033"/>
      <c r="K3708" s="1033"/>
      <c r="L3708" s="1033"/>
      <c r="M3708" s="1033"/>
      <c r="N3708" s="1033"/>
      <c r="O3708" s="1034"/>
    </row>
    <row r="3709" spans="1:15" ht="20.25" customHeight="1">
      <c r="A3709" s="1138"/>
      <c r="B3709" s="417" t="s">
        <v>200</v>
      </c>
      <c r="C3709" s="1049"/>
      <c r="D3709" s="1050"/>
      <c r="E3709" s="1051"/>
      <c r="F3709" s="1057" t="s">
        <v>206</v>
      </c>
      <c r="G3709" s="1058"/>
      <c r="H3709" s="435" t="s">
        <v>203</v>
      </c>
      <c r="I3709" s="1040" t="s">
        <v>75</v>
      </c>
      <c r="J3709" s="1041"/>
      <c r="K3709" s="1041"/>
      <c r="L3709" s="1041"/>
      <c r="M3709" s="1041"/>
      <c r="N3709" s="1041"/>
      <c r="O3709" s="1042"/>
    </row>
    <row r="3710" spans="1:15" ht="16.5" customHeight="1">
      <c r="A3710" s="1138"/>
      <c r="B3710" s="417" t="s">
        <v>200</v>
      </c>
      <c r="C3710" s="1049"/>
      <c r="D3710" s="1050"/>
      <c r="E3710" s="1051"/>
      <c r="F3710" s="1057" t="s">
        <v>210</v>
      </c>
      <c r="G3710" s="1058"/>
      <c r="H3710" s="435" t="s">
        <v>68</v>
      </c>
      <c r="I3710" s="1043"/>
      <c r="J3710" s="1044"/>
      <c r="K3710" s="1044"/>
      <c r="L3710" s="1044"/>
      <c r="M3710" s="1044"/>
      <c r="N3710" s="1044"/>
      <c r="O3710" s="1045"/>
    </row>
    <row r="3711" spans="1:15" ht="16.5" customHeight="1">
      <c r="A3711" s="1138"/>
      <c r="B3711" s="417" t="s">
        <v>200</v>
      </c>
      <c r="C3711" s="1049"/>
      <c r="D3711" s="1050"/>
      <c r="E3711" s="1051"/>
      <c r="F3711" s="1057" t="s">
        <v>211</v>
      </c>
      <c r="G3711" s="1058"/>
      <c r="H3711" s="435" t="s">
        <v>69</v>
      </c>
      <c r="I3711" s="1043"/>
      <c r="J3711" s="1044"/>
      <c r="K3711" s="1044"/>
      <c r="L3711" s="1044"/>
      <c r="M3711" s="1044"/>
      <c r="N3711" s="1044"/>
      <c r="O3711" s="1045"/>
    </row>
    <row r="3712" spans="1:15" ht="16.5" customHeight="1">
      <c r="A3712" s="1138"/>
      <c r="B3712" s="417" t="s">
        <v>200</v>
      </c>
      <c r="C3712" s="1049"/>
      <c r="D3712" s="1050"/>
      <c r="E3712" s="1051"/>
      <c r="F3712" s="1057" t="s">
        <v>120</v>
      </c>
      <c r="G3712" s="1058"/>
      <c r="H3712" s="435" t="s">
        <v>71</v>
      </c>
      <c r="I3712" s="1022" t="s">
        <v>93</v>
      </c>
      <c r="J3712" s="1023"/>
      <c r="K3712" s="1023"/>
      <c r="L3712" s="1023"/>
      <c r="M3712" s="1023"/>
      <c r="N3712" s="1023"/>
      <c r="O3712" s="1024"/>
    </row>
    <row r="3713" spans="1:16" ht="16.5" customHeight="1" thickBot="1">
      <c r="A3713" s="1138"/>
      <c r="B3713" s="418" t="s">
        <v>200</v>
      </c>
      <c r="C3713" s="1052"/>
      <c r="D3713" s="1053"/>
      <c r="E3713" s="1054"/>
      <c r="F3713" s="1059" t="s">
        <v>208</v>
      </c>
      <c r="G3713" s="1060"/>
      <c r="H3713" s="436" t="s">
        <v>70</v>
      </c>
      <c r="I3713" s="1025"/>
      <c r="J3713" s="1026"/>
      <c r="K3713" s="1026"/>
      <c r="L3713" s="1026"/>
      <c r="M3713" s="1026"/>
      <c r="N3713" s="1026"/>
      <c r="O3713" s="1027"/>
    </row>
    <row r="3714" spans="1:16" ht="24.75" customHeight="1" thickTop="1" thickBot="1">
      <c r="A3714" s="263">
        <f>A3675+1</f>
        <v>95</v>
      </c>
      <c r="B3714" s="1137" t="s">
        <v>56</v>
      </c>
      <c r="C3714" s="1137"/>
      <c r="D3714" s="1137"/>
      <c r="E3714" s="1137"/>
      <c r="F3714" s="1137"/>
      <c r="G3714" s="1137"/>
      <c r="H3714" s="1137"/>
      <c r="I3714" s="1137"/>
      <c r="J3714" s="1137"/>
      <c r="K3714" s="1137"/>
      <c r="L3714" s="1137"/>
      <c r="M3714" s="1137"/>
      <c r="N3714" s="1137"/>
      <c r="O3714" s="1137"/>
    </row>
    <row r="3715" spans="1:16" s="430" customFormat="1" ht="30.75" customHeight="1" thickTop="1">
      <c r="A3715" s="1138"/>
      <c r="B3715" s="1139"/>
      <c r="C3715" s="1140"/>
      <c r="D3715" s="1143" t="str">
        <f>Master!$E$8</f>
        <v>Govt. Sr. Secondary School Raimalwada</v>
      </c>
      <c r="E3715" s="1144"/>
      <c r="F3715" s="1144"/>
      <c r="G3715" s="1144"/>
      <c r="H3715" s="1144"/>
      <c r="I3715" s="1144"/>
      <c r="J3715" s="1144"/>
      <c r="K3715" s="1144"/>
      <c r="L3715" s="1144"/>
      <c r="M3715" s="1144"/>
      <c r="N3715" s="1144"/>
      <c r="O3715" s="1145"/>
    </row>
    <row r="3716" spans="1:16" ht="26.25" customHeight="1" thickBot="1">
      <c r="A3716" s="1138"/>
      <c r="B3716" s="1141"/>
      <c r="C3716" s="1142"/>
      <c r="D3716" s="1146" t="str">
        <f>Master!$E$11</f>
        <v>P.S.-Bapini (Jodhpur)</v>
      </c>
      <c r="E3716" s="1147"/>
      <c r="F3716" s="1147"/>
      <c r="G3716" s="1147"/>
      <c r="H3716" s="1147"/>
      <c r="I3716" s="1147"/>
      <c r="J3716" s="1147"/>
      <c r="K3716" s="1147"/>
      <c r="L3716" s="1147"/>
      <c r="M3716" s="1147"/>
      <c r="N3716" s="1147"/>
      <c r="O3716" s="1148"/>
    </row>
    <row r="3717" spans="1:16" ht="22.5" customHeight="1">
      <c r="A3717" s="1138"/>
      <c r="B3717" s="262"/>
      <c r="C3717" s="1149" t="s">
        <v>183</v>
      </c>
      <c r="D3717" s="1150"/>
      <c r="E3717" s="1150"/>
      <c r="F3717" s="1150"/>
      <c r="G3717" s="1151"/>
      <c r="H3717" s="1158" t="s">
        <v>156</v>
      </c>
      <c r="I3717" s="1158"/>
      <c r="J3717" s="1161">
        <f>VLOOKUP($A3714,'Class-9'!$B$9:$K$108,6)</f>
        <v>0</v>
      </c>
      <c r="K3717" s="1162"/>
      <c r="L3717" s="1167" t="s">
        <v>76</v>
      </c>
      <c r="M3717" s="1168"/>
      <c r="N3717" s="1169" t="str">
        <f>Master!$E$14</f>
        <v>08151106901</v>
      </c>
      <c r="O3717" s="1170"/>
    </row>
    <row r="3718" spans="1:16" ht="18.75" customHeight="1">
      <c r="A3718" s="1138"/>
      <c r="B3718" s="37"/>
      <c r="C3718" s="1152"/>
      <c r="D3718" s="1153"/>
      <c r="E3718" s="1153"/>
      <c r="F3718" s="1153"/>
      <c r="G3718" s="1154"/>
      <c r="H3718" s="1159"/>
      <c r="I3718" s="1159"/>
      <c r="J3718" s="1163"/>
      <c r="K3718" s="1164"/>
      <c r="L3718" s="1171" t="s">
        <v>72</v>
      </c>
      <c r="M3718" s="1172"/>
      <c r="N3718" s="1172"/>
      <c r="O3718" s="1173"/>
      <c r="P3718" s="104" t="s">
        <v>191</v>
      </c>
    </row>
    <row r="3719" spans="1:16" ht="23.25" customHeight="1" thickBot="1">
      <c r="A3719" s="1138"/>
      <c r="B3719" s="37"/>
      <c r="C3719" s="1155"/>
      <c r="D3719" s="1156"/>
      <c r="E3719" s="1156"/>
      <c r="F3719" s="1156"/>
      <c r="G3719" s="1157"/>
      <c r="H3719" s="1160"/>
      <c r="I3719" s="1160"/>
      <c r="J3719" s="1165"/>
      <c r="K3719" s="1166"/>
      <c r="L3719" s="1174" t="s">
        <v>57</v>
      </c>
      <c r="M3719" s="1175"/>
      <c r="N3719" s="1176" t="str">
        <f>Master!$E$6</f>
        <v>2021-22</v>
      </c>
      <c r="O3719" s="1177"/>
    </row>
    <row r="3720" spans="1:16" ht="20.25" customHeight="1">
      <c r="A3720" s="1138"/>
      <c r="B3720" s="417" t="s">
        <v>200</v>
      </c>
      <c r="C3720" s="1178" t="s">
        <v>22</v>
      </c>
      <c r="D3720" s="1179"/>
      <c r="E3720" s="1179"/>
      <c r="F3720" s="1180"/>
      <c r="G3720" s="23" t="s">
        <v>181</v>
      </c>
      <c r="H3720" s="1181">
        <f>VLOOKUP($A3714,'Class-9'!$B$9:$FL$108,4,0)</f>
        <v>0</v>
      </c>
      <c r="I3720" s="1181"/>
      <c r="J3720" s="1181"/>
      <c r="K3720" s="1181"/>
      <c r="L3720" s="1181"/>
      <c r="M3720" s="1181"/>
      <c r="N3720" s="1181"/>
      <c r="O3720" s="1182"/>
    </row>
    <row r="3721" spans="1:16" ht="20.25" customHeight="1">
      <c r="A3721" s="1138"/>
      <c r="B3721" s="417" t="s">
        <v>200</v>
      </c>
      <c r="C3721" s="1183" t="s">
        <v>24</v>
      </c>
      <c r="D3721" s="1184"/>
      <c r="E3721" s="1184"/>
      <c r="F3721" s="1185"/>
      <c r="G3721" s="31" t="s">
        <v>181</v>
      </c>
      <c r="H3721" s="1186">
        <f>VLOOKUP($A3714,'Class-9'!$B$9:$FL$108,7,0)</f>
        <v>0</v>
      </c>
      <c r="I3721" s="1186"/>
      <c r="J3721" s="1186"/>
      <c r="K3721" s="1186"/>
      <c r="L3721" s="1186"/>
      <c r="M3721" s="1186"/>
      <c r="N3721" s="1186"/>
      <c r="O3721" s="1187"/>
    </row>
    <row r="3722" spans="1:16" ht="20.25" customHeight="1">
      <c r="A3722" s="1138"/>
      <c r="B3722" s="417" t="s">
        <v>200</v>
      </c>
      <c r="C3722" s="1183" t="s">
        <v>25</v>
      </c>
      <c r="D3722" s="1184"/>
      <c r="E3722" s="1184"/>
      <c r="F3722" s="1185"/>
      <c r="G3722" s="31" t="s">
        <v>181</v>
      </c>
      <c r="H3722" s="1186">
        <f>VLOOKUP($A3714,'Class-9'!$B$9:$FL$108,8,0)</f>
        <v>0</v>
      </c>
      <c r="I3722" s="1186"/>
      <c r="J3722" s="1186"/>
      <c r="K3722" s="1186"/>
      <c r="L3722" s="1186"/>
      <c r="M3722" s="1186"/>
      <c r="N3722" s="1186"/>
      <c r="O3722" s="1187"/>
    </row>
    <row r="3723" spans="1:16" ht="20.25" customHeight="1">
      <c r="A3723" s="1138"/>
      <c r="B3723" s="417" t="s">
        <v>200</v>
      </c>
      <c r="C3723" s="1183" t="s">
        <v>58</v>
      </c>
      <c r="D3723" s="1184"/>
      <c r="E3723" s="1184"/>
      <c r="F3723" s="1185"/>
      <c r="G3723" s="31" t="s">
        <v>181</v>
      </c>
      <c r="H3723" s="1186">
        <f>VLOOKUP($A3714,'Class-9'!$B$9:$FL$108,9,0)</f>
        <v>0</v>
      </c>
      <c r="I3723" s="1186"/>
      <c r="J3723" s="1186"/>
      <c r="K3723" s="1186"/>
      <c r="L3723" s="1186"/>
      <c r="M3723" s="1186"/>
      <c r="N3723" s="1186"/>
      <c r="O3723" s="1187"/>
    </row>
    <row r="3724" spans="1:16" ht="20.25" customHeight="1">
      <c r="A3724" s="1138"/>
      <c r="B3724" s="417" t="s">
        <v>200</v>
      </c>
      <c r="C3724" s="1183" t="s">
        <v>59</v>
      </c>
      <c r="D3724" s="1184"/>
      <c r="E3724" s="1184"/>
      <c r="F3724" s="1185"/>
      <c r="G3724" s="31" t="s">
        <v>181</v>
      </c>
      <c r="H3724" s="1188" t="str">
        <f>CONCATENATE('Class-9'!$G$4,'Class-9'!$J$4)</f>
        <v>9(A)</v>
      </c>
      <c r="I3724" s="1186"/>
      <c r="J3724" s="1186"/>
      <c r="K3724" s="1186"/>
      <c r="L3724" s="1186"/>
      <c r="M3724" s="1186"/>
      <c r="N3724" s="1186"/>
      <c r="O3724" s="1187"/>
    </row>
    <row r="3725" spans="1:16" ht="20.25" customHeight="1" thickBot="1">
      <c r="A3725" s="1138"/>
      <c r="B3725" s="417" t="s">
        <v>200</v>
      </c>
      <c r="C3725" s="1189" t="s">
        <v>27</v>
      </c>
      <c r="D3725" s="1190"/>
      <c r="E3725" s="1190"/>
      <c r="F3725" s="1191"/>
      <c r="G3725" s="80" t="s">
        <v>181</v>
      </c>
      <c r="H3725" s="1192">
        <f>VLOOKUP($A3714,'Class-9'!$B$9:$FL$108,10,0)</f>
        <v>0</v>
      </c>
      <c r="I3725" s="1192"/>
      <c r="J3725" s="1192"/>
      <c r="K3725" s="1192"/>
      <c r="L3725" s="1192"/>
      <c r="M3725" s="1192"/>
      <c r="N3725" s="1192"/>
      <c r="O3725" s="1193"/>
    </row>
    <row r="3726" spans="1:16" ht="16.5" customHeight="1">
      <c r="A3726" s="1138"/>
      <c r="B3726" s="417" t="s">
        <v>200</v>
      </c>
      <c r="C3726" s="1194" t="s">
        <v>60</v>
      </c>
      <c r="D3726" s="1195"/>
      <c r="E3726" s="1198" t="s">
        <v>81</v>
      </c>
      <c r="F3726" s="1198" t="s">
        <v>82</v>
      </c>
      <c r="G3726" s="1200" t="s">
        <v>32</v>
      </c>
      <c r="H3726" s="1202" t="s">
        <v>61</v>
      </c>
      <c r="I3726" s="1202"/>
      <c r="J3726" s="1203"/>
      <c r="K3726" s="1204" t="s">
        <v>97</v>
      </c>
      <c r="L3726" s="1205"/>
      <c r="M3726" s="1206"/>
      <c r="N3726" s="1097" t="s">
        <v>88</v>
      </c>
      <c r="O3726" s="1099" t="s">
        <v>118</v>
      </c>
    </row>
    <row r="3727" spans="1:16" ht="16.5" customHeight="1">
      <c r="A3727" s="1138"/>
      <c r="B3727" s="417" t="s">
        <v>200</v>
      </c>
      <c r="C3727" s="1196"/>
      <c r="D3727" s="1197"/>
      <c r="E3727" s="1199"/>
      <c r="F3727" s="1199"/>
      <c r="G3727" s="1201"/>
      <c r="H3727" s="428" t="s">
        <v>31</v>
      </c>
      <c r="I3727" s="254" t="s">
        <v>194</v>
      </c>
      <c r="J3727" s="429" t="s">
        <v>32</v>
      </c>
      <c r="K3727" s="428" t="s">
        <v>31</v>
      </c>
      <c r="L3727" s="254" t="s">
        <v>194</v>
      </c>
      <c r="M3727" s="429" t="s">
        <v>32</v>
      </c>
      <c r="N3727" s="1098"/>
      <c r="O3727" s="1100"/>
    </row>
    <row r="3728" spans="1:16" ht="16.5" customHeight="1" thickBot="1">
      <c r="A3728" s="1138"/>
      <c r="B3728" s="417" t="s">
        <v>200</v>
      </c>
      <c r="C3728" s="1102" t="s">
        <v>62</v>
      </c>
      <c r="D3728" s="1103"/>
      <c r="E3728" s="253">
        <f>'Class-9'!$L$7</f>
        <v>10</v>
      </c>
      <c r="F3728" s="253">
        <f>'Class-9'!$M$7</f>
        <v>10</v>
      </c>
      <c r="G3728" s="255">
        <f>SUM(E3728:F3728)</f>
        <v>20</v>
      </c>
      <c r="H3728" s="253">
        <f>'Class-9'!$O$7</f>
        <v>24</v>
      </c>
      <c r="I3728" s="253">
        <f>'Class-9'!$P$7</f>
        <v>6</v>
      </c>
      <c r="J3728" s="255">
        <f>SUM(H3728:I3728)</f>
        <v>30</v>
      </c>
      <c r="K3728" s="253">
        <f>'Class-9'!$R$7</f>
        <v>40</v>
      </c>
      <c r="L3728" s="253">
        <f>'Class-9'!$S$7</f>
        <v>10</v>
      </c>
      <c r="M3728" s="255">
        <f>SUM(K3728:L3728)</f>
        <v>50</v>
      </c>
      <c r="N3728" s="129">
        <f>SUM(G3728,J3728,M3728)</f>
        <v>100</v>
      </c>
      <c r="O3728" s="1101"/>
    </row>
    <row r="3729" spans="1:15" ht="16.5" customHeight="1">
      <c r="A3729" s="1138"/>
      <c r="B3729" s="417" t="s">
        <v>200</v>
      </c>
      <c r="C3729" s="1104" t="str">
        <f>'Class-9'!$L$3</f>
        <v>HINDI</v>
      </c>
      <c r="D3729" s="1105"/>
      <c r="E3729" s="81">
        <f>IF($J3717="TC",0,IF($J3717="Nso",0,VLOOKUP($A3714,'Class-9'!$B$9:$FL$108,11,0)))</f>
        <v>0</v>
      </c>
      <c r="F3729" s="81">
        <f>IF($J3717="TC",0,IF($J3717="Nso",0,VLOOKUP($A3714,'Class-9'!$B$9:$FL$108,12,0)))</f>
        <v>0</v>
      </c>
      <c r="G3729" s="256">
        <f>E3729+F3729</f>
        <v>0</v>
      </c>
      <c r="H3729" s="81">
        <f>IF($J3717="TC",0,IF($J3717="Nso",0,VLOOKUP($A3714,'Class-9'!$B$9:$FL$108,14,0)))</f>
        <v>0</v>
      </c>
      <c r="I3729" s="81">
        <f>IF($J3717="TC",0,IF($J3717="Nso",0,VLOOKUP($A3714,'Class-9'!$B$9:$FL$108,15,0)))</f>
        <v>0</v>
      </c>
      <c r="J3729" s="256">
        <f>H3729+I3729</f>
        <v>0</v>
      </c>
      <c r="K3729" s="81">
        <f>IF($J3717="TC",0,IF($J3717="Nso",0,VLOOKUP($A3714,'Class-9'!$B$9:$FL$108,17,0)))</f>
        <v>0</v>
      </c>
      <c r="L3729" s="81">
        <f>IF($J3717="Nso",0,VLOOKUP($A3714,'Class-9'!$B$9:$FL$108,18,0))</f>
        <v>0</v>
      </c>
      <c r="M3729" s="256">
        <f>K3729+L3729</f>
        <v>0</v>
      </c>
      <c r="N3729" s="81">
        <f>G3729+J3729+M3729</f>
        <v>0</v>
      </c>
      <c r="O3729" s="82" t="str">
        <f>IF($J3717="TC",0,IF($J3717="Nso",0,VLOOKUP($A3714,'Class-9'!$B$9:$FL$108,24,0)))</f>
        <v/>
      </c>
    </row>
    <row r="3730" spans="1:15" ht="16.5" customHeight="1" thickBot="1">
      <c r="A3730" s="1138"/>
      <c r="B3730" s="417" t="s">
        <v>200</v>
      </c>
      <c r="C3730" s="1106" t="str">
        <f>'Class-9'!$Z$3</f>
        <v>ENGLISH</v>
      </c>
      <c r="D3730" s="1107"/>
      <c r="E3730" s="419">
        <f>IF($J3717="TC",0,IF($J3717="Nso",0,VLOOKUP($A3714,'Class-9'!$B$9:$FL$108,25,0)))</f>
        <v>0</v>
      </c>
      <c r="F3730" s="419">
        <f>IF($J3717="TC",0,IF($J3717="Nso",0,VLOOKUP($A3714,'Class-9'!$B$9:$FL$108,26,0)))</f>
        <v>0</v>
      </c>
      <c r="G3730" s="420">
        <f t="shared" ref="G3730" si="752">E3730+F3730</f>
        <v>0</v>
      </c>
      <c r="H3730" s="421">
        <f>IF($J3717="TC",0,IF($J3717="Nso",0,VLOOKUP($A3714,'Class-9'!$B$9:$FL$108,28,0)))</f>
        <v>0</v>
      </c>
      <c r="I3730" s="419">
        <f>IF($J3717="TC",0,IF($J3717="Nso",0,VLOOKUP($A3714,'Class-9'!$B$9:$FL$108,29,0)))</f>
        <v>0</v>
      </c>
      <c r="J3730" s="420">
        <f t="shared" ref="J3730" si="753">H3730+I3730</f>
        <v>0</v>
      </c>
      <c r="K3730" s="419">
        <f>IF($J3717="TC",0,IF($J3717="Nso",0,VLOOKUP($A3714,'Class-9'!$B$9:$FL$108,31,0)))</f>
        <v>0</v>
      </c>
      <c r="L3730" s="419">
        <f>IF($J3717="Nso",0,VLOOKUP($A3714,'Class-9'!$B$9:$FL$108,32,0))</f>
        <v>0</v>
      </c>
      <c r="M3730" s="420">
        <f t="shared" ref="M3730" si="754">K3730+L3730</f>
        <v>0</v>
      </c>
      <c r="N3730" s="419">
        <f t="shared" ref="N3730" si="755">G3730+J3730+M3730</f>
        <v>0</v>
      </c>
      <c r="O3730" s="422" t="str">
        <f>IF($J3717="TC",0,IF($J3717="Nso",0,VLOOKUP($A3714,'Class-9'!$B$9:$FL$108,38,0)))</f>
        <v/>
      </c>
    </row>
    <row r="3731" spans="1:15" ht="16.5" customHeight="1" thickBot="1">
      <c r="A3731" s="1138"/>
      <c r="B3731" s="417" t="s">
        <v>200</v>
      </c>
      <c r="C3731" s="1108" t="s">
        <v>62</v>
      </c>
      <c r="D3731" s="1109"/>
      <c r="E3731" s="424">
        <f>'Class-9'!$AN$7</f>
        <v>20</v>
      </c>
      <c r="F3731" s="424">
        <f>'Class-9'!$AO$7</f>
        <v>20</v>
      </c>
      <c r="G3731" s="425">
        <f>SUM(E3731:F3731)</f>
        <v>40</v>
      </c>
      <c r="H3731" s="424">
        <f>'Class-9'!$AQ$7</f>
        <v>48</v>
      </c>
      <c r="I3731" s="424">
        <f>'Class-9'!$AR$7</f>
        <v>12</v>
      </c>
      <c r="J3731" s="425">
        <f>SUM(H3731:I3731)</f>
        <v>60</v>
      </c>
      <c r="K3731" s="424">
        <f>'Class-9'!$AT$7</f>
        <v>80</v>
      </c>
      <c r="L3731" s="424">
        <f>'Class-9'!$AU$7</f>
        <v>20</v>
      </c>
      <c r="M3731" s="425">
        <f>SUM(K3731:L3731)</f>
        <v>100</v>
      </c>
      <c r="N3731" s="426">
        <f>SUM(G3731,J3731,M3731)</f>
        <v>200</v>
      </c>
      <c r="O3731" s="427" t="s">
        <v>201</v>
      </c>
    </row>
    <row r="3732" spans="1:15" ht="16.5" customHeight="1">
      <c r="A3732" s="1138"/>
      <c r="B3732" s="417" t="s">
        <v>200</v>
      </c>
      <c r="C3732" s="1110" t="str">
        <f>'Class-9'!$AN$3</f>
        <v>SANSKRIT-I</v>
      </c>
      <c r="D3732" s="1111"/>
      <c r="E3732" s="81">
        <f>IF($J3717="TC",0,IF($J3717="Nso",0,VLOOKUP($A3714,'Class-9'!$B$9:$FL$108,39,0)))</f>
        <v>0</v>
      </c>
      <c r="F3732" s="81">
        <f>IF($J3717="TC",0,IF($J3717="TC",0,IF($J3717="Nso",0,VLOOKUP($A3714,'Class-9'!$B$9:$FL$108,40,0))))</f>
        <v>0</v>
      </c>
      <c r="G3732" s="423">
        <f t="shared" ref="G3732:G3736" si="756">E3732+F3732</f>
        <v>0</v>
      </c>
      <c r="H3732" s="410">
        <f>IF($J3717="TC",0,IF($J3717="Nso",0,VLOOKUP($A3714,'Class-9'!$B$9:$FL$108,42,0)))</f>
        <v>0</v>
      </c>
      <c r="I3732" s="81">
        <f>IF($J3717="TC",0,IF($J3717="Nso",0,VLOOKUP($A3714,'Class-9'!$B$9:$FL$108,43,0)))</f>
        <v>0</v>
      </c>
      <c r="J3732" s="423">
        <f t="shared" ref="J3732:J3736" si="757">H3732+I3732</f>
        <v>0</v>
      </c>
      <c r="K3732" s="81">
        <f>IF($J3717="TC",0,IF($J3717="Nso",0,VLOOKUP($A3714,'Class-9'!$B$9:$FL$108,45,0)))</f>
        <v>0</v>
      </c>
      <c r="L3732" s="81">
        <f>IF($J3717="Nso",0,VLOOKUP($A3714,'Class-9'!$B$9:$FL$108,46,0))</f>
        <v>0</v>
      </c>
      <c r="M3732" s="423">
        <f t="shared" ref="M3732:M3736" si="758">K3732+L3732</f>
        <v>0</v>
      </c>
      <c r="N3732" s="81">
        <f t="shared" ref="N3732:N3736" si="759">G3732+J3732+M3732</f>
        <v>0</v>
      </c>
      <c r="O3732" s="82" t="str">
        <f>IF($J3717="TC",0,IF($J3717="Nso",0,VLOOKUP($A3714,'Class-9'!$B$9:$FL$108,52,0)))</f>
        <v/>
      </c>
    </row>
    <row r="3733" spans="1:15" ht="16.5" customHeight="1">
      <c r="A3733" s="1138"/>
      <c r="B3733" s="417" t="s">
        <v>200</v>
      </c>
      <c r="C3733" s="1112" t="str">
        <f>'Class-9'!$BB$3</f>
        <v>SANSKRIT-II</v>
      </c>
      <c r="D3733" s="1113"/>
      <c r="E3733" s="81">
        <f>IF($J3717="TC",0,IF($J3717="Nso",0,VLOOKUP($A3714,'Class-9'!$B$9:$FL$108,53,0)))</f>
        <v>0</v>
      </c>
      <c r="F3733" s="81">
        <f>IF($J3717="TC",0,IF($J3717="Nso",0,VLOOKUP($A3714,'Class-9'!$B$9:$FL$108,54,0)))</f>
        <v>0</v>
      </c>
      <c r="G3733" s="257">
        <f t="shared" si="756"/>
        <v>0</v>
      </c>
      <c r="H3733" s="258">
        <f>IF($J3717="TC",0,IF($J3717="Nso",0,VLOOKUP($A3714,'Class-9'!$B$9:$FL$108,56,0)))</f>
        <v>0</v>
      </c>
      <c r="I3733" s="81">
        <f>IF($J3717="TC",0,IF($J3717="Nso",0,VLOOKUP($A3714,'Class-9'!$B$9:$FL$108,57,0)))</f>
        <v>0</v>
      </c>
      <c r="J3733" s="257">
        <f t="shared" si="757"/>
        <v>0</v>
      </c>
      <c r="K3733" s="81">
        <f>IF($J3717="TC",0,IF($J3717="Nso",0,VLOOKUP($A3714,'Class-9'!$B$9:$FL$108,59,0)))</f>
        <v>0</v>
      </c>
      <c r="L3733" s="81">
        <f>IF($J3717="Nso",0,VLOOKUP($A3714,'Class-9'!$B$9:$FL$108,60,0))</f>
        <v>0</v>
      </c>
      <c r="M3733" s="257">
        <f t="shared" si="758"/>
        <v>0</v>
      </c>
      <c r="N3733" s="81">
        <f t="shared" si="759"/>
        <v>0</v>
      </c>
      <c r="O3733" s="82" t="str">
        <f>IF($J3717="TC",0,IF($J3717="Nso",0,VLOOKUP($A3714,'Class-9'!$B$9:$FL$108,66,0)))</f>
        <v/>
      </c>
    </row>
    <row r="3734" spans="1:15" ht="16.5" customHeight="1">
      <c r="A3734" s="1138"/>
      <c r="B3734" s="417" t="s">
        <v>200</v>
      </c>
      <c r="C3734" s="1112" t="str">
        <f>'Class-9'!$BP$3</f>
        <v>MATHEMATICS</v>
      </c>
      <c r="D3734" s="1113"/>
      <c r="E3734" s="81">
        <f>IF($J3717="TC",0,IF($J3717="Nso",0,VLOOKUP($A3714,'Class-9'!$B$9:$FL$108,67,0)))</f>
        <v>0</v>
      </c>
      <c r="F3734" s="81">
        <f>IF($J3717="TC",0,IF($J3717="Nso",0,VLOOKUP($A3714,'Class-9'!$B$9:$FL$108,68,0)))</f>
        <v>0</v>
      </c>
      <c r="G3734" s="257">
        <f t="shared" si="756"/>
        <v>0</v>
      </c>
      <c r="H3734" s="258">
        <f>IF($J3717="TC",0,IF($J3717="Nso",0,VLOOKUP($A3714,'Class-9'!$B$9:$FL$108,70,0)))</f>
        <v>0</v>
      </c>
      <c r="I3734" s="81">
        <f>IF($J3717="TC",0,IF($J3717="Nso",0,VLOOKUP($A3714,'Class-9'!$B$9:$FL$108,71,0)))</f>
        <v>0</v>
      </c>
      <c r="J3734" s="257">
        <f t="shared" si="757"/>
        <v>0</v>
      </c>
      <c r="K3734" s="81">
        <f>IF($J3717="TC",0,IF($J3717="Nso",0,VLOOKUP($A3714,'Class-9'!$B$9:$FL$108,73,0)))</f>
        <v>0</v>
      </c>
      <c r="L3734" s="81">
        <f>IF($J3717="Nso",0,VLOOKUP($A3714,'Class-9'!$B$9:$FL$108,74,0))</f>
        <v>0</v>
      </c>
      <c r="M3734" s="257">
        <f t="shared" si="758"/>
        <v>0</v>
      </c>
      <c r="N3734" s="81">
        <f t="shared" si="759"/>
        <v>0</v>
      </c>
      <c r="O3734" s="82" t="str">
        <f>IF($J3717="TC",0,IF($J3717="Nso",0,VLOOKUP($A3714,'Class-9'!$B$9:$FL$108,80,0)))</f>
        <v/>
      </c>
    </row>
    <row r="3735" spans="1:15" ht="16.5" customHeight="1">
      <c r="A3735" s="1138"/>
      <c r="B3735" s="417" t="s">
        <v>200</v>
      </c>
      <c r="C3735" s="1114" t="str">
        <f>'Class-9'!$CD$3</f>
        <v>SCIENCE</v>
      </c>
      <c r="D3735" s="1115"/>
      <c r="E3735" s="411">
        <f>IF($J3717="TC",0,IF($J3717="Nso",0,VLOOKUP($A3714,'Class-9'!$B$9:$FL$108,81,0)))</f>
        <v>0</v>
      </c>
      <c r="F3735" s="411">
        <f>IF($J3717="TC",0,IF($J3717="Nso",0,VLOOKUP($A3714,'Class-9'!$B$9:$FL$108,82,0)))</f>
        <v>0</v>
      </c>
      <c r="G3735" s="412">
        <f t="shared" si="756"/>
        <v>0</v>
      </c>
      <c r="H3735" s="413">
        <f>IF($J3717="TC",0,IF($J3717="Nso",0,VLOOKUP($A3714,'Class-9'!$B$9:$FL$108,84,0)))</f>
        <v>0</v>
      </c>
      <c r="I3735" s="411">
        <f>IF($J3717="TC",0,IF($J3717="Nso",0,VLOOKUP($A3714,'Class-9'!$B$9:$FL$108,85,0)))</f>
        <v>0</v>
      </c>
      <c r="J3735" s="412">
        <f t="shared" si="757"/>
        <v>0</v>
      </c>
      <c r="K3735" s="411">
        <f>IF($J3717="TC",0,IF($J3717="Nso",0,VLOOKUP($A3714,'Class-9'!$B$9:$FL$108,87,0)))</f>
        <v>0</v>
      </c>
      <c r="L3735" s="411">
        <f>IF($J3717="Nso",0,VLOOKUP($A3714,'Class-9'!$B$9:$FL$108,88,0))</f>
        <v>0</v>
      </c>
      <c r="M3735" s="412">
        <f t="shared" si="758"/>
        <v>0</v>
      </c>
      <c r="N3735" s="411">
        <f t="shared" si="759"/>
        <v>0</v>
      </c>
      <c r="O3735" s="414" t="str">
        <f>IF($J3717="TC",0,IF($J3717="Nso",0,VLOOKUP($A3714,'Class-9'!$B$9:$FL$108,94,0)))</f>
        <v/>
      </c>
    </row>
    <row r="3736" spans="1:15" ht="16.5" customHeight="1" thickBot="1">
      <c r="A3736" s="1138"/>
      <c r="B3736" s="417" t="s">
        <v>200</v>
      </c>
      <c r="C3736" s="1114" t="str">
        <f>'Class-9'!$CR$3</f>
        <v>SOCIAL SCIENCE</v>
      </c>
      <c r="D3736" s="1115"/>
      <c r="E3736" s="411">
        <f>IF($J3718="TC",0,IF($J3717="Nso",0,VLOOKUP($A3714,'Class-9'!$B$9:$FL$108,95,0)))</f>
        <v>0</v>
      </c>
      <c r="F3736" s="411">
        <f>IF($J3718="TC",0,IF($J3717="Nso",0,VLOOKUP($A3714,'Class-9'!$B$9:$FL$108,96,0)))</f>
        <v>0</v>
      </c>
      <c r="G3736" s="412">
        <f t="shared" si="756"/>
        <v>0</v>
      </c>
      <c r="H3736" s="413">
        <f>IF($J3718="TC",0,IF($J3717="Nso",0,VLOOKUP($A3714,'Class-9'!$B$9:$FL$108,98,0)))</f>
        <v>0</v>
      </c>
      <c r="I3736" s="411">
        <f>IF($J3718="TC",0,IF($J3717="Nso",0,VLOOKUP($A3714,'Class-9'!$B$9:$FL$108,99,0)))</f>
        <v>0</v>
      </c>
      <c r="J3736" s="412">
        <f t="shared" si="757"/>
        <v>0</v>
      </c>
      <c r="K3736" s="411">
        <f>IF($J3718="TC",0,IF($J3717="Nso",0,VLOOKUP($A3714,'Class-9'!$B$9:$FL$108,101,0)))</f>
        <v>0</v>
      </c>
      <c r="L3736" s="411">
        <f>IF($J3718="Nso",0,VLOOKUP($A3714,'Class-9'!$B$9:$FL$108,102,0))</f>
        <v>0</v>
      </c>
      <c r="M3736" s="412">
        <f t="shared" si="758"/>
        <v>0</v>
      </c>
      <c r="N3736" s="411">
        <f t="shared" si="759"/>
        <v>0</v>
      </c>
      <c r="O3736" s="414" t="str">
        <f>IF($J3718="TC",0,IF($J3717="Nso",0,VLOOKUP($A3714,'Class-9'!$B$9:$FL$108,108,0)))</f>
        <v/>
      </c>
    </row>
    <row r="3737" spans="1:15" ht="23.25" customHeight="1">
      <c r="A3737" s="1138"/>
      <c r="B3737" s="417" t="s">
        <v>200</v>
      </c>
      <c r="C3737" s="1116" t="s">
        <v>89</v>
      </c>
      <c r="D3737" s="1117"/>
      <c r="E3737" s="1118"/>
      <c r="F3737" s="1122" t="s">
        <v>90</v>
      </c>
      <c r="G3737" s="1123"/>
      <c r="H3737" s="1124" t="s">
        <v>91</v>
      </c>
      <c r="I3737" s="1125"/>
      <c r="J3737" s="1126" t="s">
        <v>47</v>
      </c>
      <c r="K3737" s="1127"/>
      <c r="L3737" s="415" t="s">
        <v>111</v>
      </c>
      <c r="M3737" s="1128" t="s">
        <v>45</v>
      </c>
      <c r="N3737" s="1129"/>
      <c r="O3737" s="416" t="s">
        <v>49</v>
      </c>
    </row>
    <row r="3738" spans="1:15" ht="20.25" customHeight="1" thickBot="1">
      <c r="A3738" s="1138"/>
      <c r="B3738" s="417" t="s">
        <v>200</v>
      </c>
      <c r="C3738" s="1119"/>
      <c r="D3738" s="1120"/>
      <c r="E3738" s="1121"/>
      <c r="F3738" s="1130">
        <f>IF($J3717="TC",0,IF($J3717="Nso",0,VLOOKUP($A3714,'Class-9'!$B$9:$FL$108,160,0)))</f>
        <v>0</v>
      </c>
      <c r="G3738" s="1131"/>
      <c r="H3738" s="1130">
        <f>IF($J3717="TC",0,IF($J3717="Nso",0,VLOOKUP($A3714,'Class-9'!$B$9:$FL$108,161,0)))</f>
        <v>0</v>
      </c>
      <c r="I3738" s="1131"/>
      <c r="J3738" s="1132">
        <f>IF($J3717="TC",0,IF($J3717="Nso",0,VLOOKUP($A3714,'Class-9'!$B$9:$FL$108,162,0)))</f>
        <v>0</v>
      </c>
      <c r="K3738" s="1133"/>
      <c r="L3738" s="259" t="str">
        <f>IF($J3717="TC",0,IF($J3717="Nso",0,VLOOKUP($A3714,'Class-9'!$B$9:$FL$108,163,0)))</f>
        <v/>
      </c>
      <c r="M3738" s="1134" t="str">
        <f>IF($J3717="TC","TC",IF($J3717="Nso","NSO",VLOOKUP($A3714,'Class-9'!$B$9:$FL$108,164,0)))</f>
        <v/>
      </c>
      <c r="N3738" s="1135"/>
      <c r="O3738" s="79" t="str">
        <f>IF($J3717="Nso",0,VLOOKUP($A3714,'Class-9'!$B$9:$FL$108,166,0))</f>
        <v/>
      </c>
    </row>
    <row r="3739" spans="1:15" ht="20.25" customHeight="1">
      <c r="A3739" s="1138"/>
      <c r="B3739" s="417" t="s">
        <v>200</v>
      </c>
      <c r="C3739" s="1061" t="s">
        <v>64</v>
      </c>
      <c r="D3739" s="1062"/>
      <c r="E3739" s="1062"/>
      <c r="F3739" s="1062"/>
      <c r="G3739" s="1062"/>
      <c r="H3739" s="1063"/>
      <c r="I3739" s="1064" t="s">
        <v>65</v>
      </c>
      <c r="J3739" s="1065"/>
      <c r="K3739" s="1065"/>
      <c r="L3739" s="83">
        <f>VLOOKUP($A3714,'Class-9'!$B$9:$FL$108,157,0)</f>
        <v>0</v>
      </c>
      <c r="M3739" s="1066" t="s">
        <v>121</v>
      </c>
      <c r="N3739" s="1067"/>
      <c r="O3739" s="1068"/>
    </row>
    <row r="3740" spans="1:15" ht="20.25" customHeight="1" thickBot="1">
      <c r="A3740" s="1138"/>
      <c r="B3740" s="417" t="s">
        <v>200</v>
      </c>
      <c r="C3740" s="1069" t="s">
        <v>60</v>
      </c>
      <c r="D3740" s="1070"/>
      <c r="E3740" s="1070"/>
      <c r="F3740" s="1071" t="s">
        <v>192</v>
      </c>
      <c r="G3740" s="1071"/>
      <c r="H3740" s="260" t="s">
        <v>53</v>
      </c>
      <c r="I3740" s="1072" t="s">
        <v>66</v>
      </c>
      <c r="J3740" s="1073"/>
      <c r="K3740" s="1073"/>
      <c r="L3740" s="113">
        <f>VLOOKUP($A3714,'Class-9'!$B$9:$FL$108,158,0)</f>
        <v>0</v>
      </c>
      <c r="M3740" s="1074" t="str">
        <f>IF($J3717="TC",0,IF($J3717="Nso",0,VLOOKUP($A3714,'Class-9'!$B$9:$FL$108,159,0)))</f>
        <v/>
      </c>
      <c r="N3740" s="1075"/>
      <c r="O3740" s="1076"/>
    </row>
    <row r="3741" spans="1:15" ht="17.25" customHeight="1">
      <c r="A3741" s="1138"/>
      <c r="B3741" s="417" t="s">
        <v>200</v>
      </c>
      <c r="C3741" s="1069"/>
      <c r="D3741" s="1070"/>
      <c r="E3741" s="1070"/>
      <c r="F3741" s="1071"/>
      <c r="G3741" s="1071"/>
      <c r="H3741" s="261" t="s">
        <v>119</v>
      </c>
      <c r="I3741" s="1077" t="s">
        <v>67</v>
      </c>
      <c r="J3741" s="1078"/>
      <c r="K3741" s="1078"/>
      <c r="L3741" s="1079">
        <f>IF($J3717="TC","Transferred",IF($J3717="Nso","NameSeparated",VLOOKUP($A3714,'Class-9'!$B$9:$FL$108,167,0)))</f>
        <v>0</v>
      </c>
      <c r="M3741" s="1079"/>
      <c r="N3741" s="1079"/>
      <c r="O3741" s="1080"/>
    </row>
    <row r="3742" spans="1:15" ht="17.25" customHeight="1">
      <c r="A3742" s="1138"/>
      <c r="B3742" s="417" t="s">
        <v>200</v>
      </c>
      <c r="C3742" s="1081" t="str">
        <f>'Class-9'!$DF$3</f>
        <v>Foundation Of Information Tech.</v>
      </c>
      <c r="D3742" s="1082"/>
      <c r="E3742" s="1083"/>
      <c r="F3742" s="1084" t="str">
        <f>IF($J3717="TC",0,IF($J3717="Nso",0,VLOOKUP($A3714,'Class-9'!$B$9:$GP$108,185,0)))</f>
        <v>0/200</v>
      </c>
      <c r="G3742" s="1084"/>
      <c r="H3742" s="78" t="str">
        <f>IF($J3717="TC",0,IF($J3717="Nso",0,VLOOKUP($A3714,'Class-9'!$B$9:$GP$108,120,0)))</f>
        <v/>
      </c>
      <c r="I3742" s="1085" t="s">
        <v>79</v>
      </c>
      <c r="J3742" s="1086"/>
      <c r="K3742" s="1086"/>
      <c r="L3742" s="1087">
        <f>'Class-9'!$T$2</f>
        <v>44676</v>
      </c>
      <c r="M3742" s="1088"/>
      <c r="N3742" s="1088"/>
      <c r="O3742" s="1089"/>
    </row>
    <row r="3743" spans="1:15" ht="21" customHeight="1">
      <c r="A3743" s="1138"/>
      <c r="B3743" s="417" t="s">
        <v>200</v>
      </c>
      <c r="C3743" s="1090" t="str">
        <f>'Class-9'!$DR$3</f>
        <v>Health &amp; Phy. Edu.</v>
      </c>
      <c r="D3743" s="1084"/>
      <c r="E3743" s="1084"/>
      <c r="F3743" s="1030" t="str">
        <f>IF($J3717="TC",0,IF($J3717="Nso",0,VLOOKUP($A3714,'Class-9'!$B$9:$GP$108,189,0)))</f>
        <v>0/200</v>
      </c>
      <c r="G3743" s="1031"/>
      <c r="H3743" s="78" t="str">
        <f>IF($J3717="TC",0,IF($J3717="Nso",0,VLOOKUP($A3714,'Class-9'!$B$9:$GP$108,132,0)))</f>
        <v/>
      </c>
      <c r="I3743" s="1091"/>
      <c r="J3743" s="1092"/>
      <c r="K3743" s="1092"/>
      <c r="L3743" s="1092"/>
      <c r="M3743" s="1092"/>
      <c r="N3743" s="1092"/>
      <c r="O3743" s="1093"/>
    </row>
    <row r="3744" spans="1:15" ht="21" customHeight="1">
      <c r="A3744" s="1138"/>
      <c r="B3744" s="417" t="s">
        <v>200</v>
      </c>
      <c r="C3744" s="1028" t="str">
        <f>'Class-9'!$ED$3</f>
        <v>S.U.P.W.</v>
      </c>
      <c r="D3744" s="1029"/>
      <c r="E3744" s="1029"/>
      <c r="F3744" s="1030" t="str">
        <f>IF($J3717="TC",0,IF($J3717="Nso",0,VLOOKUP($A3714,'Class-9'!$B$9:$GP$108,193,0)))</f>
        <v>0/100</v>
      </c>
      <c r="G3744" s="1031"/>
      <c r="H3744" s="78" t="str">
        <f>IF($J3717="TC",0,IF($J3717="Nso",0,VLOOKUP($A3714,'Class-9'!$B$9:$GP$108,138,0)))</f>
        <v/>
      </c>
      <c r="I3744" s="1094"/>
      <c r="J3744" s="1095"/>
      <c r="K3744" s="1095"/>
      <c r="L3744" s="1095"/>
      <c r="M3744" s="1095"/>
      <c r="N3744" s="1095"/>
      <c r="O3744" s="1096"/>
    </row>
    <row r="3745" spans="1:16" ht="14.25" customHeight="1">
      <c r="A3745" s="1138"/>
      <c r="B3745" s="417" t="s">
        <v>200</v>
      </c>
      <c r="C3745" s="1028" t="str">
        <f>'Class-9'!$EJ$3</f>
        <v>ART EDUCATION</v>
      </c>
      <c r="D3745" s="1029"/>
      <c r="E3745" s="1029"/>
      <c r="F3745" s="1030" t="str">
        <f>IF($J3716="TC",0,IF($J3716="Nso",0,VLOOKUP($A3714,'Class-9'!$B$9:$GP$108,197,0)))</f>
        <v>0/100</v>
      </c>
      <c r="G3745" s="1031"/>
      <c r="H3745" s="78" t="str">
        <f>IF($J3716="TC",0,IF($J3716="Nso",0,VLOOKUP($A3714,'Class-9'!$B$9:$GP$108,144,0)))</f>
        <v/>
      </c>
      <c r="I3745" s="1032" t="s">
        <v>92</v>
      </c>
      <c r="J3745" s="1033"/>
      <c r="K3745" s="1033"/>
      <c r="L3745" s="1033"/>
      <c r="M3745" s="1033"/>
      <c r="N3745" s="1033"/>
      <c r="O3745" s="1034"/>
    </row>
    <row r="3746" spans="1:16" ht="14.25" customHeight="1" thickBot="1">
      <c r="A3746" s="1138"/>
      <c r="B3746" s="417" t="s">
        <v>200</v>
      </c>
      <c r="C3746" s="1035" t="str">
        <f>'Class-9'!$EP$3</f>
        <v>H &amp; C RAJ</v>
      </c>
      <c r="D3746" s="1036"/>
      <c r="E3746" s="1036"/>
      <c r="F3746" s="1037" t="str">
        <f>IF($J3717="TC",0,IF($J3717="Nso",0,VLOOKUP($A3714,'Class-9'!$B$9:$GU$108,201,0)))</f>
        <v>0/200</v>
      </c>
      <c r="G3746" s="1038"/>
      <c r="H3746" s="374" t="str">
        <f>IF($J3717="TC",0,IF($J3717="Nso",0,VLOOKUP($A3714,'Class-9'!$B$9:$GU$108,156,0)))</f>
        <v/>
      </c>
      <c r="I3746" s="1032" t="s">
        <v>73</v>
      </c>
      <c r="J3746" s="1033"/>
      <c r="K3746" s="1033"/>
      <c r="L3746" s="1033"/>
      <c r="M3746" s="1033"/>
      <c r="N3746" s="1033"/>
      <c r="O3746" s="1034"/>
    </row>
    <row r="3747" spans="1:16" ht="20.25" customHeight="1">
      <c r="A3747" s="1138"/>
      <c r="B3747" s="417" t="s">
        <v>200</v>
      </c>
      <c r="C3747" s="1046" t="s">
        <v>204</v>
      </c>
      <c r="D3747" s="1047"/>
      <c r="E3747" s="1048"/>
      <c r="F3747" s="1055" t="s">
        <v>205</v>
      </c>
      <c r="G3747" s="1056"/>
      <c r="H3747" s="434" t="s">
        <v>34</v>
      </c>
      <c r="I3747" s="1039" t="s">
        <v>74</v>
      </c>
      <c r="J3747" s="1033"/>
      <c r="K3747" s="1033"/>
      <c r="L3747" s="1033"/>
      <c r="M3747" s="1033"/>
      <c r="N3747" s="1033"/>
      <c r="O3747" s="1034"/>
    </row>
    <row r="3748" spans="1:16" ht="20.25" customHeight="1">
      <c r="A3748" s="1138"/>
      <c r="B3748" s="417" t="s">
        <v>200</v>
      </c>
      <c r="C3748" s="1049"/>
      <c r="D3748" s="1050"/>
      <c r="E3748" s="1051"/>
      <c r="F3748" s="1057" t="s">
        <v>206</v>
      </c>
      <c r="G3748" s="1058"/>
      <c r="H3748" s="435" t="s">
        <v>203</v>
      </c>
      <c r="I3748" s="1040" t="s">
        <v>75</v>
      </c>
      <c r="J3748" s="1041"/>
      <c r="K3748" s="1041"/>
      <c r="L3748" s="1041"/>
      <c r="M3748" s="1041"/>
      <c r="N3748" s="1041"/>
      <c r="O3748" s="1042"/>
    </row>
    <row r="3749" spans="1:16" ht="16.5" customHeight="1">
      <c r="A3749" s="1138"/>
      <c r="B3749" s="417" t="s">
        <v>200</v>
      </c>
      <c r="C3749" s="1049"/>
      <c r="D3749" s="1050"/>
      <c r="E3749" s="1051"/>
      <c r="F3749" s="1057" t="s">
        <v>210</v>
      </c>
      <c r="G3749" s="1058"/>
      <c r="H3749" s="435" t="s">
        <v>68</v>
      </c>
      <c r="I3749" s="1043"/>
      <c r="J3749" s="1044"/>
      <c r="K3749" s="1044"/>
      <c r="L3749" s="1044"/>
      <c r="M3749" s="1044"/>
      <c r="N3749" s="1044"/>
      <c r="O3749" s="1045"/>
    </row>
    <row r="3750" spans="1:16" ht="16.5" customHeight="1">
      <c r="A3750" s="1138"/>
      <c r="B3750" s="417" t="s">
        <v>200</v>
      </c>
      <c r="C3750" s="1049"/>
      <c r="D3750" s="1050"/>
      <c r="E3750" s="1051"/>
      <c r="F3750" s="1057" t="s">
        <v>211</v>
      </c>
      <c r="G3750" s="1058"/>
      <c r="H3750" s="435" t="s">
        <v>69</v>
      </c>
      <c r="I3750" s="1043"/>
      <c r="J3750" s="1044"/>
      <c r="K3750" s="1044"/>
      <c r="L3750" s="1044"/>
      <c r="M3750" s="1044"/>
      <c r="N3750" s="1044"/>
      <c r="O3750" s="1045"/>
    </row>
    <row r="3751" spans="1:16" ht="16.5" customHeight="1">
      <c r="A3751" s="1138"/>
      <c r="B3751" s="417" t="s">
        <v>200</v>
      </c>
      <c r="C3751" s="1049"/>
      <c r="D3751" s="1050"/>
      <c r="E3751" s="1051"/>
      <c r="F3751" s="1057" t="s">
        <v>120</v>
      </c>
      <c r="G3751" s="1058"/>
      <c r="H3751" s="435" t="s">
        <v>71</v>
      </c>
      <c r="I3751" s="1022" t="s">
        <v>93</v>
      </c>
      <c r="J3751" s="1023"/>
      <c r="K3751" s="1023"/>
      <c r="L3751" s="1023"/>
      <c r="M3751" s="1023"/>
      <c r="N3751" s="1023"/>
      <c r="O3751" s="1024"/>
    </row>
    <row r="3752" spans="1:16" ht="16.5" customHeight="1" thickBot="1">
      <c r="A3752" s="1138"/>
      <c r="B3752" s="418" t="s">
        <v>200</v>
      </c>
      <c r="C3752" s="1052"/>
      <c r="D3752" s="1053"/>
      <c r="E3752" s="1054"/>
      <c r="F3752" s="1059" t="s">
        <v>208</v>
      </c>
      <c r="G3752" s="1060"/>
      <c r="H3752" s="436" t="s">
        <v>70</v>
      </c>
      <c r="I3752" s="1025"/>
      <c r="J3752" s="1026"/>
      <c r="K3752" s="1026"/>
      <c r="L3752" s="1026"/>
      <c r="M3752" s="1026"/>
      <c r="N3752" s="1026"/>
      <c r="O3752" s="1027"/>
    </row>
    <row r="3753" spans="1:16" ht="15.75" thickTop="1">
      <c r="A3753" s="1136"/>
      <c r="B3753" s="1136"/>
      <c r="C3753" s="1136"/>
      <c r="D3753" s="1136"/>
      <c r="E3753" s="1136"/>
      <c r="F3753" s="1136"/>
      <c r="G3753" s="1136"/>
      <c r="H3753" s="1136"/>
      <c r="I3753" s="1136"/>
      <c r="J3753" s="1136"/>
      <c r="K3753" s="1136"/>
      <c r="L3753" s="1136"/>
      <c r="M3753" s="1136"/>
      <c r="N3753" s="1136"/>
      <c r="O3753" s="1136"/>
    </row>
    <row r="3754" spans="1:16" ht="24.75" customHeight="1" thickBot="1">
      <c r="A3754" s="263">
        <f>A3714+1</f>
        <v>96</v>
      </c>
      <c r="B3754" s="1137" t="s">
        <v>56</v>
      </c>
      <c r="C3754" s="1137"/>
      <c r="D3754" s="1137"/>
      <c r="E3754" s="1137"/>
      <c r="F3754" s="1137"/>
      <c r="G3754" s="1137"/>
      <c r="H3754" s="1137"/>
      <c r="I3754" s="1137"/>
      <c r="J3754" s="1137"/>
      <c r="K3754" s="1137"/>
      <c r="L3754" s="1137"/>
      <c r="M3754" s="1137"/>
      <c r="N3754" s="1137"/>
      <c r="O3754" s="1137"/>
    </row>
    <row r="3755" spans="1:16" s="430" customFormat="1" ht="30.75" customHeight="1" thickTop="1">
      <c r="A3755" s="1138"/>
      <c r="B3755" s="1139"/>
      <c r="C3755" s="1140"/>
      <c r="D3755" s="1143" t="str">
        <f>Master!$E$8</f>
        <v>Govt. Sr. Secondary School Raimalwada</v>
      </c>
      <c r="E3755" s="1144"/>
      <c r="F3755" s="1144"/>
      <c r="G3755" s="1144"/>
      <c r="H3755" s="1144"/>
      <c r="I3755" s="1144"/>
      <c r="J3755" s="1144"/>
      <c r="K3755" s="1144"/>
      <c r="L3755" s="1144"/>
      <c r="M3755" s="1144"/>
      <c r="N3755" s="1144"/>
      <c r="O3755" s="1145"/>
    </row>
    <row r="3756" spans="1:16" ht="26.25" customHeight="1" thickBot="1">
      <c r="A3756" s="1138"/>
      <c r="B3756" s="1141"/>
      <c r="C3756" s="1142"/>
      <c r="D3756" s="1146" t="str">
        <f>Master!$E$11</f>
        <v>P.S.-Bapini (Jodhpur)</v>
      </c>
      <c r="E3756" s="1147"/>
      <c r="F3756" s="1147"/>
      <c r="G3756" s="1147"/>
      <c r="H3756" s="1147"/>
      <c r="I3756" s="1147"/>
      <c r="J3756" s="1147"/>
      <c r="K3756" s="1147"/>
      <c r="L3756" s="1147"/>
      <c r="M3756" s="1147"/>
      <c r="N3756" s="1147"/>
      <c r="O3756" s="1148"/>
    </row>
    <row r="3757" spans="1:16" ht="22.5" customHeight="1">
      <c r="A3757" s="1138"/>
      <c r="B3757" s="262"/>
      <c r="C3757" s="1149" t="s">
        <v>183</v>
      </c>
      <c r="D3757" s="1150"/>
      <c r="E3757" s="1150"/>
      <c r="F3757" s="1150"/>
      <c r="G3757" s="1151"/>
      <c r="H3757" s="1158" t="s">
        <v>156</v>
      </c>
      <c r="I3757" s="1158"/>
      <c r="J3757" s="1161">
        <f>VLOOKUP($A3754,'Class-9'!$B$9:$K$108,6)</f>
        <v>0</v>
      </c>
      <c r="K3757" s="1162"/>
      <c r="L3757" s="1167" t="s">
        <v>76</v>
      </c>
      <c r="M3757" s="1168"/>
      <c r="N3757" s="1169" t="str">
        <f>Master!$E$14</f>
        <v>08151106901</v>
      </c>
      <c r="O3757" s="1170"/>
    </row>
    <row r="3758" spans="1:16" ht="18.75" customHeight="1">
      <c r="A3758" s="1138"/>
      <c r="B3758" s="37"/>
      <c r="C3758" s="1152"/>
      <c r="D3758" s="1153"/>
      <c r="E3758" s="1153"/>
      <c r="F3758" s="1153"/>
      <c r="G3758" s="1154"/>
      <c r="H3758" s="1159"/>
      <c r="I3758" s="1159"/>
      <c r="J3758" s="1163"/>
      <c r="K3758" s="1164"/>
      <c r="L3758" s="1171" t="s">
        <v>72</v>
      </c>
      <c r="M3758" s="1172"/>
      <c r="N3758" s="1172"/>
      <c r="O3758" s="1173"/>
      <c r="P3758" s="104" t="s">
        <v>191</v>
      </c>
    </row>
    <row r="3759" spans="1:16" ht="23.25" customHeight="1" thickBot="1">
      <c r="A3759" s="1138"/>
      <c r="B3759" s="37"/>
      <c r="C3759" s="1155"/>
      <c r="D3759" s="1156"/>
      <c r="E3759" s="1156"/>
      <c r="F3759" s="1156"/>
      <c r="G3759" s="1157"/>
      <c r="H3759" s="1160"/>
      <c r="I3759" s="1160"/>
      <c r="J3759" s="1165"/>
      <c r="K3759" s="1166"/>
      <c r="L3759" s="1174" t="s">
        <v>57</v>
      </c>
      <c r="M3759" s="1175"/>
      <c r="N3759" s="1176" t="str">
        <f>Master!$E$6</f>
        <v>2021-22</v>
      </c>
      <c r="O3759" s="1177"/>
    </row>
    <row r="3760" spans="1:16" ht="20.25" customHeight="1">
      <c r="A3760" s="1138"/>
      <c r="B3760" s="417" t="s">
        <v>200</v>
      </c>
      <c r="C3760" s="1178" t="s">
        <v>22</v>
      </c>
      <c r="D3760" s="1179"/>
      <c r="E3760" s="1179"/>
      <c r="F3760" s="1180"/>
      <c r="G3760" s="23" t="s">
        <v>181</v>
      </c>
      <c r="H3760" s="1181">
        <f>VLOOKUP($A3754,'Class-9'!$B$9:$FL$108,4,0)</f>
        <v>0</v>
      </c>
      <c r="I3760" s="1181"/>
      <c r="J3760" s="1181"/>
      <c r="K3760" s="1181"/>
      <c r="L3760" s="1181"/>
      <c r="M3760" s="1181"/>
      <c r="N3760" s="1181"/>
      <c r="O3760" s="1182"/>
    </row>
    <row r="3761" spans="1:15" ht="20.25" customHeight="1">
      <c r="A3761" s="1138"/>
      <c r="B3761" s="417" t="s">
        <v>200</v>
      </c>
      <c r="C3761" s="1183" t="s">
        <v>24</v>
      </c>
      <c r="D3761" s="1184"/>
      <c r="E3761" s="1184"/>
      <c r="F3761" s="1185"/>
      <c r="G3761" s="31" t="s">
        <v>181</v>
      </c>
      <c r="H3761" s="1186">
        <f>VLOOKUP($A3754,'Class-9'!$B$9:$FL$108,7,0)</f>
        <v>0</v>
      </c>
      <c r="I3761" s="1186"/>
      <c r="J3761" s="1186"/>
      <c r="K3761" s="1186"/>
      <c r="L3761" s="1186"/>
      <c r="M3761" s="1186"/>
      <c r="N3761" s="1186"/>
      <c r="O3761" s="1187"/>
    </row>
    <row r="3762" spans="1:15" ht="20.25" customHeight="1">
      <c r="A3762" s="1138"/>
      <c r="B3762" s="417" t="s">
        <v>200</v>
      </c>
      <c r="C3762" s="1183" t="s">
        <v>25</v>
      </c>
      <c r="D3762" s="1184"/>
      <c r="E3762" s="1184"/>
      <c r="F3762" s="1185"/>
      <c r="G3762" s="31" t="s">
        <v>181</v>
      </c>
      <c r="H3762" s="1186">
        <f>VLOOKUP($A3754,'Class-9'!$B$9:$FL$108,8,0)</f>
        <v>0</v>
      </c>
      <c r="I3762" s="1186"/>
      <c r="J3762" s="1186"/>
      <c r="K3762" s="1186"/>
      <c r="L3762" s="1186"/>
      <c r="M3762" s="1186"/>
      <c r="N3762" s="1186"/>
      <c r="O3762" s="1187"/>
    </row>
    <row r="3763" spans="1:15" ht="20.25" customHeight="1">
      <c r="A3763" s="1138"/>
      <c r="B3763" s="417" t="s">
        <v>200</v>
      </c>
      <c r="C3763" s="1183" t="s">
        <v>58</v>
      </c>
      <c r="D3763" s="1184"/>
      <c r="E3763" s="1184"/>
      <c r="F3763" s="1185"/>
      <c r="G3763" s="31" t="s">
        <v>181</v>
      </c>
      <c r="H3763" s="1186">
        <f>VLOOKUP($A3754,'Class-9'!$B$9:$FL$108,9,0)</f>
        <v>0</v>
      </c>
      <c r="I3763" s="1186"/>
      <c r="J3763" s="1186"/>
      <c r="K3763" s="1186"/>
      <c r="L3763" s="1186"/>
      <c r="M3763" s="1186"/>
      <c r="N3763" s="1186"/>
      <c r="O3763" s="1187"/>
    </row>
    <row r="3764" spans="1:15" ht="20.25" customHeight="1">
      <c r="A3764" s="1138"/>
      <c r="B3764" s="417" t="s">
        <v>200</v>
      </c>
      <c r="C3764" s="1183" t="s">
        <v>59</v>
      </c>
      <c r="D3764" s="1184"/>
      <c r="E3764" s="1184"/>
      <c r="F3764" s="1185"/>
      <c r="G3764" s="31" t="s">
        <v>181</v>
      </c>
      <c r="H3764" s="1188" t="str">
        <f>CONCATENATE('Class-9'!$G$4,'Class-9'!$J$4)</f>
        <v>9(A)</v>
      </c>
      <c r="I3764" s="1186"/>
      <c r="J3764" s="1186"/>
      <c r="K3764" s="1186"/>
      <c r="L3764" s="1186"/>
      <c r="M3764" s="1186"/>
      <c r="N3764" s="1186"/>
      <c r="O3764" s="1187"/>
    </row>
    <row r="3765" spans="1:15" ht="20.25" customHeight="1" thickBot="1">
      <c r="A3765" s="1138"/>
      <c r="B3765" s="417" t="s">
        <v>200</v>
      </c>
      <c r="C3765" s="1189" t="s">
        <v>27</v>
      </c>
      <c r="D3765" s="1190"/>
      <c r="E3765" s="1190"/>
      <c r="F3765" s="1191"/>
      <c r="G3765" s="80" t="s">
        <v>181</v>
      </c>
      <c r="H3765" s="1192">
        <f>VLOOKUP($A3754,'Class-9'!$B$9:$FL$108,10,0)</f>
        <v>0</v>
      </c>
      <c r="I3765" s="1192"/>
      <c r="J3765" s="1192"/>
      <c r="K3765" s="1192"/>
      <c r="L3765" s="1192"/>
      <c r="M3765" s="1192"/>
      <c r="N3765" s="1192"/>
      <c r="O3765" s="1193"/>
    </row>
    <row r="3766" spans="1:15" ht="16.5" customHeight="1">
      <c r="A3766" s="1138"/>
      <c r="B3766" s="417" t="s">
        <v>200</v>
      </c>
      <c r="C3766" s="1194" t="s">
        <v>60</v>
      </c>
      <c r="D3766" s="1195"/>
      <c r="E3766" s="1198" t="s">
        <v>81</v>
      </c>
      <c r="F3766" s="1198" t="s">
        <v>82</v>
      </c>
      <c r="G3766" s="1200" t="s">
        <v>32</v>
      </c>
      <c r="H3766" s="1202" t="s">
        <v>61</v>
      </c>
      <c r="I3766" s="1202"/>
      <c r="J3766" s="1203"/>
      <c r="K3766" s="1204" t="s">
        <v>97</v>
      </c>
      <c r="L3766" s="1205"/>
      <c r="M3766" s="1206"/>
      <c r="N3766" s="1097" t="s">
        <v>88</v>
      </c>
      <c r="O3766" s="1099" t="s">
        <v>118</v>
      </c>
    </row>
    <row r="3767" spans="1:15" ht="16.5" customHeight="1">
      <c r="A3767" s="1138"/>
      <c r="B3767" s="417" t="s">
        <v>200</v>
      </c>
      <c r="C3767" s="1196"/>
      <c r="D3767" s="1197"/>
      <c r="E3767" s="1199"/>
      <c r="F3767" s="1199"/>
      <c r="G3767" s="1201"/>
      <c r="H3767" s="428" t="s">
        <v>31</v>
      </c>
      <c r="I3767" s="254" t="s">
        <v>194</v>
      </c>
      <c r="J3767" s="429" t="s">
        <v>32</v>
      </c>
      <c r="K3767" s="428" t="s">
        <v>31</v>
      </c>
      <c r="L3767" s="254" t="s">
        <v>194</v>
      </c>
      <c r="M3767" s="429" t="s">
        <v>32</v>
      </c>
      <c r="N3767" s="1098"/>
      <c r="O3767" s="1100"/>
    </row>
    <row r="3768" spans="1:15" ht="16.5" customHeight="1" thickBot="1">
      <c r="A3768" s="1138"/>
      <c r="B3768" s="417" t="s">
        <v>200</v>
      </c>
      <c r="C3768" s="1102" t="s">
        <v>62</v>
      </c>
      <c r="D3768" s="1103"/>
      <c r="E3768" s="253">
        <f>'Class-9'!$L$7</f>
        <v>10</v>
      </c>
      <c r="F3768" s="253">
        <f>'Class-9'!$M$7</f>
        <v>10</v>
      </c>
      <c r="G3768" s="255">
        <f>SUM(E3768:F3768)</f>
        <v>20</v>
      </c>
      <c r="H3768" s="253">
        <f>'Class-9'!$O$7</f>
        <v>24</v>
      </c>
      <c r="I3768" s="253">
        <f>'Class-9'!$P$7</f>
        <v>6</v>
      </c>
      <c r="J3768" s="255">
        <f>SUM(H3768:I3768)</f>
        <v>30</v>
      </c>
      <c r="K3768" s="253">
        <f>'Class-9'!$R$7</f>
        <v>40</v>
      </c>
      <c r="L3768" s="253">
        <f>'Class-9'!$S$7</f>
        <v>10</v>
      </c>
      <c r="M3768" s="255">
        <f>SUM(K3768:L3768)</f>
        <v>50</v>
      </c>
      <c r="N3768" s="129">
        <f>SUM(G3768,J3768,M3768)</f>
        <v>100</v>
      </c>
      <c r="O3768" s="1101"/>
    </row>
    <row r="3769" spans="1:15" ht="16.5" customHeight="1">
      <c r="A3769" s="1138"/>
      <c r="B3769" s="417" t="s">
        <v>200</v>
      </c>
      <c r="C3769" s="1104" t="str">
        <f>'Class-9'!$L$3</f>
        <v>HINDI</v>
      </c>
      <c r="D3769" s="1105"/>
      <c r="E3769" s="81">
        <f>IF($J3757="TC",0,IF($J3757="Nso",0,VLOOKUP($A3754,'Class-9'!$B$9:$FL$108,11,0)))</f>
        <v>0</v>
      </c>
      <c r="F3769" s="81">
        <f>IF($J3757="TC",0,IF($J3757="Nso",0,VLOOKUP($A3754,'Class-9'!$B$9:$FL$108,12,0)))</f>
        <v>0</v>
      </c>
      <c r="G3769" s="256">
        <f>E3769+F3769</f>
        <v>0</v>
      </c>
      <c r="H3769" s="81">
        <f>IF($J3757="TC",0,IF($J3757="Nso",0,VLOOKUP($A3754,'Class-9'!$B$9:$FL$108,14,0)))</f>
        <v>0</v>
      </c>
      <c r="I3769" s="81">
        <f>IF($J3757="TC",0,IF($J3757="Nso",0,VLOOKUP($A3754,'Class-9'!$B$9:$FL$108,15,0)))</f>
        <v>0</v>
      </c>
      <c r="J3769" s="256">
        <f>H3769+I3769</f>
        <v>0</v>
      </c>
      <c r="K3769" s="81">
        <f>IF($J3757="TC",0,IF($J3757="Nso",0,VLOOKUP($A3754,'Class-9'!$B$9:$FL$108,17,0)))</f>
        <v>0</v>
      </c>
      <c r="L3769" s="81">
        <f>IF($J3757="Nso",0,VLOOKUP($A3754,'Class-9'!$B$9:$FL$108,18,0))</f>
        <v>0</v>
      </c>
      <c r="M3769" s="256">
        <f>K3769+L3769</f>
        <v>0</v>
      </c>
      <c r="N3769" s="81">
        <f>G3769+J3769+M3769</f>
        <v>0</v>
      </c>
      <c r="O3769" s="82" t="str">
        <f>IF($J3757="TC",0,IF($J3757="Nso",0,VLOOKUP($A3754,'Class-9'!$B$9:$FL$108,24,0)))</f>
        <v/>
      </c>
    </row>
    <row r="3770" spans="1:15" ht="16.5" customHeight="1" thickBot="1">
      <c r="A3770" s="1138"/>
      <c r="B3770" s="417" t="s">
        <v>200</v>
      </c>
      <c r="C3770" s="1106" t="str">
        <f>'Class-9'!$Z$3</f>
        <v>ENGLISH</v>
      </c>
      <c r="D3770" s="1107"/>
      <c r="E3770" s="419">
        <f>IF($J3757="TC",0,IF($J3757="Nso",0,VLOOKUP($A3754,'Class-9'!$B$9:$FL$108,25,0)))</f>
        <v>0</v>
      </c>
      <c r="F3770" s="419">
        <f>IF($J3757="TC",0,IF($J3757="Nso",0,VLOOKUP($A3754,'Class-9'!$B$9:$FL$108,26,0)))</f>
        <v>0</v>
      </c>
      <c r="G3770" s="420">
        <f t="shared" ref="G3770" si="760">E3770+F3770</f>
        <v>0</v>
      </c>
      <c r="H3770" s="421">
        <f>IF($J3757="TC",0,IF($J3757="Nso",0,VLOOKUP($A3754,'Class-9'!$B$9:$FL$108,28,0)))</f>
        <v>0</v>
      </c>
      <c r="I3770" s="419">
        <f>IF($J3757="TC",0,IF($J3757="Nso",0,VLOOKUP($A3754,'Class-9'!$B$9:$FL$108,29,0)))</f>
        <v>0</v>
      </c>
      <c r="J3770" s="420">
        <f t="shared" ref="J3770" si="761">H3770+I3770</f>
        <v>0</v>
      </c>
      <c r="K3770" s="419">
        <f>IF($J3757="TC",0,IF($J3757="Nso",0,VLOOKUP($A3754,'Class-9'!$B$9:$FL$108,31,0)))</f>
        <v>0</v>
      </c>
      <c r="L3770" s="419">
        <f>IF($J3757="Nso",0,VLOOKUP($A3754,'Class-9'!$B$9:$FL$108,32,0))</f>
        <v>0</v>
      </c>
      <c r="M3770" s="420">
        <f t="shared" ref="M3770" si="762">K3770+L3770</f>
        <v>0</v>
      </c>
      <c r="N3770" s="419">
        <f t="shared" ref="N3770" si="763">G3770+J3770+M3770</f>
        <v>0</v>
      </c>
      <c r="O3770" s="422" t="str">
        <f>IF($J3757="TC",0,IF($J3757="Nso",0,VLOOKUP($A3754,'Class-9'!$B$9:$FL$108,38,0)))</f>
        <v/>
      </c>
    </row>
    <row r="3771" spans="1:15" ht="16.5" customHeight="1" thickBot="1">
      <c r="A3771" s="1138"/>
      <c r="B3771" s="417" t="s">
        <v>200</v>
      </c>
      <c r="C3771" s="1108" t="s">
        <v>62</v>
      </c>
      <c r="D3771" s="1109"/>
      <c r="E3771" s="424">
        <f>'Class-9'!$AN$7</f>
        <v>20</v>
      </c>
      <c r="F3771" s="424">
        <f>'Class-9'!$AO$7</f>
        <v>20</v>
      </c>
      <c r="G3771" s="425">
        <f>SUM(E3771:F3771)</f>
        <v>40</v>
      </c>
      <c r="H3771" s="424">
        <f>'Class-9'!$AQ$7</f>
        <v>48</v>
      </c>
      <c r="I3771" s="424">
        <f>'Class-9'!$AR$7</f>
        <v>12</v>
      </c>
      <c r="J3771" s="425">
        <f>SUM(H3771:I3771)</f>
        <v>60</v>
      </c>
      <c r="K3771" s="424">
        <f>'Class-9'!$AT$7</f>
        <v>80</v>
      </c>
      <c r="L3771" s="424">
        <f>'Class-9'!$AU$7</f>
        <v>20</v>
      </c>
      <c r="M3771" s="425">
        <f>SUM(K3771:L3771)</f>
        <v>100</v>
      </c>
      <c r="N3771" s="426">
        <f>SUM(G3771,J3771,M3771)</f>
        <v>200</v>
      </c>
      <c r="O3771" s="427" t="s">
        <v>201</v>
      </c>
    </row>
    <row r="3772" spans="1:15" ht="16.5" customHeight="1">
      <c r="A3772" s="1138"/>
      <c r="B3772" s="417" t="s">
        <v>200</v>
      </c>
      <c r="C3772" s="1110" t="str">
        <f>'Class-9'!$AN$3</f>
        <v>SANSKRIT-I</v>
      </c>
      <c r="D3772" s="1111"/>
      <c r="E3772" s="81">
        <f>IF($J3757="TC",0,IF($J3757="Nso",0,VLOOKUP($A3754,'Class-9'!$B$9:$FL$108,39,0)))</f>
        <v>0</v>
      </c>
      <c r="F3772" s="81">
        <f>IF($J3757="TC",0,IF($J3757="TC",0,IF($J3757="Nso",0,VLOOKUP($A3754,'Class-9'!$B$9:$FL$108,40,0))))</f>
        <v>0</v>
      </c>
      <c r="G3772" s="423">
        <f t="shared" ref="G3772:G3776" si="764">E3772+F3772</f>
        <v>0</v>
      </c>
      <c r="H3772" s="410">
        <f>IF($J3757="TC",0,IF($J3757="Nso",0,VLOOKUP($A3754,'Class-9'!$B$9:$FL$108,42,0)))</f>
        <v>0</v>
      </c>
      <c r="I3772" s="81">
        <f>IF($J3757="TC",0,IF($J3757="Nso",0,VLOOKUP($A3754,'Class-9'!$B$9:$FL$108,43,0)))</f>
        <v>0</v>
      </c>
      <c r="J3772" s="423">
        <f t="shared" ref="J3772:J3776" si="765">H3772+I3772</f>
        <v>0</v>
      </c>
      <c r="K3772" s="81">
        <f>IF($J3757="TC",0,IF($J3757="Nso",0,VLOOKUP($A3754,'Class-9'!$B$9:$FL$108,45,0)))</f>
        <v>0</v>
      </c>
      <c r="L3772" s="81">
        <f>IF($J3757="Nso",0,VLOOKUP($A3754,'Class-9'!$B$9:$FL$108,46,0))</f>
        <v>0</v>
      </c>
      <c r="M3772" s="423">
        <f t="shared" ref="M3772:M3776" si="766">K3772+L3772</f>
        <v>0</v>
      </c>
      <c r="N3772" s="81">
        <f t="shared" ref="N3772:N3776" si="767">G3772+J3772+M3772</f>
        <v>0</v>
      </c>
      <c r="O3772" s="82" t="str">
        <f>IF($J3757="TC",0,IF($J3757="Nso",0,VLOOKUP($A3754,'Class-9'!$B$9:$FL$108,52,0)))</f>
        <v/>
      </c>
    </row>
    <row r="3773" spans="1:15" ht="16.5" customHeight="1">
      <c r="A3773" s="1138"/>
      <c r="B3773" s="417" t="s">
        <v>200</v>
      </c>
      <c r="C3773" s="1112" t="str">
        <f>'Class-9'!$BB$3</f>
        <v>SANSKRIT-II</v>
      </c>
      <c r="D3773" s="1113"/>
      <c r="E3773" s="81">
        <f>IF($J3757="TC",0,IF($J3757="Nso",0,VLOOKUP($A3754,'Class-9'!$B$9:$FL$108,53,0)))</f>
        <v>0</v>
      </c>
      <c r="F3773" s="81">
        <f>IF($J3757="TC",0,IF($J3757="Nso",0,VLOOKUP($A3754,'Class-9'!$B$9:$FL$108,54,0)))</f>
        <v>0</v>
      </c>
      <c r="G3773" s="257">
        <f t="shared" si="764"/>
        <v>0</v>
      </c>
      <c r="H3773" s="258">
        <f>IF($J3757="TC",0,IF($J3757="Nso",0,VLOOKUP($A3754,'Class-9'!$B$9:$FL$108,56,0)))</f>
        <v>0</v>
      </c>
      <c r="I3773" s="81">
        <f>IF($J3757="TC",0,IF($J3757="Nso",0,VLOOKUP($A3754,'Class-9'!$B$9:$FL$108,57,0)))</f>
        <v>0</v>
      </c>
      <c r="J3773" s="257">
        <f t="shared" si="765"/>
        <v>0</v>
      </c>
      <c r="K3773" s="81">
        <f>IF($J3757="TC",0,IF($J3757="Nso",0,VLOOKUP($A3754,'Class-9'!$B$9:$FL$108,59,0)))</f>
        <v>0</v>
      </c>
      <c r="L3773" s="81">
        <f>IF($J3757="Nso",0,VLOOKUP($A3754,'Class-9'!$B$9:$FL$108,60,0))</f>
        <v>0</v>
      </c>
      <c r="M3773" s="257">
        <f t="shared" si="766"/>
        <v>0</v>
      </c>
      <c r="N3773" s="81">
        <f t="shared" si="767"/>
        <v>0</v>
      </c>
      <c r="O3773" s="82" t="str">
        <f>IF($J3757="TC",0,IF($J3757="Nso",0,VLOOKUP($A3754,'Class-9'!$B$9:$FL$108,66,0)))</f>
        <v/>
      </c>
    </row>
    <row r="3774" spans="1:15" ht="16.5" customHeight="1">
      <c r="A3774" s="1138"/>
      <c r="B3774" s="417" t="s">
        <v>200</v>
      </c>
      <c r="C3774" s="1112" t="str">
        <f>'Class-9'!$BP$3</f>
        <v>MATHEMATICS</v>
      </c>
      <c r="D3774" s="1113"/>
      <c r="E3774" s="81">
        <f>IF($J3757="TC",0,IF($J3757="Nso",0,VLOOKUP($A3754,'Class-9'!$B$9:$FL$108,67,0)))</f>
        <v>0</v>
      </c>
      <c r="F3774" s="81">
        <f>IF($J3757="TC",0,IF($J3757="Nso",0,VLOOKUP($A3754,'Class-9'!$B$9:$FL$108,68,0)))</f>
        <v>0</v>
      </c>
      <c r="G3774" s="257">
        <f t="shared" si="764"/>
        <v>0</v>
      </c>
      <c r="H3774" s="258">
        <f>IF($J3757="TC",0,IF($J3757="Nso",0,VLOOKUP($A3754,'Class-9'!$B$9:$FL$108,70,0)))</f>
        <v>0</v>
      </c>
      <c r="I3774" s="81">
        <f>IF($J3757="TC",0,IF($J3757="Nso",0,VLOOKUP($A3754,'Class-9'!$B$9:$FL$108,71,0)))</f>
        <v>0</v>
      </c>
      <c r="J3774" s="257">
        <f t="shared" si="765"/>
        <v>0</v>
      </c>
      <c r="K3774" s="81">
        <f>IF($J3757="TC",0,IF($J3757="Nso",0,VLOOKUP($A3754,'Class-9'!$B$9:$FL$108,73,0)))</f>
        <v>0</v>
      </c>
      <c r="L3774" s="81">
        <f>IF($J3757="Nso",0,VLOOKUP($A3754,'Class-9'!$B$9:$FL$108,74,0))</f>
        <v>0</v>
      </c>
      <c r="M3774" s="257">
        <f t="shared" si="766"/>
        <v>0</v>
      </c>
      <c r="N3774" s="81">
        <f t="shared" si="767"/>
        <v>0</v>
      </c>
      <c r="O3774" s="82" t="str">
        <f>IF($J3757="TC",0,IF($J3757="Nso",0,VLOOKUP($A3754,'Class-9'!$B$9:$FL$108,80,0)))</f>
        <v/>
      </c>
    </row>
    <row r="3775" spans="1:15" ht="16.5" customHeight="1">
      <c r="A3775" s="1138"/>
      <c r="B3775" s="417" t="s">
        <v>200</v>
      </c>
      <c r="C3775" s="1114" t="str">
        <f>'Class-9'!$CD$3</f>
        <v>SCIENCE</v>
      </c>
      <c r="D3775" s="1115"/>
      <c r="E3775" s="411">
        <f>IF($J3757="TC",0,IF($J3757="Nso",0,VLOOKUP($A3754,'Class-9'!$B$9:$FL$108,81,0)))</f>
        <v>0</v>
      </c>
      <c r="F3775" s="411">
        <f>IF($J3757="TC",0,IF($J3757="Nso",0,VLOOKUP($A3754,'Class-9'!$B$9:$FL$108,82,0)))</f>
        <v>0</v>
      </c>
      <c r="G3775" s="412">
        <f t="shared" si="764"/>
        <v>0</v>
      </c>
      <c r="H3775" s="413">
        <f>IF($J3757="TC",0,IF($J3757="Nso",0,VLOOKUP($A3754,'Class-9'!$B$9:$FL$108,84,0)))</f>
        <v>0</v>
      </c>
      <c r="I3775" s="411">
        <f>IF($J3757="TC",0,IF($J3757="Nso",0,VLOOKUP($A3754,'Class-9'!$B$9:$FL$108,85,0)))</f>
        <v>0</v>
      </c>
      <c r="J3775" s="412">
        <f t="shared" si="765"/>
        <v>0</v>
      </c>
      <c r="K3775" s="411">
        <f>IF($J3757="TC",0,IF($J3757="Nso",0,VLOOKUP($A3754,'Class-9'!$B$9:$FL$108,87,0)))</f>
        <v>0</v>
      </c>
      <c r="L3775" s="411">
        <f>IF($J3757="Nso",0,VLOOKUP($A3754,'Class-9'!$B$9:$FL$108,88,0))</f>
        <v>0</v>
      </c>
      <c r="M3775" s="412">
        <f t="shared" si="766"/>
        <v>0</v>
      </c>
      <c r="N3775" s="411">
        <f t="shared" si="767"/>
        <v>0</v>
      </c>
      <c r="O3775" s="414" t="str">
        <f>IF($J3757="TC",0,IF($J3757="Nso",0,VLOOKUP($A3754,'Class-9'!$B$9:$FL$108,94,0)))</f>
        <v/>
      </c>
    </row>
    <row r="3776" spans="1:15" ht="16.5" customHeight="1" thickBot="1">
      <c r="A3776" s="1138"/>
      <c r="B3776" s="417" t="s">
        <v>200</v>
      </c>
      <c r="C3776" s="1114" t="str">
        <f>'Class-9'!$CR$3</f>
        <v>SOCIAL SCIENCE</v>
      </c>
      <c r="D3776" s="1115"/>
      <c r="E3776" s="411">
        <f>IF($J3758="TC",0,IF($J3757="Nso",0,VLOOKUP($A3754,'Class-9'!$B$9:$FL$108,95,0)))</f>
        <v>0</v>
      </c>
      <c r="F3776" s="411">
        <f>IF($J3758="TC",0,IF($J3757="Nso",0,VLOOKUP($A3754,'Class-9'!$B$9:$FL$108,96,0)))</f>
        <v>0</v>
      </c>
      <c r="G3776" s="412">
        <f t="shared" si="764"/>
        <v>0</v>
      </c>
      <c r="H3776" s="413">
        <f>IF($J3758="TC",0,IF($J3757="Nso",0,VLOOKUP($A3754,'Class-9'!$B$9:$FL$108,98,0)))</f>
        <v>0</v>
      </c>
      <c r="I3776" s="411">
        <f>IF($J3758="TC",0,IF($J3757="Nso",0,VLOOKUP($A3754,'Class-9'!$B$9:$FL$108,99,0)))</f>
        <v>0</v>
      </c>
      <c r="J3776" s="412">
        <f t="shared" si="765"/>
        <v>0</v>
      </c>
      <c r="K3776" s="411">
        <f>IF($J3758="TC",0,IF($J3757="Nso",0,VLOOKUP($A3754,'Class-9'!$B$9:$FL$108,101,0)))</f>
        <v>0</v>
      </c>
      <c r="L3776" s="411">
        <f>IF($J3758="Nso",0,VLOOKUP($A3754,'Class-9'!$B$9:$FL$108,102,0))</f>
        <v>0</v>
      </c>
      <c r="M3776" s="412">
        <f t="shared" si="766"/>
        <v>0</v>
      </c>
      <c r="N3776" s="411">
        <f t="shared" si="767"/>
        <v>0</v>
      </c>
      <c r="O3776" s="414" t="str">
        <f>IF($J3758="TC",0,IF($J3757="Nso",0,VLOOKUP($A3754,'Class-9'!$B$9:$FL$108,108,0)))</f>
        <v/>
      </c>
    </row>
    <row r="3777" spans="1:15" ht="23.25" customHeight="1">
      <c r="A3777" s="1138"/>
      <c r="B3777" s="417" t="s">
        <v>200</v>
      </c>
      <c r="C3777" s="1116" t="s">
        <v>89</v>
      </c>
      <c r="D3777" s="1117"/>
      <c r="E3777" s="1118"/>
      <c r="F3777" s="1122" t="s">
        <v>90</v>
      </c>
      <c r="G3777" s="1123"/>
      <c r="H3777" s="1124" t="s">
        <v>91</v>
      </c>
      <c r="I3777" s="1125"/>
      <c r="J3777" s="1126" t="s">
        <v>47</v>
      </c>
      <c r="K3777" s="1127"/>
      <c r="L3777" s="415" t="s">
        <v>111</v>
      </c>
      <c r="M3777" s="1128" t="s">
        <v>45</v>
      </c>
      <c r="N3777" s="1129"/>
      <c r="O3777" s="416" t="s">
        <v>49</v>
      </c>
    </row>
    <row r="3778" spans="1:15" ht="20.25" customHeight="1" thickBot="1">
      <c r="A3778" s="1138"/>
      <c r="B3778" s="417" t="s">
        <v>200</v>
      </c>
      <c r="C3778" s="1119"/>
      <c r="D3778" s="1120"/>
      <c r="E3778" s="1121"/>
      <c r="F3778" s="1130">
        <f>IF($J3757="TC",0,IF($J3757="Nso",0,VLOOKUP($A3754,'Class-9'!$B$9:$FL$108,160,0)))</f>
        <v>0</v>
      </c>
      <c r="G3778" s="1131"/>
      <c r="H3778" s="1130">
        <f>IF($J3757="TC",0,IF($J3757="Nso",0,VLOOKUP($A3754,'Class-9'!$B$9:$FL$108,161,0)))</f>
        <v>0</v>
      </c>
      <c r="I3778" s="1131"/>
      <c r="J3778" s="1132">
        <f>IF($J3757="TC",0,IF($J3757="Nso",0,VLOOKUP($A3754,'Class-9'!$B$9:$FL$108,162,0)))</f>
        <v>0</v>
      </c>
      <c r="K3778" s="1133"/>
      <c r="L3778" s="259" t="str">
        <f>IF($J3757="TC",0,IF($J3757="Nso",0,VLOOKUP($A3754,'Class-9'!$B$9:$FL$108,163,0)))</f>
        <v/>
      </c>
      <c r="M3778" s="1134" t="str">
        <f>IF($J3757="TC","TC",IF($J3757="Nso","NSO",VLOOKUP($A3754,'Class-9'!$B$9:$FL$108,164,0)))</f>
        <v/>
      </c>
      <c r="N3778" s="1135"/>
      <c r="O3778" s="79" t="str">
        <f>IF($J3757="Nso",0,VLOOKUP($A3754,'Class-9'!$B$9:$FL$108,166,0))</f>
        <v/>
      </c>
    </row>
    <row r="3779" spans="1:15" ht="20.25" customHeight="1">
      <c r="A3779" s="1138"/>
      <c r="B3779" s="417" t="s">
        <v>200</v>
      </c>
      <c r="C3779" s="1061" t="s">
        <v>64</v>
      </c>
      <c r="D3779" s="1062"/>
      <c r="E3779" s="1062"/>
      <c r="F3779" s="1062"/>
      <c r="G3779" s="1062"/>
      <c r="H3779" s="1063"/>
      <c r="I3779" s="1064" t="s">
        <v>65</v>
      </c>
      <c r="J3779" s="1065"/>
      <c r="K3779" s="1065"/>
      <c r="L3779" s="83">
        <f>VLOOKUP($A3754,'Class-9'!$B$9:$FL$108,157,0)</f>
        <v>0</v>
      </c>
      <c r="M3779" s="1066" t="s">
        <v>121</v>
      </c>
      <c r="N3779" s="1067"/>
      <c r="O3779" s="1068"/>
    </row>
    <row r="3780" spans="1:15" ht="20.25" customHeight="1" thickBot="1">
      <c r="A3780" s="1138"/>
      <c r="B3780" s="417" t="s">
        <v>200</v>
      </c>
      <c r="C3780" s="1069" t="s">
        <v>60</v>
      </c>
      <c r="D3780" s="1070"/>
      <c r="E3780" s="1070"/>
      <c r="F3780" s="1071" t="s">
        <v>192</v>
      </c>
      <c r="G3780" s="1071"/>
      <c r="H3780" s="260" t="s">
        <v>53</v>
      </c>
      <c r="I3780" s="1072" t="s">
        <v>66</v>
      </c>
      <c r="J3780" s="1073"/>
      <c r="K3780" s="1073"/>
      <c r="L3780" s="113">
        <f>VLOOKUP($A3754,'Class-9'!$B$9:$FL$108,158,0)</f>
        <v>0</v>
      </c>
      <c r="M3780" s="1074" t="str">
        <f>IF($J3757="TC",0,IF($J3757="Nso",0,VLOOKUP($A3754,'Class-9'!$B$9:$FL$108,159,0)))</f>
        <v/>
      </c>
      <c r="N3780" s="1075"/>
      <c r="O3780" s="1076"/>
    </row>
    <row r="3781" spans="1:15" ht="17.25" customHeight="1">
      <c r="A3781" s="1138"/>
      <c r="B3781" s="417" t="s">
        <v>200</v>
      </c>
      <c r="C3781" s="1069"/>
      <c r="D3781" s="1070"/>
      <c r="E3781" s="1070"/>
      <c r="F3781" s="1071"/>
      <c r="G3781" s="1071"/>
      <c r="H3781" s="261" t="s">
        <v>119</v>
      </c>
      <c r="I3781" s="1077" t="s">
        <v>67</v>
      </c>
      <c r="J3781" s="1078"/>
      <c r="K3781" s="1078"/>
      <c r="L3781" s="1079">
        <f>IF($J3757="TC","Transferred",IF($J3757="Nso","NameSeparated",VLOOKUP($A3754,'Class-9'!$B$9:$FL$108,167,0)))</f>
        <v>0</v>
      </c>
      <c r="M3781" s="1079"/>
      <c r="N3781" s="1079"/>
      <c r="O3781" s="1080"/>
    </row>
    <row r="3782" spans="1:15" ht="17.25" customHeight="1">
      <c r="A3782" s="1138"/>
      <c r="B3782" s="417" t="s">
        <v>200</v>
      </c>
      <c r="C3782" s="1081" t="str">
        <f>'Class-9'!$DF$3</f>
        <v>Foundation Of Information Tech.</v>
      </c>
      <c r="D3782" s="1082"/>
      <c r="E3782" s="1083"/>
      <c r="F3782" s="1084" t="str">
        <f>IF($J3757="TC",0,IF($J3757="Nso",0,VLOOKUP($A3754,'Class-9'!$B$9:$GP$108,185,0)))</f>
        <v>0/200</v>
      </c>
      <c r="G3782" s="1084"/>
      <c r="H3782" s="78" t="str">
        <f>IF($J3757="TC",0,IF($J3757="Nso",0,VLOOKUP($A3754,'Class-9'!$B$9:$GP$108,120,0)))</f>
        <v/>
      </c>
      <c r="I3782" s="1085" t="s">
        <v>79</v>
      </c>
      <c r="J3782" s="1086"/>
      <c r="K3782" s="1086"/>
      <c r="L3782" s="1087">
        <f>'Class-9'!$T$2</f>
        <v>44676</v>
      </c>
      <c r="M3782" s="1088"/>
      <c r="N3782" s="1088"/>
      <c r="O3782" s="1089"/>
    </row>
    <row r="3783" spans="1:15" ht="21" customHeight="1">
      <c r="A3783" s="1138"/>
      <c r="B3783" s="417" t="s">
        <v>200</v>
      </c>
      <c r="C3783" s="1090" t="str">
        <f>'Class-9'!$DR$3</f>
        <v>Health &amp; Phy. Edu.</v>
      </c>
      <c r="D3783" s="1084"/>
      <c r="E3783" s="1084"/>
      <c r="F3783" s="1030" t="str">
        <f>IF($J3757="TC",0,IF($J3757="Nso",0,VLOOKUP($A3754,'Class-9'!$B$9:$GP$108,189,0)))</f>
        <v>0/200</v>
      </c>
      <c r="G3783" s="1031"/>
      <c r="H3783" s="78" t="str">
        <f>IF($J3757="TC",0,IF($J3757="Nso",0,VLOOKUP($A3754,'Class-9'!$B$9:$GP$108,132,0)))</f>
        <v/>
      </c>
      <c r="I3783" s="1091"/>
      <c r="J3783" s="1092"/>
      <c r="K3783" s="1092"/>
      <c r="L3783" s="1092"/>
      <c r="M3783" s="1092"/>
      <c r="N3783" s="1092"/>
      <c r="O3783" s="1093"/>
    </row>
    <row r="3784" spans="1:15" ht="21" customHeight="1">
      <c r="A3784" s="1138"/>
      <c r="B3784" s="417" t="s">
        <v>200</v>
      </c>
      <c r="C3784" s="1028" t="str">
        <f>'Class-9'!$ED$3</f>
        <v>S.U.P.W.</v>
      </c>
      <c r="D3784" s="1029"/>
      <c r="E3784" s="1029"/>
      <c r="F3784" s="1030" t="str">
        <f>IF($J3757="TC",0,IF($J3757="Nso",0,VLOOKUP($A3754,'Class-9'!$B$9:$GP$108,193,0)))</f>
        <v>0/100</v>
      </c>
      <c r="G3784" s="1031"/>
      <c r="H3784" s="78" t="str">
        <f>IF($J3757="TC",0,IF($J3757="Nso",0,VLOOKUP($A3754,'Class-9'!$B$9:$GP$108,138,0)))</f>
        <v/>
      </c>
      <c r="I3784" s="1094"/>
      <c r="J3784" s="1095"/>
      <c r="K3784" s="1095"/>
      <c r="L3784" s="1095"/>
      <c r="M3784" s="1095"/>
      <c r="N3784" s="1095"/>
      <c r="O3784" s="1096"/>
    </row>
    <row r="3785" spans="1:15" ht="14.25" customHeight="1">
      <c r="A3785" s="1138"/>
      <c r="B3785" s="417" t="s">
        <v>200</v>
      </c>
      <c r="C3785" s="1028" t="str">
        <f>'Class-9'!$EJ$3</f>
        <v>ART EDUCATION</v>
      </c>
      <c r="D3785" s="1029"/>
      <c r="E3785" s="1029"/>
      <c r="F3785" s="1030" t="str">
        <f>IF($J3756="TC",0,IF($J3756="Nso",0,VLOOKUP($A3754,'Class-9'!$B$9:$GP$108,197,0)))</f>
        <v>0/100</v>
      </c>
      <c r="G3785" s="1031"/>
      <c r="H3785" s="78" t="str">
        <f>IF($J3756="TC",0,IF($J3756="Nso",0,VLOOKUP($A3754,'Class-9'!$B$9:$GP$108,144,0)))</f>
        <v/>
      </c>
      <c r="I3785" s="1032" t="s">
        <v>92</v>
      </c>
      <c r="J3785" s="1033"/>
      <c r="K3785" s="1033"/>
      <c r="L3785" s="1033"/>
      <c r="M3785" s="1033"/>
      <c r="N3785" s="1033"/>
      <c r="O3785" s="1034"/>
    </row>
    <row r="3786" spans="1:15" ht="14.25" customHeight="1" thickBot="1">
      <c r="A3786" s="1138"/>
      <c r="B3786" s="417" t="s">
        <v>200</v>
      </c>
      <c r="C3786" s="1035" t="str">
        <f>'Class-9'!$EP$3</f>
        <v>H &amp; C RAJ</v>
      </c>
      <c r="D3786" s="1036"/>
      <c r="E3786" s="1036"/>
      <c r="F3786" s="1037" t="str">
        <f>IF($J3757="TC",0,IF($J3757="Nso",0,VLOOKUP($A3754,'Class-9'!$B$9:$GU$108,201,0)))</f>
        <v>0/200</v>
      </c>
      <c r="G3786" s="1038"/>
      <c r="H3786" s="374" t="str">
        <f>IF($J3757="TC",0,IF($J3757="Nso",0,VLOOKUP($A3754,'Class-9'!$B$9:$GU$108,156,0)))</f>
        <v/>
      </c>
      <c r="I3786" s="1032" t="s">
        <v>73</v>
      </c>
      <c r="J3786" s="1033"/>
      <c r="K3786" s="1033"/>
      <c r="L3786" s="1033"/>
      <c r="M3786" s="1033"/>
      <c r="N3786" s="1033"/>
      <c r="O3786" s="1034"/>
    </row>
    <row r="3787" spans="1:15" ht="20.25" customHeight="1">
      <c r="A3787" s="1138"/>
      <c r="B3787" s="417" t="s">
        <v>200</v>
      </c>
      <c r="C3787" s="1046" t="s">
        <v>204</v>
      </c>
      <c r="D3787" s="1047"/>
      <c r="E3787" s="1048"/>
      <c r="F3787" s="1055" t="s">
        <v>205</v>
      </c>
      <c r="G3787" s="1056"/>
      <c r="H3787" s="434" t="s">
        <v>34</v>
      </c>
      <c r="I3787" s="1039" t="s">
        <v>74</v>
      </c>
      <c r="J3787" s="1033"/>
      <c r="K3787" s="1033"/>
      <c r="L3787" s="1033"/>
      <c r="M3787" s="1033"/>
      <c r="N3787" s="1033"/>
      <c r="O3787" s="1034"/>
    </row>
    <row r="3788" spans="1:15" ht="20.25" customHeight="1">
      <c r="A3788" s="1138"/>
      <c r="B3788" s="417" t="s">
        <v>200</v>
      </c>
      <c r="C3788" s="1049"/>
      <c r="D3788" s="1050"/>
      <c r="E3788" s="1051"/>
      <c r="F3788" s="1057" t="s">
        <v>206</v>
      </c>
      <c r="G3788" s="1058"/>
      <c r="H3788" s="435" t="s">
        <v>203</v>
      </c>
      <c r="I3788" s="1040" t="s">
        <v>75</v>
      </c>
      <c r="J3788" s="1041"/>
      <c r="K3788" s="1041"/>
      <c r="L3788" s="1041"/>
      <c r="M3788" s="1041"/>
      <c r="N3788" s="1041"/>
      <c r="O3788" s="1042"/>
    </row>
    <row r="3789" spans="1:15" ht="16.5" customHeight="1">
      <c r="A3789" s="1138"/>
      <c r="B3789" s="417" t="s">
        <v>200</v>
      </c>
      <c r="C3789" s="1049"/>
      <c r="D3789" s="1050"/>
      <c r="E3789" s="1051"/>
      <c r="F3789" s="1057" t="s">
        <v>210</v>
      </c>
      <c r="G3789" s="1058"/>
      <c r="H3789" s="435" t="s">
        <v>68</v>
      </c>
      <c r="I3789" s="1043"/>
      <c r="J3789" s="1044"/>
      <c r="K3789" s="1044"/>
      <c r="L3789" s="1044"/>
      <c r="M3789" s="1044"/>
      <c r="N3789" s="1044"/>
      <c r="O3789" s="1045"/>
    </row>
    <row r="3790" spans="1:15" ht="16.5" customHeight="1">
      <c r="A3790" s="1138"/>
      <c r="B3790" s="417" t="s">
        <v>200</v>
      </c>
      <c r="C3790" s="1049"/>
      <c r="D3790" s="1050"/>
      <c r="E3790" s="1051"/>
      <c r="F3790" s="1057" t="s">
        <v>211</v>
      </c>
      <c r="G3790" s="1058"/>
      <c r="H3790" s="435" t="s">
        <v>69</v>
      </c>
      <c r="I3790" s="1043"/>
      <c r="J3790" s="1044"/>
      <c r="K3790" s="1044"/>
      <c r="L3790" s="1044"/>
      <c r="M3790" s="1044"/>
      <c r="N3790" s="1044"/>
      <c r="O3790" s="1045"/>
    </row>
    <row r="3791" spans="1:15" ht="16.5" customHeight="1">
      <c r="A3791" s="1138"/>
      <c r="B3791" s="417" t="s">
        <v>200</v>
      </c>
      <c r="C3791" s="1049"/>
      <c r="D3791" s="1050"/>
      <c r="E3791" s="1051"/>
      <c r="F3791" s="1057" t="s">
        <v>120</v>
      </c>
      <c r="G3791" s="1058"/>
      <c r="H3791" s="435" t="s">
        <v>71</v>
      </c>
      <c r="I3791" s="1022" t="s">
        <v>93</v>
      </c>
      <c r="J3791" s="1023"/>
      <c r="K3791" s="1023"/>
      <c r="L3791" s="1023"/>
      <c r="M3791" s="1023"/>
      <c r="N3791" s="1023"/>
      <c r="O3791" s="1024"/>
    </row>
    <row r="3792" spans="1:15" ht="16.5" customHeight="1" thickBot="1">
      <c r="A3792" s="1138"/>
      <c r="B3792" s="418" t="s">
        <v>200</v>
      </c>
      <c r="C3792" s="1052"/>
      <c r="D3792" s="1053"/>
      <c r="E3792" s="1054"/>
      <c r="F3792" s="1059" t="s">
        <v>208</v>
      </c>
      <c r="G3792" s="1060"/>
      <c r="H3792" s="436" t="s">
        <v>70</v>
      </c>
      <c r="I3792" s="1025"/>
      <c r="J3792" s="1026"/>
      <c r="K3792" s="1026"/>
      <c r="L3792" s="1026"/>
      <c r="M3792" s="1026"/>
      <c r="N3792" s="1026"/>
      <c r="O3792" s="1027"/>
    </row>
    <row r="3793" spans="1:16" ht="24.75" customHeight="1" thickTop="1" thickBot="1">
      <c r="A3793" s="263">
        <f>A3754+1</f>
        <v>97</v>
      </c>
      <c r="B3793" s="1137" t="s">
        <v>56</v>
      </c>
      <c r="C3793" s="1137"/>
      <c r="D3793" s="1137"/>
      <c r="E3793" s="1137"/>
      <c r="F3793" s="1137"/>
      <c r="G3793" s="1137"/>
      <c r="H3793" s="1137"/>
      <c r="I3793" s="1137"/>
      <c r="J3793" s="1137"/>
      <c r="K3793" s="1137"/>
      <c r="L3793" s="1137"/>
      <c r="M3793" s="1137"/>
      <c r="N3793" s="1137"/>
      <c r="O3793" s="1137"/>
    </row>
    <row r="3794" spans="1:16" s="430" customFormat="1" ht="30.75" customHeight="1" thickTop="1">
      <c r="A3794" s="1138"/>
      <c r="B3794" s="1139"/>
      <c r="C3794" s="1140"/>
      <c r="D3794" s="1143" t="str">
        <f>Master!$E$8</f>
        <v>Govt. Sr. Secondary School Raimalwada</v>
      </c>
      <c r="E3794" s="1144"/>
      <c r="F3794" s="1144"/>
      <c r="G3794" s="1144"/>
      <c r="H3794" s="1144"/>
      <c r="I3794" s="1144"/>
      <c r="J3794" s="1144"/>
      <c r="K3794" s="1144"/>
      <c r="L3794" s="1144"/>
      <c r="M3794" s="1144"/>
      <c r="N3794" s="1144"/>
      <c r="O3794" s="1145"/>
    </row>
    <row r="3795" spans="1:16" ht="26.25" customHeight="1" thickBot="1">
      <c r="A3795" s="1138"/>
      <c r="B3795" s="1141"/>
      <c r="C3795" s="1142"/>
      <c r="D3795" s="1146" t="str">
        <f>Master!$E$11</f>
        <v>P.S.-Bapini (Jodhpur)</v>
      </c>
      <c r="E3795" s="1147"/>
      <c r="F3795" s="1147"/>
      <c r="G3795" s="1147"/>
      <c r="H3795" s="1147"/>
      <c r="I3795" s="1147"/>
      <c r="J3795" s="1147"/>
      <c r="K3795" s="1147"/>
      <c r="L3795" s="1147"/>
      <c r="M3795" s="1147"/>
      <c r="N3795" s="1147"/>
      <c r="O3795" s="1148"/>
    </row>
    <row r="3796" spans="1:16" ht="22.5" customHeight="1">
      <c r="A3796" s="1138"/>
      <c r="B3796" s="262"/>
      <c r="C3796" s="1149" t="s">
        <v>183</v>
      </c>
      <c r="D3796" s="1150"/>
      <c r="E3796" s="1150"/>
      <c r="F3796" s="1150"/>
      <c r="G3796" s="1151"/>
      <c r="H3796" s="1158" t="s">
        <v>156</v>
      </c>
      <c r="I3796" s="1158"/>
      <c r="J3796" s="1161">
        <f>VLOOKUP($A3793,'Class-9'!$B$9:$K$108,6)</f>
        <v>0</v>
      </c>
      <c r="K3796" s="1162"/>
      <c r="L3796" s="1167" t="s">
        <v>76</v>
      </c>
      <c r="M3796" s="1168"/>
      <c r="N3796" s="1169" t="str">
        <f>Master!$E$14</f>
        <v>08151106901</v>
      </c>
      <c r="O3796" s="1170"/>
    </row>
    <row r="3797" spans="1:16" ht="18.75" customHeight="1">
      <c r="A3797" s="1138"/>
      <c r="B3797" s="37"/>
      <c r="C3797" s="1152"/>
      <c r="D3797" s="1153"/>
      <c r="E3797" s="1153"/>
      <c r="F3797" s="1153"/>
      <c r="G3797" s="1154"/>
      <c r="H3797" s="1159"/>
      <c r="I3797" s="1159"/>
      <c r="J3797" s="1163"/>
      <c r="K3797" s="1164"/>
      <c r="L3797" s="1171" t="s">
        <v>72</v>
      </c>
      <c r="M3797" s="1172"/>
      <c r="N3797" s="1172"/>
      <c r="O3797" s="1173"/>
      <c r="P3797" s="104" t="s">
        <v>191</v>
      </c>
    </row>
    <row r="3798" spans="1:16" ht="23.25" customHeight="1" thickBot="1">
      <c r="A3798" s="1138"/>
      <c r="B3798" s="37"/>
      <c r="C3798" s="1155"/>
      <c r="D3798" s="1156"/>
      <c r="E3798" s="1156"/>
      <c r="F3798" s="1156"/>
      <c r="G3798" s="1157"/>
      <c r="H3798" s="1160"/>
      <c r="I3798" s="1160"/>
      <c r="J3798" s="1165"/>
      <c r="K3798" s="1166"/>
      <c r="L3798" s="1174" t="s">
        <v>57</v>
      </c>
      <c r="M3798" s="1175"/>
      <c r="N3798" s="1176" t="str">
        <f>Master!$E$6</f>
        <v>2021-22</v>
      </c>
      <c r="O3798" s="1177"/>
    </row>
    <row r="3799" spans="1:16" ht="20.25" customHeight="1">
      <c r="A3799" s="1138"/>
      <c r="B3799" s="417" t="s">
        <v>200</v>
      </c>
      <c r="C3799" s="1178" t="s">
        <v>22</v>
      </c>
      <c r="D3799" s="1179"/>
      <c r="E3799" s="1179"/>
      <c r="F3799" s="1180"/>
      <c r="G3799" s="23" t="s">
        <v>181</v>
      </c>
      <c r="H3799" s="1181">
        <f>VLOOKUP($A3793,'Class-9'!$B$9:$FL$108,4,0)</f>
        <v>0</v>
      </c>
      <c r="I3799" s="1181"/>
      <c r="J3799" s="1181"/>
      <c r="K3799" s="1181"/>
      <c r="L3799" s="1181"/>
      <c r="M3799" s="1181"/>
      <c r="N3799" s="1181"/>
      <c r="O3799" s="1182"/>
    </row>
    <row r="3800" spans="1:16" ht="20.25" customHeight="1">
      <c r="A3800" s="1138"/>
      <c r="B3800" s="417" t="s">
        <v>200</v>
      </c>
      <c r="C3800" s="1183" t="s">
        <v>24</v>
      </c>
      <c r="D3800" s="1184"/>
      <c r="E3800" s="1184"/>
      <c r="F3800" s="1185"/>
      <c r="G3800" s="31" t="s">
        <v>181</v>
      </c>
      <c r="H3800" s="1186">
        <f>VLOOKUP($A3793,'Class-9'!$B$9:$FL$108,7,0)</f>
        <v>0</v>
      </c>
      <c r="I3800" s="1186"/>
      <c r="J3800" s="1186"/>
      <c r="K3800" s="1186"/>
      <c r="L3800" s="1186"/>
      <c r="M3800" s="1186"/>
      <c r="N3800" s="1186"/>
      <c r="O3800" s="1187"/>
    </row>
    <row r="3801" spans="1:16" ht="20.25" customHeight="1">
      <c r="A3801" s="1138"/>
      <c r="B3801" s="417" t="s">
        <v>200</v>
      </c>
      <c r="C3801" s="1183" t="s">
        <v>25</v>
      </c>
      <c r="D3801" s="1184"/>
      <c r="E3801" s="1184"/>
      <c r="F3801" s="1185"/>
      <c r="G3801" s="31" t="s">
        <v>181</v>
      </c>
      <c r="H3801" s="1186">
        <f>VLOOKUP($A3793,'Class-9'!$B$9:$FL$108,8,0)</f>
        <v>0</v>
      </c>
      <c r="I3801" s="1186"/>
      <c r="J3801" s="1186"/>
      <c r="K3801" s="1186"/>
      <c r="L3801" s="1186"/>
      <c r="M3801" s="1186"/>
      <c r="N3801" s="1186"/>
      <c r="O3801" s="1187"/>
    </row>
    <row r="3802" spans="1:16" ht="20.25" customHeight="1">
      <c r="A3802" s="1138"/>
      <c r="B3802" s="417" t="s">
        <v>200</v>
      </c>
      <c r="C3802" s="1183" t="s">
        <v>58</v>
      </c>
      <c r="D3802" s="1184"/>
      <c r="E3802" s="1184"/>
      <c r="F3802" s="1185"/>
      <c r="G3802" s="31" t="s">
        <v>181</v>
      </c>
      <c r="H3802" s="1186">
        <f>VLOOKUP($A3793,'Class-9'!$B$9:$FL$108,9,0)</f>
        <v>0</v>
      </c>
      <c r="I3802" s="1186"/>
      <c r="J3802" s="1186"/>
      <c r="K3802" s="1186"/>
      <c r="L3802" s="1186"/>
      <c r="M3802" s="1186"/>
      <c r="N3802" s="1186"/>
      <c r="O3802" s="1187"/>
    </row>
    <row r="3803" spans="1:16" ht="20.25" customHeight="1">
      <c r="A3803" s="1138"/>
      <c r="B3803" s="417" t="s">
        <v>200</v>
      </c>
      <c r="C3803" s="1183" t="s">
        <v>59</v>
      </c>
      <c r="D3803" s="1184"/>
      <c r="E3803" s="1184"/>
      <c r="F3803" s="1185"/>
      <c r="G3803" s="31" t="s">
        <v>181</v>
      </c>
      <c r="H3803" s="1188" t="str">
        <f>CONCATENATE('Class-9'!$G$4,'Class-9'!$J$4)</f>
        <v>9(A)</v>
      </c>
      <c r="I3803" s="1186"/>
      <c r="J3803" s="1186"/>
      <c r="K3803" s="1186"/>
      <c r="L3803" s="1186"/>
      <c r="M3803" s="1186"/>
      <c r="N3803" s="1186"/>
      <c r="O3803" s="1187"/>
    </row>
    <row r="3804" spans="1:16" ht="20.25" customHeight="1" thickBot="1">
      <c r="A3804" s="1138"/>
      <c r="B3804" s="417" t="s">
        <v>200</v>
      </c>
      <c r="C3804" s="1189" t="s">
        <v>27</v>
      </c>
      <c r="D3804" s="1190"/>
      <c r="E3804" s="1190"/>
      <c r="F3804" s="1191"/>
      <c r="G3804" s="80" t="s">
        <v>181</v>
      </c>
      <c r="H3804" s="1192">
        <f>VLOOKUP($A3793,'Class-9'!$B$9:$FL$108,10,0)</f>
        <v>0</v>
      </c>
      <c r="I3804" s="1192"/>
      <c r="J3804" s="1192"/>
      <c r="K3804" s="1192"/>
      <c r="L3804" s="1192"/>
      <c r="M3804" s="1192"/>
      <c r="N3804" s="1192"/>
      <c r="O3804" s="1193"/>
    </row>
    <row r="3805" spans="1:16" ht="16.5" customHeight="1">
      <c r="A3805" s="1138"/>
      <c r="B3805" s="417" t="s">
        <v>200</v>
      </c>
      <c r="C3805" s="1194" t="s">
        <v>60</v>
      </c>
      <c r="D3805" s="1195"/>
      <c r="E3805" s="1198" t="s">
        <v>81</v>
      </c>
      <c r="F3805" s="1198" t="s">
        <v>82</v>
      </c>
      <c r="G3805" s="1200" t="s">
        <v>32</v>
      </c>
      <c r="H3805" s="1202" t="s">
        <v>61</v>
      </c>
      <c r="I3805" s="1202"/>
      <c r="J3805" s="1203"/>
      <c r="K3805" s="1204" t="s">
        <v>97</v>
      </c>
      <c r="L3805" s="1205"/>
      <c r="M3805" s="1206"/>
      <c r="N3805" s="1097" t="s">
        <v>88</v>
      </c>
      <c r="O3805" s="1099" t="s">
        <v>118</v>
      </c>
    </row>
    <row r="3806" spans="1:16" ht="16.5" customHeight="1">
      <c r="A3806" s="1138"/>
      <c r="B3806" s="417" t="s">
        <v>200</v>
      </c>
      <c r="C3806" s="1196"/>
      <c r="D3806" s="1197"/>
      <c r="E3806" s="1199"/>
      <c r="F3806" s="1199"/>
      <c r="G3806" s="1201"/>
      <c r="H3806" s="428" t="s">
        <v>31</v>
      </c>
      <c r="I3806" s="254" t="s">
        <v>194</v>
      </c>
      <c r="J3806" s="429" t="s">
        <v>32</v>
      </c>
      <c r="K3806" s="428" t="s">
        <v>31</v>
      </c>
      <c r="L3806" s="254" t="s">
        <v>194</v>
      </c>
      <c r="M3806" s="429" t="s">
        <v>32</v>
      </c>
      <c r="N3806" s="1098"/>
      <c r="O3806" s="1100"/>
    </row>
    <row r="3807" spans="1:16" ht="16.5" customHeight="1" thickBot="1">
      <c r="A3807" s="1138"/>
      <c r="B3807" s="417" t="s">
        <v>200</v>
      </c>
      <c r="C3807" s="1102" t="s">
        <v>62</v>
      </c>
      <c r="D3807" s="1103"/>
      <c r="E3807" s="253">
        <f>'Class-9'!$L$7</f>
        <v>10</v>
      </c>
      <c r="F3807" s="253">
        <f>'Class-9'!$M$7</f>
        <v>10</v>
      </c>
      <c r="G3807" s="255">
        <f>SUM(E3807:F3807)</f>
        <v>20</v>
      </c>
      <c r="H3807" s="253">
        <f>'Class-9'!$O$7</f>
        <v>24</v>
      </c>
      <c r="I3807" s="253">
        <f>'Class-9'!$P$7</f>
        <v>6</v>
      </c>
      <c r="J3807" s="255">
        <f>SUM(H3807:I3807)</f>
        <v>30</v>
      </c>
      <c r="K3807" s="253">
        <f>'Class-9'!$R$7</f>
        <v>40</v>
      </c>
      <c r="L3807" s="253">
        <f>'Class-9'!$S$7</f>
        <v>10</v>
      </c>
      <c r="M3807" s="255">
        <f>SUM(K3807:L3807)</f>
        <v>50</v>
      </c>
      <c r="N3807" s="129">
        <f>SUM(G3807,J3807,M3807)</f>
        <v>100</v>
      </c>
      <c r="O3807" s="1101"/>
    </row>
    <row r="3808" spans="1:16" ht="16.5" customHeight="1">
      <c r="A3808" s="1138"/>
      <c r="B3808" s="417" t="s">
        <v>200</v>
      </c>
      <c r="C3808" s="1104" t="str">
        <f>'Class-9'!$L$3</f>
        <v>HINDI</v>
      </c>
      <c r="D3808" s="1105"/>
      <c r="E3808" s="81">
        <f>IF($J3796="TC",0,IF($J3796="Nso",0,VLOOKUP($A3793,'Class-9'!$B$9:$FL$108,11,0)))</f>
        <v>0</v>
      </c>
      <c r="F3808" s="81">
        <f>IF($J3796="TC",0,IF($J3796="Nso",0,VLOOKUP($A3793,'Class-9'!$B$9:$FL$108,12,0)))</f>
        <v>0</v>
      </c>
      <c r="G3808" s="256">
        <f>E3808+F3808</f>
        <v>0</v>
      </c>
      <c r="H3808" s="81">
        <f>IF($J3796="TC",0,IF($J3796="Nso",0,VLOOKUP($A3793,'Class-9'!$B$9:$FL$108,14,0)))</f>
        <v>0</v>
      </c>
      <c r="I3808" s="81">
        <f>IF($J3796="TC",0,IF($J3796="Nso",0,VLOOKUP($A3793,'Class-9'!$B$9:$FL$108,15,0)))</f>
        <v>0</v>
      </c>
      <c r="J3808" s="256">
        <f>H3808+I3808</f>
        <v>0</v>
      </c>
      <c r="K3808" s="81">
        <f>IF($J3796="TC",0,IF($J3796="Nso",0,VLOOKUP($A3793,'Class-9'!$B$9:$FL$108,17,0)))</f>
        <v>0</v>
      </c>
      <c r="L3808" s="81">
        <f>IF($J3796="Nso",0,VLOOKUP($A3793,'Class-9'!$B$9:$FL$108,18,0))</f>
        <v>0</v>
      </c>
      <c r="M3808" s="256">
        <f>K3808+L3808</f>
        <v>0</v>
      </c>
      <c r="N3808" s="81">
        <f>G3808+J3808+M3808</f>
        <v>0</v>
      </c>
      <c r="O3808" s="82" t="str">
        <f>IF($J3796="TC",0,IF($J3796="Nso",0,VLOOKUP($A3793,'Class-9'!$B$9:$FL$108,24,0)))</f>
        <v/>
      </c>
    </row>
    <row r="3809" spans="1:15" ht="16.5" customHeight="1" thickBot="1">
      <c r="A3809" s="1138"/>
      <c r="B3809" s="417" t="s">
        <v>200</v>
      </c>
      <c r="C3809" s="1106" t="str">
        <f>'Class-9'!$Z$3</f>
        <v>ENGLISH</v>
      </c>
      <c r="D3809" s="1107"/>
      <c r="E3809" s="419">
        <f>IF($J3796="TC",0,IF($J3796="Nso",0,VLOOKUP($A3793,'Class-9'!$B$9:$FL$108,25,0)))</f>
        <v>0</v>
      </c>
      <c r="F3809" s="419">
        <f>IF($J3796="TC",0,IF($J3796="Nso",0,VLOOKUP($A3793,'Class-9'!$B$9:$FL$108,26,0)))</f>
        <v>0</v>
      </c>
      <c r="G3809" s="420">
        <f t="shared" ref="G3809" si="768">E3809+F3809</f>
        <v>0</v>
      </c>
      <c r="H3809" s="421">
        <f>IF($J3796="TC",0,IF($J3796="Nso",0,VLOOKUP($A3793,'Class-9'!$B$9:$FL$108,28,0)))</f>
        <v>0</v>
      </c>
      <c r="I3809" s="419">
        <f>IF($J3796="TC",0,IF($J3796="Nso",0,VLOOKUP($A3793,'Class-9'!$B$9:$FL$108,29,0)))</f>
        <v>0</v>
      </c>
      <c r="J3809" s="420">
        <f t="shared" ref="J3809" si="769">H3809+I3809</f>
        <v>0</v>
      </c>
      <c r="K3809" s="419">
        <f>IF($J3796="TC",0,IF($J3796="Nso",0,VLOOKUP($A3793,'Class-9'!$B$9:$FL$108,31,0)))</f>
        <v>0</v>
      </c>
      <c r="L3809" s="419">
        <f>IF($J3796="Nso",0,VLOOKUP($A3793,'Class-9'!$B$9:$FL$108,32,0))</f>
        <v>0</v>
      </c>
      <c r="M3809" s="420">
        <f t="shared" ref="M3809" si="770">K3809+L3809</f>
        <v>0</v>
      </c>
      <c r="N3809" s="419">
        <f t="shared" ref="N3809" si="771">G3809+J3809+M3809</f>
        <v>0</v>
      </c>
      <c r="O3809" s="422" t="str">
        <f>IF($J3796="TC",0,IF($J3796="Nso",0,VLOOKUP($A3793,'Class-9'!$B$9:$FL$108,38,0)))</f>
        <v/>
      </c>
    </row>
    <row r="3810" spans="1:15" ht="16.5" customHeight="1" thickBot="1">
      <c r="A3810" s="1138"/>
      <c r="B3810" s="417" t="s">
        <v>200</v>
      </c>
      <c r="C3810" s="1108" t="s">
        <v>62</v>
      </c>
      <c r="D3810" s="1109"/>
      <c r="E3810" s="424">
        <f>'Class-9'!$AN$7</f>
        <v>20</v>
      </c>
      <c r="F3810" s="424">
        <f>'Class-9'!$AO$7</f>
        <v>20</v>
      </c>
      <c r="G3810" s="425">
        <f>SUM(E3810:F3810)</f>
        <v>40</v>
      </c>
      <c r="H3810" s="424">
        <f>'Class-9'!$AQ$7</f>
        <v>48</v>
      </c>
      <c r="I3810" s="424">
        <f>'Class-9'!$AR$7</f>
        <v>12</v>
      </c>
      <c r="J3810" s="425">
        <f>SUM(H3810:I3810)</f>
        <v>60</v>
      </c>
      <c r="K3810" s="424">
        <f>'Class-9'!$AT$7</f>
        <v>80</v>
      </c>
      <c r="L3810" s="424">
        <f>'Class-9'!$AU$7</f>
        <v>20</v>
      </c>
      <c r="M3810" s="425">
        <f>SUM(K3810:L3810)</f>
        <v>100</v>
      </c>
      <c r="N3810" s="426">
        <f>SUM(G3810,J3810,M3810)</f>
        <v>200</v>
      </c>
      <c r="O3810" s="427" t="s">
        <v>201</v>
      </c>
    </row>
    <row r="3811" spans="1:15" ht="16.5" customHeight="1">
      <c r="A3811" s="1138"/>
      <c r="B3811" s="417" t="s">
        <v>200</v>
      </c>
      <c r="C3811" s="1110" t="str">
        <f>'Class-9'!$AN$3</f>
        <v>SANSKRIT-I</v>
      </c>
      <c r="D3811" s="1111"/>
      <c r="E3811" s="81">
        <f>IF($J3796="TC",0,IF($J3796="Nso",0,VLOOKUP($A3793,'Class-9'!$B$9:$FL$108,39,0)))</f>
        <v>0</v>
      </c>
      <c r="F3811" s="81">
        <f>IF($J3796="TC",0,IF($J3796="TC",0,IF($J3796="Nso",0,VLOOKUP($A3793,'Class-9'!$B$9:$FL$108,40,0))))</f>
        <v>0</v>
      </c>
      <c r="G3811" s="423">
        <f t="shared" ref="G3811:G3815" si="772">E3811+F3811</f>
        <v>0</v>
      </c>
      <c r="H3811" s="410">
        <f>IF($J3796="TC",0,IF($J3796="Nso",0,VLOOKUP($A3793,'Class-9'!$B$9:$FL$108,42,0)))</f>
        <v>0</v>
      </c>
      <c r="I3811" s="81">
        <f>IF($J3796="TC",0,IF($J3796="Nso",0,VLOOKUP($A3793,'Class-9'!$B$9:$FL$108,43,0)))</f>
        <v>0</v>
      </c>
      <c r="J3811" s="423">
        <f t="shared" ref="J3811:J3815" si="773">H3811+I3811</f>
        <v>0</v>
      </c>
      <c r="K3811" s="81">
        <f>IF($J3796="TC",0,IF($J3796="Nso",0,VLOOKUP($A3793,'Class-9'!$B$9:$FL$108,45,0)))</f>
        <v>0</v>
      </c>
      <c r="L3811" s="81">
        <f>IF($J3796="Nso",0,VLOOKUP($A3793,'Class-9'!$B$9:$FL$108,46,0))</f>
        <v>0</v>
      </c>
      <c r="M3811" s="423">
        <f t="shared" ref="M3811:M3815" si="774">K3811+L3811</f>
        <v>0</v>
      </c>
      <c r="N3811" s="81">
        <f t="shared" ref="N3811:N3815" si="775">G3811+J3811+M3811</f>
        <v>0</v>
      </c>
      <c r="O3811" s="82" t="str">
        <f>IF($J3796="TC",0,IF($J3796="Nso",0,VLOOKUP($A3793,'Class-9'!$B$9:$FL$108,52,0)))</f>
        <v/>
      </c>
    </row>
    <row r="3812" spans="1:15" ht="16.5" customHeight="1">
      <c r="A3812" s="1138"/>
      <c r="B3812" s="417" t="s">
        <v>200</v>
      </c>
      <c r="C3812" s="1112" t="str">
        <f>'Class-9'!$BB$3</f>
        <v>SANSKRIT-II</v>
      </c>
      <c r="D3812" s="1113"/>
      <c r="E3812" s="81">
        <f>IF($J3796="TC",0,IF($J3796="Nso",0,VLOOKUP($A3793,'Class-9'!$B$9:$FL$108,53,0)))</f>
        <v>0</v>
      </c>
      <c r="F3812" s="81">
        <f>IF($J3796="TC",0,IF($J3796="Nso",0,VLOOKUP($A3793,'Class-9'!$B$9:$FL$108,54,0)))</f>
        <v>0</v>
      </c>
      <c r="G3812" s="257">
        <f t="shared" si="772"/>
        <v>0</v>
      </c>
      <c r="H3812" s="258">
        <f>IF($J3796="TC",0,IF($J3796="Nso",0,VLOOKUP($A3793,'Class-9'!$B$9:$FL$108,56,0)))</f>
        <v>0</v>
      </c>
      <c r="I3812" s="81">
        <f>IF($J3796="TC",0,IF($J3796="Nso",0,VLOOKUP($A3793,'Class-9'!$B$9:$FL$108,57,0)))</f>
        <v>0</v>
      </c>
      <c r="J3812" s="257">
        <f t="shared" si="773"/>
        <v>0</v>
      </c>
      <c r="K3812" s="81">
        <f>IF($J3796="TC",0,IF($J3796="Nso",0,VLOOKUP($A3793,'Class-9'!$B$9:$FL$108,59,0)))</f>
        <v>0</v>
      </c>
      <c r="L3812" s="81">
        <f>IF($J3796="Nso",0,VLOOKUP($A3793,'Class-9'!$B$9:$FL$108,60,0))</f>
        <v>0</v>
      </c>
      <c r="M3812" s="257">
        <f t="shared" si="774"/>
        <v>0</v>
      </c>
      <c r="N3812" s="81">
        <f t="shared" si="775"/>
        <v>0</v>
      </c>
      <c r="O3812" s="82" t="str">
        <f>IF($J3796="TC",0,IF($J3796="Nso",0,VLOOKUP($A3793,'Class-9'!$B$9:$FL$108,66,0)))</f>
        <v/>
      </c>
    </row>
    <row r="3813" spans="1:15" ht="16.5" customHeight="1">
      <c r="A3813" s="1138"/>
      <c r="B3813" s="417" t="s">
        <v>200</v>
      </c>
      <c r="C3813" s="1112" t="str">
        <f>'Class-9'!$BP$3</f>
        <v>MATHEMATICS</v>
      </c>
      <c r="D3813" s="1113"/>
      <c r="E3813" s="81">
        <f>IF($J3796="TC",0,IF($J3796="Nso",0,VLOOKUP($A3793,'Class-9'!$B$9:$FL$108,67,0)))</f>
        <v>0</v>
      </c>
      <c r="F3813" s="81">
        <f>IF($J3796="TC",0,IF($J3796="Nso",0,VLOOKUP($A3793,'Class-9'!$B$9:$FL$108,68,0)))</f>
        <v>0</v>
      </c>
      <c r="G3813" s="257">
        <f t="shared" si="772"/>
        <v>0</v>
      </c>
      <c r="H3813" s="258">
        <f>IF($J3796="TC",0,IF($J3796="Nso",0,VLOOKUP($A3793,'Class-9'!$B$9:$FL$108,70,0)))</f>
        <v>0</v>
      </c>
      <c r="I3813" s="81">
        <f>IF($J3796="TC",0,IF($J3796="Nso",0,VLOOKUP($A3793,'Class-9'!$B$9:$FL$108,71,0)))</f>
        <v>0</v>
      </c>
      <c r="J3813" s="257">
        <f t="shared" si="773"/>
        <v>0</v>
      </c>
      <c r="K3813" s="81">
        <f>IF($J3796="TC",0,IF($J3796="Nso",0,VLOOKUP($A3793,'Class-9'!$B$9:$FL$108,73,0)))</f>
        <v>0</v>
      </c>
      <c r="L3813" s="81">
        <f>IF($J3796="Nso",0,VLOOKUP($A3793,'Class-9'!$B$9:$FL$108,74,0))</f>
        <v>0</v>
      </c>
      <c r="M3813" s="257">
        <f t="shared" si="774"/>
        <v>0</v>
      </c>
      <c r="N3813" s="81">
        <f t="shared" si="775"/>
        <v>0</v>
      </c>
      <c r="O3813" s="82" t="str">
        <f>IF($J3796="TC",0,IF($J3796="Nso",0,VLOOKUP($A3793,'Class-9'!$B$9:$FL$108,80,0)))</f>
        <v/>
      </c>
    </row>
    <row r="3814" spans="1:15" ht="16.5" customHeight="1">
      <c r="A3814" s="1138"/>
      <c r="B3814" s="417" t="s">
        <v>200</v>
      </c>
      <c r="C3814" s="1114" t="str">
        <f>'Class-9'!$CD$3</f>
        <v>SCIENCE</v>
      </c>
      <c r="D3814" s="1115"/>
      <c r="E3814" s="411">
        <f>IF($J3796="TC",0,IF($J3796="Nso",0,VLOOKUP($A3793,'Class-9'!$B$9:$FL$108,81,0)))</f>
        <v>0</v>
      </c>
      <c r="F3814" s="411">
        <f>IF($J3796="TC",0,IF($J3796="Nso",0,VLOOKUP($A3793,'Class-9'!$B$9:$FL$108,82,0)))</f>
        <v>0</v>
      </c>
      <c r="G3814" s="412">
        <f t="shared" si="772"/>
        <v>0</v>
      </c>
      <c r="H3814" s="413">
        <f>IF($J3796="TC",0,IF($J3796="Nso",0,VLOOKUP($A3793,'Class-9'!$B$9:$FL$108,84,0)))</f>
        <v>0</v>
      </c>
      <c r="I3814" s="411">
        <f>IF($J3796="TC",0,IF($J3796="Nso",0,VLOOKUP($A3793,'Class-9'!$B$9:$FL$108,85,0)))</f>
        <v>0</v>
      </c>
      <c r="J3814" s="412">
        <f t="shared" si="773"/>
        <v>0</v>
      </c>
      <c r="K3814" s="411">
        <f>IF($J3796="TC",0,IF($J3796="Nso",0,VLOOKUP($A3793,'Class-9'!$B$9:$FL$108,87,0)))</f>
        <v>0</v>
      </c>
      <c r="L3814" s="411">
        <f>IF($J3796="Nso",0,VLOOKUP($A3793,'Class-9'!$B$9:$FL$108,88,0))</f>
        <v>0</v>
      </c>
      <c r="M3814" s="412">
        <f t="shared" si="774"/>
        <v>0</v>
      </c>
      <c r="N3814" s="411">
        <f t="shared" si="775"/>
        <v>0</v>
      </c>
      <c r="O3814" s="414" t="str">
        <f>IF($J3796="TC",0,IF($J3796="Nso",0,VLOOKUP($A3793,'Class-9'!$B$9:$FL$108,94,0)))</f>
        <v/>
      </c>
    </row>
    <row r="3815" spans="1:15" ht="16.5" customHeight="1" thickBot="1">
      <c r="A3815" s="1138"/>
      <c r="B3815" s="417" t="s">
        <v>200</v>
      </c>
      <c r="C3815" s="1114" t="str">
        <f>'Class-9'!$CR$3</f>
        <v>SOCIAL SCIENCE</v>
      </c>
      <c r="D3815" s="1115"/>
      <c r="E3815" s="411">
        <f>IF($J3797="TC",0,IF($J3796="Nso",0,VLOOKUP($A3793,'Class-9'!$B$9:$FL$108,95,0)))</f>
        <v>0</v>
      </c>
      <c r="F3815" s="411">
        <f>IF($J3797="TC",0,IF($J3796="Nso",0,VLOOKUP($A3793,'Class-9'!$B$9:$FL$108,96,0)))</f>
        <v>0</v>
      </c>
      <c r="G3815" s="412">
        <f t="shared" si="772"/>
        <v>0</v>
      </c>
      <c r="H3815" s="413">
        <f>IF($J3797="TC",0,IF($J3796="Nso",0,VLOOKUP($A3793,'Class-9'!$B$9:$FL$108,98,0)))</f>
        <v>0</v>
      </c>
      <c r="I3815" s="411">
        <f>IF($J3797="TC",0,IF($J3796="Nso",0,VLOOKUP($A3793,'Class-9'!$B$9:$FL$108,99,0)))</f>
        <v>0</v>
      </c>
      <c r="J3815" s="412">
        <f t="shared" si="773"/>
        <v>0</v>
      </c>
      <c r="K3815" s="411">
        <f>IF($J3797="TC",0,IF($J3796="Nso",0,VLOOKUP($A3793,'Class-9'!$B$9:$FL$108,101,0)))</f>
        <v>0</v>
      </c>
      <c r="L3815" s="411">
        <f>IF($J3797="Nso",0,VLOOKUP($A3793,'Class-9'!$B$9:$FL$108,102,0))</f>
        <v>0</v>
      </c>
      <c r="M3815" s="412">
        <f t="shared" si="774"/>
        <v>0</v>
      </c>
      <c r="N3815" s="411">
        <f t="shared" si="775"/>
        <v>0</v>
      </c>
      <c r="O3815" s="414" t="str">
        <f>IF($J3797="TC",0,IF($J3796="Nso",0,VLOOKUP($A3793,'Class-9'!$B$9:$FL$108,108,0)))</f>
        <v/>
      </c>
    </row>
    <row r="3816" spans="1:15" ht="23.25" customHeight="1">
      <c r="A3816" s="1138"/>
      <c r="B3816" s="417" t="s">
        <v>200</v>
      </c>
      <c r="C3816" s="1116" t="s">
        <v>89</v>
      </c>
      <c r="D3816" s="1117"/>
      <c r="E3816" s="1118"/>
      <c r="F3816" s="1122" t="s">
        <v>90</v>
      </c>
      <c r="G3816" s="1123"/>
      <c r="H3816" s="1124" t="s">
        <v>91</v>
      </c>
      <c r="I3816" s="1125"/>
      <c r="J3816" s="1126" t="s">
        <v>47</v>
      </c>
      <c r="K3816" s="1127"/>
      <c r="L3816" s="415" t="s">
        <v>111</v>
      </c>
      <c r="M3816" s="1128" t="s">
        <v>45</v>
      </c>
      <c r="N3816" s="1129"/>
      <c r="O3816" s="416" t="s">
        <v>49</v>
      </c>
    </row>
    <row r="3817" spans="1:15" ht="20.25" customHeight="1" thickBot="1">
      <c r="A3817" s="1138"/>
      <c r="B3817" s="417" t="s">
        <v>200</v>
      </c>
      <c r="C3817" s="1119"/>
      <c r="D3817" s="1120"/>
      <c r="E3817" s="1121"/>
      <c r="F3817" s="1130">
        <f>IF($J3796="TC",0,IF($J3796="Nso",0,VLOOKUP($A3793,'Class-9'!$B$9:$FL$108,160,0)))</f>
        <v>0</v>
      </c>
      <c r="G3817" s="1131"/>
      <c r="H3817" s="1130">
        <f>IF($J3796="TC",0,IF($J3796="Nso",0,VLOOKUP($A3793,'Class-9'!$B$9:$FL$108,161,0)))</f>
        <v>0</v>
      </c>
      <c r="I3817" s="1131"/>
      <c r="J3817" s="1132">
        <f>IF($J3796="TC",0,IF($J3796="Nso",0,VLOOKUP($A3793,'Class-9'!$B$9:$FL$108,162,0)))</f>
        <v>0</v>
      </c>
      <c r="K3817" s="1133"/>
      <c r="L3817" s="259" t="str">
        <f>IF($J3796="TC",0,IF($J3796="Nso",0,VLOOKUP($A3793,'Class-9'!$B$9:$FL$108,163,0)))</f>
        <v/>
      </c>
      <c r="M3817" s="1134" t="str">
        <f>IF($J3796="TC","TC",IF($J3796="Nso","NSO",VLOOKUP($A3793,'Class-9'!$B$9:$FL$108,164,0)))</f>
        <v/>
      </c>
      <c r="N3817" s="1135"/>
      <c r="O3817" s="79" t="str">
        <f>IF($J3796="Nso",0,VLOOKUP($A3793,'Class-9'!$B$9:$FL$108,166,0))</f>
        <v/>
      </c>
    </row>
    <row r="3818" spans="1:15" ht="20.25" customHeight="1">
      <c r="A3818" s="1138"/>
      <c r="B3818" s="417" t="s">
        <v>200</v>
      </c>
      <c r="C3818" s="1061" t="s">
        <v>64</v>
      </c>
      <c r="D3818" s="1062"/>
      <c r="E3818" s="1062"/>
      <c r="F3818" s="1062"/>
      <c r="G3818" s="1062"/>
      <c r="H3818" s="1063"/>
      <c r="I3818" s="1064" t="s">
        <v>65</v>
      </c>
      <c r="J3818" s="1065"/>
      <c r="K3818" s="1065"/>
      <c r="L3818" s="83">
        <f>VLOOKUP($A3793,'Class-9'!$B$9:$FL$108,157,0)</f>
        <v>0</v>
      </c>
      <c r="M3818" s="1066" t="s">
        <v>121</v>
      </c>
      <c r="N3818" s="1067"/>
      <c r="O3818" s="1068"/>
    </row>
    <row r="3819" spans="1:15" ht="20.25" customHeight="1" thickBot="1">
      <c r="A3819" s="1138"/>
      <c r="B3819" s="417" t="s">
        <v>200</v>
      </c>
      <c r="C3819" s="1069" t="s">
        <v>60</v>
      </c>
      <c r="D3819" s="1070"/>
      <c r="E3819" s="1070"/>
      <c r="F3819" s="1071" t="s">
        <v>192</v>
      </c>
      <c r="G3819" s="1071"/>
      <c r="H3819" s="260" t="s">
        <v>53</v>
      </c>
      <c r="I3819" s="1072" t="s">
        <v>66</v>
      </c>
      <c r="J3819" s="1073"/>
      <c r="K3819" s="1073"/>
      <c r="L3819" s="113">
        <f>VLOOKUP($A3793,'Class-9'!$B$9:$FL$108,158,0)</f>
        <v>0</v>
      </c>
      <c r="M3819" s="1074" t="str">
        <f>IF($J3796="TC",0,IF($J3796="Nso",0,VLOOKUP($A3793,'Class-9'!$B$9:$FL$108,159,0)))</f>
        <v/>
      </c>
      <c r="N3819" s="1075"/>
      <c r="O3819" s="1076"/>
    </row>
    <row r="3820" spans="1:15" ht="17.25" customHeight="1">
      <c r="A3820" s="1138"/>
      <c r="B3820" s="417" t="s">
        <v>200</v>
      </c>
      <c r="C3820" s="1069"/>
      <c r="D3820" s="1070"/>
      <c r="E3820" s="1070"/>
      <c r="F3820" s="1071"/>
      <c r="G3820" s="1071"/>
      <c r="H3820" s="261" t="s">
        <v>119</v>
      </c>
      <c r="I3820" s="1077" t="s">
        <v>67</v>
      </c>
      <c r="J3820" s="1078"/>
      <c r="K3820" s="1078"/>
      <c r="L3820" s="1079">
        <f>IF($J3796="TC","Transferred",IF($J3796="Nso","NameSeparated",VLOOKUP($A3793,'Class-9'!$B$9:$FL$108,167,0)))</f>
        <v>0</v>
      </c>
      <c r="M3820" s="1079"/>
      <c r="N3820" s="1079"/>
      <c r="O3820" s="1080"/>
    </row>
    <row r="3821" spans="1:15" ht="17.25" customHeight="1">
      <c r="A3821" s="1138"/>
      <c r="B3821" s="417" t="s">
        <v>200</v>
      </c>
      <c r="C3821" s="1081" t="str">
        <f>'Class-9'!$DF$3</f>
        <v>Foundation Of Information Tech.</v>
      </c>
      <c r="D3821" s="1082"/>
      <c r="E3821" s="1083"/>
      <c r="F3821" s="1084" t="str">
        <f>IF($J3796="TC",0,IF($J3796="Nso",0,VLOOKUP($A3793,'Class-9'!$B$9:$GP$108,185,0)))</f>
        <v>0/200</v>
      </c>
      <c r="G3821" s="1084"/>
      <c r="H3821" s="78" t="str">
        <f>IF($J3796="TC",0,IF($J3796="Nso",0,VLOOKUP($A3793,'Class-9'!$B$9:$GP$108,120,0)))</f>
        <v/>
      </c>
      <c r="I3821" s="1085" t="s">
        <v>79</v>
      </c>
      <c r="J3821" s="1086"/>
      <c r="K3821" s="1086"/>
      <c r="L3821" s="1087">
        <f>'Class-9'!$T$2</f>
        <v>44676</v>
      </c>
      <c r="M3821" s="1088"/>
      <c r="N3821" s="1088"/>
      <c r="O3821" s="1089"/>
    </row>
    <row r="3822" spans="1:15" ht="21" customHeight="1">
      <c r="A3822" s="1138"/>
      <c r="B3822" s="417" t="s">
        <v>200</v>
      </c>
      <c r="C3822" s="1090" t="str">
        <f>'Class-9'!$DR$3</f>
        <v>Health &amp; Phy. Edu.</v>
      </c>
      <c r="D3822" s="1084"/>
      <c r="E3822" s="1084"/>
      <c r="F3822" s="1030" t="str">
        <f>IF($J3796="TC",0,IF($J3796="Nso",0,VLOOKUP($A3793,'Class-9'!$B$9:$GP$108,189,0)))</f>
        <v>0/200</v>
      </c>
      <c r="G3822" s="1031"/>
      <c r="H3822" s="78" t="str">
        <f>IF($J3796="TC",0,IF($J3796="Nso",0,VLOOKUP($A3793,'Class-9'!$B$9:$GP$108,132,0)))</f>
        <v/>
      </c>
      <c r="I3822" s="1091"/>
      <c r="J3822" s="1092"/>
      <c r="K3822" s="1092"/>
      <c r="L3822" s="1092"/>
      <c r="M3822" s="1092"/>
      <c r="N3822" s="1092"/>
      <c r="O3822" s="1093"/>
    </row>
    <row r="3823" spans="1:15" ht="21" customHeight="1">
      <c r="A3823" s="1138"/>
      <c r="B3823" s="417" t="s">
        <v>200</v>
      </c>
      <c r="C3823" s="1028" t="str">
        <f>'Class-9'!$ED$3</f>
        <v>S.U.P.W.</v>
      </c>
      <c r="D3823" s="1029"/>
      <c r="E3823" s="1029"/>
      <c r="F3823" s="1030" t="str">
        <f>IF($J3796="TC",0,IF($J3796="Nso",0,VLOOKUP($A3793,'Class-9'!$B$9:$GP$108,193,0)))</f>
        <v>0/100</v>
      </c>
      <c r="G3823" s="1031"/>
      <c r="H3823" s="78" t="str">
        <f>IF($J3796="TC",0,IF($J3796="Nso",0,VLOOKUP($A3793,'Class-9'!$B$9:$GP$108,138,0)))</f>
        <v/>
      </c>
      <c r="I3823" s="1094"/>
      <c r="J3823" s="1095"/>
      <c r="K3823" s="1095"/>
      <c r="L3823" s="1095"/>
      <c r="M3823" s="1095"/>
      <c r="N3823" s="1095"/>
      <c r="O3823" s="1096"/>
    </row>
    <row r="3824" spans="1:15" ht="14.25" customHeight="1">
      <c r="A3824" s="1138"/>
      <c r="B3824" s="417" t="s">
        <v>200</v>
      </c>
      <c r="C3824" s="1028" t="str">
        <f>'Class-9'!$EJ$3</f>
        <v>ART EDUCATION</v>
      </c>
      <c r="D3824" s="1029"/>
      <c r="E3824" s="1029"/>
      <c r="F3824" s="1030" t="str">
        <f>IF($J3795="TC",0,IF($J3795="Nso",0,VLOOKUP($A3793,'Class-9'!$B$9:$GP$108,197,0)))</f>
        <v>0/100</v>
      </c>
      <c r="G3824" s="1031"/>
      <c r="H3824" s="78" t="str">
        <f>IF($J3795="TC",0,IF($J3795="Nso",0,VLOOKUP($A3793,'Class-9'!$B$9:$GP$108,144,0)))</f>
        <v/>
      </c>
      <c r="I3824" s="1032" t="s">
        <v>92</v>
      </c>
      <c r="J3824" s="1033"/>
      <c r="K3824" s="1033"/>
      <c r="L3824" s="1033"/>
      <c r="M3824" s="1033"/>
      <c r="N3824" s="1033"/>
      <c r="O3824" s="1034"/>
    </row>
    <row r="3825" spans="1:16" ht="14.25" customHeight="1" thickBot="1">
      <c r="A3825" s="1138"/>
      <c r="B3825" s="417" t="s">
        <v>200</v>
      </c>
      <c r="C3825" s="1035" t="str">
        <f>'Class-9'!$EP$3</f>
        <v>H &amp; C RAJ</v>
      </c>
      <c r="D3825" s="1036"/>
      <c r="E3825" s="1036"/>
      <c r="F3825" s="1037" t="str">
        <f>IF($J3796="TC",0,IF($J3796="Nso",0,VLOOKUP($A3793,'Class-9'!$B$9:$GU$108,201,0)))</f>
        <v>0/200</v>
      </c>
      <c r="G3825" s="1038"/>
      <c r="H3825" s="374" t="str">
        <f>IF($J3796="TC",0,IF($J3796="Nso",0,VLOOKUP($A3793,'Class-9'!$B$9:$GU$108,156,0)))</f>
        <v/>
      </c>
      <c r="I3825" s="1032" t="s">
        <v>73</v>
      </c>
      <c r="J3825" s="1033"/>
      <c r="K3825" s="1033"/>
      <c r="L3825" s="1033"/>
      <c r="M3825" s="1033"/>
      <c r="N3825" s="1033"/>
      <c r="O3825" s="1034"/>
    </row>
    <row r="3826" spans="1:16" ht="20.25" customHeight="1">
      <c r="A3826" s="1138"/>
      <c r="B3826" s="417" t="s">
        <v>200</v>
      </c>
      <c r="C3826" s="1046" t="s">
        <v>204</v>
      </c>
      <c r="D3826" s="1047"/>
      <c r="E3826" s="1048"/>
      <c r="F3826" s="1055" t="s">
        <v>205</v>
      </c>
      <c r="G3826" s="1056"/>
      <c r="H3826" s="434" t="s">
        <v>34</v>
      </c>
      <c r="I3826" s="1039" t="s">
        <v>74</v>
      </c>
      <c r="J3826" s="1033"/>
      <c r="K3826" s="1033"/>
      <c r="L3826" s="1033"/>
      <c r="M3826" s="1033"/>
      <c r="N3826" s="1033"/>
      <c r="O3826" s="1034"/>
    </row>
    <row r="3827" spans="1:16" ht="20.25" customHeight="1">
      <c r="A3827" s="1138"/>
      <c r="B3827" s="417" t="s">
        <v>200</v>
      </c>
      <c r="C3827" s="1049"/>
      <c r="D3827" s="1050"/>
      <c r="E3827" s="1051"/>
      <c r="F3827" s="1057" t="s">
        <v>206</v>
      </c>
      <c r="G3827" s="1058"/>
      <c r="H3827" s="435" t="s">
        <v>203</v>
      </c>
      <c r="I3827" s="1040" t="s">
        <v>75</v>
      </c>
      <c r="J3827" s="1041"/>
      <c r="K3827" s="1041"/>
      <c r="L3827" s="1041"/>
      <c r="M3827" s="1041"/>
      <c r="N3827" s="1041"/>
      <c r="O3827" s="1042"/>
    </row>
    <row r="3828" spans="1:16" ht="16.5" customHeight="1">
      <c r="A3828" s="1138"/>
      <c r="B3828" s="417" t="s">
        <v>200</v>
      </c>
      <c r="C3828" s="1049"/>
      <c r="D3828" s="1050"/>
      <c r="E3828" s="1051"/>
      <c r="F3828" s="1057" t="s">
        <v>210</v>
      </c>
      <c r="G3828" s="1058"/>
      <c r="H3828" s="435" t="s">
        <v>68</v>
      </c>
      <c r="I3828" s="1043"/>
      <c r="J3828" s="1044"/>
      <c r="K3828" s="1044"/>
      <c r="L3828" s="1044"/>
      <c r="M3828" s="1044"/>
      <c r="N3828" s="1044"/>
      <c r="O3828" s="1045"/>
    </row>
    <row r="3829" spans="1:16" ht="16.5" customHeight="1">
      <c r="A3829" s="1138"/>
      <c r="B3829" s="417" t="s">
        <v>200</v>
      </c>
      <c r="C3829" s="1049"/>
      <c r="D3829" s="1050"/>
      <c r="E3829" s="1051"/>
      <c r="F3829" s="1057" t="s">
        <v>211</v>
      </c>
      <c r="G3829" s="1058"/>
      <c r="H3829" s="435" t="s">
        <v>69</v>
      </c>
      <c r="I3829" s="1043"/>
      <c r="J3829" s="1044"/>
      <c r="K3829" s="1044"/>
      <c r="L3829" s="1044"/>
      <c r="M3829" s="1044"/>
      <c r="N3829" s="1044"/>
      <c r="O3829" s="1045"/>
    </row>
    <row r="3830" spans="1:16" ht="16.5" customHeight="1">
      <c r="A3830" s="1138"/>
      <c r="B3830" s="417" t="s">
        <v>200</v>
      </c>
      <c r="C3830" s="1049"/>
      <c r="D3830" s="1050"/>
      <c r="E3830" s="1051"/>
      <c r="F3830" s="1057" t="s">
        <v>120</v>
      </c>
      <c r="G3830" s="1058"/>
      <c r="H3830" s="435" t="s">
        <v>71</v>
      </c>
      <c r="I3830" s="1022" t="s">
        <v>93</v>
      </c>
      <c r="J3830" s="1023"/>
      <c r="K3830" s="1023"/>
      <c r="L3830" s="1023"/>
      <c r="M3830" s="1023"/>
      <c r="N3830" s="1023"/>
      <c r="O3830" s="1024"/>
    </row>
    <row r="3831" spans="1:16" ht="16.5" customHeight="1" thickBot="1">
      <c r="A3831" s="1138"/>
      <c r="B3831" s="418" t="s">
        <v>200</v>
      </c>
      <c r="C3831" s="1052"/>
      <c r="D3831" s="1053"/>
      <c r="E3831" s="1054"/>
      <c r="F3831" s="1059" t="s">
        <v>208</v>
      </c>
      <c r="G3831" s="1060"/>
      <c r="H3831" s="436" t="s">
        <v>70</v>
      </c>
      <c r="I3831" s="1025"/>
      <c r="J3831" s="1026"/>
      <c r="K3831" s="1026"/>
      <c r="L3831" s="1026"/>
      <c r="M3831" s="1026"/>
      <c r="N3831" s="1026"/>
      <c r="O3831" s="1027"/>
    </row>
    <row r="3832" spans="1:16" ht="15.75" thickTop="1">
      <c r="A3832" s="1136"/>
      <c r="B3832" s="1136"/>
      <c r="C3832" s="1136"/>
      <c r="D3832" s="1136"/>
      <c r="E3832" s="1136"/>
      <c r="F3832" s="1136"/>
      <c r="G3832" s="1136"/>
      <c r="H3832" s="1136"/>
      <c r="I3832" s="1136"/>
      <c r="J3832" s="1136"/>
      <c r="K3832" s="1136"/>
      <c r="L3832" s="1136"/>
      <c r="M3832" s="1136"/>
      <c r="N3832" s="1136"/>
      <c r="O3832" s="1136"/>
    </row>
    <row r="3833" spans="1:16" ht="24.75" customHeight="1" thickBot="1">
      <c r="A3833" s="263">
        <f>A3793+1</f>
        <v>98</v>
      </c>
      <c r="B3833" s="1137" t="s">
        <v>56</v>
      </c>
      <c r="C3833" s="1137"/>
      <c r="D3833" s="1137"/>
      <c r="E3833" s="1137"/>
      <c r="F3833" s="1137"/>
      <c r="G3833" s="1137"/>
      <c r="H3833" s="1137"/>
      <c r="I3833" s="1137"/>
      <c r="J3833" s="1137"/>
      <c r="K3833" s="1137"/>
      <c r="L3833" s="1137"/>
      <c r="M3833" s="1137"/>
      <c r="N3833" s="1137"/>
      <c r="O3833" s="1137"/>
    </row>
    <row r="3834" spans="1:16" s="430" customFormat="1" ht="30.75" customHeight="1" thickTop="1">
      <c r="A3834" s="1138"/>
      <c r="B3834" s="1139"/>
      <c r="C3834" s="1140"/>
      <c r="D3834" s="1143" t="str">
        <f>Master!$E$8</f>
        <v>Govt. Sr. Secondary School Raimalwada</v>
      </c>
      <c r="E3834" s="1144"/>
      <c r="F3834" s="1144"/>
      <c r="G3834" s="1144"/>
      <c r="H3834" s="1144"/>
      <c r="I3834" s="1144"/>
      <c r="J3834" s="1144"/>
      <c r="K3834" s="1144"/>
      <c r="L3834" s="1144"/>
      <c r="M3834" s="1144"/>
      <c r="N3834" s="1144"/>
      <c r="O3834" s="1145"/>
    </row>
    <row r="3835" spans="1:16" ht="26.25" customHeight="1" thickBot="1">
      <c r="A3835" s="1138"/>
      <c r="B3835" s="1141"/>
      <c r="C3835" s="1142"/>
      <c r="D3835" s="1146" t="str">
        <f>Master!$E$11</f>
        <v>P.S.-Bapini (Jodhpur)</v>
      </c>
      <c r="E3835" s="1147"/>
      <c r="F3835" s="1147"/>
      <c r="G3835" s="1147"/>
      <c r="H3835" s="1147"/>
      <c r="I3835" s="1147"/>
      <c r="J3835" s="1147"/>
      <c r="K3835" s="1147"/>
      <c r="L3835" s="1147"/>
      <c r="M3835" s="1147"/>
      <c r="N3835" s="1147"/>
      <c r="O3835" s="1148"/>
    </row>
    <row r="3836" spans="1:16" ht="22.5" customHeight="1">
      <c r="A3836" s="1138"/>
      <c r="B3836" s="262"/>
      <c r="C3836" s="1149" t="s">
        <v>183</v>
      </c>
      <c r="D3836" s="1150"/>
      <c r="E3836" s="1150"/>
      <c r="F3836" s="1150"/>
      <c r="G3836" s="1151"/>
      <c r="H3836" s="1158" t="s">
        <v>156</v>
      </c>
      <c r="I3836" s="1158"/>
      <c r="J3836" s="1161">
        <f>VLOOKUP($A3833,'Class-9'!$B$9:$K$108,6)</f>
        <v>0</v>
      </c>
      <c r="K3836" s="1162"/>
      <c r="L3836" s="1167" t="s">
        <v>76</v>
      </c>
      <c r="M3836" s="1168"/>
      <c r="N3836" s="1169" t="str">
        <f>Master!$E$14</f>
        <v>08151106901</v>
      </c>
      <c r="O3836" s="1170"/>
    </row>
    <row r="3837" spans="1:16" ht="18.75" customHeight="1">
      <c r="A3837" s="1138"/>
      <c r="B3837" s="37"/>
      <c r="C3837" s="1152"/>
      <c r="D3837" s="1153"/>
      <c r="E3837" s="1153"/>
      <c r="F3837" s="1153"/>
      <c r="G3837" s="1154"/>
      <c r="H3837" s="1159"/>
      <c r="I3837" s="1159"/>
      <c r="J3837" s="1163"/>
      <c r="K3837" s="1164"/>
      <c r="L3837" s="1171" t="s">
        <v>72</v>
      </c>
      <c r="M3837" s="1172"/>
      <c r="N3837" s="1172"/>
      <c r="O3837" s="1173"/>
      <c r="P3837" s="104" t="s">
        <v>191</v>
      </c>
    </row>
    <row r="3838" spans="1:16" ht="23.25" customHeight="1" thickBot="1">
      <c r="A3838" s="1138"/>
      <c r="B3838" s="37"/>
      <c r="C3838" s="1155"/>
      <c r="D3838" s="1156"/>
      <c r="E3838" s="1156"/>
      <c r="F3838" s="1156"/>
      <c r="G3838" s="1157"/>
      <c r="H3838" s="1160"/>
      <c r="I3838" s="1160"/>
      <c r="J3838" s="1165"/>
      <c r="K3838" s="1166"/>
      <c r="L3838" s="1174" t="s">
        <v>57</v>
      </c>
      <c r="M3838" s="1175"/>
      <c r="N3838" s="1176" t="str">
        <f>Master!$E$6</f>
        <v>2021-22</v>
      </c>
      <c r="O3838" s="1177"/>
    </row>
    <row r="3839" spans="1:16" ht="20.25" customHeight="1">
      <c r="A3839" s="1138"/>
      <c r="B3839" s="417" t="s">
        <v>200</v>
      </c>
      <c r="C3839" s="1178" t="s">
        <v>22</v>
      </c>
      <c r="D3839" s="1179"/>
      <c r="E3839" s="1179"/>
      <c r="F3839" s="1180"/>
      <c r="G3839" s="23" t="s">
        <v>181</v>
      </c>
      <c r="H3839" s="1181">
        <f>VLOOKUP($A3833,'Class-9'!$B$9:$FL$108,4,0)</f>
        <v>0</v>
      </c>
      <c r="I3839" s="1181"/>
      <c r="J3839" s="1181"/>
      <c r="K3839" s="1181"/>
      <c r="L3839" s="1181"/>
      <c r="M3839" s="1181"/>
      <c r="N3839" s="1181"/>
      <c r="O3839" s="1182"/>
    </row>
    <row r="3840" spans="1:16" ht="20.25" customHeight="1">
      <c r="A3840" s="1138"/>
      <c r="B3840" s="417" t="s">
        <v>200</v>
      </c>
      <c r="C3840" s="1183" t="s">
        <v>24</v>
      </c>
      <c r="D3840" s="1184"/>
      <c r="E3840" s="1184"/>
      <c r="F3840" s="1185"/>
      <c r="G3840" s="31" t="s">
        <v>181</v>
      </c>
      <c r="H3840" s="1186">
        <f>VLOOKUP($A3833,'Class-9'!$B$9:$FL$108,7,0)</f>
        <v>0</v>
      </c>
      <c r="I3840" s="1186"/>
      <c r="J3840" s="1186"/>
      <c r="K3840" s="1186"/>
      <c r="L3840" s="1186"/>
      <c r="M3840" s="1186"/>
      <c r="N3840" s="1186"/>
      <c r="O3840" s="1187"/>
    </row>
    <row r="3841" spans="1:15" ht="20.25" customHeight="1">
      <c r="A3841" s="1138"/>
      <c r="B3841" s="417" t="s">
        <v>200</v>
      </c>
      <c r="C3841" s="1183" t="s">
        <v>25</v>
      </c>
      <c r="D3841" s="1184"/>
      <c r="E3841" s="1184"/>
      <c r="F3841" s="1185"/>
      <c r="G3841" s="31" t="s">
        <v>181</v>
      </c>
      <c r="H3841" s="1186">
        <f>VLOOKUP($A3833,'Class-9'!$B$9:$FL$108,8,0)</f>
        <v>0</v>
      </c>
      <c r="I3841" s="1186"/>
      <c r="J3841" s="1186"/>
      <c r="K3841" s="1186"/>
      <c r="L3841" s="1186"/>
      <c r="M3841" s="1186"/>
      <c r="N3841" s="1186"/>
      <c r="O3841" s="1187"/>
    </row>
    <row r="3842" spans="1:15" ht="20.25" customHeight="1">
      <c r="A3842" s="1138"/>
      <c r="B3842" s="417" t="s">
        <v>200</v>
      </c>
      <c r="C3842" s="1183" t="s">
        <v>58</v>
      </c>
      <c r="D3842" s="1184"/>
      <c r="E3842" s="1184"/>
      <c r="F3842" s="1185"/>
      <c r="G3842" s="31" t="s">
        <v>181</v>
      </c>
      <c r="H3842" s="1186">
        <f>VLOOKUP($A3833,'Class-9'!$B$9:$FL$108,9,0)</f>
        <v>0</v>
      </c>
      <c r="I3842" s="1186"/>
      <c r="J3842" s="1186"/>
      <c r="K3842" s="1186"/>
      <c r="L3842" s="1186"/>
      <c r="M3842" s="1186"/>
      <c r="N3842" s="1186"/>
      <c r="O3842" s="1187"/>
    </row>
    <row r="3843" spans="1:15" ht="20.25" customHeight="1">
      <c r="A3843" s="1138"/>
      <c r="B3843" s="417" t="s">
        <v>200</v>
      </c>
      <c r="C3843" s="1183" t="s">
        <v>59</v>
      </c>
      <c r="D3843" s="1184"/>
      <c r="E3843" s="1184"/>
      <c r="F3843" s="1185"/>
      <c r="G3843" s="31" t="s">
        <v>181</v>
      </c>
      <c r="H3843" s="1188" t="str">
        <f>CONCATENATE('Class-9'!$G$4,'Class-9'!$J$4)</f>
        <v>9(A)</v>
      </c>
      <c r="I3843" s="1186"/>
      <c r="J3843" s="1186"/>
      <c r="K3843" s="1186"/>
      <c r="L3843" s="1186"/>
      <c r="M3843" s="1186"/>
      <c r="N3843" s="1186"/>
      <c r="O3843" s="1187"/>
    </row>
    <row r="3844" spans="1:15" ht="20.25" customHeight="1" thickBot="1">
      <c r="A3844" s="1138"/>
      <c r="B3844" s="417" t="s">
        <v>200</v>
      </c>
      <c r="C3844" s="1189" t="s">
        <v>27</v>
      </c>
      <c r="D3844" s="1190"/>
      <c r="E3844" s="1190"/>
      <c r="F3844" s="1191"/>
      <c r="G3844" s="80" t="s">
        <v>181</v>
      </c>
      <c r="H3844" s="1192">
        <f>VLOOKUP($A3833,'Class-9'!$B$9:$FL$108,10,0)</f>
        <v>0</v>
      </c>
      <c r="I3844" s="1192"/>
      <c r="J3844" s="1192"/>
      <c r="K3844" s="1192"/>
      <c r="L3844" s="1192"/>
      <c r="M3844" s="1192"/>
      <c r="N3844" s="1192"/>
      <c r="O3844" s="1193"/>
    </row>
    <row r="3845" spans="1:15" ht="16.5" customHeight="1">
      <c r="A3845" s="1138"/>
      <c r="B3845" s="417" t="s">
        <v>200</v>
      </c>
      <c r="C3845" s="1194" t="s">
        <v>60</v>
      </c>
      <c r="D3845" s="1195"/>
      <c r="E3845" s="1198" t="s">
        <v>81</v>
      </c>
      <c r="F3845" s="1198" t="s">
        <v>82</v>
      </c>
      <c r="G3845" s="1200" t="s">
        <v>32</v>
      </c>
      <c r="H3845" s="1202" t="s">
        <v>61</v>
      </c>
      <c r="I3845" s="1202"/>
      <c r="J3845" s="1203"/>
      <c r="K3845" s="1204" t="s">
        <v>97</v>
      </c>
      <c r="L3845" s="1205"/>
      <c r="M3845" s="1206"/>
      <c r="N3845" s="1097" t="s">
        <v>88</v>
      </c>
      <c r="O3845" s="1099" t="s">
        <v>118</v>
      </c>
    </row>
    <row r="3846" spans="1:15" ht="16.5" customHeight="1">
      <c r="A3846" s="1138"/>
      <c r="B3846" s="417" t="s">
        <v>200</v>
      </c>
      <c r="C3846" s="1196"/>
      <c r="D3846" s="1197"/>
      <c r="E3846" s="1199"/>
      <c r="F3846" s="1199"/>
      <c r="G3846" s="1201"/>
      <c r="H3846" s="428" t="s">
        <v>31</v>
      </c>
      <c r="I3846" s="254" t="s">
        <v>194</v>
      </c>
      <c r="J3846" s="429" t="s">
        <v>32</v>
      </c>
      <c r="K3846" s="428" t="s">
        <v>31</v>
      </c>
      <c r="L3846" s="254" t="s">
        <v>194</v>
      </c>
      <c r="M3846" s="429" t="s">
        <v>32</v>
      </c>
      <c r="N3846" s="1098"/>
      <c r="O3846" s="1100"/>
    </row>
    <row r="3847" spans="1:15" ht="16.5" customHeight="1" thickBot="1">
      <c r="A3847" s="1138"/>
      <c r="B3847" s="417" t="s">
        <v>200</v>
      </c>
      <c r="C3847" s="1102" t="s">
        <v>62</v>
      </c>
      <c r="D3847" s="1103"/>
      <c r="E3847" s="253">
        <f>'Class-9'!$L$7</f>
        <v>10</v>
      </c>
      <c r="F3847" s="253">
        <f>'Class-9'!$M$7</f>
        <v>10</v>
      </c>
      <c r="G3847" s="255">
        <f>SUM(E3847:F3847)</f>
        <v>20</v>
      </c>
      <c r="H3847" s="253">
        <f>'Class-9'!$O$7</f>
        <v>24</v>
      </c>
      <c r="I3847" s="253">
        <f>'Class-9'!$P$7</f>
        <v>6</v>
      </c>
      <c r="J3847" s="255">
        <f>SUM(H3847:I3847)</f>
        <v>30</v>
      </c>
      <c r="K3847" s="253">
        <f>'Class-9'!$R$7</f>
        <v>40</v>
      </c>
      <c r="L3847" s="253">
        <f>'Class-9'!$S$7</f>
        <v>10</v>
      </c>
      <c r="M3847" s="255">
        <f>SUM(K3847:L3847)</f>
        <v>50</v>
      </c>
      <c r="N3847" s="129">
        <f>SUM(G3847,J3847,M3847)</f>
        <v>100</v>
      </c>
      <c r="O3847" s="1101"/>
    </row>
    <row r="3848" spans="1:15" ht="16.5" customHeight="1">
      <c r="A3848" s="1138"/>
      <c r="B3848" s="417" t="s">
        <v>200</v>
      </c>
      <c r="C3848" s="1104" t="str">
        <f>'Class-9'!$L$3</f>
        <v>HINDI</v>
      </c>
      <c r="D3848" s="1105"/>
      <c r="E3848" s="81">
        <f>IF($J3836="TC",0,IF($J3836="Nso",0,VLOOKUP($A3833,'Class-9'!$B$9:$FL$108,11,0)))</f>
        <v>0</v>
      </c>
      <c r="F3848" s="81">
        <f>IF($J3836="TC",0,IF($J3836="Nso",0,VLOOKUP($A3833,'Class-9'!$B$9:$FL$108,12,0)))</f>
        <v>0</v>
      </c>
      <c r="G3848" s="256">
        <f>E3848+F3848</f>
        <v>0</v>
      </c>
      <c r="H3848" s="81">
        <f>IF($J3836="TC",0,IF($J3836="Nso",0,VLOOKUP($A3833,'Class-9'!$B$9:$FL$108,14,0)))</f>
        <v>0</v>
      </c>
      <c r="I3848" s="81">
        <f>IF($J3836="TC",0,IF($J3836="Nso",0,VLOOKUP($A3833,'Class-9'!$B$9:$FL$108,15,0)))</f>
        <v>0</v>
      </c>
      <c r="J3848" s="256">
        <f>H3848+I3848</f>
        <v>0</v>
      </c>
      <c r="K3848" s="81">
        <f>IF($J3836="TC",0,IF($J3836="Nso",0,VLOOKUP($A3833,'Class-9'!$B$9:$FL$108,17,0)))</f>
        <v>0</v>
      </c>
      <c r="L3848" s="81">
        <f>IF($J3836="Nso",0,VLOOKUP($A3833,'Class-9'!$B$9:$FL$108,18,0))</f>
        <v>0</v>
      </c>
      <c r="M3848" s="256">
        <f>K3848+L3848</f>
        <v>0</v>
      </c>
      <c r="N3848" s="81">
        <f>G3848+J3848+M3848</f>
        <v>0</v>
      </c>
      <c r="O3848" s="82" t="str">
        <f>IF($J3836="TC",0,IF($J3836="Nso",0,VLOOKUP($A3833,'Class-9'!$B$9:$FL$108,24,0)))</f>
        <v/>
      </c>
    </row>
    <row r="3849" spans="1:15" ht="16.5" customHeight="1" thickBot="1">
      <c r="A3849" s="1138"/>
      <c r="B3849" s="417" t="s">
        <v>200</v>
      </c>
      <c r="C3849" s="1106" t="str">
        <f>'Class-9'!$Z$3</f>
        <v>ENGLISH</v>
      </c>
      <c r="D3849" s="1107"/>
      <c r="E3849" s="419">
        <f>IF($J3836="TC",0,IF($J3836="Nso",0,VLOOKUP($A3833,'Class-9'!$B$9:$FL$108,25,0)))</f>
        <v>0</v>
      </c>
      <c r="F3849" s="419">
        <f>IF($J3836="TC",0,IF($J3836="Nso",0,VLOOKUP($A3833,'Class-9'!$B$9:$FL$108,26,0)))</f>
        <v>0</v>
      </c>
      <c r="G3849" s="420">
        <f t="shared" ref="G3849" si="776">E3849+F3849</f>
        <v>0</v>
      </c>
      <c r="H3849" s="421">
        <f>IF($J3836="TC",0,IF($J3836="Nso",0,VLOOKUP($A3833,'Class-9'!$B$9:$FL$108,28,0)))</f>
        <v>0</v>
      </c>
      <c r="I3849" s="419">
        <f>IF($J3836="TC",0,IF($J3836="Nso",0,VLOOKUP($A3833,'Class-9'!$B$9:$FL$108,29,0)))</f>
        <v>0</v>
      </c>
      <c r="J3849" s="420">
        <f t="shared" ref="J3849" si="777">H3849+I3849</f>
        <v>0</v>
      </c>
      <c r="K3849" s="419">
        <f>IF($J3836="TC",0,IF($J3836="Nso",0,VLOOKUP($A3833,'Class-9'!$B$9:$FL$108,31,0)))</f>
        <v>0</v>
      </c>
      <c r="L3849" s="419">
        <f>IF($J3836="Nso",0,VLOOKUP($A3833,'Class-9'!$B$9:$FL$108,32,0))</f>
        <v>0</v>
      </c>
      <c r="M3849" s="420">
        <f t="shared" ref="M3849" si="778">K3849+L3849</f>
        <v>0</v>
      </c>
      <c r="N3849" s="419">
        <f t="shared" ref="N3849" si="779">G3849+J3849+M3849</f>
        <v>0</v>
      </c>
      <c r="O3849" s="422" t="str">
        <f>IF($J3836="TC",0,IF($J3836="Nso",0,VLOOKUP($A3833,'Class-9'!$B$9:$FL$108,38,0)))</f>
        <v/>
      </c>
    </row>
    <row r="3850" spans="1:15" ht="16.5" customHeight="1" thickBot="1">
      <c r="A3850" s="1138"/>
      <c r="B3850" s="417" t="s">
        <v>200</v>
      </c>
      <c r="C3850" s="1108" t="s">
        <v>62</v>
      </c>
      <c r="D3850" s="1109"/>
      <c r="E3850" s="424">
        <f>'Class-9'!$AN$7</f>
        <v>20</v>
      </c>
      <c r="F3850" s="424">
        <f>'Class-9'!$AO$7</f>
        <v>20</v>
      </c>
      <c r="G3850" s="425">
        <f>SUM(E3850:F3850)</f>
        <v>40</v>
      </c>
      <c r="H3850" s="424">
        <f>'Class-9'!$AQ$7</f>
        <v>48</v>
      </c>
      <c r="I3850" s="424">
        <f>'Class-9'!$AR$7</f>
        <v>12</v>
      </c>
      <c r="J3850" s="425">
        <f>SUM(H3850:I3850)</f>
        <v>60</v>
      </c>
      <c r="K3850" s="424">
        <f>'Class-9'!$AT$7</f>
        <v>80</v>
      </c>
      <c r="L3850" s="424">
        <f>'Class-9'!$AU$7</f>
        <v>20</v>
      </c>
      <c r="M3850" s="425">
        <f>SUM(K3850:L3850)</f>
        <v>100</v>
      </c>
      <c r="N3850" s="426">
        <f>SUM(G3850,J3850,M3850)</f>
        <v>200</v>
      </c>
      <c r="O3850" s="427" t="s">
        <v>201</v>
      </c>
    </row>
    <row r="3851" spans="1:15" ht="16.5" customHeight="1">
      <c r="A3851" s="1138"/>
      <c r="B3851" s="417" t="s">
        <v>200</v>
      </c>
      <c r="C3851" s="1110" t="str">
        <f>'Class-9'!$AN$3</f>
        <v>SANSKRIT-I</v>
      </c>
      <c r="D3851" s="1111"/>
      <c r="E3851" s="81">
        <f>IF($J3836="TC",0,IF($J3836="Nso",0,VLOOKUP($A3833,'Class-9'!$B$9:$FL$108,39,0)))</f>
        <v>0</v>
      </c>
      <c r="F3851" s="81">
        <f>IF($J3836="TC",0,IF($J3836="TC",0,IF($J3836="Nso",0,VLOOKUP($A3833,'Class-9'!$B$9:$FL$108,40,0))))</f>
        <v>0</v>
      </c>
      <c r="G3851" s="423">
        <f t="shared" ref="G3851:G3855" si="780">E3851+F3851</f>
        <v>0</v>
      </c>
      <c r="H3851" s="410">
        <f>IF($J3836="TC",0,IF($J3836="Nso",0,VLOOKUP($A3833,'Class-9'!$B$9:$FL$108,42,0)))</f>
        <v>0</v>
      </c>
      <c r="I3851" s="81">
        <f>IF($J3836="TC",0,IF($J3836="Nso",0,VLOOKUP($A3833,'Class-9'!$B$9:$FL$108,43,0)))</f>
        <v>0</v>
      </c>
      <c r="J3851" s="423">
        <f t="shared" ref="J3851:J3855" si="781">H3851+I3851</f>
        <v>0</v>
      </c>
      <c r="K3851" s="81">
        <f>IF($J3836="TC",0,IF($J3836="Nso",0,VLOOKUP($A3833,'Class-9'!$B$9:$FL$108,45,0)))</f>
        <v>0</v>
      </c>
      <c r="L3851" s="81">
        <f>IF($J3836="Nso",0,VLOOKUP($A3833,'Class-9'!$B$9:$FL$108,46,0))</f>
        <v>0</v>
      </c>
      <c r="M3851" s="423">
        <f t="shared" ref="M3851:M3855" si="782">K3851+L3851</f>
        <v>0</v>
      </c>
      <c r="N3851" s="81">
        <f t="shared" ref="N3851:N3855" si="783">G3851+J3851+M3851</f>
        <v>0</v>
      </c>
      <c r="O3851" s="82" t="str">
        <f>IF($J3836="TC",0,IF($J3836="Nso",0,VLOOKUP($A3833,'Class-9'!$B$9:$FL$108,52,0)))</f>
        <v/>
      </c>
    </row>
    <row r="3852" spans="1:15" ht="16.5" customHeight="1">
      <c r="A3852" s="1138"/>
      <c r="B3852" s="417" t="s">
        <v>200</v>
      </c>
      <c r="C3852" s="1112" t="str">
        <f>'Class-9'!$BB$3</f>
        <v>SANSKRIT-II</v>
      </c>
      <c r="D3852" s="1113"/>
      <c r="E3852" s="81">
        <f>IF($J3836="TC",0,IF($J3836="Nso",0,VLOOKUP($A3833,'Class-9'!$B$9:$FL$108,53,0)))</f>
        <v>0</v>
      </c>
      <c r="F3852" s="81">
        <f>IF($J3836="TC",0,IF($J3836="Nso",0,VLOOKUP($A3833,'Class-9'!$B$9:$FL$108,54,0)))</f>
        <v>0</v>
      </c>
      <c r="G3852" s="257">
        <f t="shared" si="780"/>
        <v>0</v>
      </c>
      <c r="H3852" s="258">
        <f>IF($J3836="TC",0,IF($J3836="Nso",0,VLOOKUP($A3833,'Class-9'!$B$9:$FL$108,56,0)))</f>
        <v>0</v>
      </c>
      <c r="I3852" s="81">
        <f>IF($J3836="TC",0,IF($J3836="Nso",0,VLOOKUP($A3833,'Class-9'!$B$9:$FL$108,57,0)))</f>
        <v>0</v>
      </c>
      <c r="J3852" s="257">
        <f t="shared" si="781"/>
        <v>0</v>
      </c>
      <c r="K3852" s="81">
        <f>IF($J3836="TC",0,IF($J3836="Nso",0,VLOOKUP($A3833,'Class-9'!$B$9:$FL$108,59,0)))</f>
        <v>0</v>
      </c>
      <c r="L3852" s="81">
        <f>IF($J3836="Nso",0,VLOOKUP($A3833,'Class-9'!$B$9:$FL$108,60,0))</f>
        <v>0</v>
      </c>
      <c r="M3852" s="257">
        <f t="shared" si="782"/>
        <v>0</v>
      </c>
      <c r="N3852" s="81">
        <f t="shared" si="783"/>
        <v>0</v>
      </c>
      <c r="O3852" s="82" t="str">
        <f>IF($J3836="TC",0,IF($J3836="Nso",0,VLOOKUP($A3833,'Class-9'!$B$9:$FL$108,66,0)))</f>
        <v/>
      </c>
    </row>
    <row r="3853" spans="1:15" ht="16.5" customHeight="1">
      <c r="A3853" s="1138"/>
      <c r="B3853" s="417" t="s">
        <v>200</v>
      </c>
      <c r="C3853" s="1112" t="str">
        <f>'Class-9'!$BP$3</f>
        <v>MATHEMATICS</v>
      </c>
      <c r="D3853" s="1113"/>
      <c r="E3853" s="81">
        <f>IF($J3836="TC",0,IF($J3836="Nso",0,VLOOKUP($A3833,'Class-9'!$B$9:$FL$108,67,0)))</f>
        <v>0</v>
      </c>
      <c r="F3853" s="81">
        <f>IF($J3836="TC",0,IF($J3836="Nso",0,VLOOKUP($A3833,'Class-9'!$B$9:$FL$108,68,0)))</f>
        <v>0</v>
      </c>
      <c r="G3853" s="257">
        <f t="shared" si="780"/>
        <v>0</v>
      </c>
      <c r="H3853" s="258">
        <f>IF($J3836="TC",0,IF($J3836="Nso",0,VLOOKUP($A3833,'Class-9'!$B$9:$FL$108,70,0)))</f>
        <v>0</v>
      </c>
      <c r="I3853" s="81">
        <f>IF($J3836="TC",0,IF($J3836="Nso",0,VLOOKUP($A3833,'Class-9'!$B$9:$FL$108,71,0)))</f>
        <v>0</v>
      </c>
      <c r="J3853" s="257">
        <f t="shared" si="781"/>
        <v>0</v>
      </c>
      <c r="K3853" s="81">
        <f>IF($J3836="TC",0,IF($J3836="Nso",0,VLOOKUP($A3833,'Class-9'!$B$9:$FL$108,73,0)))</f>
        <v>0</v>
      </c>
      <c r="L3853" s="81">
        <f>IF($J3836="Nso",0,VLOOKUP($A3833,'Class-9'!$B$9:$FL$108,74,0))</f>
        <v>0</v>
      </c>
      <c r="M3853" s="257">
        <f t="shared" si="782"/>
        <v>0</v>
      </c>
      <c r="N3853" s="81">
        <f t="shared" si="783"/>
        <v>0</v>
      </c>
      <c r="O3853" s="82" t="str">
        <f>IF($J3836="TC",0,IF($J3836="Nso",0,VLOOKUP($A3833,'Class-9'!$B$9:$FL$108,80,0)))</f>
        <v/>
      </c>
    </row>
    <row r="3854" spans="1:15" ht="16.5" customHeight="1">
      <c r="A3854" s="1138"/>
      <c r="B3854" s="417" t="s">
        <v>200</v>
      </c>
      <c r="C3854" s="1114" t="str">
        <f>'Class-9'!$CD$3</f>
        <v>SCIENCE</v>
      </c>
      <c r="D3854" s="1115"/>
      <c r="E3854" s="411">
        <f>IF($J3836="TC",0,IF($J3836="Nso",0,VLOOKUP($A3833,'Class-9'!$B$9:$FL$108,81,0)))</f>
        <v>0</v>
      </c>
      <c r="F3854" s="411">
        <f>IF($J3836="TC",0,IF($J3836="Nso",0,VLOOKUP($A3833,'Class-9'!$B$9:$FL$108,82,0)))</f>
        <v>0</v>
      </c>
      <c r="G3854" s="412">
        <f t="shared" si="780"/>
        <v>0</v>
      </c>
      <c r="H3854" s="413">
        <f>IF($J3836="TC",0,IF($J3836="Nso",0,VLOOKUP($A3833,'Class-9'!$B$9:$FL$108,84,0)))</f>
        <v>0</v>
      </c>
      <c r="I3854" s="411">
        <f>IF($J3836="TC",0,IF($J3836="Nso",0,VLOOKUP($A3833,'Class-9'!$B$9:$FL$108,85,0)))</f>
        <v>0</v>
      </c>
      <c r="J3854" s="412">
        <f t="shared" si="781"/>
        <v>0</v>
      </c>
      <c r="K3854" s="411">
        <f>IF($J3836="TC",0,IF($J3836="Nso",0,VLOOKUP($A3833,'Class-9'!$B$9:$FL$108,87,0)))</f>
        <v>0</v>
      </c>
      <c r="L3854" s="411">
        <f>IF($J3836="Nso",0,VLOOKUP($A3833,'Class-9'!$B$9:$FL$108,88,0))</f>
        <v>0</v>
      </c>
      <c r="M3854" s="412">
        <f t="shared" si="782"/>
        <v>0</v>
      </c>
      <c r="N3854" s="411">
        <f t="shared" si="783"/>
        <v>0</v>
      </c>
      <c r="O3854" s="414" t="str">
        <f>IF($J3836="TC",0,IF($J3836="Nso",0,VLOOKUP($A3833,'Class-9'!$B$9:$FL$108,94,0)))</f>
        <v/>
      </c>
    </row>
    <row r="3855" spans="1:15" ht="16.5" customHeight="1" thickBot="1">
      <c r="A3855" s="1138"/>
      <c r="B3855" s="417" t="s">
        <v>200</v>
      </c>
      <c r="C3855" s="1114" t="str">
        <f>'Class-9'!$CR$3</f>
        <v>SOCIAL SCIENCE</v>
      </c>
      <c r="D3855" s="1115"/>
      <c r="E3855" s="411">
        <f>IF($J3837="TC",0,IF($J3836="Nso",0,VLOOKUP($A3833,'Class-9'!$B$9:$FL$108,95,0)))</f>
        <v>0</v>
      </c>
      <c r="F3855" s="411">
        <f>IF($J3837="TC",0,IF($J3836="Nso",0,VLOOKUP($A3833,'Class-9'!$B$9:$FL$108,96,0)))</f>
        <v>0</v>
      </c>
      <c r="G3855" s="412">
        <f t="shared" si="780"/>
        <v>0</v>
      </c>
      <c r="H3855" s="413">
        <f>IF($J3837="TC",0,IF($J3836="Nso",0,VLOOKUP($A3833,'Class-9'!$B$9:$FL$108,98,0)))</f>
        <v>0</v>
      </c>
      <c r="I3855" s="411">
        <f>IF($J3837="TC",0,IF($J3836="Nso",0,VLOOKUP($A3833,'Class-9'!$B$9:$FL$108,99,0)))</f>
        <v>0</v>
      </c>
      <c r="J3855" s="412">
        <f t="shared" si="781"/>
        <v>0</v>
      </c>
      <c r="K3855" s="411">
        <f>IF($J3837="TC",0,IF($J3836="Nso",0,VLOOKUP($A3833,'Class-9'!$B$9:$FL$108,101,0)))</f>
        <v>0</v>
      </c>
      <c r="L3855" s="411">
        <f>IF($J3837="Nso",0,VLOOKUP($A3833,'Class-9'!$B$9:$FL$108,102,0))</f>
        <v>0</v>
      </c>
      <c r="M3855" s="412">
        <f t="shared" si="782"/>
        <v>0</v>
      </c>
      <c r="N3855" s="411">
        <f t="shared" si="783"/>
        <v>0</v>
      </c>
      <c r="O3855" s="414" t="str">
        <f>IF($J3837="TC",0,IF($J3836="Nso",0,VLOOKUP($A3833,'Class-9'!$B$9:$FL$108,108,0)))</f>
        <v/>
      </c>
    </row>
    <row r="3856" spans="1:15" ht="23.25" customHeight="1">
      <c r="A3856" s="1138"/>
      <c r="B3856" s="417" t="s">
        <v>200</v>
      </c>
      <c r="C3856" s="1116" t="s">
        <v>89</v>
      </c>
      <c r="D3856" s="1117"/>
      <c r="E3856" s="1118"/>
      <c r="F3856" s="1122" t="s">
        <v>90</v>
      </c>
      <c r="G3856" s="1123"/>
      <c r="H3856" s="1124" t="s">
        <v>91</v>
      </c>
      <c r="I3856" s="1125"/>
      <c r="J3856" s="1126" t="s">
        <v>47</v>
      </c>
      <c r="K3856" s="1127"/>
      <c r="L3856" s="415" t="s">
        <v>111</v>
      </c>
      <c r="M3856" s="1128" t="s">
        <v>45</v>
      </c>
      <c r="N3856" s="1129"/>
      <c r="O3856" s="416" t="s">
        <v>49</v>
      </c>
    </row>
    <row r="3857" spans="1:15" ht="20.25" customHeight="1" thickBot="1">
      <c r="A3857" s="1138"/>
      <c r="B3857" s="417" t="s">
        <v>200</v>
      </c>
      <c r="C3857" s="1119"/>
      <c r="D3857" s="1120"/>
      <c r="E3857" s="1121"/>
      <c r="F3857" s="1130">
        <f>IF($J3836="TC",0,IF($J3836="Nso",0,VLOOKUP($A3833,'Class-9'!$B$9:$FL$108,160,0)))</f>
        <v>0</v>
      </c>
      <c r="G3857" s="1131"/>
      <c r="H3857" s="1130">
        <f>IF($J3836="TC",0,IF($J3836="Nso",0,VLOOKUP($A3833,'Class-9'!$B$9:$FL$108,161,0)))</f>
        <v>0</v>
      </c>
      <c r="I3857" s="1131"/>
      <c r="J3857" s="1132">
        <f>IF($J3836="TC",0,IF($J3836="Nso",0,VLOOKUP($A3833,'Class-9'!$B$9:$FL$108,162,0)))</f>
        <v>0</v>
      </c>
      <c r="K3857" s="1133"/>
      <c r="L3857" s="259" t="str">
        <f>IF($J3836="TC",0,IF($J3836="Nso",0,VLOOKUP($A3833,'Class-9'!$B$9:$FL$108,163,0)))</f>
        <v/>
      </c>
      <c r="M3857" s="1134" t="str">
        <f>IF($J3836="TC","TC",IF($J3836="Nso","NSO",VLOOKUP($A3833,'Class-9'!$B$9:$FL$108,164,0)))</f>
        <v/>
      </c>
      <c r="N3857" s="1135"/>
      <c r="O3857" s="79" t="str">
        <f>IF($J3836="Nso",0,VLOOKUP($A3833,'Class-9'!$B$9:$FL$108,166,0))</f>
        <v/>
      </c>
    </row>
    <row r="3858" spans="1:15" ht="20.25" customHeight="1">
      <c r="A3858" s="1138"/>
      <c r="B3858" s="417" t="s">
        <v>200</v>
      </c>
      <c r="C3858" s="1061" t="s">
        <v>64</v>
      </c>
      <c r="D3858" s="1062"/>
      <c r="E3858" s="1062"/>
      <c r="F3858" s="1062"/>
      <c r="G3858" s="1062"/>
      <c r="H3858" s="1063"/>
      <c r="I3858" s="1064" t="s">
        <v>65</v>
      </c>
      <c r="J3858" s="1065"/>
      <c r="K3858" s="1065"/>
      <c r="L3858" s="83">
        <f>VLOOKUP($A3833,'Class-9'!$B$9:$FL$108,157,0)</f>
        <v>0</v>
      </c>
      <c r="M3858" s="1066" t="s">
        <v>121</v>
      </c>
      <c r="N3858" s="1067"/>
      <c r="O3858" s="1068"/>
    </row>
    <row r="3859" spans="1:15" ht="20.25" customHeight="1" thickBot="1">
      <c r="A3859" s="1138"/>
      <c r="B3859" s="417" t="s">
        <v>200</v>
      </c>
      <c r="C3859" s="1069" t="s">
        <v>60</v>
      </c>
      <c r="D3859" s="1070"/>
      <c r="E3859" s="1070"/>
      <c r="F3859" s="1071" t="s">
        <v>192</v>
      </c>
      <c r="G3859" s="1071"/>
      <c r="H3859" s="260" t="s">
        <v>53</v>
      </c>
      <c r="I3859" s="1072" t="s">
        <v>66</v>
      </c>
      <c r="J3859" s="1073"/>
      <c r="K3859" s="1073"/>
      <c r="L3859" s="113">
        <f>VLOOKUP($A3833,'Class-9'!$B$9:$FL$108,158,0)</f>
        <v>0</v>
      </c>
      <c r="M3859" s="1074" t="str">
        <f>IF($J3836="TC",0,IF($J3836="Nso",0,VLOOKUP($A3833,'Class-9'!$B$9:$FL$108,159,0)))</f>
        <v/>
      </c>
      <c r="N3859" s="1075"/>
      <c r="O3859" s="1076"/>
    </row>
    <row r="3860" spans="1:15" ht="17.25" customHeight="1">
      <c r="A3860" s="1138"/>
      <c r="B3860" s="417" t="s">
        <v>200</v>
      </c>
      <c r="C3860" s="1069"/>
      <c r="D3860" s="1070"/>
      <c r="E3860" s="1070"/>
      <c r="F3860" s="1071"/>
      <c r="G3860" s="1071"/>
      <c r="H3860" s="261" t="s">
        <v>119</v>
      </c>
      <c r="I3860" s="1077" t="s">
        <v>67</v>
      </c>
      <c r="J3860" s="1078"/>
      <c r="K3860" s="1078"/>
      <c r="L3860" s="1079">
        <f>IF($J3836="TC","Transferred",IF($J3836="Nso","NameSeparated",VLOOKUP($A3833,'Class-9'!$B$9:$FL$108,167,0)))</f>
        <v>0</v>
      </c>
      <c r="M3860" s="1079"/>
      <c r="N3860" s="1079"/>
      <c r="O3860" s="1080"/>
    </row>
    <row r="3861" spans="1:15" ht="17.25" customHeight="1">
      <c r="A3861" s="1138"/>
      <c r="B3861" s="417" t="s">
        <v>200</v>
      </c>
      <c r="C3861" s="1081" t="str">
        <f>'Class-9'!$DF$3</f>
        <v>Foundation Of Information Tech.</v>
      </c>
      <c r="D3861" s="1082"/>
      <c r="E3861" s="1083"/>
      <c r="F3861" s="1084" t="str">
        <f>IF($J3836="TC",0,IF($J3836="Nso",0,VLOOKUP($A3833,'Class-9'!$B$9:$GP$108,185,0)))</f>
        <v>0/200</v>
      </c>
      <c r="G3861" s="1084"/>
      <c r="H3861" s="78" t="str">
        <f>IF($J3836="TC",0,IF($J3836="Nso",0,VLOOKUP($A3833,'Class-9'!$B$9:$GP$108,120,0)))</f>
        <v/>
      </c>
      <c r="I3861" s="1085" t="s">
        <v>79</v>
      </c>
      <c r="J3861" s="1086"/>
      <c r="K3861" s="1086"/>
      <c r="L3861" s="1087">
        <f>'Class-9'!$T$2</f>
        <v>44676</v>
      </c>
      <c r="M3861" s="1088"/>
      <c r="N3861" s="1088"/>
      <c r="O3861" s="1089"/>
    </row>
    <row r="3862" spans="1:15" ht="21" customHeight="1">
      <c r="A3862" s="1138"/>
      <c r="B3862" s="417" t="s">
        <v>200</v>
      </c>
      <c r="C3862" s="1090" t="str">
        <f>'Class-9'!$DR$3</f>
        <v>Health &amp; Phy. Edu.</v>
      </c>
      <c r="D3862" s="1084"/>
      <c r="E3862" s="1084"/>
      <c r="F3862" s="1030" t="str">
        <f>IF($J3836="TC",0,IF($J3836="Nso",0,VLOOKUP($A3833,'Class-9'!$B$9:$GP$108,189,0)))</f>
        <v>0/200</v>
      </c>
      <c r="G3862" s="1031"/>
      <c r="H3862" s="78" t="str">
        <f>IF($J3836="TC",0,IF($J3836="Nso",0,VLOOKUP($A3833,'Class-9'!$B$9:$GP$108,132,0)))</f>
        <v/>
      </c>
      <c r="I3862" s="1091"/>
      <c r="J3862" s="1092"/>
      <c r="K3862" s="1092"/>
      <c r="L3862" s="1092"/>
      <c r="M3862" s="1092"/>
      <c r="N3862" s="1092"/>
      <c r="O3862" s="1093"/>
    </row>
    <row r="3863" spans="1:15" ht="21" customHeight="1">
      <c r="A3863" s="1138"/>
      <c r="B3863" s="417" t="s">
        <v>200</v>
      </c>
      <c r="C3863" s="1028" t="str">
        <f>'Class-9'!$ED$3</f>
        <v>S.U.P.W.</v>
      </c>
      <c r="D3863" s="1029"/>
      <c r="E3863" s="1029"/>
      <c r="F3863" s="1030" t="str">
        <f>IF($J3836="TC",0,IF($J3836="Nso",0,VLOOKUP($A3833,'Class-9'!$B$9:$GP$108,193,0)))</f>
        <v>0/100</v>
      </c>
      <c r="G3863" s="1031"/>
      <c r="H3863" s="78" t="str">
        <f>IF($J3836="TC",0,IF($J3836="Nso",0,VLOOKUP($A3833,'Class-9'!$B$9:$GP$108,138,0)))</f>
        <v/>
      </c>
      <c r="I3863" s="1094"/>
      <c r="J3863" s="1095"/>
      <c r="K3863" s="1095"/>
      <c r="L3863" s="1095"/>
      <c r="M3863" s="1095"/>
      <c r="N3863" s="1095"/>
      <c r="O3863" s="1096"/>
    </row>
    <row r="3864" spans="1:15" ht="14.25" customHeight="1">
      <c r="A3864" s="1138"/>
      <c r="B3864" s="417" t="s">
        <v>200</v>
      </c>
      <c r="C3864" s="1028" t="str">
        <f>'Class-9'!$EJ$3</f>
        <v>ART EDUCATION</v>
      </c>
      <c r="D3864" s="1029"/>
      <c r="E3864" s="1029"/>
      <c r="F3864" s="1030" t="str">
        <f>IF($J3835="TC",0,IF($J3835="Nso",0,VLOOKUP($A3833,'Class-9'!$B$9:$GP$108,197,0)))</f>
        <v>0/100</v>
      </c>
      <c r="G3864" s="1031"/>
      <c r="H3864" s="78" t="str">
        <f>IF($J3835="TC",0,IF($J3835="Nso",0,VLOOKUP($A3833,'Class-9'!$B$9:$GP$108,144,0)))</f>
        <v/>
      </c>
      <c r="I3864" s="1032" t="s">
        <v>92</v>
      </c>
      <c r="J3864" s="1033"/>
      <c r="K3864" s="1033"/>
      <c r="L3864" s="1033"/>
      <c r="M3864" s="1033"/>
      <c r="N3864" s="1033"/>
      <c r="O3864" s="1034"/>
    </row>
    <row r="3865" spans="1:15" ht="14.25" customHeight="1" thickBot="1">
      <c r="A3865" s="1138"/>
      <c r="B3865" s="417" t="s">
        <v>200</v>
      </c>
      <c r="C3865" s="1035" t="str">
        <f>'Class-9'!$EP$3</f>
        <v>H &amp; C RAJ</v>
      </c>
      <c r="D3865" s="1036"/>
      <c r="E3865" s="1036"/>
      <c r="F3865" s="1037" t="str">
        <f>IF($J3836="TC",0,IF($J3836="Nso",0,VLOOKUP($A3833,'Class-9'!$B$9:$GU$108,201,0)))</f>
        <v>0/200</v>
      </c>
      <c r="G3865" s="1038"/>
      <c r="H3865" s="374" t="str">
        <f>IF($J3836="TC",0,IF($J3836="Nso",0,VLOOKUP($A3833,'Class-9'!$B$9:$GU$108,156,0)))</f>
        <v/>
      </c>
      <c r="I3865" s="1032" t="s">
        <v>73</v>
      </c>
      <c r="J3865" s="1033"/>
      <c r="K3865" s="1033"/>
      <c r="L3865" s="1033"/>
      <c r="M3865" s="1033"/>
      <c r="N3865" s="1033"/>
      <c r="O3865" s="1034"/>
    </row>
    <row r="3866" spans="1:15" ht="20.25" customHeight="1">
      <c r="A3866" s="1138"/>
      <c r="B3866" s="417" t="s">
        <v>200</v>
      </c>
      <c r="C3866" s="1046" t="s">
        <v>204</v>
      </c>
      <c r="D3866" s="1047"/>
      <c r="E3866" s="1048"/>
      <c r="F3866" s="1055" t="s">
        <v>205</v>
      </c>
      <c r="G3866" s="1056"/>
      <c r="H3866" s="434" t="s">
        <v>34</v>
      </c>
      <c r="I3866" s="1039" t="s">
        <v>74</v>
      </c>
      <c r="J3866" s="1033"/>
      <c r="K3866" s="1033"/>
      <c r="L3866" s="1033"/>
      <c r="M3866" s="1033"/>
      <c r="N3866" s="1033"/>
      <c r="O3866" s="1034"/>
    </row>
    <row r="3867" spans="1:15" ht="20.25" customHeight="1">
      <c r="A3867" s="1138"/>
      <c r="B3867" s="417" t="s">
        <v>200</v>
      </c>
      <c r="C3867" s="1049"/>
      <c r="D3867" s="1050"/>
      <c r="E3867" s="1051"/>
      <c r="F3867" s="1057" t="s">
        <v>206</v>
      </c>
      <c r="G3867" s="1058"/>
      <c r="H3867" s="435" t="s">
        <v>203</v>
      </c>
      <c r="I3867" s="1040" t="s">
        <v>75</v>
      </c>
      <c r="J3867" s="1041"/>
      <c r="K3867" s="1041"/>
      <c r="L3867" s="1041"/>
      <c r="M3867" s="1041"/>
      <c r="N3867" s="1041"/>
      <c r="O3867" s="1042"/>
    </row>
    <row r="3868" spans="1:15" ht="16.5" customHeight="1">
      <c r="A3868" s="1138"/>
      <c r="B3868" s="417" t="s">
        <v>200</v>
      </c>
      <c r="C3868" s="1049"/>
      <c r="D3868" s="1050"/>
      <c r="E3868" s="1051"/>
      <c r="F3868" s="1057" t="s">
        <v>210</v>
      </c>
      <c r="G3868" s="1058"/>
      <c r="H3868" s="435" t="s">
        <v>68</v>
      </c>
      <c r="I3868" s="1043"/>
      <c r="J3868" s="1044"/>
      <c r="K3868" s="1044"/>
      <c r="L3868" s="1044"/>
      <c r="M3868" s="1044"/>
      <c r="N3868" s="1044"/>
      <c r="O3868" s="1045"/>
    </row>
    <row r="3869" spans="1:15" ht="16.5" customHeight="1">
      <c r="A3869" s="1138"/>
      <c r="B3869" s="417" t="s">
        <v>200</v>
      </c>
      <c r="C3869" s="1049"/>
      <c r="D3869" s="1050"/>
      <c r="E3869" s="1051"/>
      <c r="F3869" s="1057" t="s">
        <v>211</v>
      </c>
      <c r="G3869" s="1058"/>
      <c r="H3869" s="435" t="s">
        <v>69</v>
      </c>
      <c r="I3869" s="1043"/>
      <c r="J3869" s="1044"/>
      <c r="K3869" s="1044"/>
      <c r="L3869" s="1044"/>
      <c r="M3869" s="1044"/>
      <c r="N3869" s="1044"/>
      <c r="O3869" s="1045"/>
    </row>
    <row r="3870" spans="1:15" ht="16.5" customHeight="1">
      <c r="A3870" s="1138"/>
      <c r="B3870" s="417" t="s">
        <v>200</v>
      </c>
      <c r="C3870" s="1049"/>
      <c r="D3870" s="1050"/>
      <c r="E3870" s="1051"/>
      <c r="F3870" s="1057" t="s">
        <v>120</v>
      </c>
      <c r="G3870" s="1058"/>
      <c r="H3870" s="435" t="s">
        <v>71</v>
      </c>
      <c r="I3870" s="1022" t="s">
        <v>93</v>
      </c>
      <c r="J3870" s="1023"/>
      <c r="K3870" s="1023"/>
      <c r="L3870" s="1023"/>
      <c r="M3870" s="1023"/>
      <c r="N3870" s="1023"/>
      <c r="O3870" s="1024"/>
    </row>
    <row r="3871" spans="1:15" ht="16.5" customHeight="1" thickBot="1">
      <c r="A3871" s="1138"/>
      <c r="B3871" s="418" t="s">
        <v>200</v>
      </c>
      <c r="C3871" s="1052"/>
      <c r="D3871" s="1053"/>
      <c r="E3871" s="1054"/>
      <c r="F3871" s="1059" t="s">
        <v>208</v>
      </c>
      <c r="G3871" s="1060"/>
      <c r="H3871" s="436" t="s">
        <v>70</v>
      </c>
      <c r="I3871" s="1025"/>
      <c r="J3871" s="1026"/>
      <c r="K3871" s="1026"/>
      <c r="L3871" s="1026"/>
      <c r="M3871" s="1026"/>
      <c r="N3871" s="1026"/>
      <c r="O3871" s="1027"/>
    </row>
    <row r="3872" spans="1:15" ht="24.75" customHeight="1" thickTop="1" thickBot="1">
      <c r="A3872" s="263">
        <f>A3833+1</f>
        <v>99</v>
      </c>
      <c r="B3872" s="1137" t="s">
        <v>56</v>
      </c>
      <c r="C3872" s="1137"/>
      <c r="D3872" s="1137"/>
      <c r="E3872" s="1137"/>
      <c r="F3872" s="1137"/>
      <c r="G3872" s="1137"/>
      <c r="H3872" s="1137"/>
      <c r="I3872" s="1137"/>
      <c r="J3872" s="1137"/>
      <c r="K3872" s="1137"/>
      <c r="L3872" s="1137"/>
      <c r="M3872" s="1137"/>
      <c r="N3872" s="1137"/>
      <c r="O3872" s="1137"/>
    </row>
    <row r="3873" spans="1:16" s="430" customFormat="1" ht="30.75" customHeight="1" thickTop="1">
      <c r="A3873" s="1138"/>
      <c r="B3873" s="1139"/>
      <c r="C3873" s="1140"/>
      <c r="D3873" s="1143" t="str">
        <f>Master!$E$8</f>
        <v>Govt. Sr. Secondary School Raimalwada</v>
      </c>
      <c r="E3873" s="1144"/>
      <c r="F3873" s="1144"/>
      <c r="G3873" s="1144"/>
      <c r="H3873" s="1144"/>
      <c r="I3873" s="1144"/>
      <c r="J3873" s="1144"/>
      <c r="K3873" s="1144"/>
      <c r="L3873" s="1144"/>
      <c r="M3873" s="1144"/>
      <c r="N3873" s="1144"/>
      <c r="O3873" s="1145"/>
    </row>
    <row r="3874" spans="1:16" ht="26.25" customHeight="1" thickBot="1">
      <c r="A3874" s="1138"/>
      <c r="B3874" s="1141"/>
      <c r="C3874" s="1142"/>
      <c r="D3874" s="1146" t="str">
        <f>Master!$E$11</f>
        <v>P.S.-Bapini (Jodhpur)</v>
      </c>
      <c r="E3874" s="1147"/>
      <c r="F3874" s="1147"/>
      <c r="G3874" s="1147"/>
      <c r="H3874" s="1147"/>
      <c r="I3874" s="1147"/>
      <c r="J3874" s="1147"/>
      <c r="K3874" s="1147"/>
      <c r="L3874" s="1147"/>
      <c r="M3874" s="1147"/>
      <c r="N3874" s="1147"/>
      <c r="O3874" s="1148"/>
    </row>
    <row r="3875" spans="1:16" ht="22.5" customHeight="1">
      <c r="A3875" s="1138"/>
      <c r="B3875" s="262"/>
      <c r="C3875" s="1149" t="s">
        <v>183</v>
      </c>
      <c r="D3875" s="1150"/>
      <c r="E3875" s="1150"/>
      <c r="F3875" s="1150"/>
      <c r="G3875" s="1151"/>
      <c r="H3875" s="1158" t="s">
        <v>156</v>
      </c>
      <c r="I3875" s="1158"/>
      <c r="J3875" s="1161">
        <f>VLOOKUP($A3872,'Class-9'!$B$9:$K$108,6)</f>
        <v>0</v>
      </c>
      <c r="K3875" s="1162"/>
      <c r="L3875" s="1167" t="s">
        <v>76</v>
      </c>
      <c r="M3875" s="1168"/>
      <c r="N3875" s="1169" t="str">
        <f>Master!$E$14</f>
        <v>08151106901</v>
      </c>
      <c r="O3875" s="1170"/>
    </row>
    <row r="3876" spans="1:16" ht="18.75" customHeight="1">
      <c r="A3876" s="1138"/>
      <c r="B3876" s="37"/>
      <c r="C3876" s="1152"/>
      <c r="D3876" s="1153"/>
      <c r="E3876" s="1153"/>
      <c r="F3876" s="1153"/>
      <c r="G3876" s="1154"/>
      <c r="H3876" s="1159"/>
      <c r="I3876" s="1159"/>
      <c r="J3876" s="1163"/>
      <c r="K3876" s="1164"/>
      <c r="L3876" s="1171" t="s">
        <v>72</v>
      </c>
      <c r="M3876" s="1172"/>
      <c r="N3876" s="1172"/>
      <c r="O3876" s="1173"/>
      <c r="P3876" s="104" t="s">
        <v>191</v>
      </c>
    </row>
    <row r="3877" spans="1:16" ht="23.25" customHeight="1" thickBot="1">
      <c r="A3877" s="1138"/>
      <c r="B3877" s="37"/>
      <c r="C3877" s="1155"/>
      <c r="D3877" s="1156"/>
      <c r="E3877" s="1156"/>
      <c r="F3877" s="1156"/>
      <c r="G3877" s="1157"/>
      <c r="H3877" s="1160"/>
      <c r="I3877" s="1160"/>
      <c r="J3877" s="1165"/>
      <c r="K3877" s="1166"/>
      <c r="L3877" s="1174" t="s">
        <v>57</v>
      </c>
      <c r="M3877" s="1175"/>
      <c r="N3877" s="1176" t="str">
        <f>Master!$E$6</f>
        <v>2021-22</v>
      </c>
      <c r="O3877" s="1177"/>
    </row>
    <row r="3878" spans="1:16" ht="20.25" customHeight="1">
      <c r="A3878" s="1138"/>
      <c r="B3878" s="417" t="s">
        <v>200</v>
      </c>
      <c r="C3878" s="1178" t="s">
        <v>22</v>
      </c>
      <c r="D3878" s="1179"/>
      <c r="E3878" s="1179"/>
      <c r="F3878" s="1180"/>
      <c r="G3878" s="23" t="s">
        <v>181</v>
      </c>
      <c r="H3878" s="1181">
        <f>VLOOKUP($A3872,'Class-9'!$B$9:$FL$108,4,0)</f>
        <v>0</v>
      </c>
      <c r="I3878" s="1181"/>
      <c r="J3878" s="1181"/>
      <c r="K3878" s="1181"/>
      <c r="L3878" s="1181"/>
      <c r="M3878" s="1181"/>
      <c r="N3878" s="1181"/>
      <c r="O3878" s="1182"/>
    </row>
    <row r="3879" spans="1:16" ht="20.25" customHeight="1">
      <c r="A3879" s="1138"/>
      <c r="B3879" s="417" t="s">
        <v>200</v>
      </c>
      <c r="C3879" s="1183" t="s">
        <v>24</v>
      </c>
      <c r="D3879" s="1184"/>
      <c r="E3879" s="1184"/>
      <c r="F3879" s="1185"/>
      <c r="G3879" s="31" t="s">
        <v>181</v>
      </c>
      <c r="H3879" s="1186">
        <f>VLOOKUP($A3872,'Class-9'!$B$9:$FL$108,7,0)</f>
        <v>0</v>
      </c>
      <c r="I3879" s="1186"/>
      <c r="J3879" s="1186"/>
      <c r="K3879" s="1186"/>
      <c r="L3879" s="1186"/>
      <c r="M3879" s="1186"/>
      <c r="N3879" s="1186"/>
      <c r="O3879" s="1187"/>
    </row>
    <row r="3880" spans="1:16" ht="20.25" customHeight="1">
      <c r="A3880" s="1138"/>
      <c r="B3880" s="417" t="s">
        <v>200</v>
      </c>
      <c r="C3880" s="1183" t="s">
        <v>25</v>
      </c>
      <c r="D3880" s="1184"/>
      <c r="E3880" s="1184"/>
      <c r="F3880" s="1185"/>
      <c r="G3880" s="31" t="s">
        <v>181</v>
      </c>
      <c r="H3880" s="1186">
        <f>VLOOKUP($A3872,'Class-9'!$B$9:$FL$108,8,0)</f>
        <v>0</v>
      </c>
      <c r="I3880" s="1186"/>
      <c r="J3880" s="1186"/>
      <c r="K3880" s="1186"/>
      <c r="L3880" s="1186"/>
      <c r="M3880" s="1186"/>
      <c r="N3880" s="1186"/>
      <c r="O3880" s="1187"/>
    </row>
    <row r="3881" spans="1:16" ht="20.25" customHeight="1">
      <c r="A3881" s="1138"/>
      <c r="B3881" s="417" t="s">
        <v>200</v>
      </c>
      <c r="C3881" s="1183" t="s">
        <v>58</v>
      </c>
      <c r="D3881" s="1184"/>
      <c r="E3881" s="1184"/>
      <c r="F3881" s="1185"/>
      <c r="G3881" s="31" t="s">
        <v>181</v>
      </c>
      <c r="H3881" s="1186">
        <f>VLOOKUP($A3872,'Class-9'!$B$9:$FL$108,9,0)</f>
        <v>0</v>
      </c>
      <c r="I3881" s="1186"/>
      <c r="J3881" s="1186"/>
      <c r="K3881" s="1186"/>
      <c r="L3881" s="1186"/>
      <c r="M3881" s="1186"/>
      <c r="N3881" s="1186"/>
      <c r="O3881" s="1187"/>
    </row>
    <row r="3882" spans="1:16" ht="20.25" customHeight="1">
      <c r="A3882" s="1138"/>
      <c r="B3882" s="417" t="s">
        <v>200</v>
      </c>
      <c r="C3882" s="1183" t="s">
        <v>59</v>
      </c>
      <c r="D3882" s="1184"/>
      <c r="E3882" s="1184"/>
      <c r="F3882" s="1185"/>
      <c r="G3882" s="31" t="s">
        <v>181</v>
      </c>
      <c r="H3882" s="1188" t="str">
        <f>CONCATENATE('Class-9'!$G$4,'Class-9'!$J$4)</f>
        <v>9(A)</v>
      </c>
      <c r="I3882" s="1186"/>
      <c r="J3882" s="1186"/>
      <c r="K3882" s="1186"/>
      <c r="L3882" s="1186"/>
      <c r="M3882" s="1186"/>
      <c r="N3882" s="1186"/>
      <c r="O3882" s="1187"/>
    </row>
    <row r="3883" spans="1:16" ht="20.25" customHeight="1" thickBot="1">
      <c r="A3883" s="1138"/>
      <c r="B3883" s="417" t="s">
        <v>200</v>
      </c>
      <c r="C3883" s="1189" t="s">
        <v>27</v>
      </c>
      <c r="D3883" s="1190"/>
      <c r="E3883" s="1190"/>
      <c r="F3883" s="1191"/>
      <c r="G3883" s="80" t="s">
        <v>181</v>
      </c>
      <c r="H3883" s="1192">
        <f>VLOOKUP($A3872,'Class-9'!$B$9:$FL$108,10,0)</f>
        <v>0</v>
      </c>
      <c r="I3883" s="1192"/>
      <c r="J3883" s="1192"/>
      <c r="K3883" s="1192"/>
      <c r="L3883" s="1192"/>
      <c r="M3883" s="1192"/>
      <c r="N3883" s="1192"/>
      <c r="O3883" s="1193"/>
    </row>
    <row r="3884" spans="1:16" ht="16.5" customHeight="1">
      <c r="A3884" s="1138"/>
      <c r="B3884" s="417" t="s">
        <v>200</v>
      </c>
      <c r="C3884" s="1194" t="s">
        <v>60</v>
      </c>
      <c r="D3884" s="1195"/>
      <c r="E3884" s="1198" t="s">
        <v>81</v>
      </c>
      <c r="F3884" s="1198" t="s">
        <v>82</v>
      </c>
      <c r="G3884" s="1200" t="s">
        <v>32</v>
      </c>
      <c r="H3884" s="1202" t="s">
        <v>61</v>
      </c>
      <c r="I3884" s="1202"/>
      <c r="J3884" s="1203"/>
      <c r="K3884" s="1204" t="s">
        <v>97</v>
      </c>
      <c r="L3884" s="1205"/>
      <c r="M3884" s="1206"/>
      <c r="N3884" s="1097" t="s">
        <v>88</v>
      </c>
      <c r="O3884" s="1099" t="s">
        <v>118</v>
      </c>
    </row>
    <row r="3885" spans="1:16" ht="16.5" customHeight="1">
      <c r="A3885" s="1138"/>
      <c r="B3885" s="417" t="s">
        <v>200</v>
      </c>
      <c r="C3885" s="1196"/>
      <c r="D3885" s="1197"/>
      <c r="E3885" s="1199"/>
      <c r="F3885" s="1199"/>
      <c r="G3885" s="1201"/>
      <c r="H3885" s="428" t="s">
        <v>31</v>
      </c>
      <c r="I3885" s="254" t="s">
        <v>194</v>
      </c>
      <c r="J3885" s="429" t="s">
        <v>32</v>
      </c>
      <c r="K3885" s="428" t="s">
        <v>31</v>
      </c>
      <c r="L3885" s="254" t="s">
        <v>194</v>
      </c>
      <c r="M3885" s="429" t="s">
        <v>32</v>
      </c>
      <c r="N3885" s="1098"/>
      <c r="O3885" s="1100"/>
    </row>
    <row r="3886" spans="1:16" ht="16.5" customHeight="1" thickBot="1">
      <c r="A3886" s="1138"/>
      <c r="B3886" s="417" t="s">
        <v>200</v>
      </c>
      <c r="C3886" s="1102" t="s">
        <v>62</v>
      </c>
      <c r="D3886" s="1103"/>
      <c r="E3886" s="253">
        <f>'Class-9'!$L$7</f>
        <v>10</v>
      </c>
      <c r="F3886" s="253">
        <f>'Class-9'!$M$7</f>
        <v>10</v>
      </c>
      <c r="G3886" s="255">
        <f>SUM(E3886:F3886)</f>
        <v>20</v>
      </c>
      <c r="H3886" s="253">
        <f>'Class-9'!$O$7</f>
        <v>24</v>
      </c>
      <c r="I3886" s="253">
        <f>'Class-9'!$P$7</f>
        <v>6</v>
      </c>
      <c r="J3886" s="255">
        <f>SUM(H3886:I3886)</f>
        <v>30</v>
      </c>
      <c r="K3886" s="253">
        <f>'Class-9'!$R$7</f>
        <v>40</v>
      </c>
      <c r="L3886" s="253">
        <f>'Class-9'!$S$7</f>
        <v>10</v>
      </c>
      <c r="M3886" s="255">
        <f>SUM(K3886:L3886)</f>
        <v>50</v>
      </c>
      <c r="N3886" s="129">
        <f>SUM(G3886,J3886,M3886)</f>
        <v>100</v>
      </c>
      <c r="O3886" s="1101"/>
    </row>
    <row r="3887" spans="1:16" ht="16.5" customHeight="1">
      <c r="A3887" s="1138"/>
      <c r="B3887" s="417" t="s">
        <v>200</v>
      </c>
      <c r="C3887" s="1104" t="str">
        <f>'Class-9'!$L$3</f>
        <v>HINDI</v>
      </c>
      <c r="D3887" s="1105"/>
      <c r="E3887" s="81">
        <f>IF($J3875="TC",0,IF($J3875="Nso",0,VLOOKUP($A3872,'Class-9'!$B$9:$FL$108,11,0)))</f>
        <v>0</v>
      </c>
      <c r="F3887" s="81">
        <f>IF($J3875="TC",0,IF($J3875="Nso",0,VLOOKUP($A3872,'Class-9'!$B$9:$FL$108,12,0)))</f>
        <v>0</v>
      </c>
      <c r="G3887" s="256">
        <f>E3887+F3887</f>
        <v>0</v>
      </c>
      <c r="H3887" s="81">
        <f>IF($J3875="TC",0,IF($J3875="Nso",0,VLOOKUP($A3872,'Class-9'!$B$9:$FL$108,14,0)))</f>
        <v>0</v>
      </c>
      <c r="I3887" s="81">
        <f>IF($J3875="TC",0,IF($J3875="Nso",0,VLOOKUP($A3872,'Class-9'!$B$9:$FL$108,15,0)))</f>
        <v>0</v>
      </c>
      <c r="J3887" s="256">
        <f>H3887+I3887</f>
        <v>0</v>
      </c>
      <c r="K3887" s="81">
        <f>IF($J3875="TC",0,IF($J3875="Nso",0,VLOOKUP($A3872,'Class-9'!$B$9:$FL$108,17,0)))</f>
        <v>0</v>
      </c>
      <c r="L3887" s="81">
        <f>IF($J3875="Nso",0,VLOOKUP($A3872,'Class-9'!$B$9:$FL$108,18,0))</f>
        <v>0</v>
      </c>
      <c r="M3887" s="256">
        <f>K3887+L3887</f>
        <v>0</v>
      </c>
      <c r="N3887" s="81">
        <f>G3887+J3887+M3887</f>
        <v>0</v>
      </c>
      <c r="O3887" s="82" t="str">
        <f>IF($J3875="TC",0,IF($J3875="Nso",0,VLOOKUP($A3872,'Class-9'!$B$9:$FL$108,24,0)))</f>
        <v/>
      </c>
    </row>
    <row r="3888" spans="1:16" ht="16.5" customHeight="1" thickBot="1">
      <c r="A3888" s="1138"/>
      <c r="B3888" s="417" t="s">
        <v>200</v>
      </c>
      <c r="C3888" s="1106" t="str">
        <f>'Class-9'!$Z$3</f>
        <v>ENGLISH</v>
      </c>
      <c r="D3888" s="1107"/>
      <c r="E3888" s="419">
        <f>IF($J3875="TC",0,IF($J3875="Nso",0,VLOOKUP($A3872,'Class-9'!$B$9:$FL$108,25,0)))</f>
        <v>0</v>
      </c>
      <c r="F3888" s="419">
        <f>IF($J3875="TC",0,IF($J3875="Nso",0,VLOOKUP($A3872,'Class-9'!$B$9:$FL$108,26,0)))</f>
        <v>0</v>
      </c>
      <c r="G3888" s="420">
        <f t="shared" ref="G3888" si="784">E3888+F3888</f>
        <v>0</v>
      </c>
      <c r="H3888" s="421">
        <f>IF($J3875="TC",0,IF($J3875="Nso",0,VLOOKUP($A3872,'Class-9'!$B$9:$FL$108,28,0)))</f>
        <v>0</v>
      </c>
      <c r="I3888" s="419">
        <f>IF($J3875="TC",0,IF($J3875="Nso",0,VLOOKUP($A3872,'Class-9'!$B$9:$FL$108,29,0)))</f>
        <v>0</v>
      </c>
      <c r="J3888" s="420">
        <f t="shared" ref="J3888" si="785">H3888+I3888</f>
        <v>0</v>
      </c>
      <c r="K3888" s="419">
        <f>IF($J3875="TC",0,IF($J3875="Nso",0,VLOOKUP($A3872,'Class-9'!$B$9:$FL$108,31,0)))</f>
        <v>0</v>
      </c>
      <c r="L3888" s="419">
        <f>IF($J3875="Nso",0,VLOOKUP($A3872,'Class-9'!$B$9:$FL$108,32,0))</f>
        <v>0</v>
      </c>
      <c r="M3888" s="420">
        <f t="shared" ref="M3888" si="786">K3888+L3888</f>
        <v>0</v>
      </c>
      <c r="N3888" s="419">
        <f t="shared" ref="N3888" si="787">G3888+J3888+M3888</f>
        <v>0</v>
      </c>
      <c r="O3888" s="422" t="str">
        <f>IF($J3875="TC",0,IF($J3875="Nso",0,VLOOKUP($A3872,'Class-9'!$B$9:$FL$108,38,0)))</f>
        <v/>
      </c>
    </row>
    <row r="3889" spans="1:15" ht="16.5" customHeight="1" thickBot="1">
      <c r="A3889" s="1138"/>
      <c r="B3889" s="417" t="s">
        <v>200</v>
      </c>
      <c r="C3889" s="1108" t="s">
        <v>62</v>
      </c>
      <c r="D3889" s="1109"/>
      <c r="E3889" s="424">
        <f>'Class-9'!$AN$7</f>
        <v>20</v>
      </c>
      <c r="F3889" s="424">
        <f>'Class-9'!$AO$7</f>
        <v>20</v>
      </c>
      <c r="G3889" s="425">
        <f>SUM(E3889:F3889)</f>
        <v>40</v>
      </c>
      <c r="H3889" s="424">
        <f>'Class-9'!$AQ$7</f>
        <v>48</v>
      </c>
      <c r="I3889" s="424">
        <f>'Class-9'!$AR$7</f>
        <v>12</v>
      </c>
      <c r="J3889" s="425">
        <f>SUM(H3889:I3889)</f>
        <v>60</v>
      </c>
      <c r="K3889" s="424">
        <f>'Class-9'!$AT$7</f>
        <v>80</v>
      </c>
      <c r="L3889" s="424">
        <f>'Class-9'!$AU$7</f>
        <v>20</v>
      </c>
      <c r="M3889" s="425">
        <f>SUM(K3889:L3889)</f>
        <v>100</v>
      </c>
      <c r="N3889" s="426">
        <f>SUM(G3889,J3889,M3889)</f>
        <v>200</v>
      </c>
      <c r="O3889" s="427" t="s">
        <v>201</v>
      </c>
    </row>
    <row r="3890" spans="1:15" ht="16.5" customHeight="1">
      <c r="A3890" s="1138"/>
      <c r="B3890" s="417" t="s">
        <v>200</v>
      </c>
      <c r="C3890" s="1110" t="str">
        <f>'Class-9'!$AN$3</f>
        <v>SANSKRIT-I</v>
      </c>
      <c r="D3890" s="1111"/>
      <c r="E3890" s="81">
        <f>IF($J3875="TC",0,IF($J3875="Nso",0,VLOOKUP($A3872,'Class-9'!$B$9:$FL$108,39,0)))</f>
        <v>0</v>
      </c>
      <c r="F3890" s="81">
        <f>IF($J3875="TC",0,IF($J3875="TC",0,IF($J3875="Nso",0,VLOOKUP($A3872,'Class-9'!$B$9:$FL$108,40,0))))</f>
        <v>0</v>
      </c>
      <c r="G3890" s="423">
        <f t="shared" ref="G3890:G3894" si="788">E3890+F3890</f>
        <v>0</v>
      </c>
      <c r="H3890" s="410">
        <f>IF($J3875="TC",0,IF($J3875="Nso",0,VLOOKUP($A3872,'Class-9'!$B$9:$FL$108,42,0)))</f>
        <v>0</v>
      </c>
      <c r="I3890" s="81">
        <f>IF($J3875="TC",0,IF($J3875="Nso",0,VLOOKUP($A3872,'Class-9'!$B$9:$FL$108,43,0)))</f>
        <v>0</v>
      </c>
      <c r="J3890" s="423">
        <f t="shared" ref="J3890:J3894" si="789">H3890+I3890</f>
        <v>0</v>
      </c>
      <c r="K3890" s="81">
        <f>IF($J3875="TC",0,IF($J3875="Nso",0,VLOOKUP($A3872,'Class-9'!$B$9:$FL$108,45,0)))</f>
        <v>0</v>
      </c>
      <c r="L3890" s="81">
        <f>IF($J3875="Nso",0,VLOOKUP($A3872,'Class-9'!$B$9:$FL$108,46,0))</f>
        <v>0</v>
      </c>
      <c r="M3890" s="423">
        <f t="shared" ref="M3890:M3894" si="790">K3890+L3890</f>
        <v>0</v>
      </c>
      <c r="N3890" s="81">
        <f t="shared" ref="N3890:N3894" si="791">G3890+J3890+M3890</f>
        <v>0</v>
      </c>
      <c r="O3890" s="82" t="str">
        <f>IF($J3875="TC",0,IF($J3875="Nso",0,VLOOKUP($A3872,'Class-9'!$B$9:$FL$108,52,0)))</f>
        <v/>
      </c>
    </row>
    <row r="3891" spans="1:15" ht="16.5" customHeight="1">
      <c r="A3891" s="1138"/>
      <c r="B3891" s="417" t="s">
        <v>200</v>
      </c>
      <c r="C3891" s="1112" t="str">
        <f>'Class-9'!$BB$3</f>
        <v>SANSKRIT-II</v>
      </c>
      <c r="D3891" s="1113"/>
      <c r="E3891" s="81">
        <f>IF($J3875="TC",0,IF($J3875="Nso",0,VLOOKUP($A3872,'Class-9'!$B$9:$FL$108,53,0)))</f>
        <v>0</v>
      </c>
      <c r="F3891" s="81">
        <f>IF($J3875="TC",0,IF($J3875="Nso",0,VLOOKUP($A3872,'Class-9'!$B$9:$FL$108,54,0)))</f>
        <v>0</v>
      </c>
      <c r="G3891" s="257">
        <f t="shared" si="788"/>
        <v>0</v>
      </c>
      <c r="H3891" s="258">
        <f>IF($J3875="TC",0,IF($J3875="Nso",0,VLOOKUP($A3872,'Class-9'!$B$9:$FL$108,56,0)))</f>
        <v>0</v>
      </c>
      <c r="I3891" s="81">
        <f>IF($J3875="TC",0,IF($J3875="Nso",0,VLOOKUP($A3872,'Class-9'!$B$9:$FL$108,57,0)))</f>
        <v>0</v>
      </c>
      <c r="J3891" s="257">
        <f t="shared" si="789"/>
        <v>0</v>
      </c>
      <c r="K3891" s="81">
        <f>IF($J3875="TC",0,IF($J3875="Nso",0,VLOOKUP($A3872,'Class-9'!$B$9:$FL$108,59,0)))</f>
        <v>0</v>
      </c>
      <c r="L3891" s="81">
        <f>IF($J3875="Nso",0,VLOOKUP($A3872,'Class-9'!$B$9:$FL$108,60,0))</f>
        <v>0</v>
      </c>
      <c r="M3891" s="257">
        <f t="shared" si="790"/>
        <v>0</v>
      </c>
      <c r="N3891" s="81">
        <f t="shared" si="791"/>
        <v>0</v>
      </c>
      <c r="O3891" s="82" t="str">
        <f>IF($J3875="TC",0,IF($J3875="Nso",0,VLOOKUP($A3872,'Class-9'!$B$9:$FL$108,66,0)))</f>
        <v/>
      </c>
    </row>
    <row r="3892" spans="1:15" ht="16.5" customHeight="1">
      <c r="A3892" s="1138"/>
      <c r="B3892" s="417" t="s">
        <v>200</v>
      </c>
      <c r="C3892" s="1112" t="str">
        <f>'Class-9'!$BP$3</f>
        <v>MATHEMATICS</v>
      </c>
      <c r="D3892" s="1113"/>
      <c r="E3892" s="81">
        <f>IF($J3875="TC",0,IF($J3875="Nso",0,VLOOKUP($A3872,'Class-9'!$B$9:$FL$108,67,0)))</f>
        <v>0</v>
      </c>
      <c r="F3892" s="81">
        <f>IF($J3875="TC",0,IF($J3875="Nso",0,VLOOKUP($A3872,'Class-9'!$B$9:$FL$108,68,0)))</f>
        <v>0</v>
      </c>
      <c r="G3892" s="257">
        <f t="shared" si="788"/>
        <v>0</v>
      </c>
      <c r="H3892" s="258">
        <f>IF($J3875="TC",0,IF($J3875="Nso",0,VLOOKUP($A3872,'Class-9'!$B$9:$FL$108,70,0)))</f>
        <v>0</v>
      </c>
      <c r="I3892" s="81">
        <f>IF($J3875="TC",0,IF($J3875="Nso",0,VLOOKUP($A3872,'Class-9'!$B$9:$FL$108,71,0)))</f>
        <v>0</v>
      </c>
      <c r="J3892" s="257">
        <f t="shared" si="789"/>
        <v>0</v>
      </c>
      <c r="K3892" s="81">
        <f>IF($J3875="TC",0,IF($J3875="Nso",0,VLOOKUP($A3872,'Class-9'!$B$9:$FL$108,73,0)))</f>
        <v>0</v>
      </c>
      <c r="L3892" s="81">
        <f>IF($J3875="Nso",0,VLOOKUP($A3872,'Class-9'!$B$9:$FL$108,74,0))</f>
        <v>0</v>
      </c>
      <c r="M3892" s="257">
        <f t="shared" si="790"/>
        <v>0</v>
      </c>
      <c r="N3892" s="81">
        <f t="shared" si="791"/>
        <v>0</v>
      </c>
      <c r="O3892" s="82" t="str">
        <f>IF($J3875="TC",0,IF($J3875="Nso",0,VLOOKUP($A3872,'Class-9'!$B$9:$FL$108,80,0)))</f>
        <v/>
      </c>
    </row>
    <row r="3893" spans="1:15" ht="16.5" customHeight="1">
      <c r="A3893" s="1138"/>
      <c r="B3893" s="417" t="s">
        <v>200</v>
      </c>
      <c r="C3893" s="1114" t="str">
        <f>'Class-9'!$CD$3</f>
        <v>SCIENCE</v>
      </c>
      <c r="D3893" s="1115"/>
      <c r="E3893" s="411">
        <f>IF($J3875="TC",0,IF($J3875="Nso",0,VLOOKUP($A3872,'Class-9'!$B$9:$FL$108,81,0)))</f>
        <v>0</v>
      </c>
      <c r="F3893" s="411">
        <f>IF($J3875="TC",0,IF($J3875="Nso",0,VLOOKUP($A3872,'Class-9'!$B$9:$FL$108,82,0)))</f>
        <v>0</v>
      </c>
      <c r="G3893" s="412">
        <f t="shared" si="788"/>
        <v>0</v>
      </c>
      <c r="H3893" s="413">
        <f>IF($J3875="TC",0,IF($J3875="Nso",0,VLOOKUP($A3872,'Class-9'!$B$9:$FL$108,84,0)))</f>
        <v>0</v>
      </c>
      <c r="I3893" s="411">
        <f>IF($J3875="TC",0,IF($J3875="Nso",0,VLOOKUP($A3872,'Class-9'!$B$9:$FL$108,85,0)))</f>
        <v>0</v>
      </c>
      <c r="J3893" s="412">
        <f t="shared" si="789"/>
        <v>0</v>
      </c>
      <c r="K3893" s="411">
        <f>IF($J3875="TC",0,IF($J3875="Nso",0,VLOOKUP($A3872,'Class-9'!$B$9:$FL$108,87,0)))</f>
        <v>0</v>
      </c>
      <c r="L3893" s="411">
        <f>IF($J3875="Nso",0,VLOOKUP($A3872,'Class-9'!$B$9:$FL$108,88,0))</f>
        <v>0</v>
      </c>
      <c r="M3893" s="412">
        <f t="shared" si="790"/>
        <v>0</v>
      </c>
      <c r="N3893" s="411">
        <f t="shared" si="791"/>
        <v>0</v>
      </c>
      <c r="O3893" s="414" t="str">
        <f>IF($J3875="TC",0,IF($J3875="Nso",0,VLOOKUP($A3872,'Class-9'!$B$9:$FL$108,94,0)))</f>
        <v/>
      </c>
    </row>
    <row r="3894" spans="1:15" ht="16.5" customHeight="1" thickBot="1">
      <c r="A3894" s="1138"/>
      <c r="B3894" s="417" t="s">
        <v>200</v>
      </c>
      <c r="C3894" s="1114" t="str">
        <f>'Class-9'!$CR$3</f>
        <v>SOCIAL SCIENCE</v>
      </c>
      <c r="D3894" s="1115"/>
      <c r="E3894" s="411">
        <f>IF($J3876="TC",0,IF($J3875="Nso",0,VLOOKUP($A3872,'Class-9'!$B$9:$FL$108,95,0)))</f>
        <v>0</v>
      </c>
      <c r="F3894" s="411">
        <f>IF($J3876="TC",0,IF($J3875="Nso",0,VLOOKUP($A3872,'Class-9'!$B$9:$FL$108,96,0)))</f>
        <v>0</v>
      </c>
      <c r="G3894" s="412">
        <f t="shared" si="788"/>
        <v>0</v>
      </c>
      <c r="H3894" s="413">
        <f>IF($J3876="TC",0,IF($J3875="Nso",0,VLOOKUP($A3872,'Class-9'!$B$9:$FL$108,98,0)))</f>
        <v>0</v>
      </c>
      <c r="I3894" s="411">
        <f>IF($J3876="TC",0,IF($J3875="Nso",0,VLOOKUP($A3872,'Class-9'!$B$9:$FL$108,99,0)))</f>
        <v>0</v>
      </c>
      <c r="J3894" s="412">
        <f t="shared" si="789"/>
        <v>0</v>
      </c>
      <c r="K3894" s="411">
        <f>IF($J3876="TC",0,IF($J3875="Nso",0,VLOOKUP($A3872,'Class-9'!$B$9:$FL$108,101,0)))</f>
        <v>0</v>
      </c>
      <c r="L3894" s="411">
        <f>IF($J3876="Nso",0,VLOOKUP($A3872,'Class-9'!$B$9:$FL$108,102,0))</f>
        <v>0</v>
      </c>
      <c r="M3894" s="412">
        <f t="shared" si="790"/>
        <v>0</v>
      </c>
      <c r="N3894" s="411">
        <f t="shared" si="791"/>
        <v>0</v>
      </c>
      <c r="O3894" s="414" t="str">
        <f>IF($J3876="TC",0,IF($J3875="Nso",0,VLOOKUP($A3872,'Class-9'!$B$9:$FL$108,108,0)))</f>
        <v/>
      </c>
    </row>
    <row r="3895" spans="1:15" ht="23.25" customHeight="1">
      <c r="A3895" s="1138"/>
      <c r="B3895" s="417" t="s">
        <v>200</v>
      </c>
      <c r="C3895" s="1116" t="s">
        <v>89</v>
      </c>
      <c r="D3895" s="1117"/>
      <c r="E3895" s="1118"/>
      <c r="F3895" s="1122" t="s">
        <v>90</v>
      </c>
      <c r="G3895" s="1123"/>
      <c r="H3895" s="1124" t="s">
        <v>91</v>
      </c>
      <c r="I3895" s="1125"/>
      <c r="J3895" s="1126" t="s">
        <v>47</v>
      </c>
      <c r="K3895" s="1127"/>
      <c r="L3895" s="415" t="s">
        <v>111</v>
      </c>
      <c r="M3895" s="1128" t="s">
        <v>45</v>
      </c>
      <c r="N3895" s="1129"/>
      <c r="O3895" s="416" t="s">
        <v>49</v>
      </c>
    </row>
    <row r="3896" spans="1:15" ht="20.25" customHeight="1" thickBot="1">
      <c r="A3896" s="1138"/>
      <c r="B3896" s="417" t="s">
        <v>200</v>
      </c>
      <c r="C3896" s="1119"/>
      <c r="D3896" s="1120"/>
      <c r="E3896" s="1121"/>
      <c r="F3896" s="1130">
        <f>IF($J3875="TC",0,IF($J3875="Nso",0,VLOOKUP($A3872,'Class-9'!$B$9:$FL$108,160,0)))</f>
        <v>0</v>
      </c>
      <c r="G3896" s="1131"/>
      <c r="H3896" s="1130">
        <f>IF($J3875="TC",0,IF($J3875="Nso",0,VLOOKUP($A3872,'Class-9'!$B$9:$FL$108,161,0)))</f>
        <v>0</v>
      </c>
      <c r="I3896" s="1131"/>
      <c r="J3896" s="1132">
        <f>IF($J3875="TC",0,IF($J3875="Nso",0,VLOOKUP($A3872,'Class-9'!$B$9:$FL$108,162,0)))</f>
        <v>0</v>
      </c>
      <c r="K3896" s="1133"/>
      <c r="L3896" s="259" t="str">
        <f>IF($J3875="TC",0,IF($J3875="Nso",0,VLOOKUP($A3872,'Class-9'!$B$9:$FL$108,163,0)))</f>
        <v/>
      </c>
      <c r="M3896" s="1134" t="str">
        <f>IF($J3875="TC","TC",IF($J3875="Nso","NSO",VLOOKUP($A3872,'Class-9'!$B$9:$FL$108,164,0)))</f>
        <v/>
      </c>
      <c r="N3896" s="1135"/>
      <c r="O3896" s="79" t="str">
        <f>IF($J3875="Nso",0,VLOOKUP($A3872,'Class-9'!$B$9:$FL$108,166,0))</f>
        <v/>
      </c>
    </row>
    <row r="3897" spans="1:15" ht="20.25" customHeight="1">
      <c r="A3897" s="1138"/>
      <c r="B3897" s="417" t="s">
        <v>200</v>
      </c>
      <c r="C3897" s="1061" t="s">
        <v>64</v>
      </c>
      <c r="D3897" s="1062"/>
      <c r="E3897" s="1062"/>
      <c r="F3897" s="1062"/>
      <c r="G3897" s="1062"/>
      <c r="H3897" s="1063"/>
      <c r="I3897" s="1064" t="s">
        <v>65</v>
      </c>
      <c r="J3897" s="1065"/>
      <c r="K3897" s="1065"/>
      <c r="L3897" s="83">
        <f>VLOOKUP($A3872,'Class-9'!$B$9:$FL$108,157,0)</f>
        <v>0</v>
      </c>
      <c r="M3897" s="1066" t="s">
        <v>121</v>
      </c>
      <c r="N3897" s="1067"/>
      <c r="O3897" s="1068"/>
    </row>
    <row r="3898" spans="1:15" ht="20.25" customHeight="1" thickBot="1">
      <c r="A3898" s="1138"/>
      <c r="B3898" s="417" t="s">
        <v>200</v>
      </c>
      <c r="C3898" s="1069" t="s">
        <v>60</v>
      </c>
      <c r="D3898" s="1070"/>
      <c r="E3898" s="1070"/>
      <c r="F3898" s="1071" t="s">
        <v>192</v>
      </c>
      <c r="G3898" s="1071"/>
      <c r="H3898" s="260" t="s">
        <v>53</v>
      </c>
      <c r="I3898" s="1072" t="s">
        <v>66</v>
      </c>
      <c r="J3898" s="1073"/>
      <c r="K3898" s="1073"/>
      <c r="L3898" s="113">
        <f>VLOOKUP($A3872,'Class-9'!$B$9:$FL$108,158,0)</f>
        <v>0</v>
      </c>
      <c r="M3898" s="1074" t="str">
        <f>IF($J3875="TC",0,IF($J3875="Nso",0,VLOOKUP($A3872,'Class-9'!$B$9:$FL$108,159,0)))</f>
        <v/>
      </c>
      <c r="N3898" s="1075"/>
      <c r="O3898" s="1076"/>
    </row>
    <row r="3899" spans="1:15" ht="17.25" customHeight="1">
      <c r="A3899" s="1138"/>
      <c r="B3899" s="417" t="s">
        <v>200</v>
      </c>
      <c r="C3899" s="1069"/>
      <c r="D3899" s="1070"/>
      <c r="E3899" s="1070"/>
      <c r="F3899" s="1071"/>
      <c r="G3899" s="1071"/>
      <c r="H3899" s="261" t="s">
        <v>119</v>
      </c>
      <c r="I3899" s="1077" t="s">
        <v>67</v>
      </c>
      <c r="J3899" s="1078"/>
      <c r="K3899" s="1078"/>
      <c r="L3899" s="1079">
        <f>IF($J3875="TC","Transferred",IF($J3875="Nso","NameSeparated",VLOOKUP($A3872,'Class-9'!$B$9:$FL$108,167,0)))</f>
        <v>0</v>
      </c>
      <c r="M3899" s="1079"/>
      <c r="N3899" s="1079"/>
      <c r="O3899" s="1080"/>
    </row>
    <row r="3900" spans="1:15" ht="17.25" customHeight="1">
      <c r="A3900" s="1138"/>
      <c r="B3900" s="417" t="s">
        <v>200</v>
      </c>
      <c r="C3900" s="1081" t="str">
        <f>'Class-9'!$DF$3</f>
        <v>Foundation Of Information Tech.</v>
      </c>
      <c r="D3900" s="1082"/>
      <c r="E3900" s="1083"/>
      <c r="F3900" s="1084" t="str">
        <f>IF($J3875="TC",0,IF($J3875="Nso",0,VLOOKUP($A3872,'Class-9'!$B$9:$GP$108,185,0)))</f>
        <v>0/200</v>
      </c>
      <c r="G3900" s="1084"/>
      <c r="H3900" s="78" t="str">
        <f>IF($J3875="TC",0,IF($J3875="Nso",0,VLOOKUP($A3872,'Class-9'!$B$9:$GP$108,120,0)))</f>
        <v/>
      </c>
      <c r="I3900" s="1085" t="s">
        <v>79</v>
      </c>
      <c r="J3900" s="1086"/>
      <c r="K3900" s="1086"/>
      <c r="L3900" s="1087">
        <f>'Class-9'!$T$2</f>
        <v>44676</v>
      </c>
      <c r="M3900" s="1088"/>
      <c r="N3900" s="1088"/>
      <c r="O3900" s="1089"/>
    </row>
    <row r="3901" spans="1:15" ht="21" customHeight="1">
      <c r="A3901" s="1138"/>
      <c r="B3901" s="417" t="s">
        <v>200</v>
      </c>
      <c r="C3901" s="1090" t="str">
        <f>'Class-9'!$DR$3</f>
        <v>Health &amp; Phy. Edu.</v>
      </c>
      <c r="D3901" s="1084"/>
      <c r="E3901" s="1084"/>
      <c r="F3901" s="1030" t="str">
        <f>IF($J3875="TC",0,IF($J3875="Nso",0,VLOOKUP($A3872,'Class-9'!$B$9:$GP$108,189,0)))</f>
        <v>0/200</v>
      </c>
      <c r="G3901" s="1031"/>
      <c r="H3901" s="78" t="str">
        <f>IF($J3875="TC",0,IF($J3875="Nso",0,VLOOKUP($A3872,'Class-9'!$B$9:$GP$108,132,0)))</f>
        <v/>
      </c>
      <c r="I3901" s="1091"/>
      <c r="J3901" s="1092"/>
      <c r="K3901" s="1092"/>
      <c r="L3901" s="1092"/>
      <c r="M3901" s="1092"/>
      <c r="N3901" s="1092"/>
      <c r="O3901" s="1093"/>
    </row>
    <row r="3902" spans="1:15" ht="21" customHeight="1">
      <c r="A3902" s="1138"/>
      <c r="B3902" s="417" t="s">
        <v>200</v>
      </c>
      <c r="C3902" s="1028" t="str">
        <f>'Class-9'!$ED$3</f>
        <v>S.U.P.W.</v>
      </c>
      <c r="D3902" s="1029"/>
      <c r="E3902" s="1029"/>
      <c r="F3902" s="1030" t="str">
        <f>IF($J3875="TC",0,IF($J3875="Nso",0,VLOOKUP($A3872,'Class-9'!$B$9:$GP$108,193,0)))</f>
        <v>0/100</v>
      </c>
      <c r="G3902" s="1031"/>
      <c r="H3902" s="78" t="str">
        <f>IF($J3875="TC",0,IF($J3875="Nso",0,VLOOKUP($A3872,'Class-9'!$B$9:$GP$108,138,0)))</f>
        <v/>
      </c>
      <c r="I3902" s="1094"/>
      <c r="J3902" s="1095"/>
      <c r="K3902" s="1095"/>
      <c r="L3902" s="1095"/>
      <c r="M3902" s="1095"/>
      <c r="N3902" s="1095"/>
      <c r="O3902" s="1096"/>
    </row>
    <row r="3903" spans="1:15" ht="14.25" customHeight="1">
      <c r="A3903" s="1138"/>
      <c r="B3903" s="417" t="s">
        <v>200</v>
      </c>
      <c r="C3903" s="1028" t="str">
        <f>'Class-9'!$EJ$3</f>
        <v>ART EDUCATION</v>
      </c>
      <c r="D3903" s="1029"/>
      <c r="E3903" s="1029"/>
      <c r="F3903" s="1030" t="str">
        <f>IF($J3874="TC",0,IF($J3874="Nso",0,VLOOKUP($A3872,'Class-9'!$B$9:$GP$108,197,0)))</f>
        <v>0/100</v>
      </c>
      <c r="G3903" s="1031"/>
      <c r="H3903" s="78" t="str">
        <f>IF($J3874="TC",0,IF($J3874="Nso",0,VLOOKUP($A3872,'Class-9'!$B$9:$GP$108,144,0)))</f>
        <v/>
      </c>
      <c r="I3903" s="1032" t="s">
        <v>92</v>
      </c>
      <c r="J3903" s="1033"/>
      <c r="K3903" s="1033"/>
      <c r="L3903" s="1033"/>
      <c r="M3903" s="1033"/>
      <c r="N3903" s="1033"/>
      <c r="O3903" s="1034"/>
    </row>
    <row r="3904" spans="1:15" ht="14.25" customHeight="1" thickBot="1">
      <c r="A3904" s="1138"/>
      <c r="B3904" s="417" t="s">
        <v>200</v>
      </c>
      <c r="C3904" s="1035" t="str">
        <f>'Class-9'!$EP$3</f>
        <v>H &amp; C RAJ</v>
      </c>
      <c r="D3904" s="1036"/>
      <c r="E3904" s="1036"/>
      <c r="F3904" s="1037" t="str">
        <f>IF($J3875="TC",0,IF($J3875="Nso",0,VLOOKUP($A3872,'Class-9'!$B$9:$GU$108,201,0)))</f>
        <v>0/200</v>
      </c>
      <c r="G3904" s="1038"/>
      <c r="H3904" s="374" t="str">
        <f>IF($J3875="TC",0,IF($J3875="Nso",0,VLOOKUP($A3872,'Class-9'!$B$9:$GU$108,156,0)))</f>
        <v/>
      </c>
      <c r="I3904" s="1032" t="s">
        <v>73</v>
      </c>
      <c r="J3904" s="1033"/>
      <c r="K3904" s="1033"/>
      <c r="L3904" s="1033"/>
      <c r="M3904" s="1033"/>
      <c r="N3904" s="1033"/>
      <c r="O3904" s="1034"/>
    </row>
    <row r="3905" spans="1:16" ht="20.25" customHeight="1">
      <c r="A3905" s="1138"/>
      <c r="B3905" s="417" t="s">
        <v>200</v>
      </c>
      <c r="C3905" s="1046" t="s">
        <v>204</v>
      </c>
      <c r="D3905" s="1047"/>
      <c r="E3905" s="1048"/>
      <c r="F3905" s="1055" t="s">
        <v>205</v>
      </c>
      <c r="G3905" s="1056"/>
      <c r="H3905" s="434" t="s">
        <v>34</v>
      </c>
      <c r="I3905" s="1039" t="s">
        <v>74</v>
      </c>
      <c r="J3905" s="1033"/>
      <c r="K3905" s="1033"/>
      <c r="L3905" s="1033"/>
      <c r="M3905" s="1033"/>
      <c r="N3905" s="1033"/>
      <c r="O3905" s="1034"/>
    </row>
    <row r="3906" spans="1:16" ht="20.25" customHeight="1">
      <c r="A3906" s="1138"/>
      <c r="B3906" s="417" t="s">
        <v>200</v>
      </c>
      <c r="C3906" s="1049"/>
      <c r="D3906" s="1050"/>
      <c r="E3906" s="1051"/>
      <c r="F3906" s="1057" t="s">
        <v>206</v>
      </c>
      <c r="G3906" s="1058"/>
      <c r="H3906" s="435" t="s">
        <v>203</v>
      </c>
      <c r="I3906" s="1040" t="s">
        <v>75</v>
      </c>
      <c r="J3906" s="1041"/>
      <c r="K3906" s="1041"/>
      <c r="L3906" s="1041"/>
      <c r="M3906" s="1041"/>
      <c r="N3906" s="1041"/>
      <c r="O3906" s="1042"/>
    </row>
    <row r="3907" spans="1:16" ht="16.5" customHeight="1">
      <c r="A3907" s="1138"/>
      <c r="B3907" s="417" t="s">
        <v>200</v>
      </c>
      <c r="C3907" s="1049"/>
      <c r="D3907" s="1050"/>
      <c r="E3907" s="1051"/>
      <c r="F3907" s="1057" t="s">
        <v>210</v>
      </c>
      <c r="G3907" s="1058"/>
      <c r="H3907" s="435" t="s">
        <v>68</v>
      </c>
      <c r="I3907" s="1043"/>
      <c r="J3907" s="1044"/>
      <c r="K3907" s="1044"/>
      <c r="L3907" s="1044"/>
      <c r="M3907" s="1044"/>
      <c r="N3907" s="1044"/>
      <c r="O3907" s="1045"/>
    </row>
    <row r="3908" spans="1:16" ht="16.5" customHeight="1">
      <c r="A3908" s="1138"/>
      <c r="B3908" s="417" t="s">
        <v>200</v>
      </c>
      <c r="C3908" s="1049"/>
      <c r="D3908" s="1050"/>
      <c r="E3908" s="1051"/>
      <c r="F3908" s="1057" t="s">
        <v>211</v>
      </c>
      <c r="G3908" s="1058"/>
      <c r="H3908" s="435" t="s">
        <v>69</v>
      </c>
      <c r="I3908" s="1043"/>
      <c r="J3908" s="1044"/>
      <c r="K3908" s="1044"/>
      <c r="L3908" s="1044"/>
      <c r="M3908" s="1044"/>
      <c r="N3908" s="1044"/>
      <c r="O3908" s="1045"/>
    </row>
    <row r="3909" spans="1:16" ht="16.5" customHeight="1">
      <c r="A3909" s="1138"/>
      <c r="B3909" s="417" t="s">
        <v>200</v>
      </c>
      <c r="C3909" s="1049"/>
      <c r="D3909" s="1050"/>
      <c r="E3909" s="1051"/>
      <c r="F3909" s="1057" t="s">
        <v>120</v>
      </c>
      <c r="G3909" s="1058"/>
      <c r="H3909" s="435" t="s">
        <v>71</v>
      </c>
      <c r="I3909" s="1022" t="s">
        <v>93</v>
      </c>
      <c r="J3909" s="1023"/>
      <c r="K3909" s="1023"/>
      <c r="L3909" s="1023"/>
      <c r="M3909" s="1023"/>
      <c r="N3909" s="1023"/>
      <c r="O3909" s="1024"/>
    </row>
    <row r="3910" spans="1:16" ht="16.5" customHeight="1" thickBot="1">
      <c r="A3910" s="1138"/>
      <c r="B3910" s="418" t="s">
        <v>200</v>
      </c>
      <c r="C3910" s="1052"/>
      <c r="D3910" s="1053"/>
      <c r="E3910" s="1054"/>
      <c r="F3910" s="1059" t="s">
        <v>208</v>
      </c>
      <c r="G3910" s="1060"/>
      <c r="H3910" s="436" t="s">
        <v>70</v>
      </c>
      <c r="I3910" s="1025"/>
      <c r="J3910" s="1026"/>
      <c r="K3910" s="1026"/>
      <c r="L3910" s="1026"/>
      <c r="M3910" s="1026"/>
      <c r="N3910" s="1026"/>
      <c r="O3910" s="1027"/>
    </row>
    <row r="3911" spans="1:16" ht="15.75" thickTop="1">
      <c r="A3911" s="1136"/>
      <c r="B3911" s="1136"/>
      <c r="C3911" s="1136"/>
      <c r="D3911" s="1136"/>
      <c r="E3911" s="1136"/>
      <c r="F3911" s="1136"/>
      <c r="G3911" s="1136"/>
      <c r="H3911" s="1136"/>
      <c r="I3911" s="1136"/>
      <c r="J3911" s="1136"/>
      <c r="K3911" s="1136"/>
      <c r="L3911" s="1136"/>
      <c r="M3911" s="1136"/>
      <c r="N3911" s="1136"/>
      <c r="O3911" s="1136"/>
    </row>
    <row r="3912" spans="1:16" ht="24.75" customHeight="1" thickBot="1">
      <c r="A3912" s="263">
        <f>A3872+1</f>
        <v>100</v>
      </c>
      <c r="B3912" s="1137" t="s">
        <v>56</v>
      </c>
      <c r="C3912" s="1137"/>
      <c r="D3912" s="1137"/>
      <c r="E3912" s="1137"/>
      <c r="F3912" s="1137"/>
      <c r="G3912" s="1137"/>
      <c r="H3912" s="1137"/>
      <c r="I3912" s="1137"/>
      <c r="J3912" s="1137"/>
      <c r="K3912" s="1137"/>
      <c r="L3912" s="1137"/>
      <c r="M3912" s="1137"/>
      <c r="N3912" s="1137"/>
      <c r="O3912" s="1137"/>
    </row>
    <row r="3913" spans="1:16" s="430" customFormat="1" ht="30.75" customHeight="1" thickTop="1">
      <c r="A3913" s="1138"/>
      <c r="B3913" s="1139"/>
      <c r="C3913" s="1140"/>
      <c r="D3913" s="1143" t="str">
        <f>Master!$E$8</f>
        <v>Govt. Sr. Secondary School Raimalwada</v>
      </c>
      <c r="E3913" s="1144"/>
      <c r="F3913" s="1144"/>
      <c r="G3913" s="1144"/>
      <c r="H3913" s="1144"/>
      <c r="I3913" s="1144"/>
      <c r="J3913" s="1144"/>
      <c r="K3913" s="1144"/>
      <c r="L3913" s="1144"/>
      <c r="M3913" s="1144"/>
      <c r="N3913" s="1144"/>
      <c r="O3913" s="1145"/>
    </row>
    <row r="3914" spans="1:16" ht="26.25" customHeight="1" thickBot="1">
      <c r="A3914" s="1138"/>
      <c r="B3914" s="1141"/>
      <c r="C3914" s="1142"/>
      <c r="D3914" s="1146" t="str">
        <f>Master!$E$11</f>
        <v>P.S.-Bapini (Jodhpur)</v>
      </c>
      <c r="E3914" s="1147"/>
      <c r="F3914" s="1147"/>
      <c r="G3914" s="1147"/>
      <c r="H3914" s="1147"/>
      <c r="I3914" s="1147"/>
      <c r="J3914" s="1147"/>
      <c r="K3914" s="1147"/>
      <c r="L3914" s="1147"/>
      <c r="M3914" s="1147"/>
      <c r="N3914" s="1147"/>
      <c r="O3914" s="1148"/>
    </row>
    <row r="3915" spans="1:16" ht="22.5" customHeight="1">
      <c r="A3915" s="1138"/>
      <c r="B3915" s="262"/>
      <c r="C3915" s="1149" t="s">
        <v>183</v>
      </c>
      <c r="D3915" s="1150"/>
      <c r="E3915" s="1150"/>
      <c r="F3915" s="1150"/>
      <c r="G3915" s="1151"/>
      <c r="H3915" s="1158" t="s">
        <v>156</v>
      </c>
      <c r="I3915" s="1158"/>
      <c r="J3915" s="1161">
        <f>VLOOKUP($A3912,'Class-9'!$B$9:$K$108,6)</f>
        <v>0</v>
      </c>
      <c r="K3915" s="1162"/>
      <c r="L3915" s="1167" t="s">
        <v>76</v>
      </c>
      <c r="M3915" s="1168"/>
      <c r="N3915" s="1169" t="str">
        <f>Master!$E$14</f>
        <v>08151106901</v>
      </c>
      <c r="O3915" s="1170"/>
    </row>
    <row r="3916" spans="1:16" ht="18.75" customHeight="1">
      <c r="A3916" s="1138"/>
      <c r="B3916" s="37"/>
      <c r="C3916" s="1152"/>
      <c r="D3916" s="1153"/>
      <c r="E3916" s="1153"/>
      <c r="F3916" s="1153"/>
      <c r="G3916" s="1154"/>
      <c r="H3916" s="1159"/>
      <c r="I3916" s="1159"/>
      <c r="J3916" s="1163"/>
      <c r="K3916" s="1164"/>
      <c r="L3916" s="1171" t="s">
        <v>72</v>
      </c>
      <c r="M3916" s="1172"/>
      <c r="N3916" s="1172"/>
      <c r="O3916" s="1173"/>
      <c r="P3916" s="104" t="s">
        <v>191</v>
      </c>
    </row>
    <row r="3917" spans="1:16" ht="23.25" customHeight="1" thickBot="1">
      <c r="A3917" s="1138"/>
      <c r="B3917" s="37"/>
      <c r="C3917" s="1155"/>
      <c r="D3917" s="1156"/>
      <c r="E3917" s="1156"/>
      <c r="F3917" s="1156"/>
      <c r="G3917" s="1157"/>
      <c r="H3917" s="1160"/>
      <c r="I3917" s="1160"/>
      <c r="J3917" s="1165"/>
      <c r="K3917" s="1166"/>
      <c r="L3917" s="1174" t="s">
        <v>57</v>
      </c>
      <c r="M3917" s="1175"/>
      <c r="N3917" s="1176" t="str">
        <f>Master!$E$6</f>
        <v>2021-22</v>
      </c>
      <c r="O3917" s="1177"/>
    </row>
    <row r="3918" spans="1:16" ht="20.25" customHeight="1">
      <c r="A3918" s="1138"/>
      <c r="B3918" s="417" t="s">
        <v>200</v>
      </c>
      <c r="C3918" s="1178" t="s">
        <v>22</v>
      </c>
      <c r="D3918" s="1179"/>
      <c r="E3918" s="1179"/>
      <c r="F3918" s="1180"/>
      <c r="G3918" s="23" t="s">
        <v>181</v>
      </c>
      <c r="H3918" s="1181">
        <f>VLOOKUP($A3912,'Class-9'!$B$9:$FL$108,4,0)</f>
        <v>0</v>
      </c>
      <c r="I3918" s="1181"/>
      <c r="J3918" s="1181"/>
      <c r="K3918" s="1181"/>
      <c r="L3918" s="1181"/>
      <c r="M3918" s="1181"/>
      <c r="N3918" s="1181"/>
      <c r="O3918" s="1182"/>
    </row>
    <row r="3919" spans="1:16" ht="20.25" customHeight="1">
      <c r="A3919" s="1138"/>
      <c r="B3919" s="417" t="s">
        <v>200</v>
      </c>
      <c r="C3919" s="1183" t="s">
        <v>24</v>
      </c>
      <c r="D3919" s="1184"/>
      <c r="E3919" s="1184"/>
      <c r="F3919" s="1185"/>
      <c r="G3919" s="31" t="s">
        <v>181</v>
      </c>
      <c r="H3919" s="1186">
        <f>VLOOKUP($A3912,'Class-9'!$B$9:$FL$108,7,0)</f>
        <v>0</v>
      </c>
      <c r="I3919" s="1186"/>
      <c r="J3919" s="1186"/>
      <c r="K3919" s="1186"/>
      <c r="L3919" s="1186"/>
      <c r="M3919" s="1186"/>
      <c r="N3919" s="1186"/>
      <c r="O3919" s="1187"/>
    </row>
    <row r="3920" spans="1:16" ht="20.25" customHeight="1">
      <c r="A3920" s="1138"/>
      <c r="B3920" s="417" t="s">
        <v>200</v>
      </c>
      <c r="C3920" s="1183" t="s">
        <v>25</v>
      </c>
      <c r="D3920" s="1184"/>
      <c r="E3920" s="1184"/>
      <c r="F3920" s="1185"/>
      <c r="G3920" s="31" t="s">
        <v>181</v>
      </c>
      <c r="H3920" s="1186">
        <f>VLOOKUP($A3912,'Class-9'!$B$9:$FL$108,8,0)</f>
        <v>0</v>
      </c>
      <c r="I3920" s="1186"/>
      <c r="J3920" s="1186"/>
      <c r="K3920" s="1186"/>
      <c r="L3920" s="1186"/>
      <c r="M3920" s="1186"/>
      <c r="N3920" s="1186"/>
      <c r="O3920" s="1187"/>
    </row>
    <row r="3921" spans="1:15" ht="20.25" customHeight="1">
      <c r="A3921" s="1138"/>
      <c r="B3921" s="417" t="s">
        <v>200</v>
      </c>
      <c r="C3921" s="1183" t="s">
        <v>58</v>
      </c>
      <c r="D3921" s="1184"/>
      <c r="E3921" s="1184"/>
      <c r="F3921" s="1185"/>
      <c r="G3921" s="31" t="s">
        <v>181</v>
      </c>
      <c r="H3921" s="1186">
        <f>VLOOKUP($A3912,'Class-9'!$B$9:$FL$108,9,0)</f>
        <v>0</v>
      </c>
      <c r="I3921" s="1186"/>
      <c r="J3921" s="1186"/>
      <c r="K3921" s="1186"/>
      <c r="L3921" s="1186"/>
      <c r="M3921" s="1186"/>
      <c r="N3921" s="1186"/>
      <c r="O3921" s="1187"/>
    </row>
    <row r="3922" spans="1:15" ht="20.25" customHeight="1">
      <c r="A3922" s="1138"/>
      <c r="B3922" s="417" t="s">
        <v>200</v>
      </c>
      <c r="C3922" s="1183" t="s">
        <v>59</v>
      </c>
      <c r="D3922" s="1184"/>
      <c r="E3922" s="1184"/>
      <c r="F3922" s="1185"/>
      <c r="G3922" s="31" t="s">
        <v>181</v>
      </c>
      <c r="H3922" s="1188" t="str">
        <f>CONCATENATE('Class-9'!$G$4,'Class-9'!$J$4)</f>
        <v>9(A)</v>
      </c>
      <c r="I3922" s="1186"/>
      <c r="J3922" s="1186"/>
      <c r="K3922" s="1186"/>
      <c r="L3922" s="1186"/>
      <c r="M3922" s="1186"/>
      <c r="N3922" s="1186"/>
      <c r="O3922" s="1187"/>
    </row>
    <row r="3923" spans="1:15" ht="20.25" customHeight="1" thickBot="1">
      <c r="A3923" s="1138"/>
      <c r="B3923" s="417" t="s">
        <v>200</v>
      </c>
      <c r="C3923" s="1189" t="s">
        <v>27</v>
      </c>
      <c r="D3923" s="1190"/>
      <c r="E3923" s="1190"/>
      <c r="F3923" s="1191"/>
      <c r="G3923" s="80" t="s">
        <v>181</v>
      </c>
      <c r="H3923" s="1192">
        <f>VLOOKUP($A3912,'Class-9'!$B$9:$FL$108,10,0)</f>
        <v>0</v>
      </c>
      <c r="I3923" s="1192"/>
      <c r="J3923" s="1192"/>
      <c r="K3923" s="1192"/>
      <c r="L3923" s="1192"/>
      <c r="M3923" s="1192"/>
      <c r="N3923" s="1192"/>
      <c r="O3923" s="1193"/>
    </row>
    <row r="3924" spans="1:15" ht="16.5" customHeight="1">
      <c r="A3924" s="1138"/>
      <c r="B3924" s="417" t="s">
        <v>200</v>
      </c>
      <c r="C3924" s="1194" t="s">
        <v>60</v>
      </c>
      <c r="D3924" s="1195"/>
      <c r="E3924" s="1198" t="s">
        <v>81</v>
      </c>
      <c r="F3924" s="1198" t="s">
        <v>82</v>
      </c>
      <c r="G3924" s="1200" t="s">
        <v>32</v>
      </c>
      <c r="H3924" s="1202" t="s">
        <v>61</v>
      </c>
      <c r="I3924" s="1202"/>
      <c r="J3924" s="1203"/>
      <c r="K3924" s="1204" t="s">
        <v>97</v>
      </c>
      <c r="L3924" s="1205"/>
      <c r="M3924" s="1206"/>
      <c r="N3924" s="1097" t="s">
        <v>88</v>
      </c>
      <c r="O3924" s="1099" t="s">
        <v>118</v>
      </c>
    </row>
    <row r="3925" spans="1:15" ht="16.5" customHeight="1">
      <c r="A3925" s="1138"/>
      <c r="B3925" s="417" t="s">
        <v>200</v>
      </c>
      <c r="C3925" s="1196"/>
      <c r="D3925" s="1197"/>
      <c r="E3925" s="1199"/>
      <c r="F3925" s="1199"/>
      <c r="G3925" s="1201"/>
      <c r="H3925" s="428" t="s">
        <v>31</v>
      </c>
      <c r="I3925" s="254" t="s">
        <v>194</v>
      </c>
      <c r="J3925" s="429" t="s">
        <v>32</v>
      </c>
      <c r="K3925" s="428" t="s">
        <v>31</v>
      </c>
      <c r="L3925" s="254" t="s">
        <v>194</v>
      </c>
      <c r="M3925" s="429" t="s">
        <v>32</v>
      </c>
      <c r="N3925" s="1098"/>
      <c r="O3925" s="1100"/>
    </row>
    <row r="3926" spans="1:15" ht="16.5" customHeight="1" thickBot="1">
      <c r="A3926" s="1138"/>
      <c r="B3926" s="417" t="s">
        <v>200</v>
      </c>
      <c r="C3926" s="1102" t="s">
        <v>62</v>
      </c>
      <c r="D3926" s="1103"/>
      <c r="E3926" s="253">
        <f>'Class-9'!$L$7</f>
        <v>10</v>
      </c>
      <c r="F3926" s="253">
        <f>'Class-9'!$M$7</f>
        <v>10</v>
      </c>
      <c r="G3926" s="255">
        <f>SUM(E3926:F3926)</f>
        <v>20</v>
      </c>
      <c r="H3926" s="253">
        <f>'Class-9'!$O$7</f>
        <v>24</v>
      </c>
      <c r="I3926" s="253">
        <f>'Class-9'!$P$7</f>
        <v>6</v>
      </c>
      <c r="J3926" s="255">
        <f>SUM(H3926:I3926)</f>
        <v>30</v>
      </c>
      <c r="K3926" s="253">
        <f>'Class-9'!$R$7</f>
        <v>40</v>
      </c>
      <c r="L3926" s="253">
        <f>'Class-9'!$S$7</f>
        <v>10</v>
      </c>
      <c r="M3926" s="255">
        <f>SUM(K3926:L3926)</f>
        <v>50</v>
      </c>
      <c r="N3926" s="129">
        <f>SUM(G3926,J3926,M3926)</f>
        <v>100</v>
      </c>
      <c r="O3926" s="1101"/>
    </row>
    <row r="3927" spans="1:15" ht="16.5" customHeight="1">
      <c r="A3927" s="1138"/>
      <c r="B3927" s="417" t="s">
        <v>200</v>
      </c>
      <c r="C3927" s="1104" t="str">
        <f>'Class-9'!$L$3</f>
        <v>HINDI</v>
      </c>
      <c r="D3927" s="1105"/>
      <c r="E3927" s="81">
        <f>IF($J3915="TC",0,IF($J3915="Nso",0,VLOOKUP($A3912,'Class-9'!$B$9:$FL$108,11,0)))</f>
        <v>0</v>
      </c>
      <c r="F3927" s="81">
        <f>IF($J3915="TC",0,IF($J3915="Nso",0,VLOOKUP($A3912,'Class-9'!$B$9:$FL$108,12,0)))</f>
        <v>0</v>
      </c>
      <c r="G3927" s="256">
        <f>E3927+F3927</f>
        <v>0</v>
      </c>
      <c r="H3927" s="81">
        <f>IF($J3915="TC",0,IF($J3915="Nso",0,VLOOKUP($A3912,'Class-9'!$B$9:$FL$108,14,0)))</f>
        <v>0</v>
      </c>
      <c r="I3927" s="81">
        <f>IF($J3915="TC",0,IF($J3915="Nso",0,VLOOKUP($A3912,'Class-9'!$B$9:$FL$108,15,0)))</f>
        <v>0</v>
      </c>
      <c r="J3927" s="256">
        <f>H3927+I3927</f>
        <v>0</v>
      </c>
      <c r="K3927" s="81">
        <f>IF($J3915="TC",0,IF($J3915="Nso",0,VLOOKUP($A3912,'Class-9'!$B$9:$FL$108,17,0)))</f>
        <v>0</v>
      </c>
      <c r="L3927" s="81">
        <f>IF($J3915="Nso",0,VLOOKUP($A3912,'Class-9'!$B$9:$FL$108,18,0))</f>
        <v>0</v>
      </c>
      <c r="M3927" s="256">
        <f>K3927+L3927</f>
        <v>0</v>
      </c>
      <c r="N3927" s="81">
        <f>G3927+J3927+M3927</f>
        <v>0</v>
      </c>
      <c r="O3927" s="82" t="str">
        <f>IF($J3915="TC",0,IF($J3915="Nso",0,VLOOKUP($A3912,'Class-9'!$B$9:$FL$108,24,0)))</f>
        <v/>
      </c>
    </row>
    <row r="3928" spans="1:15" ht="16.5" customHeight="1" thickBot="1">
      <c r="A3928" s="1138"/>
      <c r="B3928" s="417" t="s">
        <v>200</v>
      </c>
      <c r="C3928" s="1106" t="str">
        <f>'Class-9'!$Z$3</f>
        <v>ENGLISH</v>
      </c>
      <c r="D3928" s="1107"/>
      <c r="E3928" s="419">
        <f>IF($J3915="TC",0,IF($J3915="Nso",0,VLOOKUP($A3912,'Class-9'!$B$9:$FL$108,25,0)))</f>
        <v>0</v>
      </c>
      <c r="F3928" s="419">
        <f>IF($J3915="TC",0,IF($J3915="Nso",0,VLOOKUP($A3912,'Class-9'!$B$9:$FL$108,26,0)))</f>
        <v>0</v>
      </c>
      <c r="G3928" s="420">
        <f t="shared" ref="G3928" si="792">E3928+F3928</f>
        <v>0</v>
      </c>
      <c r="H3928" s="421">
        <f>IF($J3915="TC",0,IF($J3915="Nso",0,VLOOKUP($A3912,'Class-9'!$B$9:$FL$108,28,0)))</f>
        <v>0</v>
      </c>
      <c r="I3928" s="419">
        <f>IF($J3915="TC",0,IF($J3915="Nso",0,VLOOKUP($A3912,'Class-9'!$B$9:$FL$108,29,0)))</f>
        <v>0</v>
      </c>
      <c r="J3928" s="420">
        <f t="shared" ref="J3928" si="793">H3928+I3928</f>
        <v>0</v>
      </c>
      <c r="K3928" s="419">
        <f>IF($J3915="TC",0,IF($J3915="Nso",0,VLOOKUP($A3912,'Class-9'!$B$9:$FL$108,31,0)))</f>
        <v>0</v>
      </c>
      <c r="L3928" s="419">
        <f>IF($J3915="Nso",0,VLOOKUP($A3912,'Class-9'!$B$9:$FL$108,32,0))</f>
        <v>0</v>
      </c>
      <c r="M3928" s="420">
        <f t="shared" ref="M3928" si="794">K3928+L3928</f>
        <v>0</v>
      </c>
      <c r="N3928" s="419">
        <f t="shared" ref="N3928" si="795">G3928+J3928+M3928</f>
        <v>0</v>
      </c>
      <c r="O3928" s="422" t="str">
        <f>IF($J3915="TC",0,IF($J3915="Nso",0,VLOOKUP($A3912,'Class-9'!$B$9:$FL$108,38,0)))</f>
        <v/>
      </c>
    </row>
    <row r="3929" spans="1:15" ht="16.5" customHeight="1" thickBot="1">
      <c r="A3929" s="1138"/>
      <c r="B3929" s="417" t="s">
        <v>200</v>
      </c>
      <c r="C3929" s="1108" t="s">
        <v>62</v>
      </c>
      <c r="D3929" s="1109"/>
      <c r="E3929" s="424">
        <f>'Class-9'!$AN$7</f>
        <v>20</v>
      </c>
      <c r="F3929" s="424">
        <f>'Class-9'!$AO$7</f>
        <v>20</v>
      </c>
      <c r="G3929" s="425">
        <f>SUM(E3929:F3929)</f>
        <v>40</v>
      </c>
      <c r="H3929" s="424">
        <f>'Class-9'!$AQ$7</f>
        <v>48</v>
      </c>
      <c r="I3929" s="424">
        <f>'Class-9'!$AR$7</f>
        <v>12</v>
      </c>
      <c r="J3929" s="425">
        <f>SUM(H3929:I3929)</f>
        <v>60</v>
      </c>
      <c r="K3929" s="424">
        <f>'Class-9'!$AT$7</f>
        <v>80</v>
      </c>
      <c r="L3929" s="424">
        <f>'Class-9'!$AU$7</f>
        <v>20</v>
      </c>
      <c r="M3929" s="425">
        <f>SUM(K3929:L3929)</f>
        <v>100</v>
      </c>
      <c r="N3929" s="426">
        <f>SUM(G3929,J3929,M3929)</f>
        <v>200</v>
      </c>
      <c r="O3929" s="427" t="s">
        <v>201</v>
      </c>
    </row>
    <row r="3930" spans="1:15" ht="16.5" customHeight="1">
      <c r="A3930" s="1138"/>
      <c r="B3930" s="417" t="s">
        <v>200</v>
      </c>
      <c r="C3930" s="1110" t="str">
        <f>'Class-9'!$AN$3</f>
        <v>SANSKRIT-I</v>
      </c>
      <c r="D3930" s="1111"/>
      <c r="E3930" s="81">
        <f>IF($J3915="TC",0,IF($J3915="Nso",0,VLOOKUP($A3912,'Class-9'!$B$9:$FL$108,39,0)))</f>
        <v>0</v>
      </c>
      <c r="F3930" s="81">
        <f>IF($J3915="TC",0,IF($J3915="TC",0,IF($J3915="Nso",0,VLOOKUP($A3912,'Class-9'!$B$9:$FL$108,40,0))))</f>
        <v>0</v>
      </c>
      <c r="G3930" s="423">
        <f t="shared" ref="G3930:G3934" si="796">E3930+F3930</f>
        <v>0</v>
      </c>
      <c r="H3930" s="410">
        <f>IF($J3915="TC",0,IF($J3915="Nso",0,VLOOKUP($A3912,'Class-9'!$B$9:$FL$108,42,0)))</f>
        <v>0</v>
      </c>
      <c r="I3930" s="81">
        <f>IF($J3915="TC",0,IF($J3915="Nso",0,VLOOKUP($A3912,'Class-9'!$B$9:$FL$108,43,0)))</f>
        <v>0</v>
      </c>
      <c r="J3930" s="423">
        <f t="shared" ref="J3930:J3934" si="797">H3930+I3930</f>
        <v>0</v>
      </c>
      <c r="K3930" s="81">
        <f>IF($J3915="TC",0,IF($J3915="Nso",0,VLOOKUP($A3912,'Class-9'!$B$9:$FL$108,45,0)))</f>
        <v>0</v>
      </c>
      <c r="L3930" s="81">
        <f>IF($J3915="Nso",0,VLOOKUP($A3912,'Class-9'!$B$9:$FL$108,46,0))</f>
        <v>0</v>
      </c>
      <c r="M3930" s="423">
        <f t="shared" ref="M3930:M3934" si="798">K3930+L3930</f>
        <v>0</v>
      </c>
      <c r="N3930" s="81">
        <f t="shared" ref="N3930:N3934" si="799">G3930+J3930+M3930</f>
        <v>0</v>
      </c>
      <c r="O3930" s="82" t="str">
        <f>IF($J3915="TC",0,IF($J3915="Nso",0,VLOOKUP($A3912,'Class-9'!$B$9:$FL$108,52,0)))</f>
        <v/>
      </c>
    </row>
    <row r="3931" spans="1:15" ht="16.5" customHeight="1">
      <c r="A3931" s="1138"/>
      <c r="B3931" s="417" t="s">
        <v>200</v>
      </c>
      <c r="C3931" s="1112" t="str">
        <f>'Class-9'!$BB$3</f>
        <v>SANSKRIT-II</v>
      </c>
      <c r="D3931" s="1113"/>
      <c r="E3931" s="81">
        <f>IF($J3915="TC",0,IF($J3915="Nso",0,VLOOKUP($A3912,'Class-9'!$B$9:$FL$108,53,0)))</f>
        <v>0</v>
      </c>
      <c r="F3931" s="81">
        <f>IF($J3915="TC",0,IF($J3915="Nso",0,VLOOKUP($A3912,'Class-9'!$B$9:$FL$108,54,0)))</f>
        <v>0</v>
      </c>
      <c r="G3931" s="257">
        <f t="shared" si="796"/>
        <v>0</v>
      </c>
      <c r="H3931" s="258">
        <f>IF($J3915="TC",0,IF($J3915="Nso",0,VLOOKUP($A3912,'Class-9'!$B$9:$FL$108,56,0)))</f>
        <v>0</v>
      </c>
      <c r="I3931" s="81">
        <f>IF($J3915="TC",0,IF($J3915="Nso",0,VLOOKUP($A3912,'Class-9'!$B$9:$FL$108,57,0)))</f>
        <v>0</v>
      </c>
      <c r="J3931" s="257">
        <f t="shared" si="797"/>
        <v>0</v>
      </c>
      <c r="K3931" s="81">
        <f>IF($J3915="TC",0,IF($J3915="Nso",0,VLOOKUP($A3912,'Class-9'!$B$9:$FL$108,59,0)))</f>
        <v>0</v>
      </c>
      <c r="L3931" s="81">
        <f>IF($J3915="Nso",0,VLOOKUP($A3912,'Class-9'!$B$9:$FL$108,60,0))</f>
        <v>0</v>
      </c>
      <c r="M3931" s="257">
        <f t="shared" si="798"/>
        <v>0</v>
      </c>
      <c r="N3931" s="81">
        <f t="shared" si="799"/>
        <v>0</v>
      </c>
      <c r="O3931" s="82" t="str">
        <f>IF($J3915="TC",0,IF($J3915="Nso",0,VLOOKUP($A3912,'Class-9'!$B$9:$FL$108,66,0)))</f>
        <v/>
      </c>
    </row>
    <row r="3932" spans="1:15" ht="16.5" customHeight="1">
      <c r="A3932" s="1138"/>
      <c r="B3932" s="417" t="s">
        <v>200</v>
      </c>
      <c r="C3932" s="1112" t="str">
        <f>'Class-9'!$BP$3</f>
        <v>MATHEMATICS</v>
      </c>
      <c r="D3932" s="1113"/>
      <c r="E3932" s="81">
        <f>IF($J3915="TC",0,IF($J3915="Nso",0,VLOOKUP($A3912,'Class-9'!$B$9:$FL$108,67,0)))</f>
        <v>0</v>
      </c>
      <c r="F3932" s="81">
        <f>IF($J3915="TC",0,IF($J3915="Nso",0,VLOOKUP($A3912,'Class-9'!$B$9:$FL$108,68,0)))</f>
        <v>0</v>
      </c>
      <c r="G3932" s="257">
        <f t="shared" si="796"/>
        <v>0</v>
      </c>
      <c r="H3932" s="258">
        <f>IF($J3915="TC",0,IF($J3915="Nso",0,VLOOKUP($A3912,'Class-9'!$B$9:$FL$108,70,0)))</f>
        <v>0</v>
      </c>
      <c r="I3932" s="81">
        <f>IF($J3915="TC",0,IF($J3915="Nso",0,VLOOKUP($A3912,'Class-9'!$B$9:$FL$108,71,0)))</f>
        <v>0</v>
      </c>
      <c r="J3932" s="257">
        <f t="shared" si="797"/>
        <v>0</v>
      </c>
      <c r="K3932" s="81">
        <f>IF($J3915="TC",0,IF($J3915="Nso",0,VLOOKUP($A3912,'Class-9'!$B$9:$FL$108,73,0)))</f>
        <v>0</v>
      </c>
      <c r="L3932" s="81">
        <f>IF($J3915="Nso",0,VLOOKUP($A3912,'Class-9'!$B$9:$FL$108,74,0))</f>
        <v>0</v>
      </c>
      <c r="M3932" s="257">
        <f t="shared" si="798"/>
        <v>0</v>
      </c>
      <c r="N3932" s="81">
        <f t="shared" si="799"/>
        <v>0</v>
      </c>
      <c r="O3932" s="82" t="str">
        <f>IF($J3915="TC",0,IF($J3915="Nso",0,VLOOKUP($A3912,'Class-9'!$B$9:$FL$108,80,0)))</f>
        <v/>
      </c>
    </row>
    <row r="3933" spans="1:15" ht="16.5" customHeight="1">
      <c r="A3933" s="1138"/>
      <c r="B3933" s="417" t="s">
        <v>200</v>
      </c>
      <c r="C3933" s="1114" t="str">
        <f>'Class-9'!$CD$3</f>
        <v>SCIENCE</v>
      </c>
      <c r="D3933" s="1115"/>
      <c r="E3933" s="411">
        <f>IF($J3915="TC",0,IF($J3915="Nso",0,VLOOKUP($A3912,'Class-9'!$B$9:$FL$108,81,0)))</f>
        <v>0</v>
      </c>
      <c r="F3933" s="411">
        <f>IF($J3915="TC",0,IF($J3915="Nso",0,VLOOKUP($A3912,'Class-9'!$B$9:$FL$108,82,0)))</f>
        <v>0</v>
      </c>
      <c r="G3933" s="412">
        <f t="shared" si="796"/>
        <v>0</v>
      </c>
      <c r="H3933" s="413">
        <f>IF($J3915="TC",0,IF($J3915="Nso",0,VLOOKUP($A3912,'Class-9'!$B$9:$FL$108,84,0)))</f>
        <v>0</v>
      </c>
      <c r="I3933" s="411">
        <f>IF($J3915="TC",0,IF($J3915="Nso",0,VLOOKUP($A3912,'Class-9'!$B$9:$FL$108,85,0)))</f>
        <v>0</v>
      </c>
      <c r="J3933" s="412">
        <f t="shared" si="797"/>
        <v>0</v>
      </c>
      <c r="K3933" s="411">
        <f>IF($J3915="TC",0,IF($J3915="Nso",0,VLOOKUP($A3912,'Class-9'!$B$9:$FL$108,87,0)))</f>
        <v>0</v>
      </c>
      <c r="L3933" s="411">
        <f>IF($J3915="Nso",0,VLOOKUP($A3912,'Class-9'!$B$9:$FL$108,88,0))</f>
        <v>0</v>
      </c>
      <c r="M3933" s="412">
        <f t="shared" si="798"/>
        <v>0</v>
      </c>
      <c r="N3933" s="411">
        <f t="shared" si="799"/>
        <v>0</v>
      </c>
      <c r="O3933" s="414" t="str">
        <f>IF($J3915="TC",0,IF($J3915="Nso",0,VLOOKUP($A3912,'Class-9'!$B$9:$FL$108,94,0)))</f>
        <v/>
      </c>
    </row>
    <row r="3934" spans="1:15" ht="16.5" customHeight="1" thickBot="1">
      <c r="A3934" s="1138"/>
      <c r="B3934" s="417" t="s">
        <v>200</v>
      </c>
      <c r="C3934" s="1114" t="str">
        <f>'Class-9'!$CR$3</f>
        <v>SOCIAL SCIENCE</v>
      </c>
      <c r="D3934" s="1115"/>
      <c r="E3934" s="411">
        <f>IF($J3916="TC",0,IF($J3915="Nso",0,VLOOKUP($A3912,'Class-9'!$B$9:$FL$108,95,0)))</f>
        <v>0</v>
      </c>
      <c r="F3934" s="411">
        <f>IF($J3916="TC",0,IF($J3915="Nso",0,VLOOKUP($A3912,'Class-9'!$B$9:$FL$108,96,0)))</f>
        <v>0</v>
      </c>
      <c r="G3934" s="412">
        <f t="shared" si="796"/>
        <v>0</v>
      </c>
      <c r="H3934" s="413">
        <f>IF($J3916="TC",0,IF($J3915="Nso",0,VLOOKUP($A3912,'Class-9'!$B$9:$FL$108,98,0)))</f>
        <v>0</v>
      </c>
      <c r="I3934" s="411">
        <f>IF($J3916="TC",0,IF($J3915="Nso",0,VLOOKUP($A3912,'Class-9'!$B$9:$FL$108,99,0)))</f>
        <v>0</v>
      </c>
      <c r="J3934" s="412">
        <f t="shared" si="797"/>
        <v>0</v>
      </c>
      <c r="K3934" s="411">
        <f>IF($J3916="TC",0,IF($J3915="Nso",0,VLOOKUP($A3912,'Class-9'!$B$9:$FL$108,101,0)))</f>
        <v>0</v>
      </c>
      <c r="L3934" s="411">
        <f>IF($J3916="Nso",0,VLOOKUP($A3912,'Class-9'!$B$9:$FL$108,102,0))</f>
        <v>0</v>
      </c>
      <c r="M3934" s="412">
        <f t="shared" si="798"/>
        <v>0</v>
      </c>
      <c r="N3934" s="411">
        <f t="shared" si="799"/>
        <v>0</v>
      </c>
      <c r="O3934" s="414" t="str">
        <f>IF($J3916="TC",0,IF($J3915="Nso",0,VLOOKUP($A3912,'Class-9'!$B$9:$FL$108,108,0)))</f>
        <v/>
      </c>
    </row>
    <row r="3935" spans="1:15" ht="23.25" customHeight="1">
      <c r="A3935" s="1138"/>
      <c r="B3935" s="417" t="s">
        <v>200</v>
      </c>
      <c r="C3935" s="1116" t="s">
        <v>89</v>
      </c>
      <c r="D3935" s="1117"/>
      <c r="E3935" s="1118"/>
      <c r="F3935" s="1122" t="s">
        <v>90</v>
      </c>
      <c r="G3935" s="1123"/>
      <c r="H3935" s="1124" t="s">
        <v>91</v>
      </c>
      <c r="I3935" s="1125"/>
      <c r="J3935" s="1126" t="s">
        <v>47</v>
      </c>
      <c r="K3935" s="1127"/>
      <c r="L3935" s="415" t="s">
        <v>111</v>
      </c>
      <c r="M3935" s="1128" t="s">
        <v>45</v>
      </c>
      <c r="N3935" s="1129"/>
      <c r="O3935" s="416" t="s">
        <v>49</v>
      </c>
    </row>
    <row r="3936" spans="1:15" ht="20.25" customHeight="1" thickBot="1">
      <c r="A3936" s="1138"/>
      <c r="B3936" s="417" t="s">
        <v>200</v>
      </c>
      <c r="C3936" s="1119"/>
      <c r="D3936" s="1120"/>
      <c r="E3936" s="1121"/>
      <c r="F3936" s="1130">
        <f>IF($J3915="TC",0,IF($J3915="Nso",0,VLOOKUP($A3912,'Class-9'!$B$9:$FL$108,160,0)))</f>
        <v>0</v>
      </c>
      <c r="G3936" s="1131"/>
      <c r="H3936" s="1130">
        <f>IF($J3915="TC",0,IF($J3915="Nso",0,VLOOKUP($A3912,'Class-9'!$B$9:$FL$108,161,0)))</f>
        <v>0</v>
      </c>
      <c r="I3936" s="1131"/>
      <c r="J3936" s="1132">
        <f>IF($J3915="TC",0,IF($J3915="Nso",0,VLOOKUP($A3912,'Class-9'!$B$9:$FL$108,162,0)))</f>
        <v>0</v>
      </c>
      <c r="K3936" s="1133"/>
      <c r="L3936" s="259" t="str">
        <f>IF($J3915="TC",0,IF($J3915="Nso",0,VLOOKUP($A3912,'Class-9'!$B$9:$FL$108,163,0)))</f>
        <v/>
      </c>
      <c r="M3936" s="1134" t="str">
        <f>IF($J3915="TC","TC",IF($J3915="Nso","NSO",VLOOKUP($A3912,'Class-9'!$B$9:$FL$108,164,0)))</f>
        <v/>
      </c>
      <c r="N3936" s="1135"/>
      <c r="O3936" s="79" t="str">
        <f>IF($J3915="Nso",0,VLOOKUP($A3912,'Class-9'!$B$9:$FL$108,166,0))</f>
        <v/>
      </c>
    </row>
    <row r="3937" spans="1:15" ht="20.25" customHeight="1">
      <c r="A3937" s="1138"/>
      <c r="B3937" s="417" t="s">
        <v>200</v>
      </c>
      <c r="C3937" s="1061" t="s">
        <v>64</v>
      </c>
      <c r="D3937" s="1062"/>
      <c r="E3937" s="1062"/>
      <c r="F3937" s="1062"/>
      <c r="G3937" s="1062"/>
      <c r="H3937" s="1063"/>
      <c r="I3937" s="1064" t="s">
        <v>65</v>
      </c>
      <c r="J3937" s="1065"/>
      <c r="K3937" s="1065"/>
      <c r="L3937" s="83">
        <f>VLOOKUP($A3912,'Class-9'!$B$9:$FL$108,157,0)</f>
        <v>0</v>
      </c>
      <c r="M3937" s="1066" t="s">
        <v>121</v>
      </c>
      <c r="N3937" s="1067"/>
      <c r="O3937" s="1068"/>
    </row>
    <row r="3938" spans="1:15" ht="20.25" customHeight="1" thickBot="1">
      <c r="A3938" s="1138"/>
      <c r="B3938" s="417" t="s">
        <v>200</v>
      </c>
      <c r="C3938" s="1069" t="s">
        <v>60</v>
      </c>
      <c r="D3938" s="1070"/>
      <c r="E3938" s="1070"/>
      <c r="F3938" s="1071" t="s">
        <v>192</v>
      </c>
      <c r="G3938" s="1071"/>
      <c r="H3938" s="260" t="s">
        <v>53</v>
      </c>
      <c r="I3938" s="1072" t="s">
        <v>66</v>
      </c>
      <c r="J3938" s="1073"/>
      <c r="K3938" s="1073"/>
      <c r="L3938" s="113">
        <f>VLOOKUP($A3912,'Class-9'!$B$9:$FL$108,158,0)</f>
        <v>0</v>
      </c>
      <c r="M3938" s="1074" t="str">
        <f>IF($J3915="TC",0,IF($J3915="Nso",0,VLOOKUP($A3912,'Class-9'!$B$9:$FL$108,159,0)))</f>
        <v/>
      </c>
      <c r="N3938" s="1075"/>
      <c r="O3938" s="1076"/>
    </row>
    <row r="3939" spans="1:15" ht="17.25" customHeight="1">
      <c r="A3939" s="1138"/>
      <c r="B3939" s="417" t="s">
        <v>200</v>
      </c>
      <c r="C3939" s="1069"/>
      <c r="D3939" s="1070"/>
      <c r="E3939" s="1070"/>
      <c r="F3939" s="1071"/>
      <c r="G3939" s="1071"/>
      <c r="H3939" s="261" t="s">
        <v>119</v>
      </c>
      <c r="I3939" s="1077" t="s">
        <v>67</v>
      </c>
      <c r="J3939" s="1078"/>
      <c r="K3939" s="1078"/>
      <c r="L3939" s="1079">
        <f>IF($J3915="TC","Transferred",IF($J3915="Nso","NameSeparated",VLOOKUP($A3912,'Class-9'!$B$9:$FL$108,167,0)))</f>
        <v>0</v>
      </c>
      <c r="M3939" s="1079"/>
      <c r="N3939" s="1079"/>
      <c r="O3939" s="1080"/>
    </row>
    <row r="3940" spans="1:15" ht="17.25" customHeight="1">
      <c r="A3940" s="1138"/>
      <c r="B3940" s="417" t="s">
        <v>200</v>
      </c>
      <c r="C3940" s="1081" t="str">
        <f>'Class-9'!$DF$3</f>
        <v>Foundation Of Information Tech.</v>
      </c>
      <c r="D3940" s="1082"/>
      <c r="E3940" s="1083"/>
      <c r="F3940" s="1084" t="str">
        <f>IF($J3915="TC",0,IF($J3915="Nso",0,VLOOKUP($A3912,'Class-9'!$B$9:$GP$108,185,0)))</f>
        <v>0/200</v>
      </c>
      <c r="G3940" s="1084"/>
      <c r="H3940" s="78" t="str">
        <f>IF($J3915="TC",0,IF($J3915="Nso",0,VLOOKUP($A3912,'Class-9'!$B$9:$GP$108,120,0)))</f>
        <v/>
      </c>
      <c r="I3940" s="1085" t="s">
        <v>79</v>
      </c>
      <c r="J3940" s="1086"/>
      <c r="K3940" s="1086"/>
      <c r="L3940" s="1087">
        <f>'Class-9'!$T$2</f>
        <v>44676</v>
      </c>
      <c r="M3940" s="1088"/>
      <c r="N3940" s="1088"/>
      <c r="O3940" s="1089"/>
    </row>
    <row r="3941" spans="1:15" ht="21" customHeight="1">
      <c r="A3941" s="1138"/>
      <c r="B3941" s="417" t="s">
        <v>200</v>
      </c>
      <c r="C3941" s="1090" t="str">
        <f>'Class-9'!$DR$3</f>
        <v>Health &amp; Phy. Edu.</v>
      </c>
      <c r="D3941" s="1084"/>
      <c r="E3941" s="1084"/>
      <c r="F3941" s="1030" t="str">
        <f>IF($J3915="TC",0,IF($J3915="Nso",0,VLOOKUP($A3912,'Class-9'!$B$9:$GP$108,189,0)))</f>
        <v>0/200</v>
      </c>
      <c r="G3941" s="1031"/>
      <c r="H3941" s="78" t="str">
        <f>IF($J3915="TC",0,IF($J3915="Nso",0,VLOOKUP($A3912,'Class-9'!$B$9:$GP$108,132,0)))</f>
        <v/>
      </c>
      <c r="I3941" s="1091"/>
      <c r="J3941" s="1092"/>
      <c r="K3941" s="1092"/>
      <c r="L3941" s="1092"/>
      <c r="M3941" s="1092"/>
      <c r="N3941" s="1092"/>
      <c r="O3941" s="1093"/>
    </row>
    <row r="3942" spans="1:15" ht="21" customHeight="1">
      <c r="A3942" s="1138"/>
      <c r="B3942" s="417" t="s">
        <v>200</v>
      </c>
      <c r="C3942" s="1028" t="str">
        <f>'Class-9'!$ED$3</f>
        <v>S.U.P.W.</v>
      </c>
      <c r="D3942" s="1029"/>
      <c r="E3942" s="1029"/>
      <c r="F3942" s="1030" t="str">
        <f>IF($J3915="TC",0,IF($J3915="Nso",0,VLOOKUP($A3912,'Class-9'!$B$9:$GP$108,193,0)))</f>
        <v>0/100</v>
      </c>
      <c r="G3942" s="1031"/>
      <c r="H3942" s="78" t="str">
        <f>IF($J3915="TC",0,IF($J3915="Nso",0,VLOOKUP($A3912,'Class-9'!$B$9:$GP$108,138,0)))</f>
        <v/>
      </c>
      <c r="I3942" s="1094"/>
      <c r="J3942" s="1095"/>
      <c r="K3942" s="1095"/>
      <c r="L3942" s="1095"/>
      <c r="M3942" s="1095"/>
      <c r="N3942" s="1095"/>
      <c r="O3942" s="1096"/>
    </row>
    <row r="3943" spans="1:15" ht="14.25" customHeight="1">
      <c r="A3943" s="1138"/>
      <c r="B3943" s="417" t="s">
        <v>200</v>
      </c>
      <c r="C3943" s="1028" t="str">
        <f>'Class-9'!$EJ$3</f>
        <v>ART EDUCATION</v>
      </c>
      <c r="D3943" s="1029"/>
      <c r="E3943" s="1029"/>
      <c r="F3943" s="1030" t="str">
        <f>IF($J3914="TC",0,IF($J3914="Nso",0,VLOOKUP($A3912,'Class-9'!$B$9:$GP$108,197,0)))</f>
        <v>0/100</v>
      </c>
      <c r="G3943" s="1031"/>
      <c r="H3943" s="78" t="str">
        <f>IF($J3914="TC",0,IF($J3914="Nso",0,VLOOKUP($A3912,'Class-9'!$B$9:$GP$108,144,0)))</f>
        <v/>
      </c>
      <c r="I3943" s="1032" t="s">
        <v>92</v>
      </c>
      <c r="J3943" s="1033"/>
      <c r="K3943" s="1033"/>
      <c r="L3943" s="1033"/>
      <c r="M3943" s="1033"/>
      <c r="N3943" s="1033"/>
      <c r="O3943" s="1034"/>
    </row>
    <row r="3944" spans="1:15" ht="14.25" customHeight="1" thickBot="1">
      <c r="A3944" s="1138"/>
      <c r="B3944" s="417" t="s">
        <v>200</v>
      </c>
      <c r="C3944" s="1035" t="str">
        <f>'Class-9'!$EP$3</f>
        <v>H &amp; C RAJ</v>
      </c>
      <c r="D3944" s="1036"/>
      <c r="E3944" s="1036"/>
      <c r="F3944" s="1037" t="str">
        <f>IF($J3915="TC",0,IF($J3915="Nso",0,VLOOKUP($A3912,'Class-9'!$B$9:$GU$108,201,0)))</f>
        <v>0/200</v>
      </c>
      <c r="G3944" s="1038"/>
      <c r="H3944" s="374" t="str">
        <f>IF($J3915="TC",0,IF($J3915="Nso",0,VLOOKUP($A3912,'Class-9'!$B$9:$GU$108,156,0)))</f>
        <v/>
      </c>
      <c r="I3944" s="1032" t="s">
        <v>73</v>
      </c>
      <c r="J3944" s="1033"/>
      <c r="K3944" s="1033"/>
      <c r="L3944" s="1033"/>
      <c r="M3944" s="1033"/>
      <c r="N3944" s="1033"/>
      <c r="O3944" s="1034"/>
    </row>
    <row r="3945" spans="1:15" ht="20.25" customHeight="1">
      <c r="A3945" s="1138"/>
      <c r="B3945" s="417" t="s">
        <v>200</v>
      </c>
      <c r="C3945" s="1046" t="s">
        <v>204</v>
      </c>
      <c r="D3945" s="1047"/>
      <c r="E3945" s="1048"/>
      <c r="F3945" s="1055" t="s">
        <v>205</v>
      </c>
      <c r="G3945" s="1056"/>
      <c r="H3945" s="434" t="s">
        <v>34</v>
      </c>
      <c r="I3945" s="1039" t="s">
        <v>74</v>
      </c>
      <c r="J3945" s="1033"/>
      <c r="K3945" s="1033"/>
      <c r="L3945" s="1033"/>
      <c r="M3945" s="1033"/>
      <c r="N3945" s="1033"/>
      <c r="O3945" s="1034"/>
    </row>
    <row r="3946" spans="1:15" ht="20.25" customHeight="1">
      <c r="A3946" s="1138"/>
      <c r="B3946" s="417" t="s">
        <v>200</v>
      </c>
      <c r="C3946" s="1049"/>
      <c r="D3946" s="1050"/>
      <c r="E3946" s="1051"/>
      <c r="F3946" s="1057" t="s">
        <v>206</v>
      </c>
      <c r="G3946" s="1058"/>
      <c r="H3946" s="435" t="s">
        <v>203</v>
      </c>
      <c r="I3946" s="1040" t="s">
        <v>75</v>
      </c>
      <c r="J3946" s="1041"/>
      <c r="K3946" s="1041"/>
      <c r="L3946" s="1041"/>
      <c r="M3946" s="1041"/>
      <c r="N3946" s="1041"/>
      <c r="O3946" s="1042"/>
    </row>
    <row r="3947" spans="1:15" ht="16.5" customHeight="1">
      <c r="A3947" s="1138"/>
      <c r="B3947" s="417" t="s">
        <v>200</v>
      </c>
      <c r="C3947" s="1049"/>
      <c r="D3947" s="1050"/>
      <c r="E3947" s="1051"/>
      <c r="F3947" s="1057" t="s">
        <v>210</v>
      </c>
      <c r="G3947" s="1058"/>
      <c r="H3947" s="435" t="s">
        <v>68</v>
      </c>
      <c r="I3947" s="1043"/>
      <c r="J3947" s="1044"/>
      <c r="K3947" s="1044"/>
      <c r="L3947" s="1044"/>
      <c r="M3947" s="1044"/>
      <c r="N3947" s="1044"/>
      <c r="O3947" s="1045"/>
    </row>
    <row r="3948" spans="1:15" ht="16.5" customHeight="1">
      <c r="A3948" s="1138"/>
      <c r="B3948" s="417" t="s">
        <v>200</v>
      </c>
      <c r="C3948" s="1049"/>
      <c r="D3948" s="1050"/>
      <c r="E3948" s="1051"/>
      <c r="F3948" s="1057" t="s">
        <v>211</v>
      </c>
      <c r="G3948" s="1058"/>
      <c r="H3948" s="435" t="s">
        <v>69</v>
      </c>
      <c r="I3948" s="1043"/>
      <c r="J3948" s="1044"/>
      <c r="K3948" s="1044"/>
      <c r="L3948" s="1044"/>
      <c r="M3948" s="1044"/>
      <c r="N3948" s="1044"/>
      <c r="O3948" s="1045"/>
    </row>
    <row r="3949" spans="1:15" ht="16.5" customHeight="1">
      <c r="A3949" s="1138"/>
      <c r="B3949" s="417" t="s">
        <v>200</v>
      </c>
      <c r="C3949" s="1049"/>
      <c r="D3949" s="1050"/>
      <c r="E3949" s="1051"/>
      <c r="F3949" s="1057" t="s">
        <v>120</v>
      </c>
      <c r="G3949" s="1058"/>
      <c r="H3949" s="435" t="s">
        <v>71</v>
      </c>
      <c r="I3949" s="1022" t="s">
        <v>93</v>
      </c>
      <c r="J3949" s="1023"/>
      <c r="K3949" s="1023"/>
      <c r="L3949" s="1023"/>
      <c r="M3949" s="1023"/>
      <c r="N3949" s="1023"/>
      <c r="O3949" s="1024"/>
    </row>
    <row r="3950" spans="1:15" ht="16.5" customHeight="1" thickBot="1">
      <c r="A3950" s="1138"/>
      <c r="B3950" s="418" t="s">
        <v>200</v>
      </c>
      <c r="C3950" s="1052"/>
      <c r="D3950" s="1053"/>
      <c r="E3950" s="1054"/>
      <c r="F3950" s="1059" t="s">
        <v>208</v>
      </c>
      <c r="G3950" s="1060"/>
      <c r="H3950" s="436" t="s">
        <v>70</v>
      </c>
      <c r="I3950" s="1025"/>
      <c r="J3950" s="1026"/>
      <c r="K3950" s="1026"/>
      <c r="L3950" s="1026"/>
      <c r="M3950" s="1026"/>
      <c r="N3950" s="1026"/>
      <c r="O3950" s="1027"/>
    </row>
    <row r="3951" spans="1:15" ht="15.75" hidden="1" thickTop="1">
      <c r="A3951" s="358" t="s">
        <v>191</v>
      </c>
    </row>
    <row r="3952" spans="1:15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</sheetData>
  <sheetProtection password="C875" sheet="1" objects="1" scenarios="1" formatCells="0" formatColumns="0" formatRows="0" insertColumns="0" insertRows="0" deleteColumns="0" deleteRows="0" selectLockedCells="1"/>
  <mergeCells count="8850">
    <mergeCell ref="F3632:G3632"/>
    <mergeCell ref="F3633:G3633"/>
    <mergeCell ref="F3634:G3634"/>
    <mergeCell ref="C3668:E3673"/>
    <mergeCell ref="F3668:G3668"/>
    <mergeCell ref="F3669:G3669"/>
    <mergeCell ref="F3670:G3670"/>
    <mergeCell ref="F3671:G3671"/>
    <mergeCell ref="F3672:G3672"/>
    <mergeCell ref="F3673:G3673"/>
    <mergeCell ref="C3708:E3713"/>
    <mergeCell ref="F3708:G3708"/>
    <mergeCell ref="F3709:G3709"/>
    <mergeCell ref="F3710:G3710"/>
    <mergeCell ref="F3711:G3711"/>
    <mergeCell ref="F3712:G3712"/>
    <mergeCell ref="F3713:G3713"/>
    <mergeCell ref="C3706:E3706"/>
    <mergeCell ref="F3706:G3706"/>
    <mergeCell ref="C3685:F3685"/>
    <mergeCell ref="F3659:G3659"/>
    <mergeCell ref="D3676:O3676"/>
    <mergeCell ref="C3678:G3680"/>
    <mergeCell ref="H3678:I3680"/>
    <mergeCell ref="J3678:K3680"/>
    <mergeCell ref="L3678:M3678"/>
    <mergeCell ref="N3678:O3678"/>
    <mergeCell ref="B3676:C3677"/>
    <mergeCell ref="I3706:K3706"/>
    <mergeCell ref="L3706:O3706"/>
    <mergeCell ref="K3647:M3647"/>
    <mergeCell ref="N3647:N3648"/>
    <mergeCell ref="C3392:E3397"/>
    <mergeCell ref="F3392:G3392"/>
    <mergeCell ref="F3393:G3393"/>
    <mergeCell ref="F3394:G3394"/>
    <mergeCell ref="F3395:G3395"/>
    <mergeCell ref="F3396:G3396"/>
    <mergeCell ref="F3397:G3397"/>
    <mergeCell ref="C3431:E3436"/>
    <mergeCell ref="F3431:G3431"/>
    <mergeCell ref="F3432:G3432"/>
    <mergeCell ref="F3433:G3433"/>
    <mergeCell ref="F3434:G3434"/>
    <mergeCell ref="F3435:G3435"/>
    <mergeCell ref="F3436:G3436"/>
    <mergeCell ref="E3371:E3372"/>
    <mergeCell ref="F3371:F3372"/>
    <mergeCell ref="G3371:G3372"/>
    <mergeCell ref="C3377:D3377"/>
    <mergeCell ref="C3378:D3378"/>
    <mergeCell ref="C3379:D3379"/>
    <mergeCell ref="C3380:D3380"/>
    <mergeCell ref="C3381:D3381"/>
    <mergeCell ref="C3382:E3383"/>
    <mergeCell ref="C3371:D3372"/>
    <mergeCell ref="C3387:E3387"/>
    <mergeCell ref="F3387:G3387"/>
    <mergeCell ref="C3412:D3412"/>
    <mergeCell ref="C3413:D3413"/>
    <mergeCell ref="C3414:D3414"/>
    <mergeCell ref="C3415:D3415"/>
    <mergeCell ref="C3416:D3416"/>
    <mergeCell ref="C3417:D3417"/>
    <mergeCell ref="C3169:F3169"/>
    <mergeCell ref="H3169:O3169"/>
    <mergeCell ref="F3185:G3185"/>
    <mergeCell ref="F3184:G3184"/>
    <mergeCell ref="H3184:I3184"/>
    <mergeCell ref="J3184:K3184"/>
    <mergeCell ref="L3193:O3193"/>
    <mergeCell ref="C3215:D3215"/>
    <mergeCell ref="C3216:D3216"/>
    <mergeCell ref="C3217:D3217"/>
    <mergeCell ref="C3352:E3357"/>
    <mergeCell ref="F3352:G3352"/>
    <mergeCell ref="F3353:G3353"/>
    <mergeCell ref="F3354:G3354"/>
    <mergeCell ref="F3355:G3355"/>
    <mergeCell ref="F3356:G3356"/>
    <mergeCell ref="F3357:G3357"/>
    <mergeCell ref="C3351:E3351"/>
    <mergeCell ref="F3351:G3351"/>
    <mergeCell ref="I3317:O3318"/>
    <mergeCell ref="B3319:O3319"/>
    <mergeCell ref="C3333:D3333"/>
    <mergeCell ref="C3334:D3334"/>
    <mergeCell ref="C3234:E3239"/>
    <mergeCell ref="F3234:G3234"/>
    <mergeCell ref="F3235:G3235"/>
    <mergeCell ref="F3238:G3238"/>
    <mergeCell ref="F3239:G3239"/>
    <mergeCell ref="C3273:E3278"/>
    <mergeCell ref="F3273:G3273"/>
    <mergeCell ref="F3274:G3274"/>
    <mergeCell ref="F3275:G3275"/>
    <mergeCell ref="F3160:G3160"/>
    <mergeCell ref="C2878:E2883"/>
    <mergeCell ref="F2878:G2878"/>
    <mergeCell ref="F2879:G2879"/>
    <mergeCell ref="F2880:G2880"/>
    <mergeCell ref="F2881:G2881"/>
    <mergeCell ref="F2882:G2882"/>
    <mergeCell ref="F2883:G2883"/>
    <mergeCell ref="C2918:E2923"/>
    <mergeCell ref="F2918:G2918"/>
    <mergeCell ref="F2919:G2919"/>
    <mergeCell ref="F2920:G2920"/>
    <mergeCell ref="F2921:G2921"/>
    <mergeCell ref="C3098:D3098"/>
    <mergeCell ref="C3099:D3099"/>
    <mergeCell ref="F3105:G3105"/>
    <mergeCell ref="C3100:D3100"/>
    <mergeCell ref="C3101:D3101"/>
    <mergeCell ref="C3102:D3102"/>
    <mergeCell ref="F3106:G3106"/>
    <mergeCell ref="C3107:H3107"/>
    <mergeCell ref="C3136:D3136"/>
    <mergeCell ref="C2957:E2962"/>
    <mergeCell ref="F2957:G2957"/>
    <mergeCell ref="H3129:O3129"/>
    <mergeCell ref="C3130:F3130"/>
    <mergeCell ref="H3130:O3130"/>
    <mergeCell ref="C3131:F3131"/>
    <mergeCell ref="H3131:O3131"/>
    <mergeCell ref="F2958:G2958"/>
    <mergeCell ref="F2959:G2959"/>
    <mergeCell ref="F2960:G2960"/>
    <mergeCell ref="C2896:F2896"/>
    <mergeCell ref="F2797:G2797"/>
    <mergeCell ref="C2799:E2804"/>
    <mergeCell ref="F2799:G2799"/>
    <mergeCell ref="F2873:G2873"/>
    <mergeCell ref="F2818:F2819"/>
    <mergeCell ref="G2818:G2819"/>
    <mergeCell ref="C2854:F2854"/>
    <mergeCell ref="C2900:D2900"/>
    <mergeCell ref="C2901:D2901"/>
    <mergeCell ref="C2902:D2902"/>
    <mergeCell ref="C2876:E2876"/>
    <mergeCell ref="F2876:G2876"/>
    <mergeCell ref="C2894:F2894"/>
    <mergeCell ref="C2930:F2930"/>
    <mergeCell ref="F2877:G2877"/>
    <mergeCell ref="C2859:D2859"/>
    <mergeCell ref="C2860:D2860"/>
    <mergeCell ref="C2861:D2861"/>
    <mergeCell ref="C2874:E2874"/>
    <mergeCell ref="F2874:G2874"/>
    <mergeCell ref="C2826:D2826"/>
    <mergeCell ref="F2868:G2868"/>
    <mergeCell ref="C2839:E2844"/>
    <mergeCell ref="F2839:G2839"/>
    <mergeCell ref="C2877:E2877"/>
    <mergeCell ref="C2868:E2869"/>
    <mergeCell ref="C2865:D2865"/>
    <mergeCell ref="C2866:D2866"/>
    <mergeCell ref="C2867:D2867"/>
    <mergeCell ref="C2857:D2858"/>
    <mergeCell ref="E2857:E2858"/>
    <mergeCell ref="I2799:K2799"/>
    <mergeCell ref="F2800:G2800"/>
    <mergeCell ref="F2801:G2801"/>
    <mergeCell ref="F2802:G2802"/>
    <mergeCell ref="F2803:G2803"/>
    <mergeCell ref="F2804:G2804"/>
    <mergeCell ref="L2770:O2770"/>
    <mergeCell ref="F2798:G2798"/>
    <mergeCell ref="I2803:O2804"/>
    <mergeCell ref="I2798:K2798"/>
    <mergeCell ref="L2799:O2799"/>
    <mergeCell ref="C2787:D2787"/>
    <mergeCell ref="C2788:D2788"/>
    <mergeCell ref="F2795:G2795"/>
    <mergeCell ref="F2796:G2796"/>
    <mergeCell ref="I2797:K2797"/>
    <mergeCell ref="C2792:E2793"/>
    <mergeCell ref="F2792:G2793"/>
    <mergeCell ref="I2792:K2792"/>
    <mergeCell ref="M2792:O2792"/>
    <mergeCell ref="I2793:K2793"/>
    <mergeCell ref="L2793:O2793"/>
    <mergeCell ref="C2794:E2794"/>
    <mergeCell ref="F2794:G2794"/>
    <mergeCell ref="I2794:K2794"/>
    <mergeCell ref="L2794:O2794"/>
    <mergeCell ref="C2795:E2795"/>
    <mergeCell ref="I2795:O2796"/>
    <mergeCell ref="C2796:E2796"/>
    <mergeCell ref="C2797:E2797"/>
    <mergeCell ref="C2780:D2780"/>
    <mergeCell ref="C2781:D2781"/>
    <mergeCell ref="C2681:E2686"/>
    <mergeCell ref="F2681:G2681"/>
    <mergeCell ref="F2682:G2682"/>
    <mergeCell ref="F2683:G2683"/>
    <mergeCell ref="F2684:G2684"/>
    <mergeCell ref="F2685:G2685"/>
    <mergeCell ref="F2686:G2686"/>
    <mergeCell ref="I2637:O2638"/>
    <mergeCell ref="C2638:E2638"/>
    <mergeCell ref="F2638:G2638"/>
    <mergeCell ref="C2639:E2639"/>
    <mergeCell ref="F2639:G2639"/>
    <mergeCell ref="I2682:O2684"/>
    <mergeCell ref="I2685:O2686"/>
    <mergeCell ref="C2623:D2623"/>
    <mergeCell ref="C2624:D2624"/>
    <mergeCell ref="C2625:D2625"/>
    <mergeCell ref="C2626:D2626"/>
    <mergeCell ref="C2627:D2627"/>
    <mergeCell ref="C2628:D2628"/>
    <mergeCell ref="C2629:D2629"/>
    <mergeCell ref="C2630:D2630"/>
    <mergeCell ref="C2631:E2632"/>
    <mergeCell ref="F2631:G2631"/>
    <mergeCell ref="H2631:I2631"/>
    <mergeCell ref="J2631:K2631"/>
    <mergeCell ref="M2631:N2631"/>
    <mergeCell ref="F2632:G2632"/>
    <mergeCell ref="H2632:I2632"/>
    <mergeCell ref="J2632:K2632"/>
    <mergeCell ref="M2632:N2632"/>
    <mergeCell ref="C2633:H2633"/>
    <mergeCell ref="F2563:G2563"/>
    <mergeCell ref="F2564:G2564"/>
    <mergeCell ref="F2565:G2565"/>
    <mergeCell ref="F2566:G2566"/>
    <mergeCell ref="F2567:G2567"/>
    <mergeCell ref="C2602:E2607"/>
    <mergeCell ref="F2602:G2602"/>
    <mergeCell ref="F2603:G2603"/>
    <mergeCell ref="F2604:G2604"/>
    <mergeCell ref="F2605:G2605"/>
    <mergeCell ref="F2606:G2606"/>
    <mergeCell ref="F2607:G2607"/>
    <mergeCell ref="B2608:O2608"/>
    <mergeCell ref="A2609:A2646"/>
    <mergeCell ref="B2609:C2610"/>
    <mergeCell ref="D2609:O2609"/>
    <mergeCell ref="D2610:O2610"/>
    <mergeCell ref="C2611:G2613"/>
    <mergeCell ref="H2611:I2613"/>
    <mergeCell ref="J2611:K2613"/>
    <mergeCell ref="L2611:M2611"/>
    <mergeCell ref="N2611:O2611"/>
    <mergeCell ref="L2613:M2613"/>
    <mergeCell ref="N2613:O2613"/>
    <mergeCell ref="C2614:F2614"/>
    <mergeCell ref="H2614:O2614"/>
    <mergeCell ref="C2615:F2615"/>
    <mergeCell ref="H2615:O2615"/>
    <mergeCell ref="C2616:F2616"/>
    <mergeCell ref="H2616:O2616"/>
    <mergeCell ref="C2617:F2617"/>
    <mergeCell ref="H2617:O2617"/>
    <mergeCell ref="F2167:G2167"/>
    <mergeCell ref="F2168:G2168"/>
    <mergeCell ref="F2169:G2169"/>
    <mergeCell ref="F2170:G2170"/>
    <mergeCell ref="F2171:G2171"/>
    <mergeCell ref="F2172:G2172"/>
    <mergeCell ref="B2095:O2095"/>
    <mergeCell ref="J2098:K2100"/>
    <mergeCell ref="L2098:M2098"/>
    <mergeCell ref="N2098:O2098"/>
    <mergeCell ref="L2099:O2099"/>
    <mergeCell ref="L2100:M2100"/>
    <mergeCell ref="N2100:O2100"/>
    <mergeCell ref="C2101:F2101"/>
    <mergeCell ref="C2123:E2123"/>
    <mergeCell ref="I2123:K2123"/>
    <mergeCell ref="C2124:E2124"/>
    <mergeCell ref="F2124:G2124"/>
    <mergeCell ref="I2124:O2125"/>
    <mergeCell ref="C2125:E2125"/>
    <mergeCell ref="F2125:G2125"/>
    <mergeCell ref="I2132:O2133"/>
    <mergeCell ref="C2126:E2126"/>
    <mergeCell ref="F2126:G2126"/>
    <mergeCell ref="I2128:K2128"/>
    <mergeCell ref="L2128:O2128"/>
    <mergeCell ref="B2134:O2134"/>
    <mergeCell ref="C2152:D2152"/>
    <mergeCell ref="C2157:E2158"/>
    <mergeCell ref="F2157:G2157"/>
    <mergeCell ref="H2157:I2157"/>
    <mergeCell ref="H2102:O2102"/>
    <mergeCell ref="C1654:E1659"/>
    <mergeCell ref="F1654:G1654"/>
    <mergeCell ref="F1655:G1655"/>
    <mergeCell ref="F1656:G1656"/>
    <mergeCell ref="F1657:G1657"/>
    <mergeCell ref="F1658:G1658"/>
    <mergeCell ref="F1659:G1659"/>
    <mergeCell ref="C1693:E1698"/>
    <mergeCell ref="F1693:G1693"/>
    <mergeCell ref="F1694:G1694"/>
    <mergeCell ref="F1695:G1695"/>
    <mergeCell ref="F1696:G1696"/>
    <mergeCell ref="F1697:G1697"/>
    <mergeCell ref="F1698:G1698"/>
    <mergeCell ref="C1733:E1738"/>
    <mergeCell ref="F1733:G1733"/>
    <mergeCell ref="F1734:G1734"/>
    <mergeCell ref="F1735:G1735"/>
    <mergeCell ref="F1736:G1736"/>
    <mergeCell ref="F1737:G1737"/>
    <mergeCell ref="F1738:G1738"/>
    <mergeCell ref="C1706:F1706"/>
    <mergeCell ref="C1683:E1684"/>
    <mergeCell ref="F1683:G1683"/>
    <mergeCell ref="C1691:E1691"/>
    <mergeCell ref="F1691:G1691"/>
    <mergeCell ref="C1732:E1732"/>
    <mergeCell ref="F1732:G1732"/>
    <mergeCell ref="F1302:G1302"/>
    <mergeCell ref="F1303:G1303"/>
    <mergeCell ref="C1338:E1343"/>
    <mergeCell ref="F1338:G1338"/>
    <mergeCell ref="F1339:G1339"/>
    <mergeCell ref="F1340:G1340"/>
    <mergeCell ref="F1341:G1341"/>
    <mergeCell ref="F1342:G1342"/>
    <mergeCell ref="F1343:G1343"/>
    <mergeCell ref="C1377:E1382"/>
    <mergeCell ref="F1377:G1377"/>
    <mergeCell ref="F1378:G1378"/>
    <mergeCell ref="F1379:G1379"/>
    <mergeCell ref="F1380:G1380"/>
    <mergeCell ref="F1381:G1381"/>
    <mergeCell ref="F1382:G1382"/>
    <mergeCell ref="C1417:E1422"/>
    <mergeCell ref="F1417:G1417"/>
    <mergeCell ref="F1418:G1418"/>
    <mergeCell ref="F1419:G1419"/>
    <mergeCell ref="F1420:G1420"/>
    <mergeCell ref="F1421:G1421"/>
    <mergeCell ref="F1422:G1422"/>
    <mergeCell ref="C1311:F1311"/>
    <mergeCell ref="C1320:D1320"/>
    <mergeCell ref="C1321:D1321"/>
    <mergeCell ref="C1322:D1322"/>
    <mergeCell ref="C1323:D1323"/>
    <mergeCell ref="C1328:E1329"/>
    <mergeCell ref="F1328:G1328"/>
    <mergeCell ref="C1334:E1334"/>
    <mergeCell ref="F1334:G1334"/>
    <mergeCell ref="F904:G904"/>
    <mergeCell ref="F905:G905"/>
    <mergeCell ref="F906:G906"/>
    <mergeCell ref="F907:G907"/>
    <mergeCell ref="F908:G908"/>
    <mergeCell ref="C943:E948"/>
    <mergeCell ref="F943:G943"/>
    <mergeCell ref="F944:G944"/>
    <mergeCell ref="F945:G945"/>
    <mergeCell ref="F946:G946"/>
    <mergeCell ref="F947:G947"/>
    <mergeCell ref="F948:G948"/>
    <mergeCell ref="C982:E987"/>
    <mergeCell ref="F982:G982"/>
    <mergeCell ref="F983:G983"/>
    <mergeCell ref="F984:G984"/>
    <mergeCell ref="F985:G985"/>
    <mergeCell ref="F986:G986"/>
    <mergeCell ref="F987:G987"/>
    <mergeCell ref="C935:H935"/>
    <mergeCell ref="C965:D965"/>
    <mergeCell ref="C966:D966"/>
    <mergeCell ref="C967:D967"/>
    <mergeCell ref="C968:D968"/>
    <mergeCell ref="C969:D969"/>
    <mergeCell ref="C970:D970"/>
    <mergeCell ref="C980:E980"/>
    <mergeCell ref="F980:G980"/>
    <mergeCell ref="H921:O921"/>
    <mergeCell ref="C922:D923"/>
    <mergeCell ref="E922:E923"/>
    <mergeCell ref="F922:F923"/>
    <mergeCell ref="B396:O396"/>
    <mergeCell ref="C429:E434"/>
    <mergeCell ref="F429:G429"/>
    <mergeCell ref="F430:G430"/>
    <mergeCell ref="F431:G431"/>
    <mergeCell ref="F432:G432"/>
    <mergeCell ref="F433:G433"/>
    <mergeCell ref="F434:G434"/>
    <mergeCell ref="L440:O440"/>
    <mergeCell ref="C461:H461"/>
    <mergeCell ref="I461:K461"/>
    <mergeCell ref="M461:O461"/>
    <mergeCell ref="C462:E463"/>
    <mergeCell ref="F462:G463"/>
    <mergeCell ref="I462:K462"/>
    <mergeCell ref="M462:O462"/>
    <mergeCell ref="I463:K463"/>
    <mergeCell ref="L463:O463"/>
    <mergeCell ref="C417:D417"/>
    <mergeCell ref="C418:D418"/>
    <mergeCell ref="C419:E420"/>
    <mergeCell ref="F419:G419"/>
    <mergeCell ref="H419:I419"/>
    <mergeCell ref="J419:K419"/>
    <mergeCell ref="M419:N419"/>
    <mergeCell ref="F420:G420"/>
    <mergeCell ref="H420:I420"/>
    <mergeCell ref="J420:K420"/>
    <mergeCell ref="M420:N420"/>
    <mergeCell ref="C421:H421"/>
    <mergeCell ref="I421:K421"/>
    <mergeCell ref="M421:O421"/>
    <mergeCell ref="H64:I64"/>
    <mergeCell ref="C101:D101"/>
    <mergeCell ref="F103:G103"/>
    <mergeCell ref="I105:K105"/>
    <mergeCell ref="I107:K107"/>
    <mergeCell ref="L107:O107"/>
    <mergeCell ref="C113:E118"/>
    <mergeCell ref="F113:G113"/>
    <mergeCell ref="F114:G114"/>
    <mergeCell ref="F115:G115"/>
    <mergeCell ref="F116:G116"/>
    <mergeCell ref="F117:G117"/>
    <mergeCell ref="F118:G118"/>
    <mergeCell ref="F143:G143"/>
    <mergeCell ref="F144:G144"/>
    <mergeCell ref="C153:E158"/>
    <mergeCell ref="F153:G153"/>
    <mergeCell ref="F154:G154"/>
    <mergeCell ref="F155:G155"/>
    <mergeCell ref="F156:G156"/>
    <mergeCell ref="F157:G157"/>
    <mergeCell ref="F158:G158"/>
    <mergeCell ref="C112:E112"/>
    <mergeCell ref="C108:E108"/>
    <mergeCell ref="F108:G108"/>
    <mergeCell ref="I108:K108"/>
    <mergeCell ref="L108:O108"/>
    <mergeCell ref="C109:E109"/>
    <mergeCell ref="F109:G109"/>
    <mergeCell ref="C105:H105"/>
    <mergeCell ref="M105:O105"/>
    <mergeCell ref="C106:E107"/>
    <mergeCell ref="B80:O80"/>
    <mergeCell ref="A81:A118"/>
    <mergeCell ref="B81:C82"/>
    <mergeCell ref="D81:O81"/>
    <mergeCell ref="D82:O82"/>
    <mergeCell ref="C83:G85"/>
    <mergeCell ref="H83:I85"/>
    <mergeCell ref="J83:K85"/>
    <mergeCell ref="L84:O84"/>
    <mergeCell ref="L85:M85"/>
    <mergeCell ref="N85:O85"/>
    <mergeCell ref="C90:F90"/>
    <mergeCell ref="H90:O90"/>
    <mergeCell ref="C91:F91"/>
    <mergeCell ref="H91:O91"/>
    <mergeCell ref="C92:D93"/>
    <mergeCell ref="E92:E93"/>
    <mergeCell ref="F92:F93"/>
    <mergeCell ref="F106:G107"/>
    <mergeCell ref="C97:D97"/>
    <mergeCell ref="C98:D98"/>
    <mergeCell ref="C99:D99"/>
    <mergeCell ref="C103:E104"/>
    <mergeCell ref="C102:D102"/>
    <mergeCell ref="H103:I103"/>
    <mergeCell ref="J103:K103"/>
    <mergeCell ref="M103:N103"/>
    <mergeCell ref="F104:G104"/>
    <mergeCell ref="H104:I104"/>
    <mergeCell ref="J104:K104"/>
    <mergeCell ref="M104:N104"/>
    <mergeCell ref="L83:M83"/>
    <mergeCell ref="L3745:O3745"/>
    <mergeCell ref="C34:E39"/>
    <mergeCell ref="F34:G34"/>
    <mergeCell ref="F35:G35"/>
    <mergeCell ref="F36:G36"/>
    <mergeCell ref="F37:G37"/>
    <mergeCell ref="F38:G38"/>
    <mergeCell ref="F39:G39"/>
    <mergeCell ref="B41:O41"/>
    <mergeCell ref="A42:A79"/>
    <mergeCell ref="B42:C43"/>
    <mergeCell ref="D43:O43"/>
    <mergeCell ref="C44:G46"/>
    <mergeCell ref="H44:I46"/>
    <mergeCell ref="J44:K46"/>
    <mergeCell ref="L44:M44"/>
    <mergeCell ref="N44:O44"/>
    <mergeCell ref="L45:O45"/>
    <mergeCell ref="L46:M46"/>
    <mergeCell ref="N46:O46"/>
    <mergeCell ref="C52:F52"/>
    <mergeCell ref="H52:O52"/>
    <mergeCell ref="C53:D54"/>
    <mergeCell ref="E53:E54"/>
    <mergeCell ref="F53:F54"/>
    <mergeCell ref="G53:G54"/>
    <mergeCell ref="H53:J53"/>
    <mergeCell ref="K53:M53"/>
    <mergeCell ref="N53:N54"/>
    <mergeCell ref="O53:O55"/>
    <mergeCell ref="C3731:D3731"/>
    <mergeCell ref="C3732:D3732"/>
    <mergeCell ref="C3733:D3733"/>
    <mergeCell ref="C3734:D3734"/>
    <mergeCell ref="I3739:K3739"/>
    <mergeCell ref="I3740:K3740"/>
    <mergeCell ref="C3742:E3742"/>
    <mergeCell ref="F3742:G3742"/>
    <mergeCell ref="C3743:E3743"/>
    <mergeCell ref="F3743:G3743"/>
    <mergeCell ref="C3744:E3744"/>
    <mergeCell ref="F3744:G3744"/>
    <mergeCell ref="I3745:K3745"/>
    <mergeCell ref="C3747:E3752"/>
    <mergeCell ref="F3747:G3747"/>
    <mergeCell ref="F3748:G3748"/>
    <mergeCell ref="F3749:G3749"/>
    <mergeCell ref="F3750:G3750"/>
    <mergeCell ref="F3751:G3751"/>
    <mergeCell ref="F3752:G3752"/>
    <mergeCell ref="C3723:F3723"/>
    <mergeCell ref="H3723:O3723"/>
    <mergeCell ref="C3724:F3724"/>
    <mergeCell ref="H3724:O3724"/>
    <mergeCell ref="C3725:F3725"/>
    <mergeCell ref="H3725:O3725"/>
    <mergeCell ref="C3726:D3727"/>
    <mergeCell ref="E3726:E3727"/>
    <mergeCell ref="F3726:F3727"/>
    <mergeCell ref="G3726:G3727"/>
    <mergeCell ref="H3726:J3726"/>
    <mergeCell ref="K3726:M3726"/>
    <mergeCell ref="N3726:N3727"/>
    <mergeCell ref="O3726:O3728"/>
    <mergeCell ref="C3728:D3728"/>
    <mergeCell ref="C3729:D3729"/>
    <mergeCell ref="C3730:D3730"/>
    <mergeCell ref="B3714:O3714"/>
    <mergeCell ref="B3715:C3716"/>
    <mergeCell ref="D3715:O3715"/>
    <mergeCell ref="D3716:O3716"/>
    <mergeCell ref="C3717:G3719"/>
    <mergeCell ref="H3717:I3719"/>
    <mergeCell ref="J3717:K3719"/>
    <mergeCell ref="L3717:M3717"/>
    <mergeCell ref="N3717:O3717"/>
    <mergeCell ref="L3718:O3718"/>
    <mergeCell ref="L3719:M3719"/>
    <mergeCell ref="N3719:O3719"/>
    <mergeCell ref="C3720:F3720"/>
    <mergeCell ref="H3720:O3720"/>
    <mergeCell ref="C3721:F3721"/>
    <mergeCell ref="H3721:O3721"/>
    <mergeCell ref="C3722:F3722"/>
    <mergeCell ref="H3722:O3722"/>
    <mergeCell ref="O3647:O3649"/>
    <mergeCell ref="C3649:D3649"/>
    <mergeCell ref="C3650:D3650"/>
    <mergeCell ref="L3624:O3624"/>
    <mergeCell ref="H3659:I3659"/>
    <mergeCell ref="J3659:K3659"/>
    <mergeCell ref="M3659:N3659"/>
    <mergeCell ref="C3660:H3660"/>
    <mergeCell ref="I3660:K3660"/>
    <mergeCell ref="I3707:K3707"/>
    <mergeCell ref="L3707:O3707"/>
    <mergeCell ref="C3707:E3707"/>
    <mergeCell ref="F3707:G3707"/>
    <mergeCell ref="I3708:K3708"/>
    <mergeCell ref="I3701:K3701"/>
    <mergeCell ref="I3702:K3702"/>
    <mergeCell ref="L3702:O3702"/>
    <mergeCell ref="C3703:E3703"/>
    <mergeCell ref="F3703:G3703"/>
    <mergeCell ref="C3704:E3704"/>
    <mergeCell ref="F3704:G3704"/>
    <mergeCell ref="H3699:I3699"/>
    <mergeCell ref="J3699:K3699"/>
    <mergeCell ref="M3699:N3699"/>
    <mergeCell ref="C3700:H3700"/>
    <mergeCell ref="C3701:E3702"/>
    <mergeCell ref="F3701:G3702"/>
    <mergeCell ref="M3701:O3701"/>
    <mergeCell ref="I3703:K3703"/>
    <mergeCell ref="L3703:O3703"/>
    <mergeCell ref="I3669:O3671"/>
    <mergeCell ref="I3672:O3673"/>
    <mergeCell ref="A3674:O3674"/>
    <mergeCell ref="B3675:O3675"/>
    <mergeCell ref="A3676:A3713"/>
    <mergeCell ref="I3554:O3555"/>
    <mergeCell ref="B3556:O3556"/>
    <mergeCell ref="C3578:D3578"/>
    <mergeCell ref="F3585:G3585"/>
    <mergeCell ref="F3586:G3586"/>
    <mergeCell ref="I3587:K3587"/>
    <mergeCell ref="I3588:K3588"/>
    <mergeCell ref="I3589:K3589"/>
    <mergeCell ref="L3589:O3589"/>
    <mergeCell ref="C3588:E3588"/>
    <mergeCell ref="F3588:G3588"/>
    <mergeCell ref="L3588:O3588"/>
    <mergeCell ref="C3550:E3555"/>
    <mergeCell ref="F3550:G3550"/>
    <mergeCell ref="F3551:G3551"/>
    <mergeCell ref="F3552:G3552"/>
    <mergeCell ref="L3679:O3679"/>
    <mergeCell ref="L3680:M3680"/>
    <mergeCell ref="N3680:O3680"/>
    <mergeCell ref="C3681:F3681"/>
    <mergeCell ref="H3681:O3681"/>
    <mergeCell ref="I3624:K3624"/>
    <mergeCell ref="C3627:E3627"/>
    <mergeCell ref="F3627:G3627"/>
    <mergeCell ref="I3627:K3627"/>
    <mergeCell ref="L3627:O3627"/>
    <mergeCell ref="C3628:E3628"/>
    <mergeCell ref="F3553:G3553"/>
    <mergeCell ref="F3554:G3554"/>
    <mergeCell ref="F3555:G3555"/>
    <mergeCell ref="C3589:E3594"/>
    <mergeCell ref="F3589:G3589"/>
    <mergeCell ref="F3590:G3590"/>
    <mergeCell ref="F3591:G3591"/>
    <mergeCell ref="F3592:G3592"/>
    <mergeCell ref="F3593:G3593"/>
    <mergeCell ref="F3594:G3594"/>
    <mergeCell ref="C3573:D3573"/>
    <mergeCell ref="C3564:F3564"/>
    <mergeCell ref="H3564:O3564"/>
    <mergeCell ref="C3565:F3565"/>
    <mergeCell ref="H3565:O3565"/>
    <mergeCell ref="C3566:F3566"/>
    <mergeCell ref="L3481:O3481"/>
    <mergeCell ref="C3508:E3508"/>
    <mergeCell ref="F3508:G3508"/>
    <mergeCell ref="I3508:K3508"/>
    <mergeCell ref="L3508:O3508"/>
    <mergeCell ref="C3509:E3509"/>
    <mergeCell ref="F3509:G3509"/>
    <mergeCell ref="I3509:K3509"/>
    <mergeCell ref="I3510:K3510"/>
    <mergeCell ref="L3510:O3510"/>
    <mergeCell ref="C3535:D3535"/>
    <mergeCell ref="C3536:D3536"/>
    <mergeCell ref="F3547:G3547"/>
    <mergeCell ref="F3548:G3548"/>
    <mergeCell ref="I3549:K3549"/>
    <mergeCell ref="I3550:K3550"/>
    <mergeCell ref="C3510:E3515"/>
    <mergeCell ref="F3510:G3510"/>
    <mergeCell ref="F3511:G3511"/>
    <mergeCell ref="F3512:G3512"/>
    <mergeCell ref="F3513:G3513"/>
    <mergeCell ref="F3514:G3514"/>
    <mergeCell ref="F3515:G3515"/>
    <mergeCell ref="C3534:D3534"/>
    <mergeCell ref="L3509:O3509"/>
    <mergeCell ref="C3496:D3496"/>
    <mergeCell ref="C3497:D3497"/>
    <mergeCell ref="C3498:D3498"/>
    <mergeCell ref="C3499:D3499"/>
    <mergeCell ref="C3500:E3501"/>
    <mergeCell ref="F3500:G3500"/>
    <mergeCell ref="H3500:I3500"/>
    <mergeCell ref="I3392:K3392"/>
    <mergeCell ref="L3392:O3392"/>
    <mergeCell ref="I3393:O3395"/>
    <mergeCell ref="L3402:O3402"/>
    <mergeCell ref="I3472:O3474"/>
    <mergeCell ref="I3475:O3476"/>
    <mergeCell ref="C3471:E3476"/>
    <mergeCell ref="F3471:G3471"/>
    <mergeCell ref="F3472:G3472"/>
    <mergeCell ref="F3473:G3473"/>
    <mergeCell ref="F3474:G3474"/>
    <mergeCell ref="F3475:G3475"/>
    <mergeCell ref="F3476:G3476"/>
    <mergeCell ref="K3410:M3410"/>
    <mergeCell ref="N3410:N3411"/>
    <mergeCell ref="O3410:O3412"/>
    <mergeCell ref="I3396:O3397"/>
    <mergeCell ref="B3398:O3398"/>
    <mergeCell ref="I3387:K3387"/>
    <mergeCell ref="L3387:O3387"/>
    <mergeCell ref="C3388:E3388"/>
    <mergeCell ref="F3388:G3388"/>
    <mergeCell ref="I3388:O3389"/>
    <mergeCell ref="C3389:E3389"/>
    <mergeCell ref="F3389:G3389"/>
    <mergeCell ref="C3390:E3390"/>
    <mergeCell ref="F3390:G3390"/>
    <mergeCell ref="I3390:K3390"/>
    <mergeCell ref="L3390:O3390"/>
    <mergeCell ref="C3391:E3391"/>
    <mergeCell ref="F3391:G3391"/>
    <mergeCell ref="I3391:K3391"/>
    <mergeCell ref="L3391:O3391"/>
    <mergeCell ref="C3453:D3453"/>
    <mergeCell ref="C3454:D3454"/>
    <mergeCell ref="I3429:K3429"/>
    <mergeCell ref="L3429:O3429"/>
    <mergeCell ref="C3430:E3430"/>
    <mergeCell ref="F3430:G3430"/>
    <mergeCell ref="C3407:F3407"/>
    <mergeCell ref="H3407:O3407"/>
    <mergeCell ref="C3408:F3408"/>
    <mergeCell ref="H3408:O3408"/>
    <mergeCell ref="C3409:F3409"/>
    <mergeCell ref="H3409:O3409"/>
    <mergeCell ref="C3410:D3411"/>
    <mergeCell ref="E3410:E3411"/>
    <mergeCell ref="F3410:F3411"/>
    <mergeCell ref="G3410:G3411"/>
    <mergeCell ref="H3410:J3410"/>
    <mergeCell ref="F3276:G3276"/>
    <mergeCell ref="F3277:G3277"/>
    <mergeCell ref="F3278:G3278"/>
    <mergeCell ref="C3313:E3318"/>
    <mergeCell ref="C3261:D3261"/>
    <mergeCell ref="C3262:D3262"/>
    <mergeCell ref="C3263:E3264"/>
    <mergeCell ref="H3263:I3263"/>
    <mergeCell ref="F3318:G3318"/>
    <mergeCell ref="I3238:O3239"/>
    <mergeCell ref="C3249:F3249"/>
    <mergeCell ref="H3249:O3249"/>
    <mergeCell ref="C3250:F3250"/>
    <mergeCell ref="H3250:O3250"/>
    <mergeCell ref="C3251:F3251"/>
    <mergeCell ref="H3251:O3251"/>
    <mergeCell ref="C3257:D3257"/>
    <mergeCell ref="C3258:D3258"/>
    <mergeCell ref="C3255:D3255"/>
    <mergeCell ref="C3256:D3256"/>
    <mergeCell ref="C3259:D3259"/>
    <mergeCell ref="C3266:E3267"/>
    <mergeCell ref="F3266:G3267"/>
    <mergeCell ref="M3266:O3266"/>
    <mergeCell ref="F3317:G3317"/>
    <mergeCell ref="C3271:E3271"/>
    <mergeCell ref="F3271:G3271"/>
    <mergeCell ref="I3271:K3271"/>
    <mergeCell ref="L3271:O3271"/>
    <mergeCell ref="C3272:E3272"/>
    <mergeCell ref="F3272:G3272"/>
    <mergeCell ref="I3272:K3272"/>
    <mergeCell ref="L3155:O3155"/>
    <mergeCell ref="H3167:O3167"/>
    <mergeCell ref="C3050:F3050"/>
    <mergeCell ref="H3050:O3050"/>
    <mergeCell ref="C3057:D3057"/>
    <mergeCell ref="C3058:D3058"/>
    <mergeCell ref="C3059:D3059"/>
    <mergeCell ref="K3055:M3055"/>
    <mergeCell ref="N3055:N3056"/>
    <mergeCell ref="O3055:O3057"/>
    <mergeCell ref="I3068:K3068"/>
    <mergeCell ref="I3069:K3069"/>
    <mergeCell ref="I3070:K3070"/>
    <mergeCell ref="L3070:O3070"/>
    <mergeCell ref="C3071:E3071"/>
    <mergeCell ref="F3071:G3071"/>
    <mergeCell ref="C3072:E3072"/>
    <mergeCell ref="F3072:G3072"/>
    <mergeCell ref="C3073:E3073"/>
    <mergeCell ref="F3073:G3073"/>
    <mergeCell ref="H3051:O3051"/>
    <mergeCell ref="C3052:F3052"/>
    <mergeCell ref="H3052:O3052"/>
    <mergeCell ref="C3053:F3053"/>
    <mergeCell ref="F3119:G3119"/>
    <mergeCell ref="F3120:G3120"/>
    <mergeCell ref="C3155:E3160"/>
    <mergeCell ref="F3155:G3155"/>
    <mergeCell ref="F3156:G3156"/>
    <mergeCell ref="F3157:G3157"/>
    <mergeCell ref="F3158:G3158"/>
    <mergeCell ref="F3159:G3159"/>
    <mergeCell ref="H3053:O3053"/>
    <mergeCell ref="F3080:G3080"/>
    <mergeCell ref="F3081:G3081"/>
    <mergeCell ref="C3115:E3120"/>
    <mergeCell ref="F3115:G3115"/>
    <mergeCell ref="F3116:G3116"/>
    <mergeCell ref="F3117:G3117"/>
    <mergeCell ref="F3118:G3118"/>
    <mergeCell ref="L3031:O3031"/>
    <mergeCell ref="C3028:H3028"/>
    <mergeCell ref="I3028:K3028"/>
    <mergeCell ref="M3028:O3028"/>
    <mergeCell ref="C3029:E3030"/>
    <mergeCell ref="F3029:G3030"/>
    <mergeCell ref="I3029:K3029"/>
    <mergeCell ref="M3029:O3029"/>
    <mergeCell ref="L3006:M3006"/>
    <mergeCell ref="N3006:O3006"/>
    <mergeCell ref="C3049:F3049"/>
    <mergeCell ref="H3049:O3049"/>
    <mergeCell ref="C3036:E3041"/>
    <mergeCell ref="F3036:G3036"/>
    <mergeCell ref="F3037:G3037"/>
    <mergeCell ref="F3038:G3038"/>
    <mergeCell ref="F3039:G3039"/>
    <mergeCell ref="F3040:G3040"/>
    <mergeCell ref="F3041:G3041"/>
    <mergeCell ref="C3020:D3020"/>
    <mergeCell ref="C3021:D3021"/>
    <mergeCell ref="C3022:D3022"/>
    <mergeCell ref="C3023:D3023"/>
    <mergeCell ref="C3024:D3024"/>
    <mergeCell ref="C2982:D2982"/>
    <mergeCell ref="C2983:D2983"/>
    <mergeCell ref="C2984:D2984"/>
    <mergeCell ref="C2978:D2978"/>
    <mergeCell ref="I2995:K2995"/>
    <mergeCell ref="L2995:O2995"/>
    <mergeCell ref="C2996:E2996"/>
    <mergeCell ref="F2996:G2996"/>
    <mergeCell ref="I2996:K2996"/>
    <mergeCell ref="L2996:O2996"/>
    <mergeCell ref="I2997:K2997"/>
    <mergeCell ref="L2997:O2997"/>
    <mergeCell ref="C2997:E3002"/>
    <mergeCell ref="F2997:G2997"/>
    <mergeCell ref="F2998:G2998"/>
    <mergeCell ref="F2999:G2999"/>
    <mergeCell ref="F3000:G3000"/>
    <mergeCell ref="F3001:G3001"/>
    <mergeCell ref="F3002:G3002"/>
    <mergeCell ref="F2993:G2993"/>
    <mergeCell ref="C2985:D2985"/>
    <mergeCell ref="C2986:D2986"/>
    <mergeCell ref="F2988:G2988"/>
    <mergeCell ref="H2988:I2988"/>
    <mergeCell ref="J2988:K2988"/>
    <mergeCell ref="M2988:N2988"/>
    <mergeCell ref="M2990:O2990"/>
    <mergeCell ref="C2973:F2973"/>
    <mergeCell ref="H2973:O2973"/>
    <mergeCell ref="C2974:F2974"/>
    <mergeCell ref="H2974:O2974"/>
    <mergeCell ref="C2975:F2975"/>
    <mergeCell ref="H2975:O2975"/>
    <mergeCell ref="C2976:D2977"/>
    <mergeCell ref="E2976:E2977"/>
    <mergeCell ref="F2976:F2977"/>
    <mergeCell ref="G2976:G2977"/>
    <mergeCell ref="H2976:J2976"/>
    <mergeCell ref="K2976:M2976"/>
    <mergeCell ref="N2976:N2977"/>
    <mergeCell ref="O2976:O2978"/>
    <mergeCell ref="C2979:D2979"/>
    <mergeCell ref="C2980:D2980"/>
    <mergeCell ref="C2981:D2981"/>
    <mergeCell ref="L2928:O2928"/>
    <mergeCell ref="B2965:C2966"/>
    <mergeCell ref="D2965:O2965"/>
    <mergeCell ref="D2966:O2966"/>
    <mergeCell ref="C2967:G2969"/>
    <mergeCell ref="H2967:I2969"/>
    <mergeCell ref="J2967:K2969"/>
    <mergeCell ref="L2967:M2967"/>
    <mergeCell ref="N2967:O2967"/>
    <mergeCell ref="L2968:O2968"/>
    <mergeCell ref="L2969:M2969"/>
    <mergeCell ref="N2969:O2969"/>
    <mergeCell ref="C2970:F2970"/>
    <mergeCell ref="H2970:O2970"/>
    <mergeCell ref="C2971:F2971"/>
    <mergeCell ref="H2971:O2971"/>
    <mergeCell ref="C2972:F2972"/>
    <mergeCell ref="H2972:O2972"/>
    <mergeCell ref="F2961:G2961"/>
    <mergeCell ref="F2962:G2962"/>
    <mergeCell ref="C2942:D2942"/>
    <mergeCell ref="C2943:D2943"/>
    <mergeCell ref="C2944:D2944"/>
    <mergeCell ref="C2947:E2948"/>
    <mergeCell ref="F2947:G2947"/>
    <mergeCell ref="F2948:G2948"/>
    <mergeCell ref="C2941:D2941"/>
    <mergeCell ref="C2940:D2940"/>
    <mergeCell ref="C2946:D2946"/>
    <mergeCell ref="I2957:K2957"/>
    <mergeCell ref="L2957:O2957"/>
    <mergeCell ref="I2958:O2960"/>
    <mergeCell ref="I2961:O2962"/>
    <mergeCell ref="A2963:O2963"/>
    <mergeCell ref="B2964:O2964"/>
    <mergeCell ref="C2953:E2953"/>
    <mergeCell ref="F2953:G2953"/>
    <mergeCell ref="I2953:O2954"/>
    <mergeCell ref="C2954:E2954"/>
    <mergeCell ref="F2954:G2954"/>
    <mergeCell ref="I2951:K2951"/>
    <mergeCell ref="L2951:O2951"/>
    <mergeCell ref="I2949:K2949"/>
    <mergeCell ref="I2950:K2950"/>
    <mergeCell ref="C2955:E2955"/>
    <mergeCell ref="F2955:G2955"/>
    <mergeCell ref="I2955:K2955"/>
    <mergeCell ref="L2955:O2955"/>
    <mergeCell ref="C2956:E2956"/>
    <mergeCell ref="F2956:G2956"/>
    <mergeCell ref="I2956:K2956"/>
    <mergeCell ref="L2956:O2956"/>
    <mergeCell ref="A2925:A2962"/>
    <mergeCell ref="D2925:O2925"/>
    <mergeCell ref="D2926:O2926"/>
    <mergeCell ref="C2927:G2929"/>
    <mergeCell ref="H2927:I2929"/>
    <mergeCell ref="J2927:K2929"/>
    <mergeCell ref="L2927:M2927"/>
    <mergeCell ref="N2927:O2927"/>
    <mergeCell ref="M2948:N2948"/>
    <mergeCell ref="C2949:H2949"/>
    <mergeCell ref="M2949:O2949"/>
    <mergeCell ref="C2950:E2951"/>
    <mergeCell ref="F2950:G2951"/>
    <mergeCell ref="M2950:O2950"/>
    <mergeCell ref="C2952:E2952"/>
    <mergeCell ref="F2952:G2952"/>
    <mergeCell ref="I2952:K2952"/>
    <mergeCell ref="L2952:O2952"/>
    <mergeCell ref="J2908:K2908"/>
    <mergeCell ref="M2908:N2908"/>
    <mergeCell ref="F2909:G2909"/>
    <mergeCell ref="H2909:I2909"/>
    <mergeCell ref="J2909:K2909"/>
    <mergeCell ref="M2909:N2909"/>
    <mergeCell ref="C2910:H2910"/>
    <mergeCell ref="I2910:K2910"/>
    <mergeCell ref="L2929:M2929"/>
    <mergeCell ref="N2929:O2929"/>
    <mergeCell ref="C2933:F2933"/>
    <mergeCell ref="H2933:O2933"/>
    <mergeCell ref="C2934:F2934"/>
    <mergeCell ref="H2934:O2934"/>
    <mergeCell ref="C2935:F2935"/>
    <mergeCell ref="H2935:O2935"/>
    <mergeCell ref="I2919:O2921"/>
    <mergeCell ref="B2924:O2924"/>
    <mergeCell ref="B2925:C2926"/>
    <mergeCell ref="F2922:G2922"/>
    <mergeCell ref="F2923:G2923"/>
    <mergeCell ref="H2930:O2930"/>
    <mergeCell ref="C2931:F2931"/>
    <mergeCell ref="H2931:O2931"/>
    <mergeCell ref="C2915:E2915"/>
    <mergeCell ref="F2915:G2915"/>
    <mergeCell ref="I2839:K2839"/>
    <mergeCell ref="C2832:E2833"/>
    <mergeCell ref="F2832:G2833"/>
    <mergeCell ref="I2832:K2832"/>
    <mergeCell ref="M2832:O2832"/>
    <mergeCell ref="F2843:G2843"/>
    <mergeCell ref="F2844:G2844"/>
    <mergeCell ref="C2834:E2834"/>
    <mergeCell ref="I2834:K2834"/>
    <mergeCell ref="L2834:O2834"/>
    <mergeCell ref="C2835:E2835"/>
    <mergeCell ref="L2838:O2838"/>
    <mergeCell ref="C2856:F2856"/>
    <mergeCell ref="H2856:O2856"/>
    <mergeCell ref="I2840:O2842"/>
    <mergeCell ref="L2839:O2839"/>
    <mergeCell ref="F2840:G2840"/>
    <mergeCell ref="F2841:G2841"/>
    <mergeCell ref="F2842:G2842"/>
    <mergeCell ref="I2843:O2844"/>
    <mergeCell ref="B2845:O2845"/>
    <mergeCell ref="F2834:G2834"/>
    <mergeCell ref="I2837:K2837"/>
    <mergeCell ref="I2838:K2838"/>
    <mergeCell ref="H2851:O2851"/>
    <mergeCell ref="C2852:F2852"/>
    <mergeCell ref="H2852:O2852"/>
    <mergeCell ref="C2853:F2853"/>
    <mergeCell ref="H2853:O2853"/>
    <mergeCell ref="H2854:O2854"/>
    <mergeCell ref="C2855:F2855"/>
    <mergeCell ref="H2855:O2855"/>
    <mergeCell ref="C2467:D2467"/>
    <mergeCell ref="C2468:D2468"/>
    <mergeCell ref="H2502:J2502"/>
    <mergeCell ref="K2502:M2502"/>
    <mergeCell ref="N2502:N2503"/>
    <mergeCell ref="O2502:O2504"/>
    <mergeCell ref="C2504:D2504"/>
    <mergeCell ref="C2505:D2505"/>
    <mergeCell ref="C2506:D2506"/>
    <mergeCell ref="C2507:D2507"/>
    <mergeCell ref="C2508:D2508"/>
    <mergeCell ref="C2509:D2509"/>
    <mergeCell ref="C2510:D2510"/>
    <mergeCell ref="C2511:D2511"/>
    <mergeCell ref="C2512:D2512"/>
    <mergeCell ref="L2518:O2518"/>
    <mergeCell ref="O2541:O2543"/>
    <mergeCell ref="C2543:D2543"/>
    <mergeCell ref="C2483:E2488"/>
    <mergeCell ref="F2483:G2483"/>
    <mergeCell ref="F2484:G2484"/>
    <mergeCell ref="F2485:G2485"/>
    <mergeCell ref="F2486:G2486"/>
    <mergeCell ref="F2487:G2487"/>
    <mergeCell ref="F2488:G2488"/>
    <mergeCell ref="C2523:E2528"/>
    <mergeCell ref="F2523:G2523"/>
    <mergeCell ref="F2524:G2524"/>
    <mergeCell ref="F2525:G2525"/>
    <mergeCell ref="F2526:G2526"/>
    <mergeCell ref="F2527:G2527"/>
    <mergeCell ref="F2528:G2528"/>
    <mergeCell ref="L2443:O2443"/>
    <mergeCell ref="I2448:O2449"/>
    <mergeCell ref="C2444:E2449"/>
    <mergeCell ref="F2444:G2444"/>
    <mergeCell ref="F2445:G2445"/>
    <mergeCell ref="F2446:G2446"/>
    <mergeCell ref="F2447:G2447"/>
    <mergeCell ref="F2448:G2448"/>
    <mergeCell ref="F2449:G2449"/>
    <mergeCell ref="C2439:E2439"/>
    <mergeCell ref="F2439:G2439"/>
    <mergeCell ref="I2439:K2439"/>
    <mergeCell ref="L2439:O2439"/>
    <mergeCell ref="C2440:E2440"/>
    <mergeCell ref="F2440:G2440"/>
    <mergeCell ref="I2440:O2441"/>
    <mergeCell ref="C2441:E2441"/>
    <mergeCell ref="F2441:G2441"/>
    <mergeCell ref="C2442:E2442"/>
    <mergeCell ref="F2442:G2442"/>
    <mergeCell ref="I2442:K2442"/>
    <mergeCell ref="L2442:O2442"/>
    <mergeCell ref="C2360:E2360"/>
    <mergeCell ref="F2360:G2360"/>
    <mergeCell ref="I2360:K2360"/>
    <mergeCell ref="L2360:O2360"/>
    <mergeCell ref="I2361:O2362"/>
    <mergeCell ref="F2394:G2394"/>
    <mergeCell ref="L2415:O2415"/>
    <mergeCell ref="L2414:M2414"/>
    <mergeCell ref="N2414:O2414"/>
    <mergeCell ref="C2426:D2426"/>
    <mergeCell ref="C2365:E2370"/>
    <mergeCell ref="F2365:G2365"/>
    <mergeCell ref="F2366:G2366"/>
    <mergeCell ref="F2367:G2367"/>
    <mergeCell ref="F2368:G2368"/>
    <mergeCell ref="F2369:G2369"/>
    <mergeCell ref="F2370:G2370"/>
    <mergeCell ref="C2404:E2409"/>
    <mergeCell ref="F2404:G2404"/>
    <mergeCell ref="F2405:G2405"/>
    <mergeCell ref="F2406:G2406"/>
    <mergeCell ref="F2407:G2407"/>
    <mergeCell ref="F2408:G2408"/>
    <mergeCell ref="F2409:G2409"/>
    <mergeCell ref="I2408:O2409"/>
    <mergeCell ref="F2400:G2400"/>
    <mergeCell ref="C2361:E2361"/>
    <mergeCell ref="F2361:G2361"/>
    <mergeCell ref="C2362:E2362"/>
    <mergeCell ref="F2362:G2362"/>
    <mergeCell ref="C2363:E2363"/>
    <mergeCell ref="F2363:G2363"/>
    <mergeCell ref="I2318:K2318"/>
    <mergeCell ref="I2319:K2319"/>
    <mergeCell ref="L2319:O2319"/>
    <mergeCell ref="I2320:K2320"/>
    <mergeCell ref="L2320:O2320"/>
    <mergeCell ref="C2318:E2319"/>
    <mergeCell ref="F2318:G2319"/>
    <mergeCell ref="M2318:O2318"/>
    <mergeCell ref="C2320:E2320"/>
    <mergeCell ref="I2326:O2328"/>
    <mergeCell ref="I2329:O2330"/>
    <mergeCell ref="C2325:E2330"/>
    <mergeCell ref="F2325:G2325"/>
    <mergeCell ref="F2326:G2326"/>
    <mergeCell ref="F2327:G2327"/>
    <mergeCell ref="F2328:G2328"/>
    <mergeCell ref="F2329:G2329"/>
    <mergeCell ref="F2330:G2330"/>
    <mergeCell ref="F2320:G2320"/>
    <mergeCell ref="C2321:E2321"/>
    <mergeCell ref="F2321:G2321"/>
    <mergeCell ref="I2321:O2322"/>
    <mergeCell ref="C2322:E2322"/>
    <mergeCell ref="F2322:G2322"/>
    <mergeCell ref="C2323:E2323"/>
    <mergeCell ref="F2323:G2323"/>
    <mergeCell ref="I2323:K2323"/>
    <mergeCell ref="L2323:O2323"/>
    <mergeCell ref="C2324:E2324"/>
    <mergeCell ref="F2324:G2324"/>
    <mergeCell ref="I2324:K2324"/>
    <mergeCell ref="L2324:O2324"/>
    <mergeCell ref="C2300:F2300"/>
    <mergeCell ref="H2300:O2300"/>
    <mergeCell ref="C2306:D2306"/>
    <mergeCell ref="C2307:D2307"/>
    <mergeCell ref="C2308:D2308"/>
    <mergeCell ref="C2309:D2309"/>
    <mergeCell ref="F2315:G2315"/>
    <mergeCell ref="F2316:G2316"/>
    <mergeCell ref="H2315:I2315"/>
    <mergeCell ref="J2315:K2315"/>
    <mergeCell ref="M2315:N2315"/>
    <mergeCell ref="H2316:I2316"/>
    <mergeCell ref="J2316:K2316"/>
    <mergeCell ref="M2316:N2316"/>
    <mergeCell ref="C2317:H2317"/>
    <mergeCell ref="I2317:K2317"/>
    <mergeCell ref="M2317:O2317"/>
    <mergeCell ref="C2311:D2311"/>
    <mergeCell ref="C2312:D2312"/>
    <mergeCell ref="C2313:D2313"/>
    <mergeCell ref="C2314:D2314"/>
    <mergeCell ref="C2315:E2316"/>
    <mergeCell ref="O2304:O2306"/>
    <mergeCell ref="C2310:D2310"/>
    <mergeCell ref="E2304:E2305"/>
    <mergeCell ref="F2304:F2305"/>
    <mergeCell ref="G2304:G2305"/>
    <mergeCell ref="H2304:J2304"/>
    <mergeCell ref="K2304:M2304"/>
    <mergeCell ref="N2304:N2305"/>
    <mergeCell ref="C2279:E2280"/>
    <mergeCell ref="F2279:G2280"/>
    <mergeCell ref="I2279:K2279"/>
    <mergeCell ref="I2280:K2280"/>
    <mergeCell ref="L2280:O2280"/>
    <mergeCell ref="C2281:E2281"/>
    <mergeCell ref="F2281:G2281"/>
    <mergeCell ref="I2281:K2281"/>
    <mergeCell ref="L2281:O2281"/>
    <mergeCell ref="C2298:F2298"/>
    <mergeCell ref="H2298:O2298"/>
    <mergeCell ref="C2299:F2299"/>
    <mergeCell ref="H2299:O2299"/>
    <mergeCell ref="C2286:E2291"/>
    <mergeCell ref="F2286:G2286"/>
    <mergeCell ref="F2287:G2287"/>
    <mergeCell ref="F2288:G2288"/>
    <mergeCell ref="F2289:G2289"/>
    <mergeCell ref="F2290:G2290"/>
    <mergeCell ref="F2291:G2291"/>
    <mergeCell ref="I2287:O2289"/>
    <mergeCell ref="I2290:O2291"/>
    <mergeCell ref="B2292:O2292"/>
    <mergeCell ref="F2283:G2283"/>
    <mergeCell ref="C2284:E2284"/>
    <mergeCell ref="F2284:G2284"/>
    <mergeCell ref="I2284:K2284"/>
    <mergeCell ref="L2284:O2284"/>
    <mergeCell ref="C2285:E2285"/>
    <mergeCell ref="M2279:O2279"/>
    <mergeCell ref="C2282:E2282"/>
    <mergeCell ref="F2282:G2282"/>
    <mergeCell ref="H2261:O2261"/>
    <mergeCell ref="C2262:F2262"/>
    <mergeCell ref="H2262:O2262"/>
    <mergeCell ref="F2277:G2277"/>
    <mergeCell ref="C2275:D2275"/>
    <mergeCell ref="C2276:E2277"/>
    <mergeCell ref="F2276:G2276"/>
    <mergeCell ref="H2276:I2276"/>
    <mergeCell ref="J2276:K2276"/>
    <mergeCell ref="M2276:N2276"/>
    <mergeCell ref="H2277:I2277"/>
    <mergeCell ref="J2277:K2277"/>
    <mergeCell ref="M2277:N2277"/>
    <mergeCell ref="C2278:H2278"/>
    <mergeCell ref="I2278:K2278"/>
    <mergeCell ref="M2278:O2278"/>
    <mergeCell ref="H2264:O2264"/>
    <mergeCell ref="C2265:D2266"/>
    <mergeCell ref="E2265:E2266"/>
    <mergeCell ref="F2265:F2266"/>
    <mergeCell ref="G2265:G2266"/>
    <mergeCell ref="H2265:J2265"/>
    <mergeCell ref="K2265:M2265"/>
    <mergeCell ref="N2265:N2266"/>
    <mergeCell ref="O2265:O2267"/>
    <mergeCell ref="C2272:D2272"/>
    <mergeCell ref="C2273:D2273"/>
    <mergeCell ref="C2274:D2274"/>
    <mergeCell ref="C2244:E2244"/>
    <mergeCell ref="F2244:G2244"/>
    <mergeCell ref="I2244:K2244"/>
    <mergeCell ref="L2244:O2244"/>
    <mergeCell ref="I2245:K2245"/>
    <mergeCell ref="L2245:O2245"/>
    <mergeCell ref="C2245:E2245"/>
    <mergeCell ref="F2245:G2245"/>
    <mergeCell ref="I2246:K2246"/>
    <mergeCell ref="L2246:O2246"/>
    <mergeCell ref="I2247:O2249"/>
    <mergeCell ref="I2250:O2251"/>
    <mergeCell ref="C2259:F2259"/>
    <mergeCell ref="H2259:O2259"/>
    <mergeCell ref="A2252:O2252"/>
    <mergeCell ref="B2253:O2253"/>
    <mergeCell ref="A2254:A2291"/>
    <mergeCell ref="B2254:C2255"/>
    <mergeCell ref="D2254:O2254"/>
    <mergeCell ref="D2255:O2255"/>
    <mergeCell ref="C2256:G2258"/>
    <mergeCell ref="H2256:I2258"/>
    <mergeCell ref="J2256:K2258"/>
    <mergeCell ref="L2257:O2257"/>
    <mergeCell ref="L2258:M2258"/>
    <mergeCell ref="N2258:O2258"/>
    <mergeCell ref="C2263:F2263"/>
    <mergeCell ref="H2263:O2263"/>
    <mergeCell ref="C2264:F2264"/>
    <mergeCell ref="C2260:F2260"/>
    <mergeCell ref="H2260:O2260"/>
    <mergeCell ref="C2261:F2261"/>
    <mergeCell ref="I2242:O2243"/>
    <mergeCell ref="C2243:E2243"/>
    <mergeCell ref="F2243:G2243"/>
    <mergeCell ref="F2225:F2226"/>
    <mergeCell ref="G2225:G2226"/>
    <mergeCell ref="H2225:J2225"/>
    <mergeCell ref="K2225:M2225"/>
    <mergeCell ref="N2225:N2226"/>
    <mergeCell ref="O2225:O2227"/>
    <mergeCell ref="C2227:D2227"/>
    <mergeCell ref="C2235:D2235"/>
    <mergeCell ref="C2236:E2237"/>
    <mergeCell ref="F2237:G2237"/>
    <mergeCell ref="H2237:I2237"/>
    <mergeCell ref="J2237:K2237"/>
    <mergeCell ref="M2237:N2237"/>
    <mergeCell ref="C2238:H2238"/>
    <mergeCell ref="C2239:E2240"/>
    <mergeCell ref="O2186:O2188"/>
    <mergeCell ref="C2188:D2188"/>
    <mergeCell ref="C2189:D2189"/>
    <mergeCell ref="G2186:G2187"/>
    <mergeCell ref="H2186:J2186"/>
    <mergeCell ref="K2186:M2186"/>
    <mergeCell ref="N2186:N2187"/>
    <mergeCell ref="C2190:D2190"/>
    <mergeCell ref="C2203:E2203"/>
    <mergeCell ref="F2203:G2203"/>
    <mergeCell ref="I2203:O2204"/>
    <mergeCell ref="C2204:E2204"/>
    <mergeCell ref="F2204:G2204"/>
    <mergeCell ref="C2205:E2205"/>
    <mergeCell ref="F2205:G2205"/>
    <mergeCell ref="I2205:K2205"/>
    <mergeCell ref="L2205:O2205"/>
    <mergeCell ref="M2197:N2197"/>
    <mergeCell ref="F2198:G2198"/>
    <mergeCell ref="H2198:I2198"/>
    <mergeCell ref="J2198:K2198"/>
    <mergeCell ref="M2198:N2198"/>
    <mergeCell ref="C2199:H2199"/>
    <mergeCell ref="I2199:K2199"/>
    <mergeCell ref="M2199:O2199"/>
    <mergeCell ref="C2200:E2201"/>
    <mergeCell ref="F2200:G2201"/>
    <mergeCell ref="I2200:K2200"/>
    <mergeCell ref="M2200:O2200"/>
    <mergeCell ref="I2201:K2201"/>
    <mergeCell ref="L2201:O2201"/>
    <mergeCell ref="C2202:E2202"/>
    <mergeCell ref="C2110:D2110"/>
    <mergeCell ref="C2145:F2145"/>
    <mergeCell ref="H2145:O2145"/>
    <mergeCell ref="B2096:C2097"/>
    <mergeCell ref="D2096:O2096"/>
    <mergeCell ref="D2097:O2097"/>
    <mergeCell ref="C2098:G2100"/>
    <mergeCell ref="H2098:I2100"/>
    <mergeCell ref="C2128:E2133"/>
    <mergeCell ref="F2128:G2128"/>
    <mergeCell ref="F2129:G2129"/>
    <mergeCell ref="F2130:G2130"/>
    <mergeCell ref="F2131:G2131"/>
    <mergeCell ref="F2132:G2132"/>
    <mergeCell ref="F2133:G2133"/>
    <mergeCell ref="C2127:E2127"/>
    <mergeCell ref="F2127:G2127"/>
    <mergeCell ref="I2127:K2127"/>
    <mergeCell ref="L2127:O2127"/>
    <mergeCell ref="I2129:O2131"/>
    <mergeCell ref="C2109:D2109"/>
    <mergeCell ref="C2115:D2115"/>
    <mergeCell ref="C2116:D2116"/>
    <mergeCell ref="C2117:D2117"/>
    <mergeCell ref="L2123:O2123"/>
    <mergeCell ref="C2111:D2111"/>
    <mergeCell ref="C2112:D2112"/>
    <mergeCell ref="C2113:D2113"/>
    <mergeCell ref="F2123:G2123"/>
    <mergeCell ref="I2126:K2126"/>
    <mergeCell ref="L2126:O2126"/>
    <mergeCell ref="C2118:E2119"/>
    <mergeCell ref="F2118:G2118"/>
    <mergeCell ref="H2118:I2118"/>
    <mergeCell ref="J2118:K2118"/>
    <mergeCell ref="M2118:N2118"/>
    <mergeCell ref="F2119:G2119"/>
    <mergeCell ref="H2119:I2119"/>
    <mergeCell ref="J2119:K2119"/>
    <mergeCell ref="M2119:N2119"/>
    <mergeCell ref="C2120:H2120"/>
    <mergeCell ref="I2120:K2120"/>
    <mergeCell ref="C2088:E2093"/>
    <mergeCell ref="F2088:G2088"/>
    <mergeCell ref="F2089:G2089"/>
    <mergeCell ref="F2090:G2090"/>
    <mergeCell ref="F2091:G2091"/>
    <mergeCell ref="F2092:G2092"/>
    <mergeCell ref="F2093:G2093"/>
    <mergeCell ref="A2094:O2094"/>
    <mergeCell ref="A2056:A2093"/>
    <mergeCell ref="C2080:H2080"/>
    <mergeCell ref="I2080:K2080"/>
    <mergeCell ref="A2096:A2133"/>
    <mergeCell ref="H2101:O2101"/>
    <mergeCell ref="C2102:F2102"/>
    <mergeCell ref="C2103:F2103"/>
    <mergeCell ref="H2103:O2103"/>
    <mergeCell ref="C2104:F2104"/>
    <mergeCell ref="H2104:O2104"/>
    <mergeCell ref="E2107:E2108"/>
    <mergeCell ref="F2107:F2108"/>
    <mergeCell ref="G2107:G2108"/>
    <mergeCell ref="H2107:J2107"/>
    <mergeCell ref="I2009:K2009"/>
    <mergeCell ref="L2009:O2009"/>
    <mergeCell ref="I2010:O2012"/>
    <mergeCell ref="L2020:O2020"/>
    <mergeCell ref="F2047:G2047"/>
    <mergeCell ref="F2048:G2048"/>
    <mergeCell ref="I2049:K2049"/>
    <mergeCell ref="C2044:E2044"/>
    <mergeCell ref="F2044:G2044"/>
    <mergeCell ref="I2044:K2044"/>
    <mergeCell ref="L2044:O2044"/>
    <mergeCell ref="C2045:E2045"/>
    <mergeCell ref="F2045:G2045"/>
    <mergeCell ref="I2045:O2046"/>
    <mergeCell ref="C2046:E2046"/>
    <mergeCell ref="F2046:G2046"/>
    <mergeCell ref="C2047:E2047"/>
    <mergeCell ref="C2009:E2014"/>
    <mergeCell ref="F2009:G2009"/>
    <mergeCell ref="F2010:G2010"/>
    <mergeCell ref="F2011:G2011"/>
    <mergeCell ref="F2012:G2012"/>
    <mergeCell ref="F2013:G2013"/>
    <mergeCell ref="F2014:G2014"/>
    <mergeCell ref="C2049:E2054"/>
    <mergeCell ref="F2049:G2049"/>
    <mergeCell ref="F2050:G2050"/>
    <mergeCell ref="F2051:G2051"/>
    <mergeCell ref="F2052:G2052"/>
    <mergeCell ref="C2027:F2027"/>
    <mergeCell ref="H2027:O2027"/>
    <mergeCell ref="C2028:D2029"/>
    <mergeCell ref="C1928:E1928"/>
    <mergeCell ref="F1928:G1928"/>
    <mergeCell ref="I1928:K1928"/>
    <mergeCell ref="L1928:O1928"/>
    <mergeCell ref="C1929:E1929"/>
    <mergeCell ref="F1929:G1929"/>
    <mergeCell ref="I1929:K1929"/>
    <mergeCell ref="L1929:O1929"/>
    <mergeCell ref="L1980:O1980"/>
    <mergeCell ref="I1974:O1975"/>
    <mergeCell ref="C2007:E2007"/>
    <mergeCell ref="F2007:G2007"/>
    <mergeCell ref="I2007:K2007"/>
    <mergeCell ref="C1930:E1935"/>
    <mergeCell ref="F1930:G1930"/>
    <mergeCell ref="F1931:G1931"/>
    <mergeCell ref="F1932:G1932"/>
    <mergeCell ref="F1933:G1933"/>
    <mergeCell ref="F1934:G1934"/>
    <mergeCell ref="F1935:G1935"/>
    <mergeCell ref="C1970:E1975"/>
    <mergeCell ref="F1970:G1970"/>
    <mergeCell ref="F1971:G1971"/>
    <mergeCell ref="F1972:G1972"/>
    <mergeCell ref="F1973:G1973"/>
    <mergeCell ref="F1974:G1974"/>
    <mergeCell ref="F1975:G1975"/>
    <mergeCell ref="C1953:D1953"/>
    <mergeCell ref="C1954:D1954"/>
    <mergeCell ref="C1955:D1955"/>
    <mergeCell ref="L1930:O1930"/>
    <mergeCell ref="I1930:K1930"/>
    <mergeCell ref="C1772:E1777"/>
    <mergeCell ref="F1772:G1772"/>
    <mergeCell ref="F1773:G1773"/>
    <mergeCell ref="F1774:G1774"/>
    <mergeCell ref="F1775:G1775"/>
    <mergeCell ref="F1776:G1776"/>
    <mergeCell ref="F1777:G1777"/>
    <mergeCell ref="C1812:E1817"/>
    <mergeCell ref="F1812:G1812"/>
    <mergeCell ref="F1813:G1813"/>
    <mergeCell ref="F1814:G1814"/>
    <mergeCell ref="F1815:G1815"/>
    <mergeCell ref="F1816:G1816"/>
    <mergeCell ref="F1817:G1817"/>
    <mergeCell ref="C1835:D1835"/>
    <mergeCell ref="C1836:D1836"/>
    <mergeCell ref="L1807:O1807"/>
    <mergeCell ref="C1808:E1808"/>
    <mergeCell ref="F1808:G1808"/>
    <mergeCell ref="C1809:E1809"/>
    <mergeCell ref="F1809:G1809"/>
    <mergeCell ref="C1802:E1803"/>
    <mergeCell ref="H1802:I1802"/>
    <mergeCell ref="J1802:K1802"/>
    <mergeCell ref="M1802:N1802"/>
    <mergeCell ref="H1803:I1803"/>
    <mergeCell ref="J1803:K1803"/>
    <mergeCell ref="M1803:N1803"/>
    <mergeCell ref="M1804:O1804"/>
    <mergeCell ref="C1805:E1806"/>
    <mergeCell ref="F1805:G1806"/>
    <mergeCell ref="F1802:G1802"/>
    <mergeCell ref="I1412:K1412"/>
    <mergeCell ref="I1411:K1411"/>
    <mergeCell ref="C1414:E1414"/>
    <mergeCell ref="F1414:G1414"/>
    <mergeCell ref="I1417:K1417"/>
    <mergeCell ref="L1417:O1417"/>
    <mergeCell ref="C1412:E1412"/>
    <mergeCell ref="F1412:G1412"/>
    <mergeCell ref="D1465:O1465"/>
    <mergeCell ref="C1473:F1473"/>
    <mergeCell ref="H1473:O1473"/>
    <mergeCell ref="C1474:F1474"/>
    <mergeCell ref="H1474:O1474"/>
    <mergeCell ref="C1482:D1482"/>
    <mergeCell ref="C1483:D1483"/>
    <mergeCell ref="C1456:E1461"/>
    <mergeCell ref="F1456:G1456"/>
    <mergeCell ref="F1457:G1457"/>
    <mergeCell ref="F1458:G1458"/>
    <mergeCell ref="F1459:G1459"/>
    <mergeCell ref="F1460:G1460"/>
    <mergeCell ref="F1461:G1461"/>
    <mergeCell ref="K1475:M1475"/>
    <mergeCell ref="N1475:N1476"/>
    <mergeCell ref="O1475:O1477"/>
    <mergeCell ref="C1477:D1477"/>
    <mergeCell ref="C1442:D1442"/>
    <mergeCell ref="C1443:D1443"/>
    <mergeCell ref="C1444:D1444"/>
    <mergeCell ref="I1451:K1451"/>
    <mergeCell ref="L1451:O1451"/>
    <mergeCell ref="C1452:E1452"/>
    <mergeCell ref="C1084:D1084"/>
    <mergeCell ref="C1085:D1085"/>
    <mergeCell ref="C1137:E1137"/>
    <mergeCell ref="F1137:G1137"/>
    <mergeCell ref="C1138:E1138"/>
    <mergeCell ref="F1138:G1138"/>
    <mergeCell ref="I1138:K1138"/>
    <mergeCell ref="L1138:O1138"/>
    <mergeCell ref="C1139:E1139"/>
    <mergeCell ref="F1139:G1139"/>
    <mergeCell ref="I1139:K1139"/>
    <mergeCell ref="L1151:O1151"/>
    <mergeCell ref="L1190:O1190"/>
    <mergeCell ref="I1219:K1219"/>
    <mergeCell ref="L1230:O1230"/>
    <mergeCell ref="C1101:E1106"/>
    <mergeCell ref="F1101:G1101"/>
    <mergeCell ref="F1102:G1102"/>
    <mergeCell ref="F1103:G1103"/>
    <mergeCell ref="F1104:G1104"/>
    <mergeCell ref="F1105:G1105"/>
    <mergeCell ref="F1106:G1106"/>
    <mergeCell ref="C1140:E1145"/>
    <mergeCell ref="F1140:G1140"/>
    <mergeCell ref="F1141:G1141"/>
    <mergeCell ref="F1142:G1142"/>
    <mergeCell ref="F1143:G1143"/>
    <mergeCell ref="F1144:G1144"/>
    <mergeCell ref="F1145:G1145"/>
    <mergeCell ref="C1180:E1185"/>
    <mergeCell ref="C1132:H1132"/>
    <mergeCell ref="F1098:G1098"/>
    <mergeCell ref="K1080:M1080"/>
    <mergeCell ref="N1080:N1081"/>
    <mergeCell ref="O1080:O1082"/>
    <mergeCell ref="C1082:D1082"/>
    <mergeCell ref="C1022:E1027"/>
    <mergeCell ref="F1022:G1022"/>
    <mergeCell ref="F1023:G1023"/>
    <mergeCell ref="F1024:G1024"/>
    <mergeCell ref="F1025:G1025"/>
    <mergeCell ref="F1026:G1026"/>
    <mergeCell ref="F1027:G1027"/>
    <mergeCell ref="C1061:E1066"/>
    <mergeCell ref="F1061:G1061"/>
    <mergeCell ref="F1062:G1062"/>
    <mergeCell ref="C1083:D1083"/>
    <mergeCell ref="L1059:O1059"/>
    <mergeCell ref="C1060:E1060"/>
    <mergeCell ref="F1060:G1060"/>
    <mergeCell ref="I1060:K1060"/>
    <mergeCell ref="L1060:O1060"/>
    <mergeCell ref="I1065:O1066"/>
    <mergeCell ref="H1036:O1036"/>
    <mergeCell ref="C1037:F1037"/>
    <mergeCell ref="H1037:O1037"/>
    <mergeCell ref="C1038:F1038"/>
    <mergeCell ref="H1038:O1038"/>
    <mergeCell ref="C1039:F1039"/>
    <mergeCell ref="H1039:O1039"/>
    <mergeCell ref="M1053:O1053"/>
    <mergeCell ref="C1054:E1055"/>
    <mergeCell ref="F1063:G1063"/>
    <mergeCell ref="F1064:G1064"/>
    <mergeCell ref="I818:K818"/>
    <mergeCell ref="L818:O818"/>
    <mergeCell ref="C819:E819"/>
    <mergeCell ref="F819:G819"/>
    <mergeCell ref="I819:K819"/>
    <mergeCell ref="L819:O819"/>
    <mergeCell ref="C820:E820"/>
    <mergeCell ref="F820:G820"/>
    <mergeCell ref="I820:O821"/>
    <mergeCell ref="C821:E821"/>
    <mergeCell ref="F821:G821"/>
    <mergeCell ref="C824:E829"/>
    <mergeCell ref="F824:G824"/>
    <mergeCell ref="F825:G825"/>
    <mergeCell ref="F826:G826"/>
    <mergeCell ref="F827:G827"/>
    <mergeCell ref="F828:G828"/>
    <mergeCell ref="F829:G829"/>
    <mergeCell ref="I828:O829"/>
    <mergeCell ref="C823:E823"/>
    <mergeCell ref="F823:G823"/>
    <mergeCell ref="I823:K823"/>
    <mergeCell ref="L823:O823"/>
    <mergeCell ref="I824:K824"/>
    <mergeCell ref="L824:O824"/>
    <mergeCell ref="I825:O827"/>
    <mergeCell ref="L794:M794"/>
    <mergeCell ref="N794:O794"/>
    <mergeCell ref="C785:E790"/>
    <mergeCell ref="F785:G785"/>
    <mergeCell ref="F786:G786"/>
    <mergeCell ref="F787:G787"/>
    <mergeCell ref="F788:G788"/>
    <mergeCell ref="F789:G789"/>
    <mergeCell ref="F790:G790"/>
    <mergeCell ref="C797:F797"/>
    <mergeCell ref="H797:O797"/>
    <mergeCell ref="C798:F798"/>
    <mergeCell ref="H798:O798"/>
    <mergeCell ref="C799:F799"/>
    <mergeCell ref="H799:O799"/>
    <mergeCell ref="C800:F800"/>
    <mergeCell ref="H800:O800"/>
    <mergeCell ref="B791:O791"/>
    <mergeCell ref="I749:O750"/>
    <mergeCell ref="D753:O753"/>
    <mergeCell ref="C758:F758"/>
    <mergeCell ref="H758:O758"/>
    <mergeCell ref="C759:F759"/>
    <mergeCell ref="H759:O759"/>
    <mergeCell ref="C760:F760"/>
    <mergeCell ref="H760:O760"/>
    <mergeCell ref="C761:F761"/>
    <mergeCell ref="H761:O761"/>
    <mergeCell ref="C762:F762"/>
    <mergeCell ref="H762:O762"/>
    <mergeCell ref="C766:D766"/>
    <mergeCell ref="C745:E750"/>
    <mergeCell ref="F745:G745"/>
    <mergeCell ref="F746:G746"/>
    <mergeCell ref="F747:G747"/>
    <mergeCell ref="F748:G748"/>
    <mergeCell ref="F749:G749"/>
    <mergeCell ref="F750:G750"/>
    <mergeCell ref="E764:E765"/>
    <mergeCell ref="F764:F765"/>
    <mergeCell ref="G764:G765"/>
    <mergeCell ref="H764:J764"/>
    <mergeCell ref="K764:M764"/>
    <mergeCell ref="N764:N765"/>
    <mergeCell ref="O764:O766"/>
    <mergeCell ref="C763:F763"/>
    <mergeCell ref="H763:O763"/>
    <mergeCell ref="A751:O751"/>
    <mergeCell ref="B752:O752"/>
    <mergeCell ref="A753:A790"/>
    <mergeCell ref="C741:E741"/>
    <mergeCell ref="F741:G741"/>
    <mergeCell ref="I741:O742"/>
    <mergeCell ref="C742:E742"/>
    <mergeCell ref="F742:G742"/>
    <mergeCell ref="C743:E743"/>
    <mergeCell ref="F743:G743"/>
    <mergeCell ref="I743:K743"/>
    <mergeCell ref="L743:O743"/>
    <mergeCell ref="C744:E744"/>
    <mergeCell ref="F744:G744"/>
    <mergeCell ref="I744:K744"/>
    <mergeCell ref="L744:O744"/>
    <mergeCell ref="I745:K745"/>
    <mergeCell ref="L745:O745"/>
    <mergeCell ref="I746:O748"/>
    <mergeCell ref="M735:N735"/>
    <mergeCell ref="F736:G736"/>
    <mergeCell ref="H736:I736"/>
    <mergeCell ref="J736:K736"/>
    <mergeCell ref="M736:N736"/>
    <mergeCell ref="C737:H737"/>
    <mergeCell ref="I737:K737"/>
    <mergeCell ref="M737:O737"/>
    <mergeCell ref="C738:E739"/>
    <mergeCell ref="F738:G739"/>
    <mergeCell ref="I738:K738"/>
    <mergeCell ref="M738:O738"/>
    <mergeCell ref="I739:K739"/>
    <mergeCell ref="L739:O739"/>
    <mergeCell ref="C740:E740"/>
    <mergeCell ref="F740:G740"/>
    <mergeCell ref="I740:K740"/>
    <mergeCell ref="L740:O740"/>
    <mergeCell ref="C729:D729"/>
    <mergeCell ref="C730:D730"/>
    <mergeCell ref="C731:D731"/>
    <mergeCell ref="C732:D732"/>
    <mergeCell ref="C733:D733"/>
    <mergeCell ref="C734:D734"/>
    <mergeCell ref="C735:E736"/>
    <mergeCell ref="F735:G735"/>
    <mergeCell ref="H735:I735"/>
    <mergeCell ref="J735:K735"/>
    <mergeCell ref="C706:E711"/>
    <mergeCell ref="F706:G706"/>
    <mergeCell ref="F707:G707"/>
    <mergeCell ref="F708:G708"/>
    <mergeCell ref="F709:G709"/>
    <mergeCell ref="F710:G710"/>
    <mergeCell ref="F711:G711"/>
    <mergeCell ref="C728:D728"/>
    <mergeCell ref="C682:F682"/>
    <mergeCell ref="H682:O682"/>
    <mergeCell ref="C683:F683"/>
    <mergeCell ref="H683:O683"/>
    <mergeCell ref="C690:D690"/>
    <mergeCell ref="C691:D691"/>
    <mergeCell ref="C692:D692"/>
    <mergeCell ref="C693:D693"/>
    <mergeCell ref="C694:D694"/>
    <mergeCell ref="C695:D695"/>
    <mergeCell ref="F697:G697"/>
    <mergeCell ref="H697:I697"/>
    <mergeCell ref="J697:K697"/>
    <mergeCell ref="M697:N697"/>
    <mergeCell ref="C684:F684"/>
    <mergeCell ref="H684:O684"/>
    <mergeCell ref="K685:M685"/>
    <mergeCell ref="N685:N686"/>
    <mergeCell ref="O685:O687"/>
    <mergeCell ref="C687:D687"/>
    <mergeCell ref="C688:D688"/>
    <mergeCell ref="C689:D689"/>
    <mergeCell ref="C696:E697"/>
    <mergeCell ref="F696:G696"/>
    <mergeCell ref="H696:I696"/>
    <mergeCell ref="J696:K696"/>
    <mergeCell ref="M696:N696"/>
    <mergeCell ref="B673:O673"/>
    <mergeCell ref="C666:E671"/>
    <mergeCell ref="F666:G666"/>
    <mergeCell ref="F667:G667"/>
    <mergeCell ref="F668:G668"/>
    <mergeCell ref="F669:G669"/>
    <mergeCell ref="F670:G670"/>
    <mergeCell ref="F671:G671"/>
    <mergeCell ref="I631:O632"/>
    <mergeCell ref="B633:O633"/>
    <mergeCell ref="F661:G661"/>
    <mergeCell ref="C661:E661"/>
    <mergeCell ref="I661:K661"/>
    <mergeCell ref="L661:O661"/>
    <mergeCell ref="I664:K664"/>
    <mergeCell ref="L664:O664"/>
    <mergeCell ref="C665:E665"/>
    <mergeCell ref="F665:G665"/>
    <mergeCell ref="I665:K665"/>
    <mergeCell ref="L665:O665"/>
    <mergeCell ref="C662:E662"/>
    <mergeCell ref="F662:G662"/>
    <mergeCell ref="I662:O663"/>
    <mergeCell ref="C663:E663"/>
    <mergeCell ref="F663:G663"/>
    <mergeCell ref="C664:E664"/>
    <mergeCell ref="F664:G664"/>
    <mergeCell ref="C642:F642"/>
    <mergeCell ref="H642:O642"/>
    <mergeCell ref="C643:F643"/>
    <mergeCell ref="H643:O643"/>
    <mergeCell ref="F631:G631"/>
    <mergeCell ref="A672:O672"/>
    <mergeCell ref="H617:I617"/>
    <mergeCell ref="J617:K617"/>
    <mergeCell ref="M617:N617"/>
    <mergeCell ref="F618:G618"/>
    <mergeCell ref="H618:I618"/>
    <mergeCell ref="J618:K618"/>
    <mergeCell ref="M618:N618"/>
    <mergeCell ref="C619:H619"/>
    <mergeCell ref="I619:K619"/>
    <mergeCell ref="I625:K625"/>
    <mergeCell ref="I626:K626"/>
    <mergeCell ref="I627:K627"/>
    <mergeCell ref="L627:O627"/>
    <mergeCell ref="I628:O630"/>
    <mergeCell ref="L626:O626"/>
    <mergeCell ref="C641:F641"/>
    <mergeCell ref="H641:O641"/>
    <mergeCell ref="F622:G622"/>
    <mergeCell ref="F623:G623"/>
    <mergeCell ref="H640:O640"/>
    <mergeCell ref="H527:J527"/>
    <mergeCell ref="K527:M527"/>
    <mergeCell ref="N527:N528"/>
    <mergeCell ref="O527:O529"/>
    <mergeCell ref="C534:D534"/>
    <mergeCell ref="L621:O621"/>
    <mergeCell ref="K645:M645"/>
    <mergeCell ref="N645:N646"/>
    <mergeCell ref="C620:E621"/>
    <mergeCell ref="F620:G621"/>
    <mergeCell ref="I620:K620"/>
    <mergeCell ref="M620:O620"/>
    <mergeCell ref="I621:K621"/>
    <mergeCell ref="I666:K666"/>
    <mergeCell ref="L666:O666"/>
    <mergeCell ref="I667:O669"/>
    <mergeCell ref="I670:O671"/>
    <mergeCell ref="B317:O317"/>
    <mergeCell ref="F585:G585"/>
    <mergeCell ref="F586:G586"/>
    <mergeCell ref="C508:E513"/>
    <mergeCell ref="F508:G508"/>
    <mergeCell ref="F509:G509"/>
    <mergeCell ref="F510:G510"/>
    <mergeCell ref="F511:G511"/>
    <mergeCell ref="F512:G512"/>
    <mergeCell ref="F513:G513"/>
    <mergeCell ref="C548:E553"/>
    <mergeCell ref="F548:G548"/>
    <mergeCell ref="F549:G549"/>
    <mergeCell ref="F550:G550"/>
    <mergeCell ref="F551:G551"/>
    <mergeCell ref="F552:G552"/>
    <mergeCell ref="F553:G553"/>
    <mergeCell ref="H524:O524"/>
    <mergeCell ref="C525:F525"/>
    <mergeCell ref="H525:O525"/>
    <mergeCell ref="I512:O513"/>
    <mergeCell ref="A514:O514"/>
    <mergeCell ref="L519:O519"/>
    <mergeCell ref="F547:G547"/>
    <mergeCell ref="C543:E543"/>
    <mergeCell ref="F543:G543"/>
    <mergeCell ref="C526:F526"/>
    <mergeCell ref="H526:O526"/>
    <mergeCell ref="C527:D528"/>
    <mergeCell ref="E527:E528"/>
    <mergeCell ref="F527:F528"/>
    <mergeCell ref="G527:G528"/>
    <mergeCell ref="F311:G311"/>
    <mergeCell ref="F312:G312"/>
    <mergeCell ref="F313:G313"/>
    <mergeCell ref="F314:G314"/>
    <mergeCell ref="F315:G315"/>
    <mergeCell ref="F316:G316"/>
    <mergeCell ref="J302:K302"/>
    <mergeCell ref="M302:N302"/>
    <mergeCell ref="M303:O303"/>
    <mergeCell ref="C304:E305"/>
    <mergeCell ref="F304:G305"/>
    <mergeCell ref="I304:K304"/>
    <mergeCell ref="M304:O304"/>
    <mergeCell ref="I305:K305"/>
    <mergeCell ref="C307:E307"/>
    <mergeCell ref="F307:G307"/>
    <mergeCell ref="C308:E308"/>
    <mergeCell ref="F308:G308"/>
    <mergeCell ref="C309:E309"/>
    <mergeCell ref="L311:O311"/>
    <mergeCell ref="I312:O314"/>
    <mergeCell ref="I315:O316"/>
    <mergeCell ref="F3066:G3066"/>
    <mergeCell ref="F3067:G3067"/>
    <mergeCell ref="I2989:K2989"/>
    <mergeCell ref="I2990:K2990"/>
    <mergeCell ref="C2992:E2992"/>
    <mergeCell ref="F2992:G2992"/>
    <mergeCell ref="I106:K106"/>
    <mergeCell ref="C134:D134"/>
    <mergeCell ref="C135:D135"/>
    <mergeCell ref="C136:D136"/>
    <mergeCell ref="C137:D137"/>
    <mergeCell ref="C131:F131"/>
    <mergeCell ref="H131:O131"/>
    <mergeCell ref="C132:D133"/>
    <mergeCell ref="E132:E133"/>
    <mergeCell ref="F132:F133"/>
    <mergeCell ref="G132:G133"/>
    <mergeCell ref="H132:J132"/>
    <mergeCell ref="K132:M132"/>
    <mergeCell ref="N132:N133"/>
    <mergeCell ref="O132:O134"/>
    <mergeCell ref="C145:H145"/>
    <mergeCell ref="I145:K145"/>
    <mergeCell ref="I149:O150"/>
    <mergeCell ref="N171:N172"/>
    <mergeCell ref="O171:O173"/>
    <mergeCell ref="L2918:O2918"/>
    <mergeCell ref="C2906:D2906"/>
    <mergeCell ref="C2907:D2907"/>
    <mergeCell ref="I192:K192"/>
    <mergeCell ref="L192:O192"/>
    <mergeCell ref="C2945:D2945"/>
    <mergeCell ref="I2912:K2912"/>
    <mergeCell ref="C2908:E2909"/>
    <mergeCell ref="F2908:G2908"/>
    <mergeCell ref="H2908:I2908"/>
    <mergeCell ref="C2913:E2913"/>
    <mergeCell ref="F2913:G2913"/>
    <mergeCell ref="L2913:O2913"/>
    <mergeCell ref="C2914:E2914"/>
    <mergeCell ref="F2914:G2914"/>
    <mergeCell ref="I2914:O2915"/>
    <mergeCell ref="I2917:K2917"/>
    <mergeCell ref="L2917:O2917"/>
    <mergeCell ref="C2917:E2917"/>
    <mergeCell ref="F2917:G2917"/>
    <mergeCell ref="M2911:O2911"/>
    <mergeCell ref="L2912:O2912"/>
    <mergeCell ref="M2910:O2910"/>
    <mergeCell ref="F2911:G2912"/>
    <mergeCell ref="I2911:K2911"/>
    <mergeCell ref="I2563:O2565"/>
    <mergeCell ref="F1531:G1531"/>
    <mergeCell ref="C1508:F1508"/>
    <mergeCell ref="H1508:O1508"/>
    <mergeCell ref="C1518:D1518"/>
    <mergeCell ref="C1516:D1516"/>
    <mergeCell ref="C1517:D1517"/>
    <mergeCell ref="C1509:F1509"/>
    <mergeCell ref="H1509:O1509"/>
    <mergeCell ref="C1525:E1526"/>
    <mergeCell ref="C1559:D1559"/>
    <mergeCell ref="I1527:K1527"/>
    <mergeCell ref="C1530:E1530"/>
    <mergeCell ref="F1530:G1530"/>
    <mergeCell ref="I1530:K1530"/>
    <mergeCell ref="L1530:O1530"/>
    <mergeCell ref="C1531:E1531"/>
    <mergeCell ref="H1511:O1511"/>
    <mergeCell ref="C1512:F1512"/>
    <mergeCell ref="H1512:O1512"/>
    <mergeCell ref="C1519:D1519"/>
    <mergeCell ref="C1556:D1556"/>
    <mergeCell ref="C1557:D1557"/>
    <mergeCell ref="C1558:D1558"/>
    <mergeCell ref="F1565:G1565"/>
    <mergeCell ref="F1566:G1566"/>
    <mergeCell ref="I1568:K1568"/>
    <mergeCell ref="C1548:F1548"/>
    <mergeCell ref="H1548:O1548"/>
    <mergeCell ref="C1549:F1549"/>
    <mergeCell ref="H1549:O1549"/>
    <mergeCell ref="C1550:F1550"/>
    <mergeCell ref="C1484:D1484"/>
    <mergeCell ref="F1486:G1486"/>
    <mergeCell ref="H1486:I1486"/>
    <mergeCell ref="J1486:K1486"/>
    <mergeCell ref="I1496:K1496"/>
    <mergeCell ref="L1496:O1496"/>
    <mergeCell ref="C2544:D2544"/>
    <mergeCell ref="C2545:D2545"/>
    <mergeCell ref="C2546:D2546"/>
    <mergeCell ref="C2547:D2547"/>
    <mergeCell ref="C2548:D2548"/>
    <mergeCell ref="C2549:D2549"/>
    <mergeCell ref="H1525:I1525"/>
    <mergeCell ref="J1525:K1525"/>
    <mergeCell ref="M1525:N1525"/>
    <mergeCell ref="F1526:G1526"/>
    <mergeCell ref="C1485:D1485"/>
    <mergeCell ref="C1486:E1487"/>
    <mergeCell ref="F1487:G1487"/>
    <mergeCell ref="H1487:I1487"/>
    <mergeCell ref="J1487:K1487"/>
    <mergeCell ref="M1487:N1487"/>
    <mergeCell ref="C1488:H1488"/>
    <mergeCell ref="C1489:E1490"/>
    <mergeCell ref="F1489:G1490"/>
    <mergeCell ref="M1489:O1489"/>
    <mergeCell ref="I1491:K1491"/>
    <mergeCell ref="H1550:O1550"/>
    <mergeCell ref="C1535:E1540"/>
    <mergeCell ref="F1535:G1535"/>
    <mergeCell ref="F1536:G1536"/>
    <mergeCell ref="F1537:G1537"/>
    <mergeCell ref="I2561:K2561"/>
    <mergeCell ref="L2561:O2561"/>
    <mergeCell ref="I2562:K2562"/>
    <mergeCell ref="L2562:O2562"/>
    <mergeCell ref="M1486:N1486"/>
    <mergeCell ref="I1488:K1488"/>
    <mergeCell ref="M1488:O1488"/>
    <mergeCell ref="I1489:K1489"/>
    <mergeCell ref="C1492:E1492"/>
    <mergeCell ref="F1492:G1492"/>
    <mergeCell ref="C1493:E1493"/>
    <mergeCell ref="F1493:G1493"/>
    <mergeCell ref="C1494:E1494"/>
    <mergeCell ref="F1494:G1494"/>
    <mergeCell ref="I1494:K1494"/>
    <mergeCell ref="L1494:O1494"/>
    <mergeCell ref="I1495:K1495"/>
    <mergeCell ref="L1495:O1495"/>
    <mergeCell ref="C1496:E1501"/>
    <mergeCell ref="F1532:G1532"/>
    <mergeCell ref="C1533:E1533"/>
    <mergeCell ref="F1533:G1533"/>
    <mergeCell ref="I1533:K1533"/>
    <mergeCell ref="L1533:O1533"/>
    <mergeCell ref="D1504:O1504"/>
    <mergeCell ref="C1513:F1513"/>
    <mergeCell ref="H1513:O1513"/>
    <mergeCell ref="C1522:D1522"/>
    <mergeCell ref="C1523:D1523"/>
    <mergeCell ref="C1524:D1524"/>
    <mergeCell ref="F1525:G1525"/>
    <mergeCell ref="I1569:K1569"/>
    <mergeCell ref="I1378:O1380"/>
    <mergeCell ref="C1403:D1403"/>
    <mergeCell ref="C1404:D1404"/>
    <mergeCell ref="C1405:D1405"/>
    <mergeCell ref="C1406:D1406"/>
    <mergeCell ref="C1395:F1395"/>
    <mergeCell ref="H1395:O1395"/>
    <mergeCell ref="C1432:F1432"/>
    <mergeCell ref="H1432:O1432"/>
    <mergeCell ref="C1440:D1440"/>
    <mergeCell ref="C1441:D1441"/>
    <mergeCell ref="C1410:E1411"/>
    <mergeCell ref="C1416:E1416"/>
    <mergeCell ref="F1416:G1416"/>
    <mergeCell ref="I1415:K1415"/>
    <mergeCell ref="C1433:F1433"/>
    <mergeCell ref="H1433:O1433"/>
    <mergeCell ref="C1434:F1434"/>
    <mergeCell ref="H1434:O1434"/>
    <mergeCell ref="L1415:O1415"/>
    <mergeCell ref="C1415:E1415"/>
    <mergeCell ref="F1415:G1415"/>
    <mergeCell ref="C1435:D1436"/>
    <mergeCell ref="E1435:E1436"/>
    <mergeCell ref="F1435:F1436"/>
    <mergeCell ref="C1393:F1393"/>
    <mergeCell ref="H1393:O1393"/>
    <mergeCell ref="C1394:F1394"/>
    <mergeCell ref="H1394:O1394"/>
    <mergeCell ref="C1401:D1401"/>
    <mergeCell ref="C1402:D1402"/>
    <mergeCell ref="C1396:D1397"/>
    <mergeCell ref="C1326:D1326"/>
    <mergeCell ref="C1327:D1327"/>
    <mergeCell ref="F1333:G1333"/>
    <mergeCell ref="C1331:E1332"/>
    <mergeCell ref="I1338:K1338"/>
    <mergeCell ref="F1336:G1336"/>
    <mergeCell ref="F1335:G1335"/>
    <mergeCell ref="C845:D845"/>
    <mergeCell ref="C846:D846"/>
    <mergeCell ref="F854:G854"/>
    <mergeCell ref="F855:G855"/>
    <mergeCell ref="I856:K856"/>
    <mergeCell ref="I857:K857"/>
    <mergeCell ref="L874:O874"/>
    <mergeCell ref="C884:D884"/>
    <mergeCell ref="F893:G893"/>
    <mergeCell ref="F894:G894"/>
    <mergeCell ref="C895:H895"/>
    <mergeCell ref="I895:K895"/>
    <mergeCell ref="I899:O900"/>
    <mergeCell ref="C971:D971"/>
    <mergeCell ref="M972:N972"/>
    <mergeCell ref="F973:G973"/>
    <mergeCell ref="H973:I973"/>
    <mergeCell ref="J973:K973"/>
    <mergeCell ref="M973:N973"/>
    <mergeCell ref="C974:H974"/>
    <mergeCell ref="C1003:D1003"/>
    <mergeCell ref="C1004:D1004"/>
    <mergeCell ref="C1005:D1005"/>
    <mergeCell ref="C1006:D1006"/>
    <mergeCell ref="C1007:D1007"/>
    <mergeCell ref="I193:O195"/>
    <mergeCell ref="C213:D213"/>
    <mergeCell ref="C214:D214"/>
    <mergeCell ref="C215:D215"/>
    <mergeCell ref="L230:O230"/>
    <mergeCell ref="A2:A39"/>
    <mergeCell ref="B1:O1"/>
    <mergeCell ref="C32:E32"/>
    <mergeCell ref="F32:G32"/>
    <mergeCell ref="I32:K32"/>
    <mergeCell ref="L32:O32"/>
    <mergeCell ref="I30:O31"/>
    <mergeCell ref="A40:O40"/>
    <mergeCell ref="I38:O39"/>
    <mergeCell ref="I35:O37"/>
    <mergeCell ref="F30:G30"/>
    <mergeCell ref="C31:E31"/>
    <mergeCell ref="F31:G31"/>
    <mergeCell ref="M24:N24"/>
    <mergeCell ref="F25:G25"/>
    <mergeCell ref="H25:I25"/>
    <mergeCell ref="J25:K25"/>
    <mergeCell ref="M25:N25"/>
    <mergeCell ref="C33:E33"/>
    <mergeCell ref="F33:G33"/>
    <mergeCell ref="I33:K33"/>
    <mergeCell ref="L33:O33"/>
    <mergeCell ref="I34:K34"/>
    <mergeCell ref="L34:O34"/>
    <mergeCell ref="I28:K28"/>
    <mergeCell ref="J64:K64"/>
    <mergeCell ref="C70:E70"/>
    <mergeCell ref="L28:O28"/>
    <mergeCell ref="C29:E29"/>
    <mergeCell ref="F29:G29"/>
    <mergeCell ref="I29:K29"/>
    <mergeCell ref="L29:O29"/>
    <mergeCell ref="C27:E28"/>
    <mergeCell ref="F27:G28"/>
    <mergeCell ref="C30:E30"/>
    <mergeCell ref="C26:H26"/>
    <mergeCell ref="I26:K26"/>
    <mergeCell ref="M26:O26"/>
    <mergeCell ref="I27:K27"/>
    <mergeCell ref="M27:O27"/>
    <mergeCell ref="F24:G24"/>
    <mergeCell ref="H24:I24"/>
    <mergeCell ref="J24:K24"/>
    <mergeCell ref="C13:D14"/>
    <mergeCell ref="E13:E14"/>
    <mergeCell ref="F13:F14"/>
    <mergeCell ref="N13:N14"/>
    <mergeCell ref="G13:G14"/>
    <mergeCell ref="H13:J13"/>
    <mergeCell ref="K13:M13"/>
    <mergeCell ref="C18:D18"/>
    <mergeCell ref="L6:M6"/>
    <mergeCell ref="N6:O6"/>
    <mergeCell ref="C7:F7"/>
    <mergeCell ref="H7:O7"/>
    <mergeCell ref="C8:F8"/>
    <mergeCell ref="H8:O8"/>
    <mergeCell ref="J4:K6"/>
    <mergeCell ref="H4:I6"/>
    <mergeCell ref="C4:G6"/>
    <mergeCell ref="C20:D20"/>
    <mergeCell ref="C21:D21"/>
    <mergeCell ref="C22:D22"/>
    <mergeCell ref="C24:E25"/>
    <mergeCell ref="C23:D23"/>
    <mergeCell ref="B2:C3"/>
    <mergeCell ref="D2:O2"/>
    <mergeCell ref="D3:O3"/>
    <mergeCell ref="L4:M4"/>
    <mergeCell ref="N4:O4"/>
    <mergeCell ref="L5:O5"/>
    <mergeCell ref="C17:D17"/>
    <mergeCell ref="C19:D19"/>
    <mergeCell ref="C12:F12"/>
    <mergeCell ref="H12:O12"/>
    <mergeCell ref="O13:O15"/>
    <mergeCell ref="C15:D15"/>
    <mergeCell ref="C16:D16"/>
    <mergeCell ref="C9:F9"/>
    <mergeCell ref="H9:O9"/>
    <mergeCell ref="C10:F10"/>
    <mergeCell ref="H10:O10"/>
    <mergeCell ref="C11:F11"/>
    <mergeCell ref="H11:O11"/>
    <mergeCell ref="I66:K66"/>
    <mergeCell ref="I67:K67"/>
    <mergeCell ref="M64:N64"/>
    <mergeCell ref="F65:G65"/>
    <mergeCell ref="H65:I65"/>
    <mergeCell ref="J65:K65"/>
    <mergeCell ref="M65:N65"/>
    <mergeCell ref="C66:H66"/>
    <mergeCell ref="M66:O66"/>
    <mergeCell ref="D42:O42"/>
    <mergeCell ref="C48:F48"/>
    <mergeCell ref="H48:O48"/>
    <mergeCell ref="C49:F49"/>
    <mergeCell ref="H49:O49"/>
    <mergeCell ref="C50:F50"/>
    <mergeCell ref="C51:F51"/>
    <mergeCell ref="H51:O51"/>
    <mergeCell ref="C55:D55"/>
    <mergeCell ref="C56:D56"/>
    <mergeCell ref="C57:D57"/>
    <mergeCell ref="C47:F47"/>
    <mergeCell ref="H47:O47"/>
    <mergeCell ref="H50:O50"/>
    <mergeCell ref="C59:D59"/>
    <mergeCell ref="C60:D60"/>
    <mergeCell ref="C61:D61"/>
    <mergeCell ref="C58:D58"/>
    <mergeCell ref="C62:D62"/>
    <mergeCell ref="C63:D63"/>
    <mergeCell ref="C64:E65"/>
    <mergeCell ref="F64:G64"/>
    <mergeCell ref="L72:O72"/>
    <mergeCell ref="C67:E68"/>
    <mergeCell ref="F67:G68"/>
    <mergeCell ref="M67:O67"/>
    <mergeCell ref="I68:K68"/>
    <mergeCell ref="L68:O68"/>
    <mergeCell ref="I70:O71"/>
    <mergeCell ref="C72:E72"/>
    <mergeCell ref="F72:G72"/>
    <mergeCell ref="C73:E73"/>
    <mergeCell ref="F73:G73"/>
    <mergeCell ref="I73:K73"/>
    <mergeCell ref="L73:O73"/>
    <mergeCell ref="I74:K74"/>
    <mergeCell ref="C69:E69"/>
    <mergeCell ref="F69:G69"/>
    <mergeCell ref="I69:K69"/>
    <mergeCell ref="L69:O69"/>
    <mergeCell ref="L74:O74"/>
    <mergeCell ref="F70:G70"/>
    <mergeCell ref="C71:E71"/>
    <mergeCell ref="F71:G71"/>
    <mergeCell ref="I72:K72"/>
    <mergeCell ref="C74:E79"/>
    <mergeCell ref="F74:G74"/>
    <mergeCell ref="F75:G75"/>
    <mergeCell ref="F76:G76"/>
    <mergeCell ref="F77:G77"/>
    <mergeCell ref="F78:G78"/>
    <mergeCell ref="F79:G79"/>
    <mergeCell ref="I75:O77"/>
    <mergeCell ref="I78:O79"/>
    <mergeCell ref="N83:O83"/>
    <mergeCell ref="C86:F86"/>
    <mergeCell ref="H86:O86"/>
    <mergeCell ref="C87:F87"/>
    <mergeCell ref="H87:O87"/>
    <mergeCell ref="C88:F88"/>
    <mergeCell ref="H88:O88"/>
    <mergeCell ref="C89:F89"/>
    <mergeCell ref="H89:O89"/>
    <mergeCell ref="G92:G93"/>
    <mergeCell ref="H92:J92"/>
    <mergeCell ref="K92:M92"/>
    <mergeCell ref="N92:N93"/>
    <mergeCell ref="O92:O94"/>
    <mergeCell ref="C94:D94"/>
    <mergeCell ref="C95:D95"/>
    <mergeCell ref="C96:D96"/>
    <mergeCell ref="C100:D100"/>
    <mergeCell ref="M106:O106"/>
    <mergeCell ref="I109:O110"/>
    <mergeCell ref="C110:E110"/>
    <mergeCell ref="F110:G110"/>
    <mergeCell ref="C111:E111"/>
    <mergeCell ref="F111:G111"/>
    <mergeCell ref="I111:K111"/>
    <mergeCell ref="L111:O111"/>
    <mergeCell ref="C138:D138"/>
    <mergeCell ref="C139:D139"/>
    <mergeCell ref="C140:D140"/>
    <mergeCell ref="C141:D141"/>
    <mergeCell ref="C142:D142"/>
    <mergeCell ref="C143:E144"/>
    <mergeCell ref="H143:I143"/>
    <mergeCell ref="J143:K143"/>
    <mergeCell ref="M143:N143"/>
    <mergeCell ref="H144:I144"/>
    <mergeCell ref="J144:K144"/>
    <mergeCell ref="M144:N144"/>
    <mergeCell ref="C126:F126"/>
    <mergeCell ref="H126:O126"/>
    <mergeCell ref="C127:F127"/>
    <mergeCell ref="H127:O127"/>
    <mergeCell ref="C128:F128"/>
    <mergeCell ref="H128:O128"/>
    <mergeCell ref="F112:G112"/>
    <mergeCell ref="I112:K112"/>
    <mergeCell ref="L112:O112"/>
    <mergeCell ref="I113:K113"/>
    <mergeCell ref="L113:O113"/>
    <mergeCell ref="C165:F165"/>
    <mergeCell ref="H165:O165"/>
    <mergeCell ref="C166:F166"/>
    <mergeCell ref="H166:O166"/>
    <mergeCell ref="C173:D173"/>
    <mergeCell ref="C174:D174"/>
    <mergeCell ref="I147:K147"/>
    <mergeCell ref="L147:O147"/>
    <mergeCell ref="C148:E148"/>
    <mergeCell ref="F148:G148"/>
    <mergeCell ref="I148:K148"/>
    <mergeCell ref="L148:O148"/>
    <mergeCell ref="I153:K153"/>
    <mergeCell ref="L153:O153"/>
    <mergeCell ref="I154:O156"/>
    <mergeCell ref="C205:F205"/>
    <mergeCell ref="H205:O205"/>
    <mergeCell ref="I187:K187"/>
    <mergeCell ref="L187:O187"/>
    <mergeCell ref="C187:E187"/>
    <mergeCell ref="F187:G187"/>
    <mergeCell ref="C188:E188"/>
    <mergeCell ref="F188:G188"/>
    <mergeCell ref="I188:O189"/>
    <mergeCell ref="C189:E189"/>
    <mergeCell ref="F189:G189"/>
    <mergeCell ref="C190:E190"/>
    <mergeCell ref="F190:G190"/>
    <mergeCell ref="I190:K190"/>
    <mergeCell ref="L190:O190"/>
    <mergeCell ref="C191:E191"/>
    <mergeCell ref="F191:G191"/>
    <mergeCell ref="I191:K191"/>
    <mergeCell ref="L191:O191"/>
    <mergeCell ref="C192:E197"/>
    <mergeCell ref="F192:G192"/>
    <mergeCell ref="F193:G193"/>
    <mergeCell ref="F194:G194"/>
    <mergeCell ref="F195:G195"/>
    <mergeCell ref="F196:G196"/>
    <mergeCell ref="F197:G197"/>
    <mergeCell ref="I224:K224"/>
    <mergeCell ref="I225:K225"/>
    <mergeCell ref="I226:K226"/>
    <mergeCell ref="L226:O226"/>
    <mergeCell ref="C224:H224"/>
    <mergeCell ref="M224:O224"/>
    <mergeCell ref="C225:E226"/>
    <mergeCell ref="F225:G226"/>
    <mergeCell ref="M225:O225"/>
    <mergeCell ref="C209:F209"/>
    <mergeCell ref="H209:O209"/>
    <mergeCell ref="C210:F210"/>
    <mergeCell ref="H210:O210"/>
    <mergeCell ref="C211:D212"/>
    <mergeCell ref="E211:E212"/>
    <mergeCell ref="F211:F212"/>
    <mergeCell ref="G211:G212"/>
    <mergeCell ref="H211:J211"/>
    <mergeCell ref="K211:M211"/>
    <mergeCell ref="N211:N212"/>
    <mergeCell ref="O211:O213"/>
    <mergeCell ref="C216:D216"/>
    <mergeCell ref="C217:D217"/>
    <mergeCell ref="I263:K263"/>
    <mergeCell ref="I264:K264"/>
    <mergeCell ref="C263:H263"/>
    <mergeCell ref="M263:O263"/>
    <mergeCell ref="C264:E265"/>
    <mergeCell ref="F264:G265"/>
    <mergeCell ref="M264:O264"/>
    <mergeCell ref="I265:K265"/>
    <mergeCell ref="L265:O265"/>
    <mergeCell ref="C266:E266"/>
    <mergeCell ref="F266:G266"/>
    <mergeCell ref="I266:K266"/>
    <mergeCell ref="L266:O266"/>
    <mergeCell ref="C267:E267"/>
    <mergeCell ref="F267:G267"/>
    <mergeCell ref="A277:O277"/>
    <mergeCell ref="B278:O278"/>
    <mergeCell ref="C271:E276"/>
    <mergeCell ref="F271:G271"/>
    <mergeCell ref="F272:G272"/>
    <mergeCell ref="F273:G273"/>
    <mergeCell ref="F274:G274"/>
    <mergeCell ref="F275:G275"/>
    <mergeCell ref="I275:O276"/>
    <mergeCell ref="F276:G276"/>
    <mergeCell ref="I267:O268"/>
    <mergeCell ref="C268:E268"/>
    <mergeCell ref="F268:G268"/>
    <mergeCell ref="C269:E269"/>
    <mergeCell ref="F269:G269"/>
    <mergeCell ref="I269:K269"/>
    <mergeCell ref="L269:O269"/>
    <mergeCell ref="C336:D336"/>
    <mergeCell ref="C337:D337"/>
    <mergeCell ref="C338:D338"/>
    <mergeCell ref="C339:D339"/>
    <mergeCell ref="H326:O326"/>
    <mergeCell ref="C327:F327"/>
    <mergeCell ref="H327:O327"/>
    <mergeCell ref="C328:F328"/>
    <mergeCell ref="H328:O328"/>
    <mergeCell ref="C329:D330"/>
    <mergeCell ref="E329:E330"/>
    <mergeCell ref="F329:F330"/>
    <mergeCell ref="G329:G330"/>
    <mergeCell ref="H329:J329"/>
    <mergeCell ref="I307:O308"/>
    <mergeCell ref="F309:G309"/>
    <mergeCell ref="I309:K309"/>
    <mergeCell ref="L309:O309"/>
    <mergeCell ref="C310:E310"/>
    <mergeCell ref="F310:G310"/>
    <mergeCell ref="I310:K310"/>
    <mergeCell ref="L310:O310"/>
    <mergeCell ref="I311:K311"/>
    <mergeCell ref="K329:M329"/>
    <mergeCell ref="N329:N330"/>
    <mergeCell ref="O329:O331"/>
    <mergeCell ref="C331:D331"/>
    <mergeCell ref="C332:D332"/>
    <mergeCell ref="C333:D333"/>
    <mergeCell ref="C334:D334"/>
    <mergeCell ref="C335:D335"/>
    <mergeCell ref="C311:E316"/>
    <mergeCell ref="H340:I340"/>
    <mergeCell ref="J340:K340"/>
    <mergeCell ref="M340:N340"/>
    <mergeCell ref="F341:G341"/>
    <mergeCell ref="H341:I341"/>
    <mergeCell ref="J341:K341"/>
    <mergeCell ref="M341:N341"/>
    <mergeCell ref="C342:H342"/>
    <mergeCell ref="I342:K342"/>
    <mergeCell ref="M342:O342"/>
    <mergeCell ref="C343:E344"/>
    <mergeCell ref="F343:G344"/>
    <mergeCell ref="I343:K343"/>
    <mergeCell ref="M343:O343"/>
    <mergeCell ref="F340:G340"/>
    <mergeCell ref="F352:G352"/>
    <mergeCell ref="I348:K348"/>
    <mergeCell ref="L348:O348"/>
    <mergeCell ref="C349:E349"/>
    <mergeCell ref="F349:G349"/>
    <mergeCell ref="I349:K349"/>
    <mergeCell ref="L349:O349"/>
    <mergeCell ref="I350:K350"/>
    <mergeCell ref="L350:O350"/>
    <mergeCell ref="I351:O353"/>
    <mergeCell ref="F353:G353"/>
    <mergeCell ref="C350:E355"/>
    <mergeCell ref="F350:G350"/>
    <mergeCell ref="F351:G351"/>
    <mergeCell ref="I354:O355"/>
    <mergeCell ref="F354:G354"/>
    <mergeCell ref="C340:E341"/>
    <mergeCell ref="C411:D411"/>
    <mergeCell ref="C412:D412"/>
    <mergeCell ref="C413:D413"/>
    <mergeCell ref="C414:D414"/>
    <mergeCell ref="C415:D415"/>
    <mergeCell ref="C416:D416"/>
    <mergeCell ref="C455:D455"/>
    <mergeCell ref="C456:D456"/>
    <mergeCell ref="C457:D457"/>
    <mergeCell ref="C458:D458"/>
    <mergeCell ref="C459:E460"/>
    <mergeCell ref="F459:G459"/>
    <mergeCell ref="H459:I459"/>
    <mergeCell ref="J459:K459"/>
    <mergeCell ref="M459:N459"/>
    <mergeCell ref="F460:G460"/>
    <mergeCell ref="H460:I460"/>
    <mergeCell ref="J460:K460"/>
    <mergeCell ref="M460:N460"/>
    <mergeCell ref="C422:E423"/>
    <mergeCell ref="F422:G423"/>
    <mergeCell ref="I422:K422"/>
    <mergeCell ref="M422:O422"/>
    <mergeCell ref="I423:K423"/>
    <mergeCell ref="L423:O423"/>
    <mergeCell ref="C424:E424"/>
    <mergeCell ref="F424:G424"/>
    <mergeCell ref="I424:K424"/>
    <mergeCell ref="L424:O424"/>
    <mergeCell ref="C425:E425"/>
    <mergeCell ref="F425:G425"/>
    <mergeCell ref="I425:O426"/>
    <mergeCell ref="L587:O587"/>
    <mergeCell ref="I588:O590"/>
    <mergeCell ref="A593:O593"/>
    <mergeCell ref="B594:O594"/>
    <mergeCell ref="A595:A632"/>
    <mergeCell ref="B595:C596"/>
    <mergeCell ref="C504:E504"/>
    <mergeCell ref="F504:G504"/>
    <mergeCell ref="O448:O450"/>
    <mergeCell ref="C450:D450"/>
    <mergeCell ref="C451:D451"/>
    <mergeCell ref="C452:D452"/>
    <mergeCell ref="C453:D453"/>
    <mergeCell ref="C454:D454"/>
    <mergeCell ref="C570:D570"/>
    <mergeCell ref="C571:D571"/>
    <mergeCell ref="C572:D572"/>
    <mergeCell ref="C573:D573"/>
    <mergeCell ref="C574:D574"/>
    <mergeCell ref="C575:D575"/>
    <mergeCell ref="C568:D568"/>
    <mergeCell ref="C569:D569"/>
    <mergeCell ref="B554:O554"/>
    <mergeCell ref="C529:D529"/>
    <mergeCell ref="C530:D530"/>
    <mergeCell ref="C531:D531"/>
    <mergeCell ref="C532:D532"/>
    <mergeCell ref="C533:D533"/>
    <mergeCell ref="L506:O506"/>
    <mergeCell ref="C493:D493"/>
    <mergeCell ref="C494:D494"/>
    <mergeCell ref="C495:D495"/>
    <mergeCell ref="H606:J606"/>
    <mergeCell ref="K606:M606"/>
    <mergeCell ref="N606:N607"/>
    <mergeCell ref="O606:O608"/>
    <mergeCell ref="C608:D608"/>
    <mergeCell ref="C609:D609"/>
    <mergeCell ref="C603:F603"/>
    <mergeCell ref="H603:O603"/>
    <mergeCell ref="C582:E582"/>
    <mergeCell ref="F582:G582"/>
    <mergeCell ref="I582:K582"/>
    <mergeCell ref="L582:O582"/>
    <mergeCell ref="C583:E583"/>
    <mergeCell ref="F583:G583"/>
    <mergeCell ref="I583:O584"/>
    <mergeCell ref="C584:E584"/>
    <mergeCell ref="F584:G584"/>
    <mergeCell ref="C585:E585"/>
    <mergeCell ref="I585:K585"/>
    <mergeCell ref="L585:O585"/>
    <mergeCell ref="C586:E586"/>
    <mergeCell ref="I586:K586"/>
    <mergeCell ref="L586:O586"/>
    <mergeCell ref="I591:O592"/>
    <mergeCell ref="C587:E592"/>
    <mergeCell ref="F587:G587"/>
    <mergeCell ref="I587:K587"/>
    <mergeCell ref="F588:G588"/>
    <mergeCell ref="F589:G589"/>
    <mergeCell ref="F590:G590"/>
    <mergeCell ref="F591:G591"/>
    <mergeCell ref="F592:G592"/>
    <mergeCell ref="C617:E618"/>
    <mergeCell ref="C726:D726"/>
    <mergeCell ref="C727:D727"/>
    <mergeCell ref="I710:O711"/>
    <mergeCell ref="B712:O712"/>
    <mergeCell ref="L660:O660"/>
    <mergeCell ref="A634:A671"/>
    <mergeCell ref="B634:C635"/>
    <mergeCell ref="D634:O634"/>
    <mergeCell ref="D635:O635"/>
    <mergeCell ref="C636:G638"/>
    <mergeCell ref="H636:I638"/>
    <mergeCell ref="J636:K638"/>
    <mergeCell ref="L636:M636"/>
    <mergeCell ref="N636:O636"/>
    <mergeCell ref="L637:O637"/>
    <mergeCell ref="L638:M638"/>
    <mergeCell ref="N638:O638"/>
    <mergeCell ref="C639:F639"/>
    <mergeCell ref="H639:O639"/>
    <mergeCell ref="C640:F640"/>
    <mergeCell ref="C644:F644"/>
    <mergeCell ref="H644:O644"/>
    <mergeCell ref="C645:D646"/>
    <mergeCell ref="E645:E646"/>
    <mergeCell ref="F645:F646"/>
    <mergeCell ref="G645:G646"/>
    <mergeCell ref="H645:J645"/>
    <mergeCell ref="C654:D654"/>
    <mergeCell ref="F617:G617"/>
    <mergeCell ref="C622:E622"/>
    <mergeCell ref="I622:K622"/>
    <mergeCell ref="B753:C754"/>
    <mergeCell ref="D754:O754"/>
    <mergeCell ref="C755:G757"/>
    <mergeCell ref="H755:I757"/>
    <mergeCell ref="J755:K757"/>
    <mergeCell ref="L755:M755"/>
    <mergeCell ref="N755:O755"/>
    <mergeCell ref="L756:O756"/>
    <mergeCell ref="L757:M757"/>
    <mergeCell ref="N757:O757"/>
    <mergeCell ref="C764:D765"/>
    <mergeCell ref="C767:D767"/>
    <mergeCell ref="C768:D768"/>
    <mergeCell ref="C769:D769"/>
    <mergeCell ref="C770:D770"/>
    <mergeCell ref="C771:D771"/>
    <mergeCell ref="C775:E776"/>
    <mergeCell ref="C772:D772"/>
    <mergeCell ref="C773:D773"/>
    <mergeCell ref="C774:D774"/>
    <mergeCell ref="F775:G775"/>
    <mergeCell ref="H775:I775"/>
    <mergeCell ref="J775:K775"/>
    <mergeCell ref="M775:N775"/>
    <mergeCell ref="F776:G776"/>
    <mergeCell ref="H776:I776"/>
    <mergeCell ref="J776:K776"/>
    <mergeCell ref="M776:N776"/>
    <mergeCell ref="I777:K777"/>
    <mergeCell ref="C777:H777"/>
    <mergeCell ref="M777:O777"/>
    <mergeCell ref="C778:E779"/>
    <mergeCell ref="F778:G779"/>
    <mergeCell ref="I778:K778"/>
    <mergeCell ref="C780:E780"/>
    <mergeCell ref="F780:G780"/>
    <mergeCell ref="I780:K780"/>
    <mergeCell ref="L780:O780"/>
    <mergeCell ref="L914:O914"/>
    <mergeCell ref="I904:O906"/>
    <mergeCell ref="I864:K864"/>
    <mergeCell ref="L864:O864"/>
    <mergeCell ref="I865:O867"/>
    <mergeCell ref="I868:O869"/>
    <mergeCell ref="C864:E869"/>
    <mergeCell ref="F864:G864"/>
    <mergeCell ref="F865:G865"/>
    <mergeCell ref="F866:G866"/>
    <mergeCell ref="F867:G867"/>
    <mergeCell ref="F868:G868"/>
    <mergeCell ref="F869:G869"/>
    <mergeCell ref="C903:E908"/>
    <mergeCell ref="I785:K785"/>
    <mergeCell ref="L785:O785"/>
    <mergeCell ref="I786:O788"/>
    <mergeCell ref="I789:O790"/>
    <mergeCell ref="C822:E822"/>
    <mergeCell ref="F822:G822"/>
    <mergeCell ref="I822:K822"/>
    <mergeCell ref="L822:O822"/>
    <mergeCell ref="C837:F837"/>
    <mergeCell ref="H837:O837"/>
    <mergeCell ref="C941:E941"/>
    <mergeCell ref="F941:G941"/>
    <mergeCell ref="I941:K941"/>
    <mergeCell ref="L941:O941"/>
    <mergeCell ref="C942:E942"/>
    <mergeCell ref="F942:G942"/>
    <mergeCell ref="I942:K942"/>
    <mergeCell ref="L942:O942"/>
    <mergeCell ref="I943:K943"/>
    <mergeCell ref="I944:O946"/>
    <mergeCell ref="C972:E973"/>
    <mergeCell ref="F972:G972"/>
    <mergeCell ref="H972:I972"/>
    <mergeCell ref="J972:K972"/>
    <mergeCell ref="I947:O948"/>
    <mergeCell ref="B949:O949"/>
    <mergeCell ref="C963:D963"/>
    <mergeCell ref="C964:D964"/>
    <mergeCell ref="L943:O943"/>
    <mergeCell ref="C848:D848"/>
    <mergeCell ref="C849:D849"/>
    <mergeCell ref="C850:D850"/>
    <mergeCell ref="C851:D851"/>
    <mergeCell ref="C852:D852"/>
    <mergeCell ref="C853:D853"/>
    <mergeCell ref="C854:E855"/>
    <mergeCell ref="H854:I854"/>
    <mergeCell ref="J854:K854"/>
    <mergeCell ref="M854:N854"/>
    <mergeCell ref="H855:I855"/>
    <mergeCell ref="I980:K980"/>
    <mergeCell ref="C981:E981"/>
    <mergeCell ref="F981:G981"/>
    <mergeCell ref="I981:K981"/>
    <mergeCell ref="L981:O981"/>
    <mergeCell ref="L980:O980"/>
    <mergeCell ref="C1008:D1008"/>
    <mergeCell ref="C1009:D1009"/>
    <mergeCell ref="C1010:D1010"/>
    <mergeCell ref="L1032:O1032"/>
    <mergeCell ref="L1055:O1055"/>
    <mergeCell ref="B1107:O1107"/>
    <mergeCell ref="C1122:D1122"/>
    <mergeCell ref="C1123:D1123"/>
    <mergeCell ref="C1124:D1124"/>
    <mergeCell ref="C1125:D1125"/>
    <mergeCell ref="C1126:D1126"/>
    <mergeCell ref="L1072:O1072"/>
    <mergeCell ref="I1061:K1061"/>
    <mergeCell ref="L1061:O1061"/>
    <mergeCell ref="I1062:O1064"/>
    <mergeCell ref="C1051:E1052"/>
    <mergeCell ref="F1051:G1051"/>
    <mergeCell ref="H1051:I1051"/>
    <mergeCell ref="J1051:K1051"/>
    <mergeCell ref="M1051:N1051"/>
    <mergeCell ref="F1052:G1052"/>
    <mergeCell ref="H1052:I1052"/>
    <mergeCell ref="J1052:K1052"/>
    <mergeCell ref="M1052:N1052"/>
    <mergeCell ref="C1053:H1053"/>
    <mergeCell ref="I1053:K1053"/>
    <mergeCell ref="F1065:G1065"/>
    <mergeCell ref="F1066:G1066"/>
    <mergeCell ref="C1059:E1059"/>
    <mergeCell ref="F1059:G1059"/>
    <mergeCell ref="I1059:K1059"/>
    <mergeCell ref="A1146:O1146"/>
    <mergeCell ref="B1147:O1147"/>
    <mergeCell ref="A1148:A1185"/>
    <mergeCell ref="B1148:C1149"/>
    <mergeCell ref="D1148:O1148"/>
    <mergeCell ref="D1149:O1149"/>
    <mergeCell ref="I1132:K1132"/>
    <mergeCell ref="M1132:O1132"/>
    <mergeCell ref="L1111:O1111"/>
    <mergeCell ref="C1094:E1095"/>
    <mergeCell ref="F1094:G1095"/>
    <mergeCell ref="I1094:K1094"/>
    <mergeCell ref="M1094:O1094"/>
    <mergeCell ref="I1095:K1095"/>
    <mergeCell ref="L1095:O1095"/>
    <mergeCell ref="C1096:E1096"/>
    <mergeCell ref="F1096:G1096"/>
    <mergeCell ref="I1096:K1096"/>
    <mergeCell ref="L1096:O1096"/>
    <mergeCell ref="C1097:E1097"/>
    <mergeCell ref="F1097:G1097"/>
    <mergeCell ref="I1097:O1098"/>
    <mergeCell ref="C1098:E1098"/>
    <mergeCell ref="G1080:G1081"/>
    <mergeCell ref="H1080:J1080"/>
    <mergeCell ref="C1100:E1100"/>
    <mergeCell ref="F1100:G1100"/>
    <mergeCell ref="I1100:K1100"/>
    <mergeCell ref="L1100:O1100"/>
    <mergeCell ref="I1101:K1101"/>
    <mergeCell ref="L1101:O1101"/>
    <mergeCell ref="I1102:O1104"/>
    <mergeCell ref="I1105:O1106"/>
    <mergeCell ref="C1207:D1207"/>
    <mergeCell ref="C1208:D1208"/>
    <mergeCell ref="C1209:E1210"/>
    <mergeCell ref="F1209:G1209"/>
    <mergeCell ref="H1209:I1209"/>
    <mergeCell ref="J1209:K1209"/>
    <mergeCell ref="M1209:N1209"/>
    <mergeCell ref="F1210:G1210"/>
    <mergeCell ref="H1210:I1210"/>
    <mergeCell ref="C1201:D1201"/>
    <mergeCell ref="C1202:D1202"/>
    <mergeCell ref="C1203:D1203"/>
    <mergeCell ref="C1204:D1204"/>
    <mergeCell ref="C1205:D1205"/>
    <mergeCell ref="C1206:D1206"/>
    <mergeCell ref="I1184:O1185"/>
    <mergeCell ref="B1186:O1186"/>
    <mergeCell ref="F1184:G1184"/>
    <mergeCell ref="F1185:G1185"/>
    <mergeCell ref="H1196:O1196"/>
    <mergeCell ref="C1197:F1197"/>
    <mergeCell ref="H1197:O1197"/>
    <mergeCell ref="C1198:D1199"/>
    <mergeCell ref="E1198:E1199"/>
    <mergeCell ref="F1198:F1199"/>
    <mergeCell ref="G1198:G1199"/>
    <mergeCell ref="H1198:J1198"/>
    <mergeCell ref="K1198:M1198"/>
    <mergeCell ref="N1198:N1199"/>
    <mergeCell ref="O1198:O1200"/>
    <mergeCell ref="C1200:D1200"/>
    <mergeCell ref="J1210:K1210"/>
    <mergeCell ref="F1255:G1255"/>
    <mergeCell ref="F1256:G1256"/>
    <mergeCell ref="I1257:K1257"/>
    <mergeCell ref="C1254:E1254"/>
    <mergeCell ref="F1254:G1254"/>
    <mergeCell ref="I1254:K1254"/>
    <mergeCell ref="L1254:O1254"/>
    <mergeCell ref="C1255:E1255"/>
    <mergeCell ref="I1255:O1256"/>
    <mergeCell ref="C1256:E1256"/>
    <mergeCell ref="C1257:E1257"/>
    <mergeCell ref="F1257:G1257"/>
    <mergeCell ref="L1257:O1257"/>
    <mergeCell ref="I1223:O1224"/>
    <mergeCell ref="A1225:O1225"/>
    <mergeCell ref="B1226:O1226"/>
    <mergeCell ref="A1227:A1264"/>
    <mergeCell ref="B1227:C1228"/>
    <mergeCell ref="D1227:O1227"/>
    <mergeCell ref="D1228:O1228"/>
    <mergeCell ref="C1229:G1231"/>
    <mergeCell ref="H1229:I1231"/>
    <mergeCell ref="J1229:K1231"/>
    <mergeCell ref="L1229:M1229"/>
    <mergeCell ref="C1237:F1237"/>
    <mergeCell ref="H1237:O1237"/>
    <mergeCell ref="I1298:K1298"/>
    <mergeCell ref="L1298:O1298"/>
    <mergeCell ref="C1286:D1286"/>
    <mergeCell ref="C1287:D1287"/>
    <mergeCell ref="I1258:K1258"/>
    <mergeCell ref="I1259:K1259"/>
    <mergeCell ref="L1259:O1259"/>
    <mergeCell ref="C1258:E1258"/>
    <mergeCell ref="F1258:G1258"/>
    <mergeCell ref="L1258:O1258"/>
    <mergeCell ref="I1260:O1262"/>
    <mergeCell ref="I1263:O1264"/>
    <mergeCell ref="L1269:O1269"/>
    <mergeCell ref="B1265:O1265"/>
    <mergeCell ref="F1297:G1297"/>
    <mergeCell ref="C1259:E1264"/>
    <mergeCell ref="F1259:G1259"/>
    <mergeCell ref="F1260:G1260"/>
    <mergeCell ref="F1261:G1261"/>
    <mergeCell ref="F1262:G1262"/>
    <mergeCell ref="F1263:G1263"/>
    <mergeCell ref="F1264:G1264"/>
    <mergeCell ref="C1276:F1276"/>
    <mergeCell ref="H1276:O1276"/>
    <mergeCell ref="C1277:D1278"/>
    <mergeCell ref="E1277:E1278"/>
    <mergeCell ref="F1277:F1278"/>
    <mergeCell ref="G1277:G1278"/>
    <mergeCell ref="H1277:J1277"/>
    <mergeCell ref="K1277:M1277"/>
    <mergeCell ref="N1277:N1278"/>
    <mergeCell ref="O1277:O1279"/>
    <mergeCell ref="I1336:K1336"/>
    <mergeCell ref="L1336:O1336"/>
    <mergeCell ref="C1337:E1337"/>
    <mergeCell ref="F1337:G1337"/>
    <mergeCell ref="L1337:O1337"/>
    <mergeCell ref="I1342:O1343"/>
    <mergeCell ref="C1316:F1316"/>
    <mergeCell ref="H1316:O1316"/>
    <mergeCell ref="C1324:D1324"/>
    <mergeCell ref="C1325:D1325"/>
    <mergeCell ref="I1299:O1301"/>
    <mergeCell ref="I1302:O1303"/>
    <mergeCell ref="I1337:K1337"/>
    <mergeCell ref="C1298:E1303"/>
    <mergeCell ref="F1298:G1298"/>
    <mergeCell ref="F1299:G1299"/>
    <mergeCell ref="F1300:G1300"/>
    <mergeCell ref="F1301:G1301"/>
    <mergeCell ref="A1304:O1304"/>
    <mergeCell ref="B1305:O1305"/>
    <mergeCell ref="A1306:A1343"/>
    <mergeCell ref="B1306:C1307"/>
    <mergeCell ref="D1306:O1306"/>
    <mergeCell ref="D1307:O1307"/>
    <mergeCell ref="C1308:G1310"/>
    <mergeCell ref="H1308:I1310"/>
    <mergeCell ref="J1308:K1310"/>
    <mergeCell ref="L1308:M1308"/>
    <mergeCell ref="N1308:O1308"/>
    <mergeCell ref="L1309:O1309"/>
    <mergeCell ref="L1310:M1310"/>
    <mergeCell ref="N1310:O1310"/>
    <mergeCell ref="L1491:O1491"/>
    <mergeCell ref="I1492:O1493"/>
    <mergeCell ref="D1503:O1503"/>
    <mergeCell ref="C1510:F1510"/>
    <mergeCell ref="I1490:K1490"/>
    <mergeCell ref="C1534:E1534"/>
    <mergeCell ref="F1534:G1534"/>
    <mergeCell ref="I1534:K1534"/>
    <mergeCell ref="L1534:O1534"/>
    <mergeCell ref="I1535:K1535"/>
    <mergeCell ref="L1535:O1535"/>
    <mergeCell ref="I1536:O1538"/>
    <mergeCell ref="I1539:O1540"/>
    <mergeCell ref="D1543:O1543"/>
    <mergeCell ref="B1502:O1502"/>
    <mergeCell ref="F1496:G1496"/>
    <mergeCell ref="F1497:G1497"/>
    <mergeCell ref="F1498:G1498"/>
    <mergeCell ref="F1499:G1499"/>
    <mergeCell ref="F1500:G1500"/>
    <mergeCell ref="F1501:G1501"/>
    <mergeCell ref="I1497:O1499"/>
    <mergeCell ref="I1500:O1501"/>
    <mergeCell ref="C1495:E1495"/>
    <mergeCell ref="F1495:G1495"/>
    <mergeCell ref="H1510:O1510"/>
    <mergeCell ref="C1511:F1511"/>
    <mergeCell ref="F1538:G1538"/>
    <mergeCell ref="F1539:G1539"/>
    <mergeCell ref="F1540:G1540"/>
    <mergeCell ref="C1520:D1520"/>
    <mergeCell ref="C1521:D1521"/>
    <mergeCell ref="C1551:F1551"/>
    <mergeCell ref="H1551:O1551"/>
    <mergeCell ref="C1552:F1552"/>
    <mergeCell ref="H1552:O1552"/>
    <mergeCell ref="C1575:E1580"/>
    <mergeCell ref="F1575:G1575"/>
    <mergeCell ref="F1576:G1576"/>
    <mergeCell ref="F1577:G1577"/>
    <mergeCell ref="F1578:G1578"/>
    <mergeCell ref="F1579:G1579"/>
    <mergeCell ref="F1580:G1580"/>
    <mergeCell ref="A1541:O1541"/>
    <mergeCell ref="B1542:O1542"/>
    <mergeCell ref="A1543:A1580"/>
    <mergeCell ref="B1543:C1544"/>
    <mergeCell ref="D1544:O1544"/>
    <mergeCell ref="C1545:G1547"/>
    <mergeCell ref="H1545:I1547"/>
    <mergeCell ref="J1545:K1547"/>
    <mergeCell ref="L1545:M1545"/>
    <mergeCell ref="N1545:O1545"/>
    <mergeCell ref="L1546:O1546"/>
    <mergeCell ref="C1570:E1570"/>
    <mergeCell ref="L1547:M1547"/>
    <mergeCell ref="N1547:O1547"/>
    <mergeCell ref="C1553:F1553"/>
    <mergeCell ref="H1553:O1553"/>
    <mergeCell ref="C1554:D1555"/>
    <mergeCell ref="E1554:E1555"/>
    <mergeCell ref="F1554:F1555"/>
    <mergeCell ref="G1554:G1555"/>
    <mergeCell ref="H1554:J1554"/>
    <mergeCell ref="M1606:O1606"/>
    <mergeCell ref="C1607:E1608"/>
    <mergeCell ref="F1607:G1608"/>
    <mergeCell ref="M1607:O1607"/>
    <mergeCell ref="I1608:K1608"/>
    <mergeCell ref="L1608:O1608"/>
    <mergeCell ref="I1609:K1609"/>
    <mergeCell ref="L1609:O1609"/>
    <mergeCell ref="I1610:O1611"/>
    <mergeCell ref="D1582:O1582"/>
    <mergeCell ref="C1588:F1588"/>
    <mergeCell ref="H1588:O1588"/>
    <mergeCell ref="C1589:F1589"/>
    <mergeCell ref="H1589:O1589"/>
    <mergeCell ref="C1590:F1590"/>
    <mergeCell ref="H1590:O1590"/>
    <mergeCell ref="C1591:F1591"/>
    <mergeCell ref="H1591:O1591"/>
    <mergeCell ref="C1597:D1597"/>
    <mergeCell ref="C1598:D1598"/>
    <mergeCell ref="F1604:G1604"/>
    <mergeCell ref="F1605:G1605"/>
    <mergeCell ref="C1599:D1599"/>
    <mergeCell ref="C1600:D1600"/>
    <mergeCell ref="C1601:D1601"/>
    <mergeCell ref="C1587:F1587"/>
    <mergeCell ref="H1587:O1587"/>
    <mergeCell ref="C1595:D1595"/>
    <mergeCell ref="C1596:D1596"/>
    <mergeCell ref="I1606:K1606"/>
    <mergeCell ref="I1607:K1607"/>
    <mergeCell ref="C1627:F1627"/>
    <mergeCell ref="H1627:O1627"/>
    <mergeCell ref="C1628:F1628"/>
    <mergeCell ref="H1628:O1628"/>
    <mergeCell ref="C1629:F1629"/>
    <mergeCell ref="C1609:E1609"/>
    <mergeCell ref="F1609:G1609"/>
    <mergeCell ref="C1610:E1610"/>
    <mergeCell ref="F1610:G1610"/>
    <mergeCell ref="C1611:E1611"/>
    <mergeCell ref="F1611:G1611"/>
    <mergeCell ref="I1612:K1612"/>
    <mergeCell ref="L1612:O1612"/>
    <mergeCell ref="C1612:E1612"/>
    <mergeCell ref="F1612:G1612"/>
    <mergeCell ref="H1629:O1629"/>
    <mergeCell ref="C1614:E1619"/>
    <mergeCell ref="F1614:G1614"/>
    <mergeCell ref="F1615:G1615"/>
    <mergeCell ref="F1616:G1616"/>
    <mergeCell ref="F1617:G1617"/>
    <mergeCell ref="F1618:G1618"/>
    <mergeCell ref="F1619:G1619"/>
    <mergeCell ref="C1613:E1613"/>
    <mergeCell ref="F1613:G1613"/>
    <mergeCell ref="I1613:K1613"/>
    <mergeCell ref="L1613:O1613"/>
    <mergeCell ref="I1614:K1614"/>
    <mergeCell ref="L1614:O1614"/>
    <mergeCell ref="I1615:O1617"/>
    <mergeCell ref="I1618:O1619"/>
    <mergeCell ref="A1620:O1620"/>
    <mergeCell ref="C1653:E1653"/>
    <mergeCell ref="F1653:G1653"/>
    <mergeCell ref="I1653:K1653"/>
    <mergeCell ref="L1653:O1653"/>
    <mergeCell ref="C1635:D1635"/>
    <mergeCell ref="C1636:D1636"/>
    <mergeCell ref="C1637:D1637"/>
    <mergeCell ref="C1638:D1638"/>
    <mergeCell ref="C1639:D1639"/>
    <mergeCell ref="H1632:O1632"/>
    <mergeCell ref="C1633:D1634"/>
    <mergeCell ref="E1633:E1634"/>
    <mergeCell ref="F1633:F1634"/>
    <mergeCell ref="G1633:G1634"/>
    <mergeCell ref="H1633:J1633"/>
    <mergeCell ref="K1633:M1633"/>
    <mergeCell ref="N1633:N1634"/>
    <mergeCell ref="O1633:O1635"/>
    <mergeCell ref="C1640:D1640"/>
    <mergeCell ref="C1641:D1641"/>
    <mergeCell ref="C1642:D1642"/>
    <mergeCell ref="F1644:G1644"/>
    <mergeCell ref="F1645:G1645"/>
    <mergeCell ref="C1643:D1643"/>
    <mergeCell ref="C1644:E1645"/>
    <mergeCell ref="H1644:I1644"/>
    <mergeCell ref="J1644:K1644"/>
    <mergeCell ref="M1644:N1644"/>
    <mergeCell ref="H1645:I1645"/>
    <mergeCell ref="J1645:K1645"/>
    <mergeCell ref="F1652:G1652"/>
    <mergeCell ref="I1652:K1652"/>
    <mergeCell ref="H1706:O1706"/>
    <mergeCell ref="I1688:K1688"/>
    <mergeCell ref="L1688:O1688"/>
    <mergeCell ref="I1693:K1693"/>
    <mergeCell ref="I1694:O1696"/>
    <mergeCell ref="C1676:D1676"/>
    <mergeCell ref="C1677:D1677"/>
    <mergeCell ref="C1678:D1678"/>
    <mergeCell ref="C1666:F1666"/>
    <mergeCell ref="H1666:O1666"/>
    <mergeCell ref="C1667:F1667"/>
    <mergeCell ref="H1667:O1667"/>
    <mergeCell ref="C1668:F1668"/>
    <mergeCell ref="H1668:O1668"/>
    <mergeCell ref="C1674:D1674"/>
    <mergeCell ref="C1675:D1675"/>
    <mergeCell ref="F1684:G1684"/>
    <mergeCell ref="I1687:K1687"/>
    <mergeCell ref="L1687:O1687"/>
    <mergeCell ref="C1688:E1688"/>
    <mergeCell ref="F1688:G1688"/>
    <mergeCell ref="L1693:O1693"/>
    <mergeCell ref="F1672:F1673"/>
    <mergeCell ref="G1672:G1673"/>
    <mergeCell ref="H1672:J1672"/>
    <mergeCell ref="K1672:M1672"/>
    <mergeCell ref="N1672:N1673"/>
    <mergeCell ref="O1672:O1674"/>
    <mergeCell ref="C1679:D1679"/>
    <mergeCell ref="C1680:D1680"/>
    <mergeCell ref="C1681:D1681"/>
    <mergeCell ref="C1682:D1682"/>
    <mergeCell ref="C1745:F1745"/>
    <mergeCell ref="H1745:O1745"/>
    <mergeCell ref="I1725:K1725"/>
    <mergeCell ref="I1726:K1726"/>
    <mergeCell ref="I1727:K1727"/>
    <mergeCell ref="L1727:O1727"/>
    <mergeCell ref="C1729:E1729"/>
    <mergeCell ref="F1729:G1729"/>
    <mergeCell ref="I1729:O1730"/>
    <mergeCell ref="C1730:E1730"/>
    <mergeCell ref="F1730:G1730"/>
    <mergeCell ref="C1714:D1714"/>
    <mergeCell ref="C1715:D1715"/>
    <mergeCell ref="C1716:D1716"/>
    <mergeCell ref="G1712:G1713"/>
    <mergeCell ref="H1712:J1712"/>
    <mergeCell ref="K1712:M1712"/>
    <mergeCell ref="N1712:N1713"/>
    <mergeCell ref="O1712:O1714"/>
    <mergeCell ref="C1717:D1717"/>
    <mergeCell ref="C1718:D1718"/>
    <mergeCell ref="C1719:D1719"/>
    <mergeCell ref="F1723:G1723"/>
    <mergeCell ref="F1724:G1724"/>
    <mergeCell ref="E1712:E1713"/>
    <mergeCell ref="F1712:F1713"/>
    <mergeCell ref="C1720:D1720"/>
    <mergeCell ref="C1721:D1721"/>
    <mergeCell ref="C1722:D1722"/>
    <mergeCell ref="C1723:E1724"/>
    <mergeCell ref="H1723:I1723"/>
    <mergeCell ref="J1723:K1723"/>
    <mergeCell ref="I1765:K1765"/>
    <mergeCell ref="I1766:K1766"/>
    <mergeCell ref="L1766:O1766"/>
    <mergeCell ref="C1765:E1766"/>
    <mergeCell ref="F1765:G1766"/>
    <mergeCell ref="M1765:O1765"/>
    <mergeCell ref="C1767:E1767"/>
    <mergeCell ref="F1767:G1767"/>
    <mergeCell ref="I1767:K1767"/>
    <mergeCell ref="L1767:O1767"/>
    <mergeCell ref="C1768:E1768"/>
    <mergeCell ref="F1768:G1768"/>
    <mergeCell ref="I1768:O1769"/>
    <mergeCell ref="C1769:E1769"/>
    <mergeCell ref="F1769:G1769"/>
    <mergeCell ref="F1762:G1762"/>
    <mergeCell ref="F1763:G1763"/>
    <mergeCell ref="C1764:H1764"/>
    <mergeCell ref="M1764:O1764"/>
    <mergeCell ref="I1764:K1764"/>
    <mergeCell ref="F1803:G1803"/>
    <mergeCell ref="C1804:H1804"/>
    <mergeCell ref="I1804:K1804"/>
    <mergeCell ref="I1808:O1809"/>
    <mergeCell ref="C1807:E1807"/>
    <mergeCell ref="F1807:G1807"/>
    <mergeCell ref="I1807:K1807"/>
    <mergeCell ref="C1883:H1883"/>
    <mergeCell ref="I1883:K1883"/>
    <mergeCell ref="M1883:O1883"/>
    <mergeCell ref="C1884:E1885"/>
    <mergeCell ref="F1884:G1885"/>
    <mergeCell ref="I1884:K1884"/>
    <mergeCell ref="M1884:O1884"/>
    <mergeCell ref="I1885:K1885"/>
    <mergeCell ref="L1885:O1885"/>
    <mergeCell ref="C1810:E1810"/>
    <mergeCell ref="F1810:G1810"/>
    <mergeCell ref="I1810:K1810"/>
    <mergeCell ref="L1810:O1810"/>
    <mergeCell ref="C1811:E1811"/>
    <mergeCell ref="F1811:G1811"/>
    <mergeCell ref="I1811:K1811"/>
    <mergeCell ref="L1811:O1811"/>
    <mergeCell ref="I1812:K1812"/>
    <mergeCell ref="L1812:O1812"/>
    <mergeCell ref="I1813:O1815"/>
    <mergeCell ref="I1852:O1854"/>
    <mergeCell ref="I1844:K1844"/>
    <mergeCell ref="M1844:O1844"/>
    <mergeCell ref="I1845:K1845"/>
    <mergeCell ref="L1845:O1845"/>
    <mergeCell ref="I1851:K1851"/>
    <mergeCell ref="L1851:O1851"/>
    <mergeCell ref="I1805:K1805"/>
    <mergeCell ref="M1805:O1805"/>
    <mergeCell ref="I1806:K1806"/>
    <mergeCell ref="L1806:O1806"/>
    <mergeCell ref="C1926:E1926"/>
    <mergeCell ref="F1926:G1926"/>
    <mergeCell ref="I1926:O1927"/>
    <mergeCell ref="C1927:E1927"/>
    <mergeCell ref="F1927:G1927"/>
    <mergeCell ref="I1816:O1817"/>
    <mergeCell ref="B1818:O1818"/>
    <mergeCell ref="O1830:O1832"/>
    <mergeCell ref="C1833:D1833"/>
    <mergeCell ref="C1834:D1834"/>
    <mergeCell ref="I1847:O1848"/>
    <mergeCell ref="C1837:D1837"/>
    <mergeCell ref="C1838:D1838"/>
    <mergeCell ref="C1839:D1839"/>
    <mergeCell ref="C1840:D1840"/>
    <mergeCell ref="C1832:D1832"/>
    <mergeCell ref="F1830:F1831"/>
    <mergeCell ref="G1830:G1831"/>
    <mergeCell ref="L1901:O1901"/>
    <mergeCell ref="H1830:J1830"/>
    <mergeCell ref="C1850:E1850"/>
    <mergeCell ref="F1850:G1850"/>
    <mergeCell ref="I1850:K1850"/>
    <mergeCell ref="L1850:O1850"/>
    <mergeCell ref="F1841:G1841"/>
    <mergeCell ref="F1842:G1842"/>
    <mergeCell ref="I1931:O1933"/>
    <mergeCell ref="I1934:O1935"/>
    <mergeCell ref="A1936:O1936"/>
    <mergeCell ref="B1937:O1937"/>
    <mergeCell ref="A1938:A1975"/>
    <mergeCell ref="G1909:G1910"/>
    <mergeCell ref="H1909:J1909"/>
    <mergeCell ref="K1909:M1909"/>
    <mergeCell ref="N1909:N1910"/>
    <mergeCell ref="O1909:O1911"/>
    <mergeCell ref="C1911:D1911"/>
    <mergeCell ref="C1912:D1912"/>
    <mergeCell ref="C1913:D1913"/>
    <mergeCell ref="C1914:D1914"/>
    <mergeCell ref="C1915:D1915"/>
    <mergeCell ref="M1922:O1922"/>
    <mergeCell ref="C1923:E1924"/>
    <mergeCell ref="F1923:G1924"/>
    <mergeCell ref="I1923:K1923"/>
    <mergeCell ref="M1923:O1923"/>
    <mergeCell ref="I1924:K1924"/>
    <mergeCell ref="L1924:O1924"/>
    <mergeCell ref="C1940:G1942"/>
    <mergeCell ref="H1940:I1942"/>
    <mergeCell ref="J1940:K1942"/>
    <mergeCell ref="L1940:M1940"/>
    <mergeCell ref="N1940:O1940"/>
    <mergeCell ref="L1941:O1941"/>
    <mergeCell ref="L1942:M1942"/>
    <mergeCell ref="N1942:O1942"/>
    <mergeCell ref="C1943:F1943"/>
    <mergeCell ref="H1943:O1943"/>
    <mergeCell ref="C1993:D1993"/>
    <mergeCell ref="C1994:D1994"/>
    <mergeCell ref="L1969:O1969"/>
    <mergeCell ref="C1956:D1956"/>
    <mergeCell ref="C1957:D1957"/>
    <mergeCell ref="C1958:D1958"/>
    <mergeCell ref="C1959:D1959"/>
    <mergeCell ref="C1960:E1961"/>
    <mergeCell ref="F1960:G1960"/>
    <mergeCell ref="H1960:I1960"/>
    <mergeCell ref="J1960:K1960"/>
    <mergeCell ref="M1960:N1960"/>
    <mergeCell ref="F1961:G1961"/>
    <mergeCell ref="H1961:I1961"/>
    <mergeCell ref="J1961:K1961"/>
    <mergeCell ref="M1961:N1961"/>
    <mergeCell ref="C1966:E1966"/>
    <mergeCell ref="F1966:G1966"/>
    <mergeCell ref="I1966:O1967"/>
    <mergeCell ref="C1967:E1967"/>
    <mergeCell ref="F1967:G1967"/>
    <mergeCell ref="C1968:E1968"/>
    <mergeCell ref="F1968:G1968"/>
    <mergeCell ref="I1968:K1968"/>
    <mergeCell ref="L1968:O1968"/>
    <mergeCell ref="C1969:E1969"/>
    <mergeCell ref="F1969:G1969"/>
    <mergeCell ref="I1971:O1973"/>
    <mergeCell ref="B1976:O1976"/>
    <mergeCell ref="N1988:N1989"/>
    <mergeCell ref="O1988:O1990"/>
    <mergeCell ref="C1990:D1990"/>
    <mergeCell ref="L2007:O2007"/>
    <mergeCell ref="C1995:D1995"/>
    <mergeCell ref="C1996:D1996"/>
    <mergeCell ref="C1997:D1997"/>
    <mergeCell ref="C1998:D1998"/>
    <mergeCell ref="C1999:E2000"/>
    <mergeCell ref="F1999:G1999"/>
    <mergeCell ref="H1999:I1999"/>
    <mergeCell ref="J1999:K1999"/>
    <mergeCell ref="M1999:N1999"/>
    <mergeCell ref="F2000:G2000"/>
    <mergeCell ref="H2000:I2000"/>
    <mergeCell ref="J2000:K2000"/>
    <mergeCell ref="M2000:N2000"/>
    <mergeCell ref="C2008:E2008"/>
    <mergeCell ref="F2008:G2008"/>
    <mergeCell ref="I2008:K2008"/>
    <mergeCell ref="L2008:O2008"/>
    <mergeCell ref="C2004:E2004"/>
    <mergeCell ref="F2004:G2004"/>
    <mergeCell ref="I2004:K2004"/>
    <mergeCell ref="L2004:O2004"/>
    <mergeCell ref="C2002:E2003"/>
    <mergeCell ref="F2002:G2003"/>
    <mergeCell ref="I2002:K2002"/>
    <mergeCell ref="M2002:O2002"/>
    <mergeCell ref="I2003:K2003"/>
    <mergeCell ref="L2003:O2003"/>
    <mergeCell ref="O2107:O2109"/>
    <mergeCell ref="F2054:G2054"/>
    <mergeCell ref="H2062:O2062"/>
    <mergeCell ref="C2063:F2063"/>
    <mergeCell ref="H2063:O2063"/>
    <mergeCell ref="C2064:F2064"/>
    <mergeCell ref="H2064:O2064"/>
    <mergeCell ref="C2065:F2065"/>
    <mergeCell ref="F2086:G2086"/>
    <mergeCell ref="I2087:K2087"/>
    <mergeCell ref="I2088:K2088"/>
    <mergeCell ref="C2083:E2083"/>
    <mergeCell ref="F2083:G2083"/>
    <mergeCell ref="I2083:K2083"/>
    <mergeCell ref="L2083:O2083"/>
    <mergeCell ref="C2084:E2084"/>
    <mergeCell ref="M2080:O2080"/>
    <mergeCell ref="C2081:E2082"/>
    <mergeCell ref="F2081:G2082"/>
    <mergeCell ref="C2074:D2074"/>
    <mergeCell ref="I2053:O2054"/>
    <mergeCell ref="C2086:E2086"/>
    <mergeCell ref="I2086:K2086"/>
    <mergeCell ref="L2086:O2086"/>
    <mergeCell ref="C2087:E2087"/>
    <mergeCell ref="I2092:O2093"/>
    <mergeCell ref="F2053:G2053"/>
    <mergeCell ref="B2055:O2055"/>
    <mergeCell ref="B2056:C2057"/>
    <mergeCell ref="D2056:O2056"/>
    <mergeCell ref="H2338:O2338"/>
    <mergeCell ref="C2339:F2339"/>
    <mergeCell ref="A2214:A2251"/>
    <mergeCell ref="B2214:C2215"/>
    <mergeCell ref="D2214:O2214"/>
    <mergeCell ref="H2219:O2219"/>
    <mergeCell ref="C2225:D2226"/>
    <mergeCell ref="C2229:D2229"/>
    <mergeCell ref="C2230:D2230"/>
    <mergeCell ref="C2231:D2231"/>
    <mergeCell ref="C2232:D2232"/>
    <mergeCell ref="C2233:D2233"/>
    <mergeCell ref="C2234:D2234"/>
    <mergeCell ref="F2236:G2236"/>
    <mergeCell ref="H2236:I2236"/>
    <mergeCell ref="J2236:K2236"/>
    <mergeCell ref="M2236:N2236"/>
    <mergeCell ref="I2238:K2238"/>
    <mergeCell ref="M2238:O2238"/>
    <mergeCell ref="C2241:E2241"/>
    <mergeCell ref="F2241:G2241"/>
    <mergeCell ref="C2246:E2251"/>
    <mergeCell ref="F2246:G2246"/>
    <mergeCell ref="F2247:G2247"/>
    <mergeCell ref="F2248:G2248"/>
    <mergeCell ref="F2249:G2249"/>
    <mergeCell ref="F2250:G2250"/>
    <mergeCell ref="F2251:G2251"/>
    <mergeCell ref="C2242:E2242"/>
    <mergeCell ref="F2242:G2242"/>
    <mergeCell ref="I2241:K2241"/>
    <mergeCell ref="L2241:O2241"/>
    <mergeCell ref="C2402:E2402"/>
    <mergeCell ref="F2402:G2402"/>
    <mergeCell ref="I2402:K2402"/>
    <mergeCell ref="L2402:O2402"/>
    <mergeCell ref="C2403:E2403"/>
    <mergeCell ref="L2256:M2256"/>
    <mergeCell ref="N2256:O2256"/>
    <mergeCell ref="C2267:D2267"/>
    <mergeCell ref="C2268:D2268"/>
    <mergeCell ref="C2269:D2269"/>
    <mergeCell ref="C2270:D2270"/>
    <mergeCell ref="C2271:D2271"/>
    <mergeCell ref="C2196:D2196"/>
    <mergeCell ref="C2197:E2198"/>
    <mergeCell ref="F2197:G2197"/>
    <mergeCell ref="H2197:I2197"/>
    <mergeCell ref="J2197:K2197"/>
    <mergeCell ref="I2369:O2370"/>
    <mergeCell ref="B2371:O2371"/>
    <mergeCell ref="I2202:K2202"/>
    <mergeCell ref="L2202:O2202"/>
    <mergeCell ref="C2206:E2206"/>
    <mergeCell ref="F2206:G2206"/>
    <mergeCell ref="I2206:K2206"/>
    <mergeCell ref="L2206:O2206"/>
    <mergeCell ref="I2207:K2207"/>
    <mergeCell ref="L2207:O2207"/>
    <mergeCell ref="I2208:O2210"/>
    <mergeCell ref="E2225:E2226"/>
    <mergeCell ref="B2333:C2334"/>
    <mergeCell ref="D2333:O2333"/>
    <mergeCell ref="D2334:O2334"/>
    <mergeCell ref="I2483:K2483"/>
    <mergeCell ref="L2483:O2483"/>
    <mergeCell ref="I2484:O2486"/>
    <mergeCell ref="I2487:O2488"/>
    <mergeCell ref="C2443:E2443"/>
    <mergeCell ref="F2443:G2443"/>
    <mergeCell ref="I2443:K2443"/>
    <mergeCell ref="I2444:K2444"/>
    <mergeCell ref="L2444:O2444"/>
    <mergeCell ref="I2445:O2447"/>
    <mergeCell ref="L2454:O2454"/>
    <mergeCell ref="C2464:D2464"/>
    <mergeCell ref="C2465:D2465"/>
    <mergeCell ref="C2466:D2466"/>
    <mergeCell ref="I2523:K2523"/>
    <mergeCell ref="L2523:O2523"/>
    <mergeCell ref="I2524:O2526"/>
    <mergeCell ref="G2462:G2463"/>
    <mergeCell ref="H2462:J2462"/>
    <mergeCell ref="K2462:M2462"/>
    <mergeCell ref="N2462:N2463"/>
    <mergeCell ref="O2462:O2464"/>
    <mergeCell ref="C2469:D2469"/>
    <mergeCell ref="C2470:D2470"/>
    <mergeCell ref="C2471:D2471"/>
    <mergeCell ref="C2472:D2472"/>
    <mergeCell ref="C2473:E2474"/>
    <mergeCell ref="F2473:G2473"/>
    <mergeCell ref="H2473:I2473"/>
    <mergeCell ref="J2473:K2473"/>
    <mergeCell ref="M2473:N2473"/>
    <mergeCell ref="F2474:G2474"/>
    <mergeCell ref="I2527:O2528"/>
    <mergeCell ref="C2513:E2514"/>
    <mergeCell ref="F2513:G2513"/>
    <mergeCell ref="H2513:I2513"/>
    <mergeCell ref="J2513:K2513"/>
    <mergeCell ref="M2513:N2513"/>
    <mergeCell ref="F2514:G2514"/>
    <mergeCell ref="H2514:I2514"/>
    <mergeCell ref="J2514:K2514"/>
    <mergeCell ref="M2514:N2514"/>
    <mergeCell ref="C2515:H2515"/>
    <mergeCell ref="I2515:K2515"/>
    <mergeCell ref="M2515:O2515"/>
    <mergeCell ref="C2516:E2517"/>
    <mergeCell ref="F2516:G2517"/>
    <mergeCell ref="I2516:K2516"/>
    <mergeCell ref="L2612:O2612"/>
    <mergeCell ref="C2600:E2600"/>
    <mergeCell ref="F2600:G2600"/>
    <mergeCell ref="I2600:K2600"/>
    <mergeCell ref="L2600:O2600"/>
    <mergeCell ref="C2601:E2601"/>
    <mergeCell ref="F2601:G2601"/>
    <mergeCell ref="I2601:K2601"/>
    <mergeCell ref="L2601:O2601"/>
    <mergeCell ref="I2602:K2602"/>
    <mergeCell ref="L2602:O2602"/>
    <mergeCell ref="L2573:O2573"/>
    <mergeCell ref="C2557:E2557"/>
    <mergeCell ref="F2557:G2557"/>
    <mergeCell ref="I2557:K2557"/>
    <mergeCell ref="L2557:O2557"/>
    <mergeCell ref="C2558:E2558"/>
    <mergeCell ref="F2558:G2558"/>
    <mergeCell ref="I2558:O2559"/>
    <mergeCell ref="C2559:E2559"/>
    <mergeCell ref="F2559:G2559"/>
    <mergeCell ref="C2560:E2560"/>
    <mergeCell ref="F2560:G2560"/>
    <mergeCell ref="I2560:K2560"/>
    <mergeCell ref="L2560:O2560"/>
    <mergeCell ref="C2561:E2561"/>
    <mergeCell ref="F2561:G2561"/>
    <mergeCell ref="C2562:E2567"/>
    <mergeCell ref="F2562:G2562"/>
    <mergeCell ref="A2647:O2647"/>
    <mergeCell ref="B2648:O2648"/>
    <mergeCell ref="A2649:A2686"/>
    <mergeCell ref="B2649:C2650"/>
    <mergeCell ref="D2649:O2649"/>
    <mergeCell ref="D2650:O2650"/>
    <mergeCell ref="C2651:G2653"/>
    <mergeCell ref="H2651:I2653"/>
    <mergeCell ref="J2651:K2653"/>
    <mergeCell ref="L2651:M2651"/>
    <mergeCell ref="N2651:O2651"/>
    <mergeCell ref="L2653:M2653"/>
    <mergeCell ref="N2653:O2653"/>
    <mergeCell ref="C2636:E2636"/>
    <mergeCell ref="F2636:G2636"/>
    <mergeCell ref="I2636:K2636"/>
    <mergeCell ref="L2636:O2636"/>
    <mergeCell ref="C2637:E2637"/>
    <mergeCell ref="F2637:G2637"/>
    <mergeCell ref="C2733:F2733"/>
    <mergeCell ref="H2733:O2733"/>
    <mergeCell ref="C2734:F2734"/>
    <mergeCell ref="H2734:O2734"/>
    <mergeCell ref="C2735:F2735"/>
    <mergeCell ref="H2735:O2735"/>
    <mergeCell ref="C2736:F2736"/>
    <mergeCell ref="H2736:O2736"/>
    <mergeCell ref="C2737:F2737"/>
    <mergeCell ref="H2737:O2737"/>
    <mergeCell ref="B2687:O2687"/>
    <mergeCell ref="F2680:G2680"/>
    <mergeCell ref="C2673:H2673"/>
    <mergeCell ref="I2673:K2673"/>
    <mergeCell ref="M2673:O2673"/>
    <mergeCell ref="C2674:E2675"/>
    <mergeCell ref="F2674:G2675"/>
    <mergeCell ref="I2674:K2674"/>
    <mergeCell ref="M2674:O2674"/>
    <mergeCell ref="I2675:K2675"/>
    <mergeCell ref="L2675:O2675"/>
    <mergeCell ref="C2676:E2676"/>
    <mergeCell ref="I2724:O2725"/>
    <mergeCell ref="I2721:O2723"/>
    <mergeCell ref="A2726:O2726"/>
    <mergeCell ref="B2727:O2727"/>
    <mergeCell ref="A2728:A2765"/>
    <mergeCell ref="F2718:G2718"/>
    <mergeCell ref="F2719:G2719"/>
    <mergeCell ref="I2720:K2720"/>
    <mergeCell ref="C2718:E2718"/>
    <mergeCell ref="I2718:K2718"/>
    <mergeCell ref="I2760:K2760"/>
    <mergeCell ref="L2760:O2760"/>
    <mergeCell ref="I2761:O2763"/>
    <mergeCell ref="I2764:O2765"/>
    <mergeCell ref="C2749:D2749"/>
    <mergeCell ref="F2757:G2757"/>
    <mergeCell ref="F2758:G2758"/>
    <mergeCell ref="I2759:K2759"/>
    <mergeCell ref="C2755:E2755"/>
    <mergeCell ref="F2755:G2755"/>
    <mergeCell ref="I2755:K2755"/>
    <mergeCell ref="L2755:O2755"/>
    <mergeCell ref="C2756:E2756"/>
    <mergeCell ref="F2756:G2756"/>
    <mergeCell ref="I2756:O2757"/>
    <mergeCell ref="C2757:E2757"/>
    <mergeCell ref="C2758:E2758"/>
    <mergeCell ref="I2758:K2758"/>
    <mergeCell ref="L2758:O2758"/>
    <mergeCell ref="C2759:E2759"/>
    <mergeCell ref="F2759:G2759"/>
    <mergeCell ref="L2759:O2759"/>
    <mergeCell ref="C2760:E2765"/>
    <mergeCell ref="F2760:G2760"/>
    <mergeCell ref="F2761:G2761"/>
    <mergeCell ref="F2762:G2762"/>
    <mergeCell ref="F2763:G2763"/>
    <mergeCell ref="F2764:G2764"/>
    <mergeCell ref="F2765:G2765"/>
    <mergeCell ref="L2877:O2877"/>
    <mergeCell ref="C2916:E2916"/>
    <mergeCell ref="F2916:G2916"/>
    <mergeCell ref="C2895:F2895"/>
    <mergeCell ref="H2895:O2895"/>
    <mergeCell ref="C2905:D2905"/>
    <mergeCell ref="C2903:D2903"/>
    <mergeCell ref="I2833:K2833"/>
    <mergeCell ref="L2833:O2833"/>
    <mergeCell ref="I2835:O2836"/>
    <mergeCell ref="C2836:E2836"/>
    <mergeCell ref="C2837:E2837"/>
    <mergeCell ref="I2876:K2876"/>
    <mergeCell ref="L2876:O2876"/>
    <mergeCell ref="I2871:K2871"/>
    <mergeCell ref="M2871:O2871"/>
    <mergeCell ref="I2872:K2872"/>
    <mergeCell ref="L2872:O2872"/>
    <mergeCell ref="C2873:E2873"/>
    <mergeCell ref="I2873:K2873"/>
    <mergeCell ref="L2873:O2873"/>
    <mergeCell ref="F2837:G2837"/>
    <mergeCell ref="L2837:O2837"/>
    <mergeCell ref="C2838:E2838"/>
    <mergeCell ref="F2838:G2838"/>
    <mergeCell ref="I2874:O2875"/>
    <mergeCell ref="C2875:E2875"/>
    <mergeCell ref="F2875:G2875"/>
    <mergeCell ref="F2835:G2835"/>
    <mergeCell ref="F2836:G2836"/>
    <mergeCell ref="C2863:D2863"/>
    <mergeCell ref="I2913:K2913"/>
    <mergeCell ref="A2965:A3002"/>
    <mergeCell ref="C2987:E2988"/>
    <mergeCell ref="F2987:G2987"/>
    <mergeCell ref="H2987:I2987"/>
    <mergeCell ref="J2987:K2987"/>
    <mergeCell ref="M2987:N2987"/>
    <mergeCell ref="C2989:H2989"/>
    <mergeCell ref="M2989:O2989"/>
    <mergeCell ref="C2990:E2991"/>
    <mergeCell ref="F2990:G2991"/>
    <mergeCell ref="L2991:O2991"/>
    <mergeCell ref="I2993:O2994"/>
    <mergeCell ref="I2998:O3000"/>
    <mergeCell ref="I3001:O3002"/>
    <mergeCell ref="B3003:O3003"/>
    <mergeCell ref="C2864:D2864"/>
    <mergeCell ref="C2911:E2912"/>
    <mergeCell ref="I2916:K2916"/>
    <mergeCell ref="L2916:O2916"/>
    <mergeCell ref="C2870:H2870"/>
    <mergeCell ref="I2870:K2870"/>
    <mergeCell ref="M2870:O2870"/>
    <mergeCell ref="C2871:E2872"/>
    <mergeCell ref="F2871:G2872"/>
    <mergeCell ref="H2947:I2947"/>
    <mergeCell ref="J2947:K2947"/>
    <mergeCell ref="M2947:N2947"/>
    <mergeCell ref="H2948:I2948"/>
    <mergeCell ref="J2948:K2948"/>
    <mergeCell ref="C2932:F2932"/>
    <mergeCell ref="H2932:O2932"/>
    <mergeCell ref="I2918:K2918"/>
    <mergeCell ref="B3043:O3043"/>
    <mergeCell ref="C3019:D3019"/>
    <mergeCell ref="C3031:E3031"/>
    <mergeCell ref="F3031:G3031"/>
    <mergeCell ref="I3031:K3031"/>
    <mergeCell ref="I2991:K2991"/>
    <mergeCell ref="I2992:K2992"/>
    <mergeCell ref="L2992:O2992"/>
    <mergeCell ref="C2995:E2995"/>
    <mergeCell ref="F2995:G2995"/>
    <mergeCell ref="C3009:F3009"/>
    <mergeCell ref="H3009:O3009"/>
    <mergeCell ref="C3010:F3010"/>
    <mergeCell ref="H3010:O3010"/>
    <mergeCell ref="C3011:F3011"/>
    <mergeCell ref="H3011:O3011"/>
    <mergeCell ref="C3012:F3012"/>
    <mergeCell ref="C2994:E2994"/>
    <mergeCell ref="F2994:G2994"/>
    <mergeCell ref="H3012:O3012"/>
    <mergeCell ref="C3025:D3025"/>
    <mergeCell ref="C3026:E3027"/>
    <mergeCell ref="F3026:G3026"/>
    <mergeCell ref="H3026:I3026"/>
    <mergeCell ref="J3026:K3026"/>
    <mergeCell ref="O3015:O3017"/>
    <mergeCell ref="C3017:D3017"/>
    <mergeCell ref="C3018:D3018"/>
    <mergeCell ref="I3110:K3110"/>
    <mergeCell ref="G3055:G3056"/>
    <mergeCell ref="H3055:J3055"/>
    <mergeCell ref="C3032:E3032"/>
    <mergeCell ref="F3032:G3032"/>
    <mergeCell ref="I3032:O3033"/>
    <mergeCell ref="C3033:E3033"/>
    <mergeCell ref="F3033:G3033"/>
    <mergeCell ref="C3034:E3034"/>
    <mergeCell ref="F3034:G3034"/>
    <mergeCell ref="I3034:K3034"/>
    <mergeCell ref="L3034:O3034"/>
    <mergeCell ref="C3035:E3035"/>
    <mergeCell ref="F3035:G3035"/>
    <mergeCell ref="I3035:K3035"/>
    <mergeCell ref="L3035:O3035"/>
    <mergeCell ref="I3036:K3036"/>
    <mergeCell ref="L3036:O3036"/>
    <mergeCell ref="I3037:O3039"/>
    <mergeCell ref="I3040:O3041"/>
    <mergeCell ref="B3044:C3045"/>
    <mergeCell ref="D3044:O3044"/>
    <mergeCell ref="D3045:O3045"/>
    <mergeCell ref="C3046:G3048"/>
    <mergeCell ref="H3046:I3048"/>
    <mergeCell ref="J3046:K3048"/>
    <mergeCell ref="L3048:M3048"/>
    <mergeCell ref="N3048:O3048"/>
    <mergeCell ref="C3054:F3054"/>
    <mergeCell ref="H3054:O3054"/>
    <mergeCell ref="C3055:D3056"/>
    <mergeCell ref="A3042:O3042"/>
    <mergeCell ref="H3089:O3089"/>
    <mergeCell ref="C3090:F3090"/>
    <mergeCell ref="H3090:O3090"/>
    <mergeCell ref="C3091:F3091"/>
    <mergeCell ref="H3091:O3091"/>
    <mergeCell ref="C3092:F3092"/>
    <mergeCell ref="H3092:O3092"/>
    <mergeCell ref="C3097:D3097"/>
    <mergeCell ref="I3107:K3107"/>
    <mergeCell ref="I3111:O3112"/>
    <mergeCell ref="I3108:K3108"/>
    <mergeCell ref="C3110:E3110"/>
    <mergeCell ref="F3110:G3110"/>
    <mergeCell ref="C3111:E3111"/>
    <mergeCell ref="C3145:E3146"/>
    <mergeCell ref="C3074:E3074"/>
    <mergeCell ref="F3074:G3074"/>
    <mergeCell ref="I3074:K3074"/>
    <mergeCell ref="L3074:O3074"/>
    <mergeCell ref="I3075:K3075"/>
    <mergeCell ref="L3075:O3075"/>
    <mergeCell ref="C3096:D3096"/>
    <mergeCell ref="C3076:E3081"/>
    <mergeCell ref="F3076:G3076"/>
    <mergeCell ref="F3077:G3077"/>
    <mergeCell ref="F3078:G3078"/>
    <mergeCell ref="F3079:G3079"/>
    <mergeCell ref="B3082:O3082"/>
    <mergeCell ref="F3108:G3109"/>
    <mergeCell ref="M3108:O3108"/>
    <mergeCell ref="I3109:K3109"/>
    <mergeCell ref="L3109:O3109"/>
    <mergeCell ref="H3211:O3211"/>
    <mergeCell ref="E3055:E3056"/>
    <mergeCell ref="F3055:F3056"/>
    <mergeCell ref="C3175:D3175"/>
    <mergeCell ref="C3176:D3176"/>
    <mergeCell ref="C3177:D3177"/>
    <mergeCell ref="C3178:D3178"/>
    <mergeCell ref="C3179:D3179"/>
    <mergeCell ref="C3167:F3167"/>
    <mergeCell ref="I3147:K3147"/>
    <mergeCell ref="C3150:E3150"/>
    <mergeCell ref="F3150:G3150"/>
    <mergeCell ref="I3150:K3150"/>
    <mergeCell ref="C3151:E3151"/>
    <mergeCell ref="F3151:G3151"/>
    <mergeCell ref="C3168:F3168"/>
    <mergeCell ref="H3168:O3168"/>
    <mergeCell ref="C3181:D3181"/>
    <mergeCell ref="C3137:D3137"/>
    <mergeCell ref="C3138:D3138"/>
    <mergeCell ref="C3139:D3139"/>
    <mergeCell ref="C3140:D3140"/>
    <mergeCell ref="C3141:D3141"/>
    <mergeCell ref="L3125:M3125"/>
    <mergeCell ref="N3125:O3125"/>
    <mergeCell ref="C3128:F3128"/>
    <mergeCell ref="H3128:O3128"/>
    <mergeCell ref="C3129:F3129"/>
    <mergeCell ref="D3083:O3083"/>
    <mergeCell ref="C3088:F3088"/>
    <mergeCell ref="H3088:O3088"/>
    <mergeCell ref="C3089:F3089"/>
    <mergeCell ref="N3173:N3174"/>
    <mergeCell ref="O3173:O3175"/>
    <mergeCell ref="C3180:D3180"/>
    <mergeCell ref="C3184:E3185"/>
    <mergeCell ref="M3184:N3184"/>
    <mergeCell ref="H3185:I3185"/>
    <mergeCell ref="J3185:K3185"/>
    <mergeCell ref="M3185:N3185"/>
    <mergeCell ref="C3186:H3186"/>
    <mergeCell ref="I3186:K3186"/>
    <mergeCell ref="M3186:O3186"/>
    <mergeCell ref="C3187:E3188"/>
    <mergeCell ref="F3187:G3188"/>
    <mergeCell ref="I3187:K3187"/>
    <mergeCell ref="M3187:O3187"/>
    <mergeCell ref="C3190:E3190"/>
    <mergeCell ref="C3182:D3182"/>
    <mergeCell ref="C3183:D3183"/>
    <mergeCell ref="F3190:G3190"/>
    <mergeCell ref="I3190:O3191"/>
    <mergeCell ref="C3191:E3191"/>
    <mergeCell ref="F3191:G3191"/>
    <mergeCell ref="C3207:F3207"/>
    <mergeCell ref="H3207:O3207"/>
    <mergeCell ref="C3208:F3208"/>
    <mergeCell ref="H3208:O3208"/>
    <mergeCell ref="N3213:N3214"/>
    <mergeCell ref="O3213:O3215"/>
    <mergeCell ref="M3226:O3226"/>
    <mergeCell ref="C3350:E3350"/>
    <mergeCell ref="F3350:G3350"/>
    <mergeCell ref="I3350:K3350"/>
    <mergeCell ref="L3350:O3350"/>
    <mergeCell ref="C3308:E3308"/>
    <mergeCell ref="F3308:G3308"/>
    <mergeCell ref="I3308:K3308"/>
    <mergeCell ref="L3308:O3308"/>
    <mergeCell ref="C3309:E3309"/>
    <mergeCell ref="F3309:G3309"/>
    <mergeCell ref="I3309:O3310"/>
    <mergeCell ref="C3310:E3310"/>
    <mergeCell ref="F3310:G3310"/>
    <mergeCell ref="F3303:G3303"/>
    <mergeCell ref="I3267:K3267"/>
    <mergeCell ref="L3267:O3267"/>
    <mergeCell ref="F3229:G3229"/>
    <mergeCell ref="C3227:E3228"/>
    <mergeCell ref="F3227:G3228"/>
    <mergeCell ref="M3227:O3227"/>
    <mergeCell ref="F3224:G3224"/>
    <mergeCell ref="F3225:G3225"/>
    <mergeCell ref="I3227:K3227"/>
    <mergeCell ref="I3228:K3228"/>
    <mergeCell ref="L3228:O3228"/>
    <mergeCell ref="M3263:N3263"/>
    <mergeCell ref="C3268:E3268"/>
    <mergeCell ref="F3268:G3268"/>
    <mergeCell ref="I3268:K3268"/>
    <mergeCell ref="C3269:E3269"/>
    <mergeCell ref="F3269:G3269"/>
    <mergeCell ref="I3269:O3270"/>
    <mergeCell ref="C3270:E3270"/>
    <mergeCell ref="F3270:G3270"/>
    <mergeCell ref="C3212:F3212"/>
    <mergeCell ref="H3212:O3212"/>
    <mergeCell ref="C3213:D3214"/>
    <mergeCell ref="E3213:E3214"/>
    <mergeCell ref="F3213:F3214"/>
    <mergeCell ref="G3213:G3214"/>
    <mergeCell ref="H3213:J3213"/>
    <mergeCell ref="K3213:M3213"/>
    <mergeCell ref="C3219:D3219"/>
    <mergeCell ref="I3229:K3229"/>
    <mergeCell ref="L3229:O3229"/>
    <mergeCell ref="C3229:E3229"/>
    <mergeCell ref="C3218:D3218"/>
    <mergeCell ref="C3230:E3230"/>
    <mergeCell ref="F3230:G3230"/>
    <mergeCell ref="I3230:O3231"/>
    <mergeCell ref="C3231:E3231"/>
    <mergeCell ref="F3231:G3231"/>
    <mergeCell ref="C3232:E3232"/>
    <mergeCell ref="F3232:G3232"/>
    <mergeCell ref="I3232:K3232"/>
    <mergeCell ref="L3232:O3232"/>
    <mergeCell ref="C3233:E3233"/>
    <mergeCell ref="I3351:K3351"/>
    <mergeCell ref="L3351:O3351"/>
    <mergeCell ref="I3352:K3352"/>
    <mergeCell ref="L3352:O3352"/>
    <mergeCell ref="I3353:O3355"/>
    <mergeCell ref="I3356:O3357"/>
    <mergeCell ref="A3358:O3358"/>
    <mergeCell ref="B3359:O3359"/>
    <mergeCell ref="A3360:A3397"/>
    <mergeCell ref="A3241:A3278"/>
    <mergeCell ref="B3241:C3242"/>
    <mergeCell ref="D3241:O3241"/>
    <mergeCell ref="D3242:O3242"/>
    <mergeCell ref="C3243:G3245"/>
    <mergeCell ref="H3243:I3245"/>
    <mergeCell ref="J3243:K3245"/>
    <mergeCell ref="L3243:M3243"/>
    <mergeCell ref="N3243:O3243"/>
    <mergeCell ref="L3244:O3244"/>
    <mergeCell ref="L3245:M3245"/>
    <mergeCell ref="N3245:O3245"/>
    <mergeCell ref="C3247:F3247"/>
    <mergeCell ref="H3247:O3247"/>
    <mergeCell ref="C3248:F3248"/>
    <mergeCell ref="F3263:G3263"/>
    <mergeCell ref="H3371:J3371"/>
    <mergeCell ref="K3371:M3371"/>
    <mergeCell ref="N3371:N3372"/>
    <mergeCell ref="O3371:O3373"/>
    <mergeCell ref="C3373:D3373"/>
    <mergeCell ref="C3260:D3260"/>
    <mergeCell ref="J3263:K3263"/>
    <mergeCell ref="I3348:O3349"/>
    <mergeCell ref="F3342:G3342"/>
    <mergeCell ref="F3343:G3343"/>
    <mergeCell ref="C3344:H3344"/>
    <mergeCell ref="I3344:K3344"/>
    <mergeCell ref="C3347:E3347"/>
    <mergeCell ref="F3347:G3347"/>
    <mergeCell ref="I3347:K3347"/>
    <mergeCell ref="L3347:O3347"/>
    <mergeCell ref="M3344:O3344"/>
    <mergeCell ref="C3345:E3346"/>
    <mergeCell ref="F3345:G3346"/>
    <mergeCell ref="I3345:K3345"/>
    <mergeCell ref="M3345:O3345"/>
    <mergeCell ref="I3346:K3346"/>
    <mergeCell ref="L3346:O3346"/>
    <mergeCell ref="C3348:E3348"/>
    <mergeCell ref="F3348:G3348"/>
    <mergeCell ref="C3349:E3349"/>
    <mergeCell ref="F3349:G3349"/>
    <mergeCell ref="M3580:N3580"/>
    <mergeCell ref="C3570:D3570"/>
    <mergeCell ref="C3571:D3571"/>
    <mergeCell ref="C3572:D3572"/>
    <mergeCell ref="C3455:D3455"/>
    <mergeCell ref="C3456:D3456"/>
    <mergeCell ref="C3457:D3457"/>
    <mergeCell ref="C3458:D3458"/>
    <mergeCell ref="N3450:N3451"/>
    <mergeCell ref="O3450:O3452"/>
    <mergeCell ref="C3452:D3452"/>
    <mergeCell ref="C3420:D3420"/>
    <mergeCell ref="C3421:E3422"/>
    <mergeCell ref="F3421:G3421"/>
    <mergeCell ref="H3421:I3421"/>
    <mergeCell ref="J3421:K3421"/>
    <mergeCell ref="M3421:N3421"/>
    <mergeCell ref="F3422:G3422"/>
    <mergeCell ref="H3422:I3422"/>
    <mergeCell ref="J3422:K3422"/>
    <mergeCell ref="M3422:N3422"/>
    <mergeCell ref="C3423:H3423"/>
    <mergeCell ref="I3423:K3423"/>
    <mergeCell ref="M3423:O3423"/>
    <mergeCell ref="C3424:E3425"/>
    <mergeCell ref="C3427:E3427"/>
    <mergeCell ref="F3427:G3427"/>
    <mergeCell ref="I3427:O3428"/>
    <mergeCell ref="C3428:E3428"/>
    <mergeCell ref="F3428:G3428"/>
    <mergeCell ref="C3429:E3429"/>
    <mergeCell ref="F3429:G3429"/>
    <mergeCell ref="N3608:N3609"/>
    <mergeCell ref="O3608:O3610"/>
    <mergeCell ref="C3610:D3610"/>
    <mergeCell ref="C3611:D3611"/>
    <mergeCell ref="C3612:D3612"/>
    <mergeCell ref="I3629:K3629"/>
    <mergeCell ref="L3629:O3629"/>
    <mergeCell ref="C3645:F3645"/>
    <mergeCell ref="H3645:O3645"/>
    <mergeCell ref="C3646:F3646"/>
    <mergeCell ref="H3646:O3646"/>
    <mergeCell ref="C3629:E3634"/>
    <mergeCell ref="F3629:G3629"/>
    <mergeCell ref="I3630:O3632"/>
    <mergeCell ref="I3633:O3634"/>
    <mergeCell ref="B3635:O3635"/>
    <mergeCell ref="C3615:D3615"/>
    <mergeCell ref="C3616:D3616"/>
    <mergeCell ref="C3617:D3617"/>
    <mergeCell ref="C3618:D3618"/>
    <mergeCell ref="F3628:G3628"/>
    <mergeCell ref="C3624:E3624"/>
    <mergeCell ref="F3624:G3624"/>
    <mergeCell ref="C3625:E3625"/>
    <mergeCell ref="F3625:G3625"/>
    <mergeCell ref="I3625:O3626"/>
    <mergeCell ref="C3626:E3626"/>
    <mergeCell ref="F3626:G3626"/>
    <mergeCell ref="I3628:K3628"/>
    <mergeCell ref="L3628:O3628"/>
    <mergeCell ref="F3630:G3630"/>
    <mergeCell ref="F3631:G3631"/>
    <mergeCell ref="C3766:D3767"/>
    <mergeCell ref="E3766:E3767"/>
    <mergeCell ref="F3766:F3767"/>
    <mergeCell ref="G3766:G3767"/>
    <mergeCell ref="H3766:J3766"/>
    <mergeCell ref="K3766:M3766"/>
    <mergeCell ref="N3766:N3767"/>
    <mergeCell ref="O3766:O3768"/>
    <mergeCell ref="C3768:D3768"/>
    <mergeCell ref="C3769:D3769"/>
    <mergeCell ref="C3770:D3770"/>
    <mergeCell ref="C3771:D3771"/>
    <mergeCell ref="C3764:F3764"/>
    <mergeCell ref="H3764:O3764"/>
    <mergeCell ref="C3765:F3765"/>
    <mergeCell ref="H3765:O3765"/>
    <mergeCell ref="L3663:O3663"/>
    <mergeCell ref="I3663:K3663"/>
    <mergeCell ref="C3665:E3665"/>
    <mergeCell ref="F3665:G3665"/>
    <mergeCell ref="C3666:E3666"/>
    <mergeCell ref="F3666:G3666"/>
    <mergeCell ref="C3667:E3667"/>
    <mergeCell ref="F3667:G3667"/>
    <mergeCell ref="C3663:E3663"/>
    <mergeCell ref="F3663:G3663"/>
    <mergeCell ref="C3664:E3664"/>
    <mergeCell ref="F3664:G3664"/>
    <mergeCell ref="I3664:O3665"/>
    <mergeCell ref="I3666:K3666"/>
    <mergeCell ref="L3666:O3666"/>
    <mergeCell ref="I3667:K3667"/>
    <mergeCell ref="C3804:F3804"/>
    <mergeCell ref="H3804:O3804"/>
    <mergeCell ref="C3805:D3806"/>
    <mergeCell ref="E3805:E3806"/>
    <mergeCell ref="F3805:F3806"/>
    <mergeCell ref="G3805:G3806"/>
    <mergeCell ref="H3805:J3805"/>
    <mergeCell ref="K3805:M3805"/>
    <mergeCell ref="N3805:N3806"/>
    <mergeCell ref="O3805:O3807"/>
    <mergeCell ref="C3807:D3807"/>
    <mergeCell ref="C3808:D3808"/>
    <mergeCell ref="C3809:D3809"/>
    <mergeCell ref="H3803:O3803"/>
    <mergeCell ref="C3786:E3786"/>
    <mergeCell ref="F3786:G3786"/>
    <mergeCell ref="I3786:K3786"/>
    <mergeCell ref="L3786:O3786"/>
    <mergeCell ref="I3787:K3787"/>
    <mergeCell ref="L3787:O3787"/>
    <mergeCell ref="C3787:E3792"/>
    <mergeCell ref="F3787:G3787"/>
    <mergeCell ref="F3788:G3788"/>
    <mergeCell ref="F3789:G3789"/>
    <mergeCell ref="F3790:G3790"/>
    <mergeCell ref="F3791:G3791"/>
    <mergeCell ref="F3792:G3792"/>
    <mergeCell ref="C3803:F3803"/>
    <mergeCell ref="C3843:F3843"/>
    <mergeCell ref="H3843:O3843"/>
    <mergeCell ref="C3844:F3844"/>
    <mergeCell ref="H3844:O3844"/>
    <mergeCell ref="C3845:D3846"/>
    <mergeCell ref="E3845:E3846"/>
    <mergeCell ref="F3845:F3846"/>
    <mergeCell ref="G3845:G3846"/>
    <mergeCell ref="H3845:J3845"/>
    <mergeCell ref="K3845:M3845"/>
    <mergeCell ref="N3845:N3846"/>
    <mergeCell ref="O3845:O3847"/>
    <mergeCell ref="C3847:D3847"/>
    <mergeCell ref="C3848:D3848"/>
    <mergeCell ref="H3842:O3842"/>
    <mergeCell ref="C3825:E3825"/>
    <mergeCell ref="F3825:G3825"/>
    <mergeCell ref="I3825:K3825"/>
    <mergeCell ref="L3825:O3825"/>
    <mergeCell ref="I3826:K3826"/>
    <mergeCell ref="L3826:O3826"/>
    <mergeCell ref="C3826:E3831"/>
    <mergeCell ref="F3826:G3826"/>
    <mergeCell ref="F3827:G3827"/>
    <mergeCell ref="F3828:G3828"/>
    <mergeCell ref="F3829:G3829"/>
    <mergeCell ref="F3830:G3830"/>
    <mergeCell ref="F3831:G3831"/>
    <mergeCell ref="I3827:O3829"/>
    <mergeCell ref="I3830:O3831"/>
    <mergeCell ref="A3832:O3832"/>
    <mergeCell ref="B3833:O3833"/>
    <mergeCell ref="I114:O116"/>
    <mergeCell ref="I117:O118"/>
    <mergeCell ref="A119:O119"/>
    <mergeCell ref="B120:O120"/>
    <mergeCell ref="A121:A158"/>
    <mergeCell ref="B121:C122"/>
    <mergeCell ref="D121:O121"/>
    <mergeCell ref="D122:O122"/>
    <mergeCell ref="C123:G125"/>
    <mergeCell ref="H123:I125"/>
    <mergeCell ref="J123:K125"/>
    <mergeCell ref="L123:M123"/>
    <mergeCell ref="N123:O123"/>
    <mergeCell ref="L124:O124"/>
    <mergeCell ref="L125:M125"/>
    <mergeCell ref="N125:O125"/>
    <mergeCell ref="C129:F129"/>
    <mergeCell ref="H129:O129"/>
    <mergeCell ref="C130:F130"/>
    <mergeCell ref="H130:O130"/>
    <mergeCell ref="M145:O145"/>
    <mergeCell ref="C146:E147"/>
    <mergeCell ref="F146:G147"/>
    <mergeCell ref="I146:K146"/>
    <mergeCell ref="M146:O146"/>
    <mergeCell ref="C149:E149"/>
    <mergeCell ref="F149:G149"/>
    <mergeCell ref="C150:E150"/>
    <mergeCell ref="F150:G150"/>
    <mergeCell ref="C151:E151"/>
    <mergeCell ref="F151:G151"/>
    <mergeCell ref="I151:K151"/>
    <mergeCell ref="L151:O151"/>
    <mergeCell ref="C152:E152"/>
    <mergeCell ref="F152:G152"/>
    <mergeCell ref="I152:K152"/>
    <mergeCell ref="L152:O152"/>
    <mergeCell ref="I157:O158"/>
    <mergeCell ref="B159:O159"/>
    <mergeCell ref="A160:A197"/>
    <mergeCell ref="B160:C161"/>
    <mergeCell ref="D160:O160"/>
    <mergeCell ref="D161:O161"/>
    <mergeCell ref="C162:G164"/>
    <mergeCell ref="H162:I164"/>
    <mergeCell ref="J162:K164"/>
    <mergeCell ref="L162:M162"/>
    <mergeCell ref="N162:O162"/>
    <mergeCell ref="L163:O163"/>
    <mergeCell ref="L164:M164"/>
    <mergeCell ref="N164:O164"/>
    <mergeCell ref="C167:F167"/>
    <mergeCell ref="H167:O167"/>
    <mergeCell ref="C168:F168"/>
    <mergeCell ref="H168:O168"/>
    <mergeCell ref="C169:F169"/>
    <mergeCell ref="H169:O169"/>
    <mergeCell ref="C170:F170"/>
    <mergeCell ref="H170:O170"/>
    <mergeCell ref="C171:D172"/>
    <mergeCell ref="E171:E172"/>
    <mergeCell ref="F171:F172"/>
    <mergeCell ref="G171:G172"/>
    <mergeCell ref="H171:J171"/>
    <mergeCell ref="K171:M171"/>
    <mergeCell ref="C177:D177"/>
    <mergeCell ref="C178:D178"/>
    <mergeCell ref="C179:D179"/>
    <mergeCell ref="C180:D180"/>
    <mergeCell ref="C181:D181"/>
    <mergeCell ref="C182:E183"/>
    <mergeCell ref="H182:I182"/>
    <mergeCell ref="J182:K182"/>
    <mergeCell ref="M182:N182"/>
    <mergeCell ref="H183:I183"/>
    <mergeCell ref="J183:K183"/>
    <mergeCell ref="M183:N183"/>
    <mergeCell ref="C175:D175"/>
    <mergeCell ref="C176:D176"/>
    <mergeCell ref="C184:H184"/>
    <mergeCell ref="I184:K184"/>
    <mergeCell ref="M184:O184"/>
    <mergeCell ref="C185:E186"/>
    <mergeCell ref="F185:G186"/>
    <mergeCell ref="M185:O185"/>
    <mergeCell ref="F182:G182"/>
    <mergeCell ref="F183:G183"/>
    <mergeCell ref="I185:K185"/>
    <mergeCell ref="I186:K186"/>
    <mergeCell ref="L186:O186"/>
    <mergeCell ref="I196:O197"/>
    <mergeCell ref="A198:O198"/>
    <mergeCell ref="B199:O199"/>
    <mergeCell ref="A200:A237"/>
    <mergeCell ref="B200:C201"/>
    <mergeCell ref="D200:O200"/>
    <mergeCell ref="D201:O201"/>
    <mergeCell ref="C202:G204"/>
    <mergeCell ref="H202:I204"/>
    <mergeCell ref="J202:K204"/>
    <mergeCell ref="L202:M202"/>
    <mergeCell ref="N202:O202"/>
    <mergeCell ref="L203:O203"/>
    <mergeCell ref="L204:M204"/>
    <mergeCell ref="N204:O204"/>
    <mergeCell ref="C206:F206"/>
    <mergeCell ref="H206:O206"/>
    <mergeCell ref="C207:F207"/>
    <mergeCell ref="H207:O207"/>
    <mergeCell ref="C208:F208"/>
    <mergeCell ref="H208:O208"/>
    <mergeCell ref="C218:D218"/>
    <mergeCell ref="C219:D219"/>
    <mergeCell ref="C220:D220"/>
    <mergeCell ref="C221:D221"/>
    <mergeCell ref="C222:E223"/>
    <mergeCell ref="H222:I222"/>
    <mergeCell ref="J222:K222"/>
    <mergeCell ref="M222:N222"/>
    <mergeCell ref="H223:I223"/>
    <mergeCell ref="J223:K223"/>
    <mergeCell ref="M223:N223"/>
    <mergeCell ref="F222:G222"/>
    <mergeCell ref="F223:G223"/>
    <mergeCell ref="C230:E230"/>
    <mergeCell ref="F230:G230"/>
    <mergeCell ref="I230:K230"/>
    <mergeCell ref="C231:E231"/>
    <mergeCell ref="F231:G231"/>
    <mergeCell ref="I231:K231"/>
    <mergeCell ref="L231:O231"/>
    <mergeCell ref="C227:E227"/>
    <mergeCell ref="F227:G227"/>
    <mergeCell ref="I227:K227"/>
    <mergeCell ref="L227:O227"/>
    <mergeCell ref="C228:E228"/>
    <mergeCell ref="F228:G228"/>
    <mergeCell ref="I228:O229"/>
    <mergeCell ref="C229:E229"/>
    <mergeCell ref="F229:G229"/>
    <mergeCell ref="I232:K232"/>
    <mergeCell ref="L232:O232"/>
    <mergeCell ref="I233:O235"/>
    <mergeCell ref="C232:E237"/>
    <mergeCell ref="F232:G232"/>
    <mergeCell ref="F233:G233"/>
    <mergeCell ref="F234:G234"/>
    <mergeCell ref="F235:G235"/>
    <mergeCell ref="F236:G236"/>
    <mergeCell ref="F237:G237"/>
    <mergeCell ref="I236:O237"/>
    <mergeCell ref="B238:O238"/>
    <mergeCell ref="A239:A276"/>
    <mergeCell ref="B239:C240"/>
    <mergeCell ref="D239:O239"/>
    <mergeCell ref="D240:O240"/>
    <mergeCell ref="C241:G243"/>
    <mergeCell ref="H241:I243"/>
    <mergeCell ref="J241:K243"/>
    <mergeCell ref="L241:M241"/>
    <mergeCell ref="N241:O241"/>
    <mergeCell ref="L242:O242"/>
    <mergeCell ref="L243:M243"/>
    <mergeCell ref="N243:O243"/>
    <mergeCell ref="C244:F244"/>
    <mergeCell ref="H244:O244"/>
    <mergeCell ref="C245:F245"/>
    <mergeCell ref="H245:O245"/>
    <mergeCell ref="C246:F246"/>
    <mergeCell ref="H246:O246"/>
    <mergeCell ref="C247:F247"/>
    <mergeCell ref="H247:O247"/>
    <mergeCell ref="C248:F248"/>
    <mergeCell ref="H248:O248"/>
    <mergeCell ref="C249:F249"/>
    <mergeCell ref="H249:O249"/>
    <mergeCell ref="C250:D251"/>
    <mergeCell ref="E250:E251"/>
    <mergeCell ref="K250:M250"/>
    <mergeCell ref="N250:N251"/>
    <mergeCell ref="O250:O252"/>
    <mergeCell ref="C254:D254"/>
    <mergeCell ref="C255:D255"/>
    <mergeCell ref="C256:D256"/>
    <mergeCell ref="C257:D257"/>
    <mergeCell ref="C258:D258"/>
    <mergeCell ref="C259:D259"/>
    <mergeCell ref="C260:D260"/>
    <mergeCell ref="C261:E262"/>
    <mergeCell ref="H261:I261"/>
    <mergeCell ref="J261:K261"/>
    <mergeCell ref="M261:N261"/>
    <mergeCell ref="H262:I262"/>
    <mergeCell ref="J262:K262"/>
    <mergeCell ref="M262:N262"/>
    <mergeCell ref="F261:G261"/>
    <mergeCell ref="F262:G262"/>
    <mergeCell ref="F250:F251"/>
    <mergeCell ref="G250:G251"/>
    <mergeCell ref="H250:J250"/>
    <mergeCell ref="C252:D252"/>
    <mergeCell ref="C253:D253"/>
    <mergeCell ref="C270:E270"/>
    <mergeCell ref="F270:G270"/>
    <mergeCell ref="I270:K270"/>
    <mergeCell ref="L270:O270"/>
    <mergeCell ref="I271:K271"/>
    <mergeCell ref="L271:O271"/>
    <mergeCell ref="I272:O274"/>
    <mergeCell ref="A279:A316"/>
    <mergeCell ref="B279:C280"/>
    <mergeCell ref="D279:O279"/>
    <mergeCell ref="D280:O280"/>
    <mergeCell ref="C281:G283"/>
    <mergeCell ref="H281:I283"/>
    <mergeCell ref="J281:K283"/>
    <mergeCell ref="L281:M281"/>
    <mergeCell ref="N281:O281"/>
    <mergeCell ref="L282:O282"/>
    <mergeCell ref="L283:M283"/>
    <mergeCell ref="N283:O283"/>
    <mergeCell ref="C284:F284"/>
    <mergeCell ref="H284:O284"/>
    <mergeCell ref="C285:F285"/>
    <mergeCell ref="H285:O285"/>
    <mergeCell ref="C286:F286"/>
    <mergeCell ref="H286:O286"/>
    <mergeCell ref="C287:F287"/>
    <mergeCell ref="H287:O287"/>
    <mergeCell ref="C288:F288"/>
    <mergeCell ref="H288:O288"/>
    <mergeCell ref="C289:F289"/>
    <mergeCell ref="H289:O289"/>
    <mergeCell ref="C290:D291"/>
    <mergeCell ref="E290:E291"/>
    <mergeCell ref="F290:F291"/>
    <mergeCell ref="G290:G291"/>
    <mergeCell ref="H290:J290"/>
    <mergeCell ref="K290:M290"/>
    <mergeCell ref="N290:N291"/>
    <mergeCell ref="O290:O292"/>
    <mergeCell ref="F306:G306"/>
    <mergeCell ref="I306:K306"/>
    <mergeCell ref="L306:O306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L305:O305"/>
    <mergeCell ref="C306:E306"/>
    <mergeCell ref="F301:G301"/>
    <mergeCell ref="F302:G302"/>
    <mergeCell ref="C303:H303"/>
    <mergeCell ref="I303:K303"/>
    <mergeCell ref="C301:E302"/>
    <mergeCell ref="H301:I301"/>
    <mergeCell ref="J301:K301"/>
    <mergeCell ref="M301:N301"/>
    <mergeCell ref="H302:I302"/>
    <mergeCell ref="A318:A355"/>
    <mergeCell ref="B318:C319"/>
    <mergeCell ref="D318:O318"/>
    <mergeCell ref="D319:O319"/>
    <mergeCell ref="C320:G322"/>
    <mergeCell ref="H320:I322"/>
    <mergeCell ref="J320:K322"/>
    <mergeCell ref="L320:M320"/>
    <mergeCell ref="N320:O320"/>
    <mergeCell ref="L321:O321"/>
    <mergeCell ref="L322:M322"/>
    <mergeCell ref="N322:O322"/>
    <mergeCell ref="C323:F323"/>
    <mergeCell ref="H323:O323"/>
    <mergeCell ref="C324:F324"/>
    <mergeCell ref="H324:O324"/>
    <mergeCell ref="C325:F325"/>
    <mergeCell ref="H325:O325"/>
    <mergeCell ref="C326:F326"/>
    <mergeCell ref="I344:K344"/>
    <mergeCell ref="L344:O344"/>
    <mergeCell ref="C345:E345"/>
    <mergeCell ref="F345:G345"/>
    <mergeCell ref="I345:K345"/>
    <mergeCell ref="L345:O345"/>
    <mergeCell ref="C346:E346"/>
    <mergeCell ref="F346:G346"/>
    <mergeCell ref="I346:O347"/>
    <mergeCell ref="C347:E347"/>
    <mergeCell ref="F347:G347"/>
    <mergeCell ref="C348:E348"/>
    <mergeCell ref="F348:G348"/>
    <mergeCell ref="A356:O356"/>
    <mergeCell ref="B357:O357"/>
    <mergeCell ref="F355:G355"/>
    <mergeCell ref="A358:A395"/>
    <mergeCell ref="B358:C359"/>
    <mergeCell ref="D358:O358"/>
    <mergeCell ref="D359:O359"/>
    <mergeCell ref="C360:G362"/>
    <mergeCell ref="H360:I362"/>
    <mergeCell ref="J360:K362"/>
    <mergeCell ref="L360:M360"/>
    <mergeCell ref="N360:O360"/>
    <mergeCell ref="L361:O361"/>
    <mergeCell ref="L362:M362"/>
    <mergeCell ref="N362:O362"/>
    <mergeCell ref="C363:F363"/>
    <mergeCell ref="H363:O363"/>
    <mergeCell ref="C364:F364"/>
    <mergeCell ref="H364:O364"/>
    <mergeCell ref="C365:F365"/>
    <mergeCell ref="H365:O365"/>
    <mergeCell ref="C366:F366"/>
    <mergeCell ref="H366:O366"/>
    <mergeCell ref="C367:F367"/>
    <mergeCell ref="H367:O367"/>
    <mergeCell ref="C368:F368"/>
    <mergeCell ref="H368:O368"/>
    <mergeCell ref="C369:D370"/>
    <mergeCell ref="E369:E370"/>
    <mergeCell ref="F369:F370"/>
    <mergeCell ref="G369:G370"/>
    <mergeCell ref="H369:J369"/>
    <mergeCell ref="K369:M369"/>
    <mergeCell ref="N369:N370"/>
    <mergeCell ref="O369:O371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E381"/>
    <mergeCell ref="F380:G380"/>
    <mergeCell ref="H380:I380"/>
    <mergeCell ref="J380:K380"/>
    <mergeCell ref="M380:N380"/>
    <mergeCell ref="F381:G381"/>
    <mergeCell ref="H381:I381"/>
    <mergeCell ref="J381:K381"/>
    <mergeCell ref="M381:N381"/>
    <mergeCell ref="C386:E386"/>
    <mergeCell ref="F386:G386"/>
    <mergeCell ref="I386:O387"/>
    <mergeCell ref="C387:E387"/>
    <mergeCell ref="F387:G387"/>
    <mergeCell ref="C382:H382"/>
    <mergeCell ref="I382:K382"/>
    <mergeCell ref="M382:O382"/>
    <mergeCell ref="C383:E384"/>
    <mergeCell ref="F383:G384"/>
    <mergeCell ref="I383:K383"/>
    <mergeCell ref="M383:O383"/>
    <mergeCell ref="I384:K384"/>
    <mergeCell ref="L384:O384"/>
    <mergeCell ref="C385:E385"/>
    <mergeCell ref="F385:G385"/>
    <mergeCell ref="I385:K385"/>
    <mergeCell ref="L385:O385"/>
    <mergeCell ref="C388:E388"/>
    <mergeCell ref="F388:G388"/>
    <mergeCell ref="I388:K388"/>
    <mergeCell ref="L388:O388"/>
    <mergeCell ref="C389:E389"/>
    <mergeCell ref="F389:G389"/>
    <mergeCell ref="I389:K389"/>
    <mergeCell ref="L389:O389"/>
    <mergeCell ref="I390:K390"/>
    <mergeCell ref="I391:O393"/>
    <mergeCell ref="L390:O390"/>
    <mergeCell ref="C390:E395"/>
    <mergeCell ref="F390:G390"/>
    <mergeCell ref="F391:G391"/>
    <mergeCell ref="F392:G392"/>
    <mergeCell ref="F393:G393"/>
    <mergeCell ref="F394:G394"/>
    <mergeCell ref="I394:O395"/>
    <mergeCell ref="F395:G395"/>
    <mergeCell ref="C404:F404"/>
    <mergeCell ref="H404:O404"/>
    <mergeCell ref="C405:F405"/>
    <mergeCell ref="H405:O405"/>
    <mergeCell ref="C406:F406"/>
    <mergeCell ref="H406:O406"/>
    <mergeCell ref="C407:F407"/>
    <mergeCell ref="H407:O407"/>
    <mergeCell ref="C408:D409"/>
    <mergeCell ref="E408:E409"/>
    <mergeCell ref="F408:F409"/>
    <mergeCell ref="G408:G409"/>
    <mergeCell ref="H408:J408"/>
    <mergeCell ref="K408:M408"/>
    <mergeCell ref="N408:N409"/>
    <mergeCell ref="O408:O410"/>
    <mergeCell ref="C410:D410"/>
    <mergeCell ref="C426:E426"/>
    <mergeCell ref="F426:G426"/>
    <mergeCell ref="C427:E427"/>
    <mergeCell ref="F427:G427"/>
    <mergeCell ref="I427:K427"/>
    <mergeCell ref="L427:O427"/>
    <mergeCell ref="C428:E428"/>
    <mergeCell ref="F428:G428"/>
    <mergeCell ref="I428:K428"/>
    <mergeCell ref="L428:O428"/>
    <mergeCell ref="I429:K429"/>
    <mergeCell ref="I430:O432"/>
    <mergeCell ref="I433:O434"/>
    <mergeCell ref="L429:O429"/>
    <mergeCell ref="A435:O435"/>
    <mergeCell ref="B436:O436"/>
    <mergeCell ref="A397:A434"/>
    <mergeCell ref="B397:C398"/>
    <mergeCell ref="D397:O397"/>
    <mergeCell ref="D398:O398"/>
    <mergeCell ref="C399:G401"/>
    <mergeCell ref="H399:I401"/>
    <mergeCell ref="J399:K401"/>
    <mergeCell ref="L399:M399"/>
    <mergeCell ref="N399:O399"/>
    <mergeCell ref="L400:O400"/>
    <mergeCell ref="L401:M401"/>
    <mergeCell ref="N401:O401"/>
    <mergeCell ref="C402:F402"/>
    <mergeCell ref="H402:O402"/>
    <mergeCell ref="C403:F403"/>
    <mergeCell ref="H403:O403"/>
    <mergeCell ref="A437:A474"/>
    <mergeCell ref="B437:C438"/>
    <mergeCell ref="D437:O437"/>
    <mergeCell ref="D438:O438"/>
    <mergeCell ref="C439:G441"/>
    <mergeCell ref="H439:I441"/>
    <mergeCell ref="J439:K441"/>
    <mergeCell ref="L439:M439"/>
    <mergeCell ref="N439:O439"/>
    <mergeCell ref="L441:M441"/>
    <mergeCell ref="N441:O441"/>
    <mergeCell ref="C442:F442"/>
    <mergeCell ref="H442:O442"/>
    <mergeCell ref="C443:F443"/>
    <mergeCell ref="H443:O443"/>
    <mergeCell ref="C444:F444"/>
    <mergeCell ref="H444:O444"/>
    <mergeCell ref="C445:F445"/>
    <mergeCell ref="H445:O445"/>
    <mergeCell ref="C446:F446"/>
    <mergeCell ref="H446:O446"/>
    <mergeCell ref="C447:F447"/>
    <mergeCell ref="H447:O447"/>
    <mergeCell ref="C448:D449"/>
    <mergeCell ref="E448:E449"/>
    <mergeCell ref="F448:F449"/>
    <mergeCell ref="G448:G449"/>
    <mergeCell ref="H448:J448"/>
    <mergeCell ref="K448:M448"/>
    <mergeCell ref="N448:N449"/>
    <mergeCell ref="C464:E464"/>
    <mergeCell ref="F464:G464"/>
    <mergeCell ref="I464:K464"/>
    <mergeCell ref="L464:O464"/>
    <mergeCell ref="C465:E465"/>
    <mergeCell ref="F465:G465"/>
    <mergeCell ref="I465:O466"/>
    <mergeCell ref="C466:E466"/>
    <mergeCell ref="F466:G466"/>
    <mergeCell ref="C467:E467"/>
    <mergeCell ref="F467:G467"/>
    <mergeCell ref="I467:K467"/>
    <mergeCell ref="C468:E468"/>
    <mergeCell ref="F468:G468"/>
    <mergeCell ref="I468:K468"/>
    <mergeCell ref="L468:O468"/>
    <mergeCell ref="I469:K469"/>
    <mergeCell ref="L469:O469"/>
    <mergeCell ref="L467:O467"/>
    <mergeCell ref="C469:E474"/>
    <mergeCell ref="F469:G469"/>
    <mergeCell ref="F470:G470"/>
    <mergeCell ref="F471:G471"/>
    <mergeCell ref="F472:G472"/>
    <mergeCell ref="F473:G473"/>
    <mergeCell ref="F474:G474"/>
    <mergeCell ref="I470:O472"/>
    <mergeCell ref="I473:O474"/>
    <mergeCell ref="B475:O475"/>
    <mergeCell ref="A476:A513"/>
    <mergeCell ref="B476:C477"/>
    <mergeCell ref="D476:O476"/>
    <mergeCell ref="D477:O477"/>
    <mergeCell ref="C478:G480"/>
    <mergeCell ref="H478:I480"/>
    <mergeCell ref="J478:K480"/>
    <mergeCell ref="L478:M478"/>
    <mergeCell ref="N478:O478"/>
    <mergeCell ref="L479:O479"/>
    <mergeCell ref="L480:M480"/>
    <mergeCell ref="N480:O480"/>
    <mergeCell ref="C481:F481"/>
    <mergeCell ref="H481:O481"/>
    <mergeCell ref="C482:F482"/>
    <mergeCell ref="H482:O482"/>
    <mergeCell ref="C483:F483"/>
    <mergeCell ref="H483:O483"/>
    <mergeCell ref="C484:F484"/>
    <mergeCell ref="H484:O484"/>
    <mergeCell ref="C485:F485"/>
    <mergeCell ref="H485:O485"/>
    <mergeCell ref="C486:F486"/>
    <mergeCell ref="H486:O486"/>
    <mergeCell ref="C487:D488"/>
    <mergeCell ref="E487:E488"/>
    <mergeCell ref="F487:F488"/>
    <mergeCell ref="G487:G488"/>
    <mergeCell ref="H487:J487"/>
    <mergeCell ref="K487:M487"/>
    <mergeCell ref="N487:N488"/>
    <mergeCell ref="O487:O489"/>
    <mergeCell ref="C489:D489"/>
    <mergeCell ref="C490:D490"/>
    <mergeCell ref="C491:D491"/>
    <mergeCell ref="C492:D492"/>
    <mergeCell ref="C500:H500"/>
    <mergeCell ref="I500:K500"/>
    <mergeCell ref="M500:O500"/>
    <mergeCell ref="C501:E502"/>
    <mergeCell ref="F501:G502"/>
    <mergeCell ref="I501:K501"/>
    <mergeCell ref="M501:O501"/>
    <mergeCell ref="I502:K502"/>
    <mergeCell ref="L502:O502"/>
    <mergeCell ref="C503:E503"/>
    <mergeCell ref="F503:G503"/>
    <mergeCell ref="I503:K503"/>
    <mergeCell ref="L503:O503"/>
    <mergeCell ref="H499:I499"/>
    <mergeCell ref="J499:K499"/>
    <mergeCell ref="M499:N499"/>
    <mergeCell ref="M498:N498"/>
    <mergeCell ref="F499:G499"/>
    <mergeCell ref="C496:D496"/>
    <mergeCell ref="C497:D497"/>
    <mergeCell ref="C498:E499"/>
    <mergeCell ref="F498:G498"/>
    <mergeCell ref="H498:I498"/>
    <mergeCell ref="J498:K498"/>
    <mergeCell ref="I504:O505"/>
    <mergeCell ref="C505:E505"/>
    <mergeCell ref="F505:G505"/>
    <mergeCell ref="C506:E506"/>
    <mergeCell ref="F506:G506"/>
    <mergeCell ref="I506:K506"/>
    <mergeCell ref="C507:E507"/>
    <mergeCell ref="F507:G507"/>
    <mergeCell ref="I507:K507"/>
    <mergeCell ref="L507:O507"/>
    <mergeCell ref="I508:K508"/>
    <mergeCell ref="L508:O508"/>
    <mergeCell ref="I509:O511"/>
    <mergeCell ref="B515:O515"/>
    <mergeCell ref="A516:A553"/>
    <mergeCell ref="B516:C517"/>
    <mergeCell ref="D516:O516"/>
    <mergeCell ref="D517:O517"/>
    <mergeCell ref="C518:G520"/>
    <mergeCell ref="H518:I520"/>
    <mergeCell ref="J518:K520"/>
    <mergeCell ref="L518:M518"/>
    <mergeCell ref="N518:O518"/>
    <mergeCell ref="L520:M520"/>
    <mergeCell ref="N520:O520"/>
    <mergeCell ref="C521:F521"/>
    <mergeCell ref="H521:O521"/>
    <mergeCell ref="C522:F522"/>
    <mergeCell ref="H522:O522"/>
    <mergeCell ref="C523:F523"/>
    <mergeCell ref="H523:O523"/>
    <mergeCell ref="C524:F524"/>
    <mergeCell ref="C535:D535"/>
    <mergeCell ref="C536:D536"/>
    <mergeCell ref="C537:D537"/>
    <mergeCell ref="C538:E539"/>
    <mergeCell ref="F538:G538"/>
    <mergeCell ref="H538:I538"/>
    <mergeCell ref="J538:K538"/>
    <mergeCell ref="M538:N538"/>
    <mergeCell ref="F539:G539"/>
    <mergeCell ref="H539:I539"/>
    <mergeCell ref="J539:K539"/>
    <mergeCell ref="M539:N539"/>
    <mergeCell ref="C540:H540"/>
    <mergeCell ref="I540:K540"/>
    <mergeCell ref="M540:O540"/>
    <mergeCell ref="C541:E542"/>
    <mergeCell ref="F541:G542"/>
    <mergeCell ref="I541:K541"/>
    <mergeCell ref="M541:O541"/>
    <mergeCell ref="I542:K542"/>
    <mergeCell ref="L542:O542"/>
    <mergeCell ref="F546:G546"/>
    <mergeCell ref="I546:K546"/>
    <mergeCell ref="L546:O546"/>
    <mergeCell ref="C547:E547"/>
    <mergeCell ref="I547:K547"/>
    <mergeCell ref="L547:O547"/>
    <mergeCell ref="I548:K548"/>
    <mergeCell ref="L548:O548"/>
    <mergeCell ref="I543:K543"/>
    <mergeCell ref="L543:O543"/>
    <mergeCell ref="C544:E544"/>
    <mergeCell ref="F544:G544"/>
    <mergeCell ref="I544:O545"/>
    <mergeCell ref="C545:E545"/>
    <mergeCell ref="F545:G545"/>
    <mergeCell ref="C546:E546"/>
    <mergeCell ref="I549:O551"/>
    <mergeCell ref="I552:O553"/>
    <mergeCell ref="A555:A592"/>
    <mergeCell ref="B555:C556"/>
    <mergeCell ref="D555:O555"/>
    <mergeCell ref="D556:O556"/>
    <mergeCell ref="C557:G559"/>
    <mergeCell ref="H557:I559"/>
    <mergeCell ref="J557:K559"/>
    <mergeCell ref="L557:M557"/>
    <mergeCell ref="N557:O557"/>
    <mergeCell ref="L558:O558"/>
    <mergeCell ref="L559:M559"/>
    <mergeCell ref="N559:O559"/>
    <mergeCell ref="C560:F560"/>
    <mergeCell ref="H560:O560"/>
    <mergeCell ref="C561:F561"/>
    <mergeCell ref="H561:O561"/>
    <mergeCell ref="C562:F562"/>
    <mergeCell ref="H562:O562"/>
    <mergeCell ref="C563:F563"/>
    <mergeCell ref="H563:O563"/>
    <mergeCell ref="C564:F564"/>
    <mergeCell ref="H564:O564"/>
    <mergeCell ref="C565:F565"/>
    <mergeCell ref="H565:O565"/>
    <mergeCell ref="C566:D567"/>
    <mergeCell ref="E566:E567"/>
    <mergeCell ref="F566:F567"/>
    <mergeCell ref="G566:G567"/>
    <mergeCell ref="H566:J566"/>
    <mergeCell ref="K566:M566"/>
    <mergeCell ref="N566:N567"/>
    <mergeCell ref="O566:O568"/>
    <mergeCell ref="C576:D576"/>
    <mergeCell ref="C577:E578"/>
    <mergeCell ref="F577:G577"/>
    <mergeCell ref="H577:I577"/>
    <mergeCell ref="J577:K577"/>
    <mergeCell ref="M577:N577"/>
    <mergeCell ref="F578:G578"/>
    <mergeCell ref="H578:I578"/>
    <mergeCell ref="J578:K578"/>
    <mergeCell ref="M578:N578"/>
    <mergeCell ref="C579:H579"/>
    <mergeCell ref="I579:K579"/>
    <mergeCell ref="M579:O579"/>
    <mergeCell ref="C580:E581"/>
    <mergeCell ref="F580:G581"/>
    <mergeCell ref="I580:K580"/>
    <mergeCell ref="M580:O580"/>
    <mergeCell ref="I581:K581"/>
    <mergeCell ref="L581:O581"/>
    <mergeCell ref="D595:O595"/>
    <mergeCell ref="D596:O596"/>
    <mergeCell ref="C597:G599"/>
    <mergeCell ref="H597:I599"/>
    <mergeCell ref="J597:K599"/>
    <mergeCell ref="L597:M597"/>
    <mergeCell ref="N597:O597"/>
    <mergeCell ref="L598:O598"/>
    <mergeCell ref="L599:M599"/>
    <mergeCell ref="N599:O599"/>
    <mergeCell ref="C600:F600"/>
    <mergeCell ref="H600:O600"/>
    <mergeCell ref="C601:F601"/>
    <mergeCell ref="H601:O601"/>
    <mergeCell ref="C602:F602"/>
    <mergeCell ref="H602:O602"/>
    <mergeCell ref="M619:O619"/>
    <mergeCell ref="C615:D615"/>
    <mergeCell ref="C616:D616"/>
    <mergeCell ref="C610:D610"/>
    <mergeCell ref="C611:D611"/>
    <mergeCell ref="C612:D612"/>
    <mergeCell ref="C613:D613"/>
    <mergeCell ref="C614:D614"/>
    <mergeCell ref="C604:F604"/>
    <mergeCell ref="H604:O604"/>
    <mergeCell ref="C605:F605"/>
    <mergeCell ref="H605:O605"/>
    <mergeCell ref="C606:D607"/>
    <mergeCell ref="E606:E607"/>
    <mergeCell ref="F606:F607"/>
    <mergeCell ref="G606:G607"/>
    <mergeCell ref="L622:O622"/>
    <mergeCell ref="C623:E623"/>
    <mergeCell ref="I623:O624"/>
    <mergeCell ref="C624:E624"/>
    <mergeCell ref="F624:G624"/>
    <mergeCell ref="C625:E625"/>
    <mergeCell ref="F625:G625"/>
    <mergeCell ref="L625:O625"/>
    <mergeCell ref="C626:E626"/>
    <mergeCell ref="F626:G626"/>
    <mergeCell ref="C649:D649"/>
    <mergeCell ref="C650:D650"/>
    <mergeCell ref="C651:D651"/>
    <mergeCell ref="C652:D652"/>
    <mergeCell ref="C656:E657"/>
    <mergeCell ref="F656:G656"/>
    <mergeCell ref="H656:I656"/>
    <mergeCell ref="J656:K656"/>
    <mergeCell ref="M656:N656"/>
    <mergeCell ref="F657:G657"/>
    <mergeCell ref="H657:I657"/>
    <mergeCell ref="J657:K657"/>
    <mergeCell ref="M657:N657"/>
    <mergeCell ref="O645:O647"/>
    <mergeCell ref="C647:D647"/>
    <mergeCell ref="C648:D648"/>
    <mergeCell ref="C627:E632"/>
    <mergeCell ref="F627:G627"/>
    <mergeCell ref="F628:G628"/>
    <mergeCell ref="F629:G629"/>
    <mergeCell ref="F630:G630"/>
    <mergeCell ref="F632:G632"/>
    <mergeCell ref="C653:D653"/>
    <mergeCell ref="C658:H658"/>
    <mergeCell ref="I658:K658"/>
    <mergeCell ref="M658:O658"/>
    <mergeCell ref="C659:E660"/>
    <mergeCell ref="F659:G660"/>
    <mergeCell ref="I659:K659"/>
    <mergeCell ref="M659:O659"/>
    <mergeCell ref="I660:K660"/>
    <mergeCell ref="C655:D655"/>
    <mergeCell ref="A674:A711"/>
    <mergeCell ref="B674:C675"/>
    <mergeCell ref="D674:O674"/>
    <mergeCell ref="D675:O675"/>
    <mergeCell ref="C676:G678"/>
    <mergeCell ref="H676:I678"/>
    <mergeCell ref="J676:K678"/>
    <mergeCell ref="L676:M676"/>
    <mergeCell ref="N676:O676"/>
    <mergeCell ref="L677:O677"/>
    <mergeCell ref="L678:M678"/>
    <mergeCell ref="N678:O678"/>
    <mergeCell ref="C679:F679"/>
    <mergeCell ref="H679:O679"/>
    <mergeCell ref="C680:F680"/>
    <mergeCell ref="H680:O680"/>
    <mergeCell ref="C681:F681"/>
    <mergeCell ref="H681:O681"/>
    <mergeCell ref="C685:D686"/>
    <mergeCell ref="E685:E686"/>
    <mergeCell ref="F685:F686"/>
    <mergeCell ref="G685:G686"/>
    <mergeCell ref="H685:J685"/>
    <mergeCell ref="M698:O698"/>
    <mergeCell ref="C699:E700"/>
    <mergeCell ref="F699:G700"/>
    <mergeCell ref="L700:O700"/>
    <mergeCell ref="C701:E701"/>
    <mergeCell ref="F701:G701"/>
    <mergeCell ref="I702:O703"/>
    <mergeCell ref="I704:K704"/>
    <mergeCell ref="L704:O704"/>
    <mergeCell ref="I707:O709"/>
    <mergeCell ref="I701:K701"/>
    <mergeCell ref="L701:O701"/>
    <mergeCell ref="C702:E702"/>
    <mergeCell ref="F702:G702"/>
    <mergeCell ref="C703:E703"/>
    <mergeCell ref="F703:G703"/>
    <mergeCell ref="C704:E704"/>
    <mergeCell ref="F704:G704"/>
    <mergeCell ref="C705:E705"/>
    <mergeCell ref="F705:G705"/>
    <mergeCell ref="I705:K705"/>
    <mergeCell ref="L705:O705"/>
    <mergeCell ref="I706:K706"/>
    <mergeCell ref="L706:O706"/>
    <mergeCell ref="I699:K699"/>
    <mergeCell ref="M699:O699"/>
    <mergeCell ref="I700:K700"/>
    <mergeCell ref="C698:H698"/>
    <mergeCell ref="I698:K698"/>
    <mergeCell ref="A713:A750"/>
    <mergeCell ref="B713:C714"/>
    <mergeCell ref="D713:O713"/>
    <mergeCell ref="D714:O714"/>
    <mergeCell ref="C715:G717"/>
    <mergeCell ref="H715:I717"/>
    <mergeCell ref="J715:K717"/>
    <mergeCell ref="L715:M715"/>
    <mergeCell ref="N715:O715"/>
    <mergeCell ref="L716:O716"/>
    <mergeCell ref="L717:M717"/>
    <mergeCell ref="N717:O717"/>
    <mergeCell ref="C718:F718"/>
    <mergeCell ref="H718:O718"/>
    <mergeCell ref="C719:F719"/>
    <mergeCell ref="H719:O719"/>
    <mergeCell ref="C720:F720"/>
    <mergeCell ref="H720:O720"/>
    <mergeCell ref="C721:F721"/>
    <mergeCell ref="H721:O721"/>
    <mergeCell ref="C722:F722"/>
    <mergeCell ref="H722:O722"/>
    <mergeCell ref="C723:F723"/>
    <mergeCell ref="H723:O723"/>
    <mergeCell ref="C724:D725"/>
    <mergeCell ref="E724:E725"/>
    <mergeCell ref="F724:F725"/>
    <mergeCell ref="G724:G725"/>
    <mergeCell ref="H724:J724"/>
    <mergeCell ref="K724:M724"/>
    <mergeCell ref="N724:N725"/>
    <mergeCell ref="O724:O726"/>
    <mergeCell ref="I783:K783"/>
    <mergeCell ref="L783:O783"/>
    <mergeCell ref="C784:E784"/>
    <mergeCell ref="F784:G784"/>
    <mergeCell ref="I784:K784"/>
    <mergeCell ref="L784:O784"/>
    <mergeCell ref="M778:O778"/>
    <mergeCell ref="I779:K779"/>
    <mergeCell ref="L779:O779"/>
    <mergeCell ref="C781:E781"/>
    <mergeCell ref="F781:G781"/>
    <mergeCell ref="I781:O782"/>
    <mergeCell ref="C782:E782"/>
    <mergeCell ref="F782:G782"/>
    <mergeCell ref="C783:E783"/>
    <mergeCell ref="F783:G783"/>
    <mergeCell ref="A792:A829"/>
    <mergeCell ref="B792:C793"/>
    <mergeCell ref="D792:O792"/>
    <mergeCell ref="D793:O793"/>
    <mergeCell ref="C794:G796"/>
    <mergeCell ref="H794:I796"/>
    <mergeCell ref="J794:K796"/>
    <mergeCell ref="L795:O795"/>
    <mergeCell ref="L796:M796"/>
    <mergeCell ref="N796:O796"/>
    <mergeCell ref="C801:F801"/>
    <mergeCell ref="H801:O801"/>
    <mergeCell ref="C802:F802"/>
    <mergeCell ref="H802:O802"/>
    <mergeCell ref="C803:D804"/>
    <mergeCell ref="E803:E804"/>
    <mergeCell ref="F803:F804"/>
    <mergeCell ref="G803:G804"/>
    <mergeCell ref="H803:J803"/>
    <mergeCell ref="K803:M803"/>
    <mergeCell ref="N803:N804"/>
    <mergeCell ref="O803:O805"/>
    <mergeCell ref="C810:D810"/>
    <mergeCell ref="C811:D811"/>
    <mergeCell ref="C812:D812"/>
    <mergeCell ref="C813:D813"/>
    <mergeCell ref="C814:E815"/>
    <mergeCell ref="F814:G814"/>
    <mergeCell ref="H814:I814"/>
    <mergeCell ref="J814:K814"/>
    <mergeCell ref="M814:N814"/>
    <mergeCell ref="H815:I815"/>
    <mergeCell ref="A830:O830"/>
    <mergeCell ref="C805:D805"/>
    <mergeCell ref="C806:D806"/>
    <mergeCell ref="C807:D807"/>
    <mergeCell ref="C808:D808"/>
    <mergeCell ref="C809:D809"/>
    <mergeCell ref="F815:G815"/>
    <mergeCell ref="J815:K815"/>
    <mergeCell ref="M815:N815"/>
    <mergeCell ref="C816:H816"/>
    <mergeCell ref="I816:K816"/>
    <mergeCell ref="M816:O816"/>
    <mergeCell ref="C817:E818"/>
    <mergeCell ref="F817:G818"/>
    <mergeCell ref="I817:K817"/>
    <mergeCell ref="M817:O817"/>
    <mergeCell ref="B831:O831"/>
    <mergeCell ref="A832:A869"/>
    <mergeCell ref="B832:C833"/>
    <mergeCell ref="D832:O832"/>
    <mergeCell ref="D833:O833"/>
    <mergeCell ref="C834:G836"/>
    <mergeCell ref="H834:I836"/>
    <mergeCell ref="J834:K836"/>
    <mergeCell ref="L834:M834"/>
    <mergeCell ref="N834:O834"/>
    <mergeCell ref="L835:O835"/>
    <mergeCell ref="L836:M836"/>
    <mergeCell ref="N836:O836"/>
    <mergeCell ref="C838:F838"/>
    <mergeCell ref="H838:O838"/>
    <mergeCell ref="C839:F839"/>
    <mergeCell ref="H839:O839"/>
    <mergeCell ref="C840:F840"/>
    <mergeCell ref="H840:O840"/>
    <mergeCell ref="C841:F841"/>
    <mergeCell ref="H841:O841"/>
    <mergeCell ref="C842:F842"/>
    <mergeCell ref="H842:O842"/>
    <mergeCell ref="C843:D844"/>
    <mergeCell ref="E843:E844"/>
    <mergeCell ref="F843:F844"/>
    <mergeCell ref="G843:G844"/>
    <mergeCell ref="H843:J843"/>
    <mergeCell ref="K843:M843"/>
    <mergeCell ref="N843:N844"/>
    <mergeCell ref="O843:O845"/>
    <mergeCell ref="C847:D847"/>
    <mergeCell ref="J855:K855"/>
    <mergeCell ref="M855:N855"/>
    <mergeCell ref="C856:H856"/>
    <mergeCell ref="M856:O856"/>
    <mergeCell ref="C857:E858"/>
    <mergeCell ref="F857:G858"/>
    <mergeCell ref="M857:O857"/>
    <mergeCell ref="I858:K858"/>
    <mergeCell ref="L858:O858"/>
    <mergeCell ref="C859:E859"/>
    <mergeCell ref="F859:G859"/>
    <mergeCell ref="I859:K859"/>
    <mergeCell ref="L859:O859"/>
    <mergeCell ref="C860:E860"/>
    <mergeCell ref="F860:G860"/>
    <mergeCell ref="I860:O861"/>
    <mergeCell ref="C861:E861"/>
    <mergeCell ref="F861:G861"/>
    <mergeCell ref="C862:E862"/>
    <mergeCell ref="F862:G862"/>
    <mergeCell ref="I862:K862"/>
    <mergeCell ref="L862:O862"/>
    <mergeCell ref="C863:E863"/>
    <mergeCell ref="F863:G863"/>
    <mergeCell ref="I863:K863"/>
    <mergeCell ref="L863:O863"/>
    <mergeCell ref="B870:O870"/>
    <mergeCell ref="A871:A908"/>
    <mergeCell ref="B871:C872"/>
    <mergeCell ref="D871:O871"/>
    <mergeCell ref="D872:O872"/>
    <mergeCell ref="C873:G875"/>
    <mergeCell ref="H873:I875"/>
    <mergeCell ref="J873:K875"/>
    <mergeCell ref="L873:M873"/>
    <mergeCell ref="N873:O873"/>
    <mergeCell ref="L875:M875"/>
    <mergeCell ref="N875:O875"/>
    <mergeCell ref="C876:F876"/>
    <mergeCell ref="H876:O876"/>
    <mergeCell ref="C877:F877"/>
    <mergeCell ref="H877:O877"/>
    <mergeCell ref="C878:F878"/>
    <mergeCell ref="H878:O878"/>
    <mergeCell ref="C879:F879"/>
    <mergeCell ref="H879:O879"/>
    <mergeCell ref="C880:F880"/>
    <mergeCell ref="H880:O880"/>
    <mergeCell ref="C881:F881"/>
    <mergeCell ref="H881:O881"/>
    <mergeCell ref="C882:D883"/>
    <mergeCell ref="E882:E883"/>
    <mergeCell ref="F882:F883"/>
    <mergeCell ref="G882:G883"/>
    <mergeCell ref="H882:J882"/>
    <mergeCell ref="K882:M882"/>
    <mergeCell ref="N882:N883"/>
    <mergeCell ref="O882:O884"/>
    <mergeCell ref="C885:D885"/>
    <mergeCell ref="C886:D886"/>
    <mergeCell ref="C887:D887"/>
    <mergeCell ref="C888:D888"/>
    <mergeCell ref="C889:D889"/>
    <mergeCell ref="C890:D890"/>
    <mergeCell ref="C891:D891"/>
    <mergeCell ref="C892:D892"/>
    <mergeCell ref="C893:E894"/>
    <mergeCell ref="H893:I893"/>
    <mergeCell ref="J893:K893"/>
    <mergeCell ref="M893:N893"/>
    <mergeCell ref="H894:I894"/>
    <mergeCell ref="J894:K894"/>
    <mergeCell ref="M894:N894"/>
    <mergeCell ref="M895:O895"/>
    <mergeCell ref="C896:E897"/>
    <mergeCell ref="F896:G897"/>
    <mergeCell ref="I896:K896"/>
    <mergeCell ref="M896:O896"/>
    <mergeCell ref="I897:K897"/>
    <mergeCell ref="L897:O897"/>
    <mergeCell ref="C898:E898"/>
    <mergeCell ref="F898:G898"/>
    <mergeCell ref="I898:K898"/>
    <mergeCell ref="L898:O898"/>
    <mergeCell ref="C899:E899"/>
    <mergeCell ref="F899:G899"/>
    <mergeCell ref="C900:E900"/>
    <mergeCell ref="F900:G900"/>
    <mergeCell ref="C901:E901"/>
    <mergeCell ref="F901:G901"/>
    <mergeCell ref="I901:K901"/>
    <mergeCell ref="L901:O901"/>
    <mergeCell ref="C902:E902"/>
    <mergeCell ref="F902:G902"/>
    <mergeCell ref="I902:K902"/>
    <mergeCell ref="L902:O902"/>
    <mergeCell ref="I903:K903"/>
    <mergeCell ref="L903:O903"/>
    <mergeCell ref="F903:G903"/>
    <mergeCell ref="I907:O908"/>
    <mergeCell ref="A909:O909"/>
    <mergeCell ref="B910:O910"/>
    <mergeCell ref="A911:A948"/>
    <mergeCell ref="B911:C912"/>
    <mergeCell ref="D911:O911"/>
    <mergeCell ref="D912:O912"/>
    <mergeCell ref="C913:G915"/>
    <mergeCell ref="H913:I915"/>
    <mergeCell ref="J913:K915"/>
    <mergeCell ref="L913:M913"/>
    <mergeCell ref="N913:O913"/>
    <mergeCell ref="L915:M915"/>
    <mergeCell ref="N915:O915"/>
    <mergeCell ref="C916:F916"/>
    <mergeCell ref="H916:O916"/>
    <mergeCell ref="C917:F917"/>
    <mergeCell ref="H917:O917"/>
    <mergeCell ref="C918:F918"/>
    <mergeCell ref="H918:O918"/>
    <mergeCell ref="C919:F919"/>
    <mergeCell ref="H919:O919"/>
    <mergeCell ref="C920:F920"/>
    <mergeCell ref="H920:O920"/>
    <mergeCell ref="C921:F921"/>
    <mergeCell ref="G922:G923"/>
    <mergeCell ref="H922:J922"/>
    <mergeCell ref="K922:M922"/>
    <mergeCell ref="N922:N923"/>
    <mergeCell ref="O922:O924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E934"/>
    <mergeCell ref="F933:G933"/>
    <mergeCell ref="H933:I933"/>
    <mergeCell ref="J933:K933"/>
    <mergeCell ref="M933:N933"/>
    <mergeCell ref="F934:G934"/>
    <mergeCell ref="H934:I934"/>
    <mergeCell ref="J934:K934"/>
    <mergeCell ref="M934:N934"/>
    <mergeCell ref="I935:K935"/>
    <mergeCell ref="M935:O935"/>
    <mergeCell ref="C936:E937"/>
    <mergeCell ref="F936:G937"/>
    <mergeCell ref="I936:K936"/>
    <mergeCell ref="M936:O936"/>
    <mergeCell ref="I937:K937"/>
    <mergeCell ref="L937:O937"/>
    <mergeCell ref="C938:E938"/>
    <mergeCell ref="F938:G938"/>
    <mergeCell ref="I938:K938"/>
    <mergeCell ref="L938:O938"/>
    <mergeCell ref="C939:E939"/>
    <mergeCell ref="F939:G939"/>
    <mergeCell ref="I939:O940"/>
    <mergeCell ref="C940:E940"/>
    <mergeCell ref="F940:G940"/>
    <mergeCell ref="A950:A987"/>
    <mergeCell ref="B950:C951"/>
    <mergeCell ref="D950:O950"/>
    <mergeCell ref="D951:O951"/>
    <mergeCell ref="C952:G954"/>
    <mergeCell ref="H952:I954"/>
    <mergeCell ref="J952:K954"/>
    <mergeCell ref="L952:M952"/>
    <mergeCell ref="N952:O952"/>
    <mergeCell ref="L953:O953"/>
    <mergeCell ref="L954:M954"/>
    <mergeCell ref="N954:O954"/>
    <mergeCell ref="C955:F955"/>
    <mergeCell ref="H955:O955"/>
    <mergeCell ref="C956:F956"/>
    <mergeCell ref="H956:O956"/>
    <mergeCell ref="C957:F957"/>
    <mergeCell ref="H957:O957"/>
    <mergeCell ref="C958:F958"/>
    <mergeCell ref="H958:O958"/>
    <mergeCell ref="C959:F959"/>
    <mergeCell ref="H959:O959"/>
    <mergeCell ref="C960:F960"/>
    <mergeCell ref="H960:O960"/>
    <mergeCell ref="C961:D962"/>
    <mergeCell ref="E961:E962"/>
    <mergeCell ref="F961:F962"/>
    <mergeCell ref="G961:G962"/>
    <mergeCell ref="H961:J961"/>
    <mergeCell ref="K961:M961"/>
    <mergeCell ref="N961:N962"/>
    <mergeCell ref="O961:O963"/>
    <mergeCell ref="I974:K974"/>
    <mergeCell ref="M974:O974"/>
    <mergeCell ref="C975:E976"/>
    <mergeCell ref="F975:G976"/>
    <mergeCell ref="I975:K975"/>
    <mergeCell ref="M975:O975"/>
    <mergeCell ref="I976:K976"/>
    <mergeCell ref="L976:O976"/>
    <mergeCell ref="C977:E977"/>
    <mergeCell ref="F977:G977"/>
    <mergeCell ref="I977:K977"/>
    <mergeCell ref="L977:O977"/>
    <mergeCell ref="C978:E978"/>
    <mergeCell ref="F978:G978"/>
    <mergeCell ref="I978:O979"/>
    <mergeCell ref="C979:E979"/>
    <mergeCell ref="F979:G979"/>
    <mergeCell ref="I982:K982"/>
    <mergeCell ref="L982:O982"/>
    <mergeCell ref="I983:O985"/>
    <mergeCell ref="I986:O987"/>
    <mergeCell ref="A988:O988"/>
    <mergeCell ref="B989:O989"/>
    <mergeCell ref="A990:A1027"/>
    <mergeCell ref="B990:C991"/>
    <mergeCell ref="D990:O990"/>
    <mergeCell ref="D991:O991"/>
    <mergeCell ref="C992:G994"/>
    <mergeCell ref="H992:I994"/>
    <mergeCell ref="J992:K994"/>
    <mergeCell ref="L992:M992"/>
    <mergeCell ref="N992:O992"/>
    <mergeCell ref="L993:O993"/>
    <mergeCell ref="L994:M994"/>
    <mergeCell ref="N994:O994"/>
    <mergeCell ref="C995:F995"/>
    <mergeCell ref="H995:O995"/>
    <mergeCell ref="C996:F996"/>
    <mergeCell ref="H996:O996"/>
    <mergeCell ref="C997:F997"/>
    <mergeCell ref="H997:O997"/>
    <mergeCell ref="C998:F998"/>
    <mergeCell ref="H998:O998"/>
    <mergeCell ref="C999:F999"/>
    <mergeCell ref="H999:O999"/>
    <mergeCell ref="C1000:F1000"/>
    <mergeCell ref="H1000:O1000"/>
    <mergeCell ref="C1001:D1002"/>
    <mergeCell ref="E1001:E1002"/>
    <mergeCell ref="F1001:F1002"/>
    <mergeCell ref="G1001:G1002"/>
    <mergeCell ref="H1001:J1001"/>
    <mergeCell ref="K1001:M1001"/>
    <mergeCell ref="N1001:N1002"/>
    <mergeCell ref="O1001:O1003"/>
    <mergeCell ref="C1011:D1011"/>
    <mergeCell ref="C1012:E1013"/>
    <mergeCell ref="F1012:G1012"/>
    <mergeCell ref="H1012:I1012"/>
    <mergeCell ref="J1012:K1012"/>
    <mergeCell ref="M1012:N1012"/>
    <mergeCell ref="F1013:G1013"/>
    <mergeCell ref="H1013:I1013"/>
    <mergeCell ref="J1013:K1013"/>
    <mergeCell ref="M1013:N1013"/>
    <mergeCell ref="C1014:H1014"/>
    <mergeCell ref="I1014:K1014"/>
    <mergeCell ref="M1014:O1014"/>
    <mergeCell ref="C1015:E1016"/>
    <mergeCell ref="F1015:G1016"/>
    <mergeCell ref="I1015:K1015"/>
    <mergeCell ref="M1015:O1015"/>
    <mergeCell ref="I1016:K1016"/>
    <mergeCell ref="L1016:O1016"/>
    <mergeCell ref="C1017:E1017"/>
    <mergeCell ref="F1017:G1017"/>
    <mergeCell ref="I1017:K1017"/>
    <mergeCell ref="L1017:O1017"/>
    <mergeCell ref="C1018:E1018"/>
    <mergeCell ref="F1018:G1018"/>
    <mergeCell ref="I1018:O1019"/>
    <mergeCell ref="C1019:E1019"/>
    <mergeCell ref="F1019:G1019"/>
    <mergeCell ref="C1020:E1020"/>
    <mergeCell ref="F1020:G1020"/>
    <mergeCell ref="I1020:K1020"/>
    <mergeCell ref="L1020:O1020"/>
    <mergeCell ref="C1021:E1021"/>
    <mergeCell ref="F1021:G1021"/>
    <mergeCell ref="I1021:K1021"/>
    <mergeCell ref="L1021:O1021"/>
    <mergeCell ref="I1022:K1022"/>
    <mergeCell ref="L1022:O1022"/>
    <mergeCell ref="I1023:O1025"/>
    <mergeCell ref="I1026:O1027"/>
    <mergeCell ref="B1028:O1028"/>
    <mergeCell ref="A1029:A1066"/>
    <mergeCell ref="B1029:C1030"/>
    <mergeCell ref="D1029:O1029"/>
    <mergeCell ref="D1030:O1030"/>
    <mergeCell ref="C1031:G1033"/>
    <mergeCell ref="H1031:I1033"/>
    <mergeCell ref="J1031:K1033"/>
    <mergeCell ref="L1031:M1031"/>
    <mergeCell ref="N1031:O1031"/>
    <mergeCell ref="L1033:M1033"/>
    <mergeCell ref="N1033:O1033"/>
    <mergeCell ref="C1034:F1034"/>
    <mergeCell ref="H1034:O1034"/>
    <mergeCell ref="C1035:F1035"/>
    <mergeCell ref="H1035:O1035"/>
    <mergeCell ref="C1036:F1036"/>
    <mergeCell ref="C1040:D1041"/>
    <mergeCell ref="E1040:E1041"/>
    <mergeCell ref="F1040:F1041"/>
    <mergeCell ref="G1040:G1041"/>
    <mergeCell ref="H1040:J1040"/>
    <mergeCell ref="K1040:M1040"/>
    <mergeCell ref="N1040:N1041"/>
    <mergeCell ref="O1040:O1042"/>
    <mergeCell ref="C1042:D1042"/>
    <mergeCell ref="C1043:D1043"/>
    <mergeCell ref="C1044:D1044"/>
    <mergeCell ref="C1045:D1045"/>
    <mergeCell ref="C1046:D1046"/>
    <mergeCell ref="C1047:D1047"/>
    <mergeCell ref="C1048:D1048"/>
    <mergeCell ref="C1049:D1049"/>
    <mergeCell ref="C1050:D1050"/>
    <mergeCell ref="M1054:O1054"/>
    <mergeCell ref="I1055:K1055"/>
    <mergeCell ref="C1056:E1056"/>
    <mergeCell ref="F1056:G1056"/>
    <mergeCell ref="I1056:K1056"/>
    <mergeCell ref="L1056:O1056"/>
    <mergeCell ref="C1057:E1057"/>
    <mergeCell ref="F1057:G1057"/>
    <mergeCell ref="I1057:O1058"/>
    <mergeCell ref="C1058:E1058"/>
    <mergeCell ref="F1058:G1058"/>
    <mergeCell ref="F1054:G1055"/>
    <mergeCell ref="I1054:K1054"/>
    <mergeCell ref="A1067:O1067"/>
    <mergeCell ref="B1068:O1068"/>
    <mergeCell ref="A1069:A1106"/>
    <mergeCell ref="B1069:C1070"/>
    <mergeCell ref="D1069:O1069"/>
    <mergeCell ref="D1070:O1070"/>
    <mergeCell ref="C1071:G1073"/>
    <mergeCell ref="H1071:I1073"/>
    <mergeCell ref="J1071:K1073"/>
    <mergeCell ref="L1071:M1071"/>
    <mergeCell ref="N1071:O1071"/>
    <mergeCell ref="L1073:M1073"/>
    <mergeCell ref="N1073:O1073"/>
    <mergeCell ref="C1074:F1074"/>
    <mergeCell ref="H1074:O1074"/>
    <mergeCell ref="C1075:F1075"/>
    <mergeCell ref="H1075:O1075"/>
    <mergeCell ref="C1076:F1076"/>
    <mergeCell ref="H1076:O1076"/>
    <mergeCell ref="C1077:F1077"/>
    <mergeCell ref="H1077:O1077"/>
    <mergeCell ref="C1078:F1078"/>
    <mergeCell ref="H1078:O1078"/>
    <mergeCell ref="C1079:F1079"/>
    <mergeCell ref="H1079:O1079"/>
    <mergeCell ref="C1080:D1081"/>
    <mergeCell ref="E1080:E1081"/>
    <mergeCell ref="F1080:F1081"/>
    <mergeCell ref="C1086:D1086"/>
    <mergeCell ref="C1087:D1087"/>
    <mergeCell ref="C1088:D1088"/>
    <mergeCell ref="C1089:D1089"/>
    <mergeCell ref="C1090:D1090"/>
    <mergeCell ref="C1091:E1092"/>
    <mergeCell ref="F1091:G1091"/>
    <mergeCell ref="H1091:I1091"/>
    <mergeCell ref="J1091:K1091"/>
    <mergeCell ref="M1091:N1091"/>
    <mergeCell ref="F1092:G1092"/>
    <mergeCell ref="H1092:I1092"/>
    <mergeCell ref="J1092:K1092"/>
    <mergeCell ref="M1092:N1092"/>
    <mergeCell ref="C1093:H1093"/>
    <mergeCell ref="I1093:K1093"/>
    <mergeCell ref="M1093:O1093"/>
    <mergeCell ref="C1099:E1099"/>
    <mergeCell ref="F1099:G1099"/>
    <mergeCell ref="I1099:K1099"/>
    <mergeCell ref="L1099:O1099"/>
    <mergeCell ref="A1108:A1145"/>
    <mergeCell ref="B1108:C1109"/>
    <mergeCell ref="D1108:O1108"/>
    <mergeCell ref="D1109:O1109"/>
    <mergeCell ref="C1110:G1112"/>
    <mergeCell ref="H1110:I1112"/>
    <mergeCell ref="J1110:K1112"/>
    <mergeCell ref="L1110:M1110"/>
    <mergeCell ref="N1110:O1110"/>
    <mergeCell ref="L1112:M1112"/>
    <mergeCell ref="N1112:O1112"/>
    <mergeCell ref="C1113:F1113"/>
    <mergeCell ref="H1113:O1113"/>
    <mergeCell ref="C1114:F1114"/>
    <mergeCell ref="H1114:O1114"/>
    <mergeCell ref="C1115:F1115"/>
    <mergeCell ref="H1115:O1115"/>
    <mergeCell ref="C1116:F1116"/>
    <mergeCell ref="H1116:O1116"/>
    <mergeCell ref="C1117:F1117"/>
    <mergeCell ref="H1117:O1117"/>
    <mergeCell ref="C1118:F1118"/>
    <mergeCell ref="H1118:O1118"/>
    <mergeCell ref="C1119:D1120"/>
    <mergeCell ref="E1119:E1120"/>
    <mergeCell ref="F1119:F1120"/>
    <mergeCell ref="G1119:G1120"/>
    <mergeCell ref="H1119:J1119"/>
    <mergeCell ref="K1119:M1119"/>
    <mergeCell ref="N1119:N1120"/>
    <mergeCell ref="O1119:O1121"/>
    <mergeCell ref="C1121:D1121"/>
    <mergeCell ref="C1127:D1127"/>
    <mergeCell ref="C1128:D1128"/>
    <mergeCell ref="C1129:D1129"/>
    <mergeCell ref="C1130:E1131"/>
    <mergeCell ref="F1130:G1130"/>
    <mergeCell ref="H1130:I1130"/>
    <mergeCell ref="J1130:K1130"/>
    <mergeCell ref="M1130:N1130"/>
    <mergeCell ref="F1131:G1131"/>
    <mergeCell ref="H1131:I1131"/>
    <mergeCell ref="J1131:K1131"/>
    <mergeCell ref="M1131:N1131"/>
    <mergeCell ref="L1139:O1139"/>
    <mergeCell ref="I1140:K1140"/>
    <mergeCell ref="L1140:O1140"/>
    <mergeCell ref="I1141:O1143"/>
    <mergeCell ref="I1144:O1145"/>
    <mergeCell ref="C1133:E1134"/>
    <mergeCell ref="F1133:G1134"/>
    <mergeCell ref="I1133:K1133"/>
    <mergeCell ref="M1133:O1133"/>
    <mergeCell ref="I1134:K1134"/>
    <mergeCell ref="L1134:O1134"/>
    <mergeCell ref="C1135:E1135"/>
    <mergeCell ref="F1135:G1135"/>
    <mergeCell ref="I1135:K1135"/>
    <mergeCell ref="L1135:O1135"/>
    <mergeCell ref="C1136:E1136"/>
    <mergeCell ref="F1136:G1136"/>
    <mergeCell ref="I1136:O1137"/>
    <mergeCell ref="C1150:G1152"/>
    <mergeCell ref="H1150:I1152"/>
    <mergeCell ref="J1150:K1152"/>
    <mergeCell ref="L1150:M1150"/>
    <mergeCell ref="N1150:O1150"/>
    <mergeCell ref="L1152:M1152"/>
    <mergeCell ref="N1152:O1152"/>
    <mergeCell ref="C1153:F1153"/>
    <mergeCell ref="H1153:O1153"/>
    <mergeCell ref="C1154:F1154"/>
    <mergeCell ref="H1154:O1154"/>
    <mergeCell ref="C1155:F1155"/>
    <mergeCell ref="H1155:O1155"/>
    <mergeCell ref="C1156:F1156"/>
    <mergeCell ref="H1156:O1156"/>
    <mergeCell ref="C1157:F1157"/>
    <mergeCell ref="H1157:O1157"/>
    <mergeCell ref="C1158:F1158"/>
    <mergeCell ref="H1158:O1158"/>
    <mergeCell ref="C1159:D1160"/>
    <mergeCell ref="E1159:E1160"/>
    <mergeCell ref="F1159:F1160"/>
    <mergeCell ref="G1159:G1160"/>
    <mergeCell ref="H1159:J1159"/>
    <mergeCell ref="K1159:M1159"/>
    <mergeCell ref="N1159:N1160"/>
    <mergeCell ref="O1159:O1161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E1171"/>
    <mergeCell ref="F1170:G1170"/>
    <mergeCell ref="H1170:I1170"/>
    <mergeCell ref="J1170:K1170"/>
    <mergeCell ref="M1170:N1170"/>
    <mergeCell ref="F1171:G1171"/>
    <mergeCell ref="H1171:I1171"/>
    <mergeCell ref="J1171:K1171"/>
    <mergeCell ref="M1171:N1171"/>
    <mergeCell ref="C1176:E1176"/>
    <mergeCell ref="F1176:G1176"/>
    <mergeCell ref="I1176:O1177"/>
    <mergeCell ref="C1177:E1177"/>
    <mergeCell ref="F1177:G1177"/>
    <mergeCell ref="C1178:E1178"/>
    <mergeCell ref="I1178:K1178"/>
    <mergeCell ref="L1178:O1178"/>
    <mergeCell ref="C1172:H1172"/>
    <mergeCell ref="I1172:K1172"/>
    <mergeCell ref="M1172:O1172"/>
    <mergeCell ref="C1173:E1174"/>
    <mergeCell ref="F1173:G1174"/>
    <mergeCell ref="I1173:K1173"/>
    <mergeCell ref="M1173:O1173"/>
    <mergeCell ref="I1174:K1174"/>
    <mergeCell ref="L1174:O1174"/>
    <mergeCell ref="C1175:E1175"/>
    <mergeCell ref="F1175:G1175"/>
    <mergeCell ref="I1175:K1175"/>
    <mergeCell ref="L1175:O1175"/>
    <mergeCell ref="C1179:E1179"/>
    <mergeCell ref="I1179:K1179"/>
    <mergeCell ref="L1179:O1179"/>
    <mergeCell ref="L1180:O1180"/>
    <mergeCell ref="I1181:O1183"/>
    <mergeCell ref="F1178:G1178"/>
    <mergeCell ref="F1179:G1179"/>
    <mergeCell ref="I1180:K1180"/>
    <mergeCell ref="F1180:G1180"/>
    <mergeCell ref="F1181:G1181"/>
    <mergeCell ref="F1182:G1182"/>
    <mergeCell ref="F1183:G1183"/>
    <mergeCell ref="A1187:A1224"/>
    <mergeCell ref="B1187:C1188"/>
    <mergeCell ref="D1187:O1187"/>
    <mergeCell ref="D1188:O1188"/>
    <mergeCell ref="C1189:G1191"/>
    <mergeCell ref="H1189:I1191"/>
    <mergeCell ref="J1189:K1191"/>
    <mergeCell ref="L1189:M1189"/>
    <mergeCell ref="N1189:O1189"/>
    <mergeCell ref="L1191:M1191"/>
    <mergeCell ref="N1191:O1191"/>
    <mergeCell ref="C1192:F1192"/>
    <mergeCell ref="H1192:O1192"/>
    <mergeCell ref="C1193:F1193"/>
    <mergeCell ref="H1193:O1193"/>
    <mergeCell ref="C1194:F1194"/>
    <mergeCell ref="H1194:O1194"/>
    <mergeCell ref="C1195:F1195"/>
    <mergeCell ref="H1195:O1195"/>
    <mergeCell ref="C1196:F1196"/>
    <mergeCell ref="M1210:N1210"/>
    <mergeCell ref="C1211:H1211"/>
    <mergeCell ref="I1211:K1211"/>
    <mergeCell ref="M1211:O1211"/>
    <mergeCell ref="C1212:E1213"/>
    <mergeCell ref="F1212:G1213"/>
    <mergeCell ref="I1212:K1212"/>
    <mergeCell ref="M1212:O1212"/>
    <mergeCell ref="I1213:K1213"/>
    <mergeCell ref="L1213:O1213"/>
    <mergeCell ref="C1214:E1214"/>
    <mergeCell ref="F1214:G1214"/>
    <mergeCell ref="I1214:K1214"/>
    <mergeCell ref="L1214:O1214"/>
    <mergeCell ref="C1215:E1215"/>
    <mergeCell ref="F1215:G1215"/>
    <mergeCell ref="I1215:O1216"/>
    <mergeCell ref="C1216:E1216"/>
    <mergeCell ref="F1216:G1216"/>
    <mergeCell ref="C1217:E1217"/>
    <mergeCell ref="I1217:K1217"/>
    <mergeCell ref="L1217:O1217"/>
    <mergeCell ref="C1218:E1218"/>
    <mergeCell ref="I1218:K1218"/>
    <mergeCell ref="L1218:O1218"/>
    <mergeCell ref="L1219:O1219"/>
    <mergeCell ref="I1220:O1222"/>
    <mergeCell ref="F1217:G1217"/>
    <mergeCell ref="F1218:G1218"/>
    <mergeCell ref="F1219:G1219"/>
    <mergeCell ref="F1220:G1220"/>
    <mergeCell ref="F1221:G1221"/>
    <mergeCell ref="F1222:G1222"/>
    <mergeCell ref="F1223:G1223"/>
    <mergeCell ref="F1224:G1224"/>
    <mergeCell ref="H1236:O1236"/>
    <mergeCell ref="C1233:F1233"/>
    <mergeCell ref="H1233:O1233"/>
    <mergeCell ref="C1234:F1234"/>
    <mergeCell ref="H1234:O1234"/>
    <mergeCell ref="C1235:F1235"/>
    <mergeCell ref="H1235:O1235"/>
    <mergeCell ref="C1236:F1236"/>
    <mergeCell ref="N1229:O1229"/>
    <mergeCell ref="L1231:M1231"/>
    <mergeCell ref="N1231:O1231"/>
    <mergeCell ref="C1232:F1232"/>
    <mergeCell ref="H1232:O1232"/>
    <mergeCell ref="C1219:E1224"/>
    <mergeCell ref="C1238:D1239"/>
    <mergeCell ref="E1238:E1239"/>
    <mergeCell ref="F1238:F1239"/>
    <mergeCell ref="G1238:G1239"/>
    <mergeCell ref="H1238:J1238"/>
    <mergeCell ref="K1238:M1238"/>
    <mergeCell ref="N1238:N1239"/>
    <mergeCell ref="O1238:O1240"/>
    <mergeCell ref="C1240:D1240"/>
    <mergeCell ref="C1241:D1241"/>
    <mergeCell ref="C1242:D1242"/>
    <mergeCell ref="C1243:D1243"/>
    <mergeCell ref="C1244:D1244"/>
    <mergeCell ref="C1245:D1245"/>
    <mergeCell ref="C1246:D1246"/>
    <mergeCell ref="C1249:E1250"/>
    <mergeCell ref="F1249:G1249"/>
    <mergeCell ref="H1249:I1249"/>
    <mergeCell ref="J1249:K1249"/>
    <mergeCell ref="M1249:N1249"/>
    <mergeCell ref="F1250:G1250"/>
    <mergeCell ref="H1250:I1250"/>
    <mergeCell ref="J1250:K1250"/>
    <mergeCell ref="M1250:N1250"/>
    <mergeCell ref="C1251:H1251"/>
    <mergeCell ref="I1251:K1251"/>
    <mergeCell ref="M1251:O1251"/>
    <mergeCell ref="C1252:E1253"/>
    <mergeCell ref="F1252:G1253"/>
    <mergeCell ref="I1252:K1252"/>
    <mergeCell ref="M1252:O1252"/>
    <mergeCell ref="I1253:K1253"/>
    <mergeCell ref="L1253:O1253"/>
    <mergeCell ref="C1247:D1247"/>
    <mergeCell ref="C1248:D1248"/>
    <mergeCell ref="A1266:A1303"/>
    <mergeCell ref="B1266:C1267"/>
    <mergeCell ref="D1266:O1266"/>
    <mergeCell ref="D1267:O1267"/>
    <mergeCell ref="C1268:G1270"/>
    <mergeCell ref="H1268:I1270"/>
    <mergeCell ref="J1268:K1270"/>
    <mergeCell ref="L1268:M1268"/>
    <mergeCell ref="N1268:O1268"/>
    <mergeCell ref="L1270:M1270"/>
    <mergeCell ref="N1270:O1270"/>
    <mergeCell ref="C1271:F1271"/>
    <mergeCell ref="H1271:O1271"/>
    <mergeCell ref="C1272:F1272"/>
    <mergeCell ref="H1272:O1272"/>
    <mergeCell ref="C1273:F1273"/>
    <mergeCell ref="H1273:O1273"/>
    <mergeCell ref="C1274:F1274"/>
    <mergeCell ref="H1274:O1274"/>
    <mergeCell ref="C1275:F1275"/>
    <mergeCell ref="H1275:O1275"/>
    <mergeCell ref="C1279:D1279"/>
    <mergeCell ref="C1280:D1280"/>
    <mergeCell ref="C1281:D1281"/>
    <mergeCell ref="C1282:D1282"/>
    <mergeCell ref="C1283:D1283"/>
    <mergeCell ref="C1284:D1284"/>
    <mergeCell ref="C1285:D1285"/>
    <mergeCell ref="C1288:E1289"/>
    <mergeCell ref="F1288:G1288"/>
    <mergeCell ref="H1288:I1288"/>
    <mergeCell ref="J1288:K1288"/>
    <mergeCell ref="M1288:N1288"/>
    <mergeCell ref="F1289:G1289"/>
    <mergeCell ref="H1289:I1289"/>
    <mergeCell ref="J1289:K1289"/>
    <mergeCell ref="M1289:N1289"/>
    <mergeCell ref="C1290:H1290"/>
    <mergeCell ref="I1290:K1290"/>
    <mergeCell ref="M1290:O1290"/>
    <mergeCell ref="C1291:E1292"/>
    <mergeCell ref="F1291:G1292"/>
    <mergeCell ref="I1291:K1291"/>
    <mergeCell ref="M1291:O1291"/>
    <mergeCell ref="I1292:K1292"/>
    <mergeCell ref="L1292:O1292"/>
    <mergeCell ref="C1293:E1293"/>
    <mergeCell ref="F1293:G1293"/>
    <mergeCell ref="I1293:K1293"/>
    <mergeCell ref="L1293:O1293"/>
    <mergeCell ref="C1294:E1294"/>
    <mergeCell ref="I1294:O1295"/>
    <mergeCell ref="C1295:E1295"/>
    <mergeCell ref="C1296:E1296"/>
    <mergeCell ref="F1296:G1296"/>
    <mergeCell ref="L1296:O1296"/>
    <mergeCell ref="C1297:E1297"/>
    <mergeCell ref="L1297:O1297"/>
    <mergeCell ref="F1294:G1294"/>
    <mergeCell ref="F1295:G1295"/>
    <mergeCell ref="I1296:K1296"/>
    <mergeCell ref="I1297:K1297"/>
    <mergeCell ref="H1311:O1311"/>
    <mergeCell ref="C1312:F1312"/>
    <mergeCell ref="H1312:O1312"/>
    <mergeCell ref="C1313:F1313"/>
    <mergeCell ref="H1313:O1313"/>
    <mergeCell ref="C1314:F1314"/>
    <mergeCell ref="H1314:O1314"/>
    <mergeCell ref="C1315:F1315"/>
    <mergeCell ref="H1315:O1315"/>
    <mergeCell ref="C1317:D1318"/>
    <mergeCell ref="E1317:E1318"/>
    <mergeCell ref="F1317:F1318"/>
    <mergeCell ref="G1317:G1318"/>
    <mergeCell ref="H1317:J1317"/>
    <mergeCell ref="K1317:M1317"/>
    <mergeCell ref="N1317:N1318"/>
    <mergeCell ref="O1317:O1319"/>
    <mergeCell ref="C1319:D1319"/>
    <mergeCell ref="H1328:I1328"/>
    <mergeCell ref="J1328:K1328"/>
    <mergeCell ref="M1328:N1328"/>
    <mergeCell ref="F1329:G1329"/>
    <mergeCell ref="H1329:I1329"/>
    <mergeCell ref="J1329:K1329"/>
    <mergeCell ref="M1329:N1329"/>
    <mergeCell ref="C1330:H1330"/>
    <mergeCell ref="I1330:K1330"/>
    <mergeCell ref="M1330:O1330"/>
    <mergeCell ref="F1331:G1332"/>
    <mergeCell ref="I1331:K1331"/>
    <mergeCell ref="M1331:O1331"/>
    <mergeCell ref="I1332:K1332"/>
    <mergeCell ref="L1332:O1332"/>
    <mergeCell ref="C1333:E1333"/>
    <mergeCell ref="I1333:K1333"/>
    <mergeCell ref="L1333:O1333"/>
    <mergeCell ref="I1334:O1335"/>
    <mergeCell ref="C1335:E1335"/>
    <mergeCell ref="C1336:E1336"/>
    <mergeCell ref="L1338:O1338"/>
    <mergeCell ref="I1339:O1341"/>
    <mergeCell ref="B1344:O1344"/>
    <mergeCell ref="A1345:A1382"/>
    <mergeCell ref="B1345:C1346"/>
    <mergeCell ref="D1345:O1345"/>
    <mergeCell ref="D1346:O1346"/>
    <mergeCell ref="C1347:G1349"/>
    <mergeCell ref="H1347:I1349"/>
    <mergeCell ref="J1347:K1349"/>
    <mergeCell ref="L1347:M1347"/>
    <mergeCell ref="N1347:O1347"/>
    <mergeCell ref="L1348:O1348"/>
    <mergeCell ref="L1349:M1349"/>
    <mergeCell ref="N1349:O1349"/>
    <mergeCell ref="C1350:F1350"/>
    <mergeCell ref="H1350:O1350"/>
    <mergeCell ref="C1351:F1351"/>
    <mergeCell ref="H1351:O1351"/>
    <mergeCell ref="C1352:F1352"/>
    <mergeCell ref="H1352:O1352"/>
    <mergeCell ref="C1353:F1353"/>
    <mergeCell ref="H1353:O1353"/>
    <mergeCell ref="C1354:F1354"/>
    <mergeCell ref="H1354:O1354"/>
    <mergeCell ref="C1355:F1355"/>
    <mergeCell ref="H1355:O1355"/>
    <mergeCell ref="C1356:D1357"/>
    <mergeCell ref="E1356:E1357"/>
    <mergeCell ref="F1356:F1357"/>
    <mergeCell ref="G1356:G1357"/>
    <mergeCell ref="H1356:J1356"/>
    <mergeCell ref="K1356:M1356"/>
    <mergeCell ref="N1356:N1357"/>
    <mergeCell ref="O1356:O1358"/>
    <mergeCell ref="C1358:D1358"/>
    <mergeCell ref="C1359:D1359"/>
    <mergeCell ref="C1360:D1360"/>
    <mergeCell ref="C1361:D1361"/>
    <mergeCell ref="C1362:D1362"/>
    <mergeCell ref="C1365:D1365"/>
    <mergeCell ref="C1367:E1368"/>
    <mergeCell ref="F1367:G1367"/>
    <mergeCell ref="H1367:I1367"/>
    <mergeCell ref="J1367:K1367"/>
    <mergeCell ref="M1367:N1367"/>
    <mergeCell ref="F1368:G1368"/>
    <mergeCell ref="H1368:I1368"/>
    <mergeCell ref="J1368:K1368"/>
    <mergeCell ref="M1368:N1368"/>
    <mergeCell ref="C1369:H1369"/>
    <mergeCell ref="I1369:K1369"/>
    <mergeCell ref="M1369:O1369"/>
    <mergeCell ref="C1366:D1366"/>
    <mergeCell ref="C1363:D1363"/>
    <mergeCell ref="C1364:D1364"/>
    <mergeCell ref="C1370:E1371"/>
    <mergeCell ref="F1370:G1371"/>
    <mergeCell ref="I1370:K1370"/>
    <mergeCell ref="M1370:O1370"/>
    <mergeCell ref="I1371:K1371"/>
    <mergeCell ref="L1371:O1371"/>
    <mergeCell ref="C1372:E1372"/>
    <mergeCell ref="F1372:G1372"/>
    <mergeCell ref="I1372:K1372"/>
    <mergeCell ref="L1372:O1372"/>
    <mergeCell ref="C1373:E1373"/>
    <mergeCell ref="I1373:O1374"/>
    <mergeCell ref="C1374:E1374"/>
    <mergeCell ref="F1374:G1374"/>
    <mergeCell ref="C1375:E1375"/>
    <mergeCell ref="F1375:G1375"/>
    <mergeCell ref="I1375:K1375"/>
    <mergeCell ref="I1376:K1376"/>
    <mergeCell ref="I1377:K1377"/>
    <mergeCell ref="L1377:O1377"/>
    <mergeCell ref="F1373:G1373"/>
    <mergeCell ref="L1376:O1376"/>
    <mergeCell ref="L1375:O1375"/>
    <mergeCell ref="C1376:E1376"/>
    <mergeCell ref="F1376:G1376"/>
    <mergeCell ref="I1381:O1382"/>
    <mergeCell ref="A1383:O1383"/>
    <mergeCell ref="B1384:O1384"/>
    <mergeCell ref="A1385:A1422"/>
    <mergeCell ref="B1385:C1386"/>
    <mergeCell ref="D1385:O1385"/>
    <mergeCell ref="D1386:O1386"/>
    <mergeCell ref="C1387:G1389"/>
    <mergeCell ref="H1387:I1389"/>
    <mergeCell ref="J1387:K1389"/>
    <mergeCell ref="L1387:M1387"/>
    <mergeCell ref="N1387:O1387"/>
    <mergeCell ref="L1388:O1388"/>
    <mergeCell ref="L1389:M1389"/>
    <mergeCell ref="N1389:O1389"/>
    <mergeCell ref="C1390:F1390"/>
    <mergeCell ref="H1390:O1390"/>
    <mergeCell ref="C1391:F1391"/>
    <mergeCell ref="H1391:O1391"/>
    <mergeCell ref="C1392:F1392"/>
    <mergeCell ref="H1392:O1392"/>
    <mergeCell ref="E1396:E1397"/>
    <mergeCell ref="F1396:F1397"/>
    <mergeCell ref="G1396:G1397"/>
    <mergeCell ref="H1396:J1396"/>
    <mergeCell ref="K1396:M1396"/>
    <mergeCell ref="N1396:N1397"/>
    <mergeCell ref="O1396:O1398"/>
    <mergeCell ref="C1398:D1398"/>
    <mergeCell ref="C1399:D1399"/>
    <mergeCell ref="C1400:D1400"/>
    <mergeCell ref="C1407:E1408"/>
    <mergeCell ref="F1407:G1407"/>
    <mergeCell ref="H1407:I1407"/>
    <mergeCell ref="J1407:K1407"/>
    <mergeCell ref="M1407:N1407"/>
    <mergeCell ref="F1408:G1408"/>
    <mergeCell ref="H1408:I1408"/>
    <mergeCell ref="J1408:K1408"/>
    <mergeCell ref="M1408:N1408"/>
    <mergeCell ref="C1409:H1409"/>
    <mergeCell ref="I1409:K1409"/>
    <mergeCell ref="M1409:O1409"/>
    <mergeCell ref="F1410:G1411"/>
    <mergeCell ref="I1410:K1410"/>
    <mergeCell ref="M1410:O1410"/>
    <mergeCell ref="L1411:O1411"/>
    <mergeCell ref="L1412:O1412"/>
    <mergeCell ref="C1413:E1413"/>
    <mergeCell ref="F1413:G1413"/>
    <mergeCell ref="I1413:O1414"/>
    <mergeCell ref="I1416:K1416"/>
    <mergeCell ref="L1416:O1416"/>
    <mergeCell ref="I1418:O1420"/>
    <mergeCell ref="I1421:O1422"/>
    <mergeCell ref="B1423:O1423"/>
    <mergeCell ref="A1424:A1461"/>
    <mergeCell ref="B1424:C1425"/>
    <mergeCell ref="D1424:O1424"/>
    <mergeCell ref="D1425:O1425"/>
    <mergeCell ref="C1426:G1428"/>
    <mergeCell ref="H1426:I1428"/>
    <mergeCell ref="J1426:K1428"/>
    <mergeCell ref="L1426:M1426"/>
    <mergeCell ref="N1426:O1426"/>
    <mergeCell ref="L1427:O1427"/>
    <mergeCell ref="L1428:M1428"/>
    <mergeCell ref="N1428:O1428"/>
    <mergeCell ref="C1429:F1429"/>
    <mergeCell ref="H1429:O1429"/>
    <mergeCell ref="C1430:F1430"/>
    <mergeCell ref="H1430:O1430"/>
    <mergeCell ref="C1431:F1431"/>
    <mergeCell ref="H1431:O1431"/>
    <mergeCell ref="G1435:G1436"/>
    <mergeCell ref="H1435:J1435"/>
    <mergeCell ref="K1435:M1435"/>
    <mergeCell ref="N1435:N1436"/>
    <mergeCell ref="O1435:O1437"/>
    <mergeCell ref="C1437:D1437"/>
    <mergeCell ref="C1438:D1438"/>
    <mergeCell ref="C1439:D1439"/>
    <mergeCell ref="C1446:E1447"/>
    <mergeCell ref="F1446:G1446"/>
    <mergeCell ref="H1446:I1446"/>
    <mergeCell ref="J1446:K1446"/>
    <mergeCell ref="M1446:N1446"/>
    <mergeCell ref="C1448:H1448"/>
    <mergeCell ref="I1448:K1448"/>
    <mergeCell ref="M1448:O1448"/>
    <mergeCell ref="C1449:E1450"/>
    <mergeCell ref="F1449:G1450"/>
    <mergeCell ref="L1450:O1450"/>
    <mergeCell ref="I1450:K1450"/>
    <mergeCell ref="C1445:D1445"/>
    <mergeCell ref="F1447:G1447"/>
    <mergeCell ref="H1447:I1447"/>
    <mergeCell ref="J1447:K1447"/>
    <mergeCell ref="M1447:N1447"/>
    <mergeCell ref="C1451:E1451"/>
    <mergeCell ref="F1451:G1451"/>
    <mergeCell ref="I1452:O1453"/>
    <mergeCell ref="I1454:K1454"/>
    <mergeCell ref="L1454:O1454"/>
    <mergeCell ref="I1457:O1459"/>
    <mergeCell ref="I1460:O1461"/>
    <mergeCell ref="A1462:O1462"/>
    <mergeCell ref="F1452:G1452"/>
    <mergeCell ref="I1449:K1449"/>
    <mergeCell ref="M1449:O1449"/>
    <mergeCell ref="I1455:K1455"/>
    <mergeCell ref="L1455:O1455"/>
    <mergeCell ref="C1453:E1453"/>
    <mergeCell ref="F1453:G1453"/>
    <mergeCell ref="C1454:E1454"/>
    <mergeCell ref="F1454:G1454"/>
    <mergeCell ref="C1455:E1455"/>
    <mergeCell ref="F1455:G1455"/>
    <mergeCell ref="I1456:K1456"/>
    <mergeCell ref="L1456:O1456"/>
    <mergeCell ref="B1463:O1463"/>
    <mergeCell ref="A1464:A1501"/>
    <mergeCell ref="B1464:C1465"/>
    <mergeCell ref="D1464:O1464"/>
    <mergeCell ref="C1466:G1468"/>
    <mergeCell ref="H1466:I1468"/>
    <mergeCell ref="J1466:K1468"/>
    <mergeCell ref="L1466:M1466"/>
    <mergeCell ref="N1466:O1466"/>
    <mergeCell ref="L1467:O1467"/>
    <mergeCell ref="L1468:M1468"/>
    <mergeCell ref="N1468:O1468"/>
    <mergeCell ref="C1469:F1469"/>
    <mergeCell ref="H1469:O1469"/>
    <mergeCell ref="C1475:D1476"/>
    <mergeCell ref="E1475:E1476"/>
    <mergeCell ref="F1475:F1476"/>
    <mergeCell ref="G1475:G1476"/>
    <mergeCell ref="H1475:J1475"/>
    <mergeCell ref="L1490:O1490"/>
    <mergeCell ref="C1491:E1491"/>
    <mergeCell ref="F1491:G1491"/>
    <mergeCell ref="C1470:F1470"/>
    <mergeCell ref="H1470:O1470"/>
    <mergeCell ref="C1471:F1471"/>
    <mergeCell ref="H1471:O1471"/>
    <mergeCell ref="C1481:D1481"/>
    <mergeCell ref="C1478:D1478"/>
    <mergeCell ref="C1479:D1479"/>
    <mergeCell ref="C1480:D1480"/>
    <mergeCell ref="C1472:F1472"/>
    <mergeCell ref="H1472:O1472"/>
    <mergeCell ref="A1503:A1540"/>
    <mergeCell ref="B1503:C1504"/>
    <mergeCell ref="C1505:G1507"/>
    <mergeCell ref="H1505:I1507"/>
    <mergeCell ref="J1505:K1507"/>
    <mergeCell ref="L1505:M1505"/>
    <mergeCell ref="N1505:O1505"/>
    <mergeCell ref="L1506:O1506"/>
    <mergeCell ref="L1507:M1507"/>
    <mergeCell ref="N1507:O1507"/>
    <mergeCell ref="C1514:D1515"/>
    <mergeCell ref="E1514:E1515"/>
    <mergeCell ref="F1514:F1515"/>
    <mergeCell ref="G1514:G1515"/>
    <mergeCell ref="H1514:J1514"/>
    <mergeCell ref="K1514:M1514"/>
    <mergeCell ref="N1514:N1515"/>
    <mergeCell ref="O1514:O1516"/>
    <mergeCell ref="H1526:I1526"/>
    <mergeCell ref="J1526:K1526"/>
    <mergeCell ref="M1526:N1526"/>
    <mergeCell ref="C1527:H1527"/>
    <mergeCell ref="M1527:O1527"/>
    <mergeCell ref="C1528:E1529"/>
    <mergeCell ref="F1528:G1529"/>
    <mergeCell ref="I1528:K1528"/>
    <mergeCell ref="M1528:O1528"/>
    <mergeCell ref="I1529:K1529"/>
    <mergeCell ref="L1529:O1529"/>
    <mergeCell ref="I1531:O1532"/>
    <mergeCell ref="C1532:E1532"/>
    <mergeCell ref="K1554:M1554"/>
    <mergeCell ref="N1554:N1555"/>
    <mergeCell ref="O1554:O1556"/>
    <mergeCell ref="C1563:D1563"/>
    <mergeCell ref="C1564:D1564"/>
    <mergeCell ref="C1565:E1566"/>
    <mergeCell ref="H1565:I1565"/>
    <mergeCell ref="J1565:K1565"/>
    <mergeCell ref="M1565:N1565"/>
    <mergeCell ref="H1566:I1566"/>
    <mergeCell ref="J1566:K1566"/>
    <mergeCell ref="M1566:N1566"/>
    <mergeCell ref="C1562:D1562"/>
    <mergeCell ref="C1560:D1560"/>
    <mergeCell ref="C1561:D1561"/>
    <mergeCell ref="C1567:H1567"/>
    <mergeCell ref="M1567:O1567"/>
    <mergeCell ref="I1567:K1567"/>
    <mergeCell ref="C1568:E1569"/>
    <mergeCell ref="F1568:G1569"/>
    <mergeCell ref="M1568:O1568"/>
    <mergeCell ref="I1571:O1572"/>
    <mergeCell ref="C1573:E1573"/>
    <mergeCell ref="F1573:G1573"/>
    <mergeCell ref="C1574:E1574"/>
    <mergeCell ref="F1574:G1574"/>
    <mergeCell ref="I1574:K1574"/>
    <mergeCell ref="L1574:O1574"/>
    <mergeCell ref="I1575:K1575"/>
    <mergeCell ref="L1575:O1575"/>
    <mergeCell ref="I1576:O1578"/>
    <mergeCell ref="I1579:O1580"/>
    <mergeCell ref="C1571:E1571"/>
    <mergeCell ref="F1571:G1571"/>
    <mergeCell ref="C1572:E1572"/>
    <mergeCell ref="F1572:G1572"/>
    <mergeCell ref="I1573:K1573"/>
    <mergeCell ref="L1573:O1573"/>
    <mergeCell ref="F1570:G1570"/>
    <mergeCell ref="L1569:O1569"/>
    <mergeCell ref="I1570:K1570"/>
    <mergeCell ref="L1570:O1570"/>
    <mergeCell ref="B1581:O1581"/>
    <mergeCell ref="A1582:A1619"/>
    <mergeCell ref="B1582:C1583"/>
    <mergeCell ref="D1583:O1583"/>
    <mergeCell ref="C1584:G1586"/>
    <mergeCell ref="H1584:I1586"/>
    <mergeCell ref="J1584:K1586"/>
    <mergeCell ref="L1584:M1584"/>
    <mergeCell ref="N1584:O1584"/>
    <mergeCell ref="L1585:O1585"/>
    <mergeCell ref="L1586:M1586"/>
    <mergeCell ref="N1586:O1586"/>
    <mergeCell ref="C1592:F1592"/>
    <mergeCell ref="H1592:O1592"/>
    <mergeCell ref="C1593:D1594"/>
    <mergeCell ref="E1593:E1594"/>
    <mergeCell ref="F1593:F1594"/>
    <mergeCell ref="G1593:G1594"/>
    <mergeCell ref="H1593:J1593"/>
    <mergeCell ref="K1593:M1593"/>
    <mergeCell ref="N1593:N1594"/>
    <mergeCell ref="O1593:O1595"/>
    <mergeCell ref="C1602:D1602"/>
    <mergeCell ref="C1603:D1603"/>
    <mergeCell ref="C1604:E1605"/>
    <mergeCell ref="H1604:I1604"/>
    <mergeCell ref="J1604:K1604"/>
    <mergeCell ref="M1604:N1604"/>
    <mergeCell ref="H1605:I1605"/>
    <mergeCell ref="J1605:K1605"/>
    <mergeCell ref="M1605:N1605"/>
    <mergeCell ref="C1606:H1606"/>
    <mergeCell ref="B1621:O1621"/>
    <mergeCell ref="A1622:A1659"/>
    <mergeCell ref="B1622:C1623"/>
    <mergeCell ref="D1622:O1622"/>
    <mergeCell ref="D1623:O1623"/>
    <mergeCell ref="C1624:G1626"/>
    <mergeCell ref="H1624:I1626"/>
    <mergeCell ref="J1624:K1626"/>
    <mergeCell ref="L1624:M1624"/>
    <mergeCell ref="N1624:O1624"/>
    <mergeCell ref="L1625:O1625"/>
    <mergeCell ref="L1626:M1626"/>
    <mergeCell ref="N1626:O1626"/>
    <mergeCell ref="C1630:F1630"/>
    <mergeCell ref="H1630:O1630"/>
    <mergeCell ref="C1631:F1631"/>
    <mergeCell ref="H1631:O1631"/>
    <mergeCell ref="C1632:F1632"/>
    <mergeCell ref="M1645:N1645"/>
    <mergeCell ref="C1646:H1646"/>
    <mergeCell ref="I1646:K1646"/>
    <mergeCell ref="M1646:O1646"/>
    <mergeCell ref="C1647:E1648"/>
    <mergeCell ref="F1647:G1648"/>
    <mergeCell ref="I1647:K1647"/>
    <mergeCell ref="M1647:O1647"/>
    <mergeCell ref="C1650:E1650"/>
    <mergeCell ref="F1650:G1650"/>
    <mergeCell ref="I1650:O1651"/>
    <mergeCell ref="C1651:E1651"/>
    <mergeCell ref="F1651:G1651"/>
    <mergeCell ref="C1652:E1652"/>
    <mergeCell ref="L1652:O1652"/>
    <mergeCell ref="I1648:K1648"/>
    <mergeCell ref="L1648:O1648"/>
    <mergeCell ref="C1649:E1649"/>
    <mergeCell ref="F1649:G1649"/>
    <mergeCell ref="I1649:K1649"/>
    <mergeCell ref="L1649:O1649"/>
    <mergeCell ref="I1654:K1654"/>
    <mergeCell ref="L1654:O1654"/>
    <mergeCell ref="I1655:O1657"/>
    <mergeCell ref="I1658:O1659"/>
    <mergeCell ref="B1660:O1660"/>
    <mergeCell ref="A1661:A1698"/>
    <mergeCell ref="B1661:C1662"/>
    <mergeCell ref="D1661:O1661"/>
    <mergeCell ref="D1662:O1662"/>
    <mergeCell ref="C1663:G1665"/>
    <mergeCell ref="H1663:I1665"/>
    <mergeCell ref="J1663:K1665"/>
    <mergeCell ref="L1663:M1663"/>
    <mergeCell ref="N1663:O1663"/>
    <mergeCell ref="L1664:O1664"/>
    <mergeCell ref="L1665:M1665"/>
    <mergeCell ref="N1665:O1665"/>
    <mergeCell ref="C1669:F1669"/>
    <mergeCell ref="H1669:O1669"/>
    <mergeCell ref="C1670:F1670"/>
    <mergeCell ref="H1670:O1670"/>
    <mergeCell ref="C1671:F1671"/>
    <mergeCell ref="H1671:O1671"/>
    <mergeCell ref="C1672:D1673"/>
    <mergeCell ref="E1672:E1673"/>
    <mergeCell ref="H1683:I1683"/>
    <mergeCell ref="J1683:K1683"/>
    <mergeCell ref="M1683:N1683"/>
    <mergeCell ref="H1684:I1684"/>
    <mergeCell ref="J1684:K1684"/>
    <mergeCell ref="M1684:N1684"/>
    <mergeCell ref="C1685:H1685"/>
    <mergeCell ref="I1685:K1685"/>
    <mergeCell ref="M1685:O1685"/>
    <mergeCell ref="C1686:E1687"/>
    <mergeCell ref="F1686:G1687"/>
    <mergeCell ref="I1686:K1686"/>
    <mergeCell ref="M1686:O1686"/>
    <mergeCell ref="C1689:E1689"/>
    <mergeCell ref="F1689:G1689"/>
    <mergeCell ref="I1689:O1690"/>
    <mergeCell ref="C1690:E1690"/>
    <mergeCell ref="F1690:G1690"/>
    <mergeCell ref="I1691:K1691"/>
    <mergeCell ref="L1691:O1691"/>
    <mergeCell ref="C1692:E1692"/>
    <mergeCell ref="F1692:G1692"/>
    <mergeCell ref="I1692:K1692"/>
    <mergeCell ref="L1692:O1692"/>
    <mergeCell ref="I1697:O1698"/>
    <mergeCell ref="A1699:O1699"/>
    <mergeCell ref="B1700:O1700"/>
    <mergeCell ref="A1701:A1738"/>
    <mergeCell ref="B1701:C1702"/>
    <mergeCell ref="D1701:O1701"/>
    <mergeCell ref="D1702:O1702"/>
    <mergeCell ref="C1703:G1705"/>
    <mergeCell ref="H1703:I1705"/>
    <mergeCell ref="J1703:K1705"/>
    <mergeCell ref="L1703:M1703"/>
    <mergeCell ref="N1703:O1703"/>
    <mergeCell ref="L1704:O1704"/>
    <mergeCell ref="L1705:M1705"/>
    <mergeCell ref="N1705:O1705"/>
    <mergeCell ref="C1707:F1707"/>
    <mergeCell ref="H1707:O1707"/>
    <mergeCell ref="C1708:F1708"/>
    <mergeCell ref="H1708:O1708"/>
    <mergeCell ref="C1709:F1709"/>
    <mergeCell ref="H1709:O1709"/>
    <mergeCell ref="C1710:F1710"/>
    <mergeCell ref="H1710:O1710"/>
    <mergeCell ref="C1711:F1711"/>
    <mergeCell ref="H1711:O1711"/>
    <mergeCell ref="C1712:D1713"/>
    <mergeCell ref="M1723:N1723"/>
    <mergeCell ref="H1724:I1724"/>
    <mergeCell ref="J1724:K1724"/>
    <mergeCell ref="M1724:N1724"/>
    <mergeCell ref="C1725:H1725"/>
    <mergeCell ref="M1725:O1725"/>
    <mergeCell ref="C1726:E1727"/>
    <mergeCell ref="F1726:G1727"/>
    <mergeCell ref="M1726:O1726"/>
    <mergeCell ref="C1728:E1728"/>
    <mergeCell ref="F1728:G1728"/>
    <mergeCell ref="I1728:K1728"/>
    <mergeCell ref="L1728:O1728"/>
    <mergeCell ref="C1731:E1731"/>
    <mergeCell ref="F1731:G1731"/>
    <mergeCell ref="I1731:K1731"/>
    <mergeCell ref="L1731:O1731"/>
    <mergeCell ref="I1732:K1732"/>
    <mergeCell ref="L1732:O1732"/>
    <mergeCell ref="I1733:K1733"/>
    <mergeCell ref="L1733:O1733"/>
    <mergeCell ref="I1734:O1736"/>
    <mergeCell ref="I1737:O1738"/>
    <mergeCell ref="B1739:O1739"/>
    <mergeCell ref="A1740:A1777"/>
    <mergeCell ref="B1740:C1741"/>
    <mergeCell ref="D1740:O1740"/>
    <mergeCell ref="D1741:O1741"/>
    <mergeCell ref="C1742:G1744"/>
    <mergeCell ref="H1742:I1744"/>
    <mergeCell ref="J1742:K1744"/>
    <mergeCell ref="L1742:M1742"/>
    <mergeCell ref="N1742:O1742"/>
    <mergeCell ref="L1743:O1743"/>
    <mergeCell ref="L1744:M1744"/>
    <mergeCell ref="N1744:O1744"/>
    <mergeCell ref="C1746:F1746"/>
    <mergeCell ref="H1746:O1746"/>
    <mergeCell ref="C1747:F1747"/>
    <mergeCell ref="H1747:O1747"/>
    <mergeCell ref="C1748:F1748"/>
    <mergeCell ref="H1748:O1748"/>
    <mergeCell ref="C1749:F1749"/>
    <mergeCell ref="H1749:O1749"/>
    <mergeCell ref="C1750:F1750"/>
    <mergeCell ref="H1750:O1750"/>
    <mergeCell ref="C1751:D1752"/>
    <mergeCell ref="E1751:E1752"/>
    <mergeCell ref="F1751:F1752"/>
    <mergeCell ref="G1751:G1752"/>
    <mergeCell ref="K1751:M1751"/>
    <mergeCell ref="N1751:N1752"/>
    <mergeCell ref="O1751:O1753"/>
    <mergeCell ref="C1756:D1756"/>
    <mergeCell ref="C1757:D1757"/>
    <mergeCell ref="C1758:D1758"/>
    <mergeCell ref="C1759:D1759"/>
    <mergeCell ref="C1760:D1760"/>
    <mergeCell ref="C1761:D1761"/>
    <mergeCell ref="C1762:E1763"/>
    <mergeCell ref="H1762:I1762"/>
    <mergeCell ref="J1762:K1762"/>
    <mergeCell ref="M1762:N1762"/>
    <mergeCell ref="H1763:I1763"/>
    <mergeCell ref="J1763:K1763"/>
    <mergeCell ref="M1763:N1763"/>
    <mergeCell ref="H1751:J1751"/>
    <mergeCell ref="C1753:D1753"/>
    <mergeCell ref="C1754:D1754"/>
    <mergeCell ref="C1755:D1755"/>
    <mergeCell ref="C1770:E1770"/>
    <mergeCell ref="F1770:G1770"/>
    <mergeCell ref="I1770:K1770"/>
    <mergeCell ref="L1770:O1770"/>
    <mergeCell ref="C1771:E1771"/>
    <mergeCell ref="F1771:G1771"/>
    <mergeCell ref="I1771:K1771"/>
    <mergeCell ref="L1771:O1771"/>
    <mergeCell ref="I1772:K1772"/>
    <mergeCell ref="L1772:O1772"/>
    <mergeCell ref="I1773:O1775"/>
    <mergeCell ref="I1776:O1777"/>
    <mergeCell ref="A1778:O1778"/>
    <mergeCell ref="B1779:O1779"/>
    <mergeCell ref="A1780:A1817"/>
    <mergeCell ref="B1780:C1781"/>
    <mergeCell ref="D1780:O1780"/>
    <mergeCell ref="D1781:O1781"/>
    <mergeCell ref="C1782:G1784"/>
    <mergeCell ref="H1782:I1784"/>
    <mergeCell ref="J1782:K1784"/>
    <mergeCell ref="L1782:M1782"/>
    <mergeCell ref="N1782:O1782"/>
    <mergeCell ref="L1783:O1783"/>
    <mergeCell ref="L1784:M1784"/>
    <mergeCell ref="N1784:O1784"/>
    <mergeCell ref="C1785:F1785"/>
    <mergeCell ref="H1785:O1785"/>
    <mergeCell ref="C1786:F1786"/>
    <mergeCell ref="H1786:O1786"/>
    <mergeCell ref="C1787:F1787"/>
    <mergeCell ref="H1787:O1787"/>
    <mergeCell ref="C1788:F1788"/>
    <mergeCell ref="H1788:O1788"/>
    <mergeCell ref="C1789:F1789"/>
    <mergeCell ref="H1789:O1789"/>
    <mergeCell ref="C1790:F1790"/>
    <mergeCell ref="H1790:O1790"/>
    <mergeCell ref="C1791:D1792"/>
    <mergeCell ref="E1791:E1792"/>
    <mergeCell ref="F1791:F1792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G1791:G1792"/>
    <mergeCell ref="H1791:J1791"/>
    <mergeCell ref="K1791:M1791"/>
    <mergeCell ref="N1791:N1792"/>
    <mergeCell ref="O1791:O1793"/>
    <mergeCell ref="C1793:D1793"/>
    <mergeCell ref="A1819:A1856"/>
    <mergeCell ref="B1819:C1820"/>
    <mergeCell ref="D1819:O1819"/>
    <mergeCell ref="D1820:O1820"/>
    <mergeCell ref="C1821:G1823"/>
    <mergeCell ref="H1821:I1823"/>
    <mergeCell ref="J1821:K1823"/>
    <mergeCell ref="L1821:M1821"/>
    <mergeCell ref="N1821:O1821"/>
    <mergeCell ref="L1822:O1822"/>
    <mergeCell ref="L1823:M1823"/>
    <mergeCell ref="N1823:O1823"/>
    <mergeCell ref="C1824:F1824"/>
    <mergeCell ref="H1824:O1824"/>
    <mergeCell ref="C1825:F1825"/>
    <mergeCell ref="H1825:O1825"/>
    <mergeCell ref="C1826:F1826"/>
    <mergeCell ref="H1826:O1826"/>
    <mergeCell ref="C1827:F1827"/>
    <mergeCell ref="H1827:O1827"/>
    <mergeCell ref="C1828:F1828"/>
    <mergeCell ref="H1828:O1828"/>
    <mergeCell ref="C1829:F1829"/>
    <mergeCell ref="H1829:O1829"/>
    <mergeCell ref="C1830:D1831"/>
    <mergeCell ref="E1830:E1831"/>
    <mergeCell ref="F1846:G1846"/>
    <mergeCell ref="I1846:K1846"/>
    <mergeCell ref="L1846:O1846"/>
    <mergeCell ref="C1847:E1847"/>
    <mergeCell ref="K1830:M1830"/>
    <mergeCell ref="N1830:N1831"/>
    <mergeCell ref="C1843:H1843"/>
    <mergeCell ref="I1843:K1843"/>
    <mergeCell ref="C1841:E1842"/>
    <mergeCell ref="H1841:I1841"/>
    <mergeCell ref="J1841:K1841"/>
    <mergeCell ref="M1841:N1841"/>
    <mergeCell ref="H1842:I1842"/>
    <mergeCell ref="J1842:K1842"/>
    <mergeCell ref="M1842:N1842"/>
    <mergeCell ref="M1843:O1843"/>
    <mergeCell ref="C1844:E1845"/>
    <mergeCell ref="F1844:G1845"/>
    <mergeCell ref="C1846:E1846"/>
    <mergeCell ref="F1847:G1847"/>
    <mergeCell ref="C1848:E1848"/>
    <mergeCell ref="F1848:G1848"/>
    <mergeCell ref="C1849:E1849"/>
    <mergeCell ref="F1849:G1849"/>
    <mergeCell ref="I1849:K1849"/>
    <mergeCell ref="L1849:O1849"/>
    <mergeCell ref="C1851:E1856"/>
    <mergeCell ref="F1851:G1851"/>
    <mergeCell ref="F1852:G1852"/>
    <mergeCell ref="F1853:G1853"/>
    <mergeCell ref="F1854:G1854"/>
    <mergeCell ref="F1855:G1855"/>
    <mergeCell ref="F1856:G1856"/>
    <mergeCell ref="I1855:O1856"/>
    <mergeCell ref="A1857:O1857"/>
    <mergeCell ref="B1858:O1858"/>
    <mergeCell ref="A1859:A1896"/>
    <mergeCell ref="B1859:C1860"/>
    <mergeCell ref="D1859:O1859"/>
    <mergeCell ref="D1860:O1860"/>
    <mergeCell ref="C1861:G1863"/>
    <mergeCell ref="H1861:I1863"/>
    <mergeCell ref="J1861:K1863"/>
    <mergeCell ref="L1861:M1861"/>
    <mergeCell ref="N1861:O1861"/>
    <mergeCell ref="L1862:O1862"/>
    <mergeCell ref="L1863:M1863"/>
    <mergeCell ref="N1863:O1863"/>
    <mergeCell ref="C1864:F1864"/>
    <mergeCell ref="H1864:O1864"/>
    <mergeCell ref="C1865:F1865"/>
    <mergeCell ref="H1865:O1865"/>
    <mergeCell ref="C1866:F1866"/>
    <mergeCell ref="H1866:O1866"/>
    <mergeCell ref="C1867:F1867"/>
    <mergeCell ref="H1867:O1867"/>
    <mergeCell ref="C1868:F1868"/>
    <mergeCell ref="H1868:O1868"/>
    <mergeCell ref="C1869:F1869"/>
    <mergeCell ref="H1869:O1869"/>
    <mergeCell ref="C1870:D1871"/>
    <mergeCell ref="E1870:E1871"/>
    <mergeCell ref="F1870:F1871"/>
    <mergeCell ref="G1870:G1871"/>
    <mergeCell ref="H1870:J1870"/>
    <mergeCell ref="K1870:M1870"/>
    <mergeCell ref="N1870:N1871"/>
    <mergeCell ref="O1870:O1872"/>
    <mergeCell ref="C1872:D1872"/>
    <mergeCell ref="C1873:D1873"/>
    <mergeCell ref="C1874:D1874"/>
    <mergeCell ref="C1875:D1875"/>
    <mergeCell ref="C1876:D1876"/>
    <mergeCell ref="C1877:D1877"/>
    <mergeCell ref="C1878:D1878"/>
    <mergeCell ref="C1879:D1879"/>
    <mergeCell ref="C1880:D1880"/>
    <mergeCell ref="C1881:E1882"/>
    <mergeCell ref="F1881:G1881"/>
    <mergeCell ref="H1881:I1881"/>
    <mergeCell ref="J1881:K1881"/>
    <mergeCell ref="M1881:N1881"/>
    <mergeCell ref="F1882:G1882"/>
    <mergeCell ref="H1882:I1882"/>
    <mergeCell ref="J1882:K1882"/>
    <mergeCell ref="M1882:N1882"/>
    <mergeCell ref="C1887:E1887"/>
    <mergeCell ref="F1887:G1887"/>
    <mergeCell ref="I1887:O1888"/>
    <mergeCell ref="C1888:E1888"/>
    <mergeCell ref="F1888:G1888"/>
    <mergeCell ref="C1889:E1889"/>
    <mergeCell ref="F1889:G1889"/>
    <mergeCell ref="I1889:K1889"/>
    <mergeCell ref="L1889:O1889"/>
    <mergeCell ref="C1886:E1886"/>
    <mergeCell ref="F1886:G1886"/>
    <mergeCell ref="I1886:K1886"/>
    <mergeCell ref="L1886:O1886"/>
    <mergeCell ref="C1890:E1890"/>
    <mergeCell ref="F1890:G1890"/>
    <mergeCell ref="I1890:K1890"/>
    <mergeCell ref="L1890:O1890"/>
    <mergeCell ref="I1891:K1891"/>
    <mergeCell ref="L1891:O1891"/>
    <mergeCell ref="I1892:O1894"/>
    <mergeCell ref="C1891:E1896"/>
    <mergeCell ref="F1891:G1891"/>
    <mergeCell ref="F1892:G1892"/>
    <mergeCell ref="F1893:G1893"/>
    <mergeCell ref="F1894:G1894"/>
    <mergeCell ref="F1895:G1895"/>
    <mergeCell ref="F1896:G1896"/>
    <mergeCell ref="I1895:O1896"/>
    <mergeCell ref="B1897:O1897"/>
    <mergeCell ref="A1898:A1935"/>
    <mergeCell ref="B1898:C1899"/>
    <mergeCell ref="D1898:O1898"/>
    <mergeCell ref="D1899:O1899"/>
    <mergeCell ref="C1900:G1902"/>
    <mergeCell ref="H1900:I1902"/>
    <mergeCell ref="J1900:K1902"/>
    <mergeCell ref="L1900:M1900"/>
    <mergeCell ref="N1900:O1900"/>
    <mergeCell ref="L1902:M1902"/>
    <mergeCell ref="N1902:O1902"/>
    <mergeCell ref="C1903:F1903"/>
    <mergeCell ref="H1903:O1903"/>
    <mergeCell ref="C1904:F1904"/>
    <mergeCell ref="H1904:O1904"/>
    <mergeCell ref="C1905:F1905"/>
    <mergeCell ref="H1905:O1905"/>
    <mergeCell ref="C1906:F1906"/>
    <mergeCell ref="H1906:O1906"/>
    <mergeCell ref="C1907:F1907"/>
    <mergeCell ref="H1907:O1907"/>
    <mergeCell ref="C1908:F1908"/>
    <mergeCell ref="H1908:O1908"/>
    <mergeCell ref="C1909:D1910"/>
    <mergeCell ref="E1909:E1910"/>
    <mergeCell ref="F1909:F1910"/>
    <mergeCell ref="H1921:I1921"/>
    <mergeCell ref="J1921:K1921"/>
    <mergeCell ref="M1921:N1921"/>
    <mergeCell ref="C1922:H1922"/>
    <mergeCell ref="I1922:K1922"/>
    <mergeCell ref="B1938:C1939"/>
    <mergeCell ref="D1938:O1938"/>
    <mergeCell ref="D1939:O1939"/>
    <mergeCell ref="C1916:D1916"/>
    <mergeCell ref="C1917:D1917"/>
    <mergeCell ref="C1918:D1918"/>
    <mergeCell ref="C1919:D1919"/>
    <mergeCell ref="C1920:E1921"/>
    <mergeCell ref="F1920:G1920"/>
    <mergeCell ref="H1920:I1920"/>
    <mergeCell ref="J1920:K1920"/>
    <mergeCell ref="M1920:N1920"/>
    <mergeCell ref="F1921:G1921"/>
    <mergeCell ref="C1925:E1925"/>
    <mergeCell ref="F1925:G1925"/>
    <mergeCell ref="I1925:K1925"/>
    <mergeCell ref="L1925:O1925"/>
    <mergeCell ref="C1944:F1944"/>
    <mergeCell ref="H1944:O1944"/>
    <mergeCell ref="C1945:F1945"/>
    <mergeCell ref="H1945:O1945"/>
    <mergeCell ref="C1946:F1946"/>
    <mergeCell ref="H1946:O1946"/>
    <mergeCell ref="C1947:F1947"/>
    <mergeCell ref="H1947:O1947"/>
    <mergeCell ref="C1948:F1948"/>
    <mergeCell ref="H1948:O1948"/>
    <mergeCell ref="C1949:D1950"/>
    <mergeCell ref="E1949:E1950"/>
    <mergeCell ref="F1949:F1950"/>
    <mergeCell ref="G1949:G1950"/>
    <mergeCell ref="H1949:J1949"/>
    <mergeCell ref="K1949:M1949"/>
    <mergeCell ref="N1949:N1950"/>
    <mergeCell ref="O1949:O1951"/>
    <mergeCell ref="C1951:D1951"/>
    <mergeCell ref="C1952:D1952"/>
    <mergeCell ref="C1962:H1962"/>
    <mergeCell ref="I1962:K1962"/>
    <mergeCell ref="M1962:O1962"/>
    <mergeCell ref="C1963:E1964"/>
    <mergeCell ref="F1963:G1964"/>
    <mergeCell ref="I1963:K1963"/>
    <mergeCell ref="M1963:O1963"/>
    <mergeCell ref="I1964:K1964"/>
    <mergeCell ref="L1964:O1964"/>
    <mergeCell ref="C1965:E1965"/>
    <mergeCell ref="F1965:G1965"/>
    <mergeCell ref="I1965:K1965"/>
    <mergeCell ref="L1965:O1965"/>
    <mergeCell ref="I1969:K1969"/>
    <mergeCell ref="I1970:K1970"/>
    <mergeCell ref="L1970:O1970"/>
    <mergeCell ref="A1977:A2014"/>
    <mergeCell ref="B1977:C1978"/>
    <mergeCell ref="D1977:O1977"/>
    <mergeCell ref="D1978:O1978"/>
    <mergeCell ref="C1979:G1981"/>
    <mergeCell ref="H1979:I1981"/>
    <mergeCell ref="J1979:K1981"/>
    <mergeCell ref="L1979:M1979"/>
    <mergeCell ref="N1979:O1979"/>
    <mergeCell ref="L1981:M1981"/>
    <mergeCell ref="N1981:O1981"/>
    <mergeCell ref="C1982:F1982"/>
    <mergeCell ref="H1982:O1982"/>
    <mergeCell ref="C1983:F1983"/>
    <mergeCell ref="H1983:O1983"/>
    <mergeCell ref="C1984:F1984"/>
    <mergeCell ref="H1984:O1984"/>
    <mergeCell ref="C1985:F1985"/>
    <mergeCell ref="H1985:O1985"/>
    <mergeCell ref="C1986:F1986"/>
    <mergeCell ref="H1986:O1986"/>
    <mergeCell ref="C1987:F1987"/>
    <mergeCell ref="H1987:O1987"/>
    <mergeCell ref="C1988:D1989"/>
    <mergeCell ref="E1988:E1989"/>
    <mergeCell ref="F1988:F1989"/>
    <mergeCell ref="G1988:G1989"/>
    <mergeCell ref="H1988:J1988"/>
    <mergeCell ref="K1988:M1988"/>
    <mergeCell ref="C2001:H2001"/>
    <mergeCell ref="I2001:K2001"/>
    <mergeCell ref="M2001:O2001"/>
    <mergeCell ref="B2017:C2018"/>
    <mergeCell ref="D2017:O2017"/>
    <mergeCell ref="D2018:O2018"/>
    <mergeCell ref="C2005:E2005"/>
    <mergeCell ref="F2005:G2005"/>
    <mergeCell ref="I2005:O2006"/>
    <mergeCell ref="C2006:E2006"/>
    <mergeCell ref="F2006:G2006"/>
    <mergeCell ref="I2013:O2014"/>
    <mergeCell ref="A2015:O2015"/>
    <mergeCell ref="B2016:O2016"/>
    <mergeCell ref="A2017:A2054"/>
    <mergeCell ref="H2023:O2023"/>
    <mergeCell ref="C2024:F2024"/>
    <mergeCell ref="H2024:O2024"/>
    <mergeCell ref="C2025:F2025"/>
    <mergeCell ref="H2025:O2025"/>
    <mergeCell ref="C2031:D2031"/>
    <mergeCell ref="C2032:D2032"/>
    <mergeCell ref="C2033:D2033"/>
    <mergeCell ref="C2034:D2034"/>
    <mergeCell ref="C2035:D2035"/>
    <mergeCell ref="C2036:D2036"/>
    <mergeCell ref="C2037:D2037"/>
    <mergeCell ref="C2038:D2038"/>
    <mergeCell ref="I2047:K2047"/>
    <mergeCell ref="C2026:F2026"/>
    <mergeCell ref="H2026:O2026"/>
    <mergeCell ref="C2039:E2040"/>
    <mergeCell ref="F2039:G2039"/>
    <mergeCell ref="H2039:I2039"/>
    <mergeCell ref="J2039:K2039"/>
    <mergeCell ref="C1991:D1991"/>
    <mergeCell ref="C1992:D1992"/>
    <mergeCell ref="C2072:D2072"/>
    <mergeCell ref="C2073:D2073"/>
    <mergeCell ref="N2060:O2060"/>
    <mergeCell ref="C2061:F2061"/>
    <mergeCell ref="H2061:O2061"/>
    <mergeCell ref="C2062:F2062"/>
    <mergeCell ref="C2066:F2066"/>
    <mergeCell ref="H2066:O2066"/>
    <mergeCell ref="C2067:D2068"/>
    <mergeCell ref="E2067:E2068"/>
    <mergeCell ref="F2067:F2068"/>
    <mergeCell ref="G2067:G2068"/>
    <mergeCell ref="H2065:O2065"/>
    <mergeCell ref="H2067:J2067"/>
    <mergeCell ref="K2067:M2067"/>
    <mergeCell ref="N2067:N2068"/>
    <mergeCell ref="O2067:O2069"/>
    <mergeCell ref="N2058:O2058"/>
    <mergeCell ref="L2059:O2059"/>
    <mergeCell ref="L2060:M2060"/>
    <mergeCell ref="C2019:G2021"/>
    <mergeCell ref="H2019:I2021"/>
    <mergeCell ref="J2019:K2021"/>
    <mergeCell ref="L2019:M2019"/>
    <mergeCell ref="N2019:O2019"/>
    <mergeCell ref="L2021:M2021"/>
    <mergeCell ref="N2021:O2021"/>
    <mergeCell ref="C2022:F2022"/>
    <mergeCell ref="H2022:O2022"/>
    <mergeCell ref="C2023:F2023"/>
    <mergeCell ref="M2079:N2079"/>
    <mergeCell ref="M2039:N2039"/>
    <mergeCell ref="F2040:G2040"/>
    <mergeCell ref="H2040:I2040"/>
    <mergeCell ref="J2040:K2040"/>
    <mergeCell ref="M2040:N2040"/>
    <mergeCell ref="C2041:H2041"/>
    <mergeCell ref="I2041:K2041"/>
    <mergeCell ref="M2041:O2041"/>
    <mergeCell ref="C2042:E2043"/>
    <mergeCell ref="F2042:G2043"/>
    <mergeCell ref="I2042:K2042"/>
    <mergeCell ref="M2042:O2042"/>
    <mergeCell ref="I2043:K2043"/>
    <mergeCell ref="L2043:O2043"/>
    <mergeCell ref="E2028:E2029"/>
    <mergeCell ref="F2028:F2029"/>
    <mergeCell ref="G2028:G2029"/>
    <mergeCell ref="H2028:J2028"/>
    <mergeCell ref="K2028:M2028"/>
    <mergeCell ref="N2028:N2029"/>
    <mergeCell ref="O2028:O2030"/>
    <mergeCell ref="C2030:D2030"/>
    <mergeCell ref="C2069:D2069"/>
    <mergeCell ref="C2070:D2070"/>
    <mergeCell ref="C2071:D2071"/>
    <mergeCell ref="L2047:O2047"/>
    <mergeCell ref="C2048:E2048"/>
    <mergeCell ref="I2048:K2048"/>
    <mergeCell ref="L2048:O2048"/>
    <mergeCell ref="L2049:O2049"/>
    <mergeCell ref="I2050:O2052"/>
    <mergeCell ref="D2057:O2057"/>
    <mergeCell ref="C2058:G2060"/>
    <mergeCell ref="H2058:I2060"/>
    <mergeCell ref="J2058:K2060"/>
    <mergeCell ref="L2058:M2058"/>
    <mergeCell ref="L2139:M2139"/>
    <mergeCell ref="N2139:O2139"/>
    <mergeCell ref="C2140:F2140"/>
    <mergeCell ref="H2140:O2140"/>
    <mergeCell ref="C2075:D2075"/>
    <mergeCell ref="C2076:D2076"/>
    <mergeCell ref="C2077:D2077"/>
    <mergeCell ref="C2078:E2079"/>
    <mergeCell ref="F2078:G2078"/>
    <mergeCell ref="H2078:I2078"/>
    <mergeCell ref="J2078:K2078"/>
    <mergeCell ref="M2078:N2078"/>
    <mergeCell ref="F2079:G2079"/>
    <mergeCell ref="H2079:I2079"/>
    <mergeCell ref="J2079:K2079"/>
    <mergeCell ref="I2081:K2081"/>
    <mergeCell ref="F2087:G2087"/>
    <mergeCell ref="L2087:O2087"/>
    <mergeCell ref="C2141:F2141"/>
    <mergeCell ref="H2141:O2141"/>
    <mergeCell ref="C2142:F2142"/>
    <mergeCell ref="H2142:O2142"/>
    <mergeCell ref="C2143:F2143"/>
    <mergeCell ref="H2143:O2143"/>
    <mergeCell ref="C2144:F2144"/>
    <mergeCell ref="H2144:O2144"/>
    <mergeCell ref="F2085:G2085"/>
    <mergeCell ref="M2081:O2081"/>
    <mergeCell ref="I2082:K2082"/>
    <mergeCell ref="L2082:O2082"/>
    <mergeCell ref="F2084:G2084"/>
    <mergeCell ref="I2084:O2085"/>
    <mergeCell ref="C2085:E2085"/>
    <mergeCell ref="M2120:O2120"/>
    <mergeCell ref="C2121:E2122"/>
    <mergeCell ref="F2121:G2122"/>
    <mergeCell ref="I2121:K2121"/>
    <mergeCell ref="M2121:O2121"/>
    <mergeCell ref="I2122:K2122"/>
    <mergeCell ref="L2122:O2122"/>
    <mergeCell ref="C2114:D2114"/>
    <mergeCell ref="C2105:F2105"/>
    <mergeCell ref="H2105:O2105"/>
    <mergeCell ref="C2106:F2106"/>
    <mergeCell ref="H2106:O2106"/>
    <mergeCell ref="C2107:D2108"/>
    <mergeCell ref="L2088:O2088"/>
    <mergeCell ref="I2089:O2091"/>
    <mergeCell ref="K2107:M2107"/>
    <mergeCell ref="N2107:N2108"/>
    <mergeCell ref="C2154:D2154"/>
    <mergeCell ref="C2155:D2155"/>
    <mergeCell ref="C2156:D2156"/>
    <mergeCell ref="C2160:E2161"/>
    <mergeCell ref="C2151:D2151"/>
    <mergeCell ref="I2166:K2166"/>
    <mergeCell ref="L2166:O2166"/>
    <mergeCell ref="I2167:K2167"/>
    <mergeCell ref="L2167:O2167"/>
    <mergeCell ref="I2168:O2170"/>
    <mergeCell ref="I2171:O2172"/>
    <mergeCell ref="C2146:D2147"/>
    <mergeCell ref="E2146:E2147"/>
    <mergeCell ref="F2146:F2147"/>
    <mergeCell ref="G2146:G2147"/>
    <mergeCell ref="H2146:J2146"/>
    <mergeCell ref="K2146:M2146"/>
    <mergeCell ref="N2146:N2147"/>
    <mergeCell ref="O2146:O2148"/>
    <mergeCell ref="C2148:D2148"/>
    <mergeCell ref="J2157:K2157"/>
    <mergeCell ref="M2157:N2157"/>
    <mergeCell ref="F2158:G2158"/>
    <mergeCell ref="H2158:I2158"/>
    <mergeCell ref="J2158:K2158"/>
    <mergeCell ref="M2158:N2158"/>
    <mergeCell ref="C2159:H2159"/>
    <mergeCell ref="I2159:K2159"/>
    <mergeCell ref="M2159:O2159"/>
    <mergeCell ref="C2149:D2149"/>
    <mergeCell ref="C2150:D2150"/>
    <mergeCell ref="C2167:E2172"/>
    <mergeCell ref="A2173:O2173"/>
    <mergeCell ref="I2162:K2162"/>
    <mergeCell ref="C2162:E2162"/>
    <mergeCell ref="F2162:G2162"/>
    <mergeCell ref="L2162:O2162"/>
    <mergeCell ref="C2163:E2163"/>
    <mergeCell ref="F2163:G2163"/>
    <mergeCell ref="I2163:O2164"/>
    <mergeCell ref="C2164:E2164"/>
    <mergeCell ref="F2164:G2164"/>
    <mergeCell ref="C2165:E2165"/>
    <mergeCell ref="F2165:G2165"/>
    <mergeCell ref="I2165:K2165"/>
    <mergeCell ref="L2165:O2165"/>
    <mergeCell ref="C2166:E2166"/>
    <mergeCell ref="F2166:G2166"/>
    <mergeCell ref="A2135:A2172"/>
    <mergeCell ref="B2135:C2136"/>
    <mergeCell ref="D2135:O2135"/>
    <mergeCell ref="D2136:O2136"/>
    <mergeCell ref="C2137:G2139"/>
    <mergeCell ref="H2137:I2139"/>
    <mergeCell ref="J2137:K2139"/>
    <mergeCell ref="L2137:M2137"/>
    <mergeCell ref="N2137:O2137"/>
    <mergeCell ref="L2138:O2138"/>
    <mergeCell ref="F2160:G2161"/>
    <mergeCell ref="I2160:K2160"/>
    <mergeCell ref="M2160:O2160"/>
    <mergeCell ref="I2161:K2161"/>
    <mergeCell ref="L2161:O2161"/>
    <mergeCell ref="C2153:D2153"/>
    <mergeCell ref="B2174:O2174"/>
    <mergeCell ref="A2175:A2212"/>
    <mergeCell ref="B2175:C2176"/>
    <mergeCell ref="D2175:O2175"/>
    <mergeCell ref="D2176:O2176"/>
    <mergeCell ref="C2177:G2179"/>
    <mergeCell ref="H2177:I2179"/>
    <mergeCell ref="J2177:K2179"/>
    <mergeCell ref="L2177:M2177"/>
    <mergeCell ref="N2177:O2177"/>
    <mergeCell ref="L2178:O2178"/>
    <mergeCell ref="C2180:F2180"/>
    <mergeCell ref="H2180:O2180"/>
    <mergeCell ref="C2181:F2181"/>
    <mergeCell ref="H2181:O2181"/>
    <mergeCell ref="C2186:D2187"/>
    <mergeCell ref="E2186:E2187"/>
    <mergeCell ref="F2186:F2187"/>
    <mergeCell ref="L2179:M2179"/>
    <mergeCell ref="N2179:O2179"/>
    <mergeCell ref="C2182:F2182"/>
    <mergeCell ref="H2182:O2182"/>
    <mergeCell ref="C2183:F2183"/>
    <mergeCell ref="H2183:O2183"/>
    <mergeCell ref="C2184:F2184"/>
    <mergeCell ref="H2184:O2184"/>
    <mergeCell ref="C2185:F2185"/>
    <mergeCell ref="H2185:O2185"/>
    <mergeCell ref="C2191:D2191"/>
    <mergeCell ref="C2192:D2192"/>
    <mergeCell ref="C2193:D2193"/>
    <mergeCell ref="C2194:D2194"/>
    <mergeCell ref="C2195:D2195"/>
    <mergeCell ref="F2202:G2202"/>
    <mergeCell ref="I2211:O2212"/>
    <mergeCell ref="D2215:O2215"/>
    <mergeCell ref="C2220:F2220"/>
    <mergeCell ref="H2220:O2220"/>
    <mergeCell ref="C2221:F2221"/>
    <mergeCell ref="H2221:O2221"/>
    <mergeCell ref="C2222:F2222"/>
    <mergeCell ref="H2222:O2222"/>
    <mergeCell ref="C2223:F2223"/>
    <mergeCell ref="H2223:O2223"/>
    <mergeCell ref="C2224:F2224"/>
    <mergeCell ref="H2224:O2224"/>
    <mergeCell ref="C2228:D2228"/>
    <mergeCell ref="C2207:E2212"/>
    <mergeCell ref="F2207:G2207"/>
    <mergeCell ref="F2208:G2208"/>
    <mergeCell ref="F2209:G2209"/>
    <mergeCell ref="F2210:G2210"/>
    <mergeCell ref="F2211:G2211"/>
    <mergeCell ref="F2212:G2212"/>
    <mergeCell ref="B2213:O2213"/>
    <mergeCell ref="C2216:G2218"/>
    <mergeCell ref="H2216:I2218"/>
    <mergeCell ref="J2216:K2218"/>
    <mergeCell ref="L2216:M2216"/>
    <mergeCell ref="N2216:O2216"/>
    <mergeCell ref="L2217:O2217"/>
    <mergeCell ref="L2218:M2218"/>
    <mergeCell ref="N2218:O2218"/>
    <mergeCell ref="C2219:F2219"/>
    <mergeCell ref="F2239:G2240"/>
    <mergeCell ref="M2239:O2239"/>
    <mergeCell ref="I2239:K2239"/>
    <mergeCell ref="I2240:K2240"/>
    <mergeCell ref="L2240:O2240"/>
    <mergeCell ref="I2282:O2283"/>
    <mergeCell ref="C2283:E2283"/>
    <mergeCell ref="F2285:G2285"/>
    <mergeCell ref="I2285:K2285"/>
    <mergeCell ref="L2285:O2285"/>
    <mergeCell ref="I2286:K2286"/>
    <mergeCell ref="L2286:O2286"/>
    <mergeCell ref="A2293:A2330"/>
    <mergeCell ref="B2293:C2294"/>
    <mergeCell ref="D2293:O2293"/>
    <mergeCell ref="D2294:O2294"/>
    <mergeCell ref="C2295:G2297"/>
    <mergeCell ref="H2295:I2297"/>
    <mergeCell ref="J2295:K2297"/>
    <mergeCell ref="L2295:M2295"/>
    <mergeCell ref="N2295:O2295"/>
    <mergeCell ref="L2296:O2296"/>
    <mergeCell ref="L2297:M2297"/>
    <mergeCell ref="N2297:O2297"/>
    <mergeCell ref="C2301:F2301"/>
    <mergeCell ref="H2301:O2301"/>
    <mergeCell ref="C2302:F2302"/>
    <mergeCell ref="H2302:O2302"/>
    <mergeCell ref="C2303:F2303"/>
    <mergeCell ref="H2303:O2303"/>
    <mergeCell ref="C2304:D2305"/>
    <mergeCell ref="I2325:K2325"/>
    <mergeCell ref="L2325:O2325"/>
    <mergeCell ref="H2339:O2339"/>
    <mergeCell ref="C2340:F2340"/>
    <mergeCell ref="H2340:O2340"/>
    <mergeCell ref="C2341:F2341"/>
    <mergeCell ref="H2341:O2341"/>
    <mergeCell ref="C2342:F2342"/>
    <mergeCell ref="H2342:O2342"/>
    <mergeCell ref="C2343:F2343"/>
    <mergeCell ref="H2343:O2343"/>
    <mergeCell ref="C2344:D2345"/>
    <mergeCell ref="E2344:E2345"/>
    <mergeCell ref="F2344:F2345"/>
    <mergeCell ref="G2344:G2345"/>
    <mergeCell ref="H2344:J2344"/>
    <mergeCell ref="K2344:M2344"/>
    <mergeCell ref="N2344:N2345"/>
    <mergeCell ref="O2344:O2346"/>
    <mergeCell ref="A2331:O2331"/>
    <mergeCell ref="B2332:O2332"/>
    <mergeCell ref="C2346:D2346"/>
    <mergeCell ref="A2333:A2370"/>
    <mergeCell ref="C2335:G2337"/>
    <mergeCell ref="H2335:I2337"/>
    <mergeCell ref="J2335:K2337"/>
    <mergeCell ref="L2335:M2335"/>
    <mergeCell ref="N2335:O2335"/>
    <mergeCell ref="L2336:O2336"/>
    <mergeCell ref="L2337:M2337"/>
    <mergeCell ref="N2337:O2337"/>
    <mergeCell ref="C2338:F2338"/>
    <mergeCell ref="C2347:D2347"/>
    <mergeCell ref="C2348:D2348"/>
    <mergeCell ref="C2349:D2349"/>
    <mergeCell ref="C2350:D2350"/>
    <mergeCell ref="C2351:D2351"/>
    <mergeCell ref="C2352:D2352"/>
    <mergeCell ref="C2353:D2353"/>
    <mergeCell ref="C2354:D2354"/>
    <mergeCell ref="C2355:E2356"/>
    <mergeCell ref="H2355:I2355"/>
    <mergeCell ref="J2355:K2355"/>
    <mergeCell ref="M2355:N2355"/>
    <mergeCell ref="H2356:I2356"/>
    <mergeCell ref="J2356:K2356"/>
    <mergeCell ref="M2356:N2356"/>
    <mergeCell ref="M2357:O2357"/>
    <mergeCell ref="C2358:E2359"/>
    <mergeCell ref="F2358:G2359"/>
    <mergeCell ref="I2358:K2358"/>
    <mergeCell ref="M2358:O2358"/>
    <mergeCell ref="I2359:K2359"/>
    <mergeCell ref="L2359:O2359"/>
    <mergeCell ref="F2355:G2355"/>
    <mergeCell ref="F2356:G2356"/>
    <mergeCell ref="C2357:H2357"/>
    <mergeCell ref="I2357:K2357"/>
    <mergeCell ref="I2363:K2363"/>
    <mergeCell ref="L2363:O2363"/>
    <mergeCell ref="C2364:E2364"/>
    <mergeCell ref="F2364:G2364"/>
    <mergeCell ref="I2364:K2364"/>
    <mergeCell ref="L2364:O2364"/>
    <mergeCell ref="I2365:K2365"/>
    <mergeCell ref="L2365:O2365"/>
    <mergeCell ref="I2366:O2368"/>
    <mergeCell ref="A2372:A2409"/>
    <mergeCell ref="B2372:C2373"/>
    <mergeCell ref="D2372:O2372"/>
    <mergeCell ref="D2373:O2373"/>
    <mergeCell ref="C2374:G2376"/>
    <mergeCell ref="H2374:I2376"/>
    <mergeCell ref="J2374:K2376"/>
    <mergeCell ref="L2374:M2374"/>
    <mergeCell ref="N2374:O2374"/>
    <mergeCell ref="L2375:O2375"/>
    <mergeCell ref="L2376:M2376"/>
    <mergeCell ref="N2376:O2376"/>
    <mergeCell ref="C2377:F2377"/>
    <mergeCell ref="H2377:O2377"/>
    <mergeCell ref="C2378:F2378"/>
    <mergeCell ref="H2378:O2378"/>
    <mergeCell ref="C2379:F2379"/>
    <mergeCell ref="H2379:O2379"/>
    <mergeCell ref="C2380:F2380"/>
    <mergeCell ref="H2380:O2380"/>
    <mergeCell ref="C2381:F2381"/>
    <mergeCell ref="H2381:O2381"/>
    <mergeCell ref="C2382:F2382"/>
    <mergeCell ref="H2382:O2382"/>
    <mergeCell ref="C2383:D2384"/>
    <mergeCell ref="E2383:E2384"/>
    <mergeCell ref="F2383:F2384"/>
    <mergeCell ref="G2383:G2384"/>
    <mergeCell ref="H2383:J2383"/>
    <mergeCell ref="K2383:M2383"/>
    <mergeCell ref="N2383:N2384"/>
    <mergeCell ref="O2383:O2385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E2395"/>
    <mergeCell ref="H2394:I2394"/>
    <mergeCell ref="J2394:K2394"/>
    <mergeCell ref="M2394:N2394"/>
    <mergeCell ref="F2395:G2395"/>
    <mergeCell ref="H2395:I2395"/>
    <mergeCell ref="J2395:K2395"/>
    <mergeCell ref="M2395:N2395"/>
    <mergeCell ref="I2400:O2401"/>
    <mergeCell ref="C2401:E2401"/>
    <mergeCell ref="F2401:G2401"/>
    <mergeCell ref="C2396:H2396"/>
    <mergeCell ref="I2396:K2396"/>
    <mergeCell ref="M2396:O2396"/>
    <mergeCell ref="C2397:E2398"/>
    <mergeCell ref="F2397:G2398"/>
    <mergeCell ref="I2397:K2397"/>
    <mergeCell ref="M2397:O2397"/>
    <mergeCell ref="I2398:K2398"/>
    <mergeCell ref="L2398:O2398"/>
    <mergeCell ref="C2399:E2399"/>
    <mergeCell ref="F2399:G2399"/>
    <mergeCell ref="I2399:K2399"/>
    <mergeCell ref="L2399:O2399"/>
    <mergeCell ref="C2400:E2400"/>
    <mergeCell ref="F2403:G2403"/>
    <mergeCell ref="I2403:K2403"/>
    <mergeCell ref="L2403:O2403"/>
    <mergeCell ref="I2404:K2404"/>
    <mergeCell ref="L2404:O2404"/>
    <mergeCell ref="I2405:O2407"/>
    <mergeCell ref="L2416:M2416"/>
    <mergeCell ref="N2416:O2416"/>
    <mergeCell ref="C2417:F2417"/>
    <mergeCell ref="H2417:O2417"/>
    <mergeCell ref="C2418:F2418"/>
    <mergeCell ref="H2418:O2418"/>
    <mergeCell ref="C2419:F2419"/>
    <mergeCell ref="H2419:O2419"/>
    <mergeCell ref="C2420:F2420"/>
    <mergeCell ref="H2420:O2420"/>
    <mergeCell ref="C2421:F2421"/>
    <mergeCell ref="H2421:O2421"/>
    <mergeCell ref="A2410:O2410"/>
    <mergeCell ref="B2411:O2411"/>
    <mergeCell ref="A2412:A2449"/>
    <mergeCell ref="B2412:C2413"/>
    <mergeCell ref="D2412:O2412"/>
    <mergeCell ref="D2413:O2413"/>
    <mergeCell ref="C2414:G2416"/>
    <mergeCell ref="H2414:I2416"/>
    <mergeCell ref="J2414:K2416"/>
    <mergeCell ref="C2430:D2430"/>
    <mergeCell ref="C2431:D2431"/>
    <mergeCell ref="C2432:D2432"/>
    <mergeCell ref="C2433:D2433"/>
    <mergeCell ref="C2434:E2435"/>
    <mergeCell ref="C2422:F2422"/>
    <mergeCell ref="H2422:O2422"/>
    <mergeCell ref="C2423:D2424"/>
    <mergeCell ref="E2423:E2424"/>
    <mergeCell ref="F2423:F2424"/>
    <mergeCell ref="G2423:G2424"/>
    <mergeCell ref="H2423:J2423"/>
    <mergeCell ref="K2423:M2423"/>
    <mergeCell ref="N2423:N2424"/>
    <mergeCell ref="O2423:O2425"/>
    <mergeCell ref="C2425:D2425"/>
    <mergeCell ref="M2436:O2436"/>
    <mergeCell ref="C2437:E2438"/>
    <mergeCell ref="F2437:G2438"/>
    <mergeCell ref="I2437:K2437"/>
    <mergeCell ref="M2437:O2437"/>
    <mergeCell ref="I2438:K2438"/>
    <mergeCell ref="L2438:O2438"/>
    <mergeCell ref="F2434:G2434"/>
    <mergeCell ref="H2434:I2434"/>
    <mergeCell ref="J2434:K2434"/>
    <mergeCell ref="M2434:N2434"/>
    <mergeCell ref="F2435:G2435"/>
    <mergeCell ref="H2435:I2435"/>
    <mergeCell ref="J2435:K2435"/>
    <mergeCell ref="M2435:N2435"/>
    <mergeCell ref="C2436:H2436"/>
    <mergeCell ref="I2436:K2436"/>
    <mergeCell ref="C2427:D2427"/>
    <mergeCell ref="C2428:D2428"/>
    <mergeCell ref="C2429:D2429"/>
    <mergeCell ref="B2450:O2450"/>
    <mergeCell ref="A2451:A2488"/>
    <mergeCell ref="B2451:C2452"/>
    <mergeCell ref="D2451:O2451"/>
    <mergeCell ref="D2452:O2452"/>
    <mergeCell ref="C2453:G2455"/>
    <mergeCell ref="H2453:I2455"/>
    <mergeCell ref="J2453:K2455"/>
    <mergeCell ref="L2453:M2453"/>
    <mergeCell ref="N2453:O2453"/>
    <mergeCell ref="L2455:M2455"/>
    <mergeCell ref="N2455:O2455"/>
    <mergeCell ref="C2456:F2456"/>
    <mergeCell ref="H2456:O2456"/>
    <mergeCell ref="C2457:F2457"/>
    <mergeCell ref="H2457:O2457"/>
    <mergeCell ref="C2458:F2458"/>
    <mergeCell ref="H2458:O2458"/>
    <mergeCell ref="C2459:F2459"/>
    <mergeCell ref="H2459:O2459"/>
    <mergeCell ref="C2460:F2460"/>
    <mergeCell ref="H2460:O2460"/>
    <mergeCell ref="C2461:F2461"/>
    <mergeCell ref="H2461:O2461"/>
    <mergeCell ref="C2462:D2463"/>
    <mergeCell ref="E2462:E2463"/>
    <mergeCell ref="F2462:F2463"/>
    <mergeCell ref="H2474:I2474"/>
    <mergeCell ref="J2474:K2474"/>
    <mergeCell ref="M2474:N2474"/>
    <mergeCell ref="C2475:H2475"/>
    <mergeCell ref="I2475:K2475"/>
    <mergeCell ref="M2475:O2475"/>
    <mergeCell ref="C2476:E2477"/>
    <mergeCell ref="F2476:G2477"/>
    <mergeCell ref="I2476:K2476"/>
    <mergeCell ref="M2476:O2476"/>
    <mergeCell ref="I2477:K2477"/>
    <mergeCell ref="L2477:O2477"/>
    <mergeCell ref="C2478:E2478"/>
    <mergeCell ref="F2478:G2478"/>
    <mergeCell ref="I2478:K2478"/>
    <mergeCell ref="L2478:O2478"/>
    <mergeCell ref="C2479:E2479"/>
    <mergeCell ref="F2479:G2479"/>
    <mergeCell ref="I2479:O2480"/>
    <mergeCell ref="C2480:E2480"/>
    <mergeCell ref="F2480:G2480"/>
    <mergeCell ref="C2481:E2481"/>
    <mergeCell ref="F2481:G2481"/>
    <mergeCell ref="I2481:K2481"/>
    <mergeCell ref="L2481:O2481"/>
    <mergeCell ref="C2482:E2482"/>
    <mergeCell ref="F2482:G2482"/>
    <mergeCell ref="I2482:K2482"/>
    <mergeCell ref="L2482:O2482"/>
    <mergeCell ref="A2489:O2489"/>
    <mergeCell ref="B2490:O2490"/>
    <mergeCell ref="A2491:A2528"/>
    <mergeCell ref="B2491:C2492"/>
    <mergeCell ref="D2491:O2491"/>
    <mergeCell ref="D2492:O2492"/>
    <mergeCell ref="C2493:G2495"/>
    <mergeCell ref="H2493:I2495"/>
    <mergeCell ref="J2493:K2495"/>
    <mergeCell ref="L2493:M2493"/>
    <mergeCell ref="N2493:O2493"/>
    <mergeCell ref="L2494:O2494"/>
    <mergeCell ref="L2495:M2495"/>
    <mergeCell ref="N2495:O2495"/>
    <mergeCell ref="C2496:F2496"/>
    <mergeCell ref="H2496:O2496"/>
    <mergeCell ref="C2497:F2497"/>
    <mergeCell ref="H2497:O2497"/>
    <mergeCell ref="C2498:F2498"/>
    <mergeCell ref="H2498:O2498"/>
    <mergeCell ref="C2499:F2499"/>
    <mergeCell ref="H2499:O2499"/>
    <mergeCell ref="C2500:F2500"/>
    <mergeCell ref="H2500:O2500"/>
    <mergeCell ref="C2501:F2501"/>
    <mergeCell ref="H2501:O2501"/>
    <mergeCell ref="C2502:D2503"/>
    <mergeCell ref="E2502:E2503"/>
    <mergeCell ref="F2502:F2503"/>
    <mergeCell ref="G2502:G2503"/>
    <mergeCell ref="M2516:O2516"/>
    <mergeCell ref="I2517:K2517"/>
    <mergeCell ref="L2517:O2517"/>
    <mergeCell ref="C2518:E2518"/>
    <mergeCell ref="F2518:G2518"/>
    <mergeCell ref="I2518:K2518"/>
    <mergeCell ref="C2519:E2519"/>
    <mergeCell ref="F2519:G2519"/>
    <mergeCell ref="I2519:O2520"/>
    <mergeCell ref="C2520:E2520"/>
    <mergeCell ref="F2520:G2520"/>
    <mergeCell ref="C2521:E2521"/>
    <mergeCell ref="F2521:G2521"/>
    <mergeCell ref="I2521:K2521"/>
    <mergeCell ref="L2521:O2521"/>
    <mergeCell ref="C2522:E2522"/>
    <mergeCell ref="F2522:G2522"/>
    <mergeCell ref="I2522:K2522"/>
    <mergeCell ref="L2522:O2522"/>
    <mergeCell ref="B2529:O2529"/>
    <mergeCell ref="A2530:A2567"/>
    <mergeCell ref="B2530:C2531"/>
    <mergeCell ref="D2530:O2530"/>
    <mergeCell ref="D2531:O2531"/>
    <mergeCell ref="C2532:G2534"/>
    <mergeCell ref="H2532:I2534"/>
    <mergeCell ref="J2532:K2534"/>
    <mergeCell ref="L2532:M2532"/>
    <mergeCell ref="N2532:O2532"/>
    <mergeCell ref="L2533:O2533"/>
    <mergeCell ref="L2534:M2534"/>
    <mergeCell ref="N2534:O2534"/>
    <mergeCell ref="C2535:F2535"/>
    <mergeCell ref="H2535:O2535"/>
    <mergeCell ref="C2536:F2536"/>
    <mergeCell ref="H2536:O2536"/>
    <mergeCell ref="C2537:F2537"/>
    <mergeCell ref="H2537:O2537"/>
    <mergeCell ref="C2538:F2538"/>
    <mergeCell ref="H2538:O2538"/>
    <mergeCell ref="C2539:F2539"/>
    <mergeCell ref="H2539:O2539"/>
    <mergeCell ref="C2540:F2540"/>
    <mergeCell ref="H2540:O2540"/>
    <mergeCell ref="C2541:D2542"/>
    <mergeCell ref="E2541:E2542"/>
    <mergeCell ref="F2541:F2542"/>
    <mergeCell ref="G2541:G2542"/>
    <mergeCell ref="H2541:J2541"/>
    <mergeCell ref="K2541:M2541"/>
    <mergeCell ref="N2541:N2542"/>
    <mergeCell ref="C2551:D2551"/>
    <mergeCell ref="C2552:E2553"/>
    <mergeCell ref="F2552:G2552"/>
    <mergeCell ref="H2552:I2552"/>
    <mergeCell ref="J2552:K2552"/>
    <mergeCell ref="M2552:N2552"/>
    <mergeCell ref="F2553:G2553"/>
    <mergeCell ref="H2553:I2553"/>
    <mergeCell ref="J2553:K2553"/>
    <mergeCell ref="M2553:N2553"/>
    <mergeCell ref="C2554:H2554"/>
    <mergeCell ref="I2554:K2554"/>
    <mergeCell ref="M2554:O2554"/>
    <mergeCell ref="C2550:D2550"/>
    <mergeCell ref="C2555:E2556"/>
    <mergeCell ref="F2555:G2556"/>
    <mergeCell ref="I2555:K2555"/>
    <mergeCell ref="M2555:O2555"/>
    <mergeCell ref="I2556:K2556"/>
    <mergeCell ref="L2556:O2556"/>
    <mergeCell ref="I2566:O2567"/>
    <mergeCell ref="A2568:O2568"/>
    <mergeCell ref="B2569:O2569"/>
    <mergeCell ref="A2570:A2607"/>
    <mergeCell ref="B2570:C2571"/>
    <mergeCell ref="D2570:O2570"/>
    <mergeCell ref="D2571:O2571"/>
    <mergeCell ref="C2572:G2574"/>
    <mergeCell ref="H2572:I2574"/>
    <mergeCell ref="J2572:K2574"/>
    <mergeCell ref="L2572:M2572"/>
    <mergeCell ref="N2572:O2572"/>
    <mergeCell ref="L2574:M2574"/>
    <mergeCell ref="N2574:O2574"/>
    <mergeCell ref="C2575:F2575"/>
    <mergeCell ref="H2575:O2575"/>
    <mergeCell ref="C2576:F2576"/>
    <mergeCell ref="H2576:O2576"/>
    <mergeCell ref="C2577:F2577"/>
    <mergeCell ref="H2577:O2577"/>
    <mergeCell ref="C2578:F2578"/>
    <mergeCell ref="H2578:O2578"/>
    <mergeCell ref="C2579:F2579"/>
    <mergeCell ref="H2579:O2579"/>
    <mergeCell ref="C2580:F2580"/>
    <mergeCell ref="H2580:O2580"/>
    <mergeCell ref="C2581:D2582"/>
    <mergeCell ref="E2581:E2582"/>
    <mergeCell ref="F2581:F2582"/>
    <mergeCell ref="G2581:G2582"/>
    <mergeCell ref="H2581:J2581"/>
    <mergeCell ref="K2581:M2581"/>
    <mergeCell ref="N2581:N2582"/>
    <mergeCell ref="O2581:O2583"/>
    <mergeCell ref="C2583:D2583"/>
    <mergeCell ref="C2584:D2584"/>
    <mergeCell ref="C2585:D2585"/>
    <mergeCell ref="C2586:D2586"/>
    <mergeCell ref="C2587:D2587"/>
    <mergeCell ref="C2588:D2588"/>
    <mergeCell ref="C2589:D2589"/>
    <mergeCell ref="C2590:D2590"/>
    <mergeCell ref="C2591:D2591"/>
    <mergeCell ref="C2592:E2593"/>
    <mergeCell ref="F2592:G2592"/>
    <mergeCell ref="H2592:I2592"/>
    <mergeCell ref="J2592:K2592"/>
    <mergeCell ref="M2592:N2592"/>
    <mergeCell ref="F2593:G2593"/>
    <mergeCell ref="H2593:I2593"/>
    <mergeCell ref="J2593:K2593"/>
    <mergeCell ref="M2593:N2593"/>
    <mergeCell ref="C2594:H2594"/>
    <mergeCell ref="I2594:K2594"/>
    <mergeCell ref="M2594:O2594"/>
    <mergeCell ref="C2595:E2596"/>
    <mergeCell ref="F2595:G2596"/>
    <mergeCell ref="I2595:K2595"/>
    <mergeCell ref="M2595:O2595"/>
    <mergeCell ref="I2596:K2596"/>
    <mergeCell ref="L2596:O2596"/>
    <mergeCell ref="C2597:E2597"/>
    <mergeCell ref="F2597:G2597"/>
    <mergeCell ref="I2597:K2597"/>
    <mergeCell ref="L2597:O2597"/>
    <mergeCell ref="C2598:E2598"/>
    <mergeCell ref="F2598:G2598"/>
    <mergeCell ref="I2598:O2599"/>
    <mergeCell ref="C2599:E2599"/>
    <mergeCell ref="F2599:G2599"/>
    <mergeCell ref="I2603:O2605"/>
    <mergeCell ref="I2606:O2607"/>
    <mergeCell ref="C2619:F2619"/>
    <mergeCell ref="H2619:O2619"/>
    <mergeCell ref="C2620:D2621"/>
    <mergeCell ref="E2620:E2621"/>
    <mergeCell ref="F2620:F2621"/>
    <mergeCell ref="G2620:G2621"/>
    <mergeCell ref="H2620:J2620"/>
    <mergeCell ref="K2620:M2620"/>
    <mergeCell ref="N2620:N2621"/>
    <mergeCell ref="O2620:O2622"/>
    <mergeCell ref="C2622:D2622"/>
    <mergeCell ref="C2618:F2618"/>
    <mergeCell ref="H2618:O2618"/>
    <mergeCell ref="I2633:K2633"/>
    <mergeCell ref="M2633:O2633"/>
    <mergeCell ref="C2634:E2635"/>
    <mergeCell ref="F2634:G2635"/>
    <mergeCell ref="I2634:K2634"/>
    <mergeCell ref="M2634:O2634"/>
    <mergeCell ref="I2635:K2635"/>
    <mergeCell ref="L2635:O2635"/>
    <mergeCell ref="I2639:K2639"/>
    <mergeCell ref="L2639:O2639"/>
    <mergeCell ref="C2640:E2640"/>
    <mergeCell ref="F2640:G2640"/>
    <mergeCell ref="I2640:K2640"/>
    <mergeCell ref="L2640:O2640"/>
    <mergeCell ref="I2641:K2641"/>
    <mergeCell ref="L2641:O2641"/>
    <mergeCell ref="I2642:O2644"/>
    <mergeCell ref="I2645:O2646"/>
    <mergeCell ref="C2655:F2655"/>
    <mergeCell ref="H2655:O2655"/>
    <mergeCell ref="C2656:F2656"/>
    <mergeCell ref="H2656:O2656"/>
    <mergeCell ref="C2657:F2657"/>
    <mergeCell ref="H2657:O2657"/>
    <mergeCell ref="C2658:F2658"/>
    <mergeCell ref="H2658:O2658"/>
    <mergeCell ref="C2641:E2646"/>
    <mergeCell ref="F2641:G2641"/>
    <mergeCell ref="F2642:G2642"/>
    <mergeCell ref="F2643:G2643"/>
    <mergeCell ref="F2644:G2644"/>
    <mergeCell ref="F2645:G2645"/>
    <mergeCell ref="F2646:G2646"/>
    <mergeCell ref="L2652:O2652"/>
    <mergeCell ref="C2654:F2654"/>
    <mergeCell ref="H2654:O2654"/>
    <mergeCell ref="C2659:F2659"/>
    <mergeCell ref="H2659:O2659"/>
    <mergeCell ref="C2660:D2661"/>
    <mergeCell ref="E2660:E2661"/>
    <mergeCell ref="F2660:F2661"/>
    <mergeCell ref="G2660:G2661"/>
    <mergeCell ref="H2660:J2660"/>
    <mergeCell ref="K2660:M2660"/>
    <mergeCell ref="N2660:N2661"/>
    <mergeCell ref="O2660:O2662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E2672"/>
    <mergeCell ref="F2671:G2671"/>
    <mergeCell ref="H2671:I2671"/>
    <mergeCell ref="J2671:K2671"/>
    <mergeCell ref="M2671:N2671"/>
    <mergeCell ref="F2672:G2672"/>
    <mergeCell ref="H2672:I2672"/>
    <mergeCell ref="J2672:K2672"/>
    <mergeCell ref="M2672:N2672"/>
    <mergeCell ref="F2676:G2676"/>
    <mergeCell ref="I2676:K2676"/>
    <mergeCell ref="L2676:O2676"/>
    <mergeCell ref="C2677:E2677"/>
    <mergeCell ref="F2677:G2677"/>
    <mergeCell ref="I2677:O2678"/>
    <mergeCell ref="C2678:E2678"/>
    <mergeCell ref="F2678:G2678"/>
    <mergeCell ref="C2679:E2679"/>
    <mergeCell ref="F2679:G2679"/>
    <mergeCell ref="I2679:K2679"/>
    <mergeCell ref="L2679:O2679"/>
    <mergeCell ref="C2680:E2680"/>
    <mergeCell ref="I2680:K2680"/>
    <mergeCell ref="L2680:O2680"/>
    <mergeCell ref="I2681:K2681"/>
    <mergeCell ref="L2681:O2681"/>
    <mergeCell ref="A2688:A2725"/>
    <mergeCell ref="B2688:C2689"/>
    <mergeCell ref="D2688:O2688"/>
    <mergeCell ref="D2689:O2689"/>
    <mergeCell ref="C2690:G2692"/>
    <mergeCell ref="H2690:I2692"/>
    <mergeCell ref="J2690:K2692"/>
    <mergeCell ref="L2690:M2690"/>
    <mergeCell ref="N2690:O2690"/>
    <mergeCell ref="L2691:O2691"/>
    <mergeCell ref="L2692:M2692"/>
    <mergeCell ref="N2692:O2692"/>
    <mergeCell ref="C2693:F2693"/>
    <mergeCell ref="H2693:O2693"/>
    <mergeCell ref="C2694:F2694"/>
    <mergeCell ref="H2694:O2694"/>
    <mergeCell ref="C2695:F2695"/>
    <mergeCell ref="H2695:O2695"/>
    <mergeCell ref="C2696:F2696"/>
    <mergeCell ref="H2696:O2696"/>
    <mergeCell ref="C2697:F2697"/>
    <mergeCell ref="H2697:O2697"/>
    <mergeCell ref="C2698:F2698"/>
    <mergeCell ref="H2698:O2698"/>
    <mergeCell ref="C2699:D2700"/>
    <mergeCell ref="E2699:E2700"/>
    <mergeCell ref="F2699:F2700"/>
    <mergeCell ref="G2699:G2700"/>
    <mergeCell ref="H2699:J2699"/>
    <mergeCell ref="K2699:M2699"/>
    <mergeCell ref="N2699:N2700"/>
    <mergeCell ref="O2699:O2701"/>
    <mergeCell ref="C2701:D2701"/>
    <mergeCell ref="C2702:D2702"/>
    <mergeCell ref="C2703:D2703"/>
    <mergeCell ref="C2704:D2704"/>
    <mergeCell ref="C2705:D2705"/>
    <mergeCell ref="C2706:D2706"/>
    <mergeCell ref="C2707:D2707"/>
    <mergeCell ref="C2708:D2708"/>
    <mergeCell ref="C2709:D2709"/>
    <mergeCell ref="C2710:E2711"/>
    <mergeCell ref="F2710:G2710"/>
    <mergeCell ref="H2710:I2710"/>
    <mergeCell ref="J2710:K2710"/>
    <mergeCell ref="M2710:N2710"/>
    <mergeCell ref="F2711:G2711"/>
    <mergeCell ref="H2711:I2711"/>
    <mergeCell ref="J2711:K2711"/>
    <mergeCell ref="M2711:N2711"/>
    <mergeCell ref="C2712:H2712"/>
    <mergeCell ref="I2712:K2712"/>
    <mergeCell ref="M2712:O2712"/>
    <mergeCell ref="C2713:E2714"/>
    <mergeCell ref="F2713:G2714"/>
    <mergeCell ref="I2713:K2713"/>
    <mergeCell ref="M2713:O2713"/>
    <mergeCell ref="I2714:K2714"/>
    <mergeCell ref="L2714:O2714"/>
    <mergeCell ref="C2715:E2715"/>
    <mergeCell ref="F2715:G2715"/>
    <mergeCell ref="I2715:K2715"/>
    <mergeCell ref="L2715:O2715"/>
    <mergeCell ref="C2716:E2716"/>
    <mergeCell ref="F2716:G2716"/>
    <mergeCell ref="I2716:O2717"/>
    <mergeCell ref="C2717:E2717"/>
    <mergeCell ref="F2717:G2717"/>
    <mergeCell ref="B2728:C2729"/>
    <mergeCell ref="D2728:O2728"/>
    <mergeCell ref="D2729:O2729"/>
    <mergeCell ref="C2730:G2732"/>
    <mergeCell ref="H2730:I2732"/>
    <mergeCell ref="J2730:K2732"/>
    <mergeCell ref="L2730:M2730"/>
    <mergeCell ref="N2730:O2730"/>
    <mergeCell ref="L2732:M2732"/>
    <mergeCell ref="N2732:O2732"/>
    <mergeCell ref="F2723:G2723"/>
    <mergeCell ref="L2718:O2718"/>
    <mergeCell ref="C2719:E2719"/>
    <mergeCell ref="I2719:K2719"/>
    <mergeCell ref="L2719:O2719"/>
    <mergeCell ref="L2720:O2720"/>
    <mergeCell ref="C2720:E2725"/>
    <mergeCell ref="F2720:G2720"/>
    <mergeCell ref="F2721:G2721"/>
    <mergeCell ref="F2722:G2722"/>
    <mergeCell ref="F2724:G2724"/>
    <mergeCell ref="F2725:G2725"/>
    <mergeCell ref="L2731:O2731"/>
    <mergeCell ref="C2738:F2738"/>
    <mergeCell ref="H2738:O2738"/>
    <mergeCell ref="C2739:D2740"/>
    <mergeCell ref="E2739:E2740"/>
    <mergeCell ref="F2739:F2740"/>
    <mergeCell ref="G2739:G2740"/>
    <mergeCell ref="H2739:J2739"/>
    <mergeCell ref="K2739:M2739"/>
    <mergeCell ref="N2739:N2740"/>
    <mergeCell ref="O2739:O2741"/>
    <mergeCell ref="C2741:D2741"/>
    <mergeCell ref="C2742:D2742"/>
    <mergeCell ref="C2743:D2743"/>
    <mergeCell ref="C2744:D2744"/>
    <mergeCell ref="C2745:D2745"/>
    <mergeCell ref="C2746:D2746"/>
    <mergeCell ref="C2747:D2747"/>
    <mergeCell ref="C2748:D2748"/>
    <mergeCell ref="C2750:E2751"/>
    <mergeCell ref="F2750:G2750"/>
    <mergeCell ref="H2750:I2750"/>
    <mergeCell ref="J2750:K2750"/>
    <mergeCell ref="M2750:N2750"/>
    <mergeCell ref="F2751:G2751"/>
    <mergeCell ref="H2751:I2751"/>
    <mergeCell ref="J2751:K2751"/>
    <mergeCell ref="M2751:N2751"/>
    <mergeCell ref="C2752:H2752"/>
    <mergeCell ref="I2752:K2752"/>
    <mergeCell ref="M2752:O2752"/>
    <mergeCell ref="C2753:E2754"/>
    <mergeCell ref="F2753:G2754"/>
    <mergeCell ref="I2753:K2753"/>
    <mergeCell ref="M2753:O2753"/>
    <mergeCell ref="I2754:K2754"/>
    <mergeCell ref="L2754:O2754"/>
    <mergeCell ref="B2766:O2766"/>
    <mergeCell ref="A2767:A2804"/>
    <mergeCell ref="B2767:C2768"/>
    <mergeCell ref="D2767:O2767"/>
    <mergeCell ref="D2768:O2768"/>
    <mergeCell ref="C2769:G2771"/>
    <mergeCell ref="H2769:I2771"/>
    <mergeCell ref="J2769:K2771"/>
    <mergeCell ref="L2769:M2769"/>
    <mergeCell ref="N2769:O2769"/>
    <mergeCell ref="L2771:M2771"/>
    <mergeCell ref="N2771:O2771"/>
    <mergeCell ref="C2772:F2772"/>
    <mergeCell ref="H2772:O2772"/>
    <mergeCell ref="C2773:F2773"/>
    <mergeCell ref="H2773:O2773"/>
    <mergeCell ref="C2774:F2774"/>
    <mergeCell ref="H2774:O2774"/>
    <mergeCell ref="C2775:F2775"/>
    <mergeCell ref="H2775:O2775"/>
    <mergeCell ref="C2776:F2776"/>
    <mergeCell ref="H2776:O2776"/>
    <mergeCell ref="C2777:F2777"/>
    <mergeCell ref="H2777:O2777"/>
    <mergeCell ref="C2778:D2779"/>
    <mergeCell ref="E2778:E2779"/>
    <mergeCell ref="F2778:F2779"/>
    <mergeCell ref="G2778:G2779"/>
    <mergeCell ref="H2778:J2778"/>
    <mergeCell ref="K2778:M2778"/>
    <mergeCell ref="N2778:N2779"/>
    <mergeCell ref="O2778:O2780"/>
    <mergeCell ref="C2782:D2782"/>
    <mergeCell ref="C2783:D2783"/>
    <mergeCell ref="C2784:D2784"/>
    <mergeCell ref="C2785:D2785"/>
    <mergeCell ref="C2786:D2786"/>
    <mergeCell ref="C2789:E2790"/>
    <mergeCell ref="F2789:G2789"/>
    <mergeCell ref="H2789:I2789"/>
    <mergeCell ref="J2789:K2789"/>
    <mergeCell ref="M2789:N2789"/>
    <mergeCell ref="F2790:G2790"/>
    <mergeCell ref="H2790:I2790"/>
    <mergeCell ref="J2790:K2790"/>
    <mergeCell ref="M2790:N2790"/>
    <mergeCell ref="C2791:H2791"/>
    <mergeCell ref="I2791:K2791"/>
    <mergeCell ref="M2791:O2791"/>
    <mergeCell ref="L2797:O2797"/>
    <mergeCell ref="C2798:E2798"/>
    <mergeCell ref="L2798:O2798"/>
    <mergeCell ref="I2800:O2802"/>
    <mergeCell ref="A2805:O2805"/>
    <mergeCell ref="B2806:O2806"/>
    <mergeCell ref="A2807:A2844"/>
    <mergeCell ref="B2807:C2808"/>
    <mergeCell ref="D2807:O2807"/>
    <mergeCell ref="D2808:O2808"/>
    <mergeCell ref="C2809:G2811"/>
    <mergeCell ref="H2809:I2811"/>
    <mergeCell ref="J2809:K2811"/>
    <mergeCell ref="L2809:M2809"/>
    <mergeCell ref="N2809:O2809"/>
    <mergeCell ref="L2810:O2810"/>
    <mergeCell ref="L2811:M2811"/>
    <mergeCell ref="N2811:O2811"/>
    <mergeCell ref="C2812:F2812"/>
    <mergeCell ref="H2812:O2812"/>
    <mergeCell ref="C2813:F2813"/>
    <mergeCell ref="H2813:O2813"/>
    <mergeCell ref="C2814:F2814"/>
    <mergeCell ref="H2814:O2814"/>
    <mergeCell ref="C2815:F2815"/>
    <mergeCell ref="H2815:O2815"/>
    <mergeCell ref="C2816:F2816"/>
    <mergeCell ref="H2816:O2816"/>
    <mergeCell ref="C2817:F2817"/>
    <mergeCell ref="H2817:O2817"/>
    <mergeCell ref="C2818:D2819"/>
    <mergeCell ref="E2818:E2819"/>
    <mergeCell ref="F2869:G2869"/>
    <mergeCell ref="H2869:I2869"/>
    <mergeCell ref="J2869:K2869"/>
    <mergeCell ref="M2869:N2869"/>
    <mergeCell ref="I2878:K2878"/>
    <mergeCell ref="L2878:O2878"/>
    <mergeCell ref="I2879:O2881"/>
    <mergeCell ref="H2818:J2818"/>
    <mergeCell ref="K2818:M2818"/>
    <mergeCell ref="N2818:N2819"/>
    <mergeCell ref="O2818:O2820"/>
    <mergeCell ref="C2820:D2820"/>
    <mergeCell ref="C2829:E2830"/>
    <mergeCell ref="F2829:G2829"/>
    <mergeCell ref="H2829:I2829"/>
    <mergeCell ref="J2829:K2829"/>
    <mergeCell ref="M2829:N2829"/>
    <mergeCell ref="F2830:G2830"/>
    <mergeCell ref="H2830:I2830"/>
    <mergeCell ref="J2830:K2830"/>
    <mergeCell ref="M2830:N2830"/>
    <mergeCell ref="C2831:H2831"/>
    <mergeCell ref="I2831:K2831"/>
    <mergeCell ref="M2831:O2831"/>
    <mergeCell ref="C2821:D2821"/>
    <mergeCell ref="C2822:D2822"/>
    <mergeCell ref="C2823:D2823"/>
    <mergeCell ref="C2824:D2824"/>
    <mergeCell ref="C2825:D2825"/>
    <mergeCell ref="C2827:D2827"/>
    <mergeCell ref="C2828:D2828"/>
    <mergeCell ref="I2877:K2877"/>
    <mergeCell ref="I2882:O2883"/>
    <mergeCell ref="A2884:O2884"/>
    <mergeCell ref="B2885:O2885"/>
    <mergeCell ref="J2888:K2890"/>
    <mergeCell ref="L2888:M2888"/>
    <mergeCell ref="N2888:O2888"/>
    <mergeCell ref="L2889:O2889"/>
    <mergeCell ref="L2890:M2890"/>
    <mergeCell ref="N2890:O2890"/>
    <mergeCell ref="A2846:A2883"/>
    <mergeCell ref="B2846:C2847"/>
    <mergeCell ref="D2846:O2846"/>
    <mergeCell ref="D2847:O2847"/>
    <mergeCell ref="C2848:G2850"/>
    <mergeCell ref="H2848:I2850"/>
    <mergeCell ref="J2848:K2850"/>
    <mergeCell ref="L2848:M2848"/>
    <mergeCell ref="N2848:O2848"/>
    <mergeCell ref="L2849:O2849"/>
    <mergeCell ref="L2850:M2850"/>
    <mergeCell ref="N2850:O2850"/>
    <mergeCell ref="C2851:F2851"/>
    <mergeCell ref="F2857:F2858"/>
    <mergeCell ref="G2857:G2858"/>
    <mergeCell ref="H2857:J2857"/>
    <mergeCell ref="K2857:M2857"/>
    <mergeCell ref="N2857:N2858"/>
    <mergeCell ref="O2857:O2859"/>
    <mergeCell ref="C2862:D2862"/>
    <mergeCell ref="H2868:I2868"/>
    <mergeCell ref="J2868:K2868"/>
    <mergeCell ref="M2868:N2868"/>
    <mergeCell ref="C2891:F2891"/>
    <mergeCell ref="H2891:O2891"/>
    <mergeCell ref="C2892:F2892"/>
    <mergeCell ref="H2892:O2892"/>
    <mergeCell ref="C2893:F2893"/>
    <mergeCell ref="H2893:O2893"/>
    <mergeCell ref="C2936:D2937"/>
    <mergeCell ref="E2936:E2937"/>
    <mergeCell ref="F2936:F2937"/>
    <mergeCell ref="G2936:G2937"/>
    <mergeCell ref="H2936:J2936"/>
    <mergeCell ref="K2936:M2936"/>
    <mergeCell ref="N2936:N2937"/>
    <mergeCell ref="O2936:O2938"/>
    <mergeCell ref="C2938:D2938"/>
    <mergeCell ref="C2939:D2939"/>
    <mergeCell ref="A2886:A2923"/>
    <mergeCell ref="B2886:C2887"/>
    <mergeCell ref="D2886:O2886"/>
    <mergeCell ref="D2887:O2887"/>
    <mergeCell ref="C2888:G2890"/>
    <mergeCell ref="H2888:I2890"/>
    <mergeCell ref="H2894:O2894"/>
    <mergeCell ref="C2897:D2898"/>
    <mergeCell ref="E2897:E2898"/>
    <mergeCell ref="F2897:F2898"/>
    <mergeCell ref="G2897:G2898"/>
    <mergeCell ref="H2897:J2897"/>
    <mergeCell ref="K2897:M2897"/>
    <mergeCell ref="N2897:N2898"/>
    <mergeCell ref="O2897:O2899"/>
    <mergeCell ref="C2899:D2899"/>
    <mergeCell ref="H2896:O2896"/>
    <mergeCell ref="I2922:O2923"/>
    <mergeCell ref="C2904:D2904"/>
    <mergeCell ref="A3004:A3041"/>
    <mergeCell ref="B3004:C3005"/>
    <mergeCell ref="D3004:O3004"/>
    <mergeCell ref="C3006:G3008"/>
    <mergeCell ref="H3006:I3008"/>
    <mergeCell ref="J3006:K3008"/>
    <mergeCell ref="L3007:O3007"/>
    <mergeCell ref="L3008:M3008"/>
    <mergeCell ref="N3008:O3008"/>
    <mergeCell ref="C3015:D3016"/>
    <mergeCell ref="E3015:E3016"/>
    <mergeCell ref="F3015:F3016"/>
    <mergeCell ref="G3015:G3016"/>
    <mergeCell ref="H3015:J3015"/>
    <mergeCell ref="K3015:M3015"/>
    <mergeCell ref="N3015:N3016"/>
    <mergeCell ref="C2993:E2993"/>
    <mergeCell ref="D3005:O3005"/>
    <mergeCell ref="C3013:F3013"/>
    <mergeCell ref="H3013:O3013"/>
    <mergeCell ref="C3014:F3014"/>
    <mergeCell ref="H3014:O3014"/>
    <mergeCell ref="M3026:N3026"/>
    <mergeCell ref="H3027:I3027"/>
    <mergeCell ref="J3027:K3027"/>
    <mergeCell ref="M3027:N3027"/>
    <mergeCell ref="F3027:G3027"/>
    <mergeCell ref="I3030:K3030"/>
    <mergeCell ref="L3030:O3030"/>
    <mergeCell ref="A3044:A3081"/>
    <mergeCell ref="C3065:D3065"/>
    <mergeCell ref="C3066:E3067"/>
    <mergeCell ref="H3067:I3067"/>
    <mergeCell ref="J3067:K3067"/>
    <mergeCell ref="M3067:N3067"/>
    <mergeCell ref="C3068:H3068"/>
    <mergeCell ref="C3069:E3070"/>
    <mergeCell ref="F3069:G3070"/>
    <mergeCell ref="M3069:O3069"/>
    <mergeCell ref="I3071:K3071"/>
    <mergeCell ref="L3071:O3071"/>
    <mergeCell ref="I3072:O3073"/>
    <mergeCell ref="C3075:E3075"/>
    <mergeCell ref="F3075:G3075"/>
    <mergeCell ref="I3076:K3076"/>
    <mergeCell ref="L3076:O3076"/>
    <mergeCell ref="I3077:O3079"/>
    <mergeCell ref="I3080:O3081"/>
    <mergeCell ref="C3060:D3060"/>
    <mergeCell ref="C3061:D3061"/>
    <mergeCell ref="C3062:D3062"/>
    <mergeCell ref="C3063:D3063"/>
    <mergeCell ref="C3064:D3064"/>
    <mergeCell ref="H3066:I3066"/>
    <mergeCell ref="J3066:K3066"/>
    <mergeCell ref="M3066:N3066"/>
    <mergeCell ref="M3068:O3068"/>
    <mergeCell ref="C3051:F3051"/>
    <mergeCell ref="L3046:M3046"/>
    <mergeCell ref="N3046:O3046"/>
    <mergeCell ref="L3047:O3047"/>
    <mergeCell ref="F3094:F3095"/>
    <mergeCell ref="G3094:G3095"/>
    <mergeCell ref="H3094:J3094"/>
    <mergeCell ref="K3094:M3094"/>
    <mergeCell ref="N3094:N3095"/>
    <mergeCell ref="O3094:O3096"/>
    <mergeCell ref="C3103:D3103"/>
    <mergeCell ref="C3104:D3104"/>
    <mergeCell ref="C3105:E3106"/>
    <mergeCell ref="H3105:I3105"/>
    <mergeCell ref="J3105:K3105"/>
    <mergeCell ref="M3105:N3105"/>
    <mergeCell ref="H3106:I3106"/>
    <mergeCell ref="J3106:K3106"/>
    <mergeCell ref="M3106:N3106"/>
    <mergeCell ref="M3107:O3107"/>
    <mergeCell ref="C3108:E3109"/>
    <mergeCell ref="L3110:O3110"/>
    <mergeCell ref="C3113:E3113"/>
    <mergeCell ref="F3113:G3113"/>
    <mergeCell ref="C3114:E3114"/>
    <mergeCell ref="F3114:G3114"/>
    <mergeCell ref="I3114:K3114"/>
    <mergeCell ref="L3114:O3114"/>
    <mergeCell ref="I3115:K3115"/>
    <mergeCell ref="L3115:O3115"/>
    <mergeCell ref="I3116:O3118"/>
    <mergeCell ref="F3111:G3111"/>
    <mergeCell ref="C3112:E3112"/>
    <mergeCell ref="F3112:G3112"/>
    <mergeCell ref="I3113:K3113"/>
    <mergeCell ref="L3113:O3113"/>
    <mergeCell ref="I3119:O3120"/>
    <mergeCell ref="A3121:O3121"/>
    <mergeCell ref="A3083:A3120"/>
    <mergeCell ref="B3083:C3084"/>
    <mergeCell ref="D3084:O3084"/>
    <mergeCell ref="C3085:G3087"/>
    <mergeCell ref="H3085:I3087"/>
    <mergeCell ref="J3085:K3087"/>
    <mergeCell ref="L3085:M3085"/>
    <mergeCell ref="N3085:O3085"/>
    <mergeCell ref="L3086:O3086"/>
    <mergeCell ref="L3087:M3087"/>
    <mergeCell ref="N3087:O3087"/>
    <mergeCell ref="C3093:F3093"/>
    <mergeCell ref="H3093:O3093"/>
    <mergeCell ref="C3094:D3095"/>
    <mergeCell ref="E3094:E3095"/>
    <mergeCell ref="B3122:O3122"/>
    <mergeCell ref="A3123:A3160"/>
    <mergeCell ref="B3123:C3124"/>
    <mergeCell ref="D3123:O3123"/>
    <mergeCell ref="D3124:O3124"/>
    <mergeCell ref="C3125:G3127"/>
    <mergeCell ref="H3125:I3127"/>
    <mergeCell ref="J3125:K3127"/>
    <mergeCell ref="L3126:O3126"/>
    <mergeCell ref="L3127:M3127"/>
    <mergeCell ref="N3127:O3127"/>
    <mergeCell ref="C3132:F3132"/>
    <mergeCell ref="H3132:O3132"/>
    <mergeCell ref="C3133:F3133"/>
    <mergeCell ref="H3133:O3133"/>
    <mergeCell ref="C3134:D3135"/>
    <mergeCell ref="E3134:E3135"/>
    <mergeCell ref="F3134:F3135"/>
    <mergeCell ref="G3134:G3135"/>
    <mergeCell ref="H3134:J3134"/>
    <mergeCell ref="K3134:M3134"/>
    <mergeCell ref="N3134:N3135"/>
    <mergeCell ref="O3134:O3136"/>
    <mergeCell ref="C3142:D3142"/>
    <mergeCell ref="C3143:D3143"/>
    <mergeCell ref="C3144:D3144"/>
    <mergeCell ref="F3145:G3145"/>
    <mergeCell ref="H3145:I3145"/>
    <mergeCell ref="J3145:K3145"/>
    <mergeCell ref="M3145:N3145"/>
    <mergeCell ref="F3146:G3146"/>
    <mergeCell ref="H3146:I3146"/>
    <mergeCell ref="J3146:K3146"/>
    <mergeCell ref="M3146:N3146"/>
    <mergeCell ref="C3147:H3147"/>
    <mergeCell ref="M3147:O3147"/>
    <mergeCell ref="C3148:E3149"/>
    <mergeCell ref="F3148:G3149"/>
    <mergeCell ref="I3148:K3148"/>
    <mergeCell ref="M3148:O3148"/>
    <mergeCell ref="I3149:K3149"/>
    <mergeCell ref="L3149:O3149"/>
    <mergeCell ref="I3151:O3152"/>
    <mergeCell ref="C3152:E3152"/>
    <mergeCell ref="F3152:G3152"/>
    <mergeCell ref="L3150:O3150"/>
    <mergeCell ref="C3153:E3153"/>
    <mergeCell ref="F3153:G3153"/>
    <mergeCell ref="I3153:K3153"/>
    <mergeCell ref="L3153:O3153"/>
    <mergeCell ref="C3154:E3154"/>
    <mergeCell ref="F3154:G3154"/>
    <mergeCell ref="I3154:K3154"/>
    <mergeCell ref="L3154:O3154"/>
    <mergeCell ref="I3155:K3155"/>
    <mergeCell ref="I3156:O3158"/>
    <mergeCell ref="I3159:O3160"/>
    <mergeCell ref="B3161:O3161"/>
    <mergeCell ref="A3162:A3199"/>
    <mergeCell ref="B3162:C3163"/>
    <mergeCell ref="D3162:O3162"/>
    <mergeCell ref="D3163:O3163"/>
    <mergeCell ref="C3164:G3166"/>
    <mergeCell ref="H3164:I3166"/>
    <mergeCell ref="J3164:K3166"/>
    <mergeCell ref="L3164:M3164"/>
    <mergeCell ref="N3164:O3164"/>
    <mergeCell ref="L3165:O3165"/>
    <mergeCell ref="L3166:M3166"/>
    <mergeCell ref="N3166:O3166"/>
    <mergeCell ref="C3170:F3170"/>
    <mergeCell ref="H3170:O3170"/>
    <mergeCell ref="C3171:F3171"/>
    <mergeCell ref="H3171:O3171"/>
    <mergeCell ref="C3172:F3172"/>
    <mergeCell ref="H3172:O3172"/>
    <mergeCell ref="C3173:D3174"/>
    <mergeCell ref="E3173:E3174"/>
    <mergeCell ref="F3173:F3174"/>
    <mergeCell ref="G3173:G3174"/>
    <mergeCell ref="H3173:J3173"/>
    <mergeCell ref="K3173:M3173"/>
    <mergeCell ref="C3192:E3192"/>
    <mergeCell ref="F3192:G3192"/>
    <mergeCell ref="I3192:K3192"/>
    <mergeCell ref="L3192:O3192"/>
    <mergeCell ref="I3188:K3188"/>
    <mergeCell ref="L3188:O3188"/>
    <mergeCell ref="C3189:E3189"/>
    <mergeCell ref="F3189:G3189"/>
    <mergeCell ref="I3189:K3189"/>
    <mergeCell ref="L3189:O3189"/>
    <mergeCell ref="I3194:K3194"/>
    <mergeCell ref="L3194:O3194"/>
    <mergeCell ref="I3195:O3197"/>
    <mergeCell ref="C3193:E3193"/>
    <mergeCell ref="F3193:G3193"/>
    <mergeCell ref="I3193:K3193"/>
    <mergeCell ref="C3194:E3199"/>
    <mergeCell ref="F3194:G3194"/>
    <mergeCell ref="F3195:G3195"/>
    <mergeCell ref="F3196:G3196"/>
    <mergeCell ref="F3197:G3197"/>
    <mergeCell ref="F3198:G3198"/>
    <mergeCell ref="F3199:G3199"/>
    <mergeCell ref="I3198:O3199"/>
    <mergeCell ref="A3200:O3200"/>
    <mergeCell ref="B3201:O3201"/>
    <mergeCell ref="A3202:A3239"/>
    <mergeCell ref="B3202:C3203"/>
    <mergeCell ref="D3202:O3202"/>
    <mergeCell ref="D3203:O3203"/>
    <mergeCell ref="C3204:G3206"/>
    <mergeCell ref="H3204:I3206"/>
    <mergeCell ref="J3204:K3206"/>
    <mergeCell ref="L3204:M3204"/>
    <mergeCell ref="N3204:O3204"/>
    <mergeCell ref="L3205:O3205"/>
    <mergeCell ref="L3206:M3206"/>
    <mergeCell ref="N3206:O3206"/>
    <mergeCell ref="C3209:F3209"/>
    <mergeCell ref="H3209:O3209"/>
    <mergeCell ref="C3210:F3210"/>
    <mergeCell ref="H3210:O3210"/>
    <mergeCell ref="C3211:F3211"/>
    <mergeCell ref="C3220:D3220"/>
    <mergeCell ref="C3221:D3221"/>
    <mergeCell ref="C3222:D3222"/>
    <mergeCell ref="C3223:D3223"/>
    <mergeCell ref="C3224:E3225"/>
    <mergeCell ref="H3224:I3224"/>
    <mergeCell ref="J3224:K3224"/>
    <mergeCell ref="M3224:N3224"/>
    <mergeCell ref="H3225:I3225"/>
    <mergeCell ref="J3225:K3225"/>
    <mergeCell ref="M3225:N3225"/>
    <mergeCell ref="C3226:H3226"/>
    <mergeCell ref="I3226:K3226"/>
    <mergeCell ref="F3252:F3253"/>
    <mergeCell ref="G3252:G3253"/>
    <mergeCell ref="H3252:J3252"/>
    <mergeCell ref="K3252:M3252"/>
    <mergeCell ref="N3252:N3253"/>
    <mergeCell ref="O3252:O3254"/>
    <mergeCell ref="C3246:F3246"/>
    <mergeCell ref="H3246:O3246"/>
    <mergeCell ref="B3240:O3240"/>
    <mergeCell ref="H3248:O3248"/>
    <mergeCell ref="C3254:D3254"/>
    <mergeCell ref="F3233:G3233"/>
    <mergeCell ref="I3233:K3233"/>
    <mergeCell ref="L3233:O3233"/>
    <mergeCell ref="I3234:K3234"/>
    <mergeCell ref="L3234:O3234"/>
    <mergeCell ref="I3235:O3237"/>
    <mergeCell ref="C3252:D3253"/>
    <mergeCell ref="E3252:E3253"/>
    <mergeCell ref="F3236:G3236"/>
    <mergeCell ref="F3237:G3237"/>
    <mergeCell ref="L3272:O3272"/>
    <mergeCell ref="F3264:G3264"/>
    <mergeCell ref="I3265:K3265"/>
    <mergeCell ref="I3266:K3266"/>
    <mergeCell ref="H3264:I3264"/>
    <mergeCell ref="J3264:K3264"/>
    <mergeCell ref="M3264:N3264"/>
    <mergeCell ref="C3265:H3265"/>
    <mergeCell ref="M3265:O3265"/>
    <mergeCell ref="L3268:O3268"/>
    <mergeCell ref="I3273:K3273"/>
    <mergeCell ref="L3273:O3273"/>
    <mergeCell ref="I3274:O3276"/>
    <mergeCell ref="I3277:O3278"/>
    <mergeCell ref="A3279:O3279"/>
    <mergeCell ref="B3280:O3280"/>
    <mergeCell ref="A3281:A3318"/>
    <mergeCell ref="B3281:C3282"/>
    <mergeCell ref="D3281:O3281"/>
    <mergeCell ref="D3282:O3282"/>
    <mergeCell ref="C3283:G3285"/>
    <mergeCell ref="H3283:I3285"/>
    <mergeCell ref="J3283:K3285"/>
    <mergeCell ref="L3283:M3283"/>
    <mergeCell ref="N3283:O3283"/>
    <mergeCell ref="L3284:O3284"/>
    <mergeCell ref="L3285:M3285"/>
    <mergeCell ref="N3285:O3285"/>
    <mergeCell ref="C3286:F3286"/>
    <mergeCell ref="H3286:O3286"/>
    <mergeCell ref="C3287:F3287"/>
    <mergeCell ref="H3287:O3287"/>
    <mergeCell ref="C3288:F3288"/>
    <mergeCell ref="H3288:O3288"/>
    <mergeCell ref="C3289:F3289"/>
    <mergeCell ref="H3289:O3289"/>
    <mergeCell ref="C3290:F3290"/>
    <mergeCell ref="H3290:O3290"/>
    <mergeCell ref="C3291:F3291"/>
    <mergeCell ref="H3291:O3291"/>
    <mergeCell ref="C3292:D3293"/>
    <mergeCell ref="E3292:E3293"/>
    <mergeCell ref="F3292:F3293"/>
    <mergeCell ref="G3292:G3293"/>
    <mergeCell ref="H3292:J3292"/>
    <mergeCell ref="K3292:M3292"/>
    <mergeCell ref="N3292:N3293"/>
    <mergeCell ref="O3292:O3294"/>
    <mergeCell ref="C3296:D3296"/>
    <mergeCell ref="C3297:D3297"/>
    <mergeCell ref="C3298:D3298"/>
    <mergeCell ref="C3299:D3299"/>
    <mergeCell ref="C3300:D3300"/>
    <mergeCell ref="C3301:D3301"/>
    <mergeCell ref="C3302:D3302"/>
    <mergeCell ref="C3303:E3304"/>
    <mergeCell ref="H3303:I3303"/>
    <mergeCell ref="J3303:K3303"/>
    <mergeCell ref="M3303:N3303"/>
    <mergeCell ref="H3304:I3304"/>
    <mergeCell ref="J3304:K3304"/>
    <mergeCell ref="M3304:N3304"/>
    <mergeCell ref="C3294:D3294"/>
    <mergeCell ref="C3295:D3295"/>
    <mergeCell ref="C3305:H3305"/>
    <mergeCell ref="M3305:O3305"/>
    <mergeCell ref="C3306:E3307"/>
    <mergeCell ref="F3306:G3307"/>
    <mergeCell ref="M3306:O3306"/>
    <mergeCell ref="I3307:K3307"/>
    <mergeCell ref="L3307:O3307"/>
    <mergeCell ref="F3304:G3304"/>
    <mergeCell ref="I3305:K3305"/>
    <mergeCell ref="I3306:K3306"/>
    <mergeCell ref="C3311:E3311"/>
    <mergeCell ref="F3311:G3311"/>
    <mergeCell ref="I3311:K3311"/>
    <mergeCell ref="L3311:O3311"/>
    <mergeCell ref="C3312:E3312"/>
    <mergeCell ref="F3312:G3312"/>
    <mergeCell ref="I3312:K3312"/>
    <mergeCell ref="L3312:O3312"/>
    <mergeCell ref="I3313:K3313"/>
    <mergeCell ref="L3313:O3313"/>
    <mergeCell ref="I3314:O3316"/>
    <mergeCell ref="F3313:G3313"/>
    <mergeCell ref="F3314:G3314"/>
    <mergeCell ref="F3315:G3315"/>
    <mergeCell ref="F3316:G3316"/>
    <mergeCell ref="A3320:A3357"/>
    <mergeCell ref="B3320:C3321"/>
    <mergeCell ref="D3320:O3320"/>
    <mergeCell ref="D3321:O3321"/>
    <mergeCell ref="C3322:G3324"/>
    <mergeCell ref="H3322:I3324"/>
    <mergeCell ref="J3322:K3324"/>
    <mergeCell ref="L3322:M3322"/>
    <mergeCell ref="N3322:O3322"/>
    <mergeCell ref="L3323:O3323"/>
    <mergeCell ref="L3324:M3324"/>
    <mergeCell ref="N3324:O3324"/>
    <mergeCell ref="C3325:F3325"/>
    <mergeCell ref="H3325:O3325"/>
    <mergeCell ref="C3326:F3326"/>
    <mergeCell ref="H3326:O3326"/>
    <mergeCell ref="C3327:F3327"/>
    <mergeCell ref="H3327:O3327"/>
    <mergeCell ref="C3328:F3328"/>
    <mergeCell ref="H3328:O3328"/>
    <mergeCell ref="C3329:F3329"/>
    <mergeCell ref="H3329:O3329"/>
    <mergeCell ref="C3330:F3330"/>
    <mergeCell ref="H3330:O3330"/>
    <mergeCell ref="C3331:D3332"/>
    <mergeCell ref="H3331:J3331"/>
    <mergeCell ref="K3331:M3331"/>
    <mergeCell ref="N3331:N3332"/>
    <mergeCell ref="O3331:O3333"/>
    <mergeCell ref="C3335:D3335"/>
    <mergeCell ref="C3336:D3336"/>
    <mergeCell ref="C3337:D3337"/>
    <mergeCell ref="C3338:D3338"/>
    <mergeCell ref="C3339:D3339"/>
    <mergeCell ref="C3340:D3340"/>
    <mergeCell ref="C3341:D3341"/>
    <mergeCell ref="C3342:E3343"/>
    <mergeCell ref="H3342:I3342"/>
    <mergeCell ref="J3342:K3342"/>
    <mergeCell ref="M3342:N3342"/>
    <mergeCell ref="H3343:I3343"/>
    <mergeCell ref="J3343:K3343"/>
    <mergeCell ref="M3343:N3343"/>
    <mergeCell ref="E3331:E3332"/>
    <mergeCell ref="F3331:F3332"/>
    <mergeCell ref="G3331:G3332"/>
    <mergeCell ref="B3360:C3361"/>
    <mergeCell ref="D3360:O3360"/>
    <mergeCell ref="D3361:O3361"/>
    <mergeCell ref="C3362:G3364"/>
    <mergeCell ref="H3362:I3364"/>
    <mergeCell ref="J3362:K3364"/>
    <mergeCell ref="L3362:M3362"/>
    <mergeCell ref="N3362:O3362"/>
    <mergeCell ref="L3363:O3363"/>
    <mergeCell ref="L3364:M3364"/>
    <mergeCell ref="N3364:O3364"/>
    <mergeCell ref="C3365:F3365"/>
    <mergeCell ref="H3365:O3365"/>
    <mergeCell ref="C3366:F3366"/>
    <mergeCell ref="H3366:O3366"/>
    <mergeCell ref="C3367:F3367"/>
    <mergeCell ref="H3367:O3367"/>
    <mergeCell ref="C3368:F3368"/>
    <mergeCell ref="H3368:O3368"/>
    <mergeCell ref="C3369:F3369"/>
    <mergeCell ref="H3369:O3369"/>
    <mergeCell ref="C3370:F3370"/>
    <mergeCell ref="H3370:O3370"/>
    <mergeCell ref="H3382:I3382"/>
    <mergeCell ref="J3382:K3382"/>
    <mergeCell ref="M3382:N3382"/>
    <mergeCell ref="F3383:G3383"/>
    <mergeCell ref="H3383:I3383"/>
    <mergeCell ref="J3383:K3383"/>
    <mergeCell ref="M3383:N3383"/>
    <mergeCell ref="C3384:H3384"/>
    <mergeCell ref="I3384:K3384"/>
    <mergeCell ref="M3384:O3384"/>
    <mergeCell ref="C3385:E3386"/>
    <mergeCell ref="F3385:G3386"/>
    <mergeCell ref="I3385:K3385"/>
    <mergeCell ref="M3385:O3385"/>
    <mergeCell ref="I3386:K3386"/>
    <mergeCell ref="L3386:O3386"/>
    <mergeCell ref="F3382:G3382"/>
    <mergeCell ref="C3374:D3374"/>
    <mergeCell ref="C3375:D3375"/>
    <mergeCell ref="C3376:D3376"/>
    <mergeCell ref="A3399:A3436"/>
    <mergeCell ref="B3399:C3400"/>
    <mergeCell ref="D3399:O3399"/>
    <mergeCell ref="D3400:O3400"/>
    <mergeCell ref="C3401:G3403"/>
    <mergeCell ref="H3401:I3403"/>
    <mergeCell ref="J3401:K3403"/>
    <mergeCell ref="L3401:M3401"/>
    <mergeCell ref="N3401:O3401"/>
    <mergeCell ref="L3403:M3403"/>
    <mergeCell ref="N3403:O3403"/>
    <mergeCell ref="C3404:F3404"/>
    <mergeCell ref="H3404:O3404"/>
    <mergeCell ref="C3405:F3405"/>
    <mergeCell ref="H3405:O3405"/>
    <mergeCell ref="C3406:F3406"/>
    <mergeCell ref="H3406:O3406"/>
    <mergeCell ref="C3418:D3418"/>
    <mergeCell ref="C3419:D3419"/>
    <mergeCell ref="F3424:G3425"/>
    <mergeCell ref="I3424:K3424"/>
    <mergeCell ref="M3424:O3424"/>
    <mergeCell ref="I3425:K3425"/>
    <mergeCell ref="L3425:O3425"/>
    <mergeCell ref="C3426:E3426"/>
    <mergeCell ref="F3426:G3426"/>
    <mergeCell ref="I3426:K3426"/>
    <mergeCell ref="L3426:O3426"/>
    <mergeCell ref="I3430:K3430"/>
    <mergeCell ref="L3430:O3430"/>
    <mergeCell ref="I3431:K3431"/>
    <mergeCell ref="L3431:O3431"/>
    <mergeCell ref="I3432:O3434"/>
    <mergeCell ref="I3435:O3436"/>
    <mergeCell ref="A3437:O3437"/>
    <mergeCell ref="B3438:O3438"/>
    <mergeCell ref="A3439:A3476"/>
    <mergeCell ref="B3439:C3440"/>
    <mergeCell ref="D3439:O3439"/>
    <mergeCell ref="D3440:O3440"/>
    <mergeCell ref="C3441:G3443"/>
    <mergeCell ref="H3441:I3443"/>
    <mergeCell ref="J3441:K3443"/>
    <mergeCell ref="L3441:M3441"/>
    <mergeCell ref="N3441:O3441"/>
    <mergeCell ref="L3442:O3442"/>
    <mergeCell ref="L3443:M3443"/>
    <mergeCell ref="N3443:O3443"/>
    <mergeCell ref="C3444:F3444"/>
    <mergeCell ref="H3444:O3444"/>
    <mergeCell ref="C3445:F3445"/>
    <mergeCell ref="H3445:O3445"/>
    <mergeCell ref="C3446:F3446"/>
    <mergeCell ref="H3446:O3446"/>
    <mergeCell ref="C3447:F3447"/>
    <mergeCell ref="H3447:O3447"/>
    <mergeCell ref="C3448:F3448"/>
    <mergeCell ref="H3448:O3448"/>
    <mergeCell ref="C3449:F3449"/>
    <mergeCell ref="H3449:O3449"/>
    <mergeCell ref="C3450:D3451"/>
    <mergeCell ref="E3450:E3451"/>
    <mergeCell ref="F3450:F3451"/>
    <mergeCell ref="G3450:G3451"/>
    <mergeCell ref="H3450:J3450"/>
    <mergeCell ref="K3450:M3450"/>
    <mergeCell ref="C3459:D3459"/>
    <mergeCell ref="C3460:D3460"/>
    <mergeCell ref="C3461:E3462"/>
    <mergeCell ref="F3461:G3461"/>
    <mergeCell ref="H3461:I3461"/>
    <mergeCell ref="J3461:K3461"/>
    <mergeCell ref="M3461:N3461"/>
    <mergeCell ref="F3462:G3462"/>
    <mergeCell ref="H3462:I3462"/>
    <mergeCell ref="J3462:K3462"/>
    <mergeCell ref="M3462:N3462"/>
    <mergeCell ref="C3463:H3463"/>
    <mergeCell ref="I3463:K3463"/>
    <mergeCell ref="M3463:O3463"/>
    <mergeCell ref="C3464:E3465"/>
    <mergeCell ref="F3464:G3465"/>
    <mergeCell ref="I3464:K3464"/>
    <mergeCell ref="M3464:O3464"/>
    <mergeCell ref="I3465:K3465"/>
    <mergeCell ref="L3465:O3465"/>
    <mergeCell ref="C3466:E3466"/>
    <mergeCell ref="F3466:G3466"/>
    <mergeCell ref="I3466:K3466"/>
    <mergeCell ref="L3466:O3466"/>
    <mergeCell ref="C3467:E3467"/>
    <mergeCell ref="F3467:G3467"/>
    <mergeCell ref="I3467:O3468"/>
    <mergeCell ref="C3468:E3468"/>
    <mergeCell ref="F3468:G3468"/>
    <mergeCell ref="C3469:E3469"/>
    <mergeCell ref="F3469:G3469"/>
    <mergeCell ref="I3469:K3469"/>
    <mergeCell ref="L3469:O3469"/>
    <mergeCell ref="C3470:E3470"/>
    <mergeCell ref="F3470:G3470"/>
    <mergeCell ref="I3470:K3470"/>
    <mergeCell ref="I3471:K3471"/>
    <mergeCell ref="L3471:O3471"/>
    <mergeCell ref="L3470:O3470"/>
    <mergeCell ref="B3477:O3477"/>
    <mergeCell ref="A3478:A3515"/>
    <mergeCell ref="B3478:C3479"/>
    <mergeCell ref="D3478:O3478"/>
    <mergeCell ref="D3479:O3479"/>
    <mergeCell ref="C3480:G3482"/>
    <mergeCell ref="H3480:I3482"/>
    <mergeCell ref="J3480:K3482"/>
    <mergeCell ref="L3480:M3480"/>
    <mergeCell ref="N3480:O3480"/>
    <mergeCell ref="L3482:M3482"/>
    <mergeCell ref="N3482:O3482"/>
    <mergeCell ref="C3483:F3483"/>
    <mergeCell ref="H3483:O3483"/>
    <mergeCell ref="C3484:F3484"/>
    <mergeCell ref="H3484:O3484"/>
    <mergeCell ref="C3485:F3485"/>
    <mergeCell ref="H3485:O3485"/>
    <mergeCell ref="C3486:F3486"/>
    <mergeCell ref="H3486:O3486"/>
    <mergeCell ref="C3487:F3487"/>
    <mergeCell ref="H3487:O3487"/>
    <mergeCell ref="C3488:F3488"/>
    <mergeCell ref="H3488:O3488"/>
    <mergeCell ref="C3489:D3490"/>
    <mergeCell ref="E3489:E3490"/>
    <mergeCell ref="F3489:F3490"/>
    <mergeCell ref="G3489:G3490"/>
    <mergeCell ref="H3489:J3489"/>
    <mergeCell ref="K3489:M3489"/>
    <mergeCell ref="C3502:H3502"/>
    <mergeCell ref="I3502:K3502"/>
    <mergeCell ref="M3502:O3502"/>
    <mergeCell ref="C3503:E3504"/>
    <mergeCell ref="F3503:G3504"/>
    <mergeCell ref="I3503:K3503"/>
    <mergeCell ref="M3503:O3503"/>
    <mergeCell ref="I3504:K3504"/>
    <mergeCell ref="L3504:O3504"/>
    <mergeCell ref="J3500:K3500"/>
    <mergeCell ref="M3500:N3500"/>
    <mergeCell ref="F3501:G3501"/>
    <mergeCell ref="H3501:I3501"/>
    <mergeCell ref="J3501:K3501"/>
    <mergeCell ref="M3501:N3501"/>
    <mergeCell ref="N3489:N3490"/>
    <mergeCell ref="O3489:O3491"/>
    <mergeCell ref="C3491:D3491"/>
    <mergeCell ref="C3492:D3492"/>
    <mergeCell ref="C3493:D3493"/>
    <mergeCell ref="C3494:D3494"/>
    <mergeCell ref="C3495:D3495"/>
    <mergeCell ref="C3505:E3505"/>
    <mergeCell ref="F3505:G3505"/>
    <mergeCell ref="I3505:K3505"/>
    <mergeCell ref="L3505:O3505"/>
    <mergeCell ref="C3506:E3506"/>
    <mergeCell ref="F3506:G3506"/>
    <mergeCell ref="I3506:O3507"/>
    <mergeCell ref="C3507:E3507"/>
    <mergeCell ref="F3507:G3507"/>
    <mergeCell ref="I3511:O3513"/>
    <mergeCell ref="I3514:O3515"/>
    <mergeCell ref="A3516:O3516"/>
    <mergeCell ref="B3517:O3517"/>
    <mergeCell ref="A3518:A3555"/>
    <mergeCell ref="B3518:C3519"/>
    <mergeCell ref="D3518:O3518"/>
    <mergeCell ref="D3519:O3519"/>
    <mergeCell ref="C3520:G3522"/>
    <mergeCell ref="H3520:I3522"/>
    <mergeCell ref="J3520:K3522"/>
    <mergeCell ref="L3520:M3520"/>
    <mergeCell ref="N3520:O3520"/>
    <mergeCell ref="L3521:O3521"/>
    <mergeCell ref="L3522:M3522"/>
    <mergeCell ref="N3522:O3522"/>
    <mergeCell ref="C3523:F3523"/>
    <mergeCell ref="H3523:O3523"/>
    <mergeCell ref="C3524:F3524"/>
    <mergeCell ref="H3524:O3524"/>
    <mergeCell ref="C3525:F3525"/>
    <mergeCell ref="H3525:O3525"/>
    <mergeCell ref="C3526:F3526"/>
    <mergeCell ref="H3526:O3526"/>
    <mergeCell ref="C3527:F3527"/>
    <mergeCell ref="H3527:O3527"/>
    <mergeCell ref="C3528:F3528"/>
    <mergeCell ref="H3528:O3528"/>
    <mergeCell ref="C3529:D3530"/>
    <mergeCell ref="E3529:E3530"/>
    <mergeCell ref="F3529:F3530"/>
    <mergeCell ref="G3529:G3530"/>
    <mergeCell ref="H3529:J3529"/>
    <mergeCell ref="K3529:M3529"/>
    <mergeCell ref="N3529:N3530"/>
    <mergeCell ref="O3529:O3531"/>
    <mergeCell ref="C3531:D3531"/>
    <mergeCell ref="C3532:D3532"/>
    <mergeCell ref="C3533:D3533"/>
    <mergeCell ref="C3537:D3537"/>
    <mergeCell ref="C3538:D3538"/>
    <mergeCell ref="C3539:D3539"/>
    <mergeCell ref="C3540:E3541"/>
    <mergeCell ref="F3540:G3540"/>
    <mergeCell ref="H3540:I3540"/>
    <mergeCell ref="J3540:K3540"/>
    <mergeCell ref="M3540:N3540"/>
    <mergeCell ref="F3541:G3541"/>
    <mergeCell ref="H3541:I3541"/>
    <mergeCell ref="J3541:K3541"/>
    <mergeCell ref="M3541:N3541"/>
    <mergeCell ref="C3542:H3542"/>
    <mergeCell ref="I3542:K3542"/>
    <mergeCell ref="M3542:O3542"/>
    <mergeCell ref="C3543:E3544"/>
    <mergeCell ref="F3543:G3544"/>
    <mergeCell ref="I3543:K3543"/>
    <mergeCell ref="M3543:O3543"/>
    <mergeCell ref="I3544:K3544"/>
    <mergeCell ref="L3544:O3544"/>
    <mergeCell ref="C3545:E3545"/>
    <mergeCell ref="F3545:G3545"/>
    <mergeCell ref="I3545:K3545"/>
    <mergeCell ref="L3545:O3545"/>
    <mergeCell ref="C3546:E3546"/>
    <mergeCell ref="F3546:G3546"/>
    <mergeCell ref="I3546:O3547"/>
    <mergeCell ref="C3547:E3547"/>
    <mergeCell ref="C3548:E3548"/>
    <mergeCell ref="I3548:K3548"/>
    <mergeCell ref="L3548:O3548"/>
    <mergeCell ref="C3549:E3549"/>
    <mergeCell ref="F3549:G3549"/>
    <mergeCell ref="L3549:O3549"/>
    <mergeCell ref="L3550:O3550"/>
    <mergeCell ref="I3551:O3553"/>
    <mergeCell ref="A3557:A3594"/>
    <mergeCell ref="B3557:C3558"/>
    <mergeCell ref="D3557:O3557"/>
    <mergeCell ref="D3558:O3558"/>
    <mergeCell ref="C3559:G3561"/>
    <mergeCell ref="H3559:I3561"/>
    <mergeCell ref="J3559:K3561"/>
    <mergeCell ref="L3559:M3559"/>
    <mergeCell ref="N3559:O3559"/>
    <mergeCell ref="L3560:O3560"/>
    <mergeCell ref="L3561:M3561"/>
    <mergeCell ref="N3561:O3561"/>
    <mergeCell ref="C3562:F3562"/>
    <mergeCell ref="H3562:O3562"/>
    <mergeCell ref="C3563:F3563"/>
    <mergeCell ref="H3563:O3563"/>
    <mergeCell ref="H3566:O3566"/>
    <mergeCell ref="C3567:F3567"/>
    <mergeCell ref="H3567:O3567"/>
    <mergeCell ref="C3568:D3569"/>
    <mergeCell ref="E3568:E3569"/>
    <mergeCell ref="F3568:F3569"/>
    <mergeCell ref="G3568:G3569"/>
    <mergeCell ref="H3568:J3568"/>
    <mergeCell ref="K3568:M3568"/>
    <mergeCell ref="N3568:N3569"/>
    <mergeCell ref="O3568:O3570"/>
    <mergeCell ref="C3581:H3581"/>
    <mergeCell ref="I3581:K3581"/>
    <mergeCell ref="M3581:O3581"/>
    <mergeCell ref="C3582:E3583"/>
    <mergeCell ref="F3582:G3583"/>
    <mergeCell ref="I3582:K3582"/>
    <mergeCell ref="M3582:O3582"/>
    <mergeCell ref="I3583:K3583"/>
    <mergeCell ref="L3583:O3583"/>
    <mergeCell ref="C3574:D3574"/>
    <mergeCell ref="C3575:D3575"/>
    <mergeCell ref="C3576:D3576"/>
    <mergeCell ref="C3577:D3577"/>
    <mergeCell ref="C3579:E3580"/>
    <mergeCell ref="F3579:G3579"/>
    <mergeCell ref="H3579:I3579"/>
    <mergeCell ref="J3579:K3579"/>
    <mergeCell ref="M3579:N3579"/>
    <mergeCell ref="F3580:G3580"/>
    <mergeCell ref="H3580:I3580"/>
    <mergeCell ref="J3580:K3580"/>
    <mergeCell ref="C3584:E3584"/>
    <mergeCell ref="F3584:G3584"/>
    <mergeCell ref="I3584:K3584"/>
    <mergeCell ref="L3584:O3584"/>
    <mergeCell ref="C3585:E3585"/>
    <mergeCell ref="I3585:O3586"/>
    <mergeCell ref="C3586:E3586"/>
    <mergeCell ref="C3587:E3587"/>
    <mergeCell ref="F3587:G3587"/>
    <mergeCell ref="L3587:O3587"/>
    <mergeCell ref="I3590:O3592"/>
    <mergeCell ref="I3593:O3594"/>
    <mergeCell ref="A3595:O3595"/>
    <mergeCell ref="B3596:O3596"/>
    <mergeCell ref="A3597:A3634"/>
    <mergeCell ref="B3597:C3598"/>
    <mergeCell ref="D3597:O3597"/>
    <mergeCell ref="D3598:O3598"/>
    <mergeCell ref="C3599:G3601"/>
    <mergeCell ref="H3599:I3601"/>
    <mergeCell ref="J3599:K3601"/>
    <mergeCell ref="L3599:M3599"/>
    <mergeCell ref="N3599:O3599"/>
    <mergeCell ref="L3600:O3600"/>
    <mergeCell ref="L3601:M3601"/>
    <mergeCell ref="N3601:O3601"/>
    <mergeCell ref="C3602:F3602"/>
    <mergeCell ref="H3602:O3602"/>
    <mergeCell ref="C3603:F3603"/>
    <mergeCell ref="H3603:O3603"/>
    <mergeCell ref="C3604:F3604"/>
    <mergeCell ref="H3604:O3604"/>
    <mergeCell ref="C3605:F3605"/>
    <mergeCell ref="C3613:D3613"/>
    <mergeCell ref="C3614:D3614"/>
    <mergeCell ref="C3619:E3620"/>
    <mergeCell ref="F3619:G3619"/>
    <mergeCell ref="H3619:I3619"/>
    <mergeCell ref="J3619:K3619"/>
    <mergeCell ref="M3619:N3619"/>
    <mergeCell ref="F3620:G3620"/>
    <mergeCell ref="H3620:I3620"/>
    <mergeCell ref="J3620:K3620"/>
    <mergeCell ref="M3620:N3620"/>
    <mergeCell ref="C3621:H3621"/>
    <mergeCell ref="I3621:K3621"/>
    <mergeCell ref="M3621:O3621"/>
    <mergeCell ref="F3622:G3623"/>
    <mergeCell ref="I3622:K3622"/>
    <mergeCell ref="M3622:O3622"/>
    <mergeCell ref="I3623:K3623"/>
    <mergeCell ref="L3623:O3623"/>
    <mergeCell ref="H3605:O3605"/>
    <mergeCell ref="C3606:F3606"/>
    <mergeCell ref="H3606:O3606"/>
    <mergeCell ref="C3607:F3607"/>
    <mergeCell ref="H3607:O3607"/>
    <mergeCell ref="C3622:E3623"/>
    <mergeCell ref="C3608:D3609"/>
    <mergeCell ref="E3608:E3609"/>
    <mergeCell ref="F3608:F3609"/>
    <mergeCell ref="G3608:G3609"/>
    <mergeCell ref="H3608:J3608"/>
    <mergeCell ref="K3608:M3608"/>
    <mergeCell ref="A3636:A3673"/>
    <mergeCell ref="B3636:C3637"/>
    <mergeCell ref="D3636:O3636"/>
    <mergeCell ref="D3637:O3637"/>
    <mergeCell ref="C3638:G3640"/>
    <mergeCell ref="H3638:I3640"/>
    <mergeCell ref="J3638:K3640"/>
    <mergeCell ref="L3638:M3638"/>
    <mergeCell ref="N3638:O3638"/>
    <mergeCell ref="L3639:O3639"/>
    <mergeCell ref="L3640:M3640"/>
    <mergeCell ref="N3640:O3640"/>
    <mergeCell ref="C3641:F3641"/>
    <mergeCell ref="H3641:O3641"/>
    <mergeCell ref="C3642:F3642"/>
    <mergeCell ref="H3642:O3642"/>
    <mergeCell ref="C3643:F3643"/>
    <mergeCell ref="H3643:O3643"/>
    <mergeCell ref="C3644:F3644"/>
    <mergeCell ref="H3644:O3644"/>
    <mergeCell ref="C3647:D3648"/>
    <mergeCell ref="E3647:E3648"/>
    <mergeCell ref="F3647:F3648"/>
    <mergeCell ref="G3647:G3648"/>
    <mergeCell ref="H3647:J3647"/>
    <mergeCell ref="C3651:D3651"/>
    <mergeCell ref="C3652:D3652"/>
    <mergeCell ref="C3658:E3659"/>
    <mergeCell ref="F3658:G3658"/>
    <mergeCell ref="H3658:I3658"/>
    <mergeCell ref="J3658:K3658"/>
    <mergeCell ref="M3658:N3658"/>
    <mergeCell ref="M3660:O3660"/>
    <mergeCell ref="C3661:E3662"/>
    <mergeCell ref="F3661:G3662"/>
    <mergeCell ref="I3661:K3661"/>
    <mergeCell ref="M3661:O3661"/>
    <mergeCell ref="L3662:O3662"/>
    <mergeCell ref="C3653:D3653"/>
    <mergeCell ref="C3654:D3654"/>
    <mergeCell ref="C3655:D3655"/>
    <mergeCell ref="C3656:D3656"/>
    <mergeCell ref="C3657:D3657"/>
    <mergeCell ref="I3662:K3662"/>
    <mergeCell ref="C3687:D3688"/>
    <mergeCell ref="E3687:E3688"/>
    <mergeCell ref="F3687:F3688"/>
    <mergeCell ref="G3687:G3688"/>
    <mergeCell ref="H3687:J3687"/>
    <mergeCell ref="K3687:M3687"/>
    <mergeCell ref="N3687:N3688"/>
    <mergeCell ref="O3687:O3689"/>
    <mergeCell ref="C3689:D3689"/>
    <mergeCell ref="H3685:O3685"/>
    <mergeCell ref="L3667:O3667"/>
    <mergeCell ref="I3668:K3668"/>
    <mergeCell ref="L3668:O3668"/>
    <mergeCell ref="D3677:O3677"/>
    <mergeCell ref="C3682:F3682"/>
    <mergeCell ref="H3682:O3682"/>
    <mergeCell ref="C3683:F3683"/>
    <mergeCell ref="H3683:O3683"/>
    <mergeCell ref="C3684:F3684"/>
    <mergeCell ref="H3684:O3684"/>
    <mergeCell ref="C3697:D3697"/>
    <mergeCell ref="C3698:E3699"/>
    <mergeCell ref="F3699:G3699"/>
    <mergeCell ref="L3708:O3708"/>
    <mergeCell ref="I3709:O3711"/>
    <mergeCell ref="I3712:O3713"/>
    <mergeCell ref="C3686:F3686"/>
    <mergeCell ref="H3686:O3686"/>
    <mergeCell ref="C3690:D3690"/>
    <mergeCell ref="C3691:D3691"/>
    <mergeCell ref="C3692:D3692"/>
    <mergeCell ref="C3693:D3693"/>
    <mergeCell ref="C3694:D3694"/>
    <mergeCell ref="C3695:D3695"/>
    <mergeCell ref="C3696:D3696"/>
    <mergeCell ref="F3698:G3698"/>
    <mergeCell ref="H3698:I3698"/>
    <mergeCell ref="J3698:K3698"/>
    <mergeCell ref="M3698:N3698"/>
    <mergeCell ref="I3700:K3700"/>
    <mergeCell ref="M3700:O3700"/>
    <mergeCell ref="I3704:O3705"/>
    <mergeCell ref="C3705:E3705"/>
    <mergeCell ref="F3705:G3705"/>
    <mergeCell ref="A3715:A3752"/>
    <mergeCell ref="C3735:D3735"/>
    <mergeCell ref="C3736:D3736"/>
    <mergeCell ref="C3737:E3738"/>
    <mergeCell ref="F3737:G3737"/>
    <mergeCell ref="H3737:I3737"/>
    <mergeCell ref="J3737:K3737"/>
    <mergeCell ref="M3737:N3737"/>
    <mergeCell ref="F3738:G3738"/>
    <mergeCell ref="H3738:I3738"/>
    <mergeCell ref="J3738:K3738"/>
    <mergeCell ref="M3738:N3738"/>
    <mergeCell ref="C3739:H3739"/>
    <mergeCell ref="M3739:O3739"/>
    <mergeCell ref="C3740:E3741"/>
    <mergeCell ref="F3740:G3741"/>
    <mergeCell ref="M3740:O3740"/>
    <mergeCell ref="I3741:K3741"/>
    <mergeCell ref="L3741:O3741"/>
    <mergeCell ref="I3742:K3742"/>
    <mergeCell ref="L3742:O3742"/>
    <mergeCell ref="I3743:O3744"/>
    <mergeCell ref="C3745:E3745"/>
    <mergeCell ref="F3745:G3745"/>
    <mergeCell ref="C3746:E3746"/>
    <mergeCell ref="F3746:G3746"/>
    <mergeCell ref="I3746:K3746"/>
    <mergeCell ref="L3746:O3746"/>
    <mergeCell ref="I3747:K3747"/>
    <mergeCell ref="L3747:O3747"/>
    <mergeCell ref="I3748:O3750"/>
    <mergeCell ref="I3751:O3752"/>
    <mergeCell ref="A3753:O3753"/>
    <mergeCell ref="B3754:O3754"/>
    <mergeCell ref="A3755:A3792"/>
    <mergeCell ref="B3755:C3756"/>
    <mergeCell ref="D3755:O3755"/>
    <mergeCell ref="D3756:O3756"/>
    <mergeCell ref="C3757:G3759"/>
    <mergeCell ref="H3757:I3759"/>
    <mergeCell ref="J3757:K3759"/>
    <mergeCell ref="L3757:M3757"/>
    <mergeCell ref="N3757:O3757"/>
    <mergeCell ref="L3758:O3758"/>
    <mergeCell ref="L3759:M3759"/>
    <mergeCell ref="N3759:O3759"/>
    <mergeCell ref="C3760:F3760"/>
    <mergeCell ref="H3760:O3760"/>
    <mergeCell ref="C3761:F3761"/>
    <mergeCell ref="H3761:O3761"/>
    <mergeCell ref="C3762:F3762"/>
    <mergeCell ref="H3762:O3762"/>
    <mergeCell ref="C3763:F3763"/>
    <mergeCell ref="H3763:O3763"/>
    <mergeCell ref="C3772:D3772"/>
    <mergeCell ref="C3773:D3773"/>
    <mergeCell ref="C3774:D3774"/>
    <mergeCell ref="C3775:D3775"/>
    <mergeCell ref="C3776:D3776"/>
    <mergeCell ref="C3777:E3778"/>
    <mergeCell ref="F3777:G3777"/>
    <mergeCell ref="H3777:I3777"/>
    <mergeCell ref="J3777:K3777"/>
    <mergeCell ref="M3777:N3777"/>
    <mergeCell ref="F3778:G3778"/>
    <mergeCell ref="H3778:I3778"/>
    <mergeCell ref="J3778:K3778"/>
    <mergeCell ref="M3778:N3778"/>
    <mergeCell ref="C3779:H3779"/>
    <mergeCell ref="I3779:K3779"/>
    <mergeCell ref="M3779:O3779"/>
    <mergeCell ref="C3780:E3781"/>
    <mergeCell ref="F3780:G3781"/>
    <mergeCell ref="I3780:K3780"/>
    <mergeCell ref="M3780:O3780"/>
    <mergeCell ref="I3781:K3781"/>
    <mergeCell ref="L3781:O3781"/>
    <mergeCell ref="C3782:E3782"/>
    <mergeCell ref="F3782:G3782"/>
    <mergeCell ref="I3782:K3782"/>
    <mergeCell ref="L3782:O3782"/>
    <mergeCell ref="C3783:E3783"/>
    <mergeCell ref="F3783:G3783"/>
    <mergeCell ref="I3783:O3784"/>
    <mergeCell ref="C3784:E3784"/>
    <mergeCell ref="F3784:G3784"/>
    <mergeCell ref="C3785:E3785"/>
    <mergeCell ref="F3785:G3785"/>
    <mergeCell ref="I3785:K3785"/>
    <mergeCell ref="L3785:O3785"/>
    <mergeCell ref="I3788:O3790"/>
    <mergeCell ref="I3791:O3792"/>
    <mergeCell ref="B3793:O3793"/>
    <mergeCell ref="A3794:A3831"/>
    <mergeCell ref="B3794:C3795"/>
    <mergeCell ref="D3794:O3794"/>
    <mergeCell ref="D3795:O3795"/>
    <mergeCell ref="C3796:G3798"/>
    <mergeCell ref="H3796:I3798"/>
    <mergeCell ref="J3796:K3798"/>
    <mergeCell ref="L3796:M3796"/>
    <mergeCell ref="N3796:O3796"/>
    <mergeCell ref="L3797:O3797"/>
    <mergeCell ref="L3798:M3798"/>
    <mergeCell ref="N3798:O3798"/>
    <mergeCell ref="C3799:F3799"/>
    <mergeCell ref="H3799:O3799"/>
    <mergeCell ref="C3800:F3800"/>
    <mergeCell ref="H3800:O3800"/>
    <mergeCell ref="C3801:F3801"/>
    <mergeCell ref="H3801:O3801"/>
    <mergeCell ref="C3802:F3802"/>
    <mergeCell ref="H3802:O3802"/>
    <mergeCell ref="C3810:D3810"/>
    <mergeCell ref="C3811:D3811"/>
    <mergeCell ref="C3812:D3812"/>
    <mergeCell ref="C3813:D3813"/>
    <mergeCell ref="C3814:D3814"/>
    <mergeCell ref="C3815:D3815"/>
    <mergeCell ref="C3816:E3817"/>
    <mergeCell ref="F3816:G3816"/>
    <mergeCell ref="H3816:I3816"/>
    <mergeCell ref="J3816:K3816"/>
    <mergeCell ref="M3816:N3816"/>
    <mergeCell ref="F3817:G3817"/>
    <mergeCell ref="H3817:I3817"/>
    <mergeCell ref="J3817:K3817"/>
    <mergeCell ref="M3817:N3817"/>
    <mergeCell ref="C3818:H3818"/>
    <mergeCell ref="I3818:K3818"/>
    <mergeCell ref="M3818:O3818"/>
    <mergeCell ref="C3819:E3820"/>
    <mergeCell ref="F3819:G3820"/>
    <mergeCell ref="I3819:K3819"/>
    <mergeCell ref="M3819:O3819"/>
    <mergeCell ref="I3820:K3820"/>
    <mergeCell ref="L3820:O3820"/>
    <mergeCell ref="C3821:E3821"/>
    <mergeCell ref="F3821:G3821"/>
    <mergeCell ref="I3821:K3821"/>
    <mergeCell ref="L3821:O3821"/>
    <mergeCell ref="C3822:E3822"/>
    <mergeCell ref="F3822:G3822"/>
    <mergeCell ref="I3822:O3823"/>
    <mergeCell ref="C3823:E3823"/>
    <mergeCell ref="F3823:G3823"/>
    <mergeCell ref="C3824:E3824"/>
    <mergeCell ref="F3824:G3824"/>
    <mergeCell ref="I3824:K3824"/>
    <mergeCell ref="L3824:O3824"/>
    <mergeCell ref="A3834:A3871"/>
    <mergeCell ref="B3834:C3835"/>
    <mergeCell ref="D3834:O3834"/>
    <mergeCell ref="D3835:O3835"/>
    <mergeCell ref="C3836:G3838"/>
    <mergeCell ref="H3836:I3838"/>
    <mergeCell ref="J3836:K3838"/>
    <mergeCell ref="L3836:M3836"/>
    <mergeCell ref="N3836:O3836"/>
    <mergeCell ref="L3837:O3837"/>
    <mergeCell ref="L3838:M3838"/>
    <mergeCell ref="N3838:O3838"/>
    <mergeCell ref="C3839:F3839"/>
    <mergeCell ref="H3839:O3839"/>
    <mergeCell ref="C3840:F3840"/>
    <mergeCell ref="H3840:O3840"/>
    <mergeCell ref="C3841:F3841"/>
    <mergeCell ref="H3841:O3841"/>
    <mergeCell ref="C3842:F3842"/>
    <mergeCell ref="C3849:D3849"/>
    <mergeCell ref="C3850:D3850"/>
    <mergeCell ref="C3851:D3851"/>
    <mergeCell ref="C3852:D3852"/>
    <mergeCell ref="C3853:D3853"/>
    <mergeCell ref="C3854:D3854"/>
    <mergeCell ref="C3855:D3855"/>
    <mergeCell ref="C3856:E3857"/>
    <mergeCell ref="F3856:G3856"/>
    <mergeCell ref="H3856:I3856"/>
    <mergeCell ref="J3856:K3856"/>
    <mergeCell ref="M3856:N3856"/>
    <mergeCell ref="F3857:G3857"/>
    <mergeCell ref="H3857:I3857"/>
    <mergeCell ref="J3857:K3857"/>
    <mergeCell ref="M3857:N3857"/>
    <mergeCell ref="C3858:H3858"/>
    <mergeCell ref="I3858:K3858"/>
    <mergeCell ref="M3858:O3858"/>
    <mergeCell ref="C3859:E3860"/>
    <mergeCell ref="F3859:G3860"/>
    <mergeCell ref="I3859:K3859"/>
    <mergeCell ref="M3859:O3859"/>
    <mergeCell ref="I3860:K3860"/>
    <mergeCell ref="L3860:O3860"/>
    <mergeCell ref="C3861:E3861"/>
    <mergeCell ref="F3861:G3861"/>
    <mergeCell ref="I3861:K3861"/>
    <mergeCell ref="L3861:O3861"/>
    <mergeCell ref="C3862:E3862"/>
    <mergeCell ref="F3862:G3862"/>
    <mergeCell ref="I3862:O3863"/>
    <mergeCell ref="C3863:E3863"/>
    <mergeCell ref="F3863:G3863"/>
    <mergeCell ref="C3864:E3864"/>
    <mergeCell ref="F3864:G3864"/>
    <mergeCell ref="I3864:K3864"/>
    <mergeCell ref="L3864:O3864"/>
    <mergeCell ref="C3865:E3865"/>
    <mergeCell ref="F3865:G3865"/>
    <mergeCell ref="I3865:K3865"/>
    <mergeCell ref="L3865:O3865"/>
    <mergeCell ref="I3866:K3866"/>
    <mergeCell ref="L3866:O3866"/>
    <mergeCell ref="I3867:O3869"/>
    <mergeCell ref="I3870:O3871"/>
    <mergeCell ref="C3866:E3871"/>
    <mergeCell ref="F3866:G3866"/>
    <mergeCell ref="F3867:G3867"/>
    <mergeCell ref="F3868:G3868"/>
    <mergeCell ref="F3869:G3869"/>
    <mergeCell ref="F3870:G3870"/>
    <mergeCell ref="F3871:G3871"/>
    <mergeCell ref="B3872:O3872"/>
    <mergeCell ref="A3873:A3910"/>
    <mergeCell ref="B3873:C3874"/>
    <mergeCell ref="D3873:O3873"/>
    <mergeCell ref="D3874:O3874"/>
    <mergeCell ref="C3875:G3877"/>
    <mergeCell ref="H3875:I3877"/>
    <mergeCell ref="J3875:K3877"/>
    <mergeCell ref="L3875:M3875"/>
    <mergeCell ref="N3875:O3875"/>
    <mergeCell ref="L3876:O3876"/>
    <mergeCell ref="L3877:M3877"/>
    <mergeCell ref="N3877:O3877"/>
    <mergeCell ref="C3878:F3878"/>
    <mergeCell ref="H3878:O3878"/>
    <mergeCell ref="C3879:F3879"/>
    <mergeCell ref="H3879:O3879"/>
    <mergeCell ref="C3880:F3880"/>
    <mergeCell ref="H3880:O3880"/>
    <mergeCell ref="C3881:F3881"/>
    <mergeCell ref="H3881:O3881"/>
    <mergeCell ref="C3882:F3882"/>
    <mergeCell ref="H3882:O3882"/>
    <mergeCell ref="C3883:F3883"/>
    <mergeCell ref="H3883:O3883"/>
    <mergeCell ref="C3884:D3885"/>
    <mergeCell ref="E3884:E3885"/>
    <mergeCell ref="F3884:F3885"/>
    <mergeCell ref="G3884:G3885"/>
    <mergeCell ref="H3884:J3884"/>
    <mergeCell ref="K3884:M3884"/>
    <mergeCell ref="N3884:N3885"/>
    <mergeCell ref="O3884:O3886"/>
    <mergeCell ref="C3886:D3886"/>
    <mergeCell ref="C3887:D3887"/>
    <mergeCell ref="C3888:D3888"/>
    <mergeCell ref="C3889:D3889"/>
    <mergeCell ref="C3890:D3890"/>
    <mergeCell ref="C3891:D3891"/>
    <mergeCell ref="C3892:D3892"/>
    <mergeCell ref="C3893:D3893"/>
    <mergeCell ref="C3894:D3894"/>
    <mergeCell ref="C3895:E3896"/>
    <mergeCell ref="F3895:G3895"/>
    <mergeCell ref="H3895:I3895"/>
    <mergeCell ref="J3895:K3895"/>
    <mergeCell ref="M3895:N3895"/>
    <mergeCell ref="F3896:G3896"/>
    <mergeCell ref="H3896:I3896"/>
    <mergeCell ref="J3896:K3896"/>
    <mergeCell ref="M3896:N3896"/>
    <mergeCell ref="C3897:H3897"/>
    <mergeCell ref="I3897:K3897"/>
    <mergeCell ref="M3897:O3897"/>
    <mergeCell ref="C3898:E3899"/>
    <mergeCell ref="F3898:G3899"/>
    <mergeCell ref="I3898:K3898"/>
    <mergeCell ref="M3898:O3898"/>
    <mergeCell ref="I3899:K3899"/>
    <mergeCell ref="L3899:O3899"/>
    <mergeCell ref="C3900:E3900"/>
    <mergeCell ref="F3900:G3900"/>
    <mergeCell ref="I3900:K3900"/>
    <mergeCell ref="L3900:O3900"/>
    <mergeCell ref="C3901:E3901"/>
    <mergeCell ref="F3901:G3901"/>
    <mergeCell ref="I3901:O3902"/>
    <mergeCell ref="C3902:E3902"/>
    <mergeCell ref="F3902:G3902"/>
    <mergeCell ref="C3903:E3903"/>
    <mergeCell ref="F3903:G3903"/>
    <mergeCell ref="I3903:K3903"/>
    <mergeCell ref="L3903:O3903"/>
    <mergeCell ref="C3904:E3904"/>
    <mergeCell ref="F3904:G3904"/>
    <mergeCell ref="I3904:K3904"/>
    <mergeCell ref="L3904:O3904"/>
    <mergeCell ref="I3905:K3905"/>
    <mergeCell ref="L3905:O3905"/>
    <mergeCell ref="I3906:O3908"/>
    <mergeCell ref="C3905:E3910"/>
    <mergeCell ref="F3905:G3905"/>
    <mergeCell ref="F3906:G3906"/>
    <mergeCell ref="F3907:G3907"/>
    <mergeCell ref="F3908:G3908"/>
    <mergeCell ref="F3909:G3909"/>
    <mergeCell ref="F3910:G3910"/>
    <mergeCell ref="I3909:O3910"/>
    <mergeCell ref="A3911:O3911"/>
    <mergeCell ref="B3912:O3912"/>
    <mergeCell ref="A3913:A3950"/>
    <mergeCell ref="B3913:C3914"/>
    <mergeCell ref="D3913:O3913"/>
    <mergeCell ref="D3914:O3914"/>
    <mergeCell ref="C3915:G3917"/>
    <mergeCell ref="H3915:I3917"/>
    <mergeCell ref="J3915:K3917"/>
    <mergeCell ref="L3915:M3915"/>
    <mergeCell ref="N3915:O3915"/>
    <mergeCell ref="L3916:O3916"/>
    <mergeCell ref="L3917:M3917"/>
    <mergeCell ref="N3917:O3917"/>
    <mergeCell ref="C3918:F3918"/>
    <mergeCell ref="H3918:O3918"/>
    <mergeCell ref="C3919:F3919"/>
    <mergeCell ref="H3919:O3919"/>
    <mergeCell ref="C3920:F3920"/>
    <mergeCell ref="H3920:O3920"/>
    <mergeCell ref="C3921:F3921"/>
    <mergeCell ref="H3921:O3921"/>
    <mergeCell ref="C3922:F3922"/>
    <mergeCell ref="H3922:O3922"/>
    <mergeCell ref="C3923:F3923"/>
    <mergeCell ref="H3923:O3923"/>
    <mergeCell ref="C3924:D3925"/>
    <mergeCell ref="E3924:E3925"/>
    <mergeCell ref="F3924:F3925"/>
    <mergeCell ref="G3924:G3925"/>
    <mergeCell ref="H3924:J3924"/>
    <mergeCell ref="K3924:M3924"/>
    <mergeCell ref="N3924:N3925"/>
    <mergeCell ref="O3924:O3926"/>
    <mergeCell ref="C3926:D3926"/>
    <mergeCell ref="C3927:D3927"/>
    <mergeCell ref="C3928:D3928"/>
    <mergeCell ref="C3929:D3929"/>
    <mergeCell ref="C3930:D3930"/>
    <mergeCell ref="C3931:D3931"/>
    <mergeCell ref="C3932:D3932"/>
    <mergeCell ref="C3933:D3933"/>
    <mergeCell ref="C3934:D3934"/>
    <mergeCell ref="C3935:E3936"/>
    <mergeCell ref="F3935:G3935"/>
    <mergeCell ref="H3935:I3935"/>
    <mergeCell ref="J3935:K3935"/>
    <mergeCell ref="M3935:N3935"/>
    <mergeCell ref="F3936:G3936"/>
    <mergeCell ref="H3936:I3936"/>
    <mergeCell ref="J3936:K3936"/>
    <mergeCell ref="M3936:N3936"/>
    <mergeCell ref="C3937:H3937"/>
    <mergeCell ref="I3937:K3937"/>
    <mergeCell ref="M3937:O3937"/>
    <mergeCell ref="C3938:E3939"/>
    <mergeCell ref="F3938:G3939"/>
    <mergeCell ref="I3938:K3938"/>
    <mergeCell ref="M3938:O3938"/>
    <mergeCell ref="I3939:K3939"/>
    <mergeCell ref="L3939:O3939"/>
    <mergeCell ref="C3940:E3940"/>
    <mergeCell ref="F3940:G3940"/>
    <mergeCell ref="I3940:K3940"/>
    <mergeCell ref="L3940:O3940"/>
    <mergeCell ref="C3941:E3941"/>
    <mergeCell ref="F3941:G3941"/>
    <mergeCell ref="I3941:O3942"/>
    <mergeCell ref="C3942:E3942"/>
    <mergeCell ref="F3942:G3942"/>
    <mergeCell ref="I3949:O3950"/>
    <mergeCell ref="C3943:E3943"/>
    <mergeCell ref="F3943:G3943"/>
    <mergeCell ref="I3943:K3943"/>
    <mergeCell ref="L3943:O3943"/>
    <mergeCell ref="C3944:E3944"/>
    <mergeCell ref="F3944:G3944"/>
    <mergeCell ref="I3944:K3944"/>
    <mergeCell ref="L3944:O3944"/>
    <mergeCell ref="I3945:K3945"/>
    <mergeCell ref="L3945:O3945"/>
    <mergeCell ref="I3946:O3948"/>
    <mergeCell ref="C3945:E3950"/>
    <mergeCell ref="F3945:G3945"/>
    <mergeCell ref="F3946:G3946"/>
    <mergeCell ref="F3947:G3947"/>
    <mergeCell ref="F3948:G3948"/>
    <mergeCell ref="F3949:G3949"/>
    <mergeCell ref="F3950:G3950"/>
  </mergeCells>
  <conditionalFormatting sqref="I30 G33:H34 H25:H32 O16:O25 O1:O14 H17:H23 N15:N23 L15:L25 D1:K3 C1:C4 E29:E34 D7:D12 H15:M15 L1:M12 G29:G32 H25:K25 H7:K12 E7:G13 N1:N13 H16:I16 I15:K23 M15:M27 D16:D26 E15:E26 C15:C27 G15:G26 F15:F27 C7:C13 F29:F39 C32:H32 C23:O23 A1:B39 E18:N18 B18:C18 C29:D39 I70 H65:H72 O56:O65 O41:O54 N55:N63 L55:L65 D41:K43 C41:C44 E69:E74 D47:D52 L41:M52 G69:G72 I65:K65 H47:K52 E47:G53 N41:N53 H55:K63 M55:M67 D56:D66 E55:E66 C55:C67 G55:G66 F55:F67 C47:C53 I109 H104:H111 O95:O104 O80:O93 H96:H102 N94:N102 L94:L104 D80:K82 E108:E113 H94:M94 L80:M91 G108:G111 H104:K104 H86:K91 E86:G92 N80:N92 H95:I95 I94:K102 M94:M106 E94:E105 G94:G105 C111:H111 C102:O102 E97:N97 B97:C97 I149 H144:H151 O135:O144 O120:O133 N134:N142 L134:L144 D120:K122 E148:E153 L120:M131 G148:G151 I144:K144 H126:K131 E126:G132 N120:N132 H134:K142 M134:M146 E134:E145 G134:G145 A41:B3950 C69:D3950 I188 H183:H190 O174:O183 O159:O172 H175:H181 N173:N181 L173:L183 D159:K161 E187:E192 H173:M173 L159:M170 G187:G190 H183:K183 H165:K170 E165:G171 N159:N171 H174:I174 I173:K181 M173:M185 E173:E184 G173:G184 C190:H190 C181:O181 E176:N176 I228 H223:H230 O214:O223 O199:O212 N213:N221 L213:L223 D199:K201 E227:E232 L199:M210 G227:G230 I223:K223 H205:K210 E205:G211 N199:N211 H213:K221 M213:M225 E213:E224 G213:G224 I267 H262:H269 O253:O262 O238:O251 H254:H260 N252:N260 L252:L262 D238:K240 E266:E271 H252:M252 L238:M249 G266:G269 H262:K262 H244:K249 E244:G250 N238:N250 H253:I253 I252:K260 M252:M264 E252:E263 G252:G263 C269:H269 C260:O260 E255:N255 I307 H302:H309 O293:O302 O278:O291 N292:N300 L292:L302 D278:K280 E306:E311 L278:M289 G306:G309 I302:K302 H284:K289 E284:G290 N278:N290 H292:K300 M292:M304 E292:E303 G292:G303 I346 H341:H348 O332:O341 O317:O330 H333:H339 N331:N339 L331:L341 D317:K319 E345:E350 H331:M331 L317:M328 G345:G348 H341:K341 H323:K328 E323:G329 N317:N329 H332:I332 I331:K339 M331:M343 E331:E342 G331:G342 C348:H348 C339:O339 E334:N334 I386 H381:H388 O372:O381 O357:O370 N371:N379 L371:L381 D357:K359 E385:E390 L357:M368 G385:G388 I381:K381 H363:K368 E363:G369 N357:N369 H371:K379 M371:M383 E371:E382 G371:G382 I425 H420:H427 O411:O420 O396:O409 H412:H418 N410:N418 L410:L420 D396:K398 E424:E429 H410:M410 L396:M407 G424:G427 H420:K420 H402:K407 E402:G408 N396:N408 H411:I411 I410:K418 M410:M422 E410:E421 G410:G421 C427:H427 C418:O418 E413:N413 I465 H460:H467 O451:O460 O436:O449 N450:N458 L450:L460 D436:K438 E464:E469 L436:M447 G464:G467 I460:K460 H442:K447 E442:G448 N436:N448 H450:K458 M450:M462 E450:E461 G450:G461 I504 H499:H506 O490:O499 O475:O488 H491:H497 N489:N497 L489:L499 D475:K477 E503:E508 H489:M489 L475:M486 G503:G506 H499:K499 H481:K486 E481:G487 N475:N487 H490:I490 I489:K497 M489:M501 E489:E500 G489:G500 C506:H506 C497:O497 E492:N492 I544 H539:H546 O530:O539 O515:O528 N529:N537 L529:L539 D515:K517 E543:E548 L515:M526 G543:G546 I539:K539 H521:K526 E521:G527 N515:N527 H529:K537 M529:M541 E529:E540 G529:G540 I583 H578:H585 O569:O578 O554:O567 H570:H576 N568:N576 L568:L578 D554:K556 E582:E587 H568:M568 L554:M565 G582:G585 H578:K578 H560:K565 E560:G566 N554:N566 H569:I569 I568:K576 M568:M580 E568:E579 G568:G579 C585:H585 C576:O576 E571:N571 I623 H618:H625 O609:O618 O594:O607 N608:N616 L608:L618 D594:K596 E622:E627 L594:M605 G622:G625 I618:K618 H600:K605 E600:G606 N594:N606 H608:K616 M608:M620 E608:E619 G608:G619 I662 H657:H664 O648:O657 O633:O646 H649:H655 N647:N655 L647:L657 D633:K635 E661:E666 H647:M647 L633:M644 G661:G664 H657:K657 H639:K644 E639:G645 N633:N645 H648:I648 I647:K655 M647:M659 E647:E658 G647:G658 C664:H664 C655:O655 E650:N650 I702 H697:H704 O688:O697 O673:O686 N687:N695 L687:L697 D673:K675 E701:E706 L673:M684 G701:G704 I697:K697 H679:K684 E679:G685 N673:N685 H687:K695 M687:M699 E687:E698 G687:G698 I741 H736:H743 O727:O736 O712:O725 H728:H734 N726:N734 L726:L736 D712:K714 E740:E745 H726:M726 L712:M723 G740:G743 H736:K736 H718:K723 E718:G724 N712:N724 H727:I727 I726:K734 M726:M738 E726:E737 G726:G737 C743:H743 C734:O734 E729:N729 I781 H776:H783 O767:O776 O752:O765 N766:N774 L766:L776 D752:K754 E780:E785 L752:M763 G780:G783 I776:K776 H758:K763 E758:G764 N752:N764 H766:K774 M766:M778 E766:E777 G766:G777 I820 H815:H822 O806:O815 O791:O804 H807:H813 N805:N813 L805:L815 D791:K793 E819:E824 H805:M805 L791:M802 G819:G822 H815:K815 H797:K802 E797:G803 N791:N803 H806:I806 I805:K813 M805:M817 E805:E816 G805:G816 C822:H822 C813:O813 E808:N808 I860 H855:H862 O846:O855 O831:O844 N845:N853 L845:L855 D831:K833 E859:E864 L831:M842 G859:G862 I855:K855 H837:K842 E837:G843 N831:N843 H845:K853 M845:M857 E845:E856 G845:G856 I899 H894:H901 O885:O894 O870:O883 H886:H892 N884:N892 L884:L894 D870:K872 E898:E903 H884:M884 L870:M881 G898:G901 H894:K894 H876:K881 E876:G882 N870:N882 H885:I885 I884:K892 M884:M896 E884:E895 G884:G895 C901:H901 C892:O892 E887:N887 I939 H934:H941 O925:O934 O910:O923 N924:N932 L924:L934 D910:K912 E938:E943 L910:M921 G938:G941 I934:K934 H916:K921 E916:G922 N910:N922 H924:K932 M924:M936 E924:E935 G924:G935 I978 H973:H980 O964:O973 O949:O962 H965:H971 N963:N971 L963:L973 D949:K951 E977:E982 H963:M963 L949:M960 G977:G980 H973:K973 H955:K960 E955:G961 N949:N961 H964:I964 I963:K971 M963:M975 E963:E974 G963:G974 C980:H980 C971:O971 E966:N966 I1018 H1013:H1020 O1004:O1013 O989:O1002 N1003:N1011 L1003:L1013 D989:K991 E1017:E1022 L989:M1000 G1017:G1020 I1013:K1013 H995:K1000 E995:G1001 N989:N1001 H1003:K1011 M1003:M1015 E1003:E1014 G1003:G1014 I1057 H1052:H1059 O1043:O1052 O1028:O1041 H1044:H1050 N1042:N1050 L1042:L1052 D1028:K1030 E1056:E1061 H1042:M1042 L1028:M1039 G1056:G1059 H1052:K1052 H1034:K1039 E1034:G1040 N1028:N1040 H1043:I1043 I1042:K1050 M1042:M1054 E1042:E1053 G1042:G1053 C1059:H1059 C1050:O1050 E1045:N1045 I1097 H1092:H1099 O1083:O1092 O1068:O1081 N1082:N1090 L1082:L1092 D1068:K1070 E1096:E1101 L1068:M1079 G1096:G1099 I1092:K1092 H1074:K1079 E1074:G1080 N1068:N1080 H1082:K1090 M1082:M1094 E1082:E1093 G1082:G1093 I1136 H1131:H1138 O1122:O1131 O1107:O1120 H1123:H1129 N1121:N1129 L1121:L1131 D1107:K1109 E1135:E1140 H1121:M1121 L1107:M1118 G1135:G1138 H1131:K1131 H1113:K1118 E1113:G1119 N1107:N1119 H1122:I1122 I1121:K1129 M1121:M1133 E1121:E1132 G1121:G1132 C1138:H1138 C1129:O1129 E1124:N1124 I1176 H1171:H1178 O1162:O1171 O1147:O1160 N1161:N1169 L1161:L1171 D1147:K1149 E1175:E1180 L1147:M1158 G1175:G1178 I1171:K1171 H1153:K1158 E1153:G1159 N1147:N1159 H1161:K1169 M1161:M1173 E1161:E1172 G1161:G1172 I1215 H1210:H1217 O1201:O1210 O1186:O1199 H1202:H1208 N1200:N1208 L1200:L1210 D1186:K1188 E1214:E1219 H1200:M1200 L1186:M1197 G1214:G1217 H1210:K1210 H1192:K1197 E1192:G1198 N1186:N1198 H1201:I1201 I1200:K1208 M1200:M1212 E1200:E1211 G1200:G1211 C1217:H1217 C1208:O1208 E1203:N1203 I1255 H1250:H1257 O1241:O1250 O1226:O1239 N1240:N1248 L1240:L1250 D1226:K1228 E1254:E1259 L1226:M1237 G1254:G1257 I1250:K1250 H1232:K1237 E1232:G1238 N1226:N1238 H1240:K1248 M1240:M1252 E1240:E1251 G1240:G1251 I1294 H1289:H1296 O1280:O1289 O1265:O1278 H1281:H1287 N1279:N1287 L1279:L1289 D1265:K1267 E1293:E1298 H1279:M1279 L1265:M1276 G1293:G1296 H1289:K1289 H1271:K1276 E1271:G1277 N1265:N1277 H1280:I1280 I1279:K1287 M1279:M1291 E1279:E1290 G1279:G1290 C1296:H1296 C1287:O1287 E1282:N1282 I1334 H1329:H1336 O1320:O1329 O1305:O1318 N1319:N1327 L1319:L1329 D1305:K1307 E1333:E1338 L1305:M1316 G1333:G1336 I1329:K1329 H1311:K1316 E1311:G1317 N1305:N1317 H1319:K1327 M1319:M1331 E1319:E1330 G1319:G1330 I1373 H1368:H1375 O1359:O1368 O1344:O1357 H1360:H1366 N1358:N1366 L1358:L1368 D1344:K1346 E1372:E1377 H1358:M1358 L1344:M1355 G1372:G1375 H1368:K1368 H1350:K1355 E1350:G1356 N1344:N1356 H1359:I1359 I1358:K1366 M1358:M1370 E1358:E1369 G1358:G1369 C1375:H1375 C1366:O1366 E1361:N1361 I1413 H1408:H1415 O1399:O1408 O1384:O1397 N1398:N1406 L1398:L1408 D1384:K1386 E1412:E1417 L1384:M1395 G1412:G1415 I1408:K1408 H1390:K1395 E1390:G1396 N1384:N1396 H1398:K1406 M1398:M1410 E1398:E1409 G1398:G1409 I1452 H1447:H1454 O1438:O1447 O1423:O1436 H1439:H1445 N1437:N1445 L1437:L1447 D1423:K1425 E1451:E1456 H1437:M1437 L1423:M1434 G1451:G1454 H1447:K1447 H1429:K1434 E1429:G1435 N1423:N1435 H1438:I1438 I1437:K1445 M1437:M1449 E1437:E1448 G1437:G1448 C1454:H1454 C1445:O1445 E1440:N1440 I1492 H1487:H1494 O1478:O1487 O1463:O1476 N1477:N1485 L1477:L1487 D1463:K1465 E1491:E1496 L1463:M1474 G1491:G1494 I1487:K1487 H1469:K1474 E1469:G1475 N1463:N1475 H1477:K1485 M1477:M1489 E1477:E1488 G1477:G1488 I1531 H1526:H1533 O1517:O1526 O1502:O1515 H1518:H1524 N1516:N1524 L1516:L1526 D1502:K1504 E1530:E1535 H1516:M1516 L1502:M1513 G1530:G1533 H1526:K1526 H1508:K1513 E1508:G1514 N1502:N1514 H1517:I1517 I1516:K1524 M1516:M1528 E1516:E1527 G1516:G1527 C1533:H1533 C1524:O1524 E1519:N1519 I1571 H1566:H1573 O1557:O1566 O1542:O1555 N1556:N1564 L1556:L1566 D1542:K1544 E1570:E1575 L1542:M1553 G1570:G1573 I1566:K1566 H1548:K1553 E1548:G1554 N1542:N1554 H1556:K1564 M1556:M1568 E1556:E1567 G1556:G1567 I1610 H1605:H1612 O1596:O1605 O1581:O1594 H1597:H1603 N1595:N1603 L1595:L1605 D1581:K1583 E1609:E1614 H1595:M1595 L1581:M1592 G1609:G1612 H1605:K1605 H1587:K1592 E1587:G1593 N1581:N1593 H1596:I1596 I1595:K1603 M1595:M1607 E1595:E1606 G1595:G1606 C1612:H1612 C1603:O1603 E1598:N1598 I1650 H1645:H1652 O1636:O1645 O1621:O1634 N1635:N1643 L1635:L1645 D1621:K1623 E1649:E1654 L1621:M1632 G1649:G1652 I1645:K1645 H1627:K1632 E1627:G1633 N1621:N1633 H1635:K1643 M1635:M1647 E1635:E1646 G1635:G1646 I1689 H1684:H1691 O1675:O1684 O1660:O1673 H1676:H1682 N1674:N1682 L1674:L1684 D1660:K1662 E1688:E1693 H1674:M1674 L1660:M1671 G1688:G1691 H1684:K1684 H1666:K1671 E1666:G1672 N1660:N1672 H1675:I1675 I1674:K1682 M1674:M1686 E1674:E1685 G1674:G1685 C1691:H1691 C1682:O1682 E1677:N1677 I1729 H1724:H1731 O1715:O1724 O1700:O1713 N1714:N1722 L1714:L1724 D1700:K1702 E1728:E1733 L1700:M1711 G1728:G1731 I1724:K1724 H1706:K1711 E1706:G1712 N1700:N1712 H1714:K1722 M1714:M1726 E1714:E1725 G1714:G1725 I1768 H1763:H1770 O1754:O1763 O1739:O1752 H1755:H1761 N1753:N1761 L1753:L1763 D1739:K1741 E1767:E1772 H1753:M1753 L1739:M1750 G1767:G1770 H1763:K1763 H1745:K1750 E1745:G1751 N1739:N1751 H1754:I1754 I1753:K1761 M1753:M1765 E1753:E1764 G1753:G1764 C1770:H1770 C1761:O1761 E1756:N1756 I1808 H1803:H1810 O1794:O1803 O1779:O1792 N1793:N1801 L1793:L1803 D1779:K1781 E1807:E1812 L1779:M1790 G1807:G1810 I1803:K1803 H1785:K1790 E1785:G1791 N1779:N1791 H1793:K1801 M1793:M1805 E1793:E1804 G1793:G1804 I1847 H1842:H1849 O1833:O1842 O1818:O1831 H1834:H1840 N1832:N1840 L1832:L1842 D1818:K1820 E1846:E1851 H1832:M1832 L1818:M1829 G1846:G1849 H1842:K1842 H1824:K1829 E1824:G1830 N1818:N1830 H1833:I1833 I1832:K1840 M1832:M1844 E1832:E1843 G1832:G1843 C1849:H1849 C1840:O1840 E1835:N1835 I1887 H1882:H1889 O1873:O1882 O1858:O1871 N1872:N1880 L1872:L1882 D1858:K1860 E1886:E1891 L1858:M1869 G1886:G1889 I1882:K1882 H1864:K1869 E1864:G1870 N1858:N1870 H1872:K1880 M1872:M1884 E1872:E1883 G1872:G1883 I1926 H1921:H1928 O1912:O1921 O1897:O1910 H1913:H1919 N1911:N1919 L1911:L1921 D1897:K1899 E1925:E1930 H1911:M1911 L1897:M1908 G1925:G1928 H1921:K1921 H1903:K1908 E1903:G1909 N1897:N1909 H1912:I1912 I1911:K1919 M1911:M1923 E1911:E1922 G1911:G1922 C1928:H1928 C1919:O1919 E1914:N1914 I1966 H1961:H1968 O1952:O1961 O1937:O1950 N1951:N1959 L1951:L1961 D1937:K1939 E1965:E1970 L1937:M1948 G1965:G1968 I1961:K1961 H1943:K1948 E1943:G1949 N1937:N1949 H1951:K1959 M1951:M1963 E1951:E1962 G1951:G1962 I2005 H2000:H2007 O1991:O2000 O1976:O1989 H1992:H1998 N1990:N1998 L1990:L2000 D1976:K1978 E2004:E2009 H1990:M1990 L1976:M1987 G2004:G2007 H2000:K2000 H1982:K1987 E1982:G1988 N1976:N1988 H1991:I1991 I1990:K1998 M1990:M2002 E1990:E2001 G1990:G2001 C2007:H2007 C1998:O1998 E1993:N1993 I2045 H2040:H2047 O2031:O2040 O2016:O2029 N2030:N2038 L2030:L2040 D2016:K2018 E2044:E2049 L2016:M2027 G2044:G2047 I2040:K2040 H2022:K2027 E2022:G2028 N2016:N2028 H2030:K2038 M2030:M2042 E2030:E2041 G2030:G2041 I2084 H2079:H2086 O2070:O2079 O2055:O2068 H2071:H2077 N2069:N2077 L2069:L2079 D2055:K2057 E2083:E2088 H2069:M2069 L2055:M2066 G2083:G2086 H2079:K2079 H2061:K2066 E2061:G2067 N2055:N2067 H2070:I2070 I2069:K2077 M2069:M2081 E2069:E2080 G2069:G2080 C2086:H2086 C2077:O2077 E2072:N2072 I2124 H2119:H2126 O2110:O2119 O2095:O2108 N2109:N2117 L2109:L2119 D2095:K2097 E2123:E2128 L2095:M2106 G2123:G2126 I2119:K2119 H2101:K2106 E2101:G2107 N2095:N2107 H2109:K2117 M2109:M2121 E2109:E2120 G2109:G2120 I2163 H2158:H2165 O2149:O2158 O2134:O2147 H2150:H2156 N2148:N2156 L2148:L2158 D2134:K2136 E2162:E2167 H2148:M2148 L2134:M2145 G2162:G2165 H2158:K2158 H2140:K2145 E2140:G2146 N2134:N2146 H2149:I2149 I2148:K2156 M2148:M2160 E2148:E2159 G2148:G2159 C2165:H2165 C2156:O2156 E2151:N2151 I2203 H2198:H2205 O2189:O2198 O2174:O2187 N2188:N2196 L2188:L2198 D2174:K2176 E2202:E2207 L2174:M2185 G2202:G2205 I2198:K2198 H2180:K2185 E2180:G2186 N2174:N2186 H2188:K2196 M2188:M2200 E2188:E2199 G2188:G2199 I2242 H2237:H2244 O2228:O2237 O2213:O2226 H2229:H2235 N2227:N2235 L2227:L2237 D2213:K2215 E2241:E2246 H2227:M2227 L2213:M2224 G2241:G2244 H2237:K2237 H2219:K2224 E2219:G2225 N2213:N2225 H2228:I2228 I2227:K2235 M2227:M2239 E2227:E2238 G2227:G2238 C2244:H2244 C2235:O2235 E2230:N2230 I2282 H2277:H2284 O2268:O2277 O2253:O2266 N2267:N2275 L2267:L2277 D2253:K2255 E2281:E2286 L2253:M2264 G2281:G2284 I2277:K2277 H2259:K2264 E2259:G2265 N2253:N2265 H2267:K2275 M2267:M2279 E2267:E2278 G2267:G2278 I2321 H2316:H2323 O2307:O2316 O2292:O2305 H2308:H2314 N2306:N2314 L2306:L2316 D2292:K2294 E2320:E2325 H2306:M2306 L2292:M2303 G2320:G2323 H2316:K2316 H2298:K2303 E2298:G2304 N2292:N2304 H2307:I2307 I2306:K2314 M2306:M2318 E2306:E2317 G2306:G2317 C2323:H2323 C2314:O2314 E2309:N2309 I2361 H2356:H2363 O2347:O2356 O2332:O2345 N2346:N2354 L2346:L2356 D2332:K2334 E2360:E2365 L2332:M2343 G2360:G2363 I2356:K2356 H2338:K2343 E2338:G2344 N2332:N2344 H2346:K2354 M2346:M2358 E2346:E2357 G2346:G2357 I2400 H2395:H2402 O2386:O2395 O2371:O2384 H2387:H2393 N2385:N2393 L2385:L2395 D2371:K2373 E2399:E2404 H2385:M2385 L2371:M2382 G2399:G2402 H2395:K2395 H2377:K2382 E2377:G2383 N2371:N2383 H2386:I2386 I2385:K2393 M2385:M2397 E2385:E2396 G2385:G2396 C2402:H2402 C2393:O2393 E2388:N2388 I2440 H2435:H2442 O2426:O2435 O2411:O2424 N2425:N2433 L2425:L2435 D2411:K2413 E2439:E2444 L2411:M2422 G2439:G2442 I2435:K2435 H2417:K2422 E2417:G2423 N2411:N2423 H2425:K2433 M2425:M2437 E2425:E2436 G2425:G2436 I2479 H2474:H2481 O2465:O2474 O2450:O2463 H2466:H2472 N2464:N2472 L2464:L2474 D2450:K2452 E2478:E2483 H2464:M2464 L2450:M2461 G2478:G2481 H2474:K2474 H2456:K2461 E2456:G2462 N2450:N2462 H2465:I2465 I2464:K2472 M2464:M2476 E2464:E2475 G2464:G2475 C2481:H2481 C2472:O2472 E2467:N2467 I2519 H2514:H2521 O2505:O2514 O2490:O2503 N2504:N2512 L2504:L2514 D2490:K2492 E2518:E2523 L2490:M2501 G2518:G2521 I2514:K2514 H2496:K2501 E2496:G2502 N2490:N2502 H2504:K2512 M2504:M2516 E2504:E2515 G2504:G2515 I2558 H2553:H2560 O2544:O2553 O2529:O2542 H2545:H2551 N2543:N2551 L2543:L2553 D2529:K2531 E2557:E2562 H2543:M2543 L2529:M2540 G2557:G2560 H2553:K2553 H2535:K2540 E2535:G2541 N2529:N2541 H2544:I2544 I2543:K2551 M2543:M2555 E2543:E2554 G2543:G2554 C2560:H2560 C2551:O2551 E2546:N2546 I2598 H2593:H2600 O2584:O2593 O2569:O2582 N2583:N2591 L2583:L2593 D2569:K2571 E2597:E2602 L2569:M2580 G2597:G2600 I2593:K2593 H2575:K2580 E2575:G2581 N2569:N2581 H2583:K2591 M2583:M2595 E2583:E2594 G2583:G2594 I2637 H2632:H2639 O2623:O2632 O2608:O2621 H2624:H2630 N2622:N2630 L2622:L2632 D2608:K2610 E2636:E2641 H2622:M2622 L2608:M2619 G2636:G2639 H2632:K2632 H2614:K2619 E2614:G2620 N2608:N2620 H2623:I2623 I2622:K2630 M2622:M2634 E2622:E2633 G2622:G2633 C2639:H2639 C2630:O2630 E2625:N2625 I2677 H2672:H2679 O2663:O2672 O2648:O2661 N2662:N2670 L2662:L2672 D2648:K2650 E2676:E2681 L2648:M2659 G2676:G2679 I2672:K2672 H2654:K2659 E2654:G2660 N2648:N2660 H2662:K2670 M2662:M2674 E2662:E2673 G2662:G2673 I2716 H2711:H2718 O2702:O2711 O2687:O2700 H2703:H2709 N2701:N2709 L2701:L2711 D2687:K2689 E2715:E2720 H2701:M2701 L2687:M2698 G2715:G2718 H2711:K2711 H2693:K2698 E2693:G2699 N2687:N2699 H2702:I2702 I2701:K2709 M2701:M2713 E2701:E2712 G2701:G2712 C2718:H2718 C2709:O2709 E2704:N2704 I2756 H2751:H2758 O2742:O2751 O2727:O2740 N2741:N2749 L2741:L2751 D2727:K2729 E2755:E2760 L2727:M2738 G2755:G2758 I2751:K2751 H2733:K2738 E2733:G2739 N2727:N2739 H2741:K2749 M2741:M2753 E2741:E2752 G2741:G2752 I2795 H2790:H2797 O2781:O2790 O2766:O2779 H2782:H2788 N2780:N2788 L2780:L2790 D2766:K2768 E2794:E2799 H2780:M2780 L2766:M2777 G2794:G2797 H2790:K2790 H2772:K2777 E2772:G2778 N2766:N2778 H2781:I2781 I2780:K2788 M2780:M2792 E2780:E2791 G2780:G2791 C2797:H2797 C2788:O2788 E2783:N2783 I2835 H2830:H2837 O2821:O2830 O2806:O2819 N2820:N2828 L2820:L2830 D2806:K2808 E2834:E2839 L2806:M2817 G2834:G2837 I2830:K2830 H2812:K2817 E2812:G2818 N2806:N2818 H2820:K2828 M2820:M2832 E2820:E2831 G2820:G2831 I2874 H2869:H2876 O2860:O2869 O2845:O2858 H2861:H2867 N2859:N2867 L2859:L2869 D2845:K2847 E2873:E2878 H2859:M2859 L2845:M2856 G2873:G2876 H2869:K2869 H2851:K2856 E2851:G2857 N2845:N2857 H2860:I2860 I2859:K2867 M2859:M2871 E2859:E2870 G2859:G2870 C2876:H2876 C2867:O2867 E2862:N2862 I2914 H2909:H2916 O2900:O2909 O2885:O2898 N2899:N2907 L2899:L2909 D2885:K2887 E2913:E2918 L2885:M2896 G2913:G2916 I2909:K2909 H2891:K2896 E2891:G2897 N2885:N2897 H2899:K2907 M2899:M2911 E2899:E2910 G2899:G2910 I2953 H2948:H2955 O2939:O2948 O2924:O2937 H2940:H2946 N2938:N2946 L2938:L2948 D2924:K2926 E2952:E2957 H2938:M2938 L2924:M2935 G2952:G2955 H2948:K2948 H2930:K2935 E2930:G2936 N2924:N2936 H2939:I2939 I2938:K2946 M2938:M2950 E2938:E2949 G2938:G2949 C2955:H2955 C2946:O2946 E2941:N2941 I2993 H2988:H2995 O2979:O2988 O2964:O2977 N2978:N2986 L2978:L2988 D2964:K2966 E2992:E2997 L2964:M2975 G2992:G2995 I2988:K2988 H2970:K2975 E2970:G2976 N2964:N2976 H2978:K2986 M2978:M2990 E2978:E2989 G2978:G2989 I3032 H3027:H3034 O3018:O3027 O3003:O3016 H3019:H3025 N3017:N3025 L3017:L3027 D3003:K3005 E3031:E3036 H3017:M3017 L3003:M3014 G3031:G3034 H3027:K3027 H3009:K3014 E3009:G3015 N3003:N3015 H3018:I3018 I3017:K3025 M3017:M3029 E3017:E3028 G3017:G3028 C3034:H3034 C3025:O3025 E3020:N3020 I3072 H3067:H3074 O3058:O3067 O3043:O3056 N3057:N3065 L3057:L3067 D3043:K3045 E3071:E3076 L3043:M3054 G3071:G3074 I3067:K3067 H3049:K3054 E3049:G3055 N3043:N3055 H3057:K3065 M3057:M3069 E3057:E3068 G3057:G3068 I3111 H3106:H3113 O3097:O3106 O3082:O3095 H3098:H3104 N3096:N3104 L3096:L3106 D3082:K3084 E3110:E3115 H3096:M3096 L3082:M3093 G3110:G3113 H3106:K3106 H3088:K3093 E3088:G3094 N3082:N3094 H3097:I3097 I3096:K3104 M3096:M3108 E3096:E3107 G3096:G3107 C3113:H3113 C3104:O3104 E3099:N3099 I3151 H3146:H3153 O3137:O3146 O3122:O3135 N3136:N3144 L3136:L3146 D3122:K3124 E3150:E3155 L3122:M3133 G3150:G3153 I3146:K3146 H3128:K3133 E3128:G3134 N3122:N3134 H3136:K3144 M3136:M3148 E3136:E3147 G3136:G3147 I3190 H3185:H3192 O3176:O3185 O3161:O3174 H3177:H3183 N3175:N3183 L3175:L3185 D3161:K3163 E3189:E3194 H3175:M3175 L3161:M3172 G3189:G3192 H3185:K3185 H3167:K3172 E3167:G3173 N3161:N3173 H3176:I3176 I3175:K3183 M3175:M3187 E3175:E3186 G3175:G3186 C3192:H3192 C3183:O3183 E3178:N3178 I3230 H3225:H3232 O3216:O3225 O3201:O3214 N3215:N3223 L3215:L3225 D3201:K3203 E3229:E3234 L3201:M3212 G3229:G3232 I3225:K3225 H3207:K3212 E3207:G3213 N3201:N3213 H3215:K3223 M3215:M3227 E3215:E3226 G3215:G3226 I3269 H3264:H3271 O3255:O3264 O3240:O3253 H3256:H3262 N3254:N3262 L3254:L3264 D3240:K3242 E3268:E3273 H3254:M3254 L3240:M3251 G3268:G3271 H3264:K3264 H3246:K3251 E3246:G3252 N3240:N3252 H3255:I3255 I3254:K3262 M3254:M3266 E3254:E3265 G3254:G3265 C3271:H3271 C3262:O3262 E3257:N3257 I3309 H3304:H3311 O3295:O3304 O3280:O3293 N3294:N3302 L3294:L3304 D3280:K3282 E3308:E3313 L3280:M3291 G3308:G3311 I3304:K3304 H3286:K3291 E3286:G3292 N3280:N3292 H3294:K3302 M3294:M3306 E3294:E3305 G3294:G3305 I3348 H3343:H3350 O3334:O3343 O3319:O3332 H3335:H3341 N3333:N3341 L3333:L3343 D3319:K3321 E3347:E3352 H3333:M3333 L3319:M3330 G3347:G3350 H3343:K3343 H3325:K3330 E3325:G3331 N3319:N3331 H3334:I3334 I3333:K3341 M3333:M3345 E3333:E3344 G3333:G3344 C3350:H3350 C3341:O3341 E3336:N3336 I3388 H3383:H3390 O3374:O3383 O3359:O3372 N3373:N3381 L3373:L3383 D3359:K3361 E3387:E3392 L3359:M3370 G3387:G3390 I3383:K3383 H3365:K3370 E3365:G3371 N3359:N3371 H3373:K3381 M3373:M3385 E3373:E3384 G3373:G3384 I3427 H3422:H3429 O3413:O3422 O3398:O3411 H3414:H3420 N3412:N3420 L3412:L3422 D3398:K3400 E3426:E3431 H3412:M3412 L3398:M3409 G3426:G3429 H3422:K3422 H3404:K3409 E3404:G3410 N3398:N3410 H3413:I3413 I3412:K3420 M3412:M3424 E3412:E3423 G3412:G3423 C3429:H3429 C3420:O3420 E3415:N3415 I3467 H3462:H3469 O3453:O3462 O3438:O3451 N3452:N3460 L3452:L3462 D3438:K3440 E3466:E3471 L3438:M3449 G3466:G3469 I3462:K3462 H3444:K3449 E3444:G3450 N3438:N3450 H3452:K3460 M3452:M3464 E3452:E3463 G3452:G3463 I3506 H3501:H3508 O3492:O3501 O3477:O3490 H3493:H3499 N3491:N3499 L3491:L3501 D3477:K3479 E3505:E3510 H3491:M3491 L3477:M3488 G3505:G3508 H3501:K3501 H3483:K3488 E3483:G3489 N3477:N3489 H3492:I3492 I3491:K3499 M3491:M3503 E3491:E3502 G3491:G3502 C3508:H3508 C3499:O3499 E3494:N3494 I3546 H3541:H3548 O3532:O3541 O3517:O3530 N3531:N3539 L3531:L3541 D3517:K3519 E3545:E3550 L3517:M3528 G3545:G3548 I3541:K3541 H3523:K3528 E3523:G3529 N3517:N3529 H3531:K3539 M3531:M3543 E3531:E3542 G3531:G3542 I3585 H3580:H3587 O3571:O3580 O3556:O3569 H3572:H3578 N3570:N3578 L3570:L3580 D3556:K3558 E3584:E3589 H3570:M3570 L3556:M3567 G3584:G3587 H3580:K3580 H3562:K3567 E3562:G3568 N3556:N3568 H3571:I3571 I3570:K3578 M3570:M3582 E3570:E3581 G3570:G3581 C3587:H3587 C3578:O3578 E3573:N3573 I3625 H3620:H3627 O3611:O3620 O3596:O3609 N3610:N3618 L3610:L3620 D3596:K3598 E3624:E3629 L3596:M3607 G3624:G3627 I3620:K3620 H3602:K3607 E3602:G3608 N3596:N3608 H3610:K3618 M3610:M3622 E3610:E3621 G3610:G3621 I3664 H3659:H3666 O3650:O3659 O3635:O3648 H3651:H3657 N3649:N3657 L3649:L3659 D3635:K3637 E3663:E3668 H3649:M3649 L3635:M3646 G3663:G3666 H3659:K3659 H3641:K3646 E3641:G3647 N3635:N3647 H3650:I3650 I3649:K3657 M3649:M3661 E3649:E3660 G3649:G3660 C3666:H3666 C3657:O3657 E3652:N3652 I3704 H3699:H3706 O3690:O3699 O3675:O3688 N3689:N3697 L3689:L3699 D3675:K3677 E3703:E3708 L3675:M3686 G3703:G3706 I3699:K3699 H3681:K3686 E3681:G3687 N3675:N3687 H3689:K3697 M3689:M3701 E3689:E3700 G3689:G3700 I3743 H3738:H3745 O3729:O3738 O3714:O3727 H3730:H3736 N3728:N3736 L3728:L3738 D3714:K3716 E3742:E3747 H3728:M3728 L3714:M3725 G3742:G3745 H3738:K3738 H3720:K3725 E3720:G3726 N3714:N3726 H3729:I3729 I3728:K3736 M3728:M3740 E3728:E3739 G3728:G3739 C3745:H3745 C3736:O3736 E3731:N3731 I3783 H3778:H3785 O3769:O3778 O3754:O3767 N3768:N3776 L3768:L3778 D3754:K3756 E3782:E3787 L3754:M3765 G3782:G3785 I3778:K3778 H3760:K3765 E3760:G3766 N3754:N3766 H3768:K3776 M3768:M3780 E3768:E3779 G3768:G3779 I3822 H3817:H3824 O3808:O3817 O3793:O3806 H3809:H3815 N3807:N3815 L3807:L3817 D3793:K3795 E3821:E3826 H3807:M3807 L3793:M3804 G3821:G3824 H3817:K3817 H3799:K3804 E3799:G3805 N3793:N3805 H3808:I3808 I3807:K3815 M3807:M3819 E3807:E3818 G3807:G3818 C3824:H3824 C3815:O3815 E3810:N3810 I3862 H3857:H3864 O3848:O3857 O3833:O3846 N3847:N3855 L3847:L3857 D3833:K3835 E3861:E3866 L3833:M3844 G3861:G3864 I3857:K3857 H3839:K3844 E3839:G3845 N3833:N3845 H3847:K3855 M3847:M3859 E3847:E3858 G3847:G3858 I3901 H3896:H3903 O3887:O3896 O3872:O3885 H3888:H3894 N3886:N3894 L3886:L3896 D3872:K3874 E3900:E3905 H3886:M3886 L3872:M3883 G3900:G3903 H3896:K3896 H3878:K3883 E3878:G3884 N3872:N3884 H3887:I3887 I3886:K3894 M3886:M3898 E3886:E3897 G3886:G3897 C3903:H3903 C3894:O3894 E3889:N3889 I3941 H3936:H3943 O3927:O3936 O3912:O3925 N3926:N3934 L3926:L3936 D3912:K3914 E3940:E3945 L3912:M3923 G3940:G3943 I3936:K3936 H3918:K3923 E3918:G3924 N3912:N3924 H3926:K3934 M3926:M3938 E3926:E3937 G3926:G3937 A159:D3950 G784:H785 G73:H74 G112:H113 G152:H153 G191:H192 G231:H232 G270:H271 G310:H311 G349:H350 G389:H390 G428:H429 G468:H469 G507:H508 G547:H548 G586:H587 G626:H627 G665:H666 G705:H706 G744:H745 G823:H824 G863:H864 G902:H903 G942:H943 G981:H982 G1021:H1022 G1060:H1061 G1100:H1101 G1139:H1140 G1179:H1180 G1218:H1219 G1258:H1259 G1297:H1298 G1337:H1338 G1376:H1377 G1416:H1417 G1455:H1456 G1495:H1496 G1534:H1535 G1574:H1575 G1613:H1614 G1653:H1654 G1692:H1693 G1732:H1733 G1771:H1772 G1811:H1812 G1850:H1851 G1890:H1891 G1929:H1930 G1969:H1970 G2008:H2009 G2048:H2049 G2087:H2088 G2127:H2128 G2166:H2167 G2206:H2207 G2245:H2246 G2285:H2286 G2324:H2325 G2364:H2365 G2403:H2404 G2443:H2444 G2482:H2483 G2522:H2523 G2561:H2562 G2601:H2602 G2640:H2641 G2680:H2681 G2719:H2720 G2759:H2760 G2798:H2799 G2838:H2839 G2877:H2878 G2917:H2918 G2956:H2957 G2996:H2997 G3035:H3036 G3075:H3076 G3114:H3115 G3154:H3155 G3193:H3194 G3233:H3234 G3272:H3273 G3312:H3313 G3351:H3352 G3391:H3392 G3430:H3431 G3470:H3471 G3509:H3510 G3549:H3550 G3588:H3589 G3628:H3629 G3667:H3668 G3707:H3708 G3746:H3747 G3786:H3787 G3825:H3826 G3865:H3866 G3904:H3905 G3944:H3945 F69:F3950">
    <cfRule type="cellIs" dxfId="913" priority="2099" operator="equal">
      <formula>0</formula>
    </cfRule>
  </conditionalFormatting>
  <conditionalFormatting sqref="M26 F20:I21 F26:G26 I30 M20:M23 M16:O21 F15:F19 N5:N6 D2:D3 B2 N13 C7:C13 F13:G13 O13:O14 J15:L21 M15:N15 J20:J23 C26:C27 I15:I16 G15:H15 D33:D39 F32:F39 H26:H33 C32:D32 F22:O23 F18:N18 C15:C24 C29:C39 M66 F60:I61 F66:G66 I70 M56:O63 F55:F59 N45:N46 D42:D43 B42 N53 C47:C53 F53:G53 O53:O54 J55:L61 M55:N55 C66:C67 I55:I56 G55:H55 H66:H73 F62:L63 G58:I58 C55:C64 M105 F99:I100 F105:G105 I109 M99:M102 M95:O100 N84:N85 B81 N92 F92:G92 O92:O93 J94:L100 M94:N94 J99:J102 I94:I95 G94:H94 H105:H112 C111:D111 F101:O102 F97:N97 M145 F139:I140 F145:G145 I149 M135:O142 N124:N125 B121 N132 F132:G132 O132:O133 J134:L140 M134:N134 I134:I135 G134:H134 H145:H152 D72:D3950 F141:L142 G137:I137 C69:C3950 M184 F178:I179 F184:G184 I188 M178:M181 M174:O179 N163:N164 B160 N171 F171:G171 O171:O172 J173:L179 M173:N173 J178:J181 I173:I174 G173:H173 H184:H191 F180:O181 F176:N176 M224 F218:I219 F224:G224 I228 M214:O221 N203:N204 B200 N211 F211:G211 O211:O212 J213:L219 M213:N213 I213:I214 G213:H213 H224:H231 F220:L221 G216:I216 M263 F257:I258 F263:G263 I267 M257:M260 M253:O258 N242:N243 B239 N250 F250:G250 O250:O251 J252:L258 M252:N252 J257:J260 I252:I253 G252:H252 H263:H270 F259:O260 F255:N255 M303 F297:I298 F303:G303 I307 M293:O300 N282:N283 B279 N290 F290:G290 O290:O291 J292:L298 M292:N292 I292:I293 G292:H292 H303:H310 F299:L300 G295:I295 M342 F336:I337 F342:G342 I346 M336:M339 M332:O337 N321:N322 B318 N329 F329:G329 O329:O330 J331:L337 M331:N331 J336:J339 I331:I332 G331:H331 H342:H349 F338:O339 F334:N334 M382 F376:I377 F382:G382 I386 M372:O379 N361:N362 B358 N369 F369:G369 O369:O370 J371:L377 M371:N371 I371:I372 G371:H371 H382:H389 F378:L379 G374:I374 M421 F415:I416 F421:G421 I425 M415:M418 M411:O416 N400:N401 B397 N408 F408:G408 O408:O409 J410:L416 M410:N410 J415:J418 I410:I411 G410:H410 H421:H428 F417:O418 F413:N413 M461 F455:I456 F461:G461 I465 M451:O458 N440:N441 B437 N448 F448:G448 O448:O449 J450:L456 M450:N450 I450:I451 G450:H450 H461:H468 F457:L458 G453:I453 M500 F494:I495 F500:G500 I504 M494:M497 M490:O495 N479:N480 B476 N487 F487:G487 O487:O488 J489:L495 M489:N489 J494:J497 I489:I490 G489:H489 H500:H507 F496:O497 F492:N492 M540 F534:I535 F540:G540 I544 M530:O537 N519:N520 B516 N527 F527:G527 O527:O528 J529:L535 M529:N529 I529:I530 G529:H529 H540:H547 F536:L537 G532:I532 M579 F573:I574 F579:G579 I583 M573:M576 M569:O574 N558:N559 B555 N566 F566:G566 O566:O567 J568:L574 M568:N568 J573:J576 I568:I569 G568:H568 H579:H586 F575:O576 F571:N571 M619 F613:I614 F619:G619 I623 M609:O616 N598:N599 B595 N606 F606:G606 O606:O607 J608:L614 M608:N608 I608:I609 G608:H608 H619:H626 F615:L616 G611:I611 M658 F652:I653 F658:G658 I662 M652:M655 M648:O653 N637:N638 B634 N645 F645:G645 O645:O646 J647:L653 M647:N647 J652:J655 I647:I648 G647:H647 H658:H665 F654:O655 F650:N650 M698 F692:I693 F698:G698 I702 M688:O695 N677:N678 B674 N685 F685:G685 O685:O686 J687:L693 M687:N687 I687:I688 G687:H687 H698:H705 F694:L695 G690:I690 M737 F731:I732 F737:G737 I741 M731:M734 M727:O732 N716:N717 B713 N724 F724:G724 O724:O725 J726:L732 M726:N726 J731:J734 I726:I727 G726:H726 H737:H744 F733:O734 F729:N729 M777 F771:I772 F777:G777 I781 M767:O774 N756:N757 B753 N764 F764:G764 O764:O765 J766:L772 M766:N766 I766:I767 G766:H766 H777:H784 F773:L774 G769:I769 M816 F810:I811 F816:G816 I820 M810:M813 M806:O811 N795:N796 B792 N803 F803:G803 O803:O804 J805:L811 M805:N805 J810:J813 I805:I806 G805:H805 H816:H823 F812:O813 F808:N808 M856 F850:I851 F856:G856 I860 M846:O853 N835:N836 B832 N843 F843:G843 O843:O844 J845:L851 M845:N845 I845:I846 G845:H845 H856:H863 F852:L853 G848:I848 M895 F889:I890 F895:G895 I899 M889:M892 M885:O890 N874:N875 B871 N882 F882:G882 O882:O883 J884:L890 M884:N884 J889:J892 I884:I885 G884:H884 H895:H902 F891:O892 F887:N887 M935 F929:I930 F935:G935 I939 M925:O932 N914:N915 B911 N922 F922:G922 O922:O923 J924:L930 M924:N924 I924:I925 G924:H924 H935:H942 F931:L932 G927:I927 M974 F968:I969 F974:G974 I978 M968:M971 M964:O969 N953:N954 B950 N961 F961:G961 O961:O962 J963:L969 M963:N963 J968:J971 I963:I964 G963:H963 H974:H981 F970:O971 F966:N966 M1014 F1008:I1009 F1014:G1014 I1018 M1004:O1011 N993:N994 B990 N1001 F1001:G1001 O1001:O1002 J1003:L1009 M1003:N1003 I1003:I1004 G1003:H1003 H1014:H1021 F1010:L1011 G1006:I1006 M1053 F1047:I1048 F1053:G1053 I1057 M1047:M1050 M1043:O1048 N1032:N1033 B1029 N1040 F1040:G1040 O1040:O1041 J1042:L1048 M1042:N1042 J1047:J1050 I1042:I1043 G1042:H1042 H1053:H1060 F1049:O1050 F1045:N1045 M1093 F1087:I1088 F1093:G1093 I1097 M1083:O1090 N1072:N1073 B1069 N1080 F1080:G1080 O1080:O1081 J1082:L1088 M1082:N1082 I1082:I1083 G1082:H1082 H1093:H1100 F1089:L1090 G1085:I1085 M1132 F1126:I1127 F1132:G1132 I1136 M1126:M1129 M1122:O1127 N1111:N1112 B1108 N1119 F1119:G1119 O1119:O1120 J1121:L1127 M1121:N1121 J1126:J1129 I1121:I1122 G1121:H1121 H1132:H1139 F1128:O1129 F1124:N1124 M1172 F1166:I1167 F1172:G1172 I1176 M1162:O1169 N1151:N1152 B1148 N1159 F1159:G1159 O1159:O1160 J1161:L1167 M1161:N1161 I1161:I1162 G1161:H1161 H1172:H1179 F1168:L1169 G1164:I1164 M1211 F1205:I1206 F1211:G1211 I1215 M1205:M1208 M1201:O1206 N1190:N1191 B1187 N1198 F1198:G1198 O1198:O1199 J1200:L1206 M1200:N1200 J1205:J1208 I1200:I1201 G1200:H1200 H1211:H1218 F1207:O1208 F1203:N1203 M1251 F1245:I1246 F1251:G1251 I1255 M1241:O1248 N1230:N1231 B1227 N1238 F1238:G1238 O1238:O1239 J1240:L1246 M1240:N1240 I1240:I1241 G1240:H1240 H1251:H1258 F1247:L1248 G1243:I1243 M1290 F1284:I1285 F1290:G1290 I1294 M1284:M1287 M1280:O1285 N1269:N1270 B1266 N1277 F1277:G1277 O1277:O1278 J1279:L1285 M1279:N1279 J1284:J1287 I1279:I1280 G1279:H1279 H1290:H1297 F1286:O1287 F1282:N1282 M1330 F1324:I1325 F1330:G1330 I1334 M1320:O1327 N1309:N1310 B1306 N1317 F1317:G1317 O1317:O1318 J1319:L1325 M1319:N1319 I1319:I1320 G1319:H1319 H1330:H1337 F1326:L1327 G1322:I1322 M1369 F1363:I1364 F1369:G1369 I1373 M1363:M1366 M1359:O1364 N1348:N1349 B1345 N1356 F1356:G1356 O1356:O1357 J1358:L1364 M1358:N1358 J1363:J1366 I1358:I1359 G1358:H1358 H1369:H1376 F1365:O1366 F1361:N1361 M1409 F1403:I1404 F1409:G1409 I1413 M1399:O1406 N1388:N1389 B1385 N1396 F1396:G1396 O1396:O1397 J1398:L1404 M1398:N1398 I1398:I1399 G1398:H1398 H1409:H1416 F1405:L1406 G1401:I1401 M1448 F1442:I1443 F1448:G1448 I1452 M1442:M1445 M1438:O1443 N1427:N1428 B1424 N1435 F1435:G1435 O1435:O1436 J1437:L1443 M1437:N1437 J1442:J1445 I1437:I1438 G1437:H1437 H1448:H1455 F1444:O1445 F1440:N1440 M1488 F1482:I1483 F1488:G1488 I1492 M1478:O1485 N1467:N1468 B1464 N1475 F1475:G1475 O1475:O1476 J1477:L1483 M1477:N1477 I1477:I1478 G1477:H1477 H1488:H1495 F1484:L1485 G1480:I1480 M1527 F1521:I1522 F1527:G1527 I1531 M1521:M1524 M1517:O1522 N1506:N1507 B1503 N1514 F1514:G1514 O1514:O1515 J1516:L1522 M1516:N1516 J1521:J1524 I1516:I1517 G1516:H1516 H1527:H1534 F1523:O1524 F1519:N1519 M1567 F1561:I1562 F1567:G1567 I1571 M1557:O1564 N1546:N1547 B1543 N1554 F1554:G1554 O1554:O1555 J1556:L1562 M1556:N1556 I1556:I1557 G1556:H1556 H1567:H1574 F1563:L1564 G1559:I1559 M1606 F1600:I1601 F1606:G1606 I1610 M1600:M1603 M1596:O1601 N1585:N1586 B1582 N1593 F1593:G1593 O1593:O1594 J1595:L1601 M1595:N1595 J1600:J1603 I1595:I1596 G1595:H1595 H1606:H1613 F1602:O1603 F1598:N1598 M1646 F1640:I1641 F1646:G1646 I1650 M1636:O1643 N1625:N1626 B1622 N1633 F1633:G1633 O1633:O1634 J1635:L1641 M1635:N1635 I1635:I1636 G1635:H1635 H1646:H1653 F1642:L1643 G1638:I1638 M1685 F1679:I1680 F1685:G1685 I1689 M1679:M1682 M1675:O1680 N1664:N1665 B1661 N1672 F1672:G1672 O1672:O1673 J1674:L1680 M1674:N1674 J1679:J1682 I1674:I1675 G1674:H1674 H1685:H1692 F1681:O1682 F1677:N1677 M1725 F1719:I1720 F1725:G1725 I1729 M1715:O1722 N1704:N1705 B1701 N1712 F1712:G1712 O1712:O1713 J1714:L1720 M1714:N1714 I1714:I1715 G1714:H1714 H1725:H1732 F1721:L1722 G1717:I1717 M1764 F1758:I1759 F1764:G1764 I1768 M1758:M1761 M1754:O1759 N1743:N1744 B1740 N1751 F1751:G1751 O1751:O1752 J1753:L1759 M1753:N1753 J1758:J1761 I1753:I1754 G1753:H1753 H1764:H1771 F1760:O1761 F1756:N1756 M1804 F1798:I1799 F1804:G1804 I1808 M1794:O1801 N1783:N1784 B1780 N1791 F1791:G1791 O1791:O1792 J1793:L1799 M1793:N1793 I1793:I1794 G1793:H1793 H1804:H1811 F1800:L1801 G1796:I1796 M1843 F1837:I1838 F1843:G1843 I1847 M1837:M1840 M1833:O1838 N1822:N1823 B1819 N1830 F1830:G1830 O1830:O1831 J1832:L1838 M1832:N1832 J1837:J1840 I1832:I1833 G1832:H1832 H1843:H1850 F1839:O1840 F1835:N1835 M1883 F1877:I1878 F1883:G1883 I1887 M1873:O1880 N1862:N1863 B1859 N1870 F1870:G1870 O1870:O1871 J1872:L1878 M1872:N1872 I1872:I1873 G1872:H1872 H1883:H1890 F1879:L1880 G1875:I1875 M1922 F1916:I1917 F1922:G1922 I1926 M1916:M1919 M1912:O1917 N1901:N1902 B1898 N1909 F1909:G1909 O1909:O1910 J1911:L1917 M1911:N1911 J1916:J1919 I1911:I1912 G1911:H1911 H1922:H1929 F1918:O1919 F1914:N1914 M1962 F1956:I1957 F1962:G1962 I1966 M1952:O1959 N1941:N1942 B1938 N1949 F1949:G1949 O1949:O1950 J1951:L1957 M1951:N1951 I1951:I1952 G1951:H1951 H1962:H1969 F1958:L1959 G1954:I1954 M2001 F1995:I1996 F2001:G2001 I2005 M1995:M1998 M1991:O1996 N1980:N1981 B1977 N1988 F1988:G1988 O1988:O1989 J1990:L1996 M1990:N1990 J1995:J1998 I1990:I1991 G1990:H1990 H2001:H2008 F1997:O1998 F1993:N1993 M2041 F2035:I2036 F2041:G2041 I2045 M2031:O2038 N2020:N2021 B2017 N2028 F2028:G2028 O2028:O2029 J2030:L2036 M2030:N2030 I2030:I2031 G2030:H2030 H2041:H2048 F2037:L2038 G2033:I2033 M2080 F2074:I2075 F2080:G2080 I2084 M2074:M2077 M2070:O2075 N2059:N2060 B2056 N2067 F2067:G2067 O2067:O2068 J2069:L2075 M2069:N2069 J2074:J2077 I2069:I2070 G2069:H2069 H2080:H2087 F2076:O2077 F2072:N2072 M2120 F2114:I2115 F2120:G2120 I2124 M2110:O2117 N2099:N2100 B2096 N2107 F2107:G2107 O2107:O2108 J2109:L2115 M2109:N2109 I2109:I2110 G2109:H2109 H2120:H2127 F2116:L2117 G2112:I2112 M2159 F2153:I2154 F2159:G2159 I2163 M2153:M2156 M2149:O2154 N2138:N2139 B2135 N2146 F2146:G2146 O2146:O2147 J2148:L2154 M2148:N2148 J2153:J2156 I2148:I2149 G2148:H2148 H2159:H2166 F2155:O2156 F2151:N2151 M2199 F2193:I2194 F2199:G2199 I2203 M2189:O2196 N2178:N2179 B2175 N2186 F2186:G2186 O2186:O2187 J2188:L2194 M2188:N2188 I2188:I2189 G2188:H2188 H2199:H2206 F2195:L2196 G2191:I2191 M2238 F2232:I2233 F2238:G2238 I2242 M2232:M2235 M2228:O2233 N2217:N2218 B2214 N2225 F2225:G2225 O2225:O2226 J2227:L2233 M2227:N2227 J2232:J2235 I2227:I2228 G2227:H2227 H2238:H2245 F2234:O2235 F2230:N2230 M2278 F2272:I2273 F2278:G2278 I2282 M2268:O2275 N2257:N2258 B2254 N2265 F2265:G2265 O2265:O2266 J2267:L2273 M2267:N2267 I2267:I2268 G2267:H2267 H2278:H2285 F2274:L2275 G2270:I2270 M2317 F2311:I2312 F2317:G2317 I2321 M2311:M2314 M2307:O2312 N2296:N2297 B2293 N2304 F2304:G2304 O2304:O2305 J2306:L2312 M2306:N2306 J2311:J2314 I2306:I2307 G2306:H2306 H2317:H2324 F2313:O2314 F2309:N2309 M2357 F2351:I2352 F2357:G2357 I2361 M2347:O2354 N2336:N2337 B2333 N2344 F2344:G2344 O2344:O2345 J2346:L2352 M2346:N2346 I2346:I2347 G2346:H2346 H2357:H2364 F2353:L2354 G2349:I2349 M2396 F2390:I2391 F2396:G2396 I2400 M2390:M2393 M2386:O2391 N2375:N2376 B2372 N2383 F2383:G2383 O2383:O2384 J2385:L2391 M2385:N2385 J2390:J2393 I2385:I2386 G2385:H2385 H2396:H2403 F2392:O2393 F2388:N2388 M2436 F2430:I2431 F2436:G2436 I2440 M2426:O2433 N2415:N2416 B2412 N2423 F2423:G2423 O2423:O2424 J2425:L2431 M2425:N2425 I2425:I2426 G2425:H2425 H2436:H2443 F2432:L2433 G2428:I2428 M2475 F2469:I2470 F2475:G2475 I2479 M2469:M2472 M2465:O2470 N2454:N2455 B2451 N2462 F2462:G2462 O2462:O2463 J2464:L2470 M2464:N2464 J2469:J2472 I2464:I2465 G2464:H2464 H2475:H2482 F2471:O2472 F2467:N2467 M2515 F2509:I2510 F2515:G2515 I2519 M2505:O2512 N2494:N2495 B2491 N2502 F2502:G2502 O2502:O2503 J2504:L2510 M2504:N2504 I2504:I2505 G2504:H2504 H2515:H2522 F2511:L2512 G2507:I2507 M2554 F2548:I2549 F2554:G2554 I2558 M2548:M2551 M2544:O2549 N2533:N2534 B2530 N2541 F2541:G2541 O2541:O2542 J2543:L2549 M2543:N2543 J2548:J2551 I2543:I2544 G2543:H2543 H2554:H2561 F2550:O2551 F2546:N2546 M2594 F2588:I2589 F2594:G2594 I2598 M2584:O2591 N2573:N2574 B2570 N2581 F2581:G2581 O2581:O2582 J2583:L2589 M2583:N2583 I2583:I2584 G2583:H2583 H2594:H2601 F2590:L2591 G2586:I2586 M2633 F2627:I2628 F2633:G2633 I2637 M2627:M2630 M2623:O2628 N2612:N2613 B2609 N2620 F2620:G2620 O2620:O2621 J2622:L2628 M2622:N2622 J2627:J2630 I2622:I2623 G2622:H2622 H2633:H2640 F2629:O2630 F2625:N2625 M2673 F2667:I2668 F2673:G2673 I2677 M2663:O2670 N2652:N2653 B2649 N2660 F2660:G2660 O2660:O2661 J2662:L2668 M2662:N2662 I2662:I2663 G2662:H2662 H2673:H2680 F2669:L2670 G2665:I2665 M2712 F2706:I2707 F2712:G2712 I2716 M2706:M2709 M2702:O2707 N2691:N2692 B2688 N2699 F2699:G2699 O2699:O2700 J2701:L2707 M2701:N2701 J2706:J2709 I2701:I2702 G2701:H2701 H2712:H2719 F2708:O2709 F2704:N2704 M2752 F2746:I2747 F2752:G2752 I2756 M2742:O2749 N2731:N2732 B2728 N2739 F2739:G2739 O2739:O2740 J2741:L2747 M2741:N2741 I2741:I2742 G2741:H2741 H2752:H2759 F2748:L2749 G2744:I2744 M2791 F2785:I2786 F2791:G2791 I2795 M2785:M2788 M2781:O2786 N2770:N2771 B2767 N2778 F2778:G2778 O2778:O2779 J2780:L2786 M2780:N2780 J2785:J2788 I2780:I2781 G2780:H2780 H2791:H2798 F2787:O2788 F2783:N2783 M2831 F2825:I2826 F2831:G2831 I2835 M2821:O2828 N2810:N2811 B2807 N2818 F2818:G2818 O2818:O2819 J2820:L2826 M2820:N2820 I2820:I2821 G2820:H2820 H2831:H2838 F2827:L2828 G2823:I2823 M2870 F2864:I2865 F2870:G2870 I2874 M2864:M2867 M2860:O2865 N2849:N2850 B2846 N2857 F2857:G2857 O2857:O2858 J2859:L2865 M2859:N2859 J2864:J2867 I2859:I2860 G2859:H2859 H2870:H2877 F2866:O2867 F2862:N2862 M2910 F2904:I2905 F2910:G2910 I2914 M2900:O2907 N2889:N2890 B2886 N2897 F2897:G2897 O2897:O2898 J2899:L2905 M2899:N2899 I2899:I2900 G2899:H2899 H2910:H2917 F2906:L2907 G2902:I2902 M2949 F2943:I2944 F2949:G2949 I2953 M2943:M2946 M2939:O2944 N2928:N2929 B2925 N2936 F2936:G2936 O2936:O2937 J2938:L2944 M2938:N2938 J2943:J2946 I2938:I2939 G2938:H2938 H2949:H2956 F2945:O2946 F2941:N2941 M2989 F2983:I2984 F2989:G2989 I2993 M2979:O2986 N2968:N2969 B2965 N2976 F2976:G2976 O2976:O2977 J2978:L2984 M2978:N2978 I2978:I2979 G2978:H2978 H2989:H2996 F2985:L2986 G2981:I2981 M3028 F3022:I3023 F3028:G3028 I3032 M3022:M3025 M3018:O3023 N3007:N3008 B3004 N3015 F3015:G3015 O3015:O3016 J3017:L3023 M3017:N3017 J3022:J3025 I3017:I3018 G3017:H3017 H3028:H3035 F3024:O3025 F3020:N3020 M3068 F3062:I3063 F3068:G3068 I3072 M3058:O3065 N3047:N3048 B3044 N3055 F3055:G3055 O3055:O3056 J3057:L3063 M3057:N3057 I3057:I3058 G3057:H3057 H3068:H3075 F3064:L3065 G3060:I3060 M3107 F3101:I3102 F3107:G3107 I3111 M3101:M3104 M3097:O3102 N3086:N3087 B3083 N3094 F3094:G3094 O3094:O3095 J3096:L3102 M3096:N3096 J3101:J3104 I3096:I3097 G3096:H3096 H3107:H3114 F3103:O3104 F3099:N3099 M3147 F3141:I3142 F3147:G3147 I3151 M3137:O3144 N3126:N3127 B3123 N3134 F3134:G3134 O3134:O3135 J3136:L3142 M3136:N3136 I3136:I3137 G3136:H3136 H3147:H3154 F3143:L3144 G3139:I3139 M3186 F3180:I3181 F3186:G3186 I3190 M3180:M3183 M3176:O3181 N3165:N3166 B3162 N3173 F3173:G3173 O3173:O3174 J3175:L3181 M3175:N3175 J3180:J3183 I3175:I3176 G3175:H3175 H3186:H3193 F3182:O3183 F3178:N3178 M3226 F3220:I3221 F3226:G3226 I3230 M3216:O3223 N3205:N3206 B3202 N3213 F3213:G3213 O3213:O3214 J3215:L3221 M3215:N3215 I3215:I3216 G3215:H3215 H3226:H3233 F3222:L3223 G3218:I3218 M3265 F3259:I3260 F3265:G3265 I3269 M3259:M3262 M3255:O3260 N3244:N3245 B3241 N3252 F3252:G3252 O3252:O3253 J3254:L3260 M3254:N3254 J3259:J3262 I3254:I3255 G3254:H3254 H3265:H3272 F3261:O3262 F3257:N3257 M3305 F3299:I3300 F3305:G3305 I3309 M3295:O3302 N3284:N3285 B3281 N3292 F3292:G3292 O3292:O3293 J3294:L3300 M3294:N3294 I3294:I3295 G3294:H3294 H3305:H3312 F3301:L3302 G3297:I3297 M3344 F3338:I3339 F3344:G3344 I3348 M3338:M3341 M3334:O3339 N3323:N3324 B3320 N3331 F3331:G3331 O3331:O3332 J3333:L3339 M3333:N3333 J3338:J3341 I3333:I3334 G3333:H3333 H3344:H3351 F3340:O3341 F3336:N3336 M3384 F3378:I3379 F3384:G3384 I3388 M3374:O3381 N3363:N3364 B3360 N3371 F3371:G3371 O3371:O3372 J3373:L3379 M3373:N3373 I3373:I3374 G3373:H3373 H3384:H3391 F3380:L3381 G3376:I3376 M3423 F3417:I3418 F3423:G3423 I3427 M3417:M3420 M3413:O3418 N3402:N3403 B3399 N3410 F3410:G3410 O3410:O3411 J3412:L3418 M3412:N3412 J3417:J3420 I3412:I3413 G3412:H3412 H3423:H3430 F3419:O3420 F3415:N3415 M3463 F3457:I3458 F3463:G3463 I3467 M3453:O3460 N3442:N3443 B3439 N3450 F3450:G3450 O3450:O3451 J3452:L3458 M3452:N3452 I3452:I3453 G3452:H3452 H3463:H3470 F3459:L3460 G3455:I3455 M3502 F3496:I3497 F3502:G3502 I3506 M3496:M3499 M3492:O3497 N3481:N3482 B3478 N3489 F3489:G3489 O3489:O3490 J3491:L3497 M3491:N3491 J3496:J3499 I3491:I3492 G3491:H3491 H3502:H3509 F3498:O3499 F3494:N3494 M3542 F3536:I3537 F3542:G3542 I3546 M3532:O3539 N3521:N3522 B3518 N3529 F3529:G3529 O3529:O3530 J3531:L3537 M3531:N3531 I3531:I3532 G3531:H3531 H3542:H3549 F3538:L3539 G3534:I3534 M3581 F3575:I3576 F3581:G3581 I3585 M3575:M3578 M3571:O3576 N3560:N3561 B3557 N3568 F3568:G3568 O3568:O3569 J3570:L3576 M3570:N3570 J3575:J3578 I3570:I3571 G3570:H3570 H3581:H3588 F3577:O3578 F3573:N3573 M3621 F3615:I3616 F3621:G3621 I3625 M3611:O3618 N3600:N3601 B3597 N3608 F3608:G3608 O3608:O3609 J3610:L3616 M3610:N3610 I3610:I3611 G3610:H3610 H3621:H3628 F3617:L3618 G3613:I3613 M3660 F3654:I3655 F3660:G3660 I3664 M3654:M3657 M3650:O3655 N3639:N3640 B3636 N3647 F3647:G3647 O3647:O3648 J3649:L3655 M3649:N3649 J3654:J3657 I3649:I3650 G3649:H3649 H3660:H3667 F3656:O3657 F3652:N3652 M3700 F3694:I3695 F3700:G3700 I3704 M3690:O3697 N3679:N3680 B3676 N3687 F3687:G3687 O3687:O3688 J3689:L3695 M3689:N3689 I3689:I3690 G3689:H3689 H3700:H3707 F3696:L3697 G3692:I3692 M3739 F3733:I3734 F3739:G3739 I3743 M3733:M3736 M3729:O3734 N3718:N3719 B3715 N3726 F3726:G3726 O3726:O3727 J3728:L3734 M3728:N3728 J3733:J3736 I3728:I3729 G3728:H3728 H3739:H3746 F3735:O3736 F3731:N3731 M3779 F3773:I3774 F3779:G3779 I3783 M3769:O3776 N3758:N3759 B3755 N3766 F3766:G3766 O3766:O3767 J3768:L3774 M3768:N3768 I3768:I3769 G3768:H3768 H3779:H3786 F3775:L3776 G3771:I3771 M3818 F3812:I3813 F3818:G3818 I3822 M3812:M3815 M3808:O3813 N3797:N3798 B3794 N3805 F3805:G3805 O3805:O3806 J3807:L3813 M3807:N3807 J3812:J3815 I3807:I3808 G3807:H3807 H3818:H3825 F3814:O3815 F3810:N3810 M3858 F3852:I3853 F3858:G3858 I3862 M3848:O3855 N3837:N3838 B3834 N3845 F3845:G3845 O3845:O3846 J3847:L3853 M3847:N3847 I3847:I3848 G3847:H3847 H3858:H3865 F3854:L3855 G3850:I3850 M3897 F3891:I3892 F3897:G3897 I3901 M3891:M3894 M3887:O3892 N3876:N3877 B3873 N3884 F3884:G3884 O3884:O3885 J3886:L3892 M3886:N3886 J3891:J3894 I3886:I3887 G3886:H3886 H3897:H3904 F3893:O3894 F3889:N3889 M3937 F3931:I3932 F3937:G3937 I3941 M3927:O3934 N3916:N3917 B3913 N3924 F3924:G3924 O3924:O3925 J3926:L3932 M3926:N3926 I3926:I3927 G3926:H3926 H3937:H3944 F3933:L3934 G3929:I3929 C159:D3950 F72:F3950">
    <cfRule type="containsText" dxfId="912" priority="2097" stopIfTrue="1" operator="containsText" text="f'k{kk foHkkx jktLFkku">
      <formula>NOT(ISERROR(SEARCH("f'k{kk foHkkx jktLFkku",B2)))</formula>
    </cfRule>
    <cfRule type="containsText" dxfId="911" priority="2098" stopIfTrue="1" operator="containsText" text="iw.kkZad">
      <formula>NOT(ISERROR(SEARCH("iw.kkZad",B2)))</formula>
    </cfRule>
  </conditionalFormatting>
  <conditionalFormatting sqref="F35:F37 D32:D39 D72:D3950 F786:F788 F75:F77 F114:F116 F154:F156 F193:F195 F233:F235 F272:F274 F312:F314 F351:F353 F391:F393 F430:F432 F470:F472 F509:F511 F549:F551 F588:F590 F628:F630 F667:F669 F707:F709 F746:F748 F825:F827 F865:F867 F904:F906 F944:F946 F983:F985 F1023:F1025 F1062:F1064 F1102:F1104 F1141:F1143 F1181:F1183 F1220:F1222 F1260:F1262 F1299:F1301 F1339:F1341 F1378:F1380 F1418:F1420 F1457:F1459 F1497:F1499 F1536:F1538 F1576:F1578 F1615:F1617 F1655:F1657 F1694:F1696 F1734:F1736 F1773:F1775 F1813:F1815 F1852:F1854 F1892:F1894 F1931:F1933 F1971:F1973 F2010:F2012 F2050:F2052 F2089:F2091 F2129:F2131 F2168:F2170 F2208:F2210 F2247:F2249 F2287:F2289 F2326:F2328 F2366:F2368 F2405:F2407 F2445:F2447 F2484:F2486 F2524:F2526 F2563:F2565 F2603:F2605 F2642:F2644 F2682:F2684 F2721:F2723 F2761:F2763 F2800:F2802 F2840:F2842 F2879:F2881 F2919:F2921 F2958:F2960 F2998:F3000 F3037:F3039 F3077:F3079 F3116:F3118 F3156:F3158 F3195:F3197 F3235:F3237 F3274:F3276 F3314:F3316 F3353:F3355 F3393:F3395 F3432:F3434 F3472:F3474 F3511:F3513 F3551:F3553 F3590:F3592 F3630:F3632 F3669:F3671 F3709:F3711 F3748:F3750 F3788:F3790 F3827:F3829 F3867:F3869 F3906:F3908 F3946:F3948">
    <cfRule type="cellIs" dxfId="910" priority="2095" stopIfTrue="1" operator="equal">
      <formula>1800</formula>
    </cfRule>
    <cfRule type="cellIs" dxfId="909" priority="2096" stopIfTrue="1" operator="equal">
      <formula>200</formula>
    </cfRule>
  </conditionalFormatting>
  <conditionalFormatting sqref="M26 F20:I21 F26:G26 I30 M20:M23 M16:O21 F15:F19 N5:N6 D2:D3 B2 N13 C7:C13 F13:G13 O13:O14 J15:L21 M15:N15 J20:J23 C26:C27 I15:I16 G15:H15 D33:D39 F32:F39 H26:H33 C32:D32 F22:O23 F18:N18 C15:C24 C29:C39 M66 F60:I61 F66:G66 I70 M56:O63 F55:F59 N45:N46 D42:D43 B42 N53 C47:C53 F53:G53 O53:O54 J55:L61 M55:N55 C66:C67 I55:I56 G55:H55 H66:H73 F62:L63 G58:I58 C55:C64 M105 F99:I100 F105:G105 I109 M99:M102 M95:O100 N84:N85 B81 N92 F92:G92 O92:O93 J94:L100 M94:N94 J99:J102 I94:I95 G94:H94 H105:H112 C111:D111 F101:O102 F97:N97 M145 F139:I140 F145:G145 I149 M135:O142 N124:N125 B121 N132 F132:G132 O132:O133 J134:L140 M134:N134 I134:I135 G134:H134 H145:H152 D72:D3950 F141:L142 G137:I137 C69:C3950 M184 F178:I179 F184:G184 I188 M178:M181 M174:O179 N163:N164 B160 N171 F171:G171 O171:O172 J173:L179 M173:N173 J178:J181 I173:I174 G173:H173 H184:H191 F180:O181 F176:N176 M224 F218:I219 F224:G224 I228 M214:O221 N203:N204 B200 N211 F211:G211 O211:O212 J213:L219 M213:N213 I213:I214 G213:H213 H224:H231 F220:L221 G216:I216 M263 F257:I258 F263:G263 I267 M257:M260 M253:O258 N242:N243 B239 N250 F250:G250 O250:O251 J252:L258 M252:N252 J257:J260 I252:I253 G252:H252 H263:H270 F259:O260 F255:N255 M303 F297:I298 F303:G303 I307 M293:O300 N282:N283 B279 N290 F290:G290 O290:O291 J292:L298 M292:N292 I292:I293 G292:H292 H303:H310 F299:L300 G295:I295 M342 F336:I337 F342:G342 I346 M336:M339 M332:O337 N321:N322 B318 N329 F329:G329 O329:O330 J331:L337 M331:N331 J336:J339 I331:I332 G331:H331 H342:H349 F338:O339 F334:N334 M382 F376:I377 F382:G382 I386 M372:O379 N361:N362 B358 N369 F369:G369 O369:O370 J371:L377 M371:N371 I371:I372 G371:H371 H382:H389 F378:L379 G374:I374 M421 F415:I416 F421:G421 I425 M415:M418 M411:O416 N400:N401 B397 N408 F408:G408 O408:O409 J410:L416 M410:N410 J415:J418 I410:I411 G410:H410 H421:H428 F417:O418 F413:N413 M461 F455:I456 F461:G461 I465 M451:O458 N440:N441 B437 N448 F448:G448 O448:O449 J450:L456 M450:N450 I450:I451 G450:H450 H461:H468 F457:L458 G453:I453 M500 F494:I495 F500:G500 I504 M494:M497 M490:O495 N479:N480 B476 N487 F487:G487 O487:O488 J489:L495 M489:N489 J494:J497 I489:I490 G489:H489 H500:H507 F496:O497 F492:N492 M540 F534:I535 F540:G540 I544 M530:O537 N519:N520 B516 N527 F527:G527 O527:O528 J529:L535 M529:N529 I529:I530 G529:H529 H540:H547 F536:L537 G532:I532 M579 F573:I574 F579:G579 I583 M573:M576 M569:O574 N558:N559 B555 N566 F566:G566 O566:O567 J568:L574 M568:N568 J573:J576 I568:I569 G568:H568 H579:H586 F575:O576 F571:N571 M619 F613:I614 F619:G619 I623 M609:O616 N598:N599 B595 N606 F606:G606 O606:O607 J608:L614 M608:N608 I608:I609 G608:H608 H619:H626 F615:L616 G611:I611 M658 F652:I653 F658:G658 I662 M652:M655 M648:O653 N637:N638 B634 N645 F645:G645 O645:O646 J647:L653 M647:N647 J652:J655 I647:I648 G647:H647 H658:H665 F654:O655 F650:N650 M698 F692:I693 F698:G698 I702 M688:O695 N677:N678 B674 N685 F685:G685 O685:O686 J687:L693 M687:N687 I687:I688 G687:H687 H698:H705 F694:L695 G690:I690 M737 F731:I732 F737:G737 I741 M731:M734 M727:O732 N716:N717 B713 N724 F724:G724 O724:O725 J726:L732 M726:N726 J731:J734 I726:I727 G726:H726 H737:H744 F733:O734 F729:N729 M777 F771:I772 F777:G777 I781 M767:O774 N756:N757 B753 N764 F764:G764 O764:O765 J766:L772 M766:N766 I766:I767 G766:H766 H777:H784 F773:L774 G769:I769 M816 F810:I811 F816:G816 I820 M810:M813 M806:O811 N795:N796 B792 N803 F803:G803 O803:O804 J805:L811 M805:N805 J810:J813 I805:I806 G805:H805 H816:H823 F812:O813 F808:N808 M856 F850:I851 F856:G856 I860 M846:O853 N835:N836 B832 N843 F843:G843 O843:O844 J845:L851 M845:N845 I845:I846 G845:H845 H856:H863 F852:L853 G848:I848 M895 F889:I890 F895:G895 I899 M889:M892 M885:O890 N874:N875 B871 N882 F882:G882 O882:O883 J884:L890 M884:N884 J889:J892 I884:I885 G884:H884 H895:H902 F891:O892 F887:N887 M935 F929:I930 F935:G935 I939 M925:O932 N914:N915 B911 N922 F922:G922 O922:O923 J924:L930 M924:N924 I924:I925 G924:H924 H935:H942 F931:L932 G927:I927 M974 F968:I969 F974:G974 I978 M968:M971 M964:O969 N953:N954 B950 N961 F961:G961 O961:O962 J963:L969 M963:N963 J968:J971 I963:I964 G963:H963 H974:H981 F970:O971 F966:N966 M1014 F1008:I1009 F1014:G1014 I1018 M1004:O1011 N993:N994 B990 N1001 F1001:G1001 O1001:O1002 J1003:L1009 M1003:N1003 I1003:I1004 G1003:H1003 H1014:H1021 F1010:L1011 G1006:I1006 M1053 F1047:I1048 F1053:G1053 I1057 M1047:M1050 M1043:O1048 N1032:N1033 B1029 N1040 F1040:G1040 O1040:O1041 J1042:L1048 M1042:N1042 J1047:J1050 I1042:I1043 G1042:H1042 H1053:H1060 F1049:O1050 F1045:N1045 M1093 F1087:I1088 F1093:G1093 I1097 M1083:O1090 N1072:N1073 B1069 N1080 F1080:G1080 O1080:O1081 J1082:L1088 M1082:N1082 I1082:I1083 G1082:H1082 H1093:H1100 F1089:L1090 G1085:I1085 M1132 F1126:I1127 F1132:G1132 I1136 M1126:M1129 M1122:O1127 N1111:N1112 B1108 N1119 F1119:G1119 O1119:O1120 J1121:L1127 M1121:N1121 J1126:J1129 I1121:I1122 G1121:H1121 H1132:H1139 F1128:O1129 F1124:N1124 M1172 F1166:I1167 F1172:G1172 I1176 M1162:O1169 N1151:N1152 B1148 N1159 F1159:G1159 O1159:O1160 J1161:L1167 M1161:N1161 I1161:I1162 G1161:H1161 H1172:H1179 F1168:L1169 G1164:I1164 M1211 F1205:I1206 F1211:G1211 I1215 M1205:M1208 M1201:O1206 N1190:N1191 B1187 N1198 F1198:G1198 O1198:O1199 J1200:L1206 M1200:N1200 J1205:J1208 I1200:I1201 G1200:H1200 H1211:H1218 F1207:O1208 F1203:N1203 M1251 F1245:I1246 F1251:G1251 I1255 M1241:O1248 N1230:N1231 B1227 N1238 F1238:G1238 O1238:O1239 J1240:L1246 M1240:N1240 I1240:I1241 G1240:H1240 H1251:H1258 F1247:L1248 G1243:I1243 M1290 F1284:I1285 F1290:G1290 I1294 M1284:M1287 M1280:O1285 N1269:N1270 B1266 N1277 F1277:G1277 O1277:O1278 J1279:L1285 M1279:N1279 J1284:J1287 I1279:I1280 G1279:H1279 H1290:H1297 F1286:O1287 F1282:N1282 M1330 F1324:I1325 F1330:G1330 I1334 M1320:O1327 N1309:N1310 B1306 N1317 F1317:G1317 O1317:O1318 J1319:L1325 M1319:N1319 I1319:I1320 G1319:H1319 H1330:H1337 F1326:L1327 G1322:I1322 M1369 F1363:I1364 F1369:G1369 I1373 M1363:M1366 M1359:O1364 N1348:N1349 B1345 N1356 F1356:G1356 O1356:O1357 J1358:L1364 M1358:N1358 J1363:J1366 I1358:I1359 G1358:H1358 H1369:H1376 F1365:O1366 F1361:N1361 M1409 F1403:I1404 F1409:G1409 I1413 M1399:O1406 N1388:N1389 B1385 N1396 F1396:G1396 O1396:O1397 J1398:L1404 M1398:N1398 I1398:I1399 G1398:H1398 H1409:H1416 F1405:L1406 G1401:I1401 M1448 F1442:I1443 F1448:G1448 I1452 M1442:M1445 M1438:O1443 N1427:N1428 B1424 N1435 F1435:G1435 O1435:O1436 J1437:L1443 M1437:N1437 J1442:J1445 I1437:I1438 G1437:H1437 H1448:H1455 F1444:O1445 F1440:N1440 M1488 F1482:I1483 F1488:G1488 I1492 M1478:O1485 N1467:N1468 B1464 N1475 F1475:G1475 O1475:O1476 J1477:L1483 M1477:N1477 I1477:I1478 G1477:H1477 H1488:H1495 F1484:L1485 G1480:I1480 M1527 F1521:I1522 F1527:G1527 I1531 M1521:M1524 M1517:O1522 N1506:N1507 B1503 N1514 F1514:G1514 O1514:O1515 J1516:L1522 M1516:N1516 J1521:J1524 I1516:I1517 G1516:H1516 H1527:H1534 F1523:O1524 F1519:N1519 M1567 F1561:I1562 F1567:G1567 I1571 M1557:O1564 N1546:N1547 B1543 N1554 F1554:G1554 O1554:O1555 J1556:L1562 M1556:N1556 I1556:I1557 G1556:H1556 H1567:H1574 F1563:L1564 G1559:I1559 M1606 F1600:I1601 F1606:G1606 I1610 M1600:M1603 M1596:O1601 N1585:N1586 B1582 N1593 F1593:G1593 O1593:O1594 J1595:L1601 M1595:N1595 J1600:J1603 I1595:I1596 G1595:H1595 H1606:H1613 F1602:O1603 F1598:N1598 M1646 F1640:I1641 F1646:G1646 I1650 M1636:O1643 N1625:N1626 B1622 N1633 F1633:G1633 O1633:O1634 J1635:L1641 M1635:N1635 I1635:I1636 G1635:H1635 H1646:H1653 F1642:L1643 G1638:I1638 M1685 F1679:I1680 F1685:G1685 I1689 M1679:M1682 M1675:O1680 N1664:N1665 B1661 N1672 F1672:G1672 O1672:O1673 J1674:L1680 M1674:N1674 J1679:J1682 I1674:I1675 G1674:H1674 H1685:H1692 F1681:O1682 F1677:N1677 M1725 F1719:I1720 F1725:G1725 I1729 M1715:O1722 N1704:N1705 B1701 N1712 F1712:G1712 O1712:O1713 J1714:L1720 M1714:N1714 I1714:I1715 G1714:H1714 H1725:H1732 F1721:L1722 G1717:I1717 M1764 F1758:I1759 F1764:G1764 I1768 M1758:M1761 M1754:O1759 N1743:N1744 B1740 N1751 F1751:G1751 O1751:O1752 J1753:L1759 M1753:N1753 J1758:J1761 I1753:I1754 G1753:H1753 H1764:H1771 F1760:O1761 F1756:N1756 M1804 F1798:I1799 F1804:G1804 I1808 M1794:O1801 N1783:N1784 B1780 N1791 F1791:G1791 O1791:O1792 J1793:L1799 M1793:N1793 I1793:I1794 G1793:H1793 H1804:H1811 F1800:L1801 G1796:I1796 M1843 F1837:I1838 F1843:G1843 I1847 M1837:M1840 M1833:O1838 N1822:N1823 B1819 N1830 F1830:G1830 O1830:O1831 J1832:L1838 M1832:N1832 J1837:J1840 I1832:I1833 G1832:H1832 H1843:H1850 F1839:O1840 F1835:N1835 M1883 F1877:I1878 F1883:G1883 I1887 M1873:O1880 N1862:N1863 B1859 N1870 F1870:G1870 O1870:O1871 J1872:L1878 M1872:N1872 I1872:I1873 G1872:H1872 H1883:H1890 F1879:L1880 G1875:I1875 M1922 F1916:I1917 F1922:G1922 I1926 M1916:M1919 M1912:O1917 N1901:N1902 B1898 N1909 F1909:G1909 O1909:O1910 J1911:L1917 M1911:N1911 J1916:J1919 I1911:I1912 G1911:H1911 H1922:H1929 F1918:O1919 F1914:N1914 M1962 F1956:I1957 F1962:G1962 I1966 M1952:O1959 N1941:N1942 B1938 N1949 F1949:G1949 O1949:O1950 J1951:L1957 M1951:N1951 I1951:I1952 G1951:H1951 H1962:H1969 F1958:L1959 G1954:I1954 M2001 F1995:I1996 F2001:G2001 I2005 M1995:M1998 M1991:O1996 N1980:N1981 B1977 N1988 F1988:G1988 O1988:O1989 J1990:L1996 M1990:N1990 J1995:J1998 I1990:I1991 G1990:H1990 H2001:H2008 F1997:O1998 F1993:N1993 M2041 F2035:I2036 F2041:G2041 I2045 M2031:O2038 N2020:N2021 B2017 N2028 F2028:G2028 O2028:O2029 J2030:L2036 M2030:N2030 I2030:I2031 G2030:H2030 H2041:H2048 F2037:L2038 G2033:I2033 M2080 F2074:I2075 F2080:G2080 I2084 M2074:M2077 M2070:O2075 N2059:N2060 B2056 N2067 F2067:G2067 O2067:O2068 J2069:L2075 M2069:N2069 J2074:J2077 I2069:I2070 G2069:H2069 H2080:H2087 F2076:O2077 F2072:N2072 M2120 F2114:I2115 F2120:G2120 I2124 M2110:O2117 N2099:N2100 B2096 N2107 F2107:G2107 O2107:O2108 J2109:L2115 M2109:N2109 I2109:I2110 G2109:H2109 H2120:H2127 F2116:L2117 G2112:I2112 M2159 F2153:I2154 F2159:G2159 I2163 M2153:M2156 M2149:O2154 N2138:N2139 B2135 N2146 F2146:G2146 O2146:O2147 J2148:L2154 M2148:N2148 J2153:J2156 I2148:I2149 G2148:H2148 H2159:H2166 F2155:O2156 F2151:N2151 M2199 F2193:I2194 F2199:G2199 I2203 M2189:O2196 N2178:N2179 B2175 N2186 F2186:G2186 O2186:O2187 J2188:L2194 M2188:N2188 I2188:I2189 G2188:H2188 H2199:H2206 F2195:L2196 G2191:I2191 M2238 F2232:I2233 F2238:G2238 I2242 M2232:M2235 M2228:O2233 N2217:N2218 B2214 N2225 F2225:G2225 O2225:O2226 J2227:L2233 M2227:N2227 J2232:J2235 I2227:I2228 G2227:H2227 H2238:H2245 F2234:O2235 F2230:N2230 M2278 F2272:I2273 F2278:G2278 I2282 M2268:O2275 N2257:N2258 B2254 N2265 F2265:G2265 O2265:O2266 J2267:L2273 M2267:N2267 I2267:I2268 G2267:H2267 H2278:H2285 F2274:L2275 G2270:I2270 M2317 F2311:I2312 F2317:G2317 I2321 M2311:M2314 M2307:O2312 N2296:N2297 B2293 N2304 F2304:G2304 O2304:O2305 J2306:L2312 M2306:N2306 J2311:J2314 I2306:I2307 G2306:H2306 H2317:H2324 F2313:O2314 F2309:N2309 M2357 F2351:I2352 F2357:G2357 I2361 M2347:O2354 N2336:N2337 B2333 N2344 F2344:G2344 O2344:O2345 J2346:L2352 M2346:N2346 I2346:I2347 G2346:H2346 H2357:H2364 F2353:L2354 G2349:I2349 M2396 F2390:I2391 F2396:G2396 I2400 M2390:M2393 M2386:O2391 N2375:N2376 B2372 N2383 F2383:G2383 O2383:O2384 J2385:L2391 M2385:N2385 J2390:J2393 I2385:I2386 G2385:H2385 H2396:H2403 F2392:O2393 F2388:N2388 M2436 F2430:I2431 F2436:G2436 I2440 M2426:O2433 N2415:N2416 B2412 N2423 F2423:G2423 O2423:O2424 J2425:L2431 M2425:N2425 I2425:I2426 G2425:H2425 H2436:H2443 F2432:L2433 G2428:I2428 M2475 F2469:I2470 F2475:G2475 I2479 M2469:M2472 M2465:O2470 N2454:N2455 B2451 N2462 F2462:G2462 O2462:O2463 J2464:L2470 M2464:N2464 J2469:J2472 I2464:I2465 G2464:H2464 H2475:H2482 F2471:O2472 F2467:N2467 M2515 F2509:I2510 F2515:G2515 I2519 M2505:O2512 N2494:N2495 B2491 N2502 F2502:G2502 O2502:O2503 J2504:L2510 M2504:N2504 I2504:I2505 G2504:H2504 H2515:H2522 F2511:L2512 G2507:I2507 M2554 F2548:I2549 F2554:G2554 I2558 M2548:M2551 M2544:O2549 N2533:N2534 B2530 N2541 F2541:G2541 O2541:O2542 J2543:L2549 M2543:N2543 J2548:J2551 I2543:I2544 G2543:H2543 H2554:H2561 F2550:O2551 F2546:N2546 M2594 F2588:I2589 F2594:G2594 I2598 M2584:O2591 N2573:N2574 B2570 N2581 F2581:G2581 O2581:O2582 J2583:L2589 M2583:N2583 I2583:I2584 G2583:H2583 H2594:H2601 F2590:L2591 G2586:I2586 M2633 F2627:I2628 F2633:G2633 I2637 M2627:M2630 M2623:O2628 N2612:N2613 B2609 N2620 F2620:G2620 O2620:O2621 J2622:L2628 M2622:N2622 J2627:J2630 I2622:I2623 G2622:H2622 H2633:H2640 F2629:O2630 F2625:N2625 M2673 F2667:I2668 F2673:G2673 I2677 M2663:O2670 N2652:N2653 B2649 N2660 F2660:G2660 O2660:O2661 J2662:L2668 M2662:N2662 I2662:I2663 G2662:H2662 H2673:H2680 F2669:L2670 G2665:I2665 M2712 F2706:I2707 F2712:G2712 I2716 M2706:M2709 M2702:O2707 N2691:N2692 B2688 N2699 F2699:G2699 O2699:O2700 J2701:L2707 M2701:N2701 J2706:J2709 I2701:I2702 G2701:H2701 H2712:H2719 F2708:O2709 F2704:N2704 M2752 F2746:I2747 F2752:G2752 I2756 M2742:O2749 N2731:N2732 B2728 N2739 F2739:G2739 O2739:O2740 J2741:L2747 M2741:N2741 I2741:I2742 G2741:H2741 H2752:H2759 F2748:L2749 G2744:I2744 M2791 F2785:I2786 F2791:G2791 I2795 M2785:M2788 M2781:O2786 N2770:N2771 B2767 N2778 F2778:G2778 O2778:O2779 J2780:L2786 M2780:N2780 J2785:J2788 I2780:I2781 G2780:H2780 H2791:H2798 F2787:O2788 F2783:N2783 M2831 F2825:I2826 F2831:G2831 I2835 M2821:O2828 N2810:N2811 B2807 N2818 F2818:G2818 O2818:O2819 J2820:L2826 M2820:N2820 I2820:I2821 G2820:H2820 H2831:H2838 F2827:L2828 G2823:I2823 M2870 F2864:I2865 F2870:G2870 I2874 M2864:M2867 M2860:O2865 N2849:N2850 B2846 N2857 F2857:G2857 O2857:O2858 J2859:L2865 M2859:N2859 J2864:J2867 I2859:I2860 G2859:H2859 H2870:H2877 F2866:O2867 F2862:N2862 M2910 F2904:I2905 F2910:G2910 I2914 M2900:O2907 N2889:N2890 B2886 N2897 F2897:G2897 O2897:O2898 J2899:L2905 M2899:N2899 I2899:I2900 G2899:H2899 H2910:H2917 F2906:L2907 G2902:I2902 M2949 F2943:I2944 F2949:G2949 I2953 M2943:M2946 M2939:O2944 N2928:N2929 B2925 N2936 F2936:G2936 O2936:O2937 J2938:L2944 M2938:N2938 J2943:J2946 I2938:I2939 G2938:H2938 H2949:H2956 F2945:O2946 F2941:N2941 M2989 F2983:I2984 F2989:G2989 I2993 M2979:O2986 N2968:N2969 B2965 N2976 F2976:G2976 O2976:O2977 J2978:L2984 M2978:N2978 I2978:I2979 G2978:H2978 H2989:H2996 F2985:L2986 G2981:I2981 M3028 F3022:I3023 F3028:G3028 I3032 M3022:M3025 M3018:O3023 N3007:N3008 B3004 N3015 F3015:G3015 O3015:O3016 J3017:L3023 M3017:N3017 J3022:J3025 I3017:I3018 G3017:H3017 H3028:H3035 F3024:O3025 F3020:N3020 M3068 F3062:I3063 F3068:G3068 I3072 M3058:O3065 N3047:N3048 B3044 N3055 F3055:G3055 O3055:O3056 J3057:L3063 M3057:N3057 I3057:I3058 G3057:H3057 H3068:H3075 F3064:L3065 G3060:I3060 M3107 F3101:I3102 F3107:G3107 I3111 M3101:M3104 M3097:O3102 N3086:N3087 B3083 N3094 F3094:G3094 O3094:O3095 J3096:L3102 M3096:N3096 J3101:J3104 I3096:I3097 G3096:H3096 H3107:H3114 F3103:O3104 F3099:N3099 M3147 F3141:I3142 F3147:G3147 I3151 M3137:O3144 N3126:N3127 B3123 N3134 F3134:G3134 O3134:O3135 J3136:L3142 M3136:N3136 I3136:I3137 G3136:H3136 H3147:H3154 F3143:L3144 G3139:I3139 M3186 F3180:I3181 F3186:G3186 I3190 M3180:M3183 M3176:O3181 N3165:N3166 B3162 N3173 F3173:G3173 O3173:O3174 J3175:L3181 M3175:N3175 J3180:J3183 I3175:I3176 G3175:H3175 H3186:H3193 F3182:O3183 F3178:N3178 M3226 F3220:I3221 F3226:G3226 I3230 M3216:O3223 N3205:N3206 B3202 N3213 F3213:G3213 O3213:O3214 J3215:L3221 M3215:N3215 I3215:I3216 G3215:H3215 H3226:H3233 F3222:L3223 G3218:I3218 M3265 F3259:I3260 F3265:G3265 I3269 M3259:M3262 M3255:O3260 N3244:N3245 B3241 N3252 F3252:G3252 O3252:O3253 J3254:L3260 M3254:N3254 J3259:J3262 I3254:I3255 G3254:H3254 H3265:H3272 F3261:O3262 F3257:N3257 M3305 F3299:I3300 F3305:G3305 I3309 M3295:O3302 N3284:N3285 B3281 N3292 F3292:G3292 O3292:O3293 J3294:L3300 M3294:N3294 I3294:I3295 G3294:H3294 H3305:H3312 F3301:L3302 G3297:I3297 M3344 F3338:I3339 F3344:G3344 I3348 M3338:M3341 M3334:O3339 N3323:N3324 B3320 N3331 F3331:G3331 O3331:O3332 J3333:L3339 M3333:N3333 J3338:J3341 I3333:I3334 G3333:H3333 H3344:H3351 F3340:O3341 F3336:N3336 M3384 F3378:I3379 F3384:G3384 I3388 M3374:O3381 N3363:N3364 B3360 N3371 F3371:G3371 O3371:O3372 J3373:L3379 M3373:N3373 I3373:I3374 G3373:H3373 H3384:H3391 F3380:L3381 G3376:I3376 M3423 F3417:I3418 F3423:G3423 I3427 M3417:M3420 M3413:O3418 N3402:N3403 B3399 N3410 F3410:G3410 O3410:O3411 J3412:L3418 M3412:N3412 J3417:J3420 I3412:I3413 G3412:H3412 H3423:H3430 F3419:O3420 F3415:N3415 M3463 F3457:I3458 F3463:G3463 I3467 M3453:O3460 N3442:N3443 B3439 N3450 F3450:G3450 O3450:O3451 J3452:L3458 M3452:N3452 I3452:I3453 G3452:H3452 H3463:H3470 F3459:L3460 G3455:I3455 M3502 F3496:I3497 F3502:G3502 I3506 M3496:M3499 M3492:O3497 N3481:N3482 B3478 N3489 F3489:G3489 O3489:O3490 J3491:L3497 M3491:N3491 J3496:J3499 I3491:I3492 G3491:H3491 H3502:H3509 F3498:O3499 F3494:N3494 M3542 F3536:I3537 F3542:G3542 I3546 M3532:O3539 N3521:N3522 B3518 N3529 F3529:G3529 O3529:O3530 J3531:L3537 M3531:N3531 I3531:I3532 G3531:H3531 H3542:H3549 F3538:L3539 G3534:I3534 M3581 F3575:I3576 F3581:G3581 I3585 M3575:M3578 M3571:O3576 N3560:N3561 B3557 N3568 F3568:G3568 O3568:O3569 J3570:L3576 M3570:N3570 J3575:J3578 I3570:I3571 G3570:H3570 H3581:H3588 F3577:O3578 F3573:N3573 M3621 F3615:I3616 F3621:G3621 I3625 M3611:O3618 N3600:N3601 B3597 N3608 F3608:G3608 O3608:O3609 J3610:L3616 M3610:N3610 I3610:I3611 G3610:H3610 H3621:H3628 F3617:L3618 G3613:I3613 M3660 F3654:I3655 F3660:G3660 I3664 M3654:M3657 M3650:O3655 N3639:N3640 B3636 N3647 F3647:G3647 O3647:O3648 J3649:L3655 M3649:N3649 J3654:J3657 I3649:I3650 G3649:H3649 H3660:H3667 F3656:O3657 F3652:N3652 M3700 F3694:I3695 F3700:G3700 I3704 M3690:O3697 N3679:N3680 B3676 N3687 F3687:G3687 O3687:O3688 J3689:L3695 M3689:N3689 I3689:I3690 G3689:H3689 H3700:H3707 F3696:L3697 G3692:I3692 M3739 F3733:I3734 F3739:G3739 I3743 M3733:M3736 M3729:O3734 N3718:N3719 B3715 N3726 F3726:G3726 O3726:O3727 J3728:L3734 M3728:N3728 J3733:J3736 I3728:I3729 G3728:H3728 H3739:H3746 F3735:O3736 F3731:N3731 M3779 F3773:I3774 F3779:G3779 I3783 M3769:O3776 N3758:N3759 B3755 N3766 F3766:G3766 O3766:O3767 J3768:L3774 M3768:N3768 I3768:I3769 G3768:H3768 H3779:H3786 F3775:L3776 G3771:I3771 M3818 F3812:I3813 F3818:G3818 I3822 M3812:M3815 M3808:O3813 N3797:N3798 B3794 N3805 F3805:G3805 O3805:O3806 J3807:L3813 M3807:N3807 J3812:J3815 I3807:I3808 G3807:H3807 H3818:H3825 F3814:O3815 F3810:N3810 M3858 F3852:I3853 F3858:G3858 I3862 M3848:O3855 N3837:N3838 B3834 N3845 F3845:G3845 O3845:O3846 J3847:L3853 M3847:N3847 I3847:I3848 G3847:H3847 H3858:H3865 F3854:L3855 G3850:I3850 M3897 F3891:I3892 F3897:G3897 I3901 M3891:M3894 M3887:O3892 N3876:N3877 B3873 N3884 F3884:G3884 O3884:O3885 J3886:L3892 M3886:N3886 J3891:J3894 I3886:I3887 G3886:H3886 H3897:H3904 F3893:O3894 F3889:N3889 M3937 F3931:I3932 F3937:G3937 I3941 M3927:O3934 N3916:N3917 B3913 N3924 F3924:G3924 O3924:O3925 J3926:L3932 M3926:N3926 I3926:I3927 G3926:H3926 H3937:H3944 F3933:L3934 G3929:I3929 C159:D3950 F72:F3950">
    <cfRule type="containsText" dxfId="908" priority="2094" stopIfTrue="1" operator="containsText" text="dsoy jktdh; fo|ky;ksa esa iz;ksx gsrq fu%'kqYd">
      <formula>NOT(ISERROR(SEARCH("dsoy jktdh; fo|ky;ksa esa iz;ksx gsrq fu%'kqYd",B2)))</formula>
    </cfRule>
  </conditionalFormatting>
  <conditionalFormatting sqref="F29:G33 F69:G73">
    <cfRule type="cellIs" dxfId="907" priority="1799" operator="equal">
      <formula>"0/200"</formula>
    </cfRule>
    <cfRule type="cellIs" dxfId="906" priority="1800" operator="equal">
      <formula>"0/100"</formula>
    </cfRule>
  </conditionalFormatting>
  <conditionalFormatting sqref="F108:G112 F148:G152">
    <cfRule type="cellIs" dxfId="905" priority="97" operator="equal">
      <formula>"0/200"</formula>
    </cfRule>
    <cfRule type="cellIs" dxfId="904" priority="98" operator="equal">
      <formula>"0/100"</formula>
    </cfRule>
  </conditionalFormatting>
  <conditionalFormatting sqref="F187:G191 F227:G231">
    <cfRule type="cellIs" dxfId="903" priority="95" operator="equal">
      <formula>"0/200"</formula>
    </cfRule>
    <cfRule type="cellIs" dxfId="902" priority="96" operator="equal">
      <formula>"0/100"</formula>
    </cfRule>
  </conditionalFormatting>
  <conditionalFormatting sqref="F266:G270 F306:G310">
    <cfRule type="cellIs" dxfId="901" priority="93" operator="equal">
      <formula>"0/200"</formula>
    </cfRule>
    <cfRule type="cellIs" dxfId="900" priority="94" operator="equal">
      <formula>"0/100"</formula>
    </cfRule>
  </conditionalFormatting>
  <conditionalFormatting sqref="F345:G349 F385:G389">
    <cfRule type="cellIs" dxfId="899" priority="91" operator="equal">
      <formula>"0/200"</formula>
    </cfRule>
    <cfRule type="cellIs" dxfId="898" priority="92" operator="equal">
      <formula>"0/100"</formula>
    </cfRule>
  </conditionalFormatting>
  <conditionalFormatting sqref="F424:G428 F464:G468">
    <cfRule type="cellIs" dxfId="897" priority="89" operator="equal">
      <formula>"0/200"</formula>
    </cfRule>
    <cfRule type="cellIs" dxfId="896" priority="90" operator="equal">
      <formula>"0/100"</formula>
    </cfRule>
  </conditionalFormatting>
  <conditionalFormatting sqref="F503:G507 F543:G547">
    <cfRule type="cellIs" dxfId="895" priority="87" operator="equal">
      <formula>"0/200"</formula>
    </cfRule>
    <cfRule type="cellIs" dxfId="894" priority="88" operator="equal">
      <formula>"0/100"</formula>
    </cfRule>
  </conditionalFormatting>
  <conditionalFormatting sqref="F582:G586 F622:G626">
    <cfRule type="cellIs" dxfId="893" priority="85" operator="equal">
      <formula>"0/200"</formula>
    </cfRule>
    <cfRule type="cellIs" dxfId="892" priority="86" operator="equal">
      <formula>"0/100"</formula>
    </cfRule>
  </conditionalFormatting>
  <conditionalFormatting sqref="F661:G665 F701:G705">
    <cfRule type="cellIs" dxfId="891" priority="83" operator="equal">
      <formula>"0/200"</formula>
    </cfRule>
    <cfRule type="cellIs" dxfId="890" priority="84" operator="equal">
      <formula>"0/100"</formula>
    </cfRule>
  </conditionalFormatting>
  <conditionalFormatting sqref="F740:G744 F780:G784">
    <cfRule type="cellIs" dxfId="889" priority="81" operator="equal">
      <formula>"0/200"</formula>
    </cfRule>
    <cfRule type="cellIs" dxfId="888" priority="82" operator="equal">
      <formula>"0/100"</formula>
    </cfRule>
  </conditionalFormatting>
  <conditionalFormatting sqref="F819:G823 F859:G863">
    <cfRule type="cellIs" dxfId="887" priority="79" operator="equal">
      <formula>"0/200"</formula>
    </cfRule>
    <cfRule type="cellIs" dxfId="886" priority="80" operator="equal">
      <formula>"0/100"</formula>
    </cfRule>
  </conditionalFormatting>
  <conditionalFormatting sqref="F898:G902 F938:G942">
    <cfRule type="cellIs" dxfId="885" priority="77" operator="equal">
      <formula>"0/200"</formula>
    </cfRule>
    <cfRule type="cellIs" dxfId="884" priority="78" operator="equal">
      <formula>"0/100"</formula>
    </cfRule>
  </conditionalFormatting>
  <conditionalFormatting sqref="F977:G981 F1017:G1021">
    <cfRule type="cellIs" dxfId="883" priority="75" operator="equal">
      <formula>"0/200"</formula>
    </cfRule>
    <cfRule type="cellIs" dxfId="882" priority="76" operator="equal">
      <formula>"0/100"</formula>
    </cfRule>
  </conditionalFormatting>
  <conditionalFormatting sqref="F1056:G1060 F1096:G1100">
    <cfRule type="cellIs" dxfId="881" priority="73" operator="equal">
      <formula>"0/200"</formula>
    </cfRule>
    <cfRule type="cellIs" dxfId="880" priority="74" operator="equal">
      <formula>"0/100"</formula>
    </cfRule>
  </conditionalFormatting>
  <conditionalFormatting sqref="F1135:G1139 F1175:G1179">
    <cfRule type="cellIs" dxfId="879" priority="71" operator="equal">
      <formula>"0/200"</formula>
    </cfRule>
    <cfRule type="cellIs" dxfId="878" priority="72" operator="equal">
      <formula>"0/100"</formula>
    </cfRule>
  </conditionalFormatting>
  <conditionalFormatting sqref="F1214:G1218 F1254:G1258">
    <cfRule type="cellIs" dxfId="877" priority="69" operator="equal">
      <formula>"0/200"</formula>
    </cfRule>
    <cfRule type="cellIs" dxfId="876" priority="70" operator="equal">
      <formula>"0/100"</formula>
    </cfRule>
  </conditionalFormatting>
  <conditionalFormatting sqref="F1293:G1297 F1333:G1337">
    <cfRule type="cellIs" dxfId="875" priority="67" operator="equal">
      <formula>"0/200"</formula>
    </cfRule>
    <cfRule type="cellIs" dxfId="874" priority="68" operator="equal">
      <formula>"0/100"</formula>
    </cfRule>
  </conditionalFormatting>
  <conditionalFormatting sqref="F1372:G1376 F1412:G1416">
    <cfRule type="cellIs" dxfId="873" priority="65" operator="equal">
      <formula>"0/200"</formula>
    </cfRule>
    <cfRule type="cellIs" dxfId="872" priority="66" operator="equal">
      <formula>"0/100"</formula>
    </cfRule>
  </conditionalFormatting>
  <conditionalFormatting sqref="F1451:G1455 F1491:G1495">
    <cfRule type="cellIs" dxfId="871" priority="63" operator="equal">
      <formula>"0/200"</formula>
    </cfRule>
    <cfRule type="cellIs" dxfId="870" priority="64" operator="equal">
      <formula>"0/100"</formula>
    </cfRule>
  </conditionalFormatting>
  <conditionalFormatting sqref="F1530:G1534 F1570:G1574">
    <cfRule type="cellIs" dxfId="869" priority="61" operator="equal">
      <formula>"0/200"</formula>
    </cfRule>
    <cfRule type="cellIs" dxfId="868" priority="62" operator="equal">
      <formula>"0/100"</formula>
    </cfRule>
  </conditionalFormatting>
  <conditionalFormatting sqref="F1609:G1613 F1649:G1653">
    <cfRule type="cellIs" dxfId="867" priority="59" operator="equal">
      <formula>"0/200"</formula>
    </cfRule>
    <cfRule type="cellIs" dxfId="866" priority="60" operator="equal">
      <formula>"0/100"</formula>
    </cfRule>
  </conditionalFormatting>
  <conditionalFormatting sqref="F1688:G1692 F1728:G1732">
    <cfRule type="cellIs" dxfId="865" priority="57" operator="equal">
      <formula>"0/200"</formula>
    </cfRule>
    <cfRule type="cellIs" dxfId="864" priority="58" operator="equal">
      <formula>"0/100"</formula>
    </cfRule>
  </conditionalFormatting>
  <conditionalFormatting sqref="F1767:G1771 F1807:G1811">
    <cfRule type="cellIs" dxfId="863" priority="55" operator="equal">
      <formula>"0/200"</formula>
    </cfRule>
    <cfRule type="cellIs" dxfId="862" priority="56" operator="equal">
      <formula>"0/100"</formula>
    </cfRule>
  </conditionalFormatting>
  <conditionalFormatting sqref="F1846:G1850 F1886:G1890">
    <cfRule type="cellIs" dxfId="861" priority="53" operator="equal">
      <formula>"0/200"</formula>
    </cfRule>
    <cfRule type="cellIs" dxfId="860" priority="54" operator="equal">
      <formula>"0/100"</formula>
    </cfRule>
  </conditionalFormatting>
  <conditionalFormatting sqref="F1925:G1929 F1965:G1969">
    <cfRule type="cellIs" dxfId="859" priority="51" operator="equal">
      <formula>"0/200"</formula>
    </cfRule>
    <cfRule type="cellIs" dxfId="858" priority="52" operator="equal">
      <formula>"0/100"</formula>
    </cfRule>
  </conditionalFormatting>
  <conditionalFormatting sqref="F2004:G2008 F2044:G2048">
    <cfRule type="cellIs" dxfId="857" priority="49" operator="equal">
      <formula>"0/200"</formula>
    </cfRule>
    <cfRule type="cellIs" dxfId="856" priority="50" operator="equal">
      <formula>"0/100"</formula>
    </cfRule>
  </conditionalFormatting>
  <conditionalFormatting sqref="F2083:G2087 F2123:G2127">
    <cfRule type="cellIs" dxfId="855" priority="47" operator="equal">
      <formula>"0/200"</formula>
    </cfRule>
    <cfRule type="cellIs" dxfId="854" priority="48" operator="equal">
      <formula>"0/100"</formula>
    </cfRule>
  </conditionalFormatting>
  <conditionalFormatting sqref="F2162:G2166 F2202:G2206">
    <cfRule type="cellIs" dxfId="853" priority="45" operator="equal">
      <formula>"0/200"</formula>
    </cfRule>
    <cfRule type="cellIs" dxfId="852" priority="46" operator="equal">
      <formula>"0/100"</formula>
    </cfRule>
  </conditionalFormatting>
  <conditionalFormatting sqref="F2241:G2245 F2281:G2285">
    <cfRule type="cellIs" dxfId="851" priority="43" operator="equal">
      <formula>"0/200"</formula>
    </cfRule>
    <cfRule type="cellIs" dxfId="850" priority="44" operator="equal">
      <formula>"0/100"</formula>
    </cfRule>
  </conditionalFormatting>
  <conditionalFormatting sqref="F2320:G2324 F2360:G2364">
    <cfRule type="cellIs" dxfId="849" priority="41" operator="equal">
      <formula>"0/200"</formula>
    </cfRule>
    <cfRule type="cellIs" dxfId="848" priority="42" operator="equal">
      <formula>"0/100"</formula>
    </cfRule>
  </conditionalFormatting>
  <conditionalFormatting sqref="F2399:G2403 F2439:G2443">
    <cfRule type="cellIs" dxfId="847" priority="39" operator="equal">
      <formula>"0/200"</formula>
    </cfRule>
    <cfRule type="cellIs" dxfId="846" priority="40" operator="equal">
      <formula>"0/100"</formula>
    </cfRule>
  </conditionalFormatting>
  <conditionalFormatting sqref="F2478:G2482 F2518:G2522">
    <cfRule type="cellIs" dxfId="845" priority="37" operator="equal">
      <formula>"0/200"</formula>
    </cfRule>
    <cfRule type="cellIs" dxfId="844" priority="38" operator="equal">
      <formula>"0/100"</formula>
    </cfRule>
  </conditionalFormatting>
  <conditionalFormatting sqref="F2557:G2561 F2597:G2601">
    <cfRule type="cellIs" dxfId="843" priority="35" operator="equal">
      <formula>"0/200"</formula>
    </cfRule>
    <cfRule type="cellIs" dxfId="842" priority="36" operator="equal">
      <formula>"0/100"</formula>
    </cfRule>
  </conditionalFormatting>
  <conditionalFormatting sqref="F2636:G2640 F2676:G2680">
    <cfRule type="cellIs" dxfId="841" priority="33" operator="equal">
      <formula>"0/200"</formula>
    </cfRule>
    <cfRule type="cellIs" dxfId="840" priority="34" operator="equal">
      <formula>"0/100"</formula>
    </cfRule>
  </conditionalFormatting>
  <conditionalFormatting sqref="F2715:G2719 F2755:G2759">
    <cfRule type="cellIs" dxfId="839" priority="31" operator="equal">
      <formula>"0/200"</formula>
    </cfRule>
    <cfRule type="cellIs" dxfId="838" priority="32" operator="equal">
      <formula>"0/100"</formula>
    </cfRule>
  </conditionalFormatting>
  <conditionalFormatting sqref="F2794:G2798 F2834:G2838">
    <cfRule type="cellIs" dxfId="837" priority="29" operator="equal">
      <formula>"0/200"</formula>
    </cfRule>
    <cfRule type="cellIs" dxfId="836" priority="30" operator="equal">
      <formula>"0/100"</formula>
    </cfRule>
  </conditionalFormatting>
  <conditionalFormatting sqref="F2873:G2877 F2913:G2917">
    <cfRule type="cellIs" dxfId="835" priority="27" operator="equal">
      <formula>"0/200"</formula>
    </cfRule>
    <cfRule type="cellIs" dxfId="834" priority="28" operator="equal">
      <formula>"0/100"</formula>
    </cfRule>
  </conditionalFormatting>
  <conditionalFormatting sqref="F2952:G2956 F2992:G2996">
    <cfRule type="cellIs" dxfId="833" priority="25" operator="equal">
      <formula>"0/200"</formula>
    </cfRule>
    <cfRule type="cellIs" dxfId="832" priority="26" operator="equal">
      <formula>"0/100"</formula>
    </cfRule>
  </conditionalFormatting>
  <conditionalFormatting sqref="F3031:G3035 F3071:G3075">
    <cfRule type="cellIs" dxfId="831" priority="23" operator="equal">
      <formula>"0/200"</formula>
    </cfRule>
    <cfRule type="cellIs" dxfId="830" priority="24" operator="equal">
      <formula>"0/100"</formula>
    </cfRule>
  </conditionalFormatting>
  <conditionalFormatting sqref="F3110:G3114 F3150:G3154">
    <cfRule type="cellIs" dxfId="829" priority="21" operator="equal">
      <formula>"0/200"</formula>
    </cfRule>
    <cfRule type="cellIs" dxfId="828" priority="22" operator="equal">
      <formula>"0/100"</formula>
    </cfRule>
  </conditionalFormatting>
  <conditionalFormatting sqref="F3189:G3193 F3229:G3233">
    <cfRule type="cellIs" dxfId="827" priority="19" operator="equal">
      <formula>"0/200"</formula>
    </cfRule>
    <cfRule type="cellIs" dxfId="826" priority="20" operator="equal">
      <formula>"0/100"</formula>
    </cfRule>
  </conditionalFormatting>
  <conditionalFormatting sqref="F3268:G3272 F3308:G3312">
    <cfRule type="cellIs" dxfId="825" priority="17" operator="equal">
      <formula>"0/200"</formula>
    </cfRule>
    <cfRule type="cellIs" dxfId="824" priority="18" operator="equal">
      <formula>"0/100"</formula>
    </cfRule>
  </conditionalFormatting>
  <conditionalFormatting sqref="F3347:G3351 F3387:G3391">
    <cfRule type="cellIs" dxfId="823" priority="15" operator="equal">
      <formula>"0/200"</formula>
    </cfRule>
    <cfRule type="cellIs" dxfId="822" priority="16" operator="equal">
      <formula>"0/100"</formula>
    </cfRule>
  </conditionalFormatting>
  <conditionalFormatting sqref="F3426:G3430 F3466:G3470">
    <cfRule type="cellIs" dxfId="821" priority="13" operator="equal">
      <formula>"0/200"</formula>
    </cfRule>
    <cfRule type="cellIs" dxfId="820" priority="14" operator="equal">
      <formula>"0/100"</formula>
    </cfRule>
  </conditionalFormatting>
  <conditionalFormatting sqref="F3505:G3509 F3545:G3549">
    <cfRule type="cellIs" dxfId="819" priority="11" operator="equal">
      <formula>"0/200"</formula>
    </cfRule>
    <cfRule type="cellIs" dxfId="818" priority="12" operator="equal">
      <formula>"0/100"</formula>
    </cfRule>
  </conditionalFormatting>
  <conditionalFormatting sqref="F3584:G3588 F3624:G3628">
    <cfRule type="cellIs" dxfId="817" priority="9" operator="equal">
      <formula>"0/200"</formula>
    </cfRule>
    <cfRule type="cellIs" dxfId="816" priority="10" operator="equal">
      <formula>"0/100"</formula>
    </cfRule>
  </conditionalFormatting>
  <conditionalFormatting sqref="F3663:G3667 F3703:G3707">
    <cfRule type="cellIs" dxfId="815" priority="7" operator="equal">
      <formula>"0/200"</formula>
    </cfRule>
    <cfRule type="cellIs" dxfId="814" priority="8" operator="equal">
      <formula>"0/100"</formula>
    </cfRule>
  </conditionalFormatting>
  <conditionalFormatting sqref="F3742:G3746 F3782:G3786">
    <cfRule type="cellIs" dxfId="813" priority="5" operator="equal">
      <formula>"0/200"</formula>
    </cfRule>
    <cfRule type="cellIs" dxfId="812" priority="6" operator="equal">
      <formula>"0/100"</formula>
    </cfRule>
  </conditionalFormatting>
  <conditionalFormatting sqref="F3821:G3825 F3861:G3865">
    <cfRule type="cellIs" dxfId="811" priority="3" operator="equal">
      <formula>"0/200"</formula>
    </cfRule>
    <cfRule type="cellIs" dxfId="810" priority="4" operator="equal">
      <formula>"0/100"</formula>
    </cfRule>
  </conditionalFormatting>
  <conditionalFormatting sqref="F3900:G3904 F3940:G3944">
    <cfRule type="cellIs" dxfId="809" priority="1" operator="equal">
      <formula>"0/200"</formula>
    </cfRule>
    <cfRule type="cellIs" dxfId="808" priority="2" operator="equal">
      <formula>"0/100"</formula>
    </cfRule>
  </conditionalFormatting>
  <dataValidations count="1">
    <dataValidation type="list" allowBlank="1" showInputMessage="1" showErrorMessage="1" sqref="L5:O5 L45:O45 L84:O84 L124:O124 L163:O163 L203:O203 L242:O242 L282:O282 L321:O321 L361:O361 L400:O400 L440:O440 L479:O479 L519:O519 L558:O558 L598:O598 L637:O637 L677:O677 L716:O716 L756:O756 L795:O795 L835:O835 L874:O874 L914:O914 L953:O953 L993:O993 L1032:O1032 L1072:O1072 L1111:O1111 L1151:O1151 L1190:O1190 L1230:O1230 L1269:O1269 L1309:O1309 L1348:O1348 L1388:O1388 L1427:O1427 L1467:O1467 L1506:O1506 L1546:O1546 L1585:O1585 L1625:O1625 L1664:O1664 L1704:O1704 L1743:O1743 L1783:O1783 L1822:O1822 L1862:O1862 L1901:O1901 L1941:O1941 L1980:O1980 L2020:O2020 L2059:O2059 L2099:O2099 L2138:O2138 L2178:O2178 L2217:O2217 L2257:O2257 L2296:O2296 L2336:O2336 L2375:O2375 L2415:O2415 L2454:O2454 L2494:O2494 L2533:O2533 L2573:O2573 L2612:O2612 L2652:O2652 L2691:O2691 L2731:O2731 L2770:O2770 L2810:O2810 L2849:O2849 L2889:O2889 L2928:O2928 L2968:O2968 L3007:O3007 L3047:O3047 L3086:O3086 L3126:O3126 L3165:O3165 L3205:O3205 L3244:O3244 L3284:O3284 L3323:O3323 L3363:O3363 L3402:O3402 L3442:O3442 L3481:O3481 L3521:O3521 L3560:O3560 L3600:O3600 L3639:O3639 L3679:O3679 L3718:O3718 L3758:O3758 L3797:O3797 L3837:O3837 L3876:O3876 L3916:O3916">
      <formula1>"(Half Yeary Result), (Final Result)"</formula1>
    </dataValidation>
  </dataValidations>
  <pageMargins left="9.8425196850393706E-2" right="9.8425196850393706E-2" top="9.8425196850393706E-2" bottom="9.8425196850393706E-2" header="9.8425196850393706E-2" footer="9.8425196850393706E-2"/>
  <pageSetup paperSize="9"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P23118"/>
  <sheetViews>
    <sheetView showGridLines="0" zoomScale="70" zoomScaleNormal="70" workbookViewId="0">
      <selection activeCell="N17" sqref="N17"/>
    </sheetView>
  </sheetViews>
  <sheetFormatPr defaultColWidth="0" defaultRowHeight="15" customHeight="1" zeroHeight="1"/>
  <cols>
    <col min="1" max="1" width="4.28515625" style="437" customWidth="1"/>
    <col min="2" max="2" width="5.5703125" style="359" customWidth="1"/>
    <col min="3" max="4" width="12.42578125" style="34" customWidth="1"/>
    <col min="5" max="14" width="12.7109375" style="34" customWidth="1"/>
    <col min="15" max="15" width="16.5703125" style="34" customWidth="1"/>
    <col min="16" max="16" width="2.7109375" style="104" customWidth="1"/>
    <col min="17" max="16384" width="9.140625" style="104" hidden="1"/>
  </cols>
  <sheetData>
    <row r="1" spans="1:16" ht="24.75" customHeight="1" thickBot="1">
      <c r="A1" s="471">
        <v>1</v>
      </c>
      <c r="B1" s="1137" t="s">
        <v>56</v>
      </c>
      <c r="C1" s="1137"/>
      <c r="D1" s="1137"/>
      <c r="E1" s="1137"/>
      <c r="F1" s="1137"/>
      <c r="G1" s="1137"/>
      <c r="H1" s="1137"/>
      <c r="I1" s="1137"/>
      <c r="J1" s="1137"/>
      <c r="K1" s="1137"/>
      <c r="L1" s="1137"/>
      <c r="M1" s="1137"/>
      <c r="N1" s="1137"/>
      <c r="O1" s="1137"/>
    </row>
    <row r="2" spans="1:16" s="430" customFormat="1" ht="66" customHeight="1" thickTop="1">
      <c r="A2" s="1138"/>
      <c r="B2" s="1139"/>
      <c r="C2" s="1140"/>
      <c r="D2" s="1225" t="str">
        <f>Master!$E$8</f>
        <v>Govt. Sr. Secondary School Raimalwada</v>
      </c>
      <c r="E2" s="1226"/>
      <c r="F2" s="1226"/>
      <c r="G2" s="1226"/>
      <c r="H2" s="1226"/>
      <c r="I2" s="1226"/>
      <c r="J2" s="1226"/>
      <c r="K2" s="1226"/>
      <c r="L2" s="1226"/>
      <c r="M2" s="1226"/>
      <c r="N2" s="1226"/>
      <c r="O2" s="1227"/>
    </row>
    <row r="3" spans="1:16" ht="26.25" customHeight="1" thickBot="1">
      <c r="A3" s="1138"/>
      <c r="B3" s="1141"/>
      <c r="C3" s="1142"/>
      <c r="D3" s="1146" t="str">
        <f>Master!$E$11</f>
        <v>P.S.-Bapini (Jodhpur)</v>
      </c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8"/>
    </row>
    <row r="4" spans="1:16" ht="21.75" customHeight="1">
      <c r="A4" s="1138"/>
      <c r="B4" s="262"/>
      <c r="C4" s="1149" t="s">
        <v>183</v>
      </c>
      <c r="D4" s="1150"/>
      <c r="E4" s="1150"/>
      <c r="F4" s="1150"/>
      <c r="G4" s="1151"/>
      <c r="H4" s="1158" t="s">
        <v>156</v>
      </c>
      <c r="I4" s="1158"/>
      <c r="J4" s="1161">
        <f>VLOOKUP($A1,'Class-9'!$B$9:$K$108,6)</f>
        <v>901</v>
      </c>
      <c r="K4" s="1162"/>
      <c r="L4" s="1167" t="s">
        <v>76</v>
      </c>
      <c r="M4" s="1168"/>
      <c r="N4" s="1169" t="str">
        <f>Master!$E$14</f>
        <v>08151106901</v>
      </c>
      <c r="O4" s="1170"/>
    </row>
    <row r="5" spans="1:16" ht="21.75" customHeight="1">
      <c r="A5" s="1138"/>
      <c r="B5" s="37"/>
      <c r="C5" s="1152"/>
      <c r="D5" s="1153"/>
      <c r="E5" s="1153"/>
      <c r="F5" s="1153"/>
      <c r="G5" s="1154"/>
      <c r="H5" s="1159"/>
      <c r="I5" s="1159"/>
      <c r="J5" s="1163"/>
      <c r="K5" s="1164"/>
      <c r="L5" s="1171" t="s">
        <v>72</v>
      </c>
      <c r="M5" s="1172"/>
      <c r="N5" s="1172"/>
      <c r="O5" s="1173"/>
      <c r="P5" s="104" t="s">
        <v>191</v>
      </c>
    </row>
    <row r="6" spans="1:16" ht="21.75" customHeight="1" thickBot="1">
      <c r="A6" s="1138"/>
      <c r="B6" s="37"/>
      <c r="C6" s="1155"/>
      <c r="D6" s="1156"/>
      <c r="E6" s="1156"/>
      <c r="F6" s="1156"/>
      <c r="G6" s="1157"/>
      <c r="H6" s="1160"/>
      <c r="I6" s="1160"/>
      <c r="J6" s="1165"/>
      <c r="K6" s="1166"/>
      <c r="L6" s="1174" t="s">
        <v>57</v>
      </c>
      <c r="M6" s="1175"/>
      <c r="N6" s="1176" t="str">
        <f>Master!$E$6</f>
        <v>2021-22</v>
      </c>
      <c r="O6" s="1177"/>
    </row>
    <row r="7" spans="1:16" ht="33.75" customHeight="1">
      <c r="A7" s="1138"/>
      <c r="B7" s="417" t="s">
        <v>200</v>
      </c>
      <c r="C7" s="1228" t="s">
        <v>22</v>
      </c>
      <c r="D7" s="1229"/>
      <c r="E7" s="1229"/>
      <c r="F7" s="1230"/>
      <c r="G7" s="438" t="s">
        <v>181</v>
      </c>
      <c r="H7" s="1231">
        <f>VLOOKUP($A1,'Class-9'!$B$9:$FL$108,4,0)</f>
        <v>793</v>
      </c>
      <c r="I7" s="1231"/>
      <c r="J7" s="1231"/>
      <c r="K7" s="1231"/>
      <c r="L7" s="1231"/>
      <c r="M7" s="1231"/>
      <c r="N7" s="1231"/>
      <c r="O7" s="1232"/>
    </row>
    <row r="8" spans="1:16" ht="33.75" customHeight="1">
      <c r="A8" s="1138"/>
      <c r="B8" s="417" t="s">
        <v>200</v>
      </c>
      <c r="C8" s="1233" t="s">
        <v>24</v>
      </c>
      <c r="D8" s="1234"/>
      <c r="E8" s="1234"/>
      <c r="F8" s="1235"/>
      <c r="G8" s="439" t="s">
        <v>181</v>
      </c>
      <c r="H8" s="1236" t="str">
        <f>VLOOKUP($A1,'Class-9'!$B$9:$FL$108,7,0)</f>
        <v>ABHISHEK</v>
      </c>
      <c r="I8" s="1236"/>
      <c r="J8" s="1236"/>
      <c r="K8" s="1236"/>
      <c r="L8" s="1236"/>
      <c r="M8" s="1236"/>
      <c r="N8" s="1236"/>
      <c r="O8" s="1237"/>
    </row>
    <row r="9" spans="1:16" ht="33.75" customHeight="1">
      <c r="A9" s="1138"/>
      <c r="B9" s="417" t="s">
        <v>200</v>
      </c>
      <c r="C9" s="1233" t="s">
        <v>25</v>
      </c>
      <c r="D9" s="1234"/>
      <c r="E9" s="1234"/>
      <c r="F9" s="1235"/>
      <c r="G9" s="439" t="s">
        <v>181</v>
      </c>
      <c r="H9" s="1236" t="str">
        <f>VLOOKUP($A1,'Class-9'!$B$9:$FL$108,8,0)</f>
        <v>RAMU KHAN</v>
      </c>
      <c r="I9" s="1236"/>
      <c r="J9" s="1236"/>
      <c r="K9" s="1236"/>
      <c r="L9" s="1236"/>
      <c r="M9" s="1236"/>
      <c r="N9" s="1236"/>
      <c r="O9" s="1237"/>
    </row>
    <row r="10" spans="1:16" ht="33.75" customHeight="1">
      <c r="A10" s="1138"/>
      <c r="B10" s="417" t="s">
        <v>200</v>
      </c>
      <c r="C10" s="1233" t="s">
        <v>58</v>
      </c>
      <c r="D10" s="1234"/>
      <c r="E10" s="1234"/>
      <c r="F10" s="1235"/>
      <c r="G10" s="439" t="s">
        <v>181</v>
      </c>
      <c r="H10" s="1236" t="str">
        <f>VLOOKUP($A1,'Class-9'!$B$9:$FL$108,9,0)</f>
        <v>SEEPA DEVI</v>
      </c>
      <c r="I10" s="1236"/>
      <c r="J10" s="1236"/>
      <c r="K10" s="1236"/>
      <c r="L10" s="1236"/>
      <c r="M10" s="1236"/>
      <c r="N10" s="1236"/>
      <c r="O10" s="1237"/>
    </row>
    <row r="11" spans="1:16" ht="33.75" customHeight="1">
      <c r="A11" s="1138"/>
      <c r="B11" s="417" t="s">
        <v>200</v>
      </c>
      <c r="C11" s="1233" t="s">
        <v>59</v>
      </c>
      <c r="D11" s="1234"/>
      <c r="E11" s="1234"/>
      <c r="F11" s="1235"/>
      <c r="G11" s="439" t="s">
        <v>181</v>
      </c>
      <c r="H11" s="1238" t="str">
        <f>CONCATENATE('Class-9'!$G$4,'Class-9'!$J$4)</f>
        <v>9(A)</v>
      </c>
      <c r="I11" s="1236"/>
      <c r="J11" s="1236"/>
      <c r="K11" s="1236"/>
      <c r="L11" s="1236"/>
      <c r="M11" s="1236"/>
      <c r="N11" s="1236"/>
      <c r="O11" s="1237"/>
    </row>
    <row r="12" spans="1:16" ht="33.75" customHeight="1" thickBot="1">
      <c r="A12" s="1138"/>
      <c r="B12" s="417" t="s">
        <v>200</v>
      </c>
      <c r="C12" s="1239" t="s">
        <v>27</v>
      </c>
      <c r="D12" s="1240"/>
      <c r="E12" s="1240"/>
      <c r="F12" s="1241"/>
      <c r="G12" s="440" t="s">
        <v>181</v>
      </c>
      <c r="H12" s="1242">
        <f>VLOOKUP($A1,'Class-9'!$B$9:$FL$108,10,0)</f>
        <v>38555</v>
      </c>
      <c r="I12" s="1242"/>
      <c r="J12" s="1242"/>
      <c r="K12" s="1242"/>
      <c r="L12" s="1242"/>
      <c r="M12" s="1242"/>
      <c r="N12" s="1242"/>
      <c r="O12" s="1243"/>
    </row>
    <row r="13" spans="1:16" ht="33.75" customHeight="1">
      <c r="A13" s="1138"/>
      <c r="B13" s="417" t="s">
        <v>200</v>
      </c>
      <c r="C13" s="1244" t="s">
        <v>60</v>
      </c>
      <c r="D13" s="1245"/>
      <c r="E13" s="1248" t="s">
        <v>81</v>
      </c>
      <c r="F13" s="1248" t="s">
        <v>82</v>
      </c>
      <c r="G13" s="1250" t="s">
        <v>32</v>
      </c>
      <c r="H13" s="1252" t="s">
        <v>61</v>
      </c>
      <c r="I13" s="1252"/>
      <c r="J13" s="1253"/>
      <c r="K13" s="1254" t="s">
        <v>97</v>
      </c>
      <c r="L13" s="1255"/>
      <c r="M13" s="1256"/>
      <c r="N13" s="1248" t="s">
        <v>88</v>
      </c>
      <c r="O13" s="1218" t="s">
        <v>118</v>
      </c>
    </row>
    <row r="14" spans="1:16" ht="33.75" customHeight="1">
      <c r="A14" s="1138"/>
      <c r="B14" s="417" t="s">
        <v>200</v>
      </c>
      <c r="C14" s="1246"/>
      <c r="D14" s="1247"/>
      <c r="E14" s="1249"/>
      <c r="F14" s="1249"/>
      <c r="G14" s="1251"/>
      <c r="H14" s="468" t="s">
        <v>31</v>
      </c>
      <c r="I14" s="470" t="s">
        <v>194</v>
      </c>
      <c r="J14" s="469" t="s">
        <v>32</v>
      </c>
      <c r="K14" s="468" t="s">
        <v>31</v>
      </c>
      <c r="L14" s="470" t="s">
        <v>194</v>
      </c>
      <c r="M14" s="469" t="s">
        <v>32</v>
      </c>
      <c r="N14" s="1249"/>
      <c r="O14" s="1219"/>
    </row>
    <row r="15" spans="1:16" ht="48" customHeight="1" thickBot="1">
      <c r="A15" s="1138"/>
      <c r="B15" s="417" t="s">
        <v>200</v>
      </c>
      <c r="C15" s="1102" t="s">
        <v>62</v>
      </c>
      <c r="D15" s="1103"/>
      <c r="E15" s="441">
        <f>'Class-9'!$L$7</f>
        <v>10</v>
      </c>
      <c r="F15" s="441">
        <f>'Class-9'!$M$7</f>
        <v>10</v>
      </c>
      <c r="G15" s="442">
        <f>SUM(E15:F15)</f>
        <v>20</v>
      </c>
      <c r="H15" s="441">
        <f>'Class-9'!$O$7</f>
        <v>24</v>
      </c>
      <c r="I15" s="441">
        <f>'Class-9'!$P$7</f>
        <v>6</v>
      </c>
      <c r="J15" s="442">
        <f>SUM(H15:I15)</f>
        <v>30</v>
      </c>
      <c r="K15" s="441">
        <f>'Class-9'!$R$7</f>
        <v>40</v>
      </c>
      <c r="L15" s="441">
        <f>'Class-9'!$S$7</f>
        <v>10</v>
      </c>
      <c r="M15" s="442">
        <f>SUM(K15:L15)</f>
        <v>50</v>
      </c>
      <c r="N15" s="441">
        <f>SUM(G15,J15,M15)</f>
        <v>100</v>
      </c>
      <c r="O15" s="1220"/>
    </row>
    <row r="16" spans="1:16" ht="48" customHeight="1">
      <c r="A16" s="1138"/>
      <c r="B16" s="417" t="s">
        <v>200</v>
      </c>
      <c r="C16" s="1104" t="str">
        <f>'Class-9'!$L$3</f>
        <v>HINDI</v>
      </c>
      <c r="D16" s="1105"/>
      <c r="E16" s="443">
        <f>IF($J4="TC",0,IF($J4="Nso",0,VLOOKUP($A1,'Class-9'!$B$9:$FL$108,11,0)))</f>
        <v>2</v>
      </c>
      <c r="F16" s="443">
        <f>IF($J4="TC",0,IF($J4="Nso",0,VLOOKUP($A1,'Class-9'!$B$9:$FL$108,12,0)))</f>
        <v>10</v>
      </c>
      <c r="G16" s="444">
        <f t="shared" ref="G16:G23" si="0">SUM(E16:F16)</f>
        <v>12</v>
      </c>
      <c r="H16" s="443">
        <f>IF($J4="TC",0,IF($J4="Nso",0,VLOOKUP($A1,'Class-9'!$B$9:$FL$108,14,0)))</f>
        <v>3</v>
      </c>
      <c r="I16" s="443">
        <f>IF($J4="TC",0,IF($J4="Nso",0,VLOOKUP($A1,'Class-9'!$B$9:$FL$108,15,0)))</f>
        <v>10</v>
      </c>
      <c r="J16" s="444">
        <f t="shared" ref="J16:J23" si="1">SUM(H16:I16)</f>
        <v>13</v>
      </c>
      <c r="K16" s="443">
        <f>IF($J4="TC",0,IF($J4="Nso",0,VLOOKUP($A1,'Class-9'!$B$9:$FL$108,17,0)))</f>
        <v>38</v>
      </c>
      <c r="L16" s="443">
        <f>IF($J4="Nso",0,VLOOKUP($A1,'Class-9'!$B$9:$FL$108,18,0))</f>
        <v>10</v>
      </c>
      <c r="M16" s="444">
        <f t="shared" ref="M16:M23" si="2">SUM(K16:L16)</f>
        <v>48</v>
      </c>
      <c r="N16" s="443">
        <f t="shared" ref="N16:N23" si="3">SUM(G16,J16,M16)</f>
        <v>73</v>
      </c>
      <c r="O16" s="457" t="str">
        <f>IF($J4="TC",0,IF($J4="Nso",0,VLOOKUP($A1,'Class-9'!$B$9:$FL$108,24,0)))</f>
        <v>I</v>
      </c>
    </row>
    <row r="17" spans="1:15" ht="48" customHeight="1" thickBot="1">
      <c r="A17" s="1138"/>
      <c r="B17" s="417" t="s">
        <v>200</v>
      </c>
      <c r="C17" s="1106" t="str">
        <f>'Class-9'!$Z$3</f>
        <v>ENGLISH</v>
      </c>
      <c r="D17" s="1107"/>
      <c r="E17" s="445">
        <f>IF($J4="TC",0,IF($J4="Nso",0,VLOOKUP($A1,'Class-9'!$B$9:$FL$108,25,0)))</f>
        <v>5</v>
      </c>
      <c r="F17" s="445">
        <f>IF($J4="TC",0,IF($J4="Nso",0,VLOOKUP($A1,'Class-9'!$B$9:$FL$108,26,0)))</f>
        <v>8</v>
      </c>
      <c r="G17" s="446">
        <f t="shared" si="0"/>
        <v>13</v>
      </c>
      <c r="H17" s="447">
        <f>IF($J4="TC",0,IF($J4="Nso",0,VLOOKUP($A1,'Class-9'!$B$9:$FL$108,28,0)))</f>
        <v>22</v>
      </c>
      <c r="I17" s="445">
        <f>IF($J4="TC",0,IF($J4="Nso",0,VLOOKUP($A1,'Class-9'!$B$9:$FL$108,29,0)))</f>
        <v>5</v>
      </c>
      <c r="J17" s="446">
        <f t="shared" si="1"/>
        <v>27</v>
      </c>
      <c r="K17" s="445">
        <f>IF($J4="TC",0,IF($J4="Nso",0,VLOOKUP($A1,'Class-9'!$B$9:$FL$108,31,0)))</f>
        <v>30</v>
      </c>
      <c r="L17" s="445">
        <f>IF($J4="Nso",0,VLOOKUP($A1,'Class-9'!$B$9:$FL$108,32,0))</f>
        <v>10</v>
      </c>
      <c r="M17" s="446">
        <f t="shared" si="2"/>
        <v>40</v>
      </c>
      <c r="N17" s="445">
        <f t="shared" si="3"/>
        <v>80</v>
      </c>
      <c r="O17" s="458" t="str">
        <f>IF($J4="TC",0,IF($J4="Nso",0,VLOOKUP($A1,'Class-9'!$B$9:$FL$108,38,0)))</f>
        <v>D</v>
      </c>
    </row>
    <row r="18" spans="1:15" ht="48" customHeight="1" thickBot="1">
      <c r="A18" s="1138"/>
      <c r="B18" s="417" t="s">
        <v>200</v>
      </c>
      <c r="C18" s="1108" t="s">
        <v>62</v>
      </c>
      <c r="D18" s="1109"/>
      <c r="E18" s="448">
        <f>'Class-9'!$AN$7</f>
        <v>20</v>
      </c>
      <c r="F18" s="448">
        <f>'Class-9'!$AO$7</f>
        <v>20</v>
      </c>
      <c r="G18" s="449">
        <f t="shared" si="0"/>
        <v>40</v>
      </c>
      <c r="H18" s="448">
        <f>'Class-9'!$AQ$7</f>
        <v>48</v>
      </c>
      <c r="I18" s="448">
        <f>'Class-9'!$AR$7</f>
        <v>12</v>
      </c>
      <c r="J18" s="449">
        <f t="shared" si="1"/>
        <v>60</v>
      </c>
      <c r="K18" s="448">
        <f>'Class-9'!$AT$7</f>
        <v>80</v>
      </c>
      <c r="L18" s="448">
        <f>'Class-9'!$AU$7</f>
        <v>20</v>
      </c>
      <c r="M18" s="449">
        <f t="shared" si="2"/>
        <v>100</v>
      </c>
      <c r="N18" s="448">
        <f t="shared" si="3"/>
        <v>200</v>
      </c>
      <c r="O18" s="427" t="s">
        <v>201</v>
      </c>
    </row>
    <row r="19" spans="1:15" ht="48" customHeight="1">
      <c r="A19" s="1138"/>
      <c r="B19" s="417" t="s">
        <v>200</v>
      </c>
      <c r="C19" s="1110" t="str">
        <f>'Class-9'!$AN$3</f>
        <v>SANSKRIT-I</v>
      </c>
      <c r="D19" s="1111"/>
      <c r="E19" s="443">
        <f>IF($J4="TC",0,IF($J4="Nso",0,VLOOKUP($A1,'Class-9'!$B$9:$FL$108,39,0)))</f>
        <v>10</v>
      </c>
      <c r="F19" s="443">
        <f>IF($J4="TC",0,IF($J4="TC",0,IF($J4="Nso",0,VLOOKUP($A1,'Class-9'!$B$9:$FL$108,40,0))))</f>
        <v>10</v>
      </c>
      <c r="G19" s="450">
        <f t="shared" si="0"/>
        <v>20</v>
      </c>
      <c r="H19" s="451">
        <f>IF($J4="TC",0,IF($J4="Nso",0,VLOOKUP($A1,'Class-9'!$B$9:$FL$108,42,0)))</f>
        <v>20</v>
      </c>
      <c r="I19" s="443">
        <f>IF($J4="TC",0,IF($J4="Nso",0,VLOOKUP($A1,'Class-9'!$B$9:$FL$108,43,0)))</f>
        <v>10</v>
      </c>
      <c r="J19" s="450">
        <f t="shared" si="1"/>
        <v>30</v>
      </c>
      <c r="K19" s="443">
        <f>IF($J4="TC",0,IF($J4="Nso",0,VLOOKUP($A1,'Class-9'!$B$9:$FL$108,45,0)))</f>
        <v>40</v>
      </c>
      <c r="L19" s="443">
        <f>IF($J4="Nso",0,VLOOKUP($A1,'Class-9'!$B$9:$FL$108,46,0))</f>
        <v>20</v>
      </c>
      <c r="M19" s="450">
        <f t="shared" si="2"/>
        <v>60</v>
      </c>
      <c r="N19" s="443">
        <f t="shared" si="3"/>
        <v>110</v>
      </c>
      <c r="O19" s="457" t="str">
        <f>IF($J4="TC",0,IF($J4="Nso",0,VLOOKUP($A1,'Class-9'!$B$9:$FL$108,52,0)))</f>
        <v>II</v>
      </c>
    </row>
    <row r="20" spans="1:15" ht="48" customHeight="1">
      <c r="A20" s="1138"/>
      <c r="B20" s="417" t="s">
        <v>200</v>
      </c>
      <c r="C20" s="1112" t="str">
        <f>'Class-9'!$BB$3</f>
        <v>SANSKRIT-II</v>
      </c>
      <c r="D20" s="1113"/>
      <c r="E20" s="443">
        <f>IF($J4="TC",0,IF($J4="Nso",0,VLOOKUP($A1,'Class-9'!$B$9:$FL$108,53,0)))</f>
        <v>15</v>
      </c>
      <c r="F20" s="443">
        <f>IF($J4="TC",0,IF($J4="Nso",0,VLOOKUP($A1,'Class-9'!$B$9:$FL$108,54,0)))</f>
        <v>15</v>
      </c>
      <c r="G20" s="452">
        <f t="shared" si="0"/>
        <v>30</v>
      </c>
      <c r="H20" s="453">
        <f>IF($J4="TC",0,IF($J4="Nso",0,VLOOKUP($A1,'Class-9'!$B$9:$FL$108,56,0)))</f>
        <v>50</v>
      </c>
      <c r="I20" s="443">
        <f>IF($J4="TC",0,IF($J4="Nso",0,VLOOKUP($A1,'Class-9'!$B$9:$FL$108,57,0)))</f>
        <v>10</v>
      </c>
      <c r="J20" s="452">
        <f t="shared" si="1"/>
        <v>60</v>
      </c>
      <c r="K20" s="443">
        <f>IF($J4="TC",0,IF($J4="Nso",0,VLOOKUP($A1,'Class-9'!$B$9:$FL$108,59,0)))</f>
        <v>60</v>
      </c>
      <c r="L20" s="443">
        <f>IF($J4="Nso",0,VLOOKUP($A1,'Class-9'!$B$9:$FL$108,60,0))</f>
        <v>20</v>
      </c>
      <c r="M20" s="452">
        <f t="shared" si="2"/>
        <v>80</v>
      </c>
      <c r="N20" s="443">
        <f t="shared" si="3"/>
        <v>170</v>
      </c>
      <c r="O20" s="457" t="str">
        <f>IF($J4="TC",0,IF($J4="Nso",0,VLOOKUP($A1,'Class-9'!$B$9:$FL$108,66,0)))</f>
        <v>D</v>
      </c>
    </row>
    <row r="21" spans="1:15" ht="48" customHeight="1">
      <c r="A21" s="1138"/>
      <c r="B21" s="417" t="s">
        <v>200</v>
      </c>
      <c r="C21" s="1112" t="str">
        <f>'Class-9'!$BP$3</f>
        <v>MATHEMATICS</v>
      </c>
      <c r="D21" s="1113"/>
      <c r="E21" s="443">
        <f>IF($J4="TC",0,IF($J4="Nso",0,VLOOKUP($A1,'Class-9'!$B$9:$FL$108,67,0)))</f>
        <v>20</v>
      </c>
      <c r="F21" s="443">
        <f>IF($J4="TC",0,IF($J4="Nso",0,VLOOKUP($A1,'Class-9'!$B$9:$FL$108,68,0)))</f>
        <v>10</v>
      </c>
      <c r="G21" s="452">
        <f t="shared" si="0"/>
        <v>30</v>
      </c>
      <c r="H21" s="453">
        <f>IF($J4="TC",0,IF($J4="Nso",0,VLOOKUP($A1,'Class-9'!$B$9:$FL$108,70,0)))</f>
        <v>40</v>
      </c>
      <c r="I21" s="443">
        <f>IF($J4="TC",0,IF($J4="Nso",0,VLOOKUP($A1,'Class-9'!$B$9:$FL$108,71,0)))</f>
        <v>10</v>
      </c>
      <c r="J21" s="452">
        <f t="shared" si="1"/>
        <v>50</v>
      </c>
      <c r="K21" s="443">
        <f>IF($J4="TC",0,IF($J4="Nso",0,VLOOKUP($A1,'Class-9'!$B$9:$FL$108,73,0)))</f>
        <v>70</v>
      </c>
      <c r="L21" s="443">
        <f>IF($J4="Nso",0,VLOOKUP($A1,'Class-9'!$B$9:$FL$108,74,0))</f>
        <v>10</v>
      </c>
      <c r="M21" s="452">
        <f t="shared" si="2"/>
        <v>80</v>
      </c>
      <c r="N21" s="443">
        <f t="shared" si="3"/>
        <v>160</v>
      </c>
      <c r="O21" s="457" t="str">
        <f>IF($J4="TC",0,IF($J4="Nso",0,VLOOKUP($A1,'Class-9'!$B$9:$FL$108,80,0)))</f>
        <v>D</v>
      </c>
    </row>
    <row r="22" spans="1:15" ht="48" customHeight="1">
      <c r="A22" s="1138"/>
      <c r="B22" s="417" t="s">
        <v>200</v>
      </c>
      <c r="C22" s="1114" t="str">
        <f>'Class-9'!$CD$3</f>
        <v>SCIENCE</v>
      </c>
      <c r="D22" s="1115"/>
      <c r="E22" s="454">
        <f>IF($J4="TC",0,IF($J4="Nso",0,VLOOKUP($A1,'Class-9'!$B$9:$FL$108,81,0)))</f>
        <v>10</v>
      </c>
      <c r="F22" s="454">
        <f>IF($J4="TC",0,IF($J4="Nso",0,VLOOKUP($A1,'Class-9'!$B$9:$FL$108,82,0)))</f>
        <v>10</v>
      </c>
      <c r="G22" s="455">
        <f t="shared" si="0"/>
        <v>20</v>
      </c>
      <c r="H22" s="456">
        <f>IF($J4="TC",0,IF($J4="Nso",0,VLOOKUP($A1,'Class-9'!$B$9:$FL$108,84,0)))</f>
        <v>40</v>
      </c>
      <c r="I22" s="454">
        <f>IF($J4="TC",0,IF($J4="Nso",0,VLOOKUP($A1,'Class-9'!$B$9:$FL$108,85,0)))</f>
        <v>10</v>
      </c>
      <c r="J22" s="455">
        <f t="shared" si="1"/>
        <v>50</v>
      </c>
      <c r="K22" s="454">
        <f>IF($J4="TC",0,IF($J4="Nso",0,VLOOKUP($A1,'Class-9'!$B$9:$FL$108,87,0)))</f>
        <v>80</v>
      </c>
      <c r="L22" s="454">
        <f>IF($J4="Nso",0,VLOOKUP($A1,'Class-9'!$B$9:$FL$108,88,0))</f>
        <v>10</v>
      </c>
      <c r="M22" s="455">
        <f t="shared" si="2"/>
        <v>90</v>
      </c>
      <c r="N22" s="454">
        <f t="shared" si="3"/>
        <v>160</v>
      </c>
      <c r="O22" s="459" t="str">
        <f>IF($J4="TC",0,IF($J4="Nso",0,VLOOKUP($A1,'Class-9'!$B$9:$FL$108,94,0)))</f>
        <v>D</v>
      </c>
    </row>
    <row r="23" spans="1:15" ht="48" customHeight="1" thickBot="1">
      <c r="A23" s="1138"/>
      <c r="B23" s="417" t="s">
        <v>200</v>
      </c>
      <c r="C23" s="1114" t="str">
        <f>'Class-9'!$CR$3</f>
        <v>SOCIAL SCIENCE</v>
      </c>
      <c r="D23" s="1115"/>
      <c r="E23" s="454">
        <f>IF($J5="TC",0,IF($J4="Nso",0,VLOOKUP($A1,'Class-9'!$B$9:$FL$108,95,0)))</f>
        <v>15</v>
      </c>
      <c r="F23" s="454">
        <f>IF($J5="TC",0,IF($J4="Nso",0,VLOOKUP($A1,'Class-9'!$B$9:$FL$108,96,0)))</f>
        <v>15</v>
      </c>
      <c r="G23" s="455">
        <f t="shared" si="0"/>
        <v>30</v>
      </c>
      <c r="H23" s="456">
        <f>IF($J5="TC",0,IF($J4="Nso",0,VLOOKUP($A1,'Class-9'!$B$9:$FL$108,98,0)))</f>
        <v>40</v>
      </c>
      <c r="I23" s="454">
        <f>IF($J5="TC",0,IF($J4="Nso",0,VLOOKUP($A1,'Class-9'!$B$9:$FL$108,99,0)))</f>
        <v>10</v>
      </c>
      <c r="J23" s="455">
        <f t="shared" si="1"/>
        <v>50</v>
      </c>
      <c r="K23" s="454">
        <f>IF($J5="TC",0,IF($J4="Nso",0,VLOOKUP($A1,'Class-9'!$B$9:$FL$108,101,0)))</f>
        <v>50</v>
      </c>
      <c r="L23" s="454">
        <f>IF($J5="Nso",0,VLOOKUP($A1,'Class-9'!$B$9:$FL$108,102,0))</f>
        <v>10</v>
      </c>
      <c r="M23" s="455">
        <f t="shared" si="2"/>
        <v>60</v>
      </c>
      <c r="N23" s="454">
        <f t="shared" si="3"/>
        <v>140</v>
      </c>
      <c r="O23" s="459" t="str">
        <f>IF($J5="TC",0,IF($J4="Nso",0,VLOOKUP($A1,'Class-9'!$B$9:$FL$108,108,0)))</f>
        <v>I</v>
      </c>
    </row>
    <row r="24" spans="1:15" ht="33.75" customHeight="1">
      <c r="A24" s="1138"/>
      <c r="B24" s="417" t="s">
        <v>200</v>
      </c>
      <c r="C24" s="1116" t="s">
        <v>89</v>
      </c>
      <c r="D24" s="1117"/>
      <c r="E24" s="1118"/>
      <c r="F24" s="1122" t="s">
        <v>90</v>
      </c>
      <c r="G24" s="1123"/>
      <c r="H24" s="1124" t="s">
        <v>91</v>
      </c>
      <c r="I24" s="1125"/>
      <c r="J24" s="1126" t="s">
        <v>47</v>
      </c>
      <c r="K24" s="1127"/>
      <c r="L24" s="415" t="s">
        <v>111</v>
      </c>
      <c r="M24" s="1221" t="s">
        <v>45</v>
      </c>
      <c r="N24" s="1222"/>
      <c r="O24" s="416" t="s">
        <v>49</v>
      </c>
    </row>
    <row r="25" spans="1:15" ht="33.75" customHeight="1" thickBot="1">
      <c r="A25" s="1138"/>
      <c r="B25" s="417" t="s">
        <v>200</v>
      </c>
      <c r="C25" s="1119"/>
      <c r="D25" s="1120"/>
      <c r="E25" s="1121"/>
      <c r="F25" s="1130">
        <f>IF($J4="TC",0,IF($J4="Nso",0,VLOOKUP($A1,'Class-9'!$B$9:$FL$108,160,0)))</f>
        <v>1200</v>
      </c>
      <c r="G25" s="1131"/>
      <c r="H25" s="1130">
        <f>IF($J4="TC",0,IF($J4="Nso",0,VLOOKUP($A1,'Class-9'!$B$9:$FL$108,161,0)))</f>
        <v>893</v>
      </c>
      <c r="I25" s="1131"/>
      <c r="J25" s="1132">
        <f>IF($J4="TC",0,IF($J4="Nso",0,VLOOKUP($A1,'Class-9'!$B$9:$FL$108,162,0)))</f>
        <v>74.416666666666657</v>
      </c>
      <c r="K25" s="1133"/>
      <c r="L25" s="259" t="str">
        <f>IF($J4="TC",0,IF($J4="Nso",0,VLOOKUP($A1,'Class-9'!$B$9:$FL$108,163,0)))</f>
        <v>First</v>
      </c>
      <c r="M25" s="1223" t="str">
        <f>IF($J4="TC","TC",IF($J4="Nso","NSO",VLOOKUP($A1,'Class-9'!$B$9:$FL$108,164,0)))</f>
        <v>Passed</v>
      </c>
      <c r="N25" s="1224"/>
      <c r="O25" s="462">
        <f>IF($J4="Nso",0,VLOOKUP($A1,'Class-9'!$B$9:$FL$108,166,0))</f>
        <v>1.9999999999999902</v>
      </c>
    </row>
    <row r="26" spans="1:15" ht="33.75" customHeight="1">
      <c r="A26" s="1138"/>
      <c r="B26" s="417" t="s">
        <v>200</v>
      </c>
      <c r="C26" s="1061" t="s">
        <v>64</v>
      </c>
      <c r="D26" s="1062"/>
      <c r="E26" s="1062"/>
      <c r="F26" s="1062"/>
      <c r="G26" s="1062"/>
      <c r="H26" s="1063"/>
      <c r="I26" s="1064" t="s">
        <v>65</v>
      </c>
      <c r="J26" s="1065"/>
      <c r="K26" s="1065"/>
      <c r="L26" s="460">
        <f>VLOOKUP($A1,'Class-9'!$B$9:$FL$108,157,0)</f>
        <v>362</v>
      </c>
      <c r="M26" s="1066" t="s">
        <v>121</v>
      </c>
      <c r="N26" s="1067"/>
      <c r="O26" s="1068"/>
    </row>
    <row r="27" spans="1:15" ht="33.75" customHeight="1" thickBot="1">
      <c r="A27" s="1138"/>
      <c r="B27" s="417" t="s">
        <v>200</v>
      </c>
      <c r="C27" s="1069" t="s">
        <v>60</v>
      </c>
      <c r="D27" s="1070"/>
      <c r="E27" s="1070"/>
      <c r="F27" s="1071" t="s">
        <v>192</v>
      </c>
      <c r="G27" s="1071"/>
      <c r="H27" s="260" t="s">
        <v>53</v>
      </c>
      <c r="I27" s="1072" t="s">
        <v>66</v>
      </c>
      <c r="J27" s="1073"/>
      <c r="K27" s="1073"/>
      <c r="L27" s="461">
        <f>VLOOKUP($A1,'Class-9'!$B$9:$FL$108,158,0)</f>
        <v>274</v>
      </c>
      <c r="M27" s="1074">
        <f>IF($J4="TC",0,IF($J4="Nso",0,VLOOKUP($A1,'Class-9'!$B$9:$FL$108,159,0)))</f>
        <v>75.690607734806619</v>
      </c>
      <c r="N27" s="1075"/>
      <c r="O27" s="1076"/>
    </row>
    <row r="28" spans="1:15" ht="33.75" customHeight="1">
      <c r="A28" s="1138"/>
      <c r="B28" s="417" t="s">
        <v>200</v>
      </c>
      <c r="C28" s="1069"/>
      <c r="D28" s="1070"/>
      <c r="E28" s="1070"/>
      <c r="F28" s="1071"/>
      <c r="G28" s="1071"/>
      <c r="H28" s="261" t="s">
        <v>119</v>
      </c>
      <c r="I28" s="1077" t="s">
        <v>67</v>
      </c>
      <c r="J28" s="1078"/>
      <c r="K28" s="1078"/>
      <c r="L28" s="1079" t="str">
        <f>IF($J4="TC","Transferred",IF($J4="Nso","NameSeparated",VLOOKUP($A1,'Class-9'!$B$9:$FL$108,167,0)))</f>
        <v>Very Good</v>
      </c>
      <c r="M28" s="1079"/>
      <c r="N28" s="1079"/>
      <c r="O28" s="1080"/>
    </row>
    <row r="29" spans="1:15" ht="33.75" customHeight="1">
      <c r="A29" s="1138"/>
      <c r="B29" s="417" t="s">
        <v>200</v>
      </c>
      <c r="C29" s="1081" t="str">
        <f>'Class-9'!$DF$3</f>
        <v>Foundation Of Information Tech.</v>
      </c>
      <c r="D29" s="1082"/>
      <c r="E29" s="1083"/>
      <c r="F29" s="1217" t="str">
        <f>IF($J4="TC",0,IF($J4="Nso",0,VLOOKUP($A1,'Class-9'!$B$9:$GP$108,185,0)))</f>
        <v>73/200</v>
      </c>
      <c r="G29" s="1217"/>
      <c r="H29" s="463" t="str">
        <f>IF($J4="TC",0,IF($J4="Nso",0,VLOOKUP($A1,'Class-9'!$B$9:$GP$108,120,0)))</f>
        <v>D</v>
      </c>
      <c r="I29" s="1085" t="s">
        <v>79</v>
      </c>
      <c r="J29" s="1086"/>
      <c r="K29" s="1086"/>
      <c r="L29" s="1087">
        <f>'Class-9'!$T$2</f>
        <v>44676</v>
      </c>
      <c r="M29" s="1088"/>
      <c r="N29" s="1088"/>
      <c r="O29" s="1089"/>
    </row>
    <row r="30" spans="1:15" ht="33.75" customHeight="1">
      <c r="A30" s="1138"/>
      <c r="B30" s="417" t="s">
        <v>200</v>
      </c>
      <c r="C30" s="1090" t="str">
        <f>'Class-9'!$DR$3</f>
        <v>Health &amp; Phy. Edu.</v>
      </c>
      <c r="D30" s="1084"/>
      <c r="E30" s="1084"/>
      <c r="F30" s="1207" t="str">
        <f>IF($J4="TC",0,IF($J4="Nso",0,VLOOKUP($A1,'Class-9'!$B$9:$GP$108,189,0)))</f>
        <v>100/200</v>
      </c>
      <c r="G30" s="1208"/>
      <c r="H30" s="463" t="str">
        <f>IF($J4="TC",0,IF($J4="Nso",0,VLOOKUP($A1,'Class-9'!$B$9:$GP$108,132,0)))</f>
        <v>C</v>
      </c>
      <c r="I30" s="1091"/>
      <c r="J30" s="1092"/>
      <c r="K30" s="1092"/>
      <c r="L30" s="1092"/>
      <c r="M30" s="1092"/>
      <c r="N30" s="1092"/>
      <c r="O30" s="1093"/>
    </row>
    <row r="31" spans="1:15" ht="33.75" customHeight="1">
      <c r="A31" s="1138"/>
      <c r="B31" s="417" t="s">
        <v>200</v>
      </c>
      <c r="C31" s="1028" t="str">
        <f>'Class-9'!$ED$3</f>
        <v>S.U.P.W.</v>
      </c>
      <c r="D31" s="1029"/>
      <c r="E31" s="1029"/>
      <c r="F31" s="1207" t="str">
        <f>IF($J4="TC",0,IF($J4="Nso",0,VLOOKUP($A1,'Class-9'!$B$9:$GP$108,193,0)))</f>
        <v>52/100</v>
      </c>
      <c r="G31" s="1208"/>
      <c r="H31" s="463" t="str">
        <f>IF($J4="TC",0,IF($J4="Nso",0,VLOOKUP($A1,'Class-9'!$B$9:$GP$108,138,0)))</f>
        <v>C</v>
      </c>
      <c r="I31" s="1094"/>
      <c r="J31" s="1095"/>
      <c r="K31" s="1095"/>
      <c r="L31" s="1095"/>
      <c r="M31" s="1095"/>
      <c r="N31" s="1095"/>
      <c r="O31" s="1096"/>
    </row>
    <row r="32" spans="1:15" ht="33.75" customHeight="1">
      <c r="A32" s="1138"/>
      <c r="B32" s="417" t="s">
        <v>200</v>
      </c>
      <c r="C32" s="1028" t="str">
        <f>'Class-9'!$EJ$3</f>
        <v>ART EDUCATION</v>
      </c>
      <c r="D32" s="1029"/>
      <c r="E32" s="1029"/>
      <c r="F32" s="1207" t="str">
        <f>IF($J3="TC",0,IF($J3="Nso",0,VLOOKUP($A1,'Class-9'!$B$9:$GP$108,197,0)))</f>
        <v>66/100</v>
      </c>
      <c r="G32" s="1208"/>
      <c r="H32" s="463" t="str">
        <f>IF($J3="TC",0,IF($J3="Nso",0,VLOOKUP($A1,'Class-9'!$B$9:$GP$108,144,0)))</f>
        <v>B</v>
      </c>
      <c r="I32" s="1032" t="s">
        <v>92</v>
      </c>
      <c r="J32" s="1033"/>
      <c r="K32" s="1033"/>
      <c r="L32" s="1033"/>
      <c r="M32" s="1033"/>
      <c r="N32" s="1033"/>
      <c r="O32" s="1034"/>
    </row>
    <row r="33" spans="1:16" ht="33.75" customHeight="1" thickBot="1">
      <c r="A33" s="1138"/>
      <c r="B33" s="417" t="s">
        <v>200</v>
      </c>
      <c r="C33" s="1035" t="str">
        <f>'Class-9'!$EP$3</f>
        <v>H &amp; C RAJ</v>
      </c>
      <c r="D33" s="1036"/>
      <c r="E33" s="1036"/>
      <c r="F33" s="1209" t="str">
        <f>IF($J4="TC",0,IF($J4="Nso",0,VLOOKUP($A1,'Class-9'!$B$9:$GU$108,201,0)))</f>
        <v>63/200</v>
      </c>
      <c r="G33" s="1210"/>
      <c r="H33" s="464" t="str">
        <f>IF($J4="TC",0,IF($J4="Nso",0,VLOOKUP($A1,'Class-9'!$B$9:$GU$108,156,0)))</f>
        <v>D</v>
      </c>
      <c r="I33" s="1032" t="s">
        <v>73</v>
      </c>
      <c r="J33" s="1033"/>
      <c r="K33" s="1033"/>
      <c r="L33" s="1033"/>
      <c r="M33" s="1033"/>
      <c r="N33" s="1033"/>
      <c r="O33" s="1034"/>
    </row>
    <row r="34" spans="1:16" ht="33.75" customHeight="1">
      <c r="A34" s="1138"/>
      <c r="B34" s="417" t="s">
        <v>200</v>
      </c>
      <c r="C34" s="1046" t="s">
        <v>204</v>
      </c>
      <c r="D34" s="1047"/>
      <c r="E34" s="1048"/>
      <c r="F34" s="1211" t="s">
        <v>205</v>
      </c>
      <c r="G34" s="1212"/>
      <c r="H34" s="465" t="s">
        <v>34</v>
      </c>
      <c r="I34" s="1039" t="s">
        <v>74</v>
      </c>
      <c r="J34" s="1033"/>
      <c r="K34" s="1033"/>
      <c r="L34" s="1033"/>
      <c r="M34" s="1033"/>
      <c r="N34" s="1033"/>
      <c r="O34" s="1034"/>
    </row>
    <row r="35" spans="1:16" ht="33.75" customHeight="1">
      <c r="A35" s="1138"/>
      <c r="B35" s="417" t="s">
        <v>200</v>
      </c>
      <c r="C35" s="1049"/>
      <c r="D35" s="1050"/>
      <c r="E35" s="1051"/>
      <c r="F35" s="1213" t="s">
        <v>206</v>
      </c>
      <c r="G35" s="1214"/>
      <c r="H35" s="466" t="s">
        <v>203</v>
      </c>
      <c r="I35" s="1040" t="s">
        <v>75</v>
      </c>
      <c r="J35" s="1041"/>
      <c r="K35" s="1041"/>
      <c r="L35" s="1041"/>
      <c r="M35" s="1041"/>
      <c r="N35" s="1041"/>
      <c r="O35" s="1042"/>
    </row>
    <row r="36" spans="1:16" ht="33.75" customHeight="1">
      <c r="A36" s="1138"/>
      <c r="B36" s="417" t="s">
        <v>200</v>
      </c>
      <c r="C36" s="1049"/>
      <c r="D36" s="1050"/>
      <c r="E36" s="1051"/>
      <c r="F36" s="1213" t="s">
        <v>210</v>
      </c>
      <c r="G36" s="1214"/>
      <c r="H36" s="466" t="s">
        <v>68</v>
      </c>
      <c r="I36" s="1043"/>
      <c r="J36" s="1044"/>
      <c r="K36" s="1044"/>
      <c r="L36" s="1044"/>
      <c r="M36" s="1044"/>
      <c r="N36" s="1044"/>
      <c r="O36" s="1045"/>
    </row>
    <row r="37" spans="1:16" ht="33.75" customHeight="1">
      <c r="A37" s="1138"/>
      <c r="B37" s="417" t="s">
        <v>200</v>
      </c>
      <c r="C37" s="1049"/>
      <c r="D37" s="1050"/>
      <c r="E37" s="1051"/>
      <c r="F37" s="1213" t="s">
        <v>211</v>
      </c>
      <c r="G37" s="1214"/>
      <c r="H37" s="466" t="s">
        <v>69</v>
      </c>
      <c r="I37" s="1043"/>
      <c r="J37" s="1044"/>
      <c r="K37" s="1044"/>
      <c r="L37" s="1044"/>
      <c r="M37" s="1044"/>
      <c r="N37" s="1044"/>
      <c r="O37" s="1045"/>
    </row>
    <row r="38" spans="1:16" ht="33.75" customHeight="1">
      <c r="A38" s="1138"/>
      <c r="B38" s="417" t="s">
        <v>200</v>
      </c>
      <c r="C38" s="1049"/>
      <c r="D38" s="1050"/>
      <c r="E38" s="1051"/>
      <c r="F38" s="1213" t="s">
        <v>120</v>
      </c>
      <c r="G38" s="1214"/>
      <c r="H38" s="466" t="s">
        <v>71</v>
      </c>
      <c r="I38" s="1022" t="s">
        <v>93</v>
      </c>
      <c r="J38" s="1023"/>
      <c r="K38" s="1023"/>
      <c r="L38" s="1023"/>
      <c r="M38" s="1023"/>
      <c r="N38" s="1023"/>
      <c r="O38" s="1024"/>
    </row>
    <row r="39" spans="1:16" ht="33.75" customHeight="1" thickBot="1">
      <c r="A39" s="1138"/>
      <c r="B39" s="418" t="s">
        <v>200</v>
      </c>
      <c r="C39" s="1052"/>
      <c r="D39" s="1053"/>
      <c r="E39" s="1054"/>
      <c r="F39" s="1215" t="s">
        <v>208</v>
      </c>
      <c r="G39" s="1216"/>
      <c r="H39" s="467" t="s">
        <v>70</v>
      </c>
      <c r="I39" s="1025"/>
      <c r="J39" s="1026"/>
      <c r="K39" s="1026"/>
      <c r="L39" s="1026"/>
      <c r="M39" s="1026"/>
      <c r="N39" s="1026"/>
      <c r="O39" s="1027"/>
    </row>
    <row r="40" spans="1:16" ht="121.5" customHeight="1" thickTop="1">
      <c r="A40" s="437" t="s">
        <v>191</v>
      </c>
    </row>
    <row r="41" spans="1:16" ht="24.75" customHeight="1" thickBot="1">
      <c r="A41" s="471">
        <f>A1+1</f>
        <v>2</v>
      </c>
      <c r="B41" s="1137" t="s">
        <v>56</v>
      </c>
      <c r="C41" s="1137"/>
      <c r="D41" s="1137"/>
      <c r="E41" s="1137"/>
      <c r="F41" s="1137"/>
      <c r="G41" s="1137"/>
      <c r="H41" s="1137"/>
      <c r="I41" s="1137"/>
      <c r="J41" s="1137"/>
      <c r="K41" s="1137"/>
      <c r="L41" s="1137"/>
      <c r="M41" s="1137"/>
      <c r="N41" s="1137"/>
      <c r="O41" s="1137"/>
    </row>
    <row r="42" spans="1:16" s="430" customFormat="1" ht="66" customHeight="1" thickTop="1">
      <c r="A42" s="1138"/>
      <c r="B42" s="1139"/>
      <c r="C42" s="1140"/>
      <c r="D42" s="1225" t="str">
        <f>Master!$E$8</f>
        <v>Govt. Sr. Secondary School Raimalwada</v>
      </c>
      <c r="E42" s="1226"/>
      <c r="F42" s="1226"/>
      <c r="G42" s="1226"/>
      <c r="H42" s="1226"/>
      <c r="I42" s="1226"/>
      <c r="J42" s="1226"/>
      <c r="K42" s="1226"/>
      <c r="L42" s="1226"/>
      <c r="M42" s="1226"/>
      <c r="N42" s="1226"/>
      <c r="O42" s="1227"/>
    </row>
    <row r="43" spans="1:16" ht="26.25" customHeight="1" thickBot="1">
      <c r="A43" s="1138"/>
      <c r="B43" s="1141"/>
      <c r="C43" s="1142"/>
      <c r="D43" s="1146" t="str">
        <f>Master!$E$11</f>
        <v>P.S.-Bapini (Jodhpur)</v>
      </c>
      <c r="E43" s="1147"/>
      <c r="F43" s="1147"/>
      <c r="G43" s="1147"/>
      <c r="H43" s="1147"/>
      <c r="I43" s="1147"/>
      <c r="J43" s="1147"/>
      <c r="K43" s="1147"/>
      <c r="L43" s="1147"/>
      <c r="M43" s="1147"/>
      <c r="N43" s="1147"/>
      <c r="O43" s="1148"/>
    </row>
    <row r="44" spans="1:16" ht="21.75" customHeight="1">
      <c r="A44" s="1138"/>
      <c r="B44" s="262"/>
      <c r="C44" s="1149" t="s">
        <v>183</v>
      </c>
      <c r="D44" s="1150"/>
      <c r="E44" s="1150"/>
      <c r="F44" s="1150"/>
      <c r="G44" s="1151"/>
      <c r="H44" s="1158" t="s">
        <v>156</v>
      </c>
      <c r="I44" s="1158"/>
      <c r="J44" s="1161">
        <f>VLOOKUP($A41,'Class-9'!$B$9:$K$108,6)</f>
        <v>902</v>
      </c>
      <c r="K44" s="1162"/>
      <c r="L44" s="1167" t="s">
        <v>76</v>
      </c>
      <c r="M44" s="1168"/>
      <c r="N44" s="1169" t="str">
        <f>Master!$E$14</f>
        <v>08151106901</v>
      </c>
      <c r="O44" s="1170"/>
    </row>
    <row r="45" spans="1:16" ht="21.75" customHeight="1">
      <c r="A45" s="1138"/>
      <c r="B45" s="37"/>
      <c r="C45" s="1152"/>
      <c r="D45" s="1153"/>
      <c r="E45" s="1153"/>
      <c r="F45" s="1153"/>
      <c r="G45" s="1154"/>
      <c r="H45" s="1159"/>
      <c r="I45" s="1159"/>
      <c r="J45" s="1163"/>
      <c r="K45" s="1164"/>
      <c r="L45" s="1171" t="s">
        <v>72</v>
      </c>
      <c r="M45" s="1172"/>
      <c r="N45" s="1172"/>
      <c r="O45" s="1173"/>
      <c r="P45" s="104" t="s">
        <v>191</v>
      </c>
    </row>
    <row r="46" spans="1:16" ht="21.75" customHeight="1" thickBot="1">
      <c r="A46" s="1138"/>
      <c r="B46" s="37"/>
      <c r="C46" s="1155"/>
      <c r="D46" s="1156"/>
      <c r="E46" s="1156"/>
      <c r="F46" s="1156"/>
      <c r="G46" s="1157"/>
      <c r="H46" s="1160"/>
      <c r="I46" s="1160"/>
      <c r="J46" s="1165"/>
      <c r="K46" s="1166"/>
      <c r="L46" s="1174" t="s">
        <v>57</v>
      </c>
      <c r="M46" s="1175"/>
      <c r="N46" s="1176" t="str">
        <f>Master!$E$6</f>
        <v>2021-22</v>
      </c>
      <c r="O46" s="1177"/>
    </row>
    <row r="47" spans="1:16" ht="33.75" customHeight="1">
      <c r="A47" s="1138"/>
      <c r="B47" s="417" t="s">
        <v>200</v>
      </c>
      <c r="C47" s="1228" t="s">
        <v>22</v>
      </c>
      <c r="D47" s="1229"/>
      <c r="E47" s="1229"/>
      <c r="F47" s="1230"/>
      <c r="G47" s="438" t="s">
        <v>181</v>
      </c>
      <c r="H47" s="1231">
        <f>VLOOKUP($A41,'Class-9'!$B$9:$FL$108,4,0)</f>
        <v>123</v>
      </c>
      <c r="I47" s="1231"/>
      <c r="J47" s="1231"/>
      <c r="K47" s="1231"/>
      <c r="L47" s="1231"/>
      <c r="M47" s="1231"/>
      <c r="N47" s="1231"/>
      <c r="O47" s="1232"/>
    </row>
    <row r="48" spans="1:16" ht="33.75" customHeight="1">
      <c r="A48" s="1138"/>
      <c r="B48" s="417" t="s">
        <v>200</v>
      </c>
      <c r="C48" s="1233" t="s">
        <v>24</v>
      </c>
      <c r="D48" s="1234"/>
      <c r="E48" s="1234"/>
      <c r="F48" s="1235"/>
      <c r="G48" s="439" t="s">
        <v>181</v>
      </c>
      <c r="H48" s="1236" t="str">
        <f>VLOOKUP($A41,'Class-9'!$B$9:$FL$108,7,0)</f>
        <v>KJJHJ</v>
      </c>
      <c r="I48" s="1236"/>
      <c r="J48" s="1236"/>
      <c r="K48" s="1236"/>
      <c r="L48" s="1236"/>
      <c r="M48" s="1236"/>
      <c r="N48" s="1236"/>
      <c r="O48" s="1237"/>
    </row>
    <row r="49" spans="1:15" ht="33.75" customHeight="1">
      <c r="A49" s="1138"/>
      <c r="B49" s="417" t="s">
        <v>200</v>
      </c>
      <c r="C49" s="1233" t="s">
        <v>25</v>
      </c>
      <c r="D49" s="1234"/>
      <c r="E49" s="1234"/>
      <c r="F49" s="1235"/>
      <c r="G49" s="439" t="s">
        <v>181</v>
      </c>
      <c r="H49" s="1236" t="str">
        <f>VLOOKUP($A41,'Class-9'!$B$9:$FL$108,8,0)</f>
        <v>HHHH</v>
      </c>
      <c r="I49" s="1236"/>
      <c r="J49" s="1236"/>
      <c r="K49" s="1236"/>
      <c r="L49" s="1236"/>
      <c r="M49" s="1236"/>
      <c r="N49" s="1236"/>
      <c r="O49" s="1237"/>
    </row>
    <row r="50" spans="1:15" ht="33.75" customHeight="1">
      <c r="A50" s="1138"/>
      <c r="B50" s="417" t="s">
        <v>200</v>
      </c>
      <c r="C50" s="1233" t="s">
        <v>58</v>
      </c>
      <c r="D50" s="1234"/>
      <c r="E50" s="1234"/>
      <c r="F50" s="1235"/>
      <c r="G50" s="439" t="s">
        <v>181</v>
      </c>
      <c r="H50" s="1236" t="str">
        <f>VLOOKUP($A41,'Class-9'!$B$9:$FL$108,9,0)</f>
        <v>HHHH</v>
      </c>
      <c r="I50" s="1236"/>
      <c r="J50" s="1236"/>
      <c r="K50" s="1236"/>
      <c r="L50" s="1236"/>
      <c r="M50" s="1236"/>
      <c r="N50" s="1236"/>
      <c r="O50" s="1237"/>
    </row>
    <row r="51" spans="1:15" ht="33.75" customHeight="1">
      <c r="A51" s="1138"/>
      <c r="B51" s="417" t="s">
        <v>200</v>
      </c>
      <c r="C51" s="1233" t="s">
        <v>59</v>
      </c>
      <c r="D51" s="1234"/>
      <c r="E51" s="1234"/>
      <c r="F51" s="1235"/>
      <c r="G51" s="439" t="s">
        <v>181</v>
      </c>
      <c r="H51" s="1238" t="str">
        <f>CONCATENATE('Class-9'!$G$4,'Class-9'!$J$4)</f>
        <v>9(A)</v>
      </c>
      <c r="I51" s="1236"/>
      <c r="J51" s="1236"/>
      <c r="K51" s="1236"/>
      <c r="L51" s="1236"/>
      <c r="M51" s="1236"/>
      <c r="N51" s="1236"/>
      <c r="O51" s="1237"/>
    </row>
    <row r="52" spans="1:15" ht="33.75" customHeight="1" thickBot="1">
      <c r="A52" s="1138"/>
      <c r="B52" s="417" t="s">
        <v>200</v>
      </c>
      <c r="C52" s="1239" t="s">
        <v>27</v>
      </c>
      <c r="D52" s="1240"/>
      <c r="E52" s="1240"/>
      <c r="F52" s="1241"/>
      <c r="G52" s="440" t="s">
        <v>181</v>
      </c>
      <c r="H52" s="1242">
        <f>VLOOKUP($A41,'Class-9'!$B$9:$FL$108,10,0)</f>
        <v>38464</v>
      </c>
      <c r="I52" s="1242"/>
      <c r="J52" s="1242"/>
      <c r="K52" s="1242"/>
      <c r="L52" s="1242"/>
      <c r="M52" s="1242"/>
      <c r="N52" s="1242"/>
      <c r="O52" s="1243"/>
    </row>
    <row r="53" spans="1:15" ht="33.75" customHeight="1">
      <c r="A53" s="1138"/>
      <c r="B53" s="417" t="s">
        <v>200</v>
      </c>
      <c r="C53" s="1244" t="s">
        <v>60</v>
      </c>
      <c r="D53" s="1245"/>
      <c r="E53" s="1248" t="s">
        <v>81</v>
      </c>
      <c r="F53" s="1248" t="s">
        <v>82</v>
      </c>
      <c r="G53" s="1250" t="s">
        <v>32</v>
      </c>
      <c r="H53" s="1252" t="s">
        <v>61</v>
      </c>
      <c r="I53" s="1252"/>
      <c r="J53" s="1253"/>
      <c r="K53" s="1254" t="s">
        <v>97</v>
      </c>
      <c r="L53" s="1255"/>
      <c r="M53" s="1256"/>
      <c r="N53" s="1248" t="s">
        <v>88</v>
      </c>
      <c r="O53" s="1218" t="s">
        <v>118</v>
      </c>
    </row>
    <row r="54" spans="1:15" ht="33.75" customHeight="1">
      <c r="A54" s="1138"/>
      <c r="B54" s="417" t="s">
        <v>200</v>
      </c>
      <c r="C54" s="1246"/>
      <c r="D54" s="1247"/>
      <c r="E54" s="1249"/>
      <c r="F54" s="1249"/>
      <c r="G54" s="1251"/>
      <c r="H54" s="468" t="s">
        <v>31</v>
      </c>
      <c r="I54" s="470" t="s">
        <v>194</v>
      </c>
      <c r="J54" s="469" t="s">
        <v>32</v>
      </c>
      <c r="K54" s="468" t="s">
        <v>31</v>
      </c>
      <c r="L54" s="470" t="s">
        <v>194</v>
      </c>
      <c r="M54" s="469" t="s">
        <v>32</v>
      </c>
      <c r="N54" s="1249"/>
      <c r="O54" s="1219"/>
    </row>
    <row r="55" spans="1:15" ht="48" customHeight="1" thickBot="1">
      <c r="A55" s="1138"/>
      <c r="B55" s="417" t="s">
        <v>200</v>
      </c>
      <c r="C55" s="1102" t="s">
        <v>62</v>
      </c>
      <c r="D55" s="1103"/>
      <c r="E55" s="441">
        <f>'Class-9'!$L$7</f>
        <v>10</v>
      </c>
      <c r="F55" s="441">
        <f>'Class-9'!$M$7</f>
        <v>10</v>
      </c>
      <c r="G55" s="442">
        <f>SUM(E55:F55)</f>
        <v>20</v>
      </c>
      <c r="H55" s="441">
        <f>'Class-9'!$O$7</f>
        <v>24</v>
      </c>
      <c r="I55" s="441">
        <f>'Class-9'!$P$7</f>
        <v>6</v>
      </c>
      <c r="J55" s="442">
        <f>SUM(H55:I55)</f>
        <v>30</v>
      </c>
      <c r="K55" s="441">
        <f>'Class-9'!$R$7</f>
        <v>40</v>
      </c>
      <c r="L55" s="441">
        <f>'Class-9'!$S$7</f>
        <v>10</v>
      </c>
      <c r="M55" s="442">
        <f>SUM(K55:L55)</f>
        <v>50</v>
      </c>
      <c r="N55" s="441">
        <f>SUM(G55,J55,M55)</f>
        <v>100</v>
      </c>
      <c r="O55" s="1220"/>
    </row>
    <row r="56" spans="1:15" ht="48" customHeight="1">
      <c r="A56" s="1138"/>
      <c r="B56" s="417" t="s">
        <v>200</v>
      </c>
      <c r="C56" s="1104" t="str">
        <f>'Class-9'!$L$3</f>
        <v>HINDI</v>
      </c>
      <c r="D56" s="1105"/>
      <c r="E56" s="443">
        <f>IF($J44="TC",0,IF($J44="Nso",0,VLOOKUP($A41,'Class-9'!$B$9:$FL$108,11,0)))</f>
        <v>10</v>
      </c>
      <c r="F56" s="443">
        <f>IF($J44="TC",0,IF($J44="Nso",0,VLOOKUP($A41,'Class-9'!$B$9:$FL$108,12,0)))</f>
        <v>10</v>
      </c>
      <c r="G56" s="444">
        <f t="shared" ref="G56:G63" si="4">SUM(E56:F56)</f>
        <v>20</v>
      </c>
      <c r="H56" s="443">
        <f>IF($J44="TC",0,IF($J44="Nso",0,VLOOKUP($A41,'Class-9'!$B$9:$FL$108,14,0)))</f>
        <v>25</v>
      </c>
      <c r="I56" s="443">
        <f>IF($J44="TC",0,IF($J44="Nso",0,VLOOKUP($A41,'Class-9'!$B$9:$FL$108,15,0)))</f>
        <v>10</v>
      </c>
      <c r="J56" s="444">
        <f t="shared" ref="J56:J63" si="5">SUM(H56:I56)</f>
        <v>35</v>
      </c>
      <c r="K56" s="443">
        <f>IF($J44="TC",0,IF($J44="Nso",0,VLOOKUP($A41,'Class-9'!$B$9:$FL$108,17,0)))</f>
        <v>28</v>
      </c>
      <c r="L56" s="443">
        <f>IF($J44="Nso",0,VLOOKUP($A41,'Class-9'!$B$9:$FL$108,18,0))</f>
        <v>10</v>
      </c>
      <c r="M56" s="444">
        <f t="shared" ref="M56:M63" si="6">SUM(K56:L56)</f>
        <v>38</v>
      </c>
      <c r="N56" s="443">
        <f t="shared" ref="N56:N63" si="7">SUM(G56,J56,M56)</f>
        <v>93</v>
      </c>
      <c r="O56" s="457" t="str">
        <f>IF($J44="TC",0,IF($J44="Nso",0,VLOOKUP($A41,'Class-9'!$B$9:$FL$108,24,0)))</f>
        <v>D</v>
      </c>
    </row>
    <row r="57" spans="1:15" ht="48" customHeight="1" thickBot="1">
      <c r="A57" s="1138"/>
      <c r="B57" s="417" t="s">
        <v>200</v>
      </c>
      <c r="C57" s="1106" t="str">
        <f>'Class-9'!$Z$3</f>
        <v>ENGLISH</v>
      </c>
      <c r="D57" s="1107"/>
      <c r="E57" s="445">
        <f>IF($J44="TC",0,IF($J44="Nso",0,VLOOKUP($A41,'Class-9'!$B$9:$FL$108,25,0)))</f>
        <v>10</v>
      </c>
      <c r="F57" s="445">
        <f>IF($J44="TC",0,IF($J44="Nso",0,VLOOKUP($A41,'Class-9'!$B$9:$FL$108,26,0)))</f>
        <v>8</v>
      </c>
      <c r="G57" s="446">
        <f t="shared" si="4"/>
        <v>18</v>
      </c>
      <c r="H57" s="447">
        <f>IF($J44="TC",0,IF($J44="Nso",0,VLOOKUP($A41,'Class-9'!$B$9:$FL$108,28,0)))</f>
        <v>20</v>
      </c>
      <c r="I57" s="445">
        <f>IF($J44="TC",0,IF($J44="Nso",0,VLOOKUP($A41,'Class-9'!$B$9:$FL$108,29,0)))</f>
        <v>10</v>
      </c>
      <c r="J57" s="446">
        <f t="shared" si="5"/>
        <v>30</v>
      </c>
      <c r="K57" s="445">
        <f>IF($J44="TC",0,IF($J44="Nso",0,VLOOKUP($A41,'Class-9'!$B$9:$FL$108,31,0)))</f>
        <v>35</v>
      </c>
      <c r="L57" s="445">
        <f>IF($J44="Nso",0,VLOOKUP($A41,'Class-9'!$B$9:$FL$108,32,0))</f>
        <v>10</v>
      </c>
      <c r="M57" s="446">
        <f t="shared" si="6"/>
        <v>45</v>
      </c>
      <c r="N57" s="445">
        <f t="shared" si="7"/>
        <v>93</v>
      </c>
      <c r="O57" s="458" t="str">
        <f>IF($J44="TC",0,IF($J44="Nso",0,VLOOKUP($A41,'Class-9'!$B$9:$FL$108,38,0)))</f>
        <v>D</v>
      </c>
    </row>
    <row r="58" spans="1:15" ht="48" customHeight="1" thickBot="1">
      <c r="A58" s="1138"/>
      <c r="B58" s="417" t="s">
        <v>200</v>
      </c>
      <c r="C58" s="1108" t="s">
        <v>62</v>
      </c>
      <c r="D58" s="1109"/>
      <c r="E58" s="448">
        <f>'Class-9'!$AN$7</f>
        <v>20</v>
      </c>
      <c r="F58" s="448">
        <f>'Class-9'!$AO$7</f>
        <v>20</v>
      </c>
      <c r="G58" s="449">
        <f t="shared" si="4"/>
        <v>40</v>
      </c>
      <c r="H58" s="448">
        <f>'Class-9'!$AQ$7</f>
        <v>48</v>
      </c>
      <c r="I58" s="448">
        <f>'Class-9'!$AR$7</f>
        <v>12</v>
      </c>
      <c r="J58" s="449">
        <f t="shared" si="5"/>
        <v>60</v>
      </c>
      <c r="K58" s="448">
        <f>'Class-9'!$AT$7</f>
        <v>80</v>
      </c>
      <c r="L58" s="448">
        <f>'Class-9'!$AU$7</f>
        <v>20</v>
      </c>
      <c r="M58" s="449">
        <f t="shared" si="6"/>
        <v>100</v>
      </c>
      <c r="N58" s="448">
        <f t="shared" si="7"/>
        <v>200</v>
      </c>
      <c r="O58" s="427" t="s">
        <v>201</v>
      </c>
    </row>
    <row r="59" spans="1:15" ht="48" customHeight="1">
      <c r="A59" s="1138"/>
      <c r="B59" s="417" t="s">
        <v>200</v>
      </c>
      <c r="C59" s="1110" t="str">
        <f>'Class-9'!$AN$3</f>
        <v>SANSKRIT-I</v>
      </c>
      <c r="D59" s="1111"/>
      <c r="E59" s="443">
        <f>IF($J44="TC",0,IF($J44="Nso",0,VLOOKUP($A41,'Class-9'!$B$9:$FL$108,39,0)))</f>
        <v>20</v>
      </c>
      <c r="F59" s="443">
        <f>IF($J44="TC",0,IF($J44="TC",0,IF($J44="Nso",0,VLOOKUP($A41,'Class-9'!$B$9:$FL$108,40,0))))</f>
        <v>20</v>
      </c>
      <c r="G59" s="450">
        <f t="shared" si="4"/>
        <v>40</v>
      </c>
      <c r="H59" s="451">
        <f>IF($J44="TC",0,IF($J44="Nso",0,VLOOKUP($A41,'Class-9'!$B$9:$FL$108,42,0)))</f>
        <v>35</v>
      </c>
      <c r="I59" s="443">
        <f>IF($J44="TC",0,IF($J44="Nso",0,VLOOKUP($A41,'Class-9'!$B$9:$FL$108,43,0)))</f>
        <v>10</v>
      </c>
      <c r="J59" s="450">
        <f t="shared" si="5"/>
        <v>45</v>
      </c>
      <c r="K59" s="443">
        <f>IF($J44="TC",0,IF($J44="Nso",0,VLOOKUP($A41,'Class-9'!$B$9:$FL$108,45,0)))</f>
        <v>50</v>
      </c>
      <c r="L59" s="443">
        <f>IF($J44="Nso",0,VLOOKUP($A41,'Class-9'!$B$9:$FL$108,46,0))</f>
        <v>15</v>
      </c>
      <c r="M59" s="450">
        <f t="shared" si="6"/>
        <v>65</v>
      </c>
      <c r="N59" s="443">
        <f t="shared" si="7"/>
        <v>150</v>
      </c>
      <c r="O59" s="457" t="str">
        <f>IF($J44="TC",0,IF($J44="Nso",0,VLOOKUP($A41,'Class-9'!$B$9:$FL$108,52,0)))</f>
        <v>D</v>
      </c>
    </row>
    <row r="60" spans="1:15" ht="48" customHeight="1">
      <c r="A60" s="1138"/>
      <c r="B60" s="417" t="s">
        <v>200</v>
      </c>
      <c r="C60" s="1112" t="str">
        <f>'Class-9'!$BB$3</f>
        <v>SANSKRIT-II</v>
      </c>
      <c r="D60" s="1113"/>
      <c r="E60" s="443">
        <f>IF($J44="TC",0,IF($J44="Nso",0,VLOOKUP($A41,'Class-9'!$B$9:$FL$108,53,0)))</f>
        <v>10</v>
      </c>
      <c r="F60" s="443">
        <f>IF($J44="TC",0,IF($J44="Nso",0,VLOOKUP($A41,'Class-9'!$B$9:$FL$108,54,0)))</f>
        <v>10</v>
      </c>
      <c r="G60" s="452">
        <f t="shared" si="4"/>
        <v>20</v>
      </c>
      <c r="H60" s="453">
        <f>IF($J44="TC",0,IF($J44="Nso",0,VLOOKUP($A41,'Class-9'!$B$9:$FL$108,56,0)))</f>
        <v>40</v>
      </c>
      <c r="I60" s="443">
        <f>IF($J44="TC",0,IF($J44="Nso",0,VLOOKUP($A41,'Class-9'!$B$9:$FL$108,57,0)))</f>
        <v>10</v>
      </c>
      <c r="J60" s="452">
        <f t="shared" si="5"/>
        <v>50</v>
      </c>
      <c r="K60" s="443">
        <f>IF($J44="TC",0,IF($J44="Nso",0,VLOOKUP($A41,'Class-9'!$B$9:$FL$108,59,0)))</f>
        <v>55</v>
      </c>
      <c r="L60" s="443">
        <f>IF($J44="Nso",0,VLOOKUP($A41,'Class-9'!$B$9:$FL$108,60,0))</f>
        <v>10</v>
      </c>
      <c r="M60" s="452">
        <f t="shared" si="6"/>
        <v>65</v>
      </c>
      <c r="N60" s="443">
        <f t="shared" si="7"/>
        <v>135</v>
      </c>
      <c r="O60" s="457" t="str">
        <f>IF($J44="TC",0,IF($J44="Nso",0,VLOOKUP($A41,'Class-9'!$B$9:$FL$108,66,0)))</f>
        <v>I</v>
      </c>
    </row>
    <row r="61" spans="1:15" ht="48" customHeight="1">
      <c r="A61" s="1138"/>
      <c r="B61" s="417" t="s">
        <v>200</v>
      </c>
      <c r="C61" s="1112" t="str">
        <f>'Class-9'!$BP$3</f>
        <v>MATHEMATICS</v>
      </c>
      <c r="D61" s="1113"/>
      <c r="E61" s="443">
        <f>IF($J44="TC",0,IF($J44="Nso",0,VLOOKUP($A41,'Class-9'!$B$9:$FL$108,67,0)))</f>
        <v>10</v>
      </c>
      <c r="F61" s="443">
        <f>IF($J44="TC",0,IF($J44="Nso",0,VLOOKUP($A41,'Class-9'!$B$9:$FL$108,68,0)))</f>
        <v>10</v>
      </c>
      <c r="G61" s="452">
        <f t="shared" si="4"/>
        <v>20</v>
      </c>
      <c r="H61" s="453">
        <f>IF($J44="TC",0,IF($J44="Nso",0,VLOOKUP($A41,'Class-9'!$B$9:$FL$108,70,0)))</f>
        <v>40</v>
      </c>
      <c r="I61" s="443">
        <f>IF($J44="TC",0,IF($J44="Nso",0,VLOOKUP($A41,'Class-9'!$B$9:$FL$108,71,0)))</f>
        <v>10</v>
      </c>
      <c r="J61" s="452">
        <f t="shared" si="5"/>
        <v>50</v>
      </c>
      <c r="K61" s="443">
        <f>IF($J44="TC",0,IF($J44="Nso",0,VLOOKUP($A41,'Class-9'!$B$9:$FL$108,73,0)))</f>
        <v>55</v>
      </c>
      <c r="L61" s="443">
        <f>IF($J44="Nso",0,VLOOKUP($A41,'Class-9'!$B$9:$FL$108,74,0))</f>
        <v>10</v>
      </c>
      <c r="M61" s="452">
        <f t="shared" si="6"/>
        <v>65</v>
      </c>
      <c r="N61" s="443">
        <f t="shared" si="7"/>
        <v>135</v>
      </c>
      <c r="O61" s="457" t="str">
        <f>IF($J44="TC",0,IF($J44="Nso",0,VLOOKUP($A41,'Class-9'!$B$9:$FL$108,80,0)))</f>
        <v>I</v>
      </c>
    </row>
    <row r="62" spans="1:15" ht="48" customHeight="1">
      <c r="A62" s="1138"/>
      <c r="B62" s="417" t="s">
        <v>200</v>
      </c>
      <c r="C62" s="1114" t="str">
        <f>'Class-9'!$CD$3</f>
        <v>SCIENCE</v>
      </c>
      <c r="D62" s="1115"/>
      <c r="E62" s="454">
        <f>IF($J44="TC",0,IF($J44="Nso",0,VLOOKUP($A41,'Class-9'!$B$9:$FL$108,81,0)))</f>
        <v>10</v>
      </c>
      <c r="F62" s="454">
        <f>IF($J44="TC",0,IF($J44="Nso",0,VLOOKUP($A41,'Class-9'!$B$9:$FL$108,82,0)))</f>
        <v>10</v>
      </c>
      <c r="G62" s="455">
        <f t="shared" si="4"/>
        <v>20</v>
      </c>
      <c r="H62" s="456">
        <f>IF($J44="TC",0,IF($J44="Nso",0,VLOOKUP($A41,'Class-9'!$B$9:$FL$108,84,0)))</f>
        <v>40</v>
      </c>
      <c r="I62" s="454">
        <f>IF($J44="TC",0,IF($J44="Nso",0,VLOOKUP($A41,'Class-9'!$B$9:$FL$108,85,0)))</f>
        <v>10</v>
      </c>
      <c r="J62" s="455">
        <f t="shared" si="5"/>
        <v>50</v>
      </c>
      <c r="K62" s="454">
        <f>IF($J44="TC",0,IF($J44="Nso",0,VLOOKUP($A41,'Class-9'!$B$9:$FL$108,87,0)))</f>
        <v>60</v>
      </c>
      <c r="L62" s="454">
        <f>IF($J44="Nso",0,VLOOKUP($A41,'Class-9'!$B$9:$FL$108,88,0))</f>
        <v>10</v>
      </c>
      <c r="M62" s="455">
        <f t="shared" si="6"/>
        <v>70</v>
      </c>
      <c r="N62" s="454">
        <f t="shared" si="7"/>
        <v>140</v>
      </c>
      <c r="O62" s="459" t="str">
        <f>IF($J44="TC",0,IF($J44="Nso",0,VLOOKUP($A41,'Class-9'!$B$9:$FL$108,94,0)))</f>
        <v>I</v>
      </c>
    </row>
    <row r="63" spans="1:15" ht="48" customHeight="1" thickBot="1">
      <c r="A63" s="1138"/>
      <c r="B63" s="417" t="s">
        <v>200</v>
      </c>
      <c r="C63" s="1114" t="str">
        <f>'Class-9'!$CR$3</f>
        <v>SOCIAL SCIENCE</v>
      </c>
      <c r="D63" s="1115"/>
      <c r="E63" s="454">
        <f>IF($J45="TC",0,IF($J44="Nso",0,VLOOKUP($A41,'Class-9'!$B$9:$FL$108,95,0)))</f>
        <v>15</v>
      </c>
      <c r="F63" s="454">
        <f>IF($J45="TC",0,IF($J44="Nso",0,VLOOKUP($A41,'Class-9'!$B$9:$FL$108,96,0)))</f>
        <v>20</v>
      </c>
      <c r="G63" s="455">
        <f t="shared" si="4"/>
        <v>35</v>
      </c>
      <c r="H63" s="456">
        <f>IF($J45="TC",0,IF($J44="Nso",0,VLOOKUP($A41,'Class-9'!$B$9:$FL$108,98,0)))</f>
        <v>40</v>
      </c>
      <c r="I63" s="454">
        <f>IF($J45="TC",0,IF($J44="Nso",0,VLOOKUP($A41,'Class-9'!$B$9:$FL$108,99,0)))</f>
        <v>10</v>
      </c>
      <c r="J63" s="455">
        <f t="shared" si="5"/>
        <v>50</v>
      </c>
      <c r="K63" s="454">
        <f>IF($J45="TC",0,IF($J44="Nso",0,VLOOKUP($A41,'Class-9'!$B$9:$FL$108,101,0)))</f>
        <v>55</v>
      </c>
      <c r="L63" s="454">
        <f>IF($J45="Nso",0,VLOOKUP($A41,'Class-9'!$B$9:$FL$108,102,0))</f>
        <v>10</v>
      </c>
      <c r="M63" s="455">
        <f t="shared" si="6"/>
        <v>65</v>
      </c>
      <c r="N63" s="454">
        <f t="shared" si="7"/>
        <v>150</v>
      </c>
      <c r="O63" s="459" t="str">
        <f>IF($J45="TC",0,IF($J44="Nso",0,VLOOKUP($A41,'Class-9'!$B$9:$FL$108,108,0)))</f>
        <v>D</v>
      </c>
    </row>
    <row r="64" spans="1:15" ht="33.75" customHeight="1">
      <c r="A64" s="1138"/>
      <c r="B64" s="417" t="s">
        <v>200</v>
      </c>
      <c r="C64" s="1116" t="s">
        <v>89</v>
      </c>
      <c r="D64" s="1117"/>
      <c r="E64" s="1118"/>
      <c r="F64" s="1122" t="s">
        <v>90</v>
      </c>
      <c r="G64" s="1123"/>
      <c r="H64" s="1124" t="s">
        <v>91</v>
      </c>
      <c r="I64" s="1125"/>
      <c r="J64" s="1126" t="s">
        <v>47</v>
      </c>
      <c r="K64" s="1127"/>
      <c r="L64" s="415" t="s">
        <v>111</v>
      </c>
      <c r="M64" s="1221" t="s">
        <v>45</v>
      </c>
      <c r="N64" s="1222"/>
      <c r="O64" s="416" t="s">
        <v>49</v>
      </c>
    </row>
    <row r="65" spans="1:15" ht="33.75" customHeight="1" thickBot="1">
      <c r="A65" s="1138"/>
      <c r="B65" s="417" t="s">
        <v>200</v>
      </c>
      <c r="C65" s="1119"/>
      <c r="D65" s="1120"/>
      <c r="E65" s="1121"/>
      <c r="F65" s="1130">
        <f>IF($J44="TC",0,IF($J44="Nso",0,VLOOKUP($A41,'Class-9'!$B$9:$FL$108,160,0)))</f>
        <v>1200</v>
      </c>
      <c r="G65" s="1131"/>
      <c r="H65" s="1130">
        <f>IF($J44="TC",0,IF($J44="Nso",0,VLOOKUP($A41,'Class-9'!$B$9:$FL$108,161,0)))</f>
        <v>896</v>
      </c>
      <c r="I65" s="1131"/>
      <c r="J65" s="1132">
        <f>IF($J44="TC",0,IF($J44="Nso",0,VLOOKUP($A41,'Class-9'!$B$9:$FL$108,162,0)))</f>
        <v>74.666666666666671</v>
      </c>
      <c r="K65" s="1133"/>
      <c r="L65" s="259" t="str">
        <f>IF($J44="TC",0,IF($J44="Nso",0,VLOOKUP($A41,'Class-9'!$B$9:$FL$108,163,0)))</f>
        <v>First</v>
      </c>
      <c r="M65" s="1223" t="str">
        <f>IF($J44="TC","TC",IF($J44="Nso","NSO",VLOOKUP($A41,'Class-9'!$B$9:$FL$108,164,0)))</f>
        <v>Passed</v>
      </c>
      <c r="N65" s="1224"/>
      <c r="O65" s="462">
        <f>IF($J44="Nso",0,VLOOKUP($A41,'Class-9'!$B$9:$FL$108,166,0))</f>
        <v>1.0000000000000009</v>
      </c>
    </row>
    <row r="66" spans="1:15" ht="33.75" customHeight="1">
      <c r="A66" s="1138"/>
      <c r="B66" s="417" t="s">
        <v>200</v>
      </c>
      <c r="C66" s="1061" t="s">
        <v>64</v>
      </c>
      <c r="D66" s="1062"/>
      <c r="E66" s="1062"/>
      <c r="F66" s="1062"/>
      <c r="G66" s="1062"/>
      <c r="H66" s="1063"/>
      <c r="I66" s="1064" t="s">
        <v>65</v>
      </c>
      <c r="J66" s="1065"/>
      <c r="K66" s="1065"/>
      <c r="L66" s="460">
        <f>VLOOKUP($A41,'Class-9'!$B$9:$FL$108,157,0)</f>
        <v>362</v>
      </c>
      <c r="M66" s="1066" t="s">
        <v>121</v>
      </c>
      <c r="N66" s="1067"/>
      <c r="O66" s="1068"/>
    </row>
    <row r="67" spans="1:15" ht="33.75" customHeight="1" thickBot="1">
      <c r="A67" s="1138"/>
      <c r="B67" s="417" t="s">
        <v>200</v>
      </c>
      <c r="C67" s="1069" t="s">
        <v>60</v>
      </c>
      <c r="D67" s="1070"/>
      <c r="E67" s="1070"/>
      <c r="F67" s="1071" t="s">
        <v>192</v>
      </c>
      <c r="G67" s="1071"/>
      <c r="H67" s="260" t="s">
        <v>53</v>
      </c>
      <c r="I67" s="1072" t="s">
        <v>66</v>
      </c>
      <c r="J67" s="1073"/>
      <c r="K67" s="1073"/>
      <c r="L67" s="461">
        <f>VLOOKUP($A41,'Class-9'!$B$9:$FL$108,158,0)</f>
        <v>210</v>
      </c>
      <c r="M67" s="1074">
        <f>IF($J44="TC",0,IF($J44="Nso",0,VLOOKUP($A41,'Class-9'!$B$9:$FL$108,159,0)))</f>
        <v>58.011049723756905</v>
      </c>
      <c r="N67" s="1075"/>
      <c r="O67" s="1076"/>
    </row>
    <row r="68" spans="1:15" ht="33.75" customHeight="1">
      <c r="A68" s="1138"/>
      <c r="B68" s="417" t="s">
        <v>200</v>
      </c>
      <c r="C68" s="1069"/>
      <c r="D68" s="1070"/>
      <c r="E68" s="1070"/>
      <c r="F68" s="1071"/>
      <c r="G68" s="1071"/>
      <c r="H68" s="261" t="s">
        <v>119</v>
      </c>
      <c r="I68" s="1077" t="s">
        <v>67</v>
      </c>
      <c r="J68" s="1078"/>
      <c r="K68" s="1078"/>
      <c r="L68" s="1079" t="str">
        <f>IF($J44="TC","Transferred",IF($J44="Nso","NameSeparated",VLOOKUP($A41,'Class-9'!$B$9:$FL$108,167,0)))</f>
        <v>Very Good</v>
      </c>
      <c r="M68" s="1079"/>
      <c r="N68" s="1079"/>
      <c r="O68" s="1080"/>
    </row>
    <row r="69" spans="1:15" ht="33.75" customHeight="1">
      <c r="A69" s="1138"/>
      <c r="B69" s="417" t="s">
        <v>200</v>
      </c>
      <c r="C69" s="1081" t="str">
        <f>'Class-9'!$DF$3</f>
        <v>Foundation Of Information Tech.</v>
      </c>
      <c r="D69" s="1082"/>
      <c r="E69" s="1083"/>
      <c r="F69" s="1217" t="str">
        <f>IF($J44="TC",0,IF($J44="Nso",0,VLOOKUP($A41,'Class-9'!$B$9:$GP$108,185,0)))</f>
        <v>140/200</v>
      </c>
      <c r="G69" s="1217"/>
      <c r="H69" s="463" t="str">
        <f>IF($J44="TC",0,IF($J44="Nso",0,VLOOKUP($A41,'Class-9'!$B$9:$GP$108,120,0)))</f>
        <v>B</v>
      </c>
      <c r="I69" s="1085" t="s">
        <v>79</v>
      </c>
      <c r="J69" s="1086"/>
      <c r="K69" s="1086"/>
      <c r="L69" s="1087">
        <f>'Class-9'!$T$2</f>
        <v>44676</v>
      </c>
      <c r="M69" s="1088"/>
      <c r="N69" s="1088"/>
      <c r="O69" s="1089"/>
    </row>
    <row r="70" spans="1:15" ht="33.75" customHeight="1">
      <c r="A70" s="1138"/>
      <c r="B70" s="417" t="s">
        <v>200</v>
      </c>
      <c r="C70" s="1090" t="str">
        <f>'Class-9'!$DR$3</f>
        <v>Health &amp; Phy. Edu.</v>
      </c>
      <c r="D70" s="1084"/>
      <c r="E70" s="1084"/>
      <c r="F70" s="1207" t="str">
        <f>IF($J44="TC",0,IF($J44="Nso",0,VLOOKUP($A41,'Class-9'!$B$9:$GP$108,189,0)))</f>
        <v>142/200</v>
      </c>
      <c r="G70" s="1208"/>
      <c r="H70" s="463" t="str">
        <f>IF($J44="TC",0,IF($J44="Nso",0,VLOOKUP($A41,'Class-9'!$B$9:$GP$108,132,0)))</f>
        <v>B</v>
      </c>
      <c r="I70" s="1091"/>
      <c r="J70" s="1092"/>
      <c r="K70" s="1092"/>
      <c r="L70" s="1092"/>
      <c r="M70" s="1092"/>
      <c r="N70" s="1092"/>
      <c r="O70" s="1093"/>
    </row>
    <row r="71" spans="1:15" ht="33.75" customHeight="1">
      <c r="A71" s="1138"/>
      <c r="B71" s="417" t="s">
        <v>200</v>
      </c>
      <c r="C71" s="1028" t="str">
        <f>'Class-9'!$ED$3</f>
        <v>S.U.P.W.</v>
      </c>
      <c r="D71" s="1029"/>
      <c r="E71" s="1029"/>
      <c r="F71" s="1207" t="str">
        <f>IF($J44="TC",0,IF($J44="Nso",0,VLOOKUP($A41,'Class-9'!$B$9:$GP$108,193,0)))</f>
        <v>48/100</v>
      </c>
      <c r="G71" s="1208"/>
      <c r="H71" s="463" t="str">
        <f>IF($J44="TC",0,IF($J44="Nso",0,VLOOKUP($A41,'Class-9'!$B$9:$GP$108,138,0)))</f>
        <v>C</v>
      </c>
      <c r="I71" s="1094"/>
      <c r="J71" s="1095"/>
      <c r="K71" s="1095"/>
      <c r="L71" s="1095"/>
      <c r="M71" s="1095"/>
      <c r="N71" s="1095"/>
      <c r="O71" s="1096"/>
    </row>
    <row r="72" spans="1:15" ht="33.75" customHeight="1">
      <c r="A72" s="1138"/>
      <c r="B72" s="417" t="s">
        <v>200</v>
      </c>
      <c r="C72" s="1028" t="str">
        <f>'Class-9'!$EJ$3</f>
        <v>ART EDUCATION</v>
      </c>
      <c r="D72" s="1029"/>
      <c r="E72" s="1029"/>
      <c r="F72" s="1207" t="str">
        <f>IF($J43="TC",0,IF($J43="Nso",0,VLOOKUP($A41,'Class-9'!$B$9:$GP$108,197,0)))</f>
        <v>65/100</v>
      </c>
      <c r="G72" s="1208"/>
      <c r="H72" s="463" t="str">
        <f>IF($J43="TC",0,IF($J43="Nso",0,VLOOKUP($A41,'Class-9'!$B$9:$GP$108,144,0)))</f>
        <v>B</v>
      </c>
      <c r="I72" s="1032" t="s">
        <v>92</v>
      </c>
      <c r="J72" s="1033"/>
      <c r="K72" s="1033"/>
      <c r="L72" s="1033"/>
      <c r="M72" s="1033"/>
      <c r="N72" s="1033"/>
      <c r="O72" s="1034"/>
    </row>
    <row r="73" spans="1:15" ht="33.75" customHeight="1" thickBot="1">
      <c r="A73" s="1138"/>
      <c r="B73" s="417" t="s">
        <v>200</v>
      </c>
      <c r="C73" s="1035" t="str">
        <f>'Class-9'!$EP$3</f>
        <v>H &amp; C RAJ</v>
      </c>
      <c r="D73" s="1036"/>
      <c r="E73" s="1036"/>
      <c r="F73" s="1209" t="str">
        <f>IF($J44="TC",0,IF($J44="Nso",0,VLOOKUP($A41,'Class-9'!$B$9:$GU$108,201,0)))</f>
        <v>82/200</v>
      </c>
      <c r="G73" s="1210"/>
      <c r="H73" s="464" t="str">
        <f>IF($J44="TC",0,IF($J44="Nso",0,VLOOKUP($A41,'Class-9'!$B$9:$GU$108,156,0)))</f>
        <v>C</v>
      </c>
      <c r="I73" s="1032" t="s">
        <v>73</v>
      </c>
      <c r="J73" s="1033"/>
      <c r="K73" s="1033"/>
      <c r="L73" s="1033"/>
      <c r="M73" s="1033"/>
      <c r="N73" s="1033"/>
      <c r="O73" s="1034"/>
    </row>
    <row r="74" spans="1:15" ht="33.75" customHeight="1">
      <c r="A74" s="1138"/>
      <c r="B74" s="417" t="s">
        <v>200</v>
      </c>
      <c r="C74" s="1046" t="s">
        <v>204</v>
      </c>
      <c r="D74" s="1047"/>
      <c r="E74" s="1048"/>
      <c r="F74" s="1211" t="s">
        <v>205</v>
      </c>
      <c r="G74" s="1212"/>
      <c r="H74" s="465" t="s">
        <v>34</v>
      </c>
      <c r="I74" s="1039" t="s">
        <v>74</v>
      </c>
      <c r="J74" s="1033"/>
      <c r="K74" s="1033"/>
      <c r="L74" s="1033"/>
      <c r="M74" s="1033"/>
      <c r="N74" s="1033"/>
      <c r="O74" s="1034"/>
    </row>
    <row r="75" spans="1:15" ht="33.75" customHeight="1">
      <c r="A75" s="1138"/>
      <c r="B75" s="417" t="s">
        <v>200</v>
      </c>
      <c r="C75" s="1049"/>
      <c r="D75" s="1050"/>
      <c r="E75" s="1051"/>
      <c r="F75" s="1213" t="s">
        <v>206</v>
      </c>
      <c r="G75" s="1214"/>
      <c r="H75" s="466" t="s">
        <v>203</v>
      </c>
      <c r="I75" s="1040" t="s">
        <v>75</v>
      </c>
      <c r="J75" s="1041"/>
      <c r="K75" s="1041"/>
      <c r="L75" s="1041"/>
      <c r="M75" s="1041"/>
      <c r="N75" s="1041"/>
      <c r="O75" s="1042"/>
    </row>
    <row r="76" spans="1:15" ht="33.75" customHeight="1">
      <c r="A76" s="1138"/>
      <c r="B76" s="417" t="s">
        <v>200</v>
      </c>
      <c r="C76" s="1049"/>
      <c r="D76" s="1050"/>
      <c r="E76" s="1051"/>
      <c r="F76" s="1213" t="s">
        <v>210</v>
      </c>
      <c r="G76" s="1214"/>
      <c r="H76" s="466" t="s">
        <v>68</v>
      </c>
      <c r="I76" s="1043"/>
      <c r="J76" s="1044"/>
      <c r="K76" s="1044"/>
      <c r="L76" s="1044"/>
      <c r="M76" s="1044"/>
      <c r="N76" s="1044"/>
      <c r="O76" s="1045"/>
    </row>
    <row r="77" spans="1:15" ht="33.75" customHeight="1">
      <c r="A77" s="1138"/>
      <c r="B77" s="417" t="s">
        <v>200</v>
      </c>
      <c r="C77" s="1049"/>
      <c r="D77" s="1050"/>
      <c r="E77" s="1051"/>
      <c r="F77" s="1213" t="s">
        <v>211</v>
      </c>
      <c r="G77" s="1214"/>
      <c r="H77" s="466" t="s">
        <v>69</v>
      </c>
      <c r="I77" s="1043"/>
      <c r="J77" s="1044"/>
      <c r="K77" s="1044"/>
      <c r="L77" s="1044"/>
      <c r="M77" s="1044"/>
      <c r="N77" s="1044"/>
      <c r="O77" s="1045"/>
    </row>
    <row r="78" spans="1:15" ht="33.75" customHeight="1">
      <c r="A78" s="1138"/>
      <c r="B78" s="417" t="s">
        <v>200</v>
      </c>
      <c r="C78" s="1049"/>
      <c r="D78" s="1050"/>
      <c r="E78" s="1051"/>
      <c r="F78" s="1213" t="s">
        <v>120</v>
      </c>
      <c r="G78" s="1214"/>
      <c r="H78" s="466" t="s">
        <v>71</v>
      </c>
      <c r="I78" s="1022" t="s">
        <v>93</v>
      </c>
      <c r="J78" s="1023"/>
      <c r="K78" s="1023"/>
      <c r="L78" s="1023"/>
      <c r="M78" s="1023"/>
      <c r="N78" s="1023"/>
      <c r="O78" s="1024"/>
    </row>
    <row r="79" spans="1:15" ht="33.75" customHeight="1" thickBot="1">
      <c r="A79" s="1138"/>
      <c r="B79" s="418" t="s">
        <v>200</v>
      </c>
      <c r="C79" s="1052"/>
      <c r="D79" s="1053"/>
      <c r="E79" s="1054"/>
      <c r="F79" s="1215" t="s">
        <v>208</v>
      </c>
      <c r="G79" s="1216"/>
      <c r="H79" s="467" t="s">
        <v>70</v>
      </c>
      <c r="I79" s="1025"/>
      <c r="J79" s="1026"/>
      <c r="K79" s="1026"/>
      <c r="L79" s="1026"/>
      <c r="M79" s="1026"/>
      <c r="N79" s="1026"/>
      <c r="O79" s="1027"/>
    </row>
    <row r="80" spans="1:15" ht="121.5" customHeight="1" thickTop="1">
      <c r="A80" s="437" t="s">
        <v>191</v>
      </c>
    </row>
    <row r="81" spans="1:16" ht="24.75" customHeight="1" thickBot="1">
      <c r="A81" s="471">
        <f>A41+1</f>
        <v>3</v>
      </c>
      <c r="B81" s="1137" t="s">
        <v>56</v>
      </c>
      <c r="C81" s="1137"/>
      <c r="D81" s="1137"/>
      <c r="E81" s="1137"/>
      <c r="F81" s="1137"/>
      <c r="G81" s="1137"/>
      <c r="H81" s="1137"/>
      <c r="I81" s="1137"/>
      <c r="J81" s="1137"/>
      <c r="K81" s="1137"/>
      <c r="L81" s="1137"/>
      <c r="M81" s="1137"/>
      <c r="N81" s="1137"/>
      <c r="O81" s="1137"/>
    </row>
    <row r="82" spans="1:16" s="430" customFormat="1" ht="66" customHeight="1" thickTop="1">
      <c r="A82" s="1138"/>
      <c r="B82" s="1139"/>
      <c r="C82" s="1140"/>
      <c r="D82" s="1225" t="str">
        <f>Master!$E$8</f>
        <v>Govt. Sr. Secondary School Raimalwada</v>
      </c>
      <c r="E82" s="1226"/>
      <c r="F82" s="1226"/>
      <c r="G82" s="1226"/>
      <c r="H82" s="1226"/>
      <c r="I82" s="1226"/>
      <c r="J82" s="1226"/>
      <c r="K82" s="1226"/>
      <c r="L82" s="1226"/>
      <c r="M82" s="1226"/>
      <c r="N82" s="1226"/>
      <c r="O82" s="1227"/>
    </row>
    <row r="83" spans="1:16" ht="26.25" customHeight="1" thickBot="1">
      <c r="A83" s="1138"/>
      <c r="B83" s="1141"/>
      <c r="C83" s="1142"/>
      <c r="D83" s="1146" t="str">
        <f>Master!$E$11</f>
        <v>P.S.-Bapini (Jodhpur)</v>
      </c>
      <c r="E83" s="1147"/>
      <c r="F83" s="1147"/>
      <c r="G83" s="1147"/>
      <c r="H83" s="1147"/>
      <c r="I83" s="1147"/>
      <c r="J83" s="1147"/>
      <c r="K83" s="1147"/>
      <c r="L83" s="1147"/>
      <c r="M83" s="1147"/>
      <c r="N83" s="1147"/>
      <c r="O83" s="1148"/>
    </row>
    <row r="84" spans="1:16" ht="21.75" customHeight="1">
      <c r="A84" s="1138"/>
      <c r="B84" s="262"/>
      <c r="C84" s="1149" t="s">
        <v>183</v>
      </c>
      <c r="D84" s="1150"/>
      <c r="E84" s="1150"/>
      <c r="F84" s="1150"/>
      <c r="G84" s="1151"/>
      <c r="H84" s="1158" t="s">
        <v>156</v>
      </c>
      <c r="I84" s="1158"/>
      <c r="J84" s="1161">
        <f>VLOOKUP($A81,'Class-9'!$B$9:$K$108,6)</f>
        <v>0</v>
      </c>
      <c r="K84" s="1162"/>
      <c r="L84" s="1167" t="s">
        <v>76</v>
      </c>
      <c r="M84" s="1168"/>
      <c r="N84" s="1169" t="str">
        <f>Master!$E$14</f>
        <v>08151106901</v>
      </c>
      <c r="O84" s="1170"/>
    </row>
    <row r="85" spans="1:16" ht="21.75" customHeight="1">
      <c r="A85" s="1138"/>
      <c r="B85" s="37"/>
      <c r="C85" s="1152"/>
      <c r="D85" s="1153"/>
      <c r="E85" s="1153"/>
      <c r="F85" s="1153"/>
      <c r="G85" s="1154"/>
      <c r="H85" s="1159"/>
      <c r="I85" s="1159"/>
      <c r="J85" s="1163"/>
      <c r="K85" s="1164"/>
      <c r="L85" s="1171" t="s">
        <v>72</v>
      </c>
      <c r="M85" s="1172"/>
      <c r="N85" s="1172"/>
      <c r="O85" s="1173"/>
      <c r="P85" s="104" t="s">
        <v>191</v>
      </c>
    </row>
    <row r="86" spans="1:16" ht="21.75" customHeight="1" thickBot="1">
      <c r="A86" s="1138"/>
      <c r="B86" s="37"/>
      <c r="C86" s="1155"/>
      <c r="D86" s="1156"/>
      <c r="E86" s="1156"/>
      <c r="F86" s="1156"/>
      <c r="G86" s="1157"/>
      <c r="H86" s="1160"/>
      <c r="I86" s="1160"/>
      <c r="J86" s="1165"/>
      <c r="K86" s="1166"/>
      <c r="L86" s="1174" t="s">
        <v>57</v>
      </c>
      <c r="M86" s="1175"/>
      <c r="N86" s="1176" t="str">
        <f>Master!$E$6</f>
        <v>2021-22</v>
      </c>
      <c r="O86" s="1177"/>
    </row>
    <row r="87" spans="1:16" ht="33.75" customHeight="1">
      <c r="A87" s="1138"/>
      <c r="B87" s="417" t="s">
        <v>200</v>
      </c>
      <c r="C87" s="1228" t="s">
        <v>22</v>
      </c>
      <c r="D87" s="1229"/>
      <c r="E87" s="1229"/>
      <c r="F87" s="1230"/>
      <c r="G87" s="438" t="s">
        <v>181</v>
      </c>
      <c r="H87" s="1231">
        <f>VLOOKUP($A81,'Class-9'!$B$9:$FL$108,4,0)</f>
        <v>0</v>
      </c>
      <c r="I87" s="1231"/>
      <c r="J87" s="1231"/>
      <c r="K87" s="1231"/>
      <c r="L87" s="1231"/>
      <c r="M87" s="1231"/>
      <c r="N87" s="1231"/>
      <c r="O87" s="1232"/>
    </row>
    <row r="88" spans="1:16" ht="33.75" customHeight="1">
      <c r="A88" s="1138"/>
      <c r="B88" s="417" t="s">
        <v>200</v>
      </c>
      <c r="C88" s="1233" t="s">
        <v>24</v>
      </c>
      <c r="D88" s="1234"/>
      <c r="E88" s="1234"/>
      <c r="F88" s="1235"/>
      <c r="G88" s="439" t="s">
        <v>181</v>
      </c>
      <c r="H88" s="1236">
        <f>VLOOKUP($A81,'Class-9'!$B$9:$FL$108,7,0)</f>
        <v>0</v>
      </c>
      <c r="I88" s="1236"/>
      <c r="J88" s="1236"/>
      <c r="K88" s="1236"/>
      <c r="L88" s="1236"/>
      <c r="M88" s="1236"/>
      <c r="N88" s="1236"/>
      <c r="O88" s="1237"/>
    </row>
    <row r="89" spans="1:16" ht="33.75" customHeight="1">
      <c r="A89" s="1138"/>
      <c r="B89" s="417" t="s">
        <v>200</v>
      </c>
      <c r="C89" s="1233" t="s">
        <v>25</v>
      </c>
      <c r="D89" s="1234"/>
      <c r="E89" s="1234"/>
      <c r="F89" s="1235"/>
      <c r="G89" s="439" t="s">
        <v>181</v>
      </c>
      <c r="H89" s="1236">
        <f>VLOOKUP($A81,'Class-9'!$B$9:$FL$108,8,0)</f>
        <v>0</v>
      </c>
      <c r="I89" s="1236"/>
      <c r="J89" s="1236"/>
      <c r="K89" s="1236"/>
      <c r="L89" s="1236"/>
      <c r="M89" s="1236"/>
      <c r="N89" s="1236"/>
      <c r="O89" s="1237"/>
    </row>
    <row r="90" spans="1:16" ht="33.75" customHeight="1">
      <c r="A90" s="1138"/>
      <c r="B90" s="417" t="s">
        <v>200</v>
      </c>
      <c r="C90" s="1233" t="s">
        <v>58</v>
      </c>
      <c r="D90" s="1234"/>
      <c r="E90" s="1234"/>
      <c r="F90" s="1235"/>
      <c r="G90" s="439" t="s">
        <v>181</v>
      </c>
      <c r="H90" s="1236">
        <f>VLOOKUP($A81,'Class-9'!$B$9:$FL$108,9,0)</f>
        <v>0</v>
      </c>
      <c r="I90" s="1236"/>
      <c r="J90" s="1236"/>
      <c r="K90" s="1236"/>
      <c r="L90" s="1236"/>
      <c r="M90" s="1236"/>
      <c r="N90" s="1236"/>
      <c r="O90" s="1237"/>
    </row>
    <row r="91" spans="1:16" ht="33.75" customHeight="1">
      <c r="A91" s="1138"/>
      <c r="B91" s="417" t="s">
        <v>200</v>
      </c>
      <c r="C91" s="1233" t="s">
        <v>59</v>
      </c>
      <c r="D91" s="1234"/>
      <c r="E91" s="1234"/>
      <c r="F91" s="1235"/>
      <c r="G91" s="439" t="s">
        <v>181</v>
      </c>
      <c r="H91" s="1238" t="str">
        <f>CONCATENATE('Class-9'!$G$4,'Class-9'!$J$4)</f>
        <v>9(A)</v>
      </c>
      <c r="I91" s="1236"/>
      <c r="J91" s="1236"/>
      <c r="K91" s="1236"/>
      <c r="L91" s="1236"/>
      <c r="M91" s="1236"/>
      <c r="N91" s="1236"/>
      <c r="O91" s="1237"/>
    </row>
    <row r="92" spans="1:16" ht="33.75" customHeight="1" thickBot="1">
      <c r="A92" s="1138"/>
      <c r="B92" s="417" t="s">
        <v>200</v>
      </c>
      <c r="C92" s="1239" t="s">
        <v>27</v>
      </c>
      <c r="D92" s="1240"/>
      <c r="E92" s="1240"/>
      <c r="F92" s="1241"/>
      <c r="G92" s="440" t="s">
        <v>181</v>
      </c>
      <c r="H92" s="1242">
        <f>VLOOKUP($A81,'Class-9'!$B$9:$FL$108,10,0)</f>
        <v>0</v>
      </c>
      <c r="I92" s="1242"/>
      <c r="J92" s="1242"/>
      <c r="K92" s="1242"/>
      <c r="L92" s="1242"/>
      <c r="M92" s="1242"/>
      <c r="N92" s="1242"/>
      <c r="O92" s="1243"/>
    </row>
    <row r="93" spans="1:16" ht="33.75" customHeight="1">
      <c r="A93" s="1138"/>
      <c r="B93" s="417" t="s">
        <v>200</v>
      </c>
      <c r="C93" s="1244" t="s">
        <v>60</v>
      </c>
      <c r="D93" s="1245"/>
      <c r="E93" s="1248" t="s">
        <v>81</v>
      </c>
      <c r="F93" s="1248" t="s">
        <v>82</v>
      </c>
      <c r="G93" s="1250" t="s">
        <v>32</v>
      </c>
      <c r="H93" s="1252" t="s">
        <v>61</v>
      </c>
      <c r="I93" s="1252"/>
      <c r="J93" s="1253"/>
      <c r="K93" s="1254" t="s">
        <v>97</v>
      </c>
      <c r="L93" s="1255"/>
      <c r="M93" s="1256"/>
      <c r="N93" s="1248" t="s">
        <v>88</v>
      </c>
      <c r="O93" s="1218" t="s">
        <v>118</v>
      </c>
    </row>
    <row r="94" spans="1:16" ht="33.75" customHeight="1">
      <c r="A94" s="1138"/>
      <c r="B94" s="417" t="s">
        <v>200</v>
      </c>
      <c r="C94" s="1246"/>
      <c r="D94" s="1247"/>
      <c r="E94" s="1249"/>
      <c r="F94" s="1249"/>
      <c r="G94" s="1251"/>
      <c r="H94" s="468" t="s">
        <v>31</v>
      </c>
      <c r="I94" s="470" t="s">
        <v>194</v>
      </c>
      <c r="J94" s="469" t="s">
        <v>32</v>
      </c>
      <c r="K94" s="468" t="s">
        <v>31</v>
      </c>
      <c r="L94" s="470" t="s">
        <v>194</v>
      </c>
      <c r="M94" s="469" t="s">
        <v>32</v>
      </c>
      <c r="N94" s="1249"/>
      <c r="O94" s="1219"/>
    </row>
    <row r="95" spans="1:16" ht="48" customHeight="1" thickBot="1">
      <c r="A95" s="1138"/>
      <c r="B95" s="417" t="s">
        <v>200</v>
      </c>
      <c r="C95" s="1102" t="s">
        <v>62</v>
      </c>
      <c r="D95" s="1103"/>
      <c r="E95" s="441">
        <f>'Class-9'!$L$7</f>
        <v>10</v>
      </c>
      <c r="F95" s="441">
        <f>'Class-9'!$M$7</f>
        <v>10</v>
      </c>
      <c r="G95" s="442">
        <f>SUM(E95:F95)</f>
        <v>20</v>
      </c>
      <c r="H95" s="441">
        <f>'Class-9'!$O$7</f>
        <v>24</v>
      </c>
      <c r="I95" s="441">
        <f>'Class-9'!$P$7</f>
        <v>6</v>
      </c>
      <c r="J95" s="442">
        <f>SUM(H95:I95)</f>
        <v>30</v>
      </c>
      <c r="K95" s="441">
        <f>'Class-9'!$R$7</f>
        <v>40</v>
      </c>
      <c r="L95" s="441">
        <f>'Class-9'!$S$7</f>
        <v>10</v>
      </c>
      <c r="M95" s="442">
        <f>SUM(K95:L95)</f>
        <v>50</v>
      </c>
      <c r="N95" s="441">
        <f>SUM(G95,J95,M95)</f>
        <v>100</v>
      </c>
      <c r="O95" s="1220"/>
    </row>
    <row r="96" spans="1:16" ht="48" customHeight="1">
      <c r="A96" s="1138"/>
      <c r="B96" s="417" t="s">
        <v>200</v>
      </c>
      <c r="C96" s="1104" t="str">
        <f>'Class-9'!$L$3</f>
        <v>HINDI</v>
      </c>
      <c r="D96" s="1105"/>
      <c r="E96" s="443">
        <f>IF($J84="TC",0,IF($J84="Nso",0,VLOOKUP($A81,'Class-9'!$B$9:$FL$108,11,0)))</f>
        <v>0</v>
      </c>
      <c r="F96" s="443">
        <f>IF($J84="TC",0,IF($J84="Nso",0,VLOOKUP($A81,'Class-9'!$B$9:$FL$108,12,0)))</f>
        <v>0</v>
      </c>
      <c r="G96" s="444">
        <f t="shared" ref="G96:G103" si="8">SUM(E96:F96)</f>
        <v>0</v>
      </c>
      <c r="H96" s="443">
        <f>IF($J84="TC",0,IF($J84="Nso",0,VLOOKUP($A81,'Class-9'!$B$9:$FL$108,14,0)))</f>
        <v>0</v>
      </c>
      <c r="I96" s="443">
        <f>IF($J84="TC",0,IF($J84="Nso",0,VLOOKUP($A81,'Class-9'!$B$9:$FL$108,15,0)))</f>
        <v>0</v>
      </c>
      <c r="J96" s="444">
        <f t="shared" ref="J96:J103" si="9">SUM(H96:I96)</f>
        <v>0</v>
      </c>
      <c r="K96" s="443">
        <f>IF($J84="TC",0,IF($J84="Nso",0,VLOOKUP($A81,'Class-9'!$B$9:$FL$108,17,0)))</f>
        <v>0</v>
      </c>
      <c r="L96" s="443">
        <f>IF($J84="Nso",0,VLOOKUP($A81,'Class-9'!$B$9:$FL$108,18,0))</f>
        <v>0</v>
      </c>
      <c r="M96" s="444">
        <f t="shared" ref="M96:M103" si="10">SUM(K96:L96)</f>
        <v>0</v>
      </c>
      <c r="N96" s="443">
        <f t="shared" ref="N96:N103" si="11">SUM(G96,J96,M96)</f>
        <v>0</v>
      </c>
      <c r="O96" s="457" t="str">
        <f>IF($J84="TC",0,IF($J84="Nso",0,VLOOKUP($A81,'Class-9'!$B$9:$FL$108,24,0)))</f>
        <v/>
      </c>
    </row>
    <row r="97" spans="1:15" ht="48" customHeight="1" thickBot="1">
      <c r="A97" s="1138"/>
      <c r="B97" s="417" t="s">
        <v>200</v>
      </c>
      <c r="C97" s="1106" t="str">
        <f>'Class-9'!$Z$3</f>
        <v>ENGLISH</v>
      </c>
      <c r="D97" s="1107"/>
      <c r="E97" s="445">
        <f>IF($J84="TC",0,IF($J84="Nso",0,VLOOKUP($A81,'Class-9'!$B$9:$FL$108,25,0)))</f>
        <v>0</v>
      </c>
      <c r="F97" s="445">
        <f>IF($J84="TC",0,IF($J84="Nso",0,VLOOKUP($A81,'Class-9'!$B$9:$FL$108,26,0)))</f>
        <v>0</v>
      </c>
      <c r="G97" s="446">
        <f t="shared" si="8"/>
        <v>0</v>
      </c>
      <c r="H97" s="447">
        <f>IF($J84="TC",0,IF($J84="Nso",0,VLOOKUP($A81,'Class-9'!$B$9:$FL$108,28,0)))</f>
        <v>0</v>
      </c>
      <c r="I97" s="445">
        <f>IF($J84="TC",0,IF($J84="Nso",0,VLOOKUP($A81,'Class-9'!$B$9:$FL$108,29,0)))</f>
        <v>0</v>
      </c>
      <c r="J97" s="446">
        <f t="shared" si="9"/>
        <v>0</v>
      </c>
      <c r="K97" s="445">
        <f>IF($J84="TC",0,IF($J84="Nso",0,VLOOKUP($A81,'Class-9'!$B$9:$FL$108,31,0)))</f>
        <v>0</v>
      </c>
      <c r="L97" s="445">
        <f>IF($J84="Nso",0,VLOOKUP($A81,'Class-9'!$B$9:$FL$108,32,0))</f>
        <v>0</v>
      </c>
      <c r="M97" s="446">
        <f t="shared" si="10"/>
        <v>0</v>
      </c>
      <c r="N97" s="445">
        <f t="shared" si="11"/>
        <v>0</v>
      </c>
      <c r="O97" s="458" t="str">
        <f>IF($J84="TC",0,IF($J84="Nso",0,VLOOKUP($A81,'Class-9'!$B$9:$FL$108,38,0)))</f>
        <v/>
      </c>
    </row>
    <row r="98" spans="1:15" ht="48" customHeight="1" thickBot="1">
      <c r="A98" s="1138"/>
      <c r="B98" s="417" t="s">
        <v>200</v>
      </c>
      <c r="C98" s="1108" t="s">
        <v>62</v>
      </c>
      <c r="D98" s="1109"/>
      <c r="E98" s="448">
        <f>'Class-9'!$AN$7</f>
        <v>20</v>
      </c>
      <c r="F98" s="448">
        <f>'Class-9'!$AO$7</f>
        <v>20</v>
      </c>
      <c r="G98" s="449">
        <f t="shared" si="8"/>
        <v>40</v>
      </c>
      <c r="H98" s="448">
        <f>'Class-9'!$AQ$7</f>
        <v>48</v>
      </c>
      <c r="I98" s="448">
        <f>'Class-9'!$AR$7</f>
        <v>12</v>
      </c>
      <c r="J98" s="449">
        <f t="shared" si="9"/>
        <v>60</v>
      </c>
      <c r="K98" s="448">
        <f>'Class-9'!$AT$7</f>
        <v>80</v>
      </c>
      <c r="L98" s="448">
        <f>'Class-9'!$AU$7</f>
        <v>20</v>
      </c>
      <c r="M98" s="449">
        <f t="shared" si="10"/>
        <v>100</v>
      </c>
      <c r="N98" s="448">
        <f t="shared" si="11"/>
        <v>200</v>
      </c>
      <c r="O98" s="427" t="s">
        <v>201</v>
      </c>
    </row>
    <row r="99" spans="1:15" ht="48" customHeight="1">
      <c r="A99" s="1138"/>
      <c r="B99" s="417" t="s">
        <v>200</v>
      </c>
      <c r="C99" s="1110" t="str">
        <f>'Class-9'!$AN$3</f>
        <v>SANSKRIT-I</v>
      </c>
      <c r="D99" s="1111"/>
      <c r="E99" s="443">
        <f>IF($J84="TC",0,IF($J84="Nso",0,VLOOKUP($A81,'Class-9'!$B$9:$FL$108,39,0)))</f>
        <v>0</v>
      </c>
      <c r="F99" s="443">
        <f>IF($J84="TC",0,IF($J84="TC",0,IF($J84="Nso",0,VLOOKUP($A81,'Class-9'!$B$9:$FL$108,40,0))))</f>
        <v>0</v>
      </c>
      <c r="G99" s="450">
        <f t="shared" si="8"/>
        <v>0</v>
      </c>
      <c r="H99" s="451">
        <f>IF($J84="TC",0,IF($J84="Nso",0,VLOOKUP($A81,'Class-9'!$B$9:$FL$108,42,0)))</f>
        <v>0</v>
      </c>
      <c r="I99" s="443">
        <f>IF($J84="TC",0,IF($J84="Nso",0,VLOOKUP($A81,'Class-9'!$B$9:$FL$108,43,0)))</f>
        <v>0</v>
      </c>
      <c r="J99" s="450">
        <f t="shared" si="9"/>
        <v>0</v>
      </c>
      <c r="K99" s="443">
        <f>IF($J84="TC",0,IF($J84="Nso",0,VLOOKUP($A81,'Class-9'!$B$9:$FL$108,45,0)))</f>
        <v>0</v>
      </c>
      <c r="L99" s="443">
        <f>IF($J84="Nso",0,VLOOKUP($A81,'Class-9'!$B$9:$FL$108,46,0))</f>
        <v>0</v>
      </c>
      <c r="M99" s="450">
        <f t="shared" si="10"/>
        <v>0</v>
      </c>
      <c r="N99" s="443">
        <f t="shared" si="11"/>
        <v>0</v>
      </c>
      <c r="O99" s="457" t="str">
        <f>IF($J84="TC",0,IF($J84="Nso",0,VLOOKUP($A81,'Class-9'!$B$9:$FL$108,52,0)))</f>
        <v/>
      </c>
    </row>
    <row r="100" spans="1:15" ht="48" customHeight="1">
      <c r="A100" s="1138"/>
      <c r="B100" s="417" t="s">
        <v>200</v>
      </c>
      <c r="C100" s="1112" t="str">
        <f>'Class-9'!$BB$3</f>
        <v>SANSKRIT-II</v>
      </c>
      <c r="D100" s="1113"/>
      <c r="E100" s="443">
        <f>IF($J84="TC",0,IF($J84="Nso",0,VLOOKUP($A81,'Class-9'!$B$9:$FL$108,53,0)))</f>
        <v>0</v>
      </c>
      <c r="F100" s="443">
        <f>IF($J84="TC",0,IF($J84="Nso",0,VLOOKUP($A81,'Class-9'!$B$9:$FL$108,54,0)))</f>
        <v>0</v>
      </c>
      <c r="G100" s="452">
        <f t="shared" si="8"/>
        <v>0</v>
      </c>
      <c r="H100" s="453">
        <f>IF($J84="TC",0,IF($J84="Nso",0,VLOOKUP($A81,'Class-9'!$B$9:$FL$108,56,0)))</f>
        <v>0</v>
      </c>
      <c r="I100" s="443">
        <f>IF($J84="TC",0,IF($J84="Nso",0,VLOOKUP($A81,'Class-9'!$B$9:$FL$108,57,0)))</f>
        <v>0</v>
      </c>
      <c r="J100" s="452">
        <f t="shared" si="9"/>
        <v>0</v>
      </c>
      <c r="K100" s="443">
        <f>IF($J84="TC",0,IF($J84="Nso",0,VLOOKUP($A81,'Class-9'!$B$9:$FL$108,59,0)))</f>
        <v>0</v>
      </c>
      <c r="L100" s="443">
        <f>IF($J84="Nso",0,VLOOKUP($A81,'Class-9'!$B$9:$FL$108,60,0))</f>
        <v>0</v>
      </c>
      <c r="M100" s="452">
        <f t="shared" si="10"/>
        <v>0</v>
      </c>
      <c r="N100" s="443">
        <f t="shared" si="11"/>
        <v>0</v>
      </c>
      <c r="O100" s="457" t="str">
        <f>IF($J84="TC",0,IF($J84="Nso",0,VLOOKUP($A81,'Class-9'!$B$9:$FL$108,66,0)))</f>
        <v/>
      </c>
    </row>
    <row r="101" spans="1:15" ht="48" customHeight="1">
      <c r="A101" s="1138"/>
      <c r="B101" s="417" t="s">
        <v>200</v>
      </c>
      <c r="C101" s="1112" t="str">
        <f>'Class-9'!$BP$3</f>
        <v>MATHEMATICS</v>
      </c>
      <c r="D101" s="1113"/>
      <c r="E101" s="443">
        <f>IF($J84="TC",0,IF($J84="Nso",0,VLOOKUP($A81,'Class-9'!$B$9:$FL$108,67,0)))</f>
        <v>0</v>
      </c>
      <c r="F101" s="443">
        <f>IF($J84="TC",0,IF($J84="Nso",0,VLOOKUP($A81,'Class-9'!$B$9:$FL$108,68,0)))</f>
        <v>0</v>
      </c>
      <c r="G101" s="452">
        <f t="shared" si="8"/>
        <v>0</v>
      </c>
      <c r="H101" s="453">
        <f>IF($J84="TC",0,IF($J84="Nso",0,VLOOKUP($A81,'Class-9'!$B$9:$FL$108,70,0)))</f>
        <v>0</v>
      </c>
      <c r="I101" s="443">
        <f>IF($J84="TC",0,IF($J84="Nso",0,VLOOKUP($A81,'Class-9'!$B$9:$FL$108,71,0)))</f>
        <v>0</v>
      </c>
      <c r="J101" s="452">
        <f t="shared" si="9"/>
        <v>0</v>
      </c>
      <c r="K101" s="443">
        <f>IF($J84="TC",0,IF($J84="Nso",0,VLOOKUP($A81,'Class-9'!$B$9:$FL$108,73,0)))</f>
        <v>0</v>
      </c>
      <c r="L101" s="443">
        <f>IF($J84="Nso",0,VLOOKUP($A81,'Class-9'!$B$9:$FL$108,74,0))</f>
        <v>0</v>
      </c>
      <c r="M101" s="452">
        <f t="shared" si="10"/>
        <v>0</v>
      </c>
      <c r="N101" s="443">
        <f t="shared" si="11"/>
        <v>0</v>
      </c>
      <c r="O101" s="457" t="str">
        <f>IF($J84="TC",0,IF($J84="Nso",0,VLOOKUP($A81,'Class-9'!$B$9:$FL$108,80,0)))</f>
        <v/>
      </c>
    </row>
    <row r="102" spans="1:15" ht="48" customHeight="1">
      <c r="A102" s="1138"/>
      <c r="B102" s="417" t="s">
        <v>200</v>
      </c>
      <c r="C102" s="1114" t="str">
        <f>'Class-9'!$CD$3</f>
        <v>SCIENCE</v>
      </c>
      <c r="D102" s="1115"/>
      <c r="E102" s="454">
        <f>IF($J84="TC",0,IF($J84="Nso",0,VLOOKUP($A81,'Class-9'!$B$9:$FL$108,81,0)))</f>
        <v>0</v>
      </c>
      <c r="F102" s="454">
        <f>IF($J84="TC",0,IF($J84="Nso",0,VLOOKUP($A81,'Class-9'!$B$9:$FL$108,82,0)))</f>
        <v>0</v>
      </c>
      <c r="G102" s="455">
        <f t="shared" si="8"/>
        <v>0</v>
      </c>
      <c r="H102" s="456">
        <f>IF($J84="TC",0,IF($J84="Nso",0,VLOOKUP($A81,'Class-9'!$B$9:$FL$108,84,0)))</f>
        <v>0</v>
      </c>
      <c r="I102" s="454">
        <f>IF($J84="TC",0,IF($J84="Nso",0,VLOOKUP($A81,'Class-9'!$B$9:$FL$108,85,0)))</f>
        <v>0</v>
      </c>
      <c r="J102" s="455">
        <f t="shared" si="9"/>
        <v>0</v>
      </c>
      <c r="K102" s="454">
        <f>IF($J84="TC",0,IF($J84="Nso",0,VLOOKUP($A81,'Class-9'!$B$9:$FL$108,87,0)))</f>
        <v>0</v>
      </c>
      <c r="L102" s="454">
        <f>IF($J84="Nso",0,VLOOKUP($A81,'Class-9'!$B$9:$FL$108,88,0))</f>
        <v>0</v>
      </c>
      <c r="M102" s="455">
        <f t="shared" si="10"/>
        <v>0</v>
      </c>
      <c r="N102" s="454">
        <f t="shared" si="11"/>
        <v>0</v>
      </c>
      <c r="O102" s="459" t="str">
        <f>IF($J84="TC",0,IF($J84="Nso",0,VLOOKUP($A81,'Class-9'!$B$9:$FL$108,94,0)))</f>
        <v/>
      </c>
    </row>
    <row r="103" spans="1:15" ht="48" customHeight="1" thickBot="1">
      <c r="A103" s="1138"/>
      <c r="B103" s="417" t="s">
        <v>200</v>
      </c>
      <c r="C103" s="1114" t="str">
        <f>'Class-9'!$CR$3</f>
        <v>SOCIAL SCIENCE</v>
      </c>
      <c r="D103" s="1115"/>
      <c r="E103" s="454">
        <f>IF($J85="TC",0,IF($J84="Nso",0,VLOOKUP($A81,'Class-9'!$B$9:$FL$108,95,0)))</f>
        <v>0</v>
      </c>
      <c r="F103" s="454">
        <f>IF($J85="TC",0,IF($J84="Nso",0,VLOOKUP($A81,'Class-9'!$B$9:$FL$108,96,0)))</f>
        <v>0</v>
      </c>
      <c r="G103" s="455">
        <f t="shared" si="8"/>
        <v>0</v>
      </c>
      <c r="H103" s="456">
        <f>IF($J85="TC",0,IF($J84="Nso",0,VLOOKUP($A81,'Class-9'!$B$9:$FL$108,98,0)))</f>
        <v>0</v>
      </c>
      <c r="I103" s="454">
        <f>IF($J85="TC",0,IF($J84="Nso",0,VLOOKUP($A81,'Class-9'!$B$9:$FL$108,99,0)))</f>
        <v>0</v>
      </c>
      <c r="J103" s="455">
        <f t="shared" si="9"/>
        <v>0</v>
      </c>
      <c r="K103" s="454">
        <f>IF($J85="TC",0,IF($J84="Nso",0,VLOOKUP($A81,'Class-9'!$B$9:$FL$108,101,0)))</f>
        <v>0</v>
      </c>
      <c r="L103" s="454">
        <f>IF($J85="Nso",0,VLOOKUP($A81,'Class-9'!$B$9:$FL$108,102,0))</f>
        <v>0</v>
      </c>
      <c r="M103" s="455">
        <f t="shared" si="10"/>
        <v>0</v>
      </c>
      <c r="N103" s="454">
        <f t="shared" si="11"/>
        <v>0</v>
      </c>
      <c r="O103" s="459" t="str">
        <f>IF($J85="TC",0,IF($J84="Nso",0,VLOOKUP($A81,'Class-9'!$B$9:$FL$108,108,0)))</f>
        <v/>
      </c>
    </row>
    <row r="104" spans="1:15" ht="33.75" customHeight="1">
      <c r="A104" s="1138"/>
      <c r="B104" s="417" t="s">
        <v>200</v>
      </c>
      <c r="C104" s="1116" t="s">
        <v>89</v>
      </c>
      <c r="D104" s="1117"/>
      <c r="E104" s="1118"/>
      <c r="F104" s="1122" t="s">
        <v>90</v>
      </c>
      <c r="G104" s="1123"/>
      <c r="H104" s="1124" t="s">
        <v>91</v>
      </c>
      <c r="I104" s="1125"/>
      <c r="J104" s="1126" t="s">
        <v>47</v>
      </c>
      <c r="K104" s="1127"/>
      <c r="L104" s="415" t="s">
        <v>111</v>
      </c>
      <c r="M104" s="1221" t="s">
        <v>45</v>
      </c>
      <c r="N104" s="1222"/>
      <c r="O104" s="416" t="s">
        <v>49</v>
      </c>
    </row>
    <row r="105" spans="1:15" ht="33.75" customHeight="1" thickBot="1">
      <c r="A105" s="1138"/>
      <c r="B105" s="417" t="s">
        <v>200</v>
      </c>
      <c r="C105" s="1119"/>
      <c r="D105" s="1120"/>
      <c r="E105" s="1121"/>
      <c r="F105" s="1130">
        <f>IF($J84="TC",0,IF($J84="Nso",0,VLOOKUP($A81,'Class-9'!$B$9:$FL$108,160,0)))</f>
        <v>0</v>
      </c>
      <c r="G105" s="1131"/>
      <c r="H105" s="1130">
        <f>IF($J84="TC",0,IF($J84="Nso",0,VLOOKUP($A81,'Class-9'!$B$9:$FL$108,161,0)))</f>
        <v>0</v>
      </c>
      <c r="I105" s="1131"/>
      <c r="J105" s="1132">
        <f>IF($J84="TC",0,IF($J84="Nso",0,VLOOKUP($A81,'Class-9'!$B$9:$FL$108,162,0)))</f>
        <v>0</v>
      </c>
      <c r="K105" s="1133"/>
      <c r="L105" s="259" t="str">
        <f>IF($J84="TC",0,IF($J84="Nso",0,VLOOKUP($A81,'Class-9'!$B$9:$FL$108,163,0)))</f>
        <v/>
      </c>
      <c r="M105" s="1223" t="str">
        <f>IF($J84="TC","TC",IF($J84="Nso","NSO",VLOOKUP($A81,'Class-9'!$B$9:$FL$108,164,0)))</f>
        <v/>
      </c>
      <c r="N105" s="1224"/>
      <c r="O105" s="462" t="str">
        <f>IF($J84="Nso",0,VLOOKUP($A81,'Class-9'!$B$9:$FL$108,166,0))</f>
        <v/>
      </c>
    </row>
    <row r="106" spans="1:15" ht="33.75" customHeight="1">
      <c r="A106" s="1138"/>
      <c r="B106" s="417" t="s">
        <v>200</v>
      </c>
      <c r="C106" s="1061" t="s">
        <v>64</v>
      </c>
      <c r="D106" s="1062"/>
      <c r="E106" s="1062"/>
      <c r="F106" s="1062"/>
      <c r="G106" s="1062"/>
      <c r="H106" s="1063"/>
      <c r="I106" s="1064" t="s">
        <v>65</v>
      </c>
      <c r="J106" s="1065"/>
      <c r="K106" s="1065"/>
      <c r="L106" s="460">
        <f>VLOOKUP($A81,'Class-9'!$B$9:$FL$108,157,0)</f>
        <v>0</v>
      </c>
      <c r="M106" s="1066" t="s">
        <v>121</v>
      </c>
      <c r="N106" s="1067"/>
      <c r="O106" s="1068"/>
    </row>
    <row r="107" spans="1:15" ht="33.75" customHeight="1" thickBot="1">
      <c r="A107" s="1138"/>
      <c r="B107" s="417" t="s">
        <v>200</v>
      </c>
      <c r="C107" s="1069" t="s">
        <v>60</v>
      </c>
      <c r="D107" s="1070"/>
      <c r="E107" s="1070"/>
      <c r="F107" s="1071" t="s">
        <v>192</v>
      </c>
      <c r="G107" s="1071"/>
      <c r="H107" s="260" t="s">
        <v>53</v>
      </c>
      <c r="I107" s="1072" t="s">
        <v>66</v>
      </c>
      <c r="J107" s="1073"/>
      <c r="K107" s="1073"/>
      <c r="L107" s="461">
        <f>VLOOKUP($A81,'Class-9'!$B$9:$FL$108,158,0)</f>
        <v>0</v>
      </c>
      <c r="M107" s="1074" t="str">
        <f>IF($J84="TC",0,IF($J84="Nso",0,VLOOKUP($A81,'Class-9'!$B$9:$FL$108,159,0)))</f>
        <v/>
      </c>
      <c r="N107" s="1075"/>
      <c r="O107" s="1076"/>
    </row>
    <row r="108" spans="1:15" ht="33.75" customHeight="1">
      <c r="A108" s="1138"/>
      <c r="B108" s="417" t="s">
        <v>200</v>
      </c>
      <c r="C108" s="1069"/>
      <c r="D108" s="1070"/>
      <c r="E108" s="1070"/>
      <c r="F108" s="1071"/>
      <c r="G108" s="1071"/>
      <c r="H108" s="261" t="s">
        <v>119</v>
      </c>
      <c r="I108" s="1077" t="s">
        <v>67</v>
      </c>
      <c r="J108" s="1078"/>
      <c r="K108" s="1078"/>
      <c r="L108" s="1079">
        <f>IF($J84="TC","Transferred",IF($J84="Nso","NameSeparated",VLOOKUP($A81,'Class-9'!$B$9:$FL$108,167,0)))</f>
        <v>0</v>
      </c>
      <c r="M108" s="1079"/>
      <c r="N108" s="1079"/>
      <c r="O108" s="1080"/>
    </row>
    <row r="109" spans="1:15" ht="33.75" customHeight="1">
      <c r="A109" s="1138"/>
      <c r="B109" s="417" t="s">
        <v>200</v>
      </c>
      <c r="C109" s="1081" t="str">
        <f>'Class-9'!$DF$3</f>
        <v>Foundation Of Information Tech.</v>
      </c>
      <c r="D109" s="1082"/>
      <c r="E109" s="1083"/>
      <c r="F109" s="1217" t="str">
        <f>IF($J84="TC",0,IF($J84="Nso",0,VLOOKUP($A81,'Class-9'!$B$9:$GP$108,185,0)))</f>
        <v>0/200</v>
      </c>
      <c r="G109" s="1217"/>
      <c r="H109" s="463" t="str">
        <f>IF($J84="TC",0,IF($J84="Nso",0,VLOOKUP($A81,'Class-9'!$B$9:$GP$108,120,0)))</f>
        <v/>
      </c>
      <c r="I109" s="1085" t="s">
        <v>79</v>
      </c>
      <c r="J109" s="1086"/>
      <c r="K109" s="1086"/>
      <c r="L109" s="1087">
        <f>'Class-9'!$T$2</f>
        <v>44676</v>
      </c>
      <c r="M109" s="1088"/>
      <c r="N109" s="1088"/>
      <c r="O109" s="1089"/>
    </row>
    <row r="110" spans="1:15" ht="33.75" customHeight="1">
      <c r="A110" s="1138"/>
      <c r="B110" s="417" t="s">
        <v>200</v>
      </c>
      <c r="C110" s="1090" t="str">
        <f>'Class-9'!$DR$3</f>
        <v>Health &amp; Phy. Edu.</v>
      </c>
      <c r="D110" s="1084"/>
      <c r="E110" s="1084"/>
      <c r="F110" s="1207" t="str">
        <f>IF($J84="TC",0,IF($J84="Nso",0,VLOOKUP($A81,'Class-9'!$B$9:$GP$108,189,0)))</f>
        <v>0/200</v>
      </c>
      <c r="G110" s="1208"/>
      <c r="H110" s="463" t="str">
        <f>IF($J84="TC",0,IF($J84="Nso",0,VLOOKUP($A81,'Class-9'!$B$9:$GP$108,132,0)))</f>
        <v/>
      </c>
      <c r="I110" s="1091"/>
      <c r="J110" s="1092"/>
      <c r="K110" s="1092"/>
      <c r="L110" s="1092"/>
      <c r="M110" s="1092"/>
      <c r="N110" s="1092"/>
      <c r="O110" s="1093"/>
    </row>
    <row r="111" spans="1:15" ht="33.75" customHeight="1">
      <c r="A111" s="1138"/>
      <c r="B111" s="417" t="s">
        <v>200</v>
      </c>
      <c r="C111" s="1028" t="str">
        <f>'Class-9'!$ED$3</f>
        <v>S.U.P.W.</v>
      </c>
      <c r="D111" s="1029"/>
      <c r="E111" s="1029"/>
      <c r="F111" s="1207" t="str">
        <f>IF($J84="TC",0,IF($J84="Nso",0,VLOOKUP($A81,'Class-9'!$B$9:$GP$108,193,0)))</f>
        <v>0/100</v>
      </c>
      <c r="G111" s="1208"/>
      <c r="H111" s="463" t="str">
        <f>IF($J84="TC",0,IF($J84="Nso",0,VLOOKUP($A81,'Class-9'!$B$9:$GP$108,138,0)))</f>
        <v/>
      </c>
      <c r="I111" s="1094"/>
      <c r="J111" s="1095"/>
      <c r="K111" s="1095"/>
      <c r="L111" s="1095"/>
      <c r="M111" s="1095"/>
      <c r="N111" s="1095"/>
      <c r="O111" s="1096"/>
    </row>
    <row r="112" spans="1:15" ht="33.75" customHeight="1">
      <c r="A112" s="1138"/>
      <c r="B112" s="417" t="s">
        <v>200</v>
      </c>
      <c r="C112" s="1028" t="str">
        <f>'Class-9'!$EJ$3</f>
        <v>ART EDUCATION</v>
      </c>
      <c r="D112" s="1029"/>
      <c r="E112" s="1029"/>
      <c r="F112" s="1207" t="str">
        <f>IF($J83="TC",0,IF($J83="Nso",0,VLOOKUP($A81,'Class-9'!$B$9:$GP$108,197,0)))</f>
        <v>0/100</v>
      </c>
      <c r="G112" s="1208"/>
      <c r="H112" s="463" t="str">
        <f>IF($J83="TC",0,IF($J83="Nso",0,VLOOKUP($A81,'Class-9'!$B$9:$GP$108,144,0)))</f>
        <v/>
      </c>
      <c r="I112" s="1032" t="s">
        <v>92</v>
      </c>
      <c r="J112" s="1033"/>
      <c r="K112" s="1033"/>
      <c r="L112" s="1033"/>
      <c r="M112" s="1033"/>
      <c r="N112" s="1033"/>
      <c r="O112" s="1034"/>
    </row>
    <row r="113" spans="1:16" ht="33.75" customHeight="1" thickBot="1">
      <c r="A113" s="1138"/>
      <c r="B113" s="417" t="s">
        <v>200</v>
      </c>
      <c r="C113" s="1035" t="str">
        <f>'Class-9'!$EP$3</f>
        <v>H &amp; C RAJ</v>
      </c>
      <c r="D113" s="1036"/>
      <c r="E113" s="1036"/>
      <c r="F113" s="1209" t="str">
        <f>IF($J84="TC",0,IF($J84="Nso",0,VLOOKUP($A81,'Class-9'!$B$9:$GU$108,201,0)))</f>
        <v>0/200</v>
      </c>
      <c r="G113" s="1210"/>
      <c r="H113" s="464" t="str">
        <f>IF($J84="TC",0,IF($J84="Nso",0,VLOOKUP($A81,'Class-9'!$B$9:$GU$108,156,0)))</f>
        <v/>
      </c>
      <c r="I113" s="1032" t="s">
        <v>73</v>
      </c>
      <c r="J113" s="1033"/>
      <c r="K113" s="1033"/>
      <c r="L113" s="1033"/>
      <c r="M113" s="1033"/>
      <c r="N113" s="1033"/>
      <c r="O113" s="1034"/>
    </row>
    <row r="114" spans="1:16" ht="33.75" customHeight="1">
      <c r="A114" s="1138"/>
      <c r="B114" s="417" t="s">
        <v>200</v>
      </c>
      <c r="C114" s="1046" t="s">
        <v>204</v>
      </c>
      <c r="D114" s="1047"/>
      <c r="E114" s="1048"/>
      <c r="F114" s="1211" t="s">
        <v>205</v>
      </c>
      <c r="G114" s="1212"/>
      <c r="H114" s="465" t="s">
        <v>34</v>
      </c>
      <c r="I114" s="1039" t="s">
        <v>74</v>
      </c>
      <c r="J114" s="1033"/>
      <c r="K114" s="1033"/>
      <c r="L114" s="1033"/>
      <c r="M114" s="1033"/>
      <c r="N114" s="1033"/>
      <c r="O114" s="1034"/>
    </row>
    <row r="115" spans="1:16" ht="33.75" customHeight="1">
      <c r="A115" s="1138"/>
      <c r="B115" s="417" t="s">
        <v>200</v>
      </c>
      <c r="C115" s="1049"/>
      <c r="D115" s="1050"/>
      <c r="E115" s="1051"/>
      <c r="F115" s="1213" t="s">
        <v>206</v>
      </c>
      <c r="G115" s="1214"/>
      <c r="H115" s="466" t="s">
        <v>203</v>
      </c>
      <c r="I115" s="1040" t="s">
        <v>75</v>
      </c>
      <c r="J115" s="1041"/>
      <c r="K115" s="1041"/>
      <c r="L115" s="1041"/>
      <c r="M115" s="1041"/>
      <c r="N115" s="1041"/>
      <c r="O115" s="1042"/>
    </row>
    <row r="116" spans="1:16" ht="33.75" customHeight="1">
      <c r="A116" s="1138"/>
      <c r="B116" s="417" t="s">
        <v>200</v>
      </c>
      <c r="C116" s="1049"/>
      <c r="D116" s="1050"/>
      <c r="E116" s="1051"/>
      <c r="F116" s="1213" t="s">
        <v>210</v>
      </c>
      <c r="G116" s="1214"/>
      <c r="H116" s="466" t="s">
        <v>68</v>
      </c>
      <c r="I116" s="1043"/>
      <c r="J116" s="1044"/>
      <c r="K116" s="1044"/>
      <c r="L116" s="1044"/>
      <c r="M116" s="1044"/>
      <c r="N116" s="1044"/>
      <c r="O116" s="1045"/>
    </row>
    <row r="117" spans="1:16" ht="33.75" customHeight="1">
      <c r="A117" s="1138"/>
      <c r="B117" s="417" t="s">
        <v>200</v>
      </c>
      <c r="C117" s="1049"/>
      <c r="D117" s="1050"/>
      <c r="E117" s="1051"/>
      <c r="F117" s="1213" t="s">
        <v>211</v>
      </c>
      <c r="G117" s="1214"/>
      <c r="H117" s="466" t="s">
        <v>69</v>
      </c>
      <c r="I117" s="1043"/>
      <c r="J117" s="1044"/>
      <c r="K117" s="1044"/>
      <c r="L117" s="1044"/>
      <c r="M117" s="1044"/>
      <c r="N117" s="1044"/>
      <c r="O117" s="1045"/>
    </row>
    <row r="118" spans="1:16" ht="33.75" customHeight="1">
      <c r="A118" s="1138"/>
      <c r="B118" s="417" t="s">
        <v>200</v>
      </c>
      <c r="C118" s="1049"/>
      <c r="D118" s="1050"/>
      <c r="E118" s="1051"/>
      <c r="F118" s="1213" t="s">
        <v>120</v>
      </c>
      <c r="G118" s="1214"/>
      <c r="H118" s="466" t="s">
        <v>71</v>
      </c>
      <c r="I118" s="1022" t="s">
        <v>93</v>
      </c>
      <c r="J118" s="1023"/>
      <c r="K118" s="1023"/>
      <c r="L118" s="1023"/>
      <c r="M118" s="1023"/>
      <c r="N118" s="1023"/>
      <c r="O118" s="1024"/>
    </row>
    <row r="119" spans="1:16" ht="33.75" customHeight="1" thickBot="1">
      <c r="A119" s="1138"/>
      <c r="B119" s="418" t="s">
        <v>200</v>
      </c>
      <c r="C119" s="1052"/>
      <c r="D119" s="1053"/>
      <c r="E119" s="1054"/>
      <c r="F119" s="1215" t="s">
        <v>208</v>
      </c>
      <c r="G119" s="1216"/>
      <c r="H119" s="467" t="s">
        <v>70</v>
      </c>
      <c r="I119" s="1025"/>
      <c r="J119" s="1026"/>
      <c r="K119" s="1026"/>
      <c r="L119" s="1026"/>
      <c r="M119" s="1026"/>
      <c r="N119" s="1026"/>
      <c r="O119" s="1027"/>
    </row>
    <row r="120" spans="1:16" ht="121.5" customHeight="1" thickTop="1">
      <c r="A120" s="437" t="s">
        <v>191</v>
      </c>
    </row>
    <row r="121" spans="1:16" ht="24.75" customHeight="1" thickBot="1">
      <c r="A121" s="471">
        <f>A81+1</f>
        <v>4</v>
      </c>
      <c r="B121" s="1137" t="s">
        <v>56</v>
      </c>
      <c r="C121" s="1137"/>
      <c r="D121" s="1137"/>
      <c r="E121" s="1137"/>
      <c r="F121" s="1137"/>
      <c r="G121" s="1137"/>
      <c r="H121" s="1137"/>
      <c r="I121" s="1137"/>
      <c r="J121" s="1137"/>
      <c r="K121" s="1137"/>
      <c r="L121" s="1137"/>
      <c r="M121" s="1137"/>
      <c r="N121" s="1137"/>
      <c r="O121" s="1137"/>
    </row>
    <row r="122" spans="1:16" s="430" customFormat="1" ht="66" customHeight="1" thickTop="1">
      <c r="A122" s="1138"/>
      <c r="B122" s="1139"/>
      <c r="C122" s="1140"/>
      <c r="D122" s="1225" t="str">
        <f>Master!$E$8</f>
        <v>Govt. Sr. Secondary School Raimalwada</v>
      </c>
      <c r="E122" s="1226"/>
      <c r="F122" s="1226"/>
      <c r="G122" s="1226"/>
      <c r="H122" s="1226"/>
      <c r="I122" s="1226"/>
      <c r="J122" s="1226"/>
      <c r="K122" s="1226"/>
      <c r="L122" s="1226"/>
      <c r="M122" s="1226"/>
      <c r="N122" s="1226"/>
      <c r="O122" s="1227"/>
    </row>
    <row r="123" spans="1:16" ht="26.25" customHeight="1" thickBot="1">
      <c r="A123" s="1138"/>
      <c r="B123" s="1141"/>
      <c r="C123" s="1142"/>
      <c r="D123" s="1146" t="str">
        <f>Master!$E$11</f>
        <v>P.S.-Bapini (Jodhpur)</v>
      </c>
      <c r="E123" s="1147"/>
      <c r="F123" s="1147"/>
      <c r="G123" s="1147"/>
      <c r="H123" s="1147"/>
      <c r="I123" s="1147"/>
      <c r="J123" s="1147"/>
      <c r="K123" s="1147"/>
      <c r="L123" s="1147"/>
      <c r="M123" s="1147"/>
      <c r="N123" s="1147"/>
      <c r="O123" s="1148"/>
    </row>
    <row r="124" spans="1:16" ht="21.75" customHeight="1">
      <c r="A124" s="1138"/>
      <c r="B124" s="262"/>
      <c r="C124" s="1149" t="s">
        <v>183</v>
      </c>
      <c r="D124" s="1150"/>
      <c r="E124" s="1150"/>
      <c r="F124" s="1150"/>
      <c r="G124" s="1151"/>
      <c r="H124" s="1158" t="s">
        <v>156</v>
      </c>
      <c r="I124" s="1158"/>
      <c r="J124" s="1161">
        <f>VLOOKUP($A121,'Class-9'!$B$9:$K$108,6)</f>
        <v>0</v>
      </c>
      <c r="K124" s="1162"/>
      <c r="L124" s="1167" t="s">
        <v>76</v>
      </c>
      <c r="M124" s="1168"/>
      <c r="N124" s="1169" t="str">
        <f>Master!$E$14</f>
        <v>08151106901</v>
      </c>
      <c r="O124" s="1170"/>
    </row>
    <row r="125" spans="1:16" ht="21.75" customHeight="1">
      <c r="A125" s="1138"/>
      <c r="B125" s="37"/>
      <c r="C125" s="1152"/>
      <c r="D125" s="1153"/>
      <c r="E125" s="1153"/>
      <c r="F125" s="1153"/>
      <c r="G125" s="1154"/>
      <c r="H125" s="1159"/>
      <c r="I125" s="1159"/>
      <c r="J125" s="1163"/>
      <c r="K125" s="1164"/>
      <c r="L125" s="1171" t="s">
        <v>72</v>
      </c>
      <c r="M125" s="1172"/>
      <c r="N125" s="1172"/>
      <c r="O125" s="1173"/>
      <c r="P125" s="104" t="s">
        <v>191</v>
      </c>
    </row>
    <row r="126" spans="1:16" ht="21.75" customHeight="1" thickBot="1">
      <c r="A126" s="1138"/>
      <c r="B126" s="37"/>
      <c r="C126" s="1155"/>
      <c r="D126" s="1156"/>
      <c r="E126" s="1156"/>
      <c r="F126" s="1156"/>
      <c r="G126" s="1157"/>
      <c r="H126" s="1160"/>
      <c r="I126" s="1160"/>
      <c r="J126" s="1165"/>
      <c r="K126" s="1166"/>
      <c r="L126" s="1174" t="s">
        <v>57</v>
      </c>
      <c r="M126" s="1175"/>
      <c r="N126" s="1176" t="str">
        <f>Master!$E$6</f>
        <v>2021-22</v>
      </c>
      <c r="O126" s="1177"/>
    </row>
    <row r="127" spans="1:16" ht="33.75" customHeight="1">
      <c r="A127" s="1138"/>
      <c r="B127" s="417" t="s">
        <v>200</v>
      </c>
      <c r="C127" s="1228" t="s">
        <v>22</v>
      </c>
      <c r="D127" s="1229"/>
      <c r="E127" s="1229"/>
      <c r="F127" s="1230"/>
      <c r="G127" s="438" t="s">
        <v>181</v>
      </c>
      <c r="H127" s="1231">
        <f>VLOOKUP($A121,'Class-9'!$B$9:$FL$108,4,0)</f>
        <v>0</v>
      </c>
      <c r="I127" s="1231"/>
      <c r="J127" s="1231"/>
      <c r="K127" s="1231"/>
      <c r="L127" s="1231"/>
      <c r="M127" s="1231"/>
      <c r="N127" s="1231"/>
      <c r="O127" s="1232"/>
    </row>
    <row r="128" spans="1:16" ht="33.75" customHeight="1">
      <c r="A128" s="1138"/>
      <c r="B128" s="417" t="s">
        <v>200</v>
      </c>
      <c r="C128" s="1233" t="s">
        <v>24</v>
      </c>
      <c r="D128" s="1234"/>
      <c r="E128" s="1234"/>
      <c r="F128" s="1235"/>
      <c r="G128" s="439" t="s">
        <v>181</v>
      </c>
      <c r="H128" s="1236">
        <f>VLOOKUP($A121,'Class-9'!$B$9:$FL$108,7,0)</f>
        <v>0</v>
      </c>
      <c r="I128" s="1236"/>
      <c r="J128" s="1236"/>
      <c r="K128" s="1236"/>
      <c r="L128" s="1236"/>
      <c r="M128" s="1236"/>
      <c r="N128" s="1236"/>
      <c r="O128" s="1237"/>
    </row>
    <row r="129" spans="1:15" ht="33.75" customHeight="1">
      <c r="A129" s="1138"/>
      <c r="B129" s="417" t="s">
        <v>200</v>
      </c>
      <c r="C129" s="1233" t="s">
        <v>25</v>
      </c>
      <c r="D129" s="1234"/>
      <c r="E129" s="1234"/>
      <c r="F129" s="1235"/>
      <c r="G129" s="439" t="s">
        <v>181</v>
      </c>
      <c r="H129" s="1236">
        <f>VLOOKUP($A121,'Class-9'!$B$9:$FL$108,8,0)</f>
        <v>0</v>
      </c>
      <c r="I129" s="1236"/>
      <c r="J129" s="1236"/>
      <c r="K129" s="1236"/>
      <c r="L129" s="1236"/>
      <c r="M129" s="1236"/>
      <c r="N129" s="1236"/>
      <c r="O129" s="1237"/>
    </row>
    <row r="130" spans="1:15" ht="33.75" customHeight="1">
      <c r="A130" s="1138"/>
      <c r="B130" s="417" t="s">
        <v>200</v>
      </c>
      <c r="C130" s="1233" t="s">
        <v>58</v>
      </c>
      <c r="D130" s="1234"/>
      <c r="E130" s="1234"/>
      <c r="F130" s="1235"/>
      <c r="G130" s="439" t="s">
        <v>181</v>
      </c>
      <c r="H130" s="1236">
        <f>VLOOKUP($A121,'Class-9'!$B$9:$FL$108,9,0)</f>
        <v>0</v>
      </c>
      <c r="I130" s="1236"/>
      <c r="J130" s="1236"/>
      <c r="K130" s="1236"/>
      <c r="L130" s="1236"/>
      <c r="M130" s="1236"/>
      <c r="N130" s="1236"/>
      <c r="O130" s="1237"/>
    </row>
    <row r="131" spans="1:15" ht="33.75" customHeight="1">
      <c r="A131" s="1138"/>
      <c r="B131" s="417" t="s">
        <v>200</v>
      </c>
      <c r="C131" s="1233" t="s">
        <v>59</v>
      </c>
      <c r="D131" s="1234"/>
      <c r="E131" s="1234"/>
      <c r="F131" s="1235"/>
      <c r="G131" s="439" t="s">
        <v>181</v>
      </c>
      <c r="H131" s="1238" t="str">
        <f>CONCATENATE('Class-9'!$G$4,'Class-9'!$J$4)</f>
        <v>9(A)</v>
      </c>
      <c r="I131" s="1236"/>
      <c r="J131" s="1236"/>
      <c r="K131" s="1236"/>
      <c r="L131" s="1236"/>
      <c r="M131" s="1236"/>
      <c r="N131" s="1236"/>
      <c r="O131" s="1237"/>
    </row>
    <row r="132" spans="1:15" ht="33.75" customHeight="1" thickBot="1">
      <c r="A132" s="1138"/>
      <c r="B132" s="417" t="s">
        <v>200</v>
      </c>
      <c r="C132" s="1239" t="s">
        <v>27</v>
      </c>
      <c r="D132" s="1240"/>
      <c r="E132" s="1240"/>
      <c r="F132" s="1241"/>
      <c r="G132" s="440" t="s">
        <v>181</v>
      </c>
      <c r="H132" s="1242">
        <f>VLOOKUP($A121,'Class-9'!$B$9:$FL$108,10,0)</f>
        <v>0</v>
      </c>
      <c r="I132" s="1242"/>
      <c r="J132" s="1242"/>
      <c r="K132" s="1242"/>
      <c r="L132" s="1242"/>
      <c r="M132" s="1242"/>
      <c r="N132" s="1242"/>
      <c r="O132" s="1243"/>
    </row>
    <row r="133" spans="1:15" ht="33.75" customHeight="1">
      <c r="A133" s="1138"/>
      <c r="B133" s="417" t="s">
        <v>200</v>
      </c>
      <c r="C133" s="1244" t="s">
        <v>60</v>
      </c>
      <c r="D133" s="1245"/>
      <c r="E133" s="1248" t="s">
        <v>81</v>
      </c>
      <c r="F133" s="1248" t="s">
        <v>82</v>
      </c>
      <c r="G133" s="1250" t="s">
        <v>32</v>
      </c>
      <c r="H133" s="1252" t="s">
        <v>61</v>
      </c>
      <c r="I133" s="1252"/>
      <c r="J133" s="1253"/>
      <c r="K133" s="1254" t="s">
        <v>97</v>
      </c>
      <c r="L133" s="1255"/>
      <c r="M133" s="1256"/>
      <c r="N133" s="1248" t="s">
        <v>88</v>
      </c>
      <c r="O133" s="1218" t="s">
        <v>118</v>
      </c>
    </row>
    <row r="134" spans="1:15" ht="33.75" customHeight="1">
      <c r="A134" s="1138"/>
      <c r="B134" s="417" t="s">
        <v>200</v>
      </c>
      <c r="C134" s="1246"/>
      <c r="D134" s="1247"/>
      <c r="E134" s="1249"/>
      <c r="F134" s="1249"/>
      <c r="G134" s="1251"/>
      <c r="H134" s="468" t="s">
        <v>31</v>
      </c>
      <c r="I134" s="470" t="s">
        <v>194</v>
      </c>
      <c r="J134" s="469" t="s">
        <v>32</v>
      </c>
      <c r="K134" s="468" t="s">
        <v>31</v>
      </c>
      <c r="L134" s="470" t="s">
        <v>194</v>
      </c>
      <c r="M134" s="469" t="s">
        <v>32</v>
      </c>
      <c r="N134" s="1249"/>
      <c r="O134" s="1219"/>
    </row>
    <row r="135" spans="1:15" ht="48" customHeight="1" thickBot="1">
      <c r="A135" s="1138"/>
      <c r="B135" s="417" t="s">
        <v>200</v>
      </c>
      <c r="C135" s="1102" t="s">
        <v>62</v>
      </c>
      <c r="D135" s="1103"/>
      <c r="E135" s="441">
        <f>'Class-9'!$L$7</f>
        <v>10</v>
      </c>
      <c r="F135" s="441">
        <f>'Class-9'!$M$7</f>
        <v>10</v>
      </c>
      <c r="G135" s="442">
        <f>SUM(E135:F135)</f>
        <v>20</v>
      </c>
      <c r="H135" s="441">
        <f>'Class-9'!$O$7</f>
        <v>24</v>
      </c>
      <c r="I135" s="441">
        <f>'Class-9'!$P$7</f>
        <v>6</v>
      </c>
      <c r="J135" s="442">
        <f>SUM(H135:I135)</f>
        <v>30</v>
      </c>
      <c r="K135" s="441">
        <f>'Class-9'!$R$7</f>
        <v>40</v>
      </c>
      <c r="L135" s="441">
        <f>'Class-9'!$S$7</f>
        <v>10</v>
      </c>
      <c r="M135" s="442">
        <f>SUM(K135:L135)</f>
        <v>50</v>
      </c>
      <c r="N135" s="441">
        <f>SUM(G135,J135,M135)</f>
        <v>100</v>
      </c>
      <c r="O135" s="1220"/>
    </row>
    <row r="136" spans="1:15" ht="48" customHeight="1">
      <c r="A136" s="1138"/>
      <c r="B136" s="417" t="s">
        <v>200</v>
      </c>
      <c r="C136" s="1104" t="str">
        <f>'Class-9'!$L$3</f>
        <v>HINDI</v>
      </c>
      <c r="D136" s="1105"/>
      <c r="E136" s="443">
        <f>IF($J124="TC",0,IF($J124="Nso",0,VLOOKUP($A121,'Class-9'!$B$9:$FL$108,11,0)))</f>
        <v>0</v>
      </c>
      <c r="F136" s="443">
        <f>IF($J124="TC",0,IF($J124="Nso",0,VLOOKUP($A121,'Class-9'!$B$9:$FL$108,12,0)))</f>
        <v>0</v>
      </c>
      <c r="G136" s="444">
        <f t="shared" ref="G136:G143" si="12">SUM(E136:F136)</f>
        <v>0</v>
      </c>
      <c r="H136" s="443">
        <f>IF($J124="TC",0,IF($J124="Nso",0,VLOOKUP($A121,'Class-9'!$B$9:$FL$108,14,0)))</f>
        <v>0</v>
      </c>
      <c r="I136" s="443">
        <f>IF($J124="TC",0,IF($J124="Nso",0,VLOOKUP($A121,'Class-9'!$B$9:$FL$108,15,0)))</f>
        <v>0</v>
      </c>
      <c r="J136" s="444">
        <f t="shared" ref="J136:J143" si="13">SUM(H136:I136)</f>
        <v>0</v>
      </c>
      <c r="K136" s="443">
        <f>IF($J124="TC",0,IF($J124="Nso",0,VLOOKUP($A121,'Class-9'!$B$9:$FL$108,17,0)))</f>
        <v>0</v>
      </c>
      <c r="L136" s="443">
        <f>IF($J124="Nso",0,VLOOKUP($A121,'Class-9'!$B$9:$FL$108,18,0))</f>
        <v>0</v>
      </c>
      <c r="M136" s="444">
        <f t="shared" ref="M136:M143" si="14">SUM(K136:L136)</f>
        <v>0</v>
      </c>
      <c r="N136" s="443">
        <f t="shared" ref="N136:N143" si="15">SUM(G136,J136,M136)</f>
        <v>0</v>
      </c>
      <c r="O136" s="457" t="str">
        <f>IF($J124="TC",0,IF($J124="Nso",0,VLOOKUP($A121,'Class-9'!$B$9:$FL$108,24,0)))</f>
        <v/>
      </c>
    </row>
    <row r="137" spans="1:15" ht="48" customHeight="1" thickBot="1">
      <c r="A137" s="1138"/>
      <c r="B137" s="417" t="s">
        <v>200</v>
      </c>
      <c r="C137" s="1106" t="str">
        <f>'Class-9'!$Z$3</f>
        <v>ENGLISH</v>
      </c>
      <c r="D137" s="1107"/>
      <c r="E137" s="445">
        <f>IF($J124="TC",0,IF($J124="Nso",0,VLOOKUP($A121,'Class-9'!$B$9:$FL$108,25,0)))</f>
        <v>0</v>
      </c>
      <c r="F137" s="445">
        <f>IF($J124="TC",0,IF($J124="Nso",0,VLOOKUP($A121,'Class-9'!$B$9:$FL$108,26,0)))</f>
        <v>0</v>
      </c>
      <c r="G137" s="446">
        <f t="shared" si="12"/>
        <v>0</v>
      </c>
      <c r="H137" s="447">
        <f>IF($J124="TC",0,IF($J124="Nso",0,VLOOKUP($A121,'Class-9'!$B$9:$FL$108,28,0)))</f>
        <v>0</v>
      </c>
      <c r="I137" s="445">
        <f>IF($J124="TC",0,IF($J124="Nso",0,VLOOKUP($A121,'Class-9'!$B$9:$FL$108,29,0)))</f>
        <v>0</v>
      </c>
      <c r="J137" s="446">
        <f t="shared" si="13"/>
        <v>0</v>
      </c>
      <c r="K137" s="445">
        <f>IF($J124="TC",0,IF($J124="Nso",0,VLOOKUP($A121,'Class-9'!$B$9:$FL$108,31,0)))</f>
        <v>0</v>
      </c>
      <c r="L137" s="445">
        <f>IF($J124="Nso",0,VLOOKUP($A121,'Class-9'!$B$9:$FL$108,32,0))</f>
        <v>0</v>
      </c>
      <c r="M137" s="446">
        <f t="shared" si="14"/>
        <v>0</v>
      </c>
      <c r="N137" s="445">
        <f t="shared" si="15"/>
        <v>0</v>
      </c>
      <c r="O137" s="458" t="str">
        <f>IF($J124="TC",0,IF($J124="Nso",0,VLOOKUP($A121,'Class-9'!$B$9:$FL$108,38,0)))</f>
        <v/>
      </c>
    </row>
    <row r="138" spans="1:15" ht="48" customHeight="1" thickBot="1">
      <c r="A138" s="1138"/>
      <c r="B138" s="417" t="s">
        <v>200</v>
      </c>
      <c r="C138" s="1108" t="s">
        <v>62</v>
      </c>
      <c r="D138" s="1109"/>
      <c r="E138" s="448">
        <f>'Class-9'!$AN$7</f>
        <v>20</v>
      </c>
      <c r="F138" s="448">
        <f>'Class-9'!$AO$7</f>
        <v>20</v>
      </c>
      <c r="G138" s="449">
        <f t="shared" si="12"/>
        <v>40</v>
      </c>
      <c r="H138" s="448">
        <f>'Class-9'!$AQ$7</f>
        <v>48</v>
      </c>
      <c r="I138" s="448">
        <f>'Class-9'!$AR$7</f>
        <v>12</v>
      </c>
      <c r="J138" s="449">
        <f t="shared" si="13"/>
        <v>60</v>
      </c>
      <c r="K138" s="448">
        <f>'Class-9'!$AT$7</f>
        <v>80</v>
      </c>
      <c r="L138" s="448">
        <f>'Class-9'!$AU$7</f>
        <v>20</v>
      </c>
      <c r="M138" s="449">
        <f t="shared" si="14"/>
        <v>100</v>
      </c>
      <c r="N138" s="448">
        <f t="shared" si="15"/>
        <v>200</v>
      </c>
      <c r="O138" s="427" t="s">
        <v>201</v>
      </c>
    </row>
    <row r="139" spans="1:15" ht="48" customHeight="1">
      <c r="A139" s="1138"/>
      <c r="B139" s="417" t="s">
        <v>200</v>
      </c>
      <c r="C139" s="1110" t="str">
        <f>'Class-9'!$AN$3</f>
        <v>SANSKRIT-I</v>
      </c>
      <c r="D139" s="1111"/>
      <c r="E139" s="443">
        <f>IF($J124="TC",0,IF($J124="Nso",0,VLOOKUP($A121,'Class-9'!$B$9:$FL$108,39,0)))</f>
        <v>0</v>
      </c>
      <c r="F139" s="443">
        <f>IF($J124="TC",0,IF($J124="TC",0,IF($J124="Nso",0,VLOOKUP($A121,'Class-9'!$B$9:$FL$108,40,0))))</f>
        <v>0</v>
      </c>
      <c r="G139" s="450">
        <f t="shared" si="12"/>
        <v>0</v>
      </c>
      <c r="H139" s="451">
        <f>IF($J124="TC",0,IF($J124="Nso",0,VLOOKUP($A121,'Class-9'!$B$9:$FL$108,42,0)))</f>
        <v>0</v>
      </c>
      <c r="I139" s="443">
        <f>IF($J124="TC",0,IF($J124="Nso",0,VLOOKUP($A121,'Class-9'!$B$9:$FL$108,43,0)))</f>
        <v>0</v>
      </c>
      <c r="J139" s="450">
        <f t="shared" si="13"/>
        <v>0</v>
      </c>
      <c r="K139" s="443">
        <f>IF($J124="TC",0,IF($J124="Nso",0,VLOOKUP($A121,'Class-9'!$B$9:$FL$108,45,0)))</f>
        <v>0</v>
      </c>
      <c r="L139" s="443">
        <f>IF($J124="Nso",0,VLOOKUP($A121,'Class-9'!$B$9:$FL$108,46,0))</f>
        <v>0</v>
      </c>
      <c r="M139" s="450">
        <f t="shared" si="14"/>
        <v>0</v>
      </c>
      <c r="N139" s="443">
        <f t="shared" si="15"/>
        <v>0</v>
      </c>
      <c r="O139" s="457" t="str">
        <f>IF($J124="TC",0,IF($J124="Nso",0,VLOOKUP($A121,'Class-9'!$B$9:$FL$108,52,0)))</f>
        <v/>
      </c>
    </row>
    <row r="140" spans="1:15" ht="48" customHeight="1">
      <c r="A140" s="1138"/>
      <c r="B140" s="417" t="s">
        <v>200</v>
      </c>
      <c r="C140" s="1112" t="str">
        <f>'Class-9'!$BB$3</f>
        <v>SANSKRIT-II</v>
      </c>
      <c r="D140" s="1113"/>
      <c r="E140" s="443">
        <f>IF($J124="TC",0,IF($J124="Nso",0,VLOOKUP($A121,'Class-9'!$B$9:$FL$108,53,0)))</f>
        <v>0</v>
      </c>
      <c r="F140" s="443">
        <f>IF($J124="TC",0,IF($J124="Nso",0,VLOOKUP($A121,'Class-9'!$B$9:$FL$108,54,0)))</f>
        <v>0</v>
      </c>
      <c r="G140" s="452">
        <f t="shared" si="12"/>
        <v>0</v>
      </c>
      <c r="H140" s="453">
        <f>IF($J124="TC",0,IF($J124="Nso",0,VLOOKUP($A121,'Class-9'!$B$9:$FL$108,56,0)))</f>
        <v>0</v>
      </c>
      <c r="I140" s="443">
        <f>IF($J124="TC",0,IF($J124="Nso",0,VLOOKUP($A121,'Class-9'!$B$9:$FL$108,57,0)))</f>
        <v>0</v>
      </c>
      <c r="J140" s="452">
        <f t="shared" si="13"/>
        <v>0</v>
      </c>
      <c r="K140" s="443">
        <f>IF($J124="TC",0,IF($J124="Nso",0,VLOOKUP($A121,'Class-9'!$B$9:$FL$108,59,0)))</f>
        <v>0</v>
      </c>
      <c r="L140" s="443">
        <f>IF($J124="Nso",0,VLOOKUP($A121,'Class-9'!$B$9:$FL$108,60,0))</f>
        <v>0</v>
      </c>
      <c r="M140" s="452">
        <f t="shared" si="14"/>
        <v>0</v>
      </c>
      <c r="N140" s="443">
        <f t="shared" si="15"/>
        <v>0</v>
      </c>
      <c r="O140" s="457" t="str">
        <f>IF($J124="TC",0,IF($J124="Nso",0,VLOOKUP($A121,'Class-9'!$B$9:$FL$108,66,0)))</f>
        <v/>
      </c>
    </row>
    <row r="141" spans="1:15" ht="48" customHeight="1">
      <c r="A141" s="1138"/>
      <c r="B141" s="417" t="s">
        <v>200</v>
      </c>
      <c r="C141" s="1112" t="str">
        <f>'Class-9'!$BP$3</f>
        <v>MATHEMATICS</v>
      </c>
      <c r="D141" s="1113"/>
      <c r="E141" s="443">
        <f>IF($J124="TC",0,IF($J124="Nso",0,VLOOKUP($A121,'Class-9'!$B$9:$FL$108,67,0)))</f>
        <v>0</v>
      </c>
      <c r="F141" s="443">
        <f>IF($J124="TC",0,IF($J124="Nso",0,VLOOKUP($A121,'Class-9'!$B$9:$FL$108,68,0)))</f>
        <v>0</v>
      </c>
      <c r="G141" s="452">
        <f t="shared" si="12"/>
        <v>0</v>
      </c>
      <c r="H141" s="453">
        <f>IF($J124="TC",0,IF($J124="Nso",0,VLOOKUP($A121,'Class-9'!$B$9:$FL$108,70,0)))</f>
        <v>0</v>
      </c>
      <c r="I141" s="443">
        <f>IF($J124="TC",0,IF($J124="Nso",0,VLOOKUP($A121,'Class-9'!$B$9:$FL$108,71,0)))</f>
        <v>0</v>
      </c>
      <c r="J141" s="452">
        <f t="shared" si="13"/>
        <v>0</v>
      </c>
      <c r="K141" s="443">
        <f>IF($J124="TC",0,IF($J124="Nso",0,VLOOKUP($A121,'Class-9'!$B$9:$FL$108,73,0)))</f>
        <v>0</v>
      </c>
      <c r="L141" s="443">
        <f>IF($J124="Nso",0,VLOOKUP($A121,'Class-9'!$B$9:$FL$108,74,0))</f>
        <v>0</v>
      </c>
      <c r="M141" s="452">
        <f t="shared" si="14"/>
        <v>0</v>
      </c>
      <c r="N141" s="443">
        <f t="shared" si="15"/>
        <v>0</v>
      </c>
      <c r="O141" s="457" t="str">
        <f>IF($J124="TC",0,IF($J124="Nso",0,VLOOKUP($A121,'Class-9'!$B$9:$FL$108,80,0)))</f>
        <v/>
      </c>
    </row>
    <row r="142" spans="1:15" ht="48" customHeight="1">
      <c r="A142" s="1138"/>
      <c r="B142" s="417" t="s">
        <v>200</v>
      </c>
      <c r="C142" s="1114" t="str">
        <f>'Class-9'!$CD$3</f>
        <v>SCIENCE</v>
      </c>
      <c r="D142" s="1115"/>
      <c r="E142" s="454">
        <f>IF($J124="TC",0,IF($J124="Nso",0,VLOOKUP($A121,'Class-9'!$B$9:$FL$108,81,0)))</f>
        <v>0</v>
      </c>
      <c r="F142" s="454">
        <f>IF($J124="TC",0,IF($J124="Nso",0,VLOOKUP($A121,'Class-9'!$B$9:$FL$108,82,0)))</f>
        <v>0</v>
      </c>
      <c r="G142" s="455">
        <f t="shared" si="12"/>
        <v>0</v>
      </c>
      <c r="H142" s="456">
        <f>IF($J124="TC",0,IF($J124="Nso",0,VLOOKUP($A121,'Class-9'!$B$9:$FL$108,84,0)))</f>
        <v>0</v>
      </c>
      <c r="I142" s="454">
        <f>IF($J124="TC",0,IF($J124="Nso",0,VLOOKUP($A121,'Class-9'!$B$9:$FL$108,85,0)))</f>
        <v>0</v>
      </c>
      <c r="J142" s="455">
        <f t="shared" si="13"/>
        <v>0</v>
      </c>
      <c r="K142" s="454">
        <f>IF($J124="TC",0,IF($J124="Nso",0,VLOOKUP($A121,'Class-9'!$B$9:$FL$108,87,0)))</f>
        <v>0</v>
      </c>
      <c r="L142" s="454">
        <f>IF($J124="Nso",0,VLOOKUP($A121,'Class-9'!$B$9:$FL$108,88,0))</f>
        <v>0</v>
      </c>
      <c r="M142" s="455">
        <f t="shared" si="14"/>
        <v>0</v>
      </c>
      <c r="N142" s="454">
        <f t="shared" si="15"/>
        <v>0</v>
      </c>
      <c r="O142" s="459" t="str">
        <f>IF($J124="TC",0,IF($J124="Nso",0,VLOOKUP($A121,'Class-9'!$B$9:$FL$108,94,0)))</f>
        <v/>
      </c>
    </row>
    <row r="143" spans="1:15" ht="48" customHeight="1" thickBot="1">
      <c r="A143" s="1138"/>
      <c r="B143" s="417" t="s">
        <v>200</v>
      </c>
      <c r="C143" s="1114" t="str">
        <f>'Class-9'!$CR$3</f>
        <v>SOCIAL SCIENCE</v>
      </c>
      <c r="D143" s="1115"/>
      <c r="E143" s="454">
        <f>IF($J125="TC",0,IF($J124="Nso",0,VLOOKUP($A121,'Class-9'!$B$9:$FL$108,95,0)))</f>
        <v>0</v>
      </c>
      <c r="F143" s="454">
        <f>IF($J125="TC",0,IF($J124="Nso",0,VLOOKUP($A121,'Class-9'!$B$9:$FL$108,96,0)))</f>
        <v>0</v>
      </c>
      <c r="G143" s="455">
        <f t="shared" si="12"/>
        <v>0</v>
      </c>
      <c r="H143" s="456">
        <f>IF($J125="TC",0,IF($J124="Nso",0,VLOOKUP($A121,'Class-9'!$B$9:$FL$108,98,0)))</f>
        <v>0</v>
      </c>
      <c r="I143" s="454">
        <f>IF($J125="TC",0,IF($J124="Nso",0,VLOOKUP($A121,'Class-9'!$B$9:$FL$108,99,0)))</f>
        <v>0</v>
      </c>
      <c r="J143" s="455">
        <f t="shared" si="13"/>
        <v>0</v>
      </c>
      <c r="K143" s="454">
        <f>IF($J125="TC",0,IF($J124="Nso",0,VLOOKUP($A121,'Class-9'!$B$9:$FL$108,101,0)))</f>
        <v>0</v>
      </c>
      <c r="L143" s="454">
        <f>IF($J125="Nso",0,VLOOKUP($A121,'Class-9'!$B$9:$FL$108,102,0))</f>
        <v>0</v>
      </c>
      <c r="M143" s="455">
        <f t="shared" si="14"/>
        <v>0</v>
      </c>
      <c r="N143" s="454">
        <f t="shared" si="15"/>
        <v>0</v>
      </c>
      <c r="O143" s="459" t="str">
        <f>IF($J125="TC",0,IF($J124="Nso",0,VLOOKUP($A121,'Class-9'!$B$9:$FL$108,108,0)))</f>
        <v/>
      </c>
    </row>
    <row r="144" spans="1:15" ht="33.75" customHeight="1">
      <c r="A144" s="1138"/>
      <c r="B144" s="417" t="s">
        <v>200</v>
      </c>
      <c r="C144" s="1116" t="s">
        <v>89</v>
      </c>
      <c r="D144" s="1117"/>
      <c r="E144" s="1118"/>
      <c r="F144" s="1122" t="s">
        <v>90</v>
      </c>
      <c r="G144" s="1123"/>
      <c r="H144" s="1124" t="s">
        <v>91</v>
      </c>
      <c r="I144" s="1125"/>
      <c r="J144" s="1126" t="s">
        <v>47</v>
      </c>
      <c r="K144" s="1127"/>
      <c r="L144" s="415" t="s">
        <v>111</v>
      </c>
      <c r="M144" s="1221" t="s">
        <v>45</v>
      </c>
      <c r="N144" s="1222"/>
      <c r="O144" s="416" t="s">
        <v>49</v>
      </c>
    </row>
    <row r="145" spans="1:15" ht="33.75" customHeight="1" thickBot="1">
      <c r="A145" s="1138"/>
      <c r="B145" s="417" t="s">
        <v>200</v>
      </c>
      <c r="C145" s="1119"/>
      <c r="D145" s="1120"/>
      <c r="E145" s="1121"/>
      <c r="F145" s="1130">
        <f>IF($J124="TC",0,IF($J124="Nso",0,VLOOKUP($A121,'Class-9'!$B$9:$FL$108,160,0)))</f>
        <v>0</v>
      </c>
      <c r="G145" s="1131"/>
      <c r="H145" s="1130">
        <f>IF($J124="TC",0,IF($J124="Nso",0,VLOOKUP($A121,'Class-9'!$B$9:$FL$108,161,0)))</f>
        <v>0</v>
      </c>
      <c r="I145" s="1131"/>
      <c r="J145" s="1132">
        <f>IF($J124="TC",0,IF($J124="Nso",0,VLOOKUP($A121,'Class-9'!$B$9:$FL$108,162,0)))</f>
        <v>0</v>
      </c>
      <c r="K145" s="1133"/>
      <c r="L145" s="259" t="str">
        <f>IF($J124="TC",0,IF($J124="Nso",0,VLOOKUP($A121,'Class-9'!$B$9:$FL$108,163,0)))</f>
        <v/>
      </c>
      <c r="M145" s="1223" t="str">
        <f>IF($J124="TC","TC",IF($J124="Nso","NSO",VLOOKUP($A121,'Class-9'!$B$9:$FL$108,164,0)))</f>
        <v/>
      </c>
      <c r="N145" s="1224"/>
      <c r="O145" s="462" t="str">
        <f>IF($J124="Nso",0,VLOOKUP($A121,'Class-9'!$B$9:$FL$108,166,0))</f>
        <v/>
      </c>
    </row>
    <row r="146" spans="1:15" ht="33.75" customHeight="1">
      <c r="A146" s="1138"/>
      <c r="B146" s="417" t="s">
        <v>200</v>
      </c>
      <c r="C146" s="1061" t="s">
        <v>64</v>
      </c>
      <c r="D146" s="1062"/>
      <c r="E146" s="1062"/>
      <c r="F146" s="1062"/>
      <c r="G146" s="1062"/>
      <c r="H146" s="1063"/>
      <c r="I146" s="1064" t="s">
        <v>65</v>
      </c>
      <c r="J146" s="1065"/>
      <c r="K146" s="1065"/>
      <c r="L146" s="460">
        <f>VLOOKUP($A121,'Class-9'!$B$9:$FL$108,157,0)</f>
        <v>0</v>
      </c>
      <c r="M146" s="1066" t="s">
        <v>121</v>
      </c>
      <c r="N146" s="1067"/>
      <c r="O146" s="1068"/>
    </row>
    <row r="147" spans="1:15" ht="33.75" customHeight="1" thickBot="1">
      <c r="A147" s="1138"/>
      <c r="B147" s="417" t="s">
        <v>200</v>
      </c>
      <c r="C147" s="1069" t="s">
        <v>60</v>
      </c>
      <c r="D147" s="1070"/>
      <c r="E147" s="1070"/>
      <c r="F147" s="1071" t="s">
        <v>192</v>
      </c>
      <c r="G147" s="1071"/>
      <c r="H147" s="260" t="s">
        <v>53</v>
      </c>
      <c r="I147" s="1072" t="s">
        <v>66</v>
      </c>
      <c r="J147" s="1073"/>
      <c r="K147" s="1073"/>
      <c r="L147" s="461">
        <f>VLOOKUP($A121,'Class-9'!$B$9:$FL$108,158,0)</f>
        <v>0</v>
      </c>
      <c r="M147" s="1074" t="str">
        <f>IF($J124="TC",0,IF($J124="Nso",0,VLOOKUP($A121,'Class-9'!$B$9:$FL$108,159,0)))</f>
        <v/>
      </c>
      <c r="N147" s="1075"/>
      <c r="O147" s="1076"/>
    </row>
    <row r="148" spans="1:15" ht="33.75" customHeight="1">
      <c r="A148" s="1138"/>
      <c r="B148" s="417" t="s">
        <v>200</v>
      </c>
      <c r="C148" s="1069"/>
      <c r="D148" s="1070"/>
      <c r="E148" s="1070"/>
      <c r="F148" s="1071"/>
      <c r="G148" s="1071"/>
      <c r="H148" s="261" t="s">
        <v>119</v>
      </c>
      <c r="I148" s="1077" t="s">
        <v>67</v>
      </c>
      <c r="J148" s="1078"/>
      <c r="K148" s="1078"/>
      <c r="L148" s="1079">
        <f>IF($J124="TC","Transferred",IF($J124="Nso","NameSeparated",VLOOKUP($A121,'Class-9'!$B$9:$FL$108,167,0)))</f>
        <v>0</v>
      </c>
      <c r="M148" s="1079"/>
      <c r="N148" s="1079"/>
      <c r="O148" s="1080"/>
    </row>
    <row r="149" spans="1:15" ht="33.75" customHeight="1">
      <c r="A149" s="1138"/>
      <c r="B149" s="417" t="s">
        <v>200</v>
      </c>
      <c r="C149" s="1081" t="str">
        <f>'Class-9'!$DF$3</f>
        <v>Foundation Of Information Tech.</v>
      </c>
      <c r="D149" s="1082"/>
      <c r="E149" s="1083"/>
      <c r="F149" s="1217" t="str">
        <f>IF($J124="TC",0,IF($J124="Nso",0,VLOOKUP($A121,'Class-9'!$B$9:$GP$108,185,0)))</f>
        <v>0/200</v>
      </c>
      <c r="G149" s="1217"/>
      <c r="H149" s="463" t="str">
        <f>IF($J124="TC",0,IF($J124="Nso",0,VLOOKUP($A121,'Class-9'!$B$9:$GP$108,120,0)))</f>
        <v/>
      </c>
      <c r="I149" s="1085" t="s">
        <v>79</v>
      </c>
      <c r="J149" s="1086"/>
      <c r="K149" s="1086"/>
      <c r="L149" s="1087">
        <f>'Class-9'!$T$2</f>
        <v>44676</v>
      </c>
      <c r="M149" s="1088"/>
      <c r="N149" s="1088"/>
      <c r="O149" s="1089"/>
    </row>
    <row r="150" spans="1:15" ht="33.75" customHeight="1">
      <c r="A150" s="1138"/>
      <c r="B150" s="417" t="s">
        <v>200</v>
      </c>
      <c r="C150" s="1090" t="str">
        <f>'Class-9'!$DR$3</f>
        <v>Health &amp; Phy. Edu.</v>
      </c>
      <c r="D150" s="1084"/>
      <c r="E150" s="1084"/>
      <c r="F150" s="1207" t="str">
        <f>IF($J124="TC",0,IF($J124="Nso",0,VLOOKUP($A121,'Class-9'!$B$9:$GP$108,189,0)))</f>
        <v>0/200</v>
      </c>
      <c r="G150" s="1208"/>
      <c r="H150" s="463" t="str">
        <f>IF($J124="TC",0,IF($J124="Nso",0,VLOOKUP($A121,'Class-9'!$B$9:$GP$108,132,0)))</f>
        <v/>
      </c>
      <c r="I150" s="1091"/>
      <c r="J150" s="1092"/>
      <c r="K150" s="1092"/>
      <c r="L150" s="1092"/>
      <c r="M150" s="1092"/>
      <c r="N150" s="1092"/>
      <c r="O150" s="1093"/>
    </row>
    <row r="151" spans="1:15" ht="33.75" customHeight="1">
      <c r="A151" s="1138"/>
      <c r="B151" s="417" t="s">
        <v>200</v>
      </c>
      <c r="C151" s="1028" t="str">
        <f>'Class-9'!$ED$3</f>
        <v>S.U.P.W.</v>
      </c>
      <c r="D151" s="1029"/>
      <c r="E151" s="1029"/>
      <c r="F151" s="1207" t="str">
        <f>IF($J124="TC",0,IF($J124="Nso",0,VLOOKUP($A121,'Class-9'!$B$9:$GP$108,193,0)))</f>
        <v>0/100</v>
      </c>
      <c r="G151" s="1208"/>
      <c r="H151" s="463" t="str">
        <f>IF($J124="TC",0,IF($J124="Nso",0,VLOOKUP($A121,'Class-9'!$B$9:$GP$108,138,0)))</f>
        <v/>
      </c>
      <c r="I151" s="1094"/>
      <c r="J151" s="1095"/>
      <c r="K151" s="1095"/>
      <c r="L151" s="1095"/>
      <c r="M151" s="1095"/>
      <c r="N151" s="1095"/>
      <c r="O151" s="1096"/>
    </row>
    <row r="152" spans="1:15" ht="33.75" customHeight="1">
      <c r="A152" s="1138"/>
      <c r="B152" s="417" t="s">
        <v>200</v>
      </c>
      <c r="C152" s="1028" t="str">
        <f>'Class-9'!$EJ$3</f>
        <v>ART EDUCATION</v>
      </c>
      <c r="D152" s="1029"/>
      <c r="E152" s="1029"/>
      <c r="F152" s="1207" t="str">
        <f>IF($J123="TC",0,IF($J123="Nso",0,VLOOKUP($A121,'Class-9'!$B$9:$GP$108,197,0)))</f>
        <v>0/100</v>
      </c>
      <c r="G152" s="1208"/>
      <c r="H152" s="463" t="str">
        <f>IF($J123="TC",0,IF($J123="Nso",0,VLOOKUP($A121,'Class-9'!$B$9:$GP$108,144,0)))</f>
        <v/>
      </c>
      <c r="I152" s="1032" t="s">
        <v>92</v>
      </c>
      <c r="J152" s="1033"/>
      <c r="K152" s="1033"/>
      <c r="L152" s="1033"/>
      <c r="M152" s="1033"/>
      <c r="N152" s="1033"/>
      <c r="O152" s="1034"/>
    </row>
    <row r="153" spans="1:15" ht="33.75" customHeight="1" thickBot="1">
      <c r="A153" s="1138"/>
      <c r="B153" s="417" t="s">
        <v>200</v>
      </c>
      <c r="C153" s="1035" t="str">
        <f>'Class-9'!$EP$3</f>
        <v>H &amp; C RAJ</v>
      </c>
      <c r="D153" s="1036"/>
      <c r="E153" s="1036"/>
      <c r="F153" s="1209" t="str">
        <f>IF($J124="TC",0,IF($J124="Nso",0,VLOOKUP($A121,'Class-9'!$B$9:$GU$108,201,0)))</f>
        <v>0/200</v>
      </c>
      <c r="G153" s="1210"/>
      <c r="H153" s="464" t="str">
        <f>IF($J124="TC",0,IF($J124="Nso",0,VLOOKUP($A121,'Class-9'!$B$9:$GU$108,156,0)))</f>
        <v/>
      </c>
      <c r="I153" s="1032" t="s">
        <v>73</v>
      </c>
      <c r="J153" s="1033"/>
      <c r="K153" s="1033"/>
      <c r="L153" s="1033"/>
      <c r="M153" s="1033"/>
      <c r="N153" s="1033"/>
      <c r="O153" s="1034"/>
    </row>
    <row r="154" spans="1:15" ht="33.75" customHeight="1">
      <c r="A154" s="1138"/>
      <c r="B154" s="417" t="s">
        <v>200</v>
      </c>
      <c r="C154" s="1046" t="s">
        <v>204</v>
      </c>
      <c r="D154" s="1047"/>
      <c r="E154" s="1048"/>
      <c r="F154" s="1211" t="s">
        <v>205</v>
      </c>
      <c r="G154" s="1212"/>
      <c r="H154" s="465" t="s">
        <v>34</v>
      </c>
      <c r="I154" s="1039" t="s">
        <v>74</v>
      </c>
      <c r="J154" s="1033"/>
      <c r="K154" s="1033"/>
      <c r="L154" s="1033"/>
      <c r="M154" s="1033"/>
      <c r="N154" s="1033"/>
      <c r="O154" s="1034"/>
    </row>
    <row r="155" spans="1:15" ht="33.75" customHeight="1">
      <c r="A155" s="1138"/>
      <c r="B155" s="417" t="s">
        <v>200</v>
      </c>
      <c r="C155" s="1049"/>
      <c r="D155" s="1050"/>
      <c r="E155" s="1051"/>
      <c r="F155" s="1213" t="s">
        <v>206</v>
      </c>
      <c r="G155" s="1214"/>
      <c r="H155" s="466" t="s">
        <v>203</v>
      </c>
      <c r="I155" s="1040" t="s">
        <v>75</v>
      </c>
      <c r="J155" s="1041"/>
      <c r="K155" s="1041"/>
      <c r="L155" s="1041"/>
      <c r="M155" s="1041"/>
      <c r="N155" s="1041"/>
      <c r="O155" s="1042"/>
    </row>
    <row r="156" spans="1:15" ht="33.75" customHeight="1">
      <c r="A156" s="1138"/>
      <c r="B156" s="417" t="s">
        <v>200</v>
      </c>
      <c r="C156" s="1049"/>
      <c r="D156" s="1050"/>
      <c r="E156" s="1051"/>
      <c r="F156" s="1213" t="s">
        <v>210</v>
      </c>
      <c r="G156" s="1214"/>
      <c r="H156" s="466" t="s">
        <v>68</v>
      </c>
      <c r="I156" s="1043"/>
      <c r="J156" s="1044"/>
      <c r="K156" s="1044"/>
      <c r="L156" s="1044"/>
      <c r="M156" s="1044"/>
      <c r="N156" s="1044"/>
      <c r="O156" s="1045"/>
    </row>
    <row r="157" spans="1:15" ht="33.75" customHeight="1">
      <c r="A157" s="1138"/>
      <c r="B157" s="417" t="s">
        <v>200</v>
      </c>
      <c r="C157" s="1049"/>
      <c r="D157" s="1050"/>
      <c r="E157" s="1051"/>
      <c r="F157" s="1213" t="s">
        <v>211</v>
      </c>
      <c r="G157" s="1214"/>
      <c r="H157" s="466" t="s">
        <v>69</v>
      </c>
      <c r="I157" s="1043"/>
      <c r="J157" s="1044"/>
      <c r="K157" s="1044"/>
      <c r="L157" s="1044"/>
      <c r="M157" s="1044"/>
      <c r="N157" s="1044"/>
      <c r="O157" s="1045"/>
    </row>
    <row r="158" spans="1:15" ht="33.75" customHeight="1">
      <c r="A158" s="1138"/>
      <c r="B158" s="417" t="s">
        <v>200</v>
      </c>
      <c r="C158" s="1049"/>
      <c r="D158" s="1050"/>
      <c r="E158" s="1051"/>
      <c r="F158" s="1213" t="s">
        <v>120</v>
      </c>
      <c r="G158" s="1214"/>
      <c r="H158" s="466" t="s">
        <v>71</v>
      </c>
      <c r="I158" s="1022" t="s">
        <v>93</v>
      </c>
      <c r="J158" s="1023"/>
      <c r="K158" s="1023"/>
      <c r="L158" s="1023"/>
      <c r="M158" s="1023"/>
      <c r="N158" s="1023"/>
      <c r="O158" s="1024"/>
    </row>
    <row r="159" spans="1:15" ht="33.75" customHeight="1" thickBot="1">
      <c r="A159" s="1138"/>
      <c r="B159" s="418" t="s">
        <v>200</v>
      </c>
      <c r="C159" s="1052"/>
      <c r="D159" s="1053"/>
      <c r="E159" s="1054"/>
      <c r="F159" s="1215" t="s">
        <v>208</v>
      </c>
      <c r="G159" s="1216"/>
      <c r="H159" s="467" t="s">
        <v>70</v>
      </c>
      <c r="I159" s="1025"/>
      <c r="J159" s="1026"/>
      <c r="K159" s="1026"/>
      <c r="L159" s="1026"/>
      <c r="M159" s="1026"/>
      <c r="N159" s="1026"/>
      <c r="O159" s="1027"/>
    </row>
    <row r="160" spans="1:15" ht="121.5" customHeight="1" thickTop="1">
      <c r="A160" s="437" t="s">
        <v>191</v>
      </c>
    </row>
    <row r="161" spans="1:16" ht="24.75" customHeight="1" thickBot="1">
      <c r="A161" s="471">
        <f>A121+1</f>
        <v>5</v>
      </c>
      <c r="B161" s="1137" t="s">
        <v>56</v>
      </c>
      <c r="C161" s="1137"/>
      <c r="D161" s="1137"/>
      <c r="E161" s="1137"/>
      <c r="F161" s="1137"/>
      <c r="G161" s="1137"/>
      <c r="H161" s="1137"/>
      <c r="I161" s="1137"/>
      <c r="J161" s="1137"/>
      <c r="K161" s="1137"/>
      <c r="L161" s="1137"/>
      <c r="M161" s="1137"/>
      <c r="N161" s="1137"/>
      <c r="O161" s="1137"/>
    </row>
    <row r="162" spans="1:16" s="430" customFormat="1" ht="66" customHeight="1" thickTop="1">
      <c r="A162" s="1138"/>
      <c r="B162" s="1139"/>
      <c r="C162" s="1140"/>
      <c r="D162" s="1225" t="str">
        <f>Master!$E$8</f>
        <v>Govt. Sr. Secondary School Raimalwada</v>
      </c>
      <c r="E162" s="1226"/>
      <c r="F162" s="1226"/>
      <c r="G162" s="1226"/>
      <c r="H162" s="1226"/>
      <c r="I162" s="1226"/>
      <c r="J162" s="1226"/>
      <c r="K162" s="1226"/>
      <c r="L162" s="1226"/>
      <c r="M162" s="1226"/>
      <c r="N162" s="1226"/>
      <c r="O162" s="1227"/>
    </row>
    <row r="163" spans="1:16" ht="26.25" customHeight="1" thickBot="1">
      <c r="A163" s="1138"/>
      <c r="B163" s="1141"/>
      <c r="C163" s="1142"/>
      <c r="D163" s="1146" t="str">
        <f>Master!$E$11</f>
        <v>P.S.-Bapini (Jodhpur)</v>
      </c>
      <c r="E163" s="1147"/>
      <c r="F163" s="1147"/>
      <c r="G163" s="1147"/>
      <c r="H163" s="1147"/>
      <c r="I163" s="1147"/>
      <c r="J163" s="1147"/>
      <c r="K163" s="1147"/>
      <c r="L163" s="1147"/>
      <c r="M163" s="1147"/>
      <c r="N163" s="1147"/>
      <c r="O163" s="1148"/>
    </row>
    <row r="164" spans="1:16" ht="21.75" customHeight="1">
      <c r="A164" s="1138"/>
      <c r="B164" s="262"/>
      <c r="C164" s="1149" t="s">
        <v>183</v>
      </c>
      <c r="D164" s="1150"/>
      <c r="E164" s="1150"/>
      <c r="F164" s="1150"/>
      <c r="G164" s="1151"/>
      <c r="H164" s="1158" t="s">
        <v>156</v>
      </c>
      <c r="I164" s="1158"/>
      <c r="J164" s="1161">
        <f>VLOOKUP($A161,'Class-9'!$B$9:$K$108,6)</f>
        <v>0</v>
      </c>
      <c r="K164" s="1162"/>
      <c r="L164" s="1167" t="s">
        <v>76</v>
      </c>
      <c r="M164" s="1168"/>
      <c r="N164" s="1169" t="str">
        <f>Master!$E$14</f>
        <v>08151106901</v>
      </c>
      <c r="O164" s="1170"/>
    </row>
    <row r="165" spans="1:16" ht="21.75" customHeight="1">
      <c r="A165" s="1138"/>
      <c r="B165" s="37"/>
      <c r="C165" s="1152"/>
      <c r="D165" s="1153"/>
      <c r="E165" s="1153"/>
      <c r="F165" s="1153"/>
      <c r="G165" s="1154"/>
      <c r="H165" s="1159"/>
      <c r="I165" s="1159"/>
      <c r="J165" s="1163"/>
      <c r="K165" s="1164"/>
      <c r="L165" s="1171" t="s">
        <v>72</v>
      </c>
      <c r="M165" s="1172"/>
      <c r="N165" s="1172"/>
      <c r="O165" s="1173"/>
      <c r="P165" s="104" t="s">
        <v>191</v>
      </c>
    </row>
    <row r="166" spans="1:16" ht="21.75" customHeight="1" thickBot="1">
      <c r="A166" s="1138"/>
      <c r="B166" s="37"/>
      <c r="C166" s="1155"/>
      <c r="D166" s="1156"/>
      <c r="E166" s="1156"/>
      <c r="F166" s="1156"/>
      <c r="G166" s="1157"/>
      <c r="H166" s="1160"/>
      <c r="I166" s="1160"/>
      <c r="J166" s="1165"/>
      <c r="K166" s="1166"/>
      <c r="L166" s="1174" t="s">
        <v>57</v>
      </c>
      <c r="M166" s="1175"/>
      <c r="N166" s="1176" t="str">
        <f>Master!$E$6</f>
        <v>2021-22</v>
      </c>
      <c r="O166" s="1177"/>
    </row>
    <row r="167" spans="1:16" ht="33.75" customHeight="1">
      <c r="A167" s="1138"/>
      <c r="B167" s="417" t="s">
        <v>200</v>
      </c>
      <c r="C167" s="1228" t="s">
        <v>22</v>
      </c>
      <c r="D167" s="1229"/>
      <c r="E167" s="1229"/>
      <c r="F167" s="1230"/>
      <c r="G167" s="438" t="s">
        <v>181</v>
      </c>
      <c r="H167" s="1231">
        <f>VLOOKUP($A161,'Class-9'!$B$9:$FL$108,4,0)</f>
        <v>0</v>
      </c>
      <c r="I167" s="1231"/>
      <c r="J167" s="1231"/>
      <c r="K167" s="1231"/>
      <c r="L167" s="1231"/>
      <c r="M167" s="1231"/>
      <c r="N167" s="1231"/>
      <c r="O167" s="1232"/>
    </row>
    <row r="168" spans="1:16" ht="33.75" customHeight="1">
      <c r="A168" s="1138"/>
      <c r="B168" s="417" t="s">
        <v>200</v>
      </c>
      <c r="C168" s="1233" t="s">
        <v>24</v>
      </c>
      <c r="D168" s="1234"/>
      <c r="E168" s="1234"/>
      <c r="F168" s="1235"/>
      <c r="G168" s="439" t="s">
        <v>181</v>
      </c>
      <c r="H168" s="1236">
        <f>VLOOKUP($A161,'Class-9'!$B$9:$FL$108,7,0)</f>
        <v>0</v>
      </c>
      <c r="I168" s="1236"/>
      <c r="J168" s="1236"/>
      <c r="K168" s="1236"/>
      <c r="L168" s="1236"/>
      <c r="M168" s="1236"/>
      <c r="N168" s="1236"/>
      <c r="O168" s="1237"/>
    </row>
    <row r="169" spans="1:16" ht="33.75" customHeight="1">
      <c r="A169" s="1138"/>
      <c r="B169" s="417" t="s">
        <v>200</v>
      </c>
      <c r="C169" s="1233" t="s">
        <v>25</v>
      </c>
      <c r="D169" s="1234"/>
      <c r="E169" s="1234"/>
      <c r="F169" s="1235"/>
      <c r="G169" s="439" t="s">
        <v>181</v>
      </c>
      <c r="H169" s="1236">
        <f>VLOOKUP($A161,'Class-9'!$B$9:$FL$108,8,0)</f>
        <v>0</v>
      </c>
      <c r="I169" s="1236"/>
      <c r="J169" s="1236"/>
      <c r="K169" s="1236"/>
      <c r="L169" s="1236"/>
      <c r="M169" s="1236"/>
      <c r="N169" s="1236"/>
      <c r="O169" s="1237"/>
    </row>
    <row r="170" spans="1:16" ht="33.75" customHeight="1">
      <c r="A170" s="1138"/>
      <c r="B170" s="417" t="s">
        <v>200</v>
      </c>
      <c r="C170" s="1233" t="s">
        <v>58</v>
      </c>
      <c r="D170" s="1234"/>
      <c r="E170" s="1234"/>
      <c r="F170" s="1235"/>
      <c r="G170" s="439" t="s">
        <v>181</v>
      </c>
      <c r="H170" s="1236">
        <f>VLOOKUP($A161,'Class-9'!$B$9:$FL$108,9,0)</f>
        <v>0</v>
      </c>
      <c r="I170" s="1236"/>
      <c r="J170" s="1236"/>
      <c r="K170" s="1236"/>
      <c r="L170" s="1236"/>
      <c r="M170" s="1236"/>
      <c r="N170" s="1236"/>
      <c r="O170" s="1237"/>
    </row>
    <row r="171" spans="1:16" ht="33.75" customHeight="1">
      <c r="A171" s="1138"/>
      <c r="B171" s="417" t="s">
        <v>200</v>
      </c>
      <c r="C171" s="1233" t="s">
        <v>59</v>
      </c>
      <c r="D171" s="1234"/>
      <c r="E171" s="1234"/>
      <c r="F171" s="1235"/>
      <c r="G171" s="439" t="s">
        <v>181</v>
      </c>
      <c r="H171" s="1238" t="str">
        <f>CONCATENATE('Class-9'!$G$4,'Class-9'!$J$4)</f>
        <v>9(A)</v>
      </c>
      <c r="I171" s="1236"/>
      <c r="J171" s="1236"/>
      <c r="K171" s="1236"/>
      <c r="L171" s="1236"/>
      <c r="M171" s="1236"/>
      <c r="N171" s="1236"/>
      <c r="O171" s="1237"/>
    </row>
    <row r="172" spans="1:16" ht="33.75" customHeight="1" thickBot="1">
      <c r="A172" s="1138"/>
      <c r="B172" s="417" t="s">
        <v>200</v>
      </c>
      <c r="C172" s="1239" t="s">
        <v>27</v>
      </c>
      <c r="D172" s="1240"/>
      <c r="E172" s="1240"/>
      <c r="F172" s="1241"/>
      <c r="G172" s="440" t="s">
        <v>181</v>
      </c>
      <c r="H172" s="1242">
        <f>VLOOKUP($A161,'Class-9'!$B$9:$FL$108,10,0)</f>
        <v>0</v>
      </c>
      <c r="I172" s="1242"/>
      <c r="J172" s="1242"/>
      <c r="K172" s="1242"/>
      <c r="L172" s="1242"/>
      <c r="M172" s="1242"/>
      <c r="N172" s="1242"/>
      <c r="O172" s="1243"/>
    </row>
    <row r="173" spans="1:16" ht="33.75" customHeight="1">
      <c r="A173" s="1138"/>
      <c r="B173" s="417" t="s">
        <v>200</v>
      </c>
      <c r="C173" s="1244" t="s">
        <v>60</v>
      </c>
      <c r="D173" s="1245"/>
      <c r="E173" s="1248" t="s">
        <v>81</v>
      </c>
      <c r="F173" s="1248" t="s">
        <v>82</v>
      </c>
      <c r="G173" s="1250" t="s">
        <v>32</v>
      </c>
      <c r="H173" s="1252" t="s">
        <v>61</v>
      </c>
      <c r="I173" s="1252"/>
      <c r="J173" s="1253"/>
      <c r="K173" s="1254" t="s">
        <v>97</v>
      </c>
      <c r="L173" s="1255"/>
      <c r="M173" s="1256"/>
      <c r="N173" s="1248" t="s">
        <v>88</v>
      </c>
      <c r="O173" s="1218" t="s">
        <v>118</v>
      </c>
    </row>
    <row r="174" spans="1:16" ht="33.75" customHeight="1">
      <c r="A174" s="1138"/>
      <c r="B174" s="417" t="s">
        <v>200</v>
      </c>
      <c r="C174" s="1246"/>
      <c r="D174" s="1247"/>
      <c r="E174" s="1249"/>
      <c r="F174" s="1249"/>
      <c r="G174" s="1251"/>
      <c r="H174" s="468" t="s">
        <v>31</v>
      </c>
      <c r="I174" s="470" t="s">
        <v>194</v>
      </c>
      <c r="J174" s="469" t="s">
        <v>32</v>
      </c>
      <c r="K174" s="468" t="s">
        <v>31</v>
      </c>
      <c r="L174" s="470" t="s">
        <v>194</v>
      </c>
      <c r="M174" s="469" t="s">
        <v>32</v>
      </c>
      <c r="N174" s="1249"/>
      <c r="O174" s="1219"/>
    </row>
    <row r="175" spans="1:16" ht="48" customHeight="1" thickBot="1">
      <c r="A175" s="1138"/>
      <c r="B175" s="417" t="s">
        <v>200</v>
      </c>
      <c r="C175" s="1102" t="s">
        <v>62</v>
      </c>
      <c r="D175" s="1103"/>
      <c r="E175" s="441">
        <f>'Class-9'!$L$7</f>
        <v>10</v>
      </c>
      <c r="F175" s="441">
        <f>'Class-9'!$M$7</f>
        <v>10</v>
      </c>
      <c r="G175" s="442">
        <f>SUM(E175:F175)</f>
        <v>20</v>
      </c>
      <c r="H175" s="441">
        <f>'Class-9'!$O$7</f>
        <v>24</v>
      </c>
      <c r="I175" s="441">
        <f>'Class-9'!$P$7</f>
        <v>6</v>
      </c>
      <c r="J175" s="442">
        <f>SUM(H175:I175)</f>
        <v>30</v>
      </c>
      <c r="K175" s="441">
        <f>'Class-9'!$R$7</f>
        <v>40</v>
      </c>
      <c r="L175" s="441">
        <f>'Class-9'!$S$7</f>
        <v>10</v>
      </c>
      <c r="M175" s="442">
        <f>SUM(K175:L175)</f>
        <v>50</v>
      </c>
      <c r="N175" s="441">
        <f>SUM(G175,J175,M175)</f>
        <v>100</v>
      </c>
      <c r="O175" s="1220"/>
    </row>
    <row r="176" spans="1:16" ht="48" customHeight="1">
      <c r="A176" s="1138"/>
      <c r="B176" s="417" t="s">
        <v>200</v>
      </c>
      <c r="C176" s="1104" t="str">
        <f>'Class-9'!$L$3</f>
        <v>HINDI</v>
      </c>
      <c r="D176" s="1105"/>
      <c r="E176" s="443">
        <f>IF($J164="TC",0,IF($J164="Nso",0,VLOOKUP($A161,'Class-9'!$B$9:$FL$108,11,0)))</f>
        <v>0</v>
      </c>
      <c r="F176" s="443">
        <f>IF($J164="TC",0,IF($J164="Nso",0,VLOOKUP($A161,'Class-9'!$B$9:$FL$108,12,0)))</f>
        <v>0</v>
      </c>
      <c r="G176" s="444">
        <f t="shared" ref="G176:G183" si="16">SUM(E176:F176)</f>
        <v>0</v>
      </c>
      <c r="H176" s="443">
        <f>IF($J164="TC",0,IF($J164="Nso",0,VLOOKUP($A161,'Class-9'!$B$9:$FL$108,14,0)))</f>
        <v>0</v>
      </c>
      <c r="I176" s="443">
        <f>IF($J164="TC",0,IF($J164="Nso",0,VLOOKUP($A161,'Class-9'!$B$9:$FL$108,15,0)))</f>
        <v>0</v>
      </c>
      <c r="J176" s="444">
        <f t="shared" ref="J176:J183" si="17">SUM(H176:I176)</f>
        <v>0</v>
      </c>
      <c r="K176" s="443">
        <f>IF($J164="TC",0,IF($J164="Nso",0,VLOOKUP($A161,'Class-9'!$B$9:$FL$108,17,0)))</f>
        <v>0</v>
      </c>
      <c r="L176" s="443">
        <f>IF($J164="Nso",0,VLOOKUP($A161,'Class-9'!$B$9:$FL$108,18,0))</f>
        <v>0</v>
      </c>
      <c r="M176" s="444">
        <f t="shared" ref="M176:M183" si="18">SUM(K176:L176)</f>
        <v>0</v>
      </c>
      <c r="N176" s="443">
        <f t="shared" ref="N176:N183" si="19">SUM(G176,J176,M176)</f>
        <v>0</v>
      </c>
      <c r="O176" s="457" t="str">
        <f>IF($J164="TC",0,IF($J164="Nso",0,VLOOKUP($A161,'Class-9'!$B$9:$FL$108,24,0)))</f>
        <v/>
      </c>
    </row>
    <row r="177" spans="1:15" ht="48" customHeight="1" thickBot="1">
      <c r="A177" s="1138"/>
      <c r="B177" s="417" t="s">
        <v>200</v>
      </c>
      <c r="C177" s="1106" t="str">
        <f>'Class-9'!$Z$3</f>
        <v>ENGLISH</v>
      </c>
      <c r="D177" s="1107"/>
      <c r="E177" s="445">
        <f>IF($J164="TC",0,IF($J164="Nso",0,VLOOKUP($A161,'Class-9'!$B$9:$FL$108,25,0)))</f>
        <v>0</v>
      </c>
      <c r="F177" s="445">
        <f>IF($J164="TC",0,IF($J164="Nso",0,VLOOKUP($A161,'Class-9'!$B$9:$FL$108,26,0)))</f>
        <v>0</v>
      </c>
      <c r="G177" s="446">
        <f t="shared" si="16"/>
        <v>0</v>
      </c>
      <c r="H177" s="447">
        <f>IF($J164="TC",0,IF($J164="Nso",0,VLOOKUP($A161,'Class-9'!$B$9:$FL$108,28,0)))</f>
        <v>0</v>
      </c>
      <c r="I177" s="445">
        <f>IF($J164="TC",0,IF($J164="Nso",0,VLOOKUP($A161,'Class-9'!$B$9:$FL$108,29,0)))</f>
        <v>0</v>
      </c>
      <c r="J177" s="446">
        <f t="shared" si="17"/>
        <v>0</v>
      </c>
      <c r="K177" s="445">
        <f>IF($J164="TC",0,IF($J164="Nso",0,VLOOKUP($A161,'Class-9'!$B$9:$FL$108,31,0)))</f>
        <v>0</v>
      </c>
      <c r="L177" s="445">
        <f>IF($J164="Nso",0,VLOOKUP($A161,'Class-9'!$B$9:$FL$108,32,0))</f>
        <v>0</v>
      </c>
      <c r="M177" s="446">
        <f t="shared" si="18"/>
        <v>0</v>
      </c>
      <c r="N177" s="445">
        <f t="shared" si="19"/>
        <v>0</v>
      </c>
      <c r="O177" s="458" t="str">
        <f>IF($J164="TC",0,IF($J164="Nso",0,VLOOKUP($A161,'Class-9'!$B$9:$FL$108,38,0)))</f>
        <v/>
      </c>
    </row>
    <row r="178" spans="1:15" ht="48" customHeight="1" thickBot="1">
      <c r="A178" s="1138"/>
      <c r="B178" s="417" t="s">
        <v>200</v>
      </c>
      <c r="C178" s="1108" t="s">
        <v>62</v>
      </c>
      <c r="D178" s="1109"/>
      <c r="E178" s="448">
        <f>'Class-9'!$AN$7</f>
        <v>20</v>
      </c>
      <c r="F178" s="448">
        <f>'Class-9'!$AO$7</f>
        <v>20</v>
      </c>
      <c r="G178" s="449">
        <f t="shared" si="16"/>
        <v>40</v>
      </c>
      <c r="H178" s="448">
        <f>'Class-9'!$AQ$7</f>
        <v>48</v>
      </c>
      <c r="I178" s="448">
        <f>'Class-9'!$AR$7</f>
        <v>12</v>
      </c>
      <c r="J178" s="449">
        <f t="shared" si="17"/>
        <v>60</v>
      </c>
      <c r="K178" s="448">
        <f>'Class-9'!$AT$7</f>
        <v>80</v>
      </c>
      <c r="L178" s="448">
        <f>'Class-9'!$AU$7</f>
        <v>20</v>
      </c>
      <c r="M178" s="449">
        <f t="shared" si="18"/>
        <v>100</v>
      </c>
      <c r="N178" s="448">
        <f t="shared" si="19"/>
        <v>200</v>
      </c>
      <c r="O178" s="427" t="s">
        <v>201</v>
      </c>
    </row>
    <row r="179" spans="1:15" ht="48" customHeight="1">
      <c r="A179" s="1138"/>
      <c r="B179" s="417" t="s">
        <v>200</v>
      </c>
      <c r="C179" s="1110" t="str">
        <f>'Class-9'!$AN$3</f>
        <v>SANSKRIT-I</v>
      </c>
      <c r="D179" s="1111"/>
      <c r="E179" s="443">
        <f>IF($J164="TC",0,IF($J164="Nso",0,VLOOKUP($A161,'Class-9'!$B$9:$FL$108,39,0)))</f>
        <v>0</v>
      </c>
      <c r="F179" s="443">
        <f>IF($J164="TC",0,IF($J164="TC",0,IF($J164="Nso",0,VLOOKUP($A161,'Class-9'!$B$9:$FL$108,40,0))))</f>
        <v>0</v>
      </c>
      <c r="G179" s="450">
        <f t="shared" si="16"/>
        <v>0</v>
      </c>
      <c r="H179" s="451">
        <f>IF($J164="TC",0,IF($J164="Nso",0,VLOOKUP($A161,'Class-9'!$B$9:$FL$108,42,0)))</f>
        <v>0</v>
      </c>
      <c r="I179" s="443">
        <f>IF($J164="TC",0,IF($J164="Nso",0,VLOOKUP($A161,'Class-9'!$B$9:$FL$108,43,0)))</f>
        <v>0</v>
      </c>
      <c r="J179" s="450">
        <f t="shared" si="17"/>
        <v>0</v>
      </c>
      <c r="K179" s="443">
        <f>IF($J164="TC",0,IF($J164="Nso",0,VLOOKUP($A161,'Class-9'!$B$9:$FL$108,45,0)))</f>
        <v>0</v>
      </c>
      <c r="L179" s="443">
        <f>IF($J164="Nso",0,VLOOKUP($A161,'Class-9'!$B$9:$FL$108,46,0))</f>
        <v>0</v>
      </c>
      <c r="M179" s="450">
        <f t="shared" si="18"/>
        <v>0</v>
      </c>
      <c r="N179" s="443">
        <f t="shared" si="19"/>
        <v>0</v>
      </c>
      <c r="O179" s="457" t="str">
        <f>IF($J164="TC",0,IF($J164="Nso",0,VLOOKUP($A161,'Class-9'!$B$9:$FL$108,52,0)))</f>
        <v/>
      </c>
    </row>
    <row r="180" spans="1:15" ht="48" customHeight="1">
      <c r="A180" s="1138"/>
      <c r="B180" s="417" t="s">
        <v>200</v>
      </c>
      <c r="C180" s="1112" t="str">
        <f>'Class-9'!$BB$3</f>
        <v>SANSKRIT-II</v>
      </c>
      <c r="D180" s="1113"/>
      <c r="E180" s="443">
        <f>IF($J164="TC",0,IF($J164="Nso",0,VLOOKUP($A161,'Class-9'!$B$9:$FL$108,53,0)))</f>
        <v>0</v>
      </c>
      <c r="F180" s="443">
        <f>IF($J164="TC",0,IF($J164="Nso",0,VLOOKUP($A161,'Class-9'!$B$9:$FL$108,54,0)))</f>
        <v>0</v>
      </c>
      <c r="G180" s="452">
        <f t="shared" si="16"/>
        <v>0</v>
      </c>
      <c r="H180" s="453">
        <f>IF($J164="TC",0,IF($J164="Nso",0,VLOOKUP($A161,'Class-9'!$B$9:$FL$108,56,0)))</f>
        <v>0</v>
      </c>
      <c r="I180" s="443">
        <f>IF($J164="TC",0,IF($J164="Nso",0,VLOOKUP($A161,'Class-9'!$B$9:$FL$108,57,0)))</f>
        <v>0</v>
      </c>
      <c r="J180" s="452">
        <f t="shared" si="17"/>
        <v>0</v>
      </c>
      <c r="K180" s="443">
        <f>IF($J164="TC",0,IF($J164="Nso",0,VLOOKUP($A161,'Class-9'!$B$9:$FL$108,59,0)))</f>
        <v>0</v>
      </c>
      <c r="L180" s="443">
        <f>IF($J164="Nso",0,VLOOKUP($A161,'Class-9'!$B$9:$FL$108,60,0))</f>
        <v>0</v>
      </c>
      <c r="M180" s="452">
        <f t="shared" si="18"/>
        <v>0</v>
      </c>
      <c r="N180" s="443">
        <f t="shared" si="19"/>
        <v>0</v>
      </c>
      <c r="O180" s="457" t="str">
        <f>IF($J164="TC",0,IF($J164="Nso",0,VLOOKUP($A161,'Class-9'!$B$9:$FL$108,66,0)))</f>
        <v/>
      </c>
    </row>
    <row r="181" spans="1:15" ht="48" customHeight="1">
      <c r="A181" s="1138"/>
      <c r="B181" s="417" t="s">
        <v>200</v>
      </c>
      <c r="C181" s="1112" t="str">
        <f>'Class-9'!$BP$3</f>
        <v>MATHEMATICS</v>
      </c>
      <c r="D181" s="1113"/>
      <c r="E181" s="443">
        <f>IF($J164="TC",0,IF($J164="Nso",0,VLOOKUP($A161,'Class-9'!$B$9:$FL$108,67,0)))</f>
        <v>0</v>
      </c>
      <c r="F181" s="443">
        <f>IF($J164="TC",0,IF($J164="Nso",0,VLOOKUP($A161,'Class-9'!$B$9:$FL$108,68,0)))</f>
        <v>0</v>
      </c>
      <c r="G181" s="452">
        <f t="shared" si="16"/>
        <v>0</v>
      </c>
      <c r="H181" s="453">
        <f>IF($J164="TC",0,IF($J164="Nso",0,VLOOKUP($A161,'Class-9'!$B$9:$FL$108,70,0)))</f>
        <v>0</v>
      </c>
      <c r="I181" s="443">
        <f>IF($J164="TC",0,IF($J164="Nso",0,VLOOKUP($A161,'Class-9'!$B$9:$FL$108,71,0)))</f>
        <v>0</v>
      </c>
      <c r="J181" s="452">
        <f t="shared" si="17"/>
        <v>0</v>
      </c>
      <c r="K181" s="443">
        <f>IF($J164="TC",0,IF($J164="Nso",0,VLOOKUP($A161,'Class-9'!$B$9:$FL$108,73,0)))</f>
        <v>0</v>
      </c>
      <c r="L181" s="443">
        <f>IF($J164="Nso",0,VLOOKUP($A161,'Class-9'!$B$9:$FL$108,74,0))</f>
        <v>0</v>
      </c>
      <c r="M181" s="452">
        <f t="shared" si="18"/>
        <v>0</v>
      </c>
      <c r="N181" s="443">
        <f t="shared" si="19"/>
        <v>0</v>
      </c>
      <c r="O181" s="457" t="str">
        <f>IF($J164="TC",0,IF($J164="Nso",0,VLOOKUP($A161,'Class-9'!$B$9:$FL$108,80,0)))</f>
        <v/>
      </c>
    </row>
    <row r="182" spans="1:15" ht="48" customHeight="1">
      <c r="A182" s="1138"/>
      <c r="B182" s="417" t="s">
        <v>200</v>
      </c>
      <c r="C182" s="1114" t="str">
        <f>'Class-9'!$CD$3</f>
        <v>SCIENCE</v>
      </c>
      <c r="D182" s="1115"/>
      <c r="E182" s="454">
        <f>IF($J164="TC",0,IF($J164="Nso",0,VLOOKUP($A161,'Class-9'!$B$9:$FL$108,81,0)))</f>
        <v>0</v>
      </c>
      <c r="F182" s="454">
        <f>IF($J164="TC",0,IF($J164="Nso",0,VLOOKUP($A161,'Class-9'!$B$9:$FL$108,82,0)))</f>
        <v>0</v>
      </c>
      <c r="G182" s="455">
        <f t="shared" si="16"/>
        <v>0</v>
      </c>
      <c r="H182" s="456">
        <f>IF($J164="TC",0,IF($J164="Nso",0,VLOOKUP($A161,'Class-9'!$B$9:$FL$108,84,0)))</f>
        <v>0</v>
      </c>
      <c r="I182" s="454">
        <f>IF($J164="TC",0,IF($J164="Nso",0,VLOOKUP($A161,'Class-9'!$B$9:$FL$108,85,0)))</f>
        <v>0</v>
      </c>
      <c r="J182" s="455">
        <f t="shared" si="17"/>
        <v>0</v>
      </c>
      <c r="K182" s="454">
        <f>IF($J164="TC",0,IF($J164="Nso",0,VLOOKUP($A161,'Class-9'!$B$9:$FL$108,87,0)))</f>
        <v>0</v>
      </c>
      <c r="L182" s="454">
        <f>IF($J164="Nso",0,VLOOKUP($A161,'Class-9'!$B$9:$FL$108,88,0))</f>
        <v>0</v>
      </c>
      <c r="M182" s="455">
        <f t="shared" si="18"/>
        <v>0</v>
      </c>
      <c r="N182" s="454">
        <f t="shared" si="19"/>
        <v>0</v>
      </c>
      <c r="O182" s="459" t="str">
        <f>IF($J164="TC",0,IF($J164="Nso",0,VLOOKUP($A161,'Class-9'!$B$9:$FL$108,94,0)))</f>
        <v/>
      </c>
    </row>
    <row r="183" spans="1:15" ht="48" customHeight="1" thickBot="1">
      <c r="A183" s="1138"/>
      <c r="B183" s="417" t="s">
        <v>200</v>
      </c>
      <c r="C183" s="1114" t="str">
        <f>'Class-9'!$CR$3</f>
        <v>SOCIAL SCIENCE</v>
      </c>
      <c r="D183" s="1115"/>
      <c r="E183" s="454">
        <f>IF($J165="TC",0,IF($J164="Nso",0,VLOOKUP($A161,'Class-9'!$B$9:$FL$108,95,0)))</f>
        <v>0</v>
      </c>
      <c r="F183" s="454">
        <f>IF($J165="TC",0,IF($J164="Nso",0,VLOOKUP($A161,'Class-9'!$B$9:$FL$108,96,0)))</f>
        <v>0</v>
      </c>
      <c r="G183" s="455">
        <f t="shared" si="16"/>
        <v>0</v>
      </c>
      <c r="H183" s="456">
        <f>IF($J165="TC",0,IF($J164="Nso",0,VLOOKUP($A161,'Class-9'!$B$9:$FL$108,98,0)))</f>
        <v>0</v>
      </c>
      <c r="I183" s="454">
        <f>IF($J165="TC",0,IF($J164="Nso",0,VLOOKUP($A161,'Class-9'!$B$9:$FL$108,99,0)))</f>
        <v>0</v>
      </c>
      <c r="J183" s="455">
        <f t="shared" si="17"/>
        <v>0</v>
      </c>
      <c r="K183" s="454">
        <f>IF($J165="TC",0,IF($J164="Nso",0,VLOOKUP($A161,'Class-9'!$B$9:$FL$108,101,0)))</f>
        <v>0</v>
      </c>
      <c r="L183" s="454">
        <f>IF($J165="Nso",0,VLOOKUP($A161,'Class-9'!$B$9:$FL$108,102,0))</f>
        <v>0</v>
      </c>
      <c r="M183" s="455">
        <f t="shared" si="18"/>
        <v>0</v>
      </c>
      <c r="N183" s="454">
        <f t="shared" si="19"/>
        <v>0</v>
      </c>
      <c r="O183" s="459" t="str">
        <f>IF($J165="TC",0,IF($J164="Nso",0,VLOOKUP($A161,'Class-9'!$B$9:$FL$108,108,0)))</f>
        <v/>
      </c>
    </row>
    <row r="184" spans="1:15" ht="33.75" customHeight="1">
      <c r="A184" s="1138"/>
      <c r="B184" s="417" t="s">
        <v>200</v>
      </c>
      <c r="C184" s="1116" t="s">
        <v>89</v>
      </c>
      <c r="D184" s="1117"/>
      <c r="E184" s="1118"/>
      <c r="F184" s="1122" t="s">
        <v>90</v>
      </c>
      <c r="G184" s="1123"/>
      <c r="H184" s="1124" t="s">
        <v>91</v>
      </c>
      <c r="I184" s="1125"/>
      <c r="J184" s="1126" t="s">
        <v>47</v>
      </c>
      <c r="K184" s="1127"/>
      <c r="L184" s="415" t="s">
        <v>111</v>
      </c>
      <c r="M184" s="1221" t="s">
        <v>45</v>
      </c>
      <c r="N184" s="1222"/>
      <c r="O184" s="416" t="s">
        <v>49</v>
      </c>
    </row>
    <row r="185" spans="1:15" ht="33.75" customHeight="1" thickBot="1">
      <c r="A185" s="1138"/>
      <c r="B185" s="417" t="s">
        <v>200</v>
      </c>
      <c r="C185" s="1119"/>
      <c r="D185" s="1120"/>
      <c r="E185" s="1121"/>
      <c r="F185" s="1130">
        <f>IF($J164="TC",0,IF($J164="Nso",0,VLOOKUP($A161,'Class-9'!$B$9:$FL$108,160,0)))</f>
        <v>0</v>
      </c>
      <c r="G185" s="1131"/>
      <c r="H185" s="1130">
        <f>IF($J164="TC",0,IF($J164="Nso",0,VLOOKUP($A161,'Class-9'!$B$9:$FL$108,161,0)))</f>
        <v>0</v>
      </c>
      <c r="I185" s="1131"/>
      <c r="J185" s="1132">
        <f>IF($J164="TC",0,IF($J164="Nso",0,VLOOKUP($A161,'Class-9'!$B$9:$FL$108,162,0)))</f>
        <v>0</v>
      </c>
      <c r="K185" s="1133"/>
      <c r="L185" s="259" t="str">
        <f>IF($J164="TC",0,IF($J164="Nso",0,VLOOKUP($A161,'Class-9'!$B$9:$FL$108,163,0)))</f>
        <v/>
      </c>
      <c r="M185" s="1223" t="str">
        <f>IF($J164="TC","TC",IF($J164="Nso","NSO",VLOOKUP($A161,'Class-9'!$B$9:$FL$108,164,0)))</f>
        <v/>
      </c>
      <c r="N185" s="1224"/>
      <c r="O185" s="462" t="str">
        <f>IF($J164="Nso",0,VLOOKUP($A161,'Class-9'!$B$9:$FL$108,166,0))</f>
        <v/>
      </c>
    </row>
    <row r="186" spans="1:15" ht="33.75" customHeight="1">
      <c r="A186" s="1138"/>
      <c r="B186" s="417" t="s">
        <v>200</v>
      </c>
      <c r="C186" s="1061" t="s">
        <v>64</v>
      </c>
      <c r="D186" s="1062"/>
      <c r="E186" s="1062"/>
      <c r="F186" s="1062"/>
      <c r="G186" s="1062"/>
      <c r="H186" s="1063"/>
      <c r="I186" s="1064" t="s">
        <v>65</v>
      </c>
      <c r="J186" s="1065"/>
      <c r="K186" s="1065"/>
      <c r="L186" s="460">
        <f>VLOOKUP($A161,'Class-9'!$B$9:$FL$108,157,0)</f>
        <v>0</v>
      </c>
      <c r="M186" s="1066" t="s">
        <v>121</v>
      </c>
      <c r="N186" s="1067"/>
      <c r="O186" s="1068"/>
    </row>
    <row r="187" spans="1:15" ht="33.75" customHeight="1" thickBot="1">
      <c r="A187" s="1138"/>
      <c r="B187" s="417" t="s">
        <v>200</v>
      </c>
      <c r="C187" s="1069" t="s">
        <v>60</v>
      </c>
      <c r="D187" s="1070"/>
      <c r="E187" s="1070"/>
      <c r="F187" s="1071" t="s">
        <v>192</v>
      </c>
      <c r="G187" s="1071"/>
      <c r="H187" s="260" t="s">
        <v>53</v>
      </c>
      <c r="I187" s="1072" t="s">
        <v>66</v>
      </c>
      <c r="J187" s="1073"/>
      <c r="K187" s="1073"/>
      <c r="L187" s="461">
        <f>VLOOKUP($A161,'Class-9'!$B$9:$FL$108,158,0)</f>
        <v>0</v>
      </c>
      <c r="M187" s="1074" t="str">
        <f>IF($J164="TC",0,IF($J164="Nso",0,VLOOKUP($A161,'Class-9'!$B$9:$FL$108,159,0)))</f>
        <v/>
      </c>
      <c r="N187" s="1075"/>
      <c r="O187" s="1076"/>
    </row>
    <row r="188" spans="1:15" ht="33.75" customHeight="1">
      <c r="A188" s="1138"/>
      <c r="B188" s="417" t="s">
        <v>200</v>
      </c>
      <c r="C188" s="1069"/>
      <c r="D188" s="1070"/>
      <c r="E188" s="1070"/>
      <c r="F188" s="1071"/>
      <c r="G188" s="1071"/>
      <c r="H188" s="261" t="s">
        <v>119</v>
      </c>
      <c r="I188" s="1077" t="s">
        <v>67</v>
      </c>
      <c r="J188" s="1078"/>
      <c r="K188" s="1078"/>
      <c r="L188" s="1079">
        <f>IF($J164="TC","Transferred",IF($J164="Nso","NameSeparated",VLOOKUP($A161,'Class-9'!$B$9:$FL$108,167,0)))</f>
        <v>0</v>
      </c>
      <c r="M188" s="1079"/>
      <c r="N188" s="1079"/>
      <c r="O188" s="1080"/>
    </row>
    <row r="189" spans="1:15" ht="33.75" customHeight="1">
      <c r="A189" s="1138"/>
      <c r="B189" s="417" t="s">
        <v>200</v>
      </c>
      <c r="C189" s="1081" t="str">
        <f>'Class-9'!$DF$3</f>
        <v>Foundation Of Information Tech.</v>
      </c>
      <c r="D189" s="1082"/>
      <c r="E189" s="1083"/>
      <c r="F189" s="1217" t="str">
        <f>IF($J164="TC",0,IF($J164="Nso",0,VLOOKUP($A161,'Class-9'!$B$9:$GP$108,185,0)))</f>
        <v>0/200</v>
      </c>
      <c r="G189" s="1217"/>
      <c r="H189" s="463" t="str">
        <f>IF($J164="TC",0,IF($J164="Nso",0,VLOOKUP($A161,'Class-9'!$B$9:$GP$108,120,0)))</f>
        <v/>
      </c>
      <c r="I189" s="1085" t="s">
        <v>79</v>
      </c>
      <c r="J189" s="1086"/>
      <c r="K189" s="1086"/>
      <c r="L189" s="1087">
        <f>'Class-9'!$T$2</f>
        <v>44676</v>
      </c>
      <c r="M189" s="1088"/>
      <c r="N189" s="1088"/>
      <c r="O189" s="1089"/>
    </row>
    <row r="190" spans="1:15" ht="33.75" customHeight="1">
      <c r="A190" s="1138"/>
      <c r="B190" s="417" t="s">
        <v>200</v>
      </c>
      <c r="C190" s="1090" t="str">
        <f>'Class-9'!$DR$3</f>
        <v>Health &amp; Phy. Edu.</v>
      </c>
      <c r="D190" s="1084"/>
      <c r="E190" s="1084"/>
      <c r="F190" s="1207" t="str">
        <f>IF($J164="TC",0,IF($J164="Nso",0,VLOOKUP($A161,'Class-9'!$B$9:$GP$108,189,0)))</f>
        <v>0/200</v>
      </c>
      <c r="G190" s="1208"/>
      <c r="H190" s="463" t="str">
        <f>IF($J164="TC",0,IF($J164="Nso",0,VLOOKUP($A161,'Class-9'!$B$9:$GP$108,132,0)))</f>
        <v/>
      </c>
      <c r="I190" s="1091"/>
      <c r="J190" s="1092"/>
      <c r="K190" s="1092"/>
      <c r="L190" s="1092"/>
      <c r="M190" s="1092"/>
      <c r="N190" s="1092"/>
      <c r="O190" s="1093"/>
    </row>
    <row r="191" spans="1:15" ht="33.75" customHeight="1">
      <c r="A191" s="1138"/>
      <c r="B191" s="417" t="s">
        <v>200</v>
      </c>
      <c r="C191" s="1028" t="str">
        <f>'Class-9'!$ED$3</f>
        <v>S.U.P.W.</v>
      </c>
      <c r="D191" s="1029"/>
      <c r="E191" s="1029"/>
      <c r="F191" s="1207" t="str">
        <f>IF($J164="TC",0,IF($J164="Nso",0,VLOOKUP($A161,'Class-9'!$B$9:$GP$108,193,0)))</f>
        <v>0/100</v>
      </c>
      <c r="G191" s="1208"/>
      <c r="H191" s="463" t="str">
        <f>IF($J164="TC",0,IF($J164="Nso",0,VLOOKUP($A161,'Class-9'!$B$9:$GP$108,138,0)))</f>
        <v/>
      </c>
      <c r="I191" s="1094"/>
      <c r="J191" s="1095"/>
      <c r="K191" s="1095"/>
      <c r="L191" s="1095"/>
      <c r="M191" s="1095"/>
      <c r="N191" s="1095"/>
      <c r="O191" s="1096"/>
    </row>
    <row r="192" spans="1:15" ht="33.75" customHeight="1">
      <c r="A192" s="1138"/>
      <c r="B192" s="417" t="s">
        <v>200</v>
      </c>
      <c r="C192" s="1028" t="str">
        <f>'Class-9'!$EJ$3</f>
        <v>ART EDUCATION</v>
      </c>
      <c r="D192" s="1029"/>
      <c r="E192" s="1029"/>
      <c r="F192" s="1207" t="str">
        <f>IF($J163="TC",0,IF($J163="Nso",0,VLOOKUP($A161,'Class-9'!$B$9:$GP$108,197,0)))</f>
        <v>0/100</v>
      </c>
      <c r="G192" s="1208"/>
      <c r="H192" s="463" t="str">
        <f>IF($J163="TC",0,IF($J163="Nso",0,VLOOKUP($A161,'Class-9'!$B$9:$GP$108,144,0)))</f>
        <v/>
      </c>
      <c r="I192" s="1032" t="s">
        <v>92</v>
      </c>
      <c r="J192" s="1033"/>
      <c r="K192" s="1033"/>
      <c r="L192" s="1033"/>
      <c r="M192" s="1033"/>
      <c r="N192" s="1033"/>
      <c r="O192" s="1034"/>
    </row>
    <row r="193" spans="1:16" ht="33.75" customHeight="1" thickBot="1">
      <c r="A193" s="1138"/>
      <c r="B193" s="417" t="s">
        <v>200</v>
      </c>
      <c r="C193" s="1035" t="str">
        <f>'Class-9'!$EP$3</f>
        <v>H &amp; C RAJ</v>
      </c>
      <c r="D193" s="1036"/>
      <c r="E193" s="1036"/>
      <c r="F193" s="1209" t="str">
        <f>IF($J164="TC",0,IF($J164="Nso",0,VLOOKUP($A161,'Class-9'!$B$9:$GU$108,201,0)))</f>
        <v>0/200</v>
      </c>
      <c r="G193" s="1210"/>
      <c r="H193" s="464" t="str">
        <f>IF($J164="TC",0,IF($J164="Nso",0,VLOOKUP($A161,'Class-9'!$B$9:$GU$108,156,0)))</f>
        <v/>
      </c>
      <c r="I193" s="1032" t="s">
        <v>73</v>
      </c>
      <c r="J193" s="1033"/>
      <c r="K193" s="1033"/>
      <c r="L193" s="1033"/>
      <c r="M193" s="1033"/>
      <c r="N193" s="1033"/>
      <c r="O193" s="1034"/>
    </row>
    <row r="194" spans="1:16" ht="33.75" customHeight="1">
      <c r="A194" s="1138"/>
      <c r="B194" s="417" t="s">
        <v>200</v>
      </c>
      <c r="C194" s="1046" t="s">
        <v>204</v>
      </c>
      <c r="D194" s="1047"/>
      <c r="E194" s="1048"/>
      <c r="F194" s="1211" t="s">
        <v>205</v>
      </c>
      <c r="G194" s="1212"/>
      <c r="H194" s="465" t="s">
        <v>34</v>
      </c>
      <c r="I194" s="1039" t="s">
        <v>74</v>
      </c>
      <c r="J194" s="1033"/>
      <c r="K194" s="1033"/>
      <c r="L194" s="1033"/>
      <c r="M194" s="1033"/>
      <c r="N194" s="1033"/>
      <c r="O194" s="1034"/>
    </row>
    <row r="195" spans="1:16" ht="33.75" customHeight="1">
      <c r="A195" s="1138"/>
      <c r="B195" s="417" t="s">
        <v>200</v>
      </c>
      <c r="C195" s="1049"/>
      <c r="D195" s="1050"/>
      <c r="E195" s="1051"/>
      <c r="F195" s="1213" t="s">
        <v>206</v>
      </c>
      <c r="G195" s="1214"/>
      <c r="H195" s="466" t="s">
        <v>203</v>
      </c>
      <c r="I195" s="1040" t="s">
        <v>75</v>
      </c>
      <c r="J195" s="1041"/>
      <c r="K195" s="1041"/>
      <c r="L195" s="1041"/>
      <c r="M195" s="1041"/>
      <c r="N195" s="1041"/>
      <c r="O195" s="1042"/>
    </row>
    <row r="196" spans="1:16" ht="33.75" customHeight="1">
      <c r="A196" s="1138"/>
      <c r="B196" s="417" t="s">
        <v>200</v>
      </c>
      <c r="C196" s="1049"/>
      <c r="D196" s="1050"/>
      <c r="E196" s="1051"/>
      <c r="F196" s="1213" t="s">
        <v>210</v>
      </c>
      <c r="G196" s="1214"/>
      <c r="H196" s="466" t="s">
        <v>68</v>
      </c>
      <c r="I196" s="1043"/>
      <c r="J196" s="1044"/>
      <c r="K196" s="1044"/>
      <c r="L196" s="1044"/>
      <c r="M196" s="1044"/>
      <c r="N196" s="1044"/>
      <c r="O196" s="1045"/>
    </row>
    <row r="197" spans="1:16" ht="33.75" customHeight="1">
      <c r="A197" s="1138"/>
      <c r="B197" s="417" t="s">
        <v>200</v>
      </c>
      <c r="C197" s="1049"/>
      <c r="D197" s="1050"/>
      <c r="E197" s="1051"/>
      <c r="F197" s="1213" t="s">
        <v>211</v>
      </c>
      <c r="G197" s="1214"/>
      <c r="H197" s="466" t="s">
        <v>69</v>
      </c>
      <c r="I197" s="1043"/>
      <c r="J197" s="1044"/>
      <c r="K197" s="1044"/>
      <c r="L197" s="1044"/>
      <c r="M197" s="1044"/>
      <c r="N197" s="1044"/>
      <c r="O197" s="1045"/>
    </row>
    <row r="198" spans="1:16" ht="33.75" customHeight="1">
      <c r="A198" s="1138"/>
      <c r="B198" s="417" t="s">
        <v>200</v>
      </c>
      <c r="C198" s="1049"/>
      <c r="D198" s="1050"/>
      <c r="E198" s="1051"/>
      <c r="F198" s="1213" t="s">
        <v>120</v>
      </c>
      <c r="G198" s="1214"/>
      <c r="H198" s="466" t="s">
        <v>71</v>
      </c>
      <c r="I198" s="1022" t="s">
        <v>93</v>
      </c>
      <c r="J198" s="1023"/>
      <c r="K198" s="1023"/>
      <c r="L198" s="1023"/>
      <c r="M198" s="1023"/>
      <c r="N198" s="1023"/>
      <c r="O198" s="1024"/>
    </row>
    <row r="199" spans="1:16" ht="33.75" customHeight="1" thickBot="1">
      <c r="A199" s="1138"/>
      <c r="B199" s="418" t="s">
        <v>200</v>
      </c>
      <c r="C199" s="1052"/>
      <c r="D199" s="1053"/>
      <c r="E199" s="1054"/>
      <c r="F199" s="1215" t="s">
        <v>208</v>
      </c>
      <c r="G199" s="1216"/>
      <c r="H199" s="467" t="s">
        <v>70</v>
      </c>
      <c r="I199" s="1025"/>
      <c r="J199" s="1026"/>
      <c r="K199" s="1026"/>
      <c r="L199" s="1026"/>
      <c r="M199" s="1026"/>
      <c r="N199" s="1026"/>
      <c r="O199" s="1027"/>
    </row>
    <row r="200" spans="1:16" ht="121.5" customHeight="1" thickTop="1">
      <c r="A200" s="437" t="s">
        <v>191</v>
      </c>
    </row>
    <row r="201" spans="1:16" ht="24.75" customHeight="1" thickBot="1">
      <c r="A201" s="471">
        <f>A161+1</f>
        <v>6</v>
      </c>
      <c r="B201" s="1137" t="s">
        <v>56</v>
      </c>
      <c r="C201" s="1137"/>
      <c r="D201" s="1137"/>
      <c r="E201" s="1137"/>
      <c r="F201" s="1137"/>
      <c r="G201" s="1137"/>
      <c r="H201" s="1137"/>
      <c r="I201" s="1137"/>
      <c r="J201" s="1137"/>
      <c r="K201" s="1137"/>
      <c r="L201" s="1137"/>
      <c r="M201" s="1137"/>
      <c r="N201" s="1137"/>
      <c r="O201" s="1137"/>
    </row>
    <row r="202" spans="1:16" s="430" customFormat="1" ht="66" customHeight="1" thickTop="1">
      <c r="A202" s="1138"/>
      <c r="B202" s="1139"/>
      <c r="C202" s="1140"/>
      <c r="D202" s="1225" t="str">
        <f>Master!$E$8</f>
        <v>Govt. Sr. Secondary School Raimalwada</v>
      </c>
      <c r="E202" s="1226"/>
      <c r="F202" s="1226"/>
      <c r="G202" s="1226"/>
      <c r="H202" s="1226"/>
      <c r="I202" s="1226"/>
      <c r="J202" s="1226"/>
      <c r="K202" s="1226"/>
      <c r="L202" s="1226"/>
      <c r="M202" s="1226"/>
      <c r="N202" s="1226"/>
      <c r="O202" s="1227"/>
    </row>
    <row r="203" spans="1:16" ht="26.25" customHeight="1" thickBot="1">
      <c r="A203" s="1138"/>
      <c r="B203" s="1141"/>
      <c r="C203" s="1142"/>
      <c r="D203" s="1146" t="str">
        <f>Master!$E$11</f>
        <v>P.S.-Bapini (Jodhpur)</v>
      </c>
      <c r="E203" s="1147"/>
      <c r="F203" s="1147"/>
      <c r="G203" s="1147"/>
      <c r="H203" s="1147"/>
      <c r="I203" s="1147"/>
      <c r="J203" s="1147"/>
      <c r="K203" s="1147"/>
      <c r="L203" s="1147"/>
      <c r="M203" s="1147"/>
      <c r="N203" s="1147"/>
      <c r="O203" s="1148"/>
    </row>
    <row r="204" spans="1:16" ht="21.75" customHeight="1">
      <c r="A204" s="1138"/>
      <c r="B204" s="262"/>
      <c r="C204" s="1149" t="s">
        <v>183</v>
      </c>
      <c r="D204" s="1150"/>
      <c r="E204" s="1150"/>
      <c r="F204" s="1150"/>
      <c r="G204" s="1151"/>
      <c r="H204" s="1158" t="s">
        <v>156</v>
      </c>
      <c r="I204" s="1158"/>
      <c r="J204" s="1161">
        <f>VLOOKUP($A201,'Class-9'!$B$9:$K$108,6)</f>
        <v>0</v>
      </c>
      <c r="K204" s="1162"/>
      <c r="L204" s="1167" t="s">
        <v>76</v>
      </c>
      <c r="M204" s="1168"/>
      <c r="N204" s="1169" t="str">
        <f>Master!$E$14</f>
        <v>08151106901</v>
      </c>
      <c r="O204" s="1170"/>
    </row>
    <row r="205" spans="1:16" ht="21.75" customHeight="1">
      <c r="A205" s="1138"/>
      <c r="B205" s="37"/>
      <c r="C205" s="1152"/>
      <c r="D205" s="1153"/>
      <c r="E205" s="1153"/>
      <c r="F205" s="1153"/>
      <c r="G205" s="1154"/>
      <c r="H205" s="1159"/>
      <c r="I205" s="1159"/>
      <c r="J205" s="1163"/>
      <c r="K205" s="1164"/>
      <c r="L205" s="1171" t="s">
        <v>72</v>
      </c>
      <c r="M205" s="1172"/>
      <c r="N205" s="1172"/>
      <c r="O205" s="1173"/>
      <c r="P205" s="104" t="s">
        <v>191</v>
      </c>
    </row>
    <row r="206" spans="1:16" ht="21.75" customHeight="1" thickBot="1">
      <c r="A206" s="1138"/>
      <c r="B206" s="37"/>
      <c r="C206" s="1155"/>
      <c r="D206" s="1156"/>
      <c r="E206" s="1156"/>
      <c r="F206" s="1156"/>
      <c r="G206" s="1157"/>
      <c r="H206" s="1160"/>
      <c r="I206" s="1160"/>
      <c r="J206" s="1165"/>
      <c r="K206" s="1166"/>
      <c r="L206" s="1174" t="s">
        <v>57</v>
      </c>
      <c r="M206" s="1175"/>
      <c r="N206" s="1176" t="str">
        <f>Master!$E$6</f>
        <v>2021-22</v>
      </c>
      <c r="O206" s="1177"/>
    </row>
    <row r="207" spans="1:16" ht="33.75" customHeight="1">
      <c r="A207" s="1138"/>
      <c r="B207" s="417" t="s">
        <v>200</v>
      </c>
      <c r="C207" s="1228" t="s">
        <v>22</v>
      </c>
      <c r="D207" s="1229"/>
      <c r="E207" s="1229"/>
      <c r="F207" s="1230"/>
      <c r="G207" s="438" t="s">
        <v>181</v>
      </c>
      <c r="H207" s="1231">
        <f>VLOOKUP($A201,'Class-9'!$B$9:$FL$108,4,0)</f>
        <v>0</v>
      </c>
      <c r="I207" s="1231"/>
      <c r="J207" s="1231"/>
      <c r="K207" s="1231"/>
      <c r="L207" s="1231"/>
      <c r="M207" s="1231"/>
      <c r="N207" s="1231"/>
      <c r="O207" s="1232"/>
    </row>
    <row r="208" spans="1:16" ht="33.75" customHeight="1">
      <c r="A208" s="1138"/>
      <c r="B208" s="417" t="s">
        <v>200</v>
      </c>
      <c r="C208" s="1233" t="s">
        <v>24</v>
      </c>
      <c r="D208" s="1234"/>
      <c r="E208" s="1234"/>
      <c r="F208" s="1235"/>
      <c r="G208" s="439" t="s">
        <v>181</v>
      </c>
      <c r="H208" s="1236">
        <f>VLOOKUP($A201,'Class-9'!$B$9:$FL$108,7,0)</f>
        <v>0</v>
      </c>
      <c r="I208" s="1236"/>
      <c r="J208" s="1236"/>
      <c r="K208" s="1236"/>
      <c r="L208" s="1236"/>
      <c r="M208" s="1236"/>
      <c r="N208" s="1236"/>
      <c r="O208" s="1237"/>
    </row>
    <row r="209" spans="1:15" ht="33.75" customHeight="1">
      <c r="A209" s="1138"/>
      <c r="B209" s="417" t="s">
        <v>200</v>
      </c>
      <c r="C209" s="1233" t="s">
        <v>25</v>
      </c>
      <c r="D209" s="1234"/>
      <c r="E209" s="1234"/>
      <c r="F209" s="1235"/>
      <c r="G209" s="439" t="s">
        <v>181</v>
      </c>
      <c r="H209" s="1236">
        <f>VLOOKUP($A201,'Class-9'!$B$9:$FL$108,8,0)</f>
        <v>0</v>
      </c>
      <c r="I209" s="1236"/>
      <c r="J209" s="1236"/>
      <c r="K209" s="1236"/>
      <c r="L209" s="1236"/>
      <c r="M209" s="1236"/>
      <c r="N209" s="1236"/>
      <c r="O209" s="1237"/>
    </row>
    <row r="210" spans="1:15" ht="33.75" customHeight="1">
      <c r="A210" s="1138"/>
      <c r="B210" s="417" t="s">
        <v>200</v>
      </c>
      <c r="C210" s="1233" t="s">
        <v>58</v>
      </c>
      <c r="D210" s="1234"/>
      <c r="E210" s="1234"/>
      <c r="F210" s="1235"/>
      <c r="G210" s="439" t="s">
        <v>181</v>
      </c>
      <c r="H210" s="1236">
        <f>VLOOKUP($A201,'Class-9'!$B$9:$FL$108,9,0)</f>
        <v>0</v>
      </c>
      <c r="I210" s="1236"/>
      <c r="J210" s="1236"/>
      <c r="K210" s="1236"/>
      <c r="L210" s="1236"/>
      <c r="M210" s="1236"/>
      <c r="N210" s="1236"/>
      <c r="O210" s="1237"/>
    </row>
    <row r="211" spans="1:15" ht="33.75" customHeight="1">
      <c r="A211" s="1138"/>
      <c r="B211" s="417" t="s">
        <v>200</v>
      </c>
      <c r="C211" s="1233" t="s">
        <v>59</v>
      </c>
      <c r="D211" s="1234"/>
      <c r="E211" s="1234"/>
      <c r="F211" s="1235"/>
      <c r="G211" s="439" t="s">
        <v>181</v>
      </c>
      <c r="H211" s="1238" t="str">
        <f>CONCATENATE('Class-9'!$G$4,'Class-9'!$J$4)</f>
        <v>9(A)</v>
      </c>
      <c r="I211" s="1236"/>
      <c r="J211" s="1236"/>
      <c r="K211" s="1236"/>
      <c r="L211" s="1236"/>
      <c r="M211" s="1236"/>
      <c r="N211" s="1236"/>
      <c r="O211" s="1237"/>
    </row>
    <row r="212" spans="1:15" ht="33.75" customHeight="1" thickBot="1">
      <c r="A212" s="1138"/>
      <c r="B212" s="417" t="s">
        <v>200</v>
      </c>
      <c r="C212" s="1239" t="s">
        <v>27</v>
      </c>
      <c r="D212" s="1240"/>
      <c r="E212" s="1240"/>
      <c r="F212" s="1241"/>
      <c r="G212" s="440" t="s">
        <v>181</v>
      </c>
      <c r="H212" s="1242">
        <f>VLOOKUP($A201,'Class-9'!$B$9:$FL$108,10,0)</f>
        <v>0</v>
      </c>
      <c r="I212" s="1242"/>
      <c r="J212" s="1242"/>
      <c r="K212" s="1242"/>
      <c r="L212" s="1242"/>
      <c r="M212" s="1242"/>
      <c r="N212" s="1242"/>
      <c r="O212" s="1243"/>
    </row>
    <row r="213" spans="1:15" ht="33.75" customHeight="1">
      <c r="A213" s="1138"/>
      <c r="B213" s="417" t="s">
        <v>200</v>
      </c>
      <c r="C213" s="1244" t="s">
        <v>60</v>
      </c>
      <c r="D213" s="1245"/>
      <c r="E213" s="1248" t="s">
        <v>81</v>
      </c>
      <c r="F213" s="1248" t="s">
        <v>82</v>
      </c>
      <c r="G213" s="1250" t="s">
        <v>32</v>
      </c>
      <c r="H213" s="1252" t="s">
        <v>61</v>
      </c>
      <c r="I213" s="1252"/>
      <c r="J213" s="1253"/>
      <c r="K213" s="1254" t="s">
        <v>97</v>
      </c>
      <c r="L213" s="1255"/>
      <c r="M213" s="1256"/>
      <c r="N213" s="1248" t="s">
        <v>88</v>
      </c>
      <c r="O213" s="1218" t="s">
        <v>118</v>
      </c>
    </row>
    <row r="214" spans="1:15" ht="33.75" customHeight="1">
      <c r="A214" s="1138"/>
      <c r="B214" s="417" t="s">
        <v>200</v>
      </c>
      <c r="C214" s="1246"/>
      <c r="D214" s="1247"/>
      <c r="E214" s="1249"/>
      <c r="F214" s="1249"/>
      <c r="G214" s="1251"/>
      <c r="H214" s="468" t="s">
        <v>31</v>
      </c>
      <c r="I214" s="470" t="s">
        <v>194</v>
      </c>
      <c r="J214" s="469" t="s">
        <v>32</v>
      </c>
      <c r="K214" s="468" t="s">
        <v>31</v>
      </c>
      <c r="L214" s="470" t="s">
        <v>194</v>
      </c>
      <c r="M214" s="469" t="s">
        <v>32</v>
      </c>
      <c r="N214" s="1249"/>
      <c r="O214" s="1219"/>
    </row>
    <row r="215" spans="1:15" ht="48" customHeight="1" thickBot="1">
      <c r="A215" s="1138"/>
      <c r="B215" s="417" t="s">
        <v>200</v>
      </c>
      <c r="C215" s="1102" t="s">
        <v>62</v>
      </c>
      <c r="D215" s="1103"/>
      <c r="E215" s="441">
        <f>'Class-9'!$L$7</f>
        <v>10</v>
      </c>
      <c r="F215" s="441">
        <f>'Class-9'!$M$7</f>
        <v>10</v>
      </c>
      <c r="G215" s="442">
        <f>SUM(E215:F215)</f>
        <v>20</v>
      </c>
      <c r="H215" s="441">
        <f>'Class-9'!$O$7</f>
        <v>24</v>
      </c>
      <c r="I215" s="441">
        <f>'Class-9'!$P$7</f>
        <v>6</v>
      </c>
      <c r="J215" s="442">
        <f>SUM(H215:I215)</f>
        <v>30</v>
      </c>
      <c r="K215" s="441">
        <f>'Class-9'!$R$7</f>
        <v>40</v>
      </c>
      <c r="L215" s="441">
        <f>'Class-9'!$S$7</f>
        <v>10</v>
      </c>
      <c r="M215" s="442">
        <f>SUM(K215:L215)</f>
        <v>50</v>
      </c>
      <c r="N215" s="441">
        <f>SUM(G215,J215,M215)</f>
        <v>100</v>
      </c>
      <c r="O215" s="1220"/>
    </row>
    <row r="216" spans="1:15" ht="48" customHeight="1">
      <c r="A216" s="1138"/>
      <c r="B216" s="417" t="s">
        <v>200</v>
      </c>
      <c r="C216" s="1104" t="str">
        <f>'Class-9'!$L$3</f>
        <v>HINDI</v>
      </c>
      <c r="D216" s="1105"/>
      <c r="E216" s="443">
        <f>IF($J204="TC",0,IF($J204="Nso",0,VLOOKUP($A201,'Class-9'!$B$9:$FL$108,11,0)))</f>
        <v>0</v>
      </c>
      <c r="F216" s="443">
        <f>IF($J204="TC",0,IF($J204="Nso",0,VLOOKUP($A201,'Class-9'!$B$9:$FL$108,12,0)))</f>
        <v>0</v>
      </c>
      <c r="G216" s="444">
        <f t="shared" ref="G216:G223" si="20">SUM(E216:F216)</f>
        <v>0</v>
      </c>
      <c r="H216" s="443">
        <f>IF($J204="TC",0,IF($J204="Nso",0,VLOOKUP($A201,'Class-9'!$B$9:$FL$108,14,0)))</f>
        <v>0</v>
      </c>
      <c r="I216" s="443">
        <f>IF($J204="TC",0,IF($J204="Nso",0,VLOOKUP($A201,'Class-9'!$B$9:$FL$108,15,0)))</f>
        <v>0</v>
      </c>
      <c r="J216" s="444">
        <f t="shared" ref="J216:J223" si="21">SUM(H216:I216)</f>
        <v>0</v>
      </c>
      <c r="K216" s="443">
        <f>IF($J204="TC",0,IF($J204="Nso",0,VLOOKUP($A201,'Class-9'!$B$9:$FL$108,17,0)))</f>
        <v>0</v>
      </c>
      <c r="L216" s="443">
        <f>IF($J204="Nso",0,VLOOKUP($A201,'Class-9'!$B$9:$FL$108,18,0))</f>
        <v>0</v>
      </c>
      <c r="M216" s="444">
        <f t="shared" ref="M216:M223" si="22">SUM(K216:L216)</f>
        <v>0</v>
      </c>
      <c r="N216" s="443">
        <f t="shared" ref="N216:N223" si="23">SUM(G216,J216,M216)</f>
        <v>0</v>
      </c>
      <c r="O216" s="457" t="str">
        <f>IF($J204="TC",0,IF($J204="Nso",0,VLOOKUP($A201,'Class-9'!$B$9:$FL$108,24,0)))</f>
        <v/>
      </c>
    </row>
    <row r="217" spans="1:15" ht="48" customHeight="1" thickBot="1">
      <c r="A217" s="1138"/>
      <c r="B217" s="417" t="s">
        <v>200</v>
      </c>
      <c r="C217" s="1106" t="str">
        <f>'Class-9'!$Z$3</f>
        <v>ENGLISH</v>
      </c>
      <c r="D217" s="1107"/>
      <c r="E217" s="445">
        <f>IF($J204="TC",0,IF($J204="Nso",0,VLOOKUP($A201,'Class-9'!$B$9:$FL$108,25,0)))</f>
        <v>0</v>
      </c>
      <c r="F217" s="445">
        <f>IF($J204="TC",0,IF($J204="Nso",0,VLOOKUP($A201,'Class-9'!$B$9:$FL$108,26,0)))</f>
        <v>0</v>
      </c>
      <c r="G217" s="446">
        <f t="shared" si="20"/>
        <v>0</v>
      </c>
      <c r="H217" s="447">
        <f>IF($J204="TC",0,IF($J204="Nso",0,VLOOKUP($A201,'Class-9'!$B$9:$FL$108,28,0)))</f>
        <v>0</v>
      </c>
      <c r="I217" s="445">
        <f>IF($J204="TC",0,IF($J204="Nso",0,VLOOKUP($A201,'Class-9'!$B$9:$FL$108,29,0)))</f>
        <v>0</v>
      </c>
      <c r="J217" s="446">
        <f t="shared" si="21"/>
        <v>0</v>
      </c>
      <c r="K217" s="445">
        <f>IF($J204="TC",0,IF($J204="Nso",0,VLOOKUP($A201,'Class-9'!$B$9:$FL$108,31,0)))</f>
        <v>0</v>
      </c>
      <c r="L217" s="445">
        <f>IF($J204="Nso",0,VLOOKUP($A201,'Class-9'!$B$9:$FL$108,32,0))</f>
        <v>0</v>
      </c>
      <c r="M217" s="446">
        <f t="shared" si="22"/>
        <v>0</v>
      </c>
      <c r="N217" s="445">
        <f t="shared" si="23"/>
        <v>0</v>
      </c>
      <c r="O217" s="458" t="str">
        <f>IF($J204="TC",0,IF($J204="Nso",0,VLOOKUP($A201,'Class-9'!$B$9:$FL$108,38,0)))</f>
        <v/>
      </c>
    </row>
    <row r="218" spans="1:15" ht="48" customHeight="1" thickBot="1">
      <c r="A218" s="1138"/>
      <c r="B218" s="417" t="s">
        <v>200</v>
      </c>
      <c r="C218" s="1108" t="s">
        <v>62</v>
      </c>
      <c r="D218" s="1109"/>
      <c r="E218" s="448">
        <f>'Class-9'!$AN$7</f>
        <v>20</v>
      </c>
      <c r="F218" s="448">
        <f>'Class-9'!$AO$7</f>
        <v>20</v>
      </c>
      <c r="G218" s="449">
        <f t="shared" si="20"/>
        <v>40</v>
      </c>
      <c r="H218" s="448">
        <f>'Class-9'!$AQ$7</f>
        <v>48</v>
      </c>
      <c r="I218" s="448">
        <f>'Class-9'!$AR$7</f>
        <v>12</v>
      </c>
      <c r="J218" s="449">
        <f t="shared" si="21"/>
        <v>60</v>
      </c>
      <c r="K218" s="448">
        <f>'Class-9'!$AT$7</f>
        <v>80</v>
      </c>
      <c r="L218" s="448">
        <f>'Class-9'!$AU$7</f>
        <v>20</v>
      </c>
      <c r="M218" s="449">
        <f t="shared" si="22"/>
        <v>100</v>
      </c>
      <c r="N218" s="448">
        <f t="shared" si="23"/>
        <v>200</v>
      </c>
      <c r="O218" s="427" t="s">
        <v>201</v>
      </c>
    </row>
    <row r="219" spans="1:15" ht="48" customHeight="1">
      <c r="A219" s="1138"/>
      <c r="B219" s="417" t="s">
        <v>200</v>
      </c>
      <c r="C219" s="1110" t="str">
        <f>'Class-9'!$AN$3</f>
        <v>SANSKRIT-I</v>
      </c>
      <c r="D219" s="1111"/>
      <c r="E219" s="443">
        <f>IF($J204="TC",0,IF($J204="Nso",0,VLOOKUP($A201,'Class-9'!$B$9:$FL$108,39,0)))</f>
        <v>0</v>
      </c>
      <c r="F219" s="443">
        <f>IF($J204="TC",0,IF($J204="TC",0,IF($J204="Nso",0,VLOOKUP($A201,'Class-9'!$B$9:$FL$108,40,0))))</f>
        <v>0</v>
      </c>
      <c r="G219" s="450">
        <f t="shared" si="20"/>
        <v>0</v>
      </c>
      <c r="H219" s="451">
        <f>IF($J204="TC",0,IF($J204="Nso",0,VLOOKUP($A201,'Class-9'!$B$9:$FL$108,42,0)))</f>
        <v>0</v>
      </c>
      <c r="I219" s="443">
        <f>IF($J204="TC",0,IF($J204="Nso",0,VLOOKUP($A201,'Class-9'!$B$9:$FL$108,43,0)))</f>
        <v>0</v>
      </c>
      <c r="J219" s="450">
        <f t="shared" si="21"/>
        <v>0</v>
      </c>
      <c r="K219" s="443">
        <f>IF($J204="TC",0,IF($J204="Nso",0,VLOOKUP($A201,'Class-9'!$B$9:$FL$108,45,0)))</f>
        <v>0</v>
      </c>
      <c r="L219" s="443">
        <f>IF($J204="Nso",0,VLOOKUP($A201,'Class-9'!$B$9:$FL$108,46,0))</f>
        <v>0</v>
      </c>
      <c r="M219" s="450">
        <f t="shared" si="22"/>
        <v>0</v>
      </c>
      <c r="N219" s="443">
        <f t="shared" si="23"/>
        <v>0</v>
      </c>
      <c r="O219" s="457" t="str">
        <f>IF($J204="TC",0,IF($J204="Nso",0,VLOOKUP($A201,'Class-9'!$B$9:$FL$108,52,0)))</f>
        <v/>
      </c>
    </row>
    <row r="220" spans="1:15" ht="48" customHeight="1">
      <c r="A220" s="1138"/>
      <c r="B220" s="417" t="s">
        <v>200</v>
      </c>
      <c r="C220" s="1112" t="str">
        <f>'Class-9'!$BB$3</f>
        <v>SANSKRIT-II</v>
      </c>
      <c r="D220" s="1113"/>
      <c r="E220" s="443">
        <f>IF($J204="TC",0,IF($J204="Nso",0,VLOOKUP($A201,'Class-9'!$B$9:$FL$108,53,0)))</f>
        <v>0</v>
      </c>
      <c r="F220" s="443">
        <f>IF($J204="TC",0,IF($J204="Nso",0,VLOOKUP($A201,'Class-9'!$B$9:$FL$108,54,0)))</f>
        <v>0</v>
      </c>
      <c r="G220" s="452">
        <f t="shared" si="20"/>
        <v>0</v>
      </c>
      <c r="H220" s="453">
        <f>IF($J204="TC",0,IF($J204="Nso",0,VLOOKUP($A201,'Class-9'!$B$9:$FL$108,56,0)))</f>
        <v>0</v>
      </c>
      <c r="I220" s="443">
        <f>IF($J204="TC",0,IF($J204="Nso",0,VLOOKUP($A201,'Class-9'!$B$9:$FL$108,57,0)))</f>
        <v>0</v>
      </c>
      <c r="J220" s="452">
        <f t="shared" si="21"/>
        <v>0</v>
      </c>
      <c r="K220" s="443">
        <f>IF($J204="TC",0,IF($J204="Nso",0,VLOOKUP($A201,'Class-9'!$B$9:$FL$108,59,0)))</f>
        <v>0</v>
      </c>
      <c r="L220" s="443">
        <f>IF($J204="Nso",0,VLOOKUP($A201,'Class-9'!$B$9:$FL$108,60,0))</f>
        <v>0</v>
      </c>
      <c r="M220" s="452">
        <f t="shared" si="22"/>
        <v>0</v>
      </c>
      <c r="N220" s="443">
        <f t="shared" si="23"/>
        <v>0</v>
      </c>
      <c r="O220" s="457" t="str">
        <f>IF($J204="TC",0,IF($J204="Nso",0,VLOOKUP($A201,'Class-9'!$B$9:$FL$108,66,0)))</f>
        <v/>
      </c>
    </row>
    <row r="221" spans="1:15" ht="48" customHeight="1">
      <c r="A221" s="1138"/>
      <c r="B221" s="417" t="s">
        <v>200</v>
      </c>
      <c r="C221" s="1112" t="str">
        <f>'Class-9'!$BP$3</f>
        <v>MATHEMATICS</v>
      </c>
      <c r="D221" s="1113"/>
      <c r="E221" s="443">
        <f>IF($J204="TC",0,IF($J204="Nso",0,VLOOKUP($A201,'Class-9'!$B$9:$FL$108,67,0)))</f>
        <v>0</v>
      </c>
      <c r="F221" s="443">
        <f>IF($J204="TC",0,IF($J204="Nso",0,VLOOKUP($A201,'Class-9'!$B$9:$FL$108,68,0)))</f>
        <v>0</v>
      </c>
      <c r="G221" s="452">
        <f t="shared" si="20"/>
        <v>0</v>
      </c>
      <c r="H221" s="453">
        <f>IF($J204="TC",0,IF($J204="Nso",0,VLOOKUP($A201,'Class-9'!$B$9:$FL$108,70,0)))</f>
        <v>0</v>
      </c>
      <c r="I221" s="443">
        <f>IF($J204="TC",0,IF($J204="Nso",0,VLOOKUP($A201,'Class-9'!$B$9:$FL$108,71,0)))</f>
        <v>0</v>
      </c>
      <c r="J221" s="452">
        <f t="shared" si="21"/>
        <v>0</v>
      </c>
      <c r="K221" s="443">
        <f>IF($J204="TC",0,IF($J204="Nso",0,VLOOKUP($A201,'Class-9'!$B$9:$FL$108,73,0)))</f>
        <v>0</v>
      </c>
      <c r="L221" s="443">
        <f>IF($J204="Nso",0,VLOOKUP($A201,'Class-9'!$B$9:$FL$108,74,0))</f>
        <v>0</v>
      </c>
      <c r="M221" s="452">
        <f t="shared" si="22"/>
        <v>0</v>
      </c>
      <c r="N221" s="443">
        <f t="shared" si="23"/>
        <v>0</v>
      </c>
      <c r="O221" s="457" t="str">
        <f>IF($J204="TC",0,IF($J204="Nso",0,VLOOKUP($A201,'Class-9'!$B$9:$FL$108,80,0)))</f>
        <v/>
      </c>
    </row>
    <row r="222" spans="1:15" ht="48" customHeight="1">
      <c r="A222" s="1138"/>
      <c r="B222" s="417" t="s">
        <v>200</v>
      </c>
      <c r="C222" s="1114" t="str">
        <f>'Class-9'!$CD$3</f>
        <v>SCIENCE</v>
      </c>
      <c r="D222" s="1115"/>
      <c r="E222" s="454">
        <f>IF($J204="TC",0,IF($J204="Nso",0,VLOOKUP($A201,'Class-9'!$B$9:$FL$108,81,0)))</f>
        <v>0</v>
      </c>
      <c r="F222" s="454">
        <f>IF($J204="TC",0,IF($J204="Nso",0,VLOOKUP($A201,'Class-9'!$B$9:$FL$108,82,0)))</f>
        <v>0</v>
      </c>
      <c r="G222" s="455">
        <f t="shared" si="20"/>
        <v>0</v>
      </c>
      <c r="H222" s="456">
        <f>IF($J204="TC",0,IF($J204="Nso",0,VLOOKUP($A201,'Class-9'!$B$9:$FL$108,84,0)))</f>
        <v>0</v>
      </c>
      <c r="I222" s="454">
        <f>IF($J204="TC",0,IF($J204="Nso",0,VLOOKUP($A201,'Class-9'!$B$9:$FL$108,85,0)))</f>
        <v>0</v>
      </c>
      <c r="J222" s="455">
        <f t="shared" si="21"/>
        <v>0</v>
      </c>
      <c r="K222" s="454">
        <f>IF($J204="TC",0,IF($J204="Nso",0,VLOOKUP($A201,'Class-9'!$B$9:$FL$108,87,0)))</f>
        <v>0</v>
      </c>
      <c r="L222" s="454">
        <f>IF($J204="Nso",0,VLOOKUP($A201,'Class-9'!$B$9:$FL$108,88,0))</f>
        <v>0</v>
      </c>
      <c r="M222" s="455">
        <f t="shared" si="22"/>
        <v>0</v>
      </c>
      <c r="N222" s="454">
        <f t="shared" si="23"/>
        <v>0</v>
      </c>
      <c r="O222" s="459" t="str">
        <f>IF($J204="TC",0,IF($J204="Nso",0,VLOOKUP($A201,'Class-9'!$B$9:$FL$108,94,0)))</f>
        <v/>
      </c>
    </row>
    <row r="223" spans="1:15" ht="48" customHeight="1" thickBot="1">
      <c r="A223" s="1138"/>
      <c r="B223" s="417" t="s">
        <v>200</v>
      </c>
      <c r="C223" s="1114" t="str">
        <f>'Class-9'!$CR$3</f>
        <v>SOCIAL SCIENCE</v>
      </c>
      <c r="D223" s="1115"/>
      <c r="E223" s="454">
        <f>IF($J205="TC",0,IF($J204="Nso",0,VLOOKUP($A201,'Class-9'!$B$9:$FL$108,95,0)))</f>
        <v>0</v>
      </c>
      <c r="F223" s="454">
        <f>IF($J205="TC",0,IF($J204="Nso",0,VLOOKUP($A201,'Class-9'!$B$9:$FL$108,96,0)))</f>
        <v>0</v>
      </c>
      <c r="G223" s="455">
        <f t="shared" si="20"/>
        <v>0</v>
      </c>
      <c r="H223" s="456">
        <f>IF($J205="TC",0,IF($J204="Nso",0,VLOOKUP($A201,'Class-9'!$B$9:$FL$108,98,0)))</f>
        <v>0</v>
      </c>
      <c r="I223" s="454">
        <f>IF($J205="TC",0,IF($J204="Nso",0,VLOOKUP($A201,'Class-9'!$B$9:$FL$108,99,0)))</f>
        <v>0</v>
      </c>
      <c r="J223" s="455">
        <f t="shared" si="21"/>
        <v>0</v>
      </c>
      <c r="K223" s="454">
        <f>IF($J205="TC",0,IF($J204="Nso",0,VLOOKUP($A201,'Class-9'!$B$9:$FL$108,101,0)))</f>
        <v>0</v>
      </c>
      <c r="L223" s="454">
        <f>IF($J205="Nso",0,VLOOKUP($A201,'Class-9'!$B$9:$FL$108,102,0))</f>
        <v>0</v>
      </c>
      <c r="M223" s="455">
        <f t="shared" si="22"/>
        <v>0</v>
      </c>
      <c r="N223" s="454">
        <f t="shared" si="23"/>
        <v>0</v>
      </c>
      <c r="O223" s="459" t="str">
        <f>IF($J205="TC",0,IF($J204="Nso",0,VLOOKUP($A201,'Class-9'!$B$9:$FL$108,108,0)))</f>
        <v/>
      </c>
    </row>
    <row r="224" spans="1:15" ht="33.75" customHeight="1">
      <c r="A224" s="1138"/>
      <c r="B224" s="417" t="s">
        <v>200</v>
      </c>
      <c r="C224" s="1116" t="s">
        <v>89</v>
      </c>
      <c r="D224" s="1117"/>
      <c r="E224" s="1118"/>
      <c r="F224" s="1122" t="s">
        <v>90</v>
      </c>
      <c r="G224" s="1123"/>
      <c r="H224" s="1124" t="s">
        <v>91</v>
      </c>
      <c r="I224" s="1125"/>
      <c r="J224" s="1126" t="s">
        <v>47</v>
      </c>
      <c r="K224" s="1127"/>
      <c r="L224" s="415" t="s">
        <v>111</v>
      </c>
      <c r="M224" s="1221" t="s">
        <v>45</v>
      </c>
      <c r="N224" s="1222"/>
      <c r="O224" s="416" t="s">
        <v>49</v>
      </c>
    </row>
    <row r="225" spans="1:15" ht="33.75" customHeight="1" thickBot="1">
      <c r="A225" s="1138"/>
      <c r="B225" s="417" t="s">
        <v>200</v>
      </c>
      <c r="C225" s="1119"/>
      <c r="D225" s="1120"/>
      <c r="E225" s="1121"/>
      <c r="F225" s="1130">
        <f>IF($J204="TC",0,IF($J204="Nso",0,VLOOKUP($A201,'Class-9'!$B$9:$FL$108,160,0)))</f>
        <v>0</v>
      </c>
      <c r="G225" s="1131"/>
      <c r="H225" s="1130">
        <f>IF($J204="TC",0,IF($J204="Nso",0,VLOOKUP($A201,'Class-9'!$B$9:$FL$108,161,0)))</f>
        <v>0</v>
      </c>
      <c r="I225" s="1131"/>
      <c r="J225" s="1132">
        <f>IF($J204="TC",0,IF($J204="Nso",0,VLOOKUP($A201,'Class-9'!$B$9:$FL$108,162,0)))</f>
        <v>0</v>
      </c>
      <c r="K225" s="1133"/>
      <c r="L225" s="259" t="str">
        <f>IF($J204="TC",0,IF($J204="Nso",0,VLOOKUP($A201,'Class-9'!$B$9:$FL$108,163,0)))</f>
        <v/>
      </c>
      <c r="M225" s="1223" t="str">
        <f>IF($J204="TC","TC",IF($J204="Nso","NSO",VLOOKUP($A201,'Class-9'!$B$9:$FL$108,164,0)))</f>
        <v/>
      </c>
      <c r="N225" s="1224"/>
      <c r="O225" s="462" t="str">
        <f>IF($J204="Nso",0,VLOOKUP($A201,'Class-9'!$B$9:$FL$108,166,0))</f>
        <v/>
      </c>
    </row>
    <row r="226" spans="1:15" ht="33.75" customHeight="1">
      <c r="A226" s="1138"/>
      <c r="B226" s="417" t="s">
        <v>200</v>
      </c>
      <c r="C226" s="1061" t="s">
        <v>64</v>
      </c>
      <c r="D226" s="1062"/>
      <c r="E226" s="1062"/>
      <c r="F226" s="1062"/>
      <c r="G226" s="1062"/>
      <c r="H226" s="1063"/>
      <c r="I226" s="1064" t="s">
        <v>65</v>
      </c>
      <c r="J226" s="1065"/>
      <c r="K226" s="1065"/>
      <c r="L226" s="460">
        <f>VLOOKUP($A201,'Class-9'!$B$9:$FL$108,157,0)</f>
        <v>0</v>
      </c>
      <c r="M226" s="1066" t="s">
        <v>121</v>
      </c>
      <c r="N226" s="1067"/>
      <c r="O226" s="1068"/>
    </row>
    <row r="227" spans="1:15" ht="33.75" customHeight="1" thickBot="1">
      <c r="A227" s="1138"/>
      <c r="B227" s="417" t="s">
        <v>200</v>
      </c>
      <c r="C227" s="1069" t="s">
        <v>60</v>
      </c>
      <c r="D227" s="1070"/>
      <c r="E227" s="1070"/>
      <c r="F227" s="1071" t="s">
        <v>192</v>
      </c>
      <c r="G227" s="1071"/>
      <c r="H227" s="260" t="s">
        <v>53</v>
      </c>
      <c r="I227" s="1072" t="s">
        <v>66</v>
      </c>
      <c r="J227" s="1073"/>
      <c r="K227" s="1073"/>
      <c r="L227" s="461">
        <f>VLOOKUP($A201,'Class-9'!$B$9:$FL$108,158,0)</f>
        <v>0</v>
      </c>
      <c r="M227" s="1074" t="str">
        <f>IF($J204="TC",0,IF($J204="Nso",0,VLOOKUP($A201,'Class-9'!$B$9:$FL$108,159,0)))</f>
        <v/>
      </c>
      <c r="N227" s="1075"/>
      <c r="O227" s="1076"/>
    </row>
    <row r="228" spans="1:15" ht="33.75" customHeight="1">
      <c r="A228" s="1138"/>
      <c r="B228" s="417" t="s">
        <v>200</v>
      </c>
      <c r="C228" s="1069"/>
      <c r="D228" s="1070"/>
      <c r="E228" s="1070"/>
      <c r="F228" s="1071"/>
      <c r="G228" s="1071"/>
      <c r="H228" s="261" t="s">
        <v>119</v>
      </c>
      <c r="I228" s="1077" t="s">
        <v>67</v>
      </c>
      <c r="J228" s="1078"/>
      <c r="K228" s="1078"/>
      <c r="L228" s="1079">
        <f>IF($J204="TC","Transferred",IF($J204="Nso","NameSeparated",VLOOKUP($A201,'Class-9'!$B$9:$FL$108,167,0)))</f>
        <v>0</v>
      </c>
      <c r="M228" s="1079"/>
      <c r="N228" s="1079"/>
      <c r="O228" s="1080"/>
    </row>
    <row r="229" spans="1:15" ht="33.75" customHeight="1">
      <c r="A229" s="1138"/>
      <c r="B229" s="417" t="s">
        <v>200</v>
      </c>
      <c r="C229" s="1081" t="str">
        <f>'Class-9'!$DF$3</f>
        <v>Foundation Of Information Tech.</v>
      </c>
      <c r="D229" s="1082"/>
      <c r="E229" s="1083"/>
      <c r="F229" s="1217" t="str">
        <f>IF($J204="TC",0,IF($J204="Nso",0,VLOOKUP($A201,'Class-9'!$B$9:$GP$108,185,0)))</f>
        <v>0/200</v>
      </c>
      <c r="G229" s="1217"/>
      <c r="H229" s="463" t="str">
        <f>IF($J204="TC",0,IF($J204="Nso",0,VLOOKUP($A201,'Class-9'!$B$9:$GP$108,120,0)))</f>
        <v/>
      </c>
      <c r="I229" s="1085" t="s">
        <v>79</v>
      </c>
      <c r="J229" s="1086"/>
      <c r="K229" s="1086"/>
      <c r="L229" s="1087">
        <f>'Class-9'!$T$2</f>
        <v>44676</v>
      </c>
      <c r="M229" s="1088"/>
      <c r="N229" s="1088"/>
      <c r="O229" s="1089"/>
    </row>
    <row r="230" spans="1:15" ht="33.75" customHeight="1">
      <c r="A230" s="1138"/>
      <c r="B230" s="417" t="s">
        <v>200</v>
      </c>
      <c r="C230" s="1090" t="str">
        <f>'Class-9'!$DR$3</f>
        <v>Health &amp; Phy. Edu.</v>
      </c>
      <c r="D230" s="1084"/>
      <c r="E230" s="1084"/>
      <c r="F230" s="1207" t="str">
        <f>IF($J204="TC",0,IF($J204="Nso",0,VLOOKUP($A201,'Class-9'!$B$9:$GP$108,189,0)))</f>
        <v>0/200</v>
      </c>
      <c r="G230" s="1208"/>
      <c r="H230" s="463" t="str">
        <f>IF($J204="TC",0,IF($J204="Nso",0,VLOOKUP($A201,'Class-9'!$B$9:$GP$108,132,0)))</f>
        <v/>
      </c>
      <c r="I230" s="1091"/>
      <c r="J230" s="1092"/>
      <c r="K230" s="1092"/>
      <c r="L230" s="1092"/>
      <c r="M230" s="1092"/>
      <c r="N230" s="1092"/>
      <c r="O230" s="1093"/>
    </row>
    <row r="231" spans="1:15" ht="33.75" customHeight="1">
      <c r="A231" s="1138"/>
      <c r="B231" s="417" t="s">
        <v>200</v>
      </c>
      <c r="C231" s="1028" t="str">
        <f>'Class-9'!$ED$3</f>
        <v>S.U.P.W.</v>
      </c>
      <c r="D231" s="1029"/>
      <c r="E231" s="1029"/>
      <c r="F231" s="1207" t="str">
        <f>IF($J204="TC",0,IF($J204="Nso",0,VLOOKUP($A201,'Class-9'!$B$9:$GP$108,193,0)))</f>
        <v>0/100</v>
      </c>
      <c r="G231" s="1208"/>
      <c r="H231" s="463" t="str">
        <f>IF($J204="TC",0,IF($J204="Nso",0,VLOOKUP($A201,'Class-9'!$B$9:$GP$108,138,0)))</f>
        <v/>
      </c>
      <c r="I231" s="1094"/>
      <c r="J231" s="1095"/>
      <c r="K231" s="1095"/>
      <c r="L231" s="1095"/>
      <c r="M231" s="1095"/>
      <c r="N231" s="1095"/>
      <c r="O231" s="1096"/>
    </row>
    <row r="232" spans="1:15" ht="33.75" customHeight="1">
      <c r="A232" s="1138"/>
      <c r="B232" s="417" t="s">
        <v>200</v>
      </c>
      <c r="C232" s="1028" t="str">
        <f>'Class-9'!$EJ$3</f>
        <v>ART EDUCATION</v>
      </c>
      <c r="D232" s="1029"/>
      <c r="E232" s="1029"/>
      <c r="F232" s="1207" t="str">
        <f>IF($J203="TC",0,IF($J203="Nso",0,VLOOKUP($A201,'Class-9'!$B$9:$GP$108,197,0)))</f>
        <v>0/100</v>
      </c>
      <c r="G232" s="1208"/>
      <c r="H232" s="463" t="str">
        <f>IF($J203="TC",0,IF($J203="Nso",0,VLOOKUP($A201,'Class-9'!$B$9:$GP$108,144,0)))</f>
        <v/>
      </c>
      <c r="I232" s="1032" t="s">
        <v>92</v>
      </c>
      <c r="J232" s="1033"/>
      <c r="K232" s="1033"/>
      <c r="L232" s="1033"/>
      <c r="M232" s="1033"/>
      <c r="N232" s="1033"/>
      <c r="O232" s="1034"/>
    </row>
    <row r="233" spans="1:15" ht="33.75" customHeight="1" thickBot="1">
      <c r="A233" s="1138"/>
      <c r="B233" s="417" t="s">
        <v>200</v>
      </c>
      <c r="C233" s="1035" t="str">
        <f>'Class-9'!$EP$3</f>
        <v>H &amp; C RAJ</v>
      </c>
      <c r="D233" s="1036"/>
      <c r="E233" s="1036"/>
      <c r="F233" s="1209" t="str">
        <f>IF($J204="TC",0,IF($J204="Nso",0,VLOOKUP($A201,'Class-9'!$B$9:$GU$108,201,0)))</f>
        <v>0/200</v>
      </c>
      <c r="G233" s="1210"/>
      <c r="H233" s="464" t="str">
        <f>IF($J204="TC",0,IF($J204="Nso",0,VLOOKUP($A201,'Class-9'!$B$9:$GU$108,156,0)))</f>
        <v/>
      </c>
      <c r="I233" s="1032" t="s">
        <v>73</v>
      </c>
      <c r="J233" s="1033"/>
      <c r="K233" s="1033"/>
      <c r="L233" s="1033"/>
      <c r="M233" s="1033"/>
      <c r="N233" s="1033"/>
      <c r="O233" s="1034"/>
    </row>
    <row r="234" spans="1:15" ht="33.75" customHeight="1">
      <c r="A234" s="1138"/>
      <c r="B234" s="417" t="s">
        <v>200</v>
      </c>
      <c r="C234" s="1046" t="s">
        <v>204</v>
      </c>
      <c r="D234" s="1047"/>
      <c r="E234" s="1048"/>
      <c r="F234" s="1211" t="s">
        <v>205</v>
      </c>
      <c r="G234" s="1212"/>
      <c r="H234" s="465" t="s">
        <v>34</v>
      </c>
      <c r="I234" s="1039" t="s">
        <v>74</v>
      </c>
      <c r="J234" s="1033"/>
      <c r="K234" s="1033"/>
      <c r="L234" s="1033"/>
      <c r="M234" s="1033"/>
      <c r="N234" s="1033"/>
      <c r="O234" s="1034"/>
    </row>
    <row r="235" spans="1:15" ht="33.75" customHeight="1">
      <c r="A235" s="1138"/>
      <c r="B235" s="417" t="s">
        <v>200</v>
      </c>
      <c r="C235" s="1049"/>
      <c r="D235" s="1050"/>
      <c r="E235" s="1051"/>
      <c r="F235" s="1213" t="s">
        <v>206</v>
      </c>
      <c r="G235" s="1214"/>
      <c r="H235" s="466" t="s">
        <v>203</v>
      </c>
      <c r="I235" s="1040" t="s">
        <v>75</v>
      </c>
      <c r="J235" s="1041"/>
      <c r="K235" s="1041"/>
      <c r="L235" s="1041"/>
      <c r="M235" s="1041"/>
      <c r="N235" s="1041"/>
      <c r="O235" s="1042"/>
    </row>
    <row r="236" spans="1:15" ht="33.75" customHeight="1">
      <c r="A236" s="1138"/>
      <c r="B236" s="417" t="s">
        <v>200</v>
      </c>
      <c r="C236" s="1049"/>
      <c r="D236" s="1050"/>
      <c r="E236" s="1051"/>
      <c r="F236" s="1213" t="s">
        <v>210</v>
      </c>
      <c r="G236" s="1214"/>
      <c r="H236" s="466" t="s">
        <v>68</v>
      </c>
      <c r="I236" s="1043"/>
      <c r="J236" s="1044"/>
      <c r="K236" s="1044"/>
      <c r="L236" s="1044"/>
      <c r="M236" s="1044"/>
      <c r="N236" s="1044"/>
      <c r="O236" s="1045"/>
    </row>
    <row r="237" spans="1:15" ht="33.75" customHeight="1">
      <c r="A237" s="1138"/>
      <c r="B237" s="417" t="s">
        <v>200</v>
      </c>
      <c r="C237" s="1049"/>
      <c r="D237" s="1050"/>
      <c r="E237" s="1051"/>
      <c r="F237" s="1213" t="s">
        <v>211</v>
      </c>
      <c r="G237" s="1214"/>
      <c r="H237" s="466" t="s">
        <v>69</v>
      </c>
      <c r="I237" s="1043"/>
      <c r="J237" s="1044"/>
      <c r="K237" s="1044"/>
      <c r="L237" s="1044"/>
      <c r="M237" s="1044"/>
      <c r="N237" s="1044"/>
      <c r="O237" s="1045"/>
    </row>
    <row r="238" spans="1:15" ht="33.75" customHeight="1">
      <c r="A238" s="1138"/>
      <c r="B238" s="417" t="s">
        <v>200</v>
      </c>
      <c r="C238" s="1049"/>
      <c r="D238" s="1050"/>
      <c r="E238" s="1051"/>
      <c r="F238" s="1213" t="s">
        <v>120</v>
      </c>
      <c r="G238" s="1214"/>
      <c r="H238" s="466" t="s">
        <v>71</v>
      </c>
      <c r="I238" s="1022" t="s">
        <v>93</v>
      </c>
      <c r="J238" s="1023"/>
      <c r="K238" s="1023"/>
      <c r="L238" s="1023"/>
      <c r="M238" s="1023"/>
      <c r="N238" s="1023"/>
      <c r="O238" s="1024"/>
    </row>
    <row r="239" spans="1:15" ht="33.75" customHeight="1" thickBot="1">
      <c r="A239" s="1138"/>
      <c r="B239" s="418" t="s">
        <v>200</v>
      </c>
      <c r="C239" s="1052"/>
      <c r="D239" s="1053"/>
      <c r="E239" s="1054"/>
      <c r="F239" s="1215" t="s">
        <v>208</v>
      </c>
      <c r="G239" s="1216"/>
      <c r="H239" s="467" t="s">
        <v>70</v>
      </c>
      <c r="I239" s="1025"/>
      <c r="J239" s="1026"/>
      <c r="K239" s="1026"/>
      <c r="L239" s="1026"/>
      <c r="M239" s="1026"/>
      <c r="N239" s="1026"/>
      <c r="O239" s="1027"/>
    </row>
    <row r="240" spans="1:15" ht="121.5" customHeight="1" thickTop="1">
      <c r="A240" s="437" t="s">
        <v>191</v>
      </c>
    </row>
    <row r="241" spans="1:16" ht="24.75" customHeight="1" thickBot="1">
      <c r="A241" s="471">
        <f>A201+1</f>
        <v>7</v>
      </c>
      <c r="B241" s="1137" t="s">
        <v>56</v>
      </c>
      <c r="C241" s="1137"/>
      <c r="D241" s="1137"/>
      <c r="E241" s="1137"/>
      <c r="F241" s="1137"/>
      <c r="G241" s="1137"/>
      <c r="H241" s="1137"/>
      <c r="I241" s="1137"/>
      <c r="J241" s="1137"/>
      <c r="K241" s="1137"/>
      <c r="L241" s="1137"/>
      <c r="M241" s="1137"/>
      <c r="N241" s="1137"/>
      <c r="O241" s="1137"/>
    </row>
    <row r="242" spans="1:16" s="430" customFormat="1" ht="66" customHeight="1" thickTop="1">
      <c r="A242" s="1138"/>
      <c r="B242" s="1139"/>
      <c r="C242" s="1140"/>
      <c r="D242" s="1225" t="str">
        <f>Master!$E$8</f>
        <v>Govt. Sr. Secondary School Raimalwada</v>
      </c>
      <c r="E242" s="1226"/>
      <c r="F242" s="1226"/>
      <c r="G242" s="1226"/>
      <c r="H242" s="1226"/>
      <c r="I242" s="1226"/>
      <c r="J242" s="1226"/>
      <c r="K242" s="1226"/>
      <c r="L242" s="1226"/>
      <c r="M242" s="1226"/>
      <c r="N242" s="1226"/>
      <c r="O242" s="1227"/>
    </row>
    <row r="243" spans="1:16" ht="26.25" customHeight="1" thickBot="1">
      <c r="A243" s="1138"/>
      <c r="B243" s="1141"/>
      <c r="C243" s="1142"/>
      <c r="D243" s="1146" t="str">
        <f>Master!$E$11</f>
        <v>P.S.-Bapini (Jodhpur)</v>
      </c>
      <c r="E243" s="1147"/>
      <c r="F243" s="1147"/>
      <c r="G243" s="1147"/>
      <c r="H243" s="1147"/>
      <c r="I243" s="1147"/>
      <c r="J243" s="1147"/>
      <c r="K243" s="1147"/>
      <c r="L243" s="1147"/>
      <c r="M243" s="1147"/>
      <c r="N243" s="1147"/>
      <c r="O243" s="1148"/>
    </row>
    <row r="244" spans="1:16" ht="21.75" customHeight="1">
      <c r="A244" s="1138"/>
      <c r="B244" s="262"/>
      <c r="C244" s="1149" t="s">
        <v>183</v>
      </c>
      <c r="D244" s="1150"/>
      <c r="E244" s="1150"/>
      <c r="F244" s="1150"/>
      <c r="G244" s="1151"/>
      <c r="H244" s="1158" t="s">
        <v>156</v>
      </c>
      <c r="I244" s="1158"/>
      <c r="J244" s="1161">
        <f>VLOOKUP($A241,'Class-9'!$B$9:$K$108,6)</f>
        <v>0</v>
      </c>
      <c r="K244" s="1162"/>
      <c r="L244" s="1167" t="s">
        <v>76</v>
      </c>
      <c r="M244" s="1168"/>
      <c r="N244" s="1169" t="str">
        <f>Master!$E$14</f>
        <v>08151106901</v>
      </c>
      <c r="O244" s="1170"/>
    </row>
    <row r="245" spans="1:16" ht="21.75" customHeight="1">
      <c r="A245" s="1138"/>
      <c r="B245" s="37"/>
      <c r="C245" s="1152"/>
      <c r="D245" s="1153"/>
      <c r="E245" s="1153"/>
      <c r="F245" s="1153"/>
      <c r="G245" s="1154"/>
      <c r="H245" s="1159"/>
      <c r="I245" s="1159"/>
      <c r="J245" s="1163"/>
      <c r="K245" s="1164"/>
      <c r="L245" s="1171" t="s">
        <v>72</v>
      </c>
      <c r="M245" s="1172"/>
      <c r="N245" s="1172"/>
      <c r="O245" s="1173"/>
      <c r="P245" s="104" t="s">
        <v>191</v>
      </c>
    </row>
    <row r="246" spans="1:16" ht="21.75" customHeight="1" thickBot="1">
      <c r="A246" s="1138"/>
      <c r="B246" s="37"/>
      <c r="C246" s="1155"/>
      <c r="D246" s="1156"/>
      <c r="E246" s="1156"/>
      <c r="F246" s="1156"/>
      <c r="G246" s="1157"/>
      <c r="H246" s="1160"/>
      <c r="I246" s="1160"/>
      <c r="J246" s="1165"/>
      <c r="K246" s="1166"/>
      <c r="L246" s="1174" t="s">
        <v>57</v>
      </c>
      <c r="M246" s="1175"/>
      <c r="N246" s="1176" t="str">
        <f>Master!$E$6</f>
        <v>2021-22</v>
      </c>
      <c r="O246" s="1177"/>
    </row>
    <row r="247" spans="1:16" ht="33.75" customHeight="1">
      <c r="A247" s="1138"/>
      <c r="B247" s="417" t="s">
        <v>200</v>
      </c>
      <c r="C247" s="1228" t="s">
        <v>22</v>
      </c>
      <c r="D247" s="1229"/>
      <c r="E247" s="1229"/>
      <c r="F247" s="1230"/>
      <c r="G247" s="438" t="s">
        <v>181</v>
      </c>
      <c r="H247" s="1231">
        <f>VLOOKUP($A241,'Class-9'!$B$9:$FL$108,4,0)</f>
        <v>0</v>
      </c>
      <c r="I247" s="1231"/>
      <c r="J247" s="1231"/>
      <c r="K247" s="1231"/>
      <c r="L247" s="1231"/>
      <c r="M247" s="1231"/>
      <c r="N247" s="1231"/>
      <c r="O247" s="1232"/>
    </row>
    <row r="248" spans="1:16" ht="33.75" customHeight="1">
      <c r="A248" s="1138"/>
      <c r="B248" s="417" t="s">
        <v>200</v>
      </c>
      <c r="C248" s="1233" t="s">
        <v>24</v>
      </c>
      <c r="D248" s="1234"/>
      <c r="E248" s="1234"/>
      <c r="F248" s="1235"/>
      <c r="G248" s="439" t="s">
        <v>181</v>
      </c>
      <c r="H248" s="1236">
        <f>VLOOKUP($A241,'Class-9'!$B$9:$FL$108,7,0)</f>
        <v>0</v>
      </c>
      <c r="I248" s="1236"/>
      <c r="J248" s="1236"/>
      <c r="K248" s="1236"/>
      <c r="L248" s="1236"/>
      <c r="M248" s="1236"/>
      <c r="N248" s="1236"/>
      <c r="O248" s="1237"/>
    </row>
    <row r="249" spans="1:16" ht="33.75" customHeight="1">
      <c r="A249" s="1138"/>
      <c r="B249" s="417" t="s">
        <v>200</v>
      </c>
      <c r="C249" s="1233" t="s">
        <v>25</v>
      </c>
      <c r="D249" s="1234"/>
      <c r="E249" s="1234"/>
      <c r="F249" s="1235"/>
      <c r="G249" s="439" t="s">
        <v>181</v>
      </c>
      <c r="H249" s="1236">
        <f>VLOOKUP($A241,'Class-9'!$B$9:$FL$108,8,0)</f>
        <v>0</v>
      </c>
      <c r="I249" s="1236"/>
      <c r="J249" s="1236"/>
      <c r="K249" s="1236"/>
      <c r="L249" s="1236"/>
      <c r="M249" s="1236"/>
      <c r="N249" s="1236"/>
      <c r="O249" s="1237"/>
    </row>
    <row r="250" spans="1:16" ht="33.75" customHeight="1">
      <c r="A250" s="1138"/>
      <c r="B250" s="417" t="s">
        <v>200</v>
      </c>
      <c r="C250" s="1233" t="s">
        <v>58</v>
      </c>
      <c r="D250" s="1234"/>
      <c r="E250" s="1234"/>
      <c r="F250" s="1235"/>
      <c r="G250" s="439" t="s">
        <v>181</v>
      </c>
      <c r="H250" s="1236">
        <f>VLOOKUP($A241,'Class-9'!$B$9:$FL$108,9,0)</f>
        <v>0</v>
      </c>
      <c r="I250" s="1236"/>
      <c r="J250" s="1236"/>
      <c r="K250" s="1236"/>
      <c r="L250" s="1236"/>
      <c r="M250" s="1236"/>
      <c r="N250" s="1236"/>
      <c r="O250" s="1237"/>
    </row>
    <row r="251" spans="1:16" ht="33.75" customHeight="1">
      <c r="A251" s="1138"/>
      <c r="B251" s="417" t="s">
        <v>200</v>
      </c>
      <c r="C251" s="1233" t="s">
        <v>59</v>
      </c>
      <c r="D251" s="1234"/>
      <c r="E251" s="1234"/>
      <c r="F251" s="1235"/>
      <c r="G251" s="439" t="s">
        <v>181</v>
      </c>
      <c r="H251" s="1238" t="str">
        <f>CONCATENATE('Class-9'!$G$4,'Class-9'!$J$4)</f>
        <v>9(A)</v>
      </c>
      <c r="I251" s="1236"/>
      <c r="J251" s="1236"/>
      <c r="K251" s="1236"/>
      <c r="L251" s="1236"/>
      <c r="M251" s="1236"/>
      <c r="N251" s="1236"/>
      <c r="O251" s="1237"/>
    </row>
    <row r="252" spans="1:16" ht="33.75" customHeight="1" thickBot="1">
      <c r="A252" s="1138"/>
      <c r="B252" s="417" t="s">
        <v>200</v>
      </c>
      <c r="C252" s="1239" t="s">
        <v>27</v>
      </c>
      <c r="D252" s="1240"/>
      <c r="E252" s="1240"/>
      <c r="F252" s="1241"/>
      <c r="G252" s="440" t="s">
        <v>181</v>
      </c>
      <c r="H252" s="1242">
        <f>VLOOKUP($A241,'Class-9'!$B$9:$FL$108,10,0)</f>
        <v>0</v>
      </c>
      <c r="I252" s="1242"/>
      <c r="J252" s="1242"/>
      <c r="K252" s="1242"/>
      <c r="L252" s="1242"/>
      <c r="M252" s="1242"/>
      <c r="N252" s="1242"/>
      <c r="O252" s="1243"/>
    </row>
    <row r="253" spans="1:16" ht="33.75" customHeight="1">
      <c r="A253" s="1138"/>
      <c r="B253" s="417" t="s">
        <v>200</v>
      </c>
      <c r="C253" s="1244" t="s">
        <v>60</v>
      </c>
      <c r="D253" s="1245"/>
      <c r="E253" s="1248" t="s">
        <v>81</v>
      </c>
      <c r="F253" s="1248" t="s">
        <v>82</v>
      </c>
      <c r="G253" s="1250" t="s">
        <v>32</v>
      </c>
      <c r="H253" s="1252" t="s">
        <v>61</v>
      </c>
      <c r="I253" s="1252"/>
      <c r="J253" s="1253"/>
      <c r="K253" s="1254" t="s">
        <v>97</v>
      </c>
      <c r="L253" s="1255"/>
      <c r="M253" s="1256"/>
      <c r="N253" s="1248" t="s">
        <v>88</v>
      </c>
      <c r="O253" s="1218" t="s">
        <v>118</v>
      </c>
    </row>
    <row r="254" spans="1:16" ht="33.75" customHeight="1">
      <c r="A254" s="1138"/>
      <c r="B254" s="417" t="s">
        <v>200</v>
      </c>
      <c r="C254" s="1246"/>
      <c r="D254" s="1247"/>
      <c r="E254" s="1249"/>
      <c r="F254" s="1249"/>
      <c r="G254" s="1251"/>
      <c r="H254" s="468" t="s">
        <v>31</v>
      </c>
      <c r="I254" s="470" t="s">
        <v>194</v>
      </c>
      <c r="J254" s="469" t="s">
        <v>32</v>
      </c>
      <c r="K254" s="468" t="s">
        <v>31</v>
      </c>
      <c r="L254" s="470" t="s">
        <v>194</v>
      </c>
      <c r="M254" s="469" t="s">
        <v>32</v>
      </c>
      <c r="N254" s="1249"/>
      <c r="O254" s="1219"/>
    </row>
    <row r="255" spans="1:16" ht="48" customHeight="1" thickBot="1">
      <c r="A255" s="1138"/>
      <c r="B255" s="417" t="s">
        <v>200</v>
      </c>
      <c r="C255" s="1102" t="s">
        <v>62</v>
      </c>
      <c r="D255" s="1103"/>
      <c r="E255" s="441">
        <f>'Class-9'!$L$7</f>
        <v>10</v>
      </c>
      <c r="F255" s="441">
        <f>'Class-9'!$M$7</f>
        <v>10</v>
      </c>
      <c r="G255" s="442">
        <f>SUM(E255:F255)</f>
        <v>20</v>
      </c>
      <c r="H255" s="441">
        <f>'Class-9'!$O$7</f>
        <v>24</v>
      </c>
      <c r="I255" s="441">
        <f>'Class-9'!$P$7</f>
        <v>6</v>
      </c>
      <c r="J255" s="442">
        <f>SUM(H255:I255)</f>
        <v>30</v>
      </c>
      <c r="K255" s="441">
        <f>'Class-9'!$R$7</f>
        <v>40</v>
      </c>
      <c r="L255" s="441">
        <f>'Class-9'!$S$7</f>
        <v>10</v>
      </c>
      <c r="M255" s="442">
        <f>SUM(K255:L255)</f>
        <v>50</v>
      </c>
      <c r="N255" s="441">
        <f>SUM(G255,J255,M255)</f>
        <v>100</v>
      </c>
      <c r="O255" s="1220"/>
    </row>
    <row r="256" spans="1:16" ht="48" customHeight="1">
      <c r="A256" s="1138"/>
      <c r="B256" s="417" t="s">
        <v>200</v>
      </c>
      <c r="C256" s="1104" t="str">
        <f>'Class-9'!$L$3</f>
        <v>HINDI</v>
      </c>
      <c r="D256" s="1105"/>
      <c r="E256" s="443">
        <f>IF($J244="TC",0,IF($J244="Nso",0,VLOOKUP($A241,'Class-9'!$B$9:$FL$108,11,0)))</f>
        <v>0</v>
      </c>
      <c r="F256" s="443">
        <f>IF($J244="TC",0,IF($J244="Nso",0,VLOOKUP($A241,'Class-9'!$B$9:$FL$108,12,0)))</f>
        <v>0</v>
      </c>
      <c r="G256" s="444">
        <f t="shared" ref="G256:G263" si="24">SUM(E256:F256)</f>
        <v>0</v>
      </c>
      <c r="H256" s="443">
        <f>IF($J244="TC",0,IF($J244="Nso",0,VLOOKUP($A241,'Class-9'!$B$9:$FL$108,14,0)))</f>
        <v>0</v>
      </c>
      <c r="I256" s="443">
        <f>IF($J244="TC",0,IF($J244="Nso",0,VLOOKUP($A241,'Class-9'!$B$9:$FL$108,15,0)))</f>
        <v>0</v>
      </c>
      <c r="J256" s="444">
        <f t="shared" ref="J256:J263" si="25">SUM(H256:I256)</f>
        <v>0</v>
      </c>
      <c r="K256" s="443">
        <f>IF($J244="TC",0,IF($J244="Nso",0,VLOOKUP($A241,'Class-9'!$B$9:$FL$108,17,0)))</f>
        <v>0</v>
      </c>
      <c r="L256" s="443">
        <f>IF($J244="Nso",0,VLOOKUP($A241,'Class-9'!$B$9:$FL$108,18,0))</f>
        <v>0</v>
      </c>
      <c r="M256" s="444">
        <f t="shared" ref="M256:M263" si="26">SUM(K256:L256)</f>
        <v>0</v>
      </c>
      <c r="N256" s="443">
        <f t="shared" ref="N256:N263" si="27">SUM(G256,J256,M256)</f>
        <v>0</v>
      </c>
      <c r="O256" s="457" t="str">
        <f>IF($J244="TC",0,IF($J244="Nso",0,VLOOKUP($A241,'Class-9'!$B$9:$FL$108,24,0)))</f>
        <v/>
      </c>
    </row>
    <row r="257" spans="1:15" ht="48" customHeight="1" thickBot="1">
      <c r="A257" s="1138"/>
      <c r="B257" s="417" t="s">
        <v>200</v>
      </c>
      <c r="C257" s="1106" t="str">
        <f>'Class-9'!$Z$3</f>
        <v>ENGLISH</v>
      </c>
      <c r="D257" s="1107"/>
      <c r="E257" s="445">
        <f>IF($J244="TC",0,IF($J244="Nso",0,VLOOKUP($A241,'Class-9'!$B$9:$FL$108,25,0)))</f>
        <v>0</v>
      </c>
      <c r="F257" s="445">
        <f>IF($J244="TC",0,IF($J244="Nso",0,VLOOKUP($A241,'Class-9'!$B$9:$FL$108,26,0)))</f>
        <v>0</v>
      </c>
      <c r="G257" s="446">
        <f t="shared" si="24"/>
        <v>0</v>
      </c>
      <c r="H257" s="447">
        <f>IF($J244="TC",0,IF($J244="Nso",0,VLOOKUP($A241,'Class-9'!$B$9:$FL$108,28,0)))</f>
        <v>0</v>
      </c>
      <c r="I257" s="445">
        <f>IF($J244="TC",0,IF($J244="Nso",0,VLOOKUP($A241,'Class-9'!$B$9:$FL$108,29,0)))</f>
        <v>0</v>
      </c>
      <c r="J257" s="446">
        <f t="shared" si="25"/>
        <v>0</v>
      </c>
      <c r="K257" s="445">
        <f>IF($J244="TC",0,IF($J244="Nso",0,VLOOKUP($A241,'Class-9'!$B$9:$FL$108,31,0)))</f>
        <v>0</v>
      </c>
      <c r="L257" s="445">
        <f>IF($J244="Nso",0,VLOOKUP($A241,'Class-9'!$B$9:$FL$108,32,0))</f>
        <v>0</v>
      </c>
      <c r="M257" s="446">
        <f t="shared" si="26"/>
        <v>0</v>
      </c>
      <c r="N257" s="445">
        <f t="shared" si="27"/>
        <v>0</v>
      </c>
      <c r="O257" s="458" t="str">
        <f>IF($J244="TC",0,IF($J244="Nso",0,VLOOKUP($A241,'Class-9'!$B$9:$FL$108,38,0)))</f>
        <v/>
      </c>
    </row>
    <row r="258" spans="1:15" ht="48" customHeight="1" thickBot="1">
      <c r="A258" s="1138"/>
      <c r="B258" s="417" t="s">
        <v>200</v>
      </c>
      <c r="C258" s="1108" t="s">
        <v>62</v>
      </c>
      <c r="D258" s="1109"/>
      <c r="E258" s="448">
        <f>'Class-9'!$AN$7</f>
        <v>20</v>
      </c>
      <c r="F258" s="448">
        <f>'Class-9'!$AO$7</f>
        <v>20</v>
      </c>
      <c r="G258" s="449">
        <f t="shared" si="24"/>
        <v>40</v>
      </c>
      <c r="H258" s="448">
        <f>'Class-9'!$AQ$7</f>
        <v>48</v>
      </c>
      <c r="I258" s="448">
        <f>'Class-9'!$AR$7</f>
        <v>12</v>
      </c>
      <c r="J258" s="449">
        <f t="shared" si="25"/>
        <v>60</v>
      </c>
      <c r="K258" s="448">
        <f>'Class-9'!$AT$7</f>
        <v>80</v>
      </c>
      <c r="L258" s="448">
        <f>'Class-9'!$AU$7</f>
        <v>20</v>
      </c>
      <c r="M258" s="449">
        <f t="shared" si="26"/>
        <v>100</v>
      </c>
      <c r="N258" s="448">
        <f t="shared" si="27"/>
        <v>200</v>
      </c>
      <c r="O258" s="427" t="s">
        <v>201</v>
      </c>
    </row>
    <row r="259" spans="1:15" ht="48" customHeight="1">
      <c r="A259" s="1138"/>
      <c r="B259" s="417" t="s">
        <v>200</v>
      </c>
      <c r="C259" s="1110" t="str">
        <f>'Class-9'!$AN$3</f>
        <v>SANSKRIT-I</v>
      </c>
      <c r="D259" s="1111"/>
      <c r="E259" s="443">
        <f>IF($J244="TC",0,IF($J244="Nso",0,VLOOKUP($A241,'Class-9'!$B$9:$FL$108,39,0)))</f>
        <v>0</v>
      </c>
      <c r="F259" s="443">
        <f>IF($J244="TC",0,IF($J244="TC",0,IF($J244="Nso",0,VLOOKUP($A241,'Class-9'!$B$9:$FL$108,40,0))))</f>
        <v>0</v>
      </c>
      <c r="G259" s="450">
        <f t="shared" si="24"/>
        <v>0</v>
      </c>
      <c r="H259" s="451">
        <f>IF($J244="TC",0,IF($J244="Nso",0,VLOOKUP($A241,'Class-9'!$B$9:$FL$108,42,0)))</f>
        <v>0</v>
      </c>
      <c r="I259" s="443">
        <f>IF($J244="TC",0,IF($J244="Nso",0,VLOOKUP($A241,'Class-9'!$B$9:$FL$108,43,0)))</f>
        <v>0</v>
      </c>
      <c r="J259" s="450">
        <f t="shared" si="25"/>
        <v>0</v>
      </c>
      <c r="K259" s="443">
        <f>IF($J244="TC",0,IF($J244="Nso",0,VLOOKUP($A241,'Class-9'!$B$9:$FL$108,45,0)))</f>
        <v>0</v>
      </c>
      <c r="L259" s="443">
        <f>IF($J244="Nso",0,VLOOKUP($A241,'Class-9'!$B$9:$FL$108,46,0))</f>
        <v>0</v>
      </c>
      <c r="M259" s="450">
        <f t="shared" si="26"/>
        <v>0</v>
      </c>
      <c r="N259" s="443">
        <f t="shared" si="27"/>
        <v>0</v>
      </c>
      <c r="O259" s="457" t="str">
        <f>IF($J244="TC",0,IF($J244="Nso",0,VLOOKUP($A241,'Class-9'!$B$9:$FL$108,52,0)))</f>
        <v/>
      </c>
    </row>
    <row r="260" spans="1:15" ht="48" customHeight="1">
      <c r="A260" s="1138"/>
      <c r="B260" s="417" t="s">
        <v>200</v>
      </c>
      <c r="C260" s="1112" t="str">
        <f>'Class-9'!$BB$3</f>
        <v>SANSKRIT-II</v>
      </c>
      <c r="D260" s="1113"/>
      <c r="E260" s="443">
        <f>IF($J244="TC",0,IF($J244="Nso",0,VLOOKUP($A241,'Class-9'!$B$9:$FL$108,53,0)))</f>
        <v>0</v>
      </c>
      <c r="F260" s="443">
        <f>IF($J244="TC",0,IF($J244="Nso",0,VLOOKUP($A241,'Class-9'!$B$9:$FL$108,54,0)))</f>
        <v>0</v>
      </c>
      <c r="G260" s="452">
        <f t="shared" si="24"/>
        <v>0</v>
      </c>
      <c r="H260" s="453">
        <f>IF($J244="TC",0,IF($J244="Nso",0,VLOOKUP($A241,'Class-9'!$B$9:$FL$108,56,0)))</f>
        <v>0</v>
      </c>
      <c r="I260" s="443">
        <f>IF($J244="TC",0,IF($J244="Nso",0,VLOOKUP($A241,'Class-9'!$B$9:$FL$108,57,0)))</f>
        <v>0</v>
      </c>
      <c r="J260" s="452">
        <f t="shared" si="25"/>
        <v>0</v>
      </c>
      <c r="K260" s="443">
        <f>IF($J244="TC",0,IF($J244="Nso",0,VLOOKUP($A241,'Class-9'!$B$9:$FL$108,59,0)))</f>
        <v>0</v>
      </c>
      <c r="L260" s="443">
        <f>IF($J244="Nso",0,VLOOKUP($A241,'Class-9'!$B$9:$FL$108,60,0))</f>
        <v>0</v>
      </c>
      <c r="M260" s="452">
        <f t="shared" si="26"/>
        <v>0</v>
      </c>
      <c r="N260" s="443">
        <f t="shared" si="27"/>
        <v>0</v>
      </c>
      <c r="O260" s="457" t="str">
        <f>IF($J244="TC",0,IF($J244="Nso",0,VLOOKUP($A241,'Class-9'!$B$9:$FL$108,66,0)))</f>
        <v/>
      </c>
    </row>
    <row r="261" spans="1:15" ht="48" customHeight="1">
      <c r="A261" s="1138"/>
      <c r="B261" s="417" t="s">
        <v>200</v>
      </c>
      <c r="C261" s="1112" t="str">
        <f>'Class-9'!$BP$3</f>
        <v>MATHEMATICS</v>
      </c>
      <c r="D261" s="1113"/>
      <c r="E261" s="443">
        <f>IF($J244="TC",0,IF($J244="Nso",0,VLOOKUP($A241,'Class-9'!$B$9:$FL$108,67,0)))</f>
        <v>0</v>
      </c>
      <c r="F261" s="443">
        <f>IF($J244="TC",0,IF($J244="Nso",0,VLOOKUP($A241,'Class-9'!$B$9:$FL$108,68,0)))</f>
        <v>0</v>
      </c>
      <c r="G261" s="452">
        <f t="shared" si="24"/>
        <v>0</v>
      </c>
      <c r="H261" s="453">
        <f>IF($J244="TC",0,IF($J244="Nso",0,VLOOKUP($A241,'Class-9'!$B$9:$FL$108,70,0)))</f>
        <v>0</v>
      </c>
      <c r="I261" s="443">
        <f>IF($J244="TC",0,IF($J244="Nso",0,VLOOKUP($A241,'Class-9'!$B$9:$FL$108,71,0)))</f>
        <v>0</v>
      </c>
      <c r="J261" s="452">
        <f t="shared" si="25"/>
        <v>0</v>
      </c>
      <c r="K261" s="443">
        <f>IF($J244="TC",0,IF($J244="Nso",0,VLOOKUP($A241,'Class-9'!$B$9:$FL$108,73,0)))</f>
        <v>0</v>
      </c>
      <c r="L261" s="443">
        <f>IF($J244="Nso",0,VLOOKUP($A241,'Class-9'!$B$9:$FL$108,74,0))</f>
        <v>0</v>
      </c>
      <c r="M261" s="452">
        <f t="shared" si="26"/>
        <v>0</v>
      </c>
      <c r="N261" s="443">
        <f t="shared" si="27"/>
        <v>0</v>
      </c>
      <c r="O261" s="457" t="str">
        <f>IF($J244="TC",0,IF($J244="Nso",0,VLOOKUP($A241,'Class-9'!$B$9:$FL$108,80,0)))</f>
        <v/>
      </c>
    </row>
    <row r="262" spans="1:15" ht="48" customHeight="1">
      <c r="A262" s="1138"/>
      <c r="B262" s="417" t="s">
        <v>200</v>
      </c>
      <c r="C262" s="1114" t="str">
        <f>'Class-9'!$CD$3</f>
        <v>SCIENCE</v>
      </c>
      <c r="D262" s="1115"/>
      <c r="E262" s="454">
        <f>IF($J244="TC",0,IF($J244="Nso",0,VLOOKUP($A241,'Class-9'!$B$9:$FL$108,81,0)))</f>
        <v>0</v>
      </c>
      <c r="F262" s="454">
        <f>IF($J244="TC",0,IF($J244="Nso",0,VLOOKUP($A241,'Class-9'!$B$9:$FL$108,82,0)))</f>
        <v>0</v>
      </c>
      <c r="G262" s="455">
        <f t="shared" si="24"/>
        <v>0</v>
      </c>
      <c r="H262" s="456">
        <f>IF($J244="TC",0,IF($J244="Nso",0,VLOOKUP($A241,'Class-9'!$B$9:$FL$108,84,0)))</f>
        <v>0</v>
      </c>
      <c r="I262" s="454">
        <f>IF($J244="TC",0,IF($J244="Nso",0,VLOOKUP($A241,'Class-9'!$B$9:$FL$108,85,0)))</f>
        <v>0</v>
      </c>
      <c r="J262" s="455">
        <f t="shared" si="25"/>
        <v>0</v>
      </c>
      <c r="K262" s="454">
        <f>IF($J244="TC",0,IF($J244="Nso",0,VLOOKUP($A241,'Class-9'!$B$9:$FL$108,87,0)))</f>
        <v>0</v>
      </c>
      <c r="L262" s="454">
        <f>IF($J244="Nso",0,VLOOKUP($A241,'Class-9'!$B$9:$FL$108,88,0))</f>
        <v>0</v>
      </c>
      <c r="M262" s="455">
        <f t="shared" si="26"/>
        <v>0</v>
      </c>
      <c r="N262" s="454">
        <f t="shared" si="27"/>
        <v>0</v>
      </c>
      <c r="O262" s="459" t="str">
        <f>IF($J244="TC",0,IF($J244="Nso",0,VLOOKUP($A241,'Class-9'!$B$9:$FL$108,94,0)))</f>
        <v/>
      </c>
    </row>
    <row r="263" spans="1:15" ht="48" customHeight="1" thickBot="1">
      <c r="A263" s="1138"/>
      <c r="B263" s="417" t="s">
        <v>200</v>
      </c>
      <c r="C263" s="1114" t="str">
        <f>'Class-9'!$CR$3</f>
        <v>SOCIAL SCIENCE</v>
      </c>
      <c r="D263" s="1115"/>
      <c r="E263" s="454">
        <f>IF($J245="TC",0,IF($J244="Nso",0,VLOOKUP($A241,'Class-9'!$B$9:$FL$108,95,0)))</f>
        <v>0</v>
      </c>
      <c r="F263" s="454">
        <f>IF($J245="TC",0,IF($J244="Nso",0,VLOOKUP($A241,'Class-9'!$B$9:$FL$108,96,0)))</f>
        <v>0</v>
      </c>
      <c r="G263" s="455">
        <f t="shared" si="24"/>
        <v>0</v>
      </c>
      <c r="H263" s="456">
        <f>IF($J245="TC",0,IF($J244="Nso",0,VLOOKUP($A241,'Class-9'!$B$9:$FL$108,98,0)))</f>
        <v>0</v>
      </c>
      <c r="I263" s="454">
        <f>IF($J245="TC",0,IF($J244="Nso",0,VLOOKUP($A241,'Class-9'!$B$9:$FL$108,99,0)))</f>
        <v>0</v>
      </c>
      <c r="J263" s="455">
        <f t="shared" si="25"/>
        <v>0</v>
      </c>
      <c r="K263" s="454">
        <f>IF($J245="TC",0,IF($J244="Nso",0,VLOOKUP($A241,'Class-9'!$B$9:$FL$108,101,0)))</f>
        <v>0</v>
      </c>
      <c r="L263" s="454">
        <f>IF($J245="Nso",0,VLOOKUP($A241,'Class-9'!$B$9:$FL$108,102,0))</f>
        <v>0</v>
      </c>
      <c r="M263" s="455">
        <f t="shared" si="26"/>
        <v>0</v>
      </c>
      <c r="N263" s="454">
        <f t="shared" si="27"/>
        <v>0</v>
      </c>
      <c r="O263" s="459" t="str">
        <f>IF($J245="TC",0,IF($J244="Nso",0,VLOOKUP($A241,'Class-9'!$B$9:$FL$108,108,0)))</f>
        <v/>
      </c>
    </row>
    <row r="264" spans="1:15" ht="33.75" customHeight="1">
      <c r="A264" s="1138"/>
      <c r="B264" s="417" t="s">
        <v>200</v>
      </c>
      <c r="C264" s="1116" t="s">
        <v>89</v>
      </c>
      <c r="D264" s="1117"/>
      <c r="E264" s="1118"/>
      <c r="F264" s="1122" t="s">
        <v>90</v>
      </c>
      <c r="G264" s="1123"/>
      <c r="H264" s="1124" t="s">
        <v>91</v>
      </c>
      <c r="I264" s="1125"/>
      <c r="J264" s="1126" t="s">
        <v>47</v>
      </c>
      <c r="K264" s="1127"/>
      <c r="L264" s="415" t="s">
        <v>111</v>
      </c>
      <c r="M264" s="1221" t="s">
        <v>45</v>
      </c>
      <c r="N264" s="1222"/>
      <c r="O264" s="416" t="s">
        <v>49</v>
      </c>
    </row>
    <row r="265" spans="1:15" ht="33.75" customHeight="1" thickBot="1">
      <c r="A265" s="1138"/>
      <c r="B265" s="417" t="s">
        <v>200</v>
      </c>
      <c r="C265" s="1119"/>
      <c r="D265" s="1120"/>
      <c r="E265" s="1121"/>
      <c r="F265" s="1130">
        <f>IF($J244="TC",0,IF($J244="Nso",0,VLOOKUP($A241,'Class-9'!$B$9:$FL$108,160,0)))</f>
        <v>0</v>
      </c>
      <c r="G265" s="1131"/>
      <c r="H265" s="1130">
        <f>IF($J244="TC",0,IF($J244="Nso",0,VLOOKUP($A241,'Class-9'!$B$9:$FL$108,161,0)))</f>
        <v>0</v>
      </c>
      <c r="I265" s="1131"/>
      <c r="J265" s="1132">
        <f>IF($J244="TC",0,IF($J244="Nso",0,VLOOKUP($A241,'Class-9'!$B$9:$FL$108,162,0)))</f>
        <v>0</v>
      </c>
      <c r="K265" s="1133"/>
      <c r="L265" s="259" t="str">
        <f>IF($J244="TC",0,IF($J244="Nso",0,VLOOKUP($A241,'Class-9'!$B$9:$FL$108,163,0)))</f>
        <v/>
      </c>
      <c r="M265" s="1223" t="str">
        <f>IF($J244="TC","TC",IF($J244="Nso","NSO",VLOOKUP($A241,'Class-9'!$B$9:$FL$108,164,0)))</f>
        <v/>
      </c>
      <c r="N265" s="1224"/>
      <c r="O265" s="462" t="str">
        <f>IF($J244="Nso",0,VLOOKUP($A241,'Class-9'!$B$9:$FL$108,166,0))</f>
        <v/>
      </c>
    </row>
    <row r="266" spans="1:15" ht="33.75" customHeight="1">
      <c r="A266" s="1138"/>
      <c r="B266" s="417" t="s">
        <v>200</v>
      </c>
      <c r="C266" s="1061" t="s">
        <v>64</v>
      </c>
      <c r="D266" s="1062"/>
      <c r="E266" s="1062"/>
      <c r="F266" s="1062"/>
      <c r="G266" s="1062"/>
      <c r="H266" s="1063"/>
      <c r="I266" s="1064" t="s">
        <v>65</v>
      </c>
      <c r="J266" s="1065"/>
      <c r="K266" s="1065"/>
      <c r="L266" s="460">
        <f>VLOOKUP($A241,'Class-9'!$B$9:$FL$108,157,0)</f>
        <v>0</v>
      </c>
      <c r="M266" s="1066" t="s">
        <v>121</v>
      </c>
      <c r="N266" s="1067"/>
      <c r="O266" s="1068"/>
    </row>
    <row r="267" spans="1:15" ht="33.75" customHeight="1" thickBot="1">
      <c r="A267" s="1138"/>
      <c r="B267" s="417" t="s">
        <v>200</v>
      </c>
      <c r="C267" s="1069" t="s">
        <v>60</v>
      </c>
      <c r="D267" s="1070"/>
      <c r="E267" s="1070"/>
      <c r="F267" s="1071" t="s">
        <v>192</v>
      </c>
      <c r="G267" s="1071"/>
      <c r="H267" s="260" t="s">
        <v>53</v>
      </c>
      <c r="I267" s="1072" t="s">
        <v>66</v>
      </c>
      <c r="J267" s="1073"/>
      <c r="K267" s="1073"/>
      <c r="L267" s="461">
        <f>VLOOKUP($A241,'Class-9'!$B$9:$FL$108,158,0)</f>
        <v>0</v>
      </c>
      <c r="M267" s="1074" t="str">
        <f>IF($J244="TC",0,IF($J244="Nso",0,VLOOKUP($A241,'Class-9'!$B$9:$FL$108,159,0)))</f>
        <v/>
      </c>
      <c r="N267" s="1075"/>
      <c r="O267" s="1076"/>
    </row>
    <row r="268" spans="1:15" ht="33.75" customHeight="1">
      <c r="A268" s="1138"/>
      <c r="B268" s="417" t="s">
        <v>200</v>
      </c>
      <c r="C268" s="1069"/>
      <c r="D268" s="1070"/>
      <c r="E268" s="1070"/>
      <c r="F268" s="1071"/>
      <c r="G268" s="1071"/>
      <c r="H268" s="261" t="s">
        <v>119</v>
      </c>
      <c r="I268" s="1077" t="s">
        <v>67</v>
      </c>
      <c r="J268" s="1078"/>
      <c r="K268" s="1078"/>
      <c r="L268" s="1079">
        <f>IF($J244="TC","Transferred",IF($J244="Nso","NameSeparated",VLOOKUP($A241,'Class-9'!$B$9:$FL$108,167,0)))</f>
        <v>0</v>
      </c>
      <c r="M268" s="1079"/>
      <c r="N268" s="1079"/>
      <c r="O268" s="1080"/>
    </row>
    <row r="269" spans="1:15" ht="33.75" customHeight="1">
      <c r="A269" s="1138"/>
      <c r="B269" s="417" t="s">
        <v>200</v>
      </c>
      <c r="C269" s="1081" t="str">
        <f>'Class-9'!$DF$3</f>
        <v>Foundation Of Information Tech.</v>
      </c>
      <c r="D269" s="1082"/>
      <c r="E269" s="1083"/>
      <c r="F269" s="1217" t="str">
        <f>IF($J244="TC",0,IF($J244="Nso",0,VLOOKUP($A241,'Class-9'!$B$9:$GP$108,185,0)))</f>
        <v>0/200</v>
      </c>
      <c r="G269" s="1217"/>
      <c r="H269" s="463" t="str">
        <f>IF($J244="TC",0,IF($J244="Nso",0,VLOOKUP($A241,'Class-9'!$B$9:$GP$108,120,0)))</f>
        <v/>
      </c>
      <c r="I269" s="1085" t="s">
        <v>79</v>
      </c>
      <c r="J269" s="1086"/>
      <c r="K269" s="1086"/>
      <c r="L269" s="1087">
        <f>'Class-9'!$T$2</f>
        <v>44676</v>
      </c>
      <c r="M269" s="1088"/>
      <c r="N269" s="1088"/>
      <c r="O269" s="1089"/>
    </row>
    <row r="270" spans="1:15" ht="33.75" customHeight="1">
      <c r="A270" s="1138"/>
      <c r="B270" s="417" t="s">
        <v>200</v>
      </c>
      <c r="C270" s="1090" t="str">
        <f>'Class-9'!$DR$3</f>
        <v>Health &amp; Phy. Edu.</v>
      </c>
      <c r="D270" s="1084"/>
      <c r="E270" s="1084"/>
      <c r="F270" s="1207" t="str">
        <f>IF($J244="TC",0,IF($J244="Nso",0,VLOOKUP($A241,'Class-9'!$B$9:$GP$108,189,0)))</f>
        <v>0/200</v>
      </c>
      <c r="G270" s="1208"/>
      <c r="H270" s="463" t="str">
        <f>IF($J244="TC",0,IF($J244="Nso",0,VLOOKUP($A241,'Class-9'!$B$9:$GP$108,132,0)))</f>
        <v/>
      </c>
      <c r="I270" s="1091"/>
      <c r="J270" s="1092"/>
      <c r="K270" s="1092"/>
      <c r="L270" s="1092"/>
      <c r="M270" s="1092"/>
      <c r="N270" s="1092"/>
      <c r="O270" s="1093"/>
    </row>
    <row r="271" spans="1:15" ht="33.75" customHeight="1">
      <c r="A271" s="1138"/>
      <c r="B271" s="417" t="s">
        <v>200</v>
      </c>
      <c r="C271" s="1028" t="str">
        <f>'Class-9'!$ED$3</f>
        <v>S.U.P.W.</v>
      </c>
      <c r="D271" s="1029"/>
      <c r="E271" s="1029"/>
      <c r="F271" s="1207" t="str">
        <f>IF($J244="TC",0,IF($J244="Nso",0,VLOOKUP($A241,'Class-9'!$B$9:$GP$108,193,0)))</f>
        <v>0/100</v>
      </c>
      <c r="G271" s="1208"/>
      <c r="H271" s="463" t="str">
        <f>IF($J244="TC",0,IF($J244="Nso",0,VLOOKUP($A241,'Class-9'!$B$9:$GP$108,138,0)))</f>
        <v/>
      </c>
      <c r="I271" s="1094"/>
      <c r="J271" s="1095"/>
      <c r="K271" s="1095"/>
      <c r="L271" s="1095"/>
      <c r="M271" s="1095"/>
      <c r="N271" s="1095"/>
      <c r="O271" s="1096"/>
    </row>
    <row r="272" spans="1:15" ht="33.75" customHeight="1">
      <c r="A272" s="1138"/>
      <c r="B272" s="417" t="s">
        <v>200</v>
      </c>
      <c r="C272" s="1028" t="str">
        <f>'Class-9'!$EJ$3</f>
        <v>ART EDUCATION</v>
      </c>
      <c r="D272" s="1029"/>
      <c r="E272" s="1029"/>
      <c r="F272" s="1207" t="str">
        <f>IF($J243="TC",0,IF($J243="Nso",0,VLOOKUP($A241,'Class-9'!$B$9:$GP$108,197,0)))</f>
        <v>0/100</v>
      </c>
      <c r="G272" s="1208"/>
      <c r="H272" s="463" t="str">
        <f>IF($J243="TC",0,IF($J243="Nso",0,VLOOKUP($A241,'Class-9'!$B$9:$GP$108,144,0)))</f>
        <v/>
      </c>
      <c r="I272" s="1032" t="s">
        <v>92</v>
      </c>
      <c r="J272" s="1033"/>
      <c r="K272" s="1033"/>
      <c r="L272" s="1033"/>
      <c r="M272" s="1033"/>
      <c r="N272" s="1033"/>
      <c r="O272" s="1034"/>
    </row>
    <row r="273" spans="1:16" ht="33.75" customHeight="1" thickBot="1">
      <c r="A273" s="1138"/>
      <c r="B273" s="417" t="s">
        <v>200</v>
      </c>
      <c r="C273" s="1035" t="str">
        <f>'Class-9'!$EP$3</f>
        <v>H &amp; C RAJ</v>
      </c>
      <c r="D273" s="1036"/>
      <c r="E273" s="1036"/>
      <c r="F273" s="1209" t="str">
        <f>IF($J244="TC",0,IF($J244="Nso",0,VLOOKUP($A241,'Class-9'!$B$9:$GU$108,201,0)))</f>
        <v>0/200</v>
      </c>
      <c r="G273" s="1210"/>
      <c r="H273" s="464" t="str">
        <f>IF($J244="TC",0,IF($J244="Nso",0,VLOOKUP($A241,'Class-9'!$B$9:$GU$108,156,0)))</f>
        <v/>
      </c>
      <c r="I273" s="1032" t="s">
        <v>73</v>
      </c>
      <c r="J273" s="1033"/>
      <c r="K273" s="1033"/>
      <c r="L273" s="1033"/>
      <c r="M273" s="1033"/>
      <c r="N273" s="1033"/>
      <c r="O273" s="1034"/>
    </row>
    <row r="274" spans="1:16" ht="33.75" customHeight="1">
      <c r="A274" s="1138"/>
      <c r="B274" s="417" t="s">
        <v>200</v>
      </c>
      <c r="C274" s="1046" t="s">
        <v>204</v>
      </c>
      <c r="D274" s="1047"/>
      <c r="E274" s="1048"/>
      <c r="F274" s="1211" t="s">
        <v>205</v>
      </c>
      <c r="G274" s="1212"/>
      <c r="H274" s="465" t="s">
        <v>34</v>
      </c>
      <c r="I274" s="1039" t="s">
        <v>74</v>
      </c>
      <c r="J274" s="1033"/>
      <c r="K274" s="1033"/>
      <c r="L274" s="1033"/>
      <c r="M274" s="1033"/>
      <c r="N274" s="1033"/>
      <c r="O274" s="1034"/>
    </row>
    <row r="275" spans="1:16" ht="33.75" customHeight="1">
      <c r="A275" s="1138"/>
      <c r="B275" s="417" t="s">
        <v>200</v>
      </c>
      <c r="C275" s="1049"/>
      <c r="D275" s="1050"/>
      <c r="E275" s="1051"/>
      <c r="F275" s="1213" t="s">
        <v>206</v>
      </c>
      <c r="G275" s="1214"/>
      <c r="H275" s="466" t="s">
        <v>203</v>
      </c>
      <c r="I275" s="1040" t="s">
        <v>75</v>
      </c>
      <c r="J275" s="1041"/>
      <c r="K275" s="1041"/>
      <c r="L275" s="1041"/>
      <c r="M275" s="1041"/>
      <c r="N275" s="1041"/>
      <c r="O275" s="1042"/>
    </row>
    <row r="276" spans="1:16" ht="33.75" customHeight="1">
      <c r="A276" s="1138"/>
      <c r="B276" s="417" t="s">
        <v>200</v>
      </c>
      <c r="C276" s="1049"/>
      <c r="D276" s="1050"/>
      <c r="E276" s="1051"/>
      <c r="F276" s="1213" t="s">
        <v>210</v>
      </c>
      <c r="G276" s="1214"/>
      <c r="H276" s="466" t="s">
        <v>68</v>
      </c>
      <c r="I276" s="1043"/>
      <c r="J276" s="1044"/>
      <c r="K276" s="1044"/>
      <c r="L276" s="1044"/>
      <c r="M276" s="1044"/>
      <c r="N276" s="1044"/>
      <c r="O276" s="1045"/>
    </row>
    <row r="277" spans="1:16" ht="33.75" customHeight="1">
      <c r="A277" s="1138"/>
      <c r="B277" s="417" t="s">
        <v>200</v>
      </c>
      <c r="C277" s="1049"/>
      <c r="D277" s="1050"/>
      <c r="E277" s="1051"/>
      <c r="F277" s="1213" t="s">
        <v>211</v>
      </c>
      <c r="G277" s="1214"/>
      <c r="H277" s="466" t="s">
        <v>69</v>
      </c>
      <c r="I277" s="1043"/>
      <c r="J277" s="1044"/>
      <c r="K277" s="1044"/>
      <c r="L277" s="1044"/>
      <c r="M277" s="1044"/>
      <c r="N277" s="1044"/>
      <c r="O277" s="1045"/>
    </row>
    <row r="278" spans="1:16" ht="33.75" customHeight="1">
      <c r="A278" s="1138"/>
      <c r="B278" s="417" t="s">
        <v>200</v>
      </c>
      <c r="C278" s="1049"/>
      <c r="D278" s="1050"/>
      <c r="E278" s="1051"/>
      <c r="F278" s="1213" t="s">
        <v>120</v>
      </c>
      <c r="G278" s="1214"/>
      <c r="H278" s="466" t="s">
        <v>71</v>
      </c>
      <c r="I278" s="1022" t="s">
        <v>93</v>
      </c>
      <c r="J278" s="1023"/>
      <c r="K278" s="1023"/>
      <c r="L278" s="1023"/>
      <c r="M278" s="1023"/>
      <c r="N278" s="1023"/>
      <c r="O278" s="1024"/>
    </row>
    <row r="279" spans="1:16" ht="33.75" customHeight="1" thickBot="1">
      <c r="A279" s="1138"/>
      <c r="B279" s="418" t="s">
        <v>200</v>
      </c>
      <c r="C279" s="1052"/>
      <c r="D279" s="1053"/>
      <c r="E279" s="1054"/>
      <c r="F279" s="1215" t="s">
        <v>208</v>
      </c>
      <c r="G279" s="1216"/>
      <c r="H279" s="467" t="s">
        <v>70</v>
      </c>
      <c r="I279" s="1025"/>
      <c r="J279" s="1026"/>
      <c r="K279" s="1026"/>
      <c r="L279" s="1026"/>
      <c r="M279" s="1026"/>
      <c r="N279" s="1026"/>
      <c r="O279" s="1027"/>
    </row>
    <row r="280" spans="1:16" ht="121.5" customHeight="1" thickTop="1">
      <c r="A280" s="437" t="s">
        <v>191</v>
      </c>
    </row>
    <row r="281" spans="1:16" ht="24.75" customHeight="1" thickBot="1">
      <c r="A281" s="471">
        <f>A241+1</f>
        <v>8</v>
      </c>
      <c r="B281" s="1137" t="s">
        <v>56</v>
      </c>
      <c r="C281" s="1137"/>
      <c r="D281" s="1137"/>
      <c r="E281" s="1137"/>
      <c r="F281" s="1137"/>
      <c r="G281" s="1137"/>
      <c r="H281" s="1137"/>
      <c r="I281" s="1137"/>
      <c r="J281" s="1137"/>
      <c r="K281" s="1137"/>
      <c r="L281" s="1137"/>
      <c r="M281" s="1137"/>
      <c r="N281" s="1137"/>
      <c r="O281" s="1137"/>
    </row>
    <row r="282" spans="1:16" s="430" customFormat="1" ht="66" customHeight="1" thickTop="1">
      <c r="A282" s="1138"/>
      <c r="B282" s="1139"/>
      <c r="C282" s="1140"/>
      <c r="D282" s="1225" t="str">
        <f>Master!$E$8</f>
        <v>Govt. Sr. Secondary School Raimalwada</v>
      </c>
      <c r="E282" s="1226"/>
      <c r="F282" s="1226"/>
      <c r="G282" s="1226"/>
      <c r="H282" s="1226"/>
      <c r="I282" s="1226"/>
      <c r="J282" s="1226"/>
      <c r="K282" s="1226"/>
      <c r="L282" s="1226"/>
      <c r="M282" s="1226"/>
      <c r="N282" s="1226"/>
      <c r="O282" s="1227"/>
    </row>
    <row r="283" spans="1:16" ht="26.25" customHeight="1" thickBot="1">
      <c r="A283" s="1138"/>
      <c r="B283" s="1141"/>
      <c r="C283" s="1142"/>
      <c r="D283" s="1146" t="str">
        <f>Master!$E$11</f>
        <v>P.S.-Bapini (Jodhpur)</v>
      </c>
      <c r="E283" s="1147"/>
      <c r="F283" s="1147"/>
      <c r="G283" s="1147"/>
      <c r="H283" s="1147"/>
      <c r="I283" s="1147"/>
      <c r="J283" s="1147"/>
      <c r="K283" s="1147"/>
      <c r="L283" s="1147"/>
      <c r="M283" s="1147"/>
      <c r="N283" s="1147"/>
      <c r="O283" s="1148"/>
    </row>
    <row r="284" spans="1:16" ht="21.75" customHeight="1">
      <c r="A284" s="1138"/>
      <c r="B284" s="262"/>
      <c r="C284" s="1149" t="s">
        <v>183</v>
      </c>
      <c r="D284" s="1150"/>
      <c r="E284" s="1150"/>
      <c r="F284" s="1150"/>
      <c r="G284" s="1151"/>
      <c r="H284" s="1158" t="s">
        <v>156</v>
      </c>
      <c r="I284" s="1158"/>
      <c r="J284" s="1161">
        <f>VLOOKUP($A281,'Class-9'!$B$9:$K$108,6)</f>
        <v>0</v>
      </c>
      <c r="K284" s="1162"/>
      <c r="L284" s="1167" t="s">
        <v>76</v>
      </c>
      <c r="M284" s="1168"/>
      <c r="N284" s="1169" t="str">
        <f>Master!$E$14</f>
        <v>08151106901</v>
      </c>
      <c r="O284" s="1170"/>
    </row>
    <row r="285" spans="1:16" ht="21.75" customHeight="1">
      <c r="A285" s="1138"/>
      <c r="B285" s="37"/>
      <c r="C285" s="1152"/>
      <c r="D285" s="1153"/>
      <c r="E285" s="1153"/>
      <c r="F285" s="1153"/>
      <c r="G285" s="1154"/>
      <c r="H285" s="1159"/>
      <c r="I285" s="1159"/>
      <c r="J285" s="1163"/>
      <c r="K285" s="1164"/>
      <c r="L285" s="1171" t="s">
        <v>72</v>
      </c>
      <c r="M285" s="1172"/>
      <c r="N285" s="1172"/>
      <c r="O285" s="1173"/>
      <c r="P285" s="104" t="s">
        <v>191</v>
      </c>
    </row>
    <row r="286" spans="1:16" ht="21.75" customHeight="1" thickBot="1">
      <c r="A286" s="1138"/>
      <c r="B286" s="37"/>
      <c r="C286" s="1155"/>
      <c r="D286" s="1156"/>
      <c r="E286" s="1156"/>
      <c r="F286" s="1156"/>
      <c r="G286" s="1157"/>
      <c r="H286" s="1160"/>
      <c r="I286" s="1160"/>
      <c r="J286" s="1165"/>
      <c r="K286" s="1166"/>
      <c r="L286" s="1174" t="s">
        <v>57</v>
      </c>
      <c r="M286" s="1175"/>
      <c r="N286" s="1176" t="str">
        <f>Master!$E$6</f>
        <v>2021-22</v>
      </c>
      <c r="O286" s="1177"/>
    </row>
    <row r="287" spans="1:16" ht="33.75" customHeight="1">
      <c r="A287" s="1138"/>
      <c r="B287" s="417" t="s">
        <v>200</v>
      </c>
      <c r="C287" s="1228" t="s">
        <v>22</v>
      </c>
      <c r="D287" s="1229"/>
      <c r="E287" s="1229"/>
      <c r="F287" s="1230"/>
      <c r="G287" s="438" t="s">
        <v>181</v>
      </c>
      <c r="H287" s="1231">
        <f>VLOOKUP($A281,'Class-9'!$B$9:$FL$108,4,0)</f>
        <v>0</v>
      </c>
      <c r="I287" s="1231"/>
      <c r="J287" s="1231"/>
      <c r="K287" s="1231"/>
      <c r="L287" s="1231"/>
      <c r="M287" s="1231"/>
      <c r="N287" s="1231"/>
      <c r="O287" s="1232"/>
    </row>
    <row r="288" spans="1:16" ht="33.75" customHeight="1">
      <c r="A288" s="1138"/>
      <c r="B288" s="417" t="s">
        <v>200</v>
      </c>
      <c r="C288" s="1233" t="s">
        <v>24</v>
      </c>
      <c r="D288" s="1234"/>
      <c r="E288" s="1234"/>
      <c r="F288" s="1235"/>
      <c r="G288" s="439" t="s">
        <v>181</v>
      </c>
      <c r="H288" s="1236">
        <f>VLOOKUP($A281,'Class-9'!$B$9:$FL$108,7,0)</f>
        <v>0</v>
      </c>
      <c r="I288" s="1236"/>
      <c r="J288" s="1236"/>
      <c r="K288" s="1236"/>
      <c r="L288" s="1236"/>
      <c r="M288" s="1236"/>
      <c r="N288" s="1236"/>
      <c r="O288" s="1237"/>
    </row>
    <row r="289" spans="1:15" ht="33.75" customHeight="1">
      <c r="A289" s="1138"/>
      <c r="B289" s="417" t="s">
        <v>200</v>
      </c>
      <c r="C289" s="1233" t="s">
        <v>25</v>
      </c>
      <c r="D289" s="1234"/>
      <c r="E289" s="1234"/>
      <c r="F289" s="1235"/>
      <c r="G289" s="439" t="s">
        <v>181</v>
      </c>
      <c r="H289" s="1236">
        <f>VLOOKUP($A281,'Class-9'!$B$9:$FL$108,8,0)</f>
        <v>0</v>
      </c>
      <c r="I289" s="1236"/>
      <c r="J289" s="1236"/>
      <c r="K289" s="1236"/>
      <c r="L289" s="1236"/>
      <c r="M289" s="1236"/>
      <c r="N289" s="1236"/>
      <c r="O289" s="1237"/>
    </row>
    <row r="290" spans="1:15" ht="33.75" customHeight="1">
      <c r="A290" s="1138"/>
      <c r="B290" s="417" t="s">
        <v>200</v>
      </c>
      <c r="C290" s="1233" t="s">
        <v>58</v>
      </c>
      <c r="D290" s="1234"/>
      <c r="E290" s="1234"/>
      <c r="F290" s="1235"/>
      <c r="G290" s="439" t="s">
        <v>181</v>
      </c>
      <c r="H290" s="1236">
        <f>VLOOKUP($A281,'Class-9'!$B$9:$FL$108,9,0)</f>
        <v>0</v>
      </c>
      <c r="I290" s="1236"/>
      <c r="J290" s="1236"/>
      <c r="K290" s="1236"/>
      <c r="L290" s="1236"/>
      <c r="M290" s="1236"/>
      <c r="N290" s="1236"/>
      <c r="O290" s="1237"/>
    </row>
    <row r="291" spans="1:15" ht="33.75" customHeight="1">
      <c r="A291" s="1138"/>
      <c r="B291" s="417" t="s">
        <v>200</v>
      </c>
      <c r="C291" s="1233" t="s">
        <v>59</v>
      </c>
      <c r="D291" s="1234"/>
      <c r="E291" s="1234"/>
      <c r="F291" s="1235"/>
      <c r="G291" s="439" t="s">
        <v>181</v>
      </c>
      <c r="H291" s="1238" t="str">
        <f>CONCATENATE('Class-9'!$G$4,'Class-9'!$J$4)</f>
        <v>9(A)</v>
      </c>
      <c r="I291" s="1236"/>
      <c r="J291" s="1236"/>
      <c r="K291" s="1236"/>
      <c r="L291" s="1236"/>
      <c r="M291" s="1236"/>
      <c r="N291" s="1236"/>
      <c r="O291" s="1237"/>
    </row>
    <row r="292" spans="1:15" ht="33.75" customHeight="1" thickBot="1">
      <c r="A292" s="1138"/>
      <c r="B292" s="417" t="s">
        <v>200</v>
      </c>
      <c r="C292" s="1239" t="s">
        <v>27</v>
      </c>
      <c r="D292" s="1240"/>
      <c r="E292" s="1240"/>
      <c r="F292" s="1241"/>
      <c r="G292" s="440" t="s">
        <v>181</v>
      </c>
      <c r="H292" s="1242">
        <f>VLOOKUP($A281,'Class-9'!$B$9:$FL$108,10,0)</f>
        <v>0</v>
      </c>
      <c r="I292" s="1242"/>
      <c r="J292" s="1242"/>
      <c r="K292" s="1242"/>
      <c r="L292" s="1242"/>
      <c r="M292" s="1242"/>
      <c r="N292" s="1242"/>
      <c r="O292" s="1243"/>
    </row>
    <row r="293" spans="1:15" ht="33.75" customHeight="1">
      <c r="A293" s="1138"/>
      <c r="B293" s="417" t="s">
        <v>200</v>
      </c>
      <c r="C293" s="1244" t="s">
        <v>60</v>
      </c>
      <c r="D293" s="1245"/>
      <c r="E293" s="1248" t="s">
        <v>81</v>
      </c>
      <c r="F293" s="1248" t="s">
        <v>82</v>
      </c>
      <c r="G293" s="1250" t="s">
        <v>32</v>
      </c>
      <c r="H293" s="1252" t="s">
        <v>61</v>
      </c>
      <c r="I293" s="1252"/>
      <c r="J293" s="1253"/>
      <c r="K293" s="1254" t="s">
        <v>97</v>
      </c>
      <c r="L293" s="1255"/>
      <c r="M293" s="1256"/>
      <c r="N293" s="1248" t="s">
        <v>88</v>
      </c>
      <c r="O293" s="1218" t="s">
        <v>118</v>
      </c>
    </row>
    <row r="294" spans="1:15" ht="33.75" customHeight="1">
      <c r="A294" s="1138"/>
      <c r="B294" s="417" t="s">
        <v>200</v>
      </c>
      <c r="C294" s="1246"/>
      <c r="D294" s="1247"/>
      <c r="E294" s="1249"/>
      <c r="F294" s="1249"/>
      <c r="G294" s="1251"/>
      <c r="H294" s="468" t="s">
        <v>31</v>
      </c>
      <c r="I294" s="470" t="s">
        <v>194</v>
      </c>
      <c r="J294" s="469" t="s">
        <v>32</v>
      </c>
      <c r="K294" s="468" t="s">
        <v>31</v>
      </c>
      <c r="L294" s="470" t="s">
        <v>194</v>
      </c>
      <c r="M294" s="469" t="s">
        <v>32</v>
      </c>
      <c r="N294" s="1249"/>
      <c r="O294" s="1219"/>
    </row>
    <row r="295" spans="1:15" ht="48" customHeight="1" thickBot="1">
      <c r="A295" s="1138"/>
      <c r="B295" s="417" t="s">
        <v>200</v>
      </c>
      <c r="C295" s="1102" t="s">
        <v>62</v>
      </c>
      <c r="D295" s="1103"/>
      <c r="E295" s="441">
        <f>'Class-9'!$L$7</f>
        <v>10</v>
      </c>
      <c r="F295" s="441">
        <f>'Class-9'!$M$7</f>
        <v>10</v>
      </c>
      <c r="G295" s="442">
        <f>SUM(E295:F295)</f>
        <v>20</v>
      </c>
      <c r="H295" s="441">
        <f>'Class-9'!$O$7</f>
        <v>24</v>
      </c>
      <c r="I295" s="441">
        <f>'Class-9'!$P$7</f>
        <v>6</v>
      </c>
      <c r="J295" s="442">
        <f>SUM(H295:I295)</f>
        <v>30</v>
      </c>
      <c r="K295" s="441">
        <f>'Class-9'!$R$7</f>
        <v>40</v>
      </c>
      <c r="L295" s="441">
        <f>'Class-9'!$S$7</f>
        <v>10</v>
      </c>
      <c r="M295" s="442">
        <f>SUM(K295:L295)</f>
        <v>50</v>
      </c>
      <c r="N295" s="441">
        <f>SUM(G295,J295,M295)</f>
        <v>100</v>
      </c>
      <c r="O295" s="1220"/>
    </row>
    <row r="296" spans="1:15" ht="48" customHeight="1">
      <c r="A296" s="1138"/>
      <c r="B296" s="417" t="s">
        <v>200</v>
      </c>
      <c r="C296" s="1104" t="str">
        <f>'Class-9'!$L$3</f>
        <v>HINDI</v>
      </c>
      <c r="D296" s="1105"/>
      <c r="E296" s="443">
        <f>IF($J284="TC",0,IF($J284="Nso",0,VLOOKUP($A281,'Class-9'!$B$9:$FL$108,11,0)))</f>
        <v>0</v>
      </c>
      <c r="F296" s="443">
        <f>IF($J284="TC",0,IF($J284="Nso",0,VLOOKUP($A281,'Class-9'!$B$9:$FL$108,12,0)))</f>
        <v>0</v>
      </c>
      <c r="G296" s="444">
        <f t="shared" ref="G296:G303" si="28">SUM(E296:F296)</f>
        <v>0</v>
      </c>
      <c r="H296" s="443">
        <f>IF($J284="TC",0,IF($J284="Nso",0,VLOOKUP($A281,'Class-9'!$B$9:$FL$108,14,0)))</f>
        <v>0</v>
      </c>
      <c r="I296" s="443">
        <f>IF($J284="TC",0,IF($J284="Nso",0,VLOOKUP($A281,'Class-9'!$B$9:$FL$108,15,0)))</f>
        <v>0</v>
      </c>
      <c r="J296" s="444">
        <f t="shared" ref="J296:J303" si="29">SUM(H296:I296)</f>
        <v>0</v>
      </c>
      <c r="K296" s="443">
        <f>IF($J284="TC",0,IF($J284="Nso",0,VLOOKUP($A281,'Class-9'!$B$9:$FL$108,17,0)))</f>
        <v>0</v>
      </c>
      <c r="L296" s="443">
        <f>IF($J284="Nso",0,VLOOKUP($A281,'Class-9'!$B$9:$FL$108,18,0))</f>
        <v>0</v>
      </c>
      <c r="M296" s="444">
        <f t="shared" ref="M296:M303" si="30">SUM(K296:L296)</f>
        <v>0</v>
      </c>
      <c r="N296" s="443">
        <f t="shared" ref="N296:N303" si="31">SUM(G296,J296,M296)</f>
        <v>0</v>
      </c>
      <c r="O296" s="457" t="str">
        <f>IF($J284="TC",0,IF($J284="Nso",0,VLOOKUP($A281,'Class-9'!$B$9:$FL$108,24,0)))</f>
        <v/>
      </c>
    </row>
    <row r="297" spans="1:15" ht="48" customHeight="1" thickBot="1">
      <c r="A297" s="1138"/>
      <c r="B297" s="417" t="s">
        <v>200</v>
      </c>
      <c r="C297" s="1106" t="str">
        <f>'Class-9'!$Z$3</f>
        <v>ENGLISH</v>
      </c>
      <c r="D297" s="1107"/>
      <c r="E297" s="445">
        <f>IF($J284="TC",0,IF($J284="Nso",0,VLOOKUP($A281,'Class-9'!$B$9:$FL$108,25,0)))</f>
        <v>0</v>
      </c>
      <c r="F297" s="445">
        <f>IF($J284="TC",0,IF($J284="Nso",0,VLOOKUP($A281,'Class-9'!$B$9:$FL$108,26,0)))</f>
        <v>0</v>
      </c>
      <c r="G297" s="446">
        <f t="shared" si="28"/>
        <v>0</v>
      </c>
      <c r="H297" s="447">
        <f>IF($J284="TC",0,IF($J284="Nso",0,VLOOKUP($A281,'Class-9'!$B$9:$FL$108,28,0)))</f>
        <v>0</v>
      </c>
      <c r="I297" s="445">
        <f>IF($J284="TC",0,IF($J284="Nso",0,VLOOKUP($A281,'Class-9'!$B$9:$FL$108,29,0)))</f>
        <v>0</v>
      </c>
      <c r="J297" s="446">
        <f t="shared" si="29"/>
        <v>0</v>
      </c>
      <c r="K297" s="445">
        <f>IF($J284="TC",0,IF($J284="Nso",0,VLOOKUP($A281,'Class-9'!$B$9:$FL$108,31,0)))</f>
        <v>0</v>
      </c>
      <c r="L297" s="445">
        <f>IF($J284="Nso",0,VLOOKUP($A281,'Class-9'!$B$9:$FL$108,32,0))</f>
        <v>0</v>
      </c>
      <c r="M297" s="446">
        <f t="shared" si="30"/>
        <v>0</v>
      </c>
      <c r="N297" s="445">
        <f t="shared" si="31"/>
        <v>0</v>
      </c>
      <c r="O297" s="458" t="str">
        <f>IF($J284="TC",0,IF($J284="Nso",0,VLOOKUP($A281,'Class-9'!$B$9:$FL$108,38,0)))</f>
        <v/>
      </c>
    </row>
    <row r="298" spans="1:15" ht="48" customHeight="1" thickBot="1">
      <c r="A298" s="1138"/>
      <c r="B298" s="417" t="s">
        <v>200</v>
      </c>
      <c r="C298" s="1108" t="s">
        <v>62</v>
      </c>
      <c r="D298" s="1109"/>
      <c r="E298" s="448">
        <f>'Class-9'!$AN$7</f>
        <v>20</v>
      </c>
      <c r="F298" s="448">
        <f>'Class-9'!$AO$7</f>
        <v>20</v>
      </c>
      <c r="G298" s="449">
        <f t="shared" si="28"/>
        <v>40</v>
      </c>
      <c r="H298" s="448">
        <f>'Class-9'!$AQ$7</f>
        <v>48</v>
      </c>
      <c r="I298" s="448">
        <f>'Class-9'!$AR$7</f>
        <v>12</v>
      </c>
      <c r="J298" s="449">
        <f t="shared" si="29"/>
        <v>60</v>
      </c>
      <c r="K298" s="448">
        <f>'Class-9'!$AT$7</f>
        <v>80</v>
      </c>
      <c r="L298" s="448">
        <f>'Class-9'!$AU$7</f>
        <v>20</v>
      </c>
      <c r="M298" s="449">
        <f t="shared" si="30"/>
        <v>100</v>
      </c>
      <c r="N298" s="448">
        <f t="shared" si="31"/>
        <v>200</v>
      </c>
      <c r="O298" s="427" t="s">
        <v>201</v>
      </c>
    </row>
    <row r="299" spans="1:15" ht="48" customHeight="1">
      <c r="A299" s="1138"/>
      <c r="B299" s="417" t="s">
        <v>200</v>
      </c>
      <c r="C299" s="1110" t="str">
        <f>'Class-9'!$AN$3</f>
        <v>SANSKRIT-I</v>
      </c>
      <c r="D299" s="1111"/>
      <c r="E299" s="443">
        <f>IF($J284="TC",0,IF($J284="Nso",0,VLOOKUP($A281,'Class-9'!$B$9:$FL$108,39,0)))</f>
        <v>0</v>
      </c>
      <c r="F299" s="443">
        <f>IF($J284="TC",0,IF($J284="TC",0,IF($J284="Nso",0,VLOOKUP($A281,'Class-9'!$B$9:$FL$108,40,0))))</f>
        <v>0</v>
      </c>
      <c r="G299" s="450">
        <f t="shared" si="28"/>
        <v>0</v>
      </c>
      <c r="H299" s="451">
        <f>IF($J284="TC",0,IF($J284="Nso",0,VLOOKUP($A281,'Class-9'!$B$9:$FL$108,42,0)))</f>
        <v>0</v>
      </c>
      <c r="I299" s="443">
        <f>IF($J284="TC",0,IF($J284="Nso",0,VLOOKUP($A281,'Class-9'!$B$9:$FL$108,43,0)))</f>
        <v>0</v>
      </c>
      <c r="J299" s="450">
        <f t="shared" si="29"/>
        <v>0</v>
      </c>
      <c r="K299" s="443">
        <f>IF($J284="TC",0,IF($J284="Nso",0,VLOOKUP($A281,'Class-9'!$B$9:$FL$108,45,0)))</f>
        <v>0</v>
      </c>
      <c r="L299" s="443">
        <f>IF($J284="Nso",0,VLOOKUP($A281,'Class-9'!$B$9:$FL$108,46,0))</f>
        <v>0</v>
      </c>
      <c r="M299" s="450">
        <f t="shared" si="30"/>
        <v>0</v>
      </c>
      <c r="N299" s="443">
        <f t="shared" si="31"/>
        <v>0</v>
      </c>
      <c r="O299" s="457" t="str">
        <f>IF($J284="TC",0,IF($J284="Nso",0,VLOOKUP($A281,'Class-9'!$B$9:$FL$108,52,0)))</f>
        <v/>
      </c>
    </row>
    <row r="300" spans="1:15" ht="48" customHeight="1">
      <c r="A300" s="1138"/>
      <c r="B300" s="417" t="s">
        <v>200</v>
      </c>
      <c r="C300" s="1112" t="str">
        <f>'Class-9'!$BB$3</f>
        <v>SANSKRIT-II</v>
      </c>
      <c r="D300" s="1113"/>
      <c r="E300" s="443">
        <f>IF($J284="TC",0,IF($J284="Nso",0,VLOOKUP($A281,'Class-9'!$B$9:$FL$108,53,0)))</f>
        <v>0</v>
      </c>
      <c r="F300" s="443">
        <f>IF($J284="TC",0,IF($J284="Nso",0,VLOOKUP($A281,'Class-9'!$B$9:$FL$108,54,0)))</f>
        <v>0</v>
      </c>
      <c r="G300" s="452">
        <f t="shared" si="28"/>
        <v>0</v>
      </c>
      <c r="H300" s="453">
        <f>IF($J284="TC",0,IF($J284="Nso",0,VLOOKUP($A281,'Class-9'!$B$9:$FL$108,56,0)))</f>
        <v>0</v>
      </c>
      <c r="I300" s="443">
        <f>IF($J284="TC",0,IF($J284="Nso",0,VLOOKUP($A281,'Class-9'!$B$9:$FL$108,57,0)))</f>
        <v>0</v>
      </c>
      <c r="J300" s="452">
        <f t="shared" si="29"/>
        <v>0</v>
      </c>
      <c r="K300" s="443">
        <f>IF($J284="TC",0,IF($J284="Nso",0,VLOOKUP($A281,'Class-9'!$B$9:$FL$108,59,0)))</f>
        <v>0</v>
      </c>
      <c r="L300" s="443">
        <f>IF($J284="Nso",0,VLOOKUP($A281,'Class-9'!$B$9:$FL$108,60,0))</f>
        <v>0</v>
      </c>
      <c r="M300" s="452">
        <f t="shared" si="30"/>
        <v>0</v>
      </c>
      <c r="N300" s="443">
        <f t="shared" si="31"/>
        <v>0</v>
      </c>
      <c r="O300" s="457" t="str">
        <f>IF($J284="TC",0,IF($J284="Nso",0,VLOOKUP($A281,'Class-9'!$B$9:$FL$108,66,0)))</f>
        <v/>
      </c>
    </row>
    <row r="301" spans="1:15" ht="48" customHeight="1">
      <c r="A301" s="1138"/>
      <c r="B301" s="417" t="s">
        <v>200</v>
      </c>
      <c r="C301" s="1112" t="str">
        <f>'Class-9'!$BP$3</f>
        <v>MATHEMATICS</v>
      </c>
      <c r="D301" s="1113"/>
      <c r="E301" s="443">
        <f>IF($J284="TC",0,IF($J284="Nso",0,VLOOKUP($A281,'Class-9'!$B$9:$FL$108,67,0)))</f>
        <v>0</v>
      </c>
      <c r="F301" s="443">
        <f>IF($J284="TC",0,IF($J284="Nso",0,VLOOKUP($A281,'Class-9'!$B$9:$FL$108,68,0)))</f>
        <v>0</v>
      </c>
      <c r="G301" s="452">
        <f t="shared" si="28"/>
        <v>0</v>
      </c>
      <c r="H301" s="453">
        <f>IF($J284="TC",0,IF($J284="Nso",0,VLOOKUP($A281,'Class-9'!$B$9:$FL$108,70,0)))</f>
        <v>0</v>
      </c>
      <c r="I301" s="443">
        <f>IF($J284="TC",0,IF($J284="Nso",0,VLOOKUP($A281,'Class-9'!$B$9:$FL$108,71,0)))</f>
        <v>0</v>
      </c>
      <c r="J301" s="452">
        <f t="shared" si="29"/>
        <v>0</v>
      </c>
      <c r="K301" s="443">
        <f>IF($J284="TC",0,IF($J284="Nso",0,VLOOKUP($A281,'Class-9'!$B$9:$FL$108,73,0)))</f>
        <v>0</v>
      </c>
      <c r="L301" s="443">
        <f>IF($J284="Nso",0,VLOOKUP($A281,'Class-9'!$B$9:$FL$108,74,0))</f>
        <v>0</v>
      </c>
      <c r="M301" s="452">
        <f t="shared" si="30"/>
        <v>0</v>
      </c>
      <c r="N301" s="443">
        <f t="shared" si="31"/>
        <v>0</v>
      </c>
      <c r="O301" s="457" t="str">
        <f>IF($J284="TC",0,IF($J284="Nso",0,VLOOKUP($A281,'Class-9'!$B$9:$FL$108,80,0)))</f>
        <v/>
      </c>
    </row>
    <row r="302" spans="1:15" ht="48" customHeight="1">
      <c r="A302" s="1138"/>
      <c r="B302" s="417" t="s">
        <v>200</v>
      </c>
      <c r="C302" s="1114" t="str">
        <f>'Class-9'!$CD$3</f>
        <v>SCIENCE</v>
      </c>
      <c r="D302" s="1115"/>
      <c r="E302" s="454">
        <f>IF($J284="TC",0,IF($J284="Nso",0,VLOOKUP($A281,'Class-9'!$B$9:$FL$108,81,0)))</f>
        <v>0</v>
      </c>
      <c r="F302" s="454">
        <f>IF($J284="TC",0,IF($J284="Nso",0,VLOOKUP($A281,'Class-9'!$B$9:$FL$108,82,0)))</f>
        <v>0</v>
      </c>
      <c r="G302" s="455">
        <f t="shared" si="28"/>
        <v>0</v>
      </c>
      <c r="H302" s="456">
        <f>IF($J284="TC",0,IF($J284="Nso",0,VLOOKUP($A281,'Class-9'!$B$9:$FL$108,84,0)))</f>
        <v>0</v>
      </c>
      <c r="I302" s="454">
        <f>IF($J284="TC",0,IF($J284="Nso",0,VLOOKUP($A281,'Class-9'!$B$9:$FL$108,85,0)))</f>
        <v>0</v>
      </c>
      <c r="J302" s="455">
        <f t="shared" si="29"/>
        <v>0</v>
      </c>
      <c r="K302" s="454">
        <f>IF($J284="TC",0,IF($J284="Nso",0,VLOOKUP($A281,'Class-9'!$B$9:$FL$108,87,0)))</f>
        <v>0</v>
      </c>
      <c r="L302" s="454">
        <f>IF($J284="Nso",0,VLOOKUP($A281,'Class-9'!$B$9:$FL$108,88,0))</f>
        <v>0</v>
      </c>
      <c r="M302" s="455">
        <f t="shared" si="30"/>
        <v>0</v>
      </c>
      <c r="N302" s="454">
        <f t="shared" si="31"/>
        <v>0</v>
      </c>
      <c r="O302" s="459" t="str">
        <f>IF($J284="TC",0,IF($J284="Nso",0,VLOOKUP($A281,'Class-9'!$B$9:$FL$108,94,0)))</f>
        <v/>
      </c>
    </row>
    <row r="303" spans="1:15" ht="48" customHeight="1" thickBot="1">
      <c r="A303" s="1138"/>
      <c r="B303" s="417" t="s">
        <v>200</v>
      </c>
      <c r="C303" s="1114" t="str">
        <f>'Class-9'!$CR$3</f>
        <v>SOCIAL SCIENCE</v>
      </c>
      <c r="D303" s="1115"/>
      <c r="E303" s="454">
        <f>IF($J285="TC",0,IF($J284="Nso",0,VLOOKUP($A281,'Class-9'!$B$9:$FL$108,95,0)))</f>
        <v>0</v>
      </c>
      <c r="F303" s="454">
        <f>IF($J285="TC",0,IF($J284="Nso",0,VLOOKUP($A281,'Class-9'!$B$9:$FL$108,96,0)))</f>
        <v>0</v>
      </c>
      <c r="G303" s="455">
        <f t="shared" si="28"/>
        <v>0</v>
      </c>
      <c r="H303" s="456">
        <f>IF($J285="TC",0,IF($J284="Nso",0,VLOOKUP($A281,'Class-9'!$B$9:$FL$108,98,0)))</f>
        <v>0</v>
      </c>
      <c r="I303" s="454">
        <f>IF($J285="TC",0,IF($J284="Nso",0,VLOOKUP($A281,'Class-9'!$B$9:$FL$108,99,0)))</f>
        <v>0</v>
      </c>
      <c r="J303" s="455">
        <f t="shared" si="29"/>
        <v>0</v>
      </c>
      <c r="K303" s="454">
        <f>IF($J285="TC",0,IF($J284="Nso",0,VLOOKUP($A281,'Class-9'!$B$9:$FL$108,101,0)))</f>
        <v>0</v>
      </c>
      <c r="L303" s="454">
        <f>IF($J285="Nso",0,VLOOKUP($A281,'Class-9'!$B$9:$FL$108,102,0))</f>
        <v>0</v>
      </c>
      <c r="M303" s="455">
        <f t="shared" si="30"/>
        <v>0</v>
      </c>
      <c r="N303" s="454">
        <f t="shared" si="31"/>
        <v>0</v>
      </c>
      <c r="O303" s="459" t="str">
        <f>IF($J285="TC",0,IF($J284="Nso",0,VLOOKUP($A281,'Class-9'!$B$9:$FL$108,108,0)))</f>
        <v/>
      </c>
    </row>
    <row r="304" spans="1:15" ht="33.75" customHeight="1">
      <c r="A304" s="1138"/>
      <c r="B304" s="417" t="s">
        <v>200</v>
      </c>
      <c r="C304" s="1116" t="s">
        <v>89</v>
      </c>
      <c r="D304" s="1117"/>
      <c r="E304" s="1118"/>
      <c r="F304" s="1122" t="s">
        <v>90</v>
      </c>
      <c r="G304" s="1123"/>
      <c r="H304" s="1124" t="s">
        <v>91</v>
      </c>
      <c r="I304" s="1125"/>
      <c r="J304" s="1126" t="s">
        <v>47</v>
      </c>
      <c r="K304" s="1127"/>
      <c r="L304" s="415" t="s">
        <v>111</v>
      </c>
      <c r="M304" s="1221" t="s">
        <v>45</v>
      </c>
      <c r="N304" s="1222"/>
      <c r="O304" s="416" t="s">
        <v>49</v>
      </c>
    </row>
    <row r="305" spans="1:15" ht="33.75" customHeight="1" thickBot="1">
      <c r="A305" s="1138"/>
      <c r="B305" s="417" t="s">
        <v>200</v>
      </c>
      <c r="C305" s="1119"/>
      <c r="D305" s="1120"/>
      <c r="E305" s="1121"/>
      <c r="F305" s="1130">
        <f>IF($J284="TC",0,IF($J284="Nso",0,VLOOKUP($A281,'Class-9'!$B$9:$FL$108,160,0)))</f>
        <v>0</v>
      </c>
      <c r="G305" s="1131"/>
      <c r="H305" s="1130">
        <f>IF($J284="TC",0,IF($J284="Nso",0,VLOOKUP($A281,'Class-9'!$B$9:$FL$108,161,0)))</f>
        <v>0</v>
      </c>
      <c r="I305" s="1131"/>
      <c r="J305" s="1132">
        <f>IF($J284="TC",0,IF($J284="Nso",0,VLOOKUP($A281,'Class-9'!$B$9:$FL$108,162,0)))</f>
        <v>0</v>
      </c>
      <c r="K305" s="1133"/>
      <c r="L305" s="259" t="str">
        <f>IF($J284="TC",0,IF($J284="Nso",0,VLOOKUP($A281,'Class-9'!$B$9:$FL$108,163,0)))</f>
        <v/>
      </c>
      <c r="M305" s="1223" t="str">
        <f>IF($J284="TC","TC",IF($J284="Nso","NSO",VLOOKUP($A281,'Class-9'!$B$9:$FL$108,164,0)))</f>
        <v/>
      </c>
      <c r="N305" s="1224"/>
      <c r="O305" s="462" t="str">
        <f>IF($J284="Nso",0,VLOOKUP($A281,'Class-9'!$B$9:$FL$108,166,0))</f>
        <v/>
      </c>
    </row>
    <row r="306" spans="1:15" ht="33.75" customHeight="1">
      <c r="A306" s="1138"/>
      <c r="B306" s="417" t="s">
        <v>200</v>
      </c>
      <c r="C306" s="1061" t="s">
        <v>64</v>
      </c>
      <c r="D306" s="1062"/>
      <c r="E306" s="1062"/>
      <c r="F306" s="1062"/>
      <c r="G306" s="1062"/>
      <c r="H306" s="1063"/>
      <c r="I306" s="1064" t="s">
        <v>65</v>
      </c>
      <c r="J306" s="1065"/>
      <c r="K306" s="1065"/>
      <c r="L306" s="460">
        <f>VLOOKUP($A281,'Class-9'!$B$9:$FL$108,157,0)</f>
        <v>0</v>
      </c>
      <c r="M306" s="1066" t="s">
        <v>121</v>
      </c>
      <c r="N306" s="1067"/>
      <c r="O306" s="1068"/>
    </row>
    <row r="307" spans="1:15" ht="33.75" customHeight="1" thickBot="1">
      <c r="A307" s="1138"/>
      <c r="B307" s="417" t="s">
        <v>200</v>
      </c>
      <c r="C307" s="1069" t="s">
        <v>60</v>
      </c>
      <c r="D307" s="1070"/>
      <c r="E307" s="1070"/>
      <c r="F307" s="1071" t="s">
        <v>192</v>
      </c>
      <c r="G307" s="1071"/>
      <c r="H307" s="260" t="s">
        <v>53</v>
      </c>
      <c r="I307" s="1072" t="s">
        <v>66</v>
      </c>
      <c r="J307" s="1073"/>
      <c r="K307" s="1073"/>
      <c r="L307" s="461">
        <f>VLOOKUP($A281,'Class-9'!$B$9:$FL$108,158,0)</f>
        <v>0</v>
      </c>
      <c r="M307" s="1074" t="str">
        <f>IF($J284="TC",0,IF($J284="Nso",0,VLOOKUP($A281,'Class-9'!$B$9:$FL$108,159,0)))</f>
        <v/>
      </c>
      <c r="N307" s="1075"/>
      <c r="O307" s="1076"/>
    </row>
    <row r="308" spans="1:15" ht="33.75" customHeight="1">
      <c r="A308" s="1138"/>
      <c r="B308" s="417" t="s">
        <v>200</v>
      </c>
      <c r="C308" s="1069"/>
      <c r="D308" s="1070"/>
      <c r="E308" s="1070"/>
      <c r="F308" s="1071"/>
      <c r="G308" s="1071"/>
      <c r="H308" s="261" t="s">
        <v>119</v>
      </c>
      <c r="I308" s="1077" t="s">
        <v>67</v>
      </c>
      <c r="J308" s="1078"/>
      <c r="K308" s="1078"/>
      <c r="L308" s="1079">
        <f>IF($J284="TC","Transferred",IF($J284="Nso","NameSeparated",VLOOKUP($A281,'Class-9'!$B$9:$FL$108,167,0)))</f>
        <v>0</v>
      </c>
      <c r="M308" s="1079"/>
      <c r="N308" s="1079"/>
      <c r="O308" s="1080"/>
    </row>
    <row r="309" spans="1:15" ht="33.75" customHeight="1">
      <c r="A309" s="1138"/>
      <c r="B309" s="417" t="s">
        <v>200</v>
      </c>
      <c r="C309" s="1081" t="str">
        <f>'Class-9'!$DF$3</f>
        <v>Foundation Of Information Tech.</v>
      </c>
      <c r="D309" s="1082"/>
      <c r="E309" s="1083"/>
      <c r="F309" s="1217" t="str">
        <f>IF($J284="TC",0,IF($J284="Nso",0,VLOOKUP($A281,'Class-9'!$B$9:$GP$108,185,0)))</f>
        <v>0/200</v>
      </c>
      <c r="G309" s="1217"/>
      <c r="H309" s="463" t="str">
        <f>IF($J284="TC",0,IF($J284="Nso",0,VLOOKUP($A281,'Class-9'!$B$9:$GP$108,120,0)))</f>
        <v/>
      </c>
      <c r="I309" s="1085" t="s">
        <v>79</v>
      </c>
      <c r="J309" s="1086"/>
      <c r="K309" s="1086"/>
      <c r="L309" s="1087">
        <f>'Class-9'!$T$2</f>
        <v>44676</v>
      </c>
      <c r="M309" s="1088"/>
      <c r="N309" s="1088"/>
      <c r="O309" s="1089"/>
    </row>
    <row r="310" spans="1:15" ht="33.75" customHeight="1">
      <c r="A310" s="1138"/>
      <c r="B310" s="417" t="s">
        <v>200</v>
      </c>
      <c r="C310" s="1090" t="str">
        <f>'Class-9'!$DR$3</f>
        <v>Health &amp; Phy. Edu.</v>
      </c>
      <c r="D310" s="1084"/>
      <c r="E310" s="1084"/>
      <c r="F310" s="1207" t="str">
        <f>IF($J284="TC",0,IF($J284="Nso",0,VLOOKUP($A281,'Class-9'!$B$9:$GP$108,189,0)))</f>
        <v>0/200</v>
      </c>
      <c r="G310" s="1208"/>
      <c r="H310" s="463" t="str">
        <f>IF($J284="TC",0,IF($J284="Nso",0,VLOOKUP($A281,'Class-9'!$B$9:$GP$108,132,0)))</f>
        <v/>
      </c>
      <c r="I310" s="1091"/>
      <c r="J310" s="1092"/>
      <c r="K310" s="1092"/>
      <c r="L310" s="1092"/>
      <c r="M310" s="1092"/>
      <c r="N310" s="1092"/>
      <c r="O310" s="1093"/>
    </row>
    <row r="311" spans="1:15" ht="33.75" customHeight="1">
      <c r="A311" s="1138"/>
      <c r="B311" s="417" t="s">
        <v>200</v>
      </c>
      <c r="C311" s="1028" t="str">
        <f>'Class-9'!$ED$3</f>
        <v>S.U.P.W.</v>
      </c>
      <c r="D311" s="1029"/>
      <c r="E311" s="1029"/>
      <c r="F311" s="1207" t="str">
        <f>IF($J284="TC",0,IF($J284="Nso",0,VLOOKUP($A281,'Class-9'!$B$9:$GP$108,193,0)))</f>
        <v>0/100</v>
      </c>
      <c r="G311" s="1208"/>
      <c r="H311" s="463" t="str">
        <f>IF($J284="TC",0,IF($J284="Nso",0,VLOOKUP($A281,'Class-9'!$B$9:$GP$108,138,0)))</f>
        <v/>
      </c>
      <c r="I311" s="1094"/>
      <c r="J311" s="1095"/>
      <c r="K311" s="1095"/>
      <c r="L311" s="1095"/>
      <c r="M311" s="1095"/>
      <c r="N311" s="1095"/>
      <c r="O311" s="1096"/>
    </row>
    <row r="312" spans="1:15" ht="33.75" customHeight="1">
      <c r="A312" s="1138"/>
      <c r="B312" s="417" t="s">
        <v>200</v>
      </c>
      <c r="C312" s="1028" t="str">
        <f>'Class-9'!$EJ$3</f>
        <v>ART EDUCATION</v>
      </c>
      <c r="D312" s="1029"/>
      <c r="E312" s="1029"/>
      <c r="F312" s="1207" t="str">
        <f>IF($J283="TC",0,IF($J283="Nso",0,VLOOKUP($A281,'Class-9'!$B$9:$GP$108,197,0)))</f>
        <v>0/100</v>
      </c>
      <c r="G312" s="1208"/>
      <c r="H312" s="463" t="str">
        <f>IF($J283="TC",0,IF($J283="Nso",0,VLOOKUP($A281,'Class-9'!$B$9:$GP$108,144,0)))</f>
        <v/>
      </c>
      <c r="I312" s="1032" t="s">
        <v>92</v>
      </c>
      <c r="J312" s="1033"/>
      <c r="K312" s="1033"/>
      <c r="L312" s="1033"/>
      <c r="M312" s="1033"/>
      <c r="N312" s="1033"/>
      <c r="O312" s="1034"/>
    </row>
    <row r="313" spans="1:15" ht="33.75" customHeight="1" thickBot="1">
      <c r="A313" s="1138"/>
      <c r="B313" s="417" t="s">
        <v>200</v>
      </c>
      <c r="C313" s="1035" t="str">
        <f>'Class-9'!$EP$3</f>
        <v>H &amp; C RAJ</v>
      </c>
      <c r="D313" s="1036"/>
      <c r="E313" s="1036"/>
      <c r="F313" s="1209" t="str">
        <f>IF($J284="TC",0,IF($J284="Nso",0,VLOOKUP($A281,'Class-9'!$B$9:$GU$108,201,0)))</f>
        <v>0/200</v>
      </c>
      <c r="G313" s="1210"/>
      <c r="H313" s="464" t="str">
        <f>IF($J284="TC",0,IF($J284="Nso",0,VLOOKUP($A281,'Class-9'!$B$9:$GU$108,156,0)))</f>
        <v/>
      </c>
      <c r="I313" s="1032" t="s">
        <v>73</v>
      </c>
      <c r="J313" s="1033"/>
      <c r="K313" s="1033"/>
      <c r="L313" s="1033"/>
      <c r="M313" s="1033"/>
      <c r="N313" s="1033"/>
      <c r="O313" s="1034"/>
    </row>
    <row r="314" spans="1:15" ht="33.75" customHeight="1">
      <c r="A314" s="1138"/>
      <c r="B314" s="417" t="s">
        <v>200</v>
      </c>
      <c r="C314" s="1046" t="s">
        <v>204</v>
      </c>
      <c r="D314" s="1047"/>
      <c r="E314" s="1048"/>
      <c r="F314" s="1211" t="s">
        <v>205</v>
      </c>
      <c r="G314" s="1212"/>
      <c r="H314" s="465" t="s">
        <v>34</v>
      </c>
      <c r="I314" s="1039" t="s">
        <v>74</v>
      </c>
      <c r="J314" s="1033"/>
      <c r="K314" s="1033"/>
      <c r="L314" s="1033"/>
      <c r="M314" s="1033"/>
      <c r="N314" s="1033"/>
      <c r="O314" s="1034"/>
    </row>
    <row r="315" spans="1:15" ht="33.75" customHeight="1">
      <c r="A315" s="1138"/>
      <c r="B315" s="417" t="s">
        <v>200</v>
      </c>
      <c r="C315" s="1049"/>
      <c r="D315" s="1050"/>
      <c r="E315" s="1051"/>
      <c r="F315" s="1213" t="s">
        <v>206</v>
      </c>
      <c r="G315" s="1214"/>
      <c r="H315" s="466" t="s">
        <v>203</v>
      </c>
      <c r="I315" s="1040" t="s">
        <v>75</v>
      </c>
      <c r="J315" s="1041"/>
      <c r="K315" s="1041"/>
      <c r="L315" s="1041"/>
      <c r="M315" s="1041"/>
      <c r="N315" s="1041"/>
      <c r="O315" s="1042"/>
    </row>
    <row r="316" spans="1:15" ht="33.75" customHeight="1">
      <c r="A316" s="1138"/>
      <c r="B316" s="417" t="s">
        <v>200</v>
      </c>
      <c r="C316" s="1049"/>
      <c r="D316" s="1050"/>
      <c r="E316" s="1051"/>
      <c r="F316" s="1213" t="s">
        <v>210</v>
      </c>
      <c r="G316" s="1214"/>
      <c r="H316" s="466" t="s">
        <v>68</v>
      </c>
      <c r="I316" s="1043"/>
      <c r="J316" s="1044"/>
      <c r="K316" s="1044"/>
      <c r="L316" s="1044"/>
      <c r="M316" s="1044"/>
      <c r="N316" s="1044"/>
      <c r="O316" s="1045"/>
    </row>
    <row r="317" spans="1:15" ht="33.75" customHeight="1">
      <c r="A317" s="1138"/>
      <c r="B317" s="417" t="s">
        <v>200</v>
      </c>
      <c r="C317" s="1049"/>
      <c r="D317" s="1050"/>
      <c r="E317" s="1051"/>
      <c r="F317" s="1213" t="s">
        <v>211</v>
      </c>
      <c r="G317" s="1214"/>
      <c r="H317" s="466" t="s">
        <v>69</v>
      </c>
      <c r="I317" s="1043"/>
      <c r="J317" s="1044"/>
      <c r="K317" s="1044"/>
      <c r="L317" s="1044"/>
      <c r="M317" s="1044"/>
      <c r="N317" s="1044"/>
      <c r="O317" s="1045"/>
    </row>
    <row r="318" spans="1:15" ht="33.75" customHeight="1">
      <c r="A318" s="1138"/>
      <c r="B318" s="417" t="s">
        <v>200</v>
      </c>
      <c r="C318" s="1049"/>
      <c r="D318" s="1050"/>
      <c r="E318" s="1051"/>
      <c r="F318" s="1213" t="s">
        <v>120</v>
      </c>
      <c r="G318" s="1214"/>
      <c r="H318" s="466" t="s">
        <v>71</v>
      </c>
      <c r="I318" s="1022" t="s">
        <v>93</v>
      </c>
      <c r="J318" s="1023"/>
      <c r="K318" s="1023"/>
      <c r="L318" s="1023"/>
      <c r="M318" s="1023"/>
      <c r="N318" s="1023"/>
      <c r="O318" s="1024"/>
    </row>
    <row r="319" spans="1:15" ht="33.75" customHeight="1" thickBot="1">
      <c r="A319" s="1138"/>
      <c r="B319" s="418" t="s">
        <v>200</v>
      </c>
      <c r="C319" s="1052"/>
      <c r="D319" s="1053"/>
      <c r="E319" s="1054"/>
      <c r="F319" s="1215" t="s">
        <v>208</v>
      </c>
      <c r="G319" s="1216"/>
      <c r="H319" s="467" t="s">
        <v>70</v>
      </c>
      <c r="I319" s="1025"/>
      <c r="J319" s="1026"/>
      <c r="K319" s="1026"/>
      <c r="L319" s="1026"/>
      <c r="M319" s="1026"/>
      <c r="N319" s="1026"/>
      <c r="O319" s="1027"/>
    </row>
    <row r="320" spans="1:15" ht="121.5" customHeight="1" thickTop="1">
      <c r="A320" s="437" t="s">
        <v>191</v>
      </c>
    </row>
    <row r="321" spans="1:16" ht="24.75" customHeight="1" thickBot="1">
      <c r="A321" s="471">
        <f>A281+1</f>
        <v>9</v>
      </c>
      <c r="B321" s="1137" t="s">
        <v>56</v>
      </c>
      <c r="C321" s="1137"/>
      <c r="D321" s="1137"/>
      <c r="E321" s="1137"/>
      <c r="F321" s="1137"/>
      <c r="G321" s="1137"/>
      <c r="H321" s="1137"/>
      <c r="I321" s="1137"/>
      <c r="J321" s="1137"/>
      <c r="K321" s="1137"/>
      <c r="L321" s="1137"/>
      <c r="M321" s="1137"/>
      <c r="N321" s="1137"/>
      <c r="O321" s="1137"/>
    </row>
    <row r="322" spans="1:16" s="430" customFormat="1" ht="66" customHeight="1" thickTop="1">
      <c r="A322" s="1138"/>
      <c r="B322" s="1139"/>
      <c r="C322" s="1140"/>
      <c r="D322" s="1225" t="str">
        <f>Master!$E$8</f>
        <v>Govt. Sr. Secondary School Raimalwada</v>
      </c>
      <c r="E322" s="1226"/>
      <c r="F322" s="1226"/>
      <c r="G322" s="1226"/>
      <c r="H322" s="1226"/>
      <c r="I322" s="1226"/>
      <c r="J322" s="1226"/>
      <c r="K322" s="1226"/>
      <c r="L322" s="1226"/>
      <c r="M322" s="1226"/>
      <c r="N322" s="1226"/>
      <c r="O322" s="1227"/>
    </row>
    <row r="323" spans="1:16" ht="26.25" customHeight="1" thickBot="1">
      <c r="A323" s="1138"/>
      <c r="B323" s="1141"/>
      <c r="C323" s="1142"/>
      <c r="D323" s="1146" t="str">
        <f>Master!$E$11</f>
        <v>P.S.-Bapini (Jodhpur)</v>
      </c>
      <c r="E323" s="1147"/>
      <c r="F323" s="1147"/>
      <c r="G323" s="1147"/>
      <c r="H323" s="1147"/>
      <c r="I323" s="1147"/>
      <c r="J323" s="1147"/>
      <c r="K323" s="1147"/>
      <c r="L323" s="1147"/>
      <c r="M323" s="1147"/>
      <c r="N323" s="1147"/>
      <c r="O323" s="1148"/>
    </row>
    <row r="324" spans="1:16" ht="21.75" customHeight="1">
      <c r="A324" s="1138"/>
      <c r="B324" s="262"/>
      <c r="C324" s="1149" t="s">
        <v>183</v>
      </c>
      <c r="D324" s="1150"/>
      <c r="E324" s="1150"/>
      <c r="F324" s="1150"/>
      <c r="G324" s="1151"/>
      <c r="H324" s="1158" t="s">
        <v>156</v>
      </c>
      <c r="I324" s="1158"/>
      <c r="J324" s="1161">
        <f>VLOOKUP($A321,'Class-9'!$B$9:$K$108,6)</f>
        <v>0</v>
      </c>
      <c r="K324" s="1162"/>
      <c r="L324" s="1167" t="s">
        <v>76</v>
      </c>
      <c r="M324" s="1168"/>
      <c r="N324" s="1169" t="str">
        <f>Master!$E$14</f>
        <v>08151106901</v>
      </c>
      <c r="O324" s="1170"/>
    </row>
    <row r="325" spans="1:16" ht="21.75" customHeight="1">
      <c r="A325" s="1138"/>
      <c r="B325" s="37"/>
      <c r="C325" s="1152"/>
      <c r="D325" s="1153"/>
      <c r="E325" s="1153"/>
      <c r="F325" s="1153"/>
      <c r="G325" s="1154"/>
      <c r="H325" s="1159"/>
      <c r="I325" s="1159"/>
      <c r="J325" s="1163"/>
      <c r="K325" s="1164"/>
      <c r="L325" s="1171" t="s">
        <v>72</v>
      </c>
      <c r="M325" s="1172"/>
      <c r="N325" s="1172"/>
      <c r="O325" s="1173"/>
      <c r="P325" s="104" t="s">
        <v>191</v>
      </c>
    </row>
    <row r="326" spans="1:16" ht="21.75" customHeight="1" thickBot="1">
      <c r="A326" s="1138"/>
      <c r="B326" s="37"/>
      <c r="C326" s="1155"/>
      <c r="D326" s="1156"/>
      <c r="E326" s="1156"/>
      <c r="F326" s="1156"/>
      <c r="G326" s="1157"/>
      <c r="H326" s="1160"/>
      <c r="I326" s="1160"/>
      <c r="J326" s="1165"/>
      <c r="K326" s="1166"/>
      <c r="L326" s="1174" t="s">
        <v>57</v>
      </c>
      <c r="M326" s="1175"/>
      <c r="N326" s="1176" t="str">
        <f>Master!$E$6</f>
        <v>2021-22</v>
      </c>
      <c r="O326" s="1177"/>
    </row>
    <row r="327" spans="1:16" ht="33.75" customHeight="1">
      <c r="A327" s="1138"/>
      <c r="B327" s="417" t="s">
        <v>200</v>
      </c>
      <c r="C327" s="1228" t="s">
        <v>22</v>
      </c>
      <c r="D327" s="1229"/>
      <c r="E327" s="1229"/>
      <c r="F327" s="1230"/>
      <c r="G327" s="438" t="s">
        <v>181</v>
      </c>
      <c r="H327" s="1231">
        <f>VLOOKUP($A321,'Class-9'!$B$9:$FL$108,4,0)</f>
        <v>0</v>
      </c>
      <c r="I327" s="1231"/>
      <c r="J327" s="1231"/>
      <c r="K327" s="1231"/>
      <c r="L327" s="1231"/>
      <c r="M327" s="1231"/>
      <c r="N327" s="1231"/>
      <c r="O327" s="1232"/>
    </row>
    <row r="328" spans="1:16" ht="33.75" customHeight="1">
      <c r="A328" s="1138"/>
      <c r="B328" s="417" t="s">
        <v>200</v>
      </c>
      <c r="C328" s="1233" t="s">
        <v>24</v>
      </c>
      <c r="D328" s="1234"/>
      <c r="E328" s="1234"/>
      <c r="F328" s="1235"/>
      <c r="G328" s="439" t="s">
        <v>181</v>
      </c>
      <c r="H328" s="1236">
        <f>VLOOKUP($A321,'Class-9'!$B$9:$FL$108,7,0)</f>
        <v>0</v>
      </c>
      <c r="I328" s="1236"/>
      <c r="J328" s="1236"/>
      <c r="K328" s="1236"/>
      <c r="L328" s="1236"/>
      <c r="M328" s="1236"/>
      <c r="N328" s="1236"/>
      <c r="O328" s="1237"/>
    </row>
    <row r="329" spans="1:16" ht="33.75" customHeight="1">
      <c r="A329" s="1138"/>
      <c r="B329" s="417" t="s">
        <v>200</v>
      </c>
      <c r="C329" s="1233" t="s">
        <v>25</v>
      </c>
      <c r="D329" s="1234"/>
      <c r="E329" s="1234"/>
      <c r="F329" s="1235"/>
      <c r="G329" s="439" t="s">
        <v>181</v>
      </c>
      <c r="H329" s="1236">
        <f>VLOOKUP($A321,'Class-9'!$B$9:$FL$108,8,0)</f>
        <v>0</v>
      </c>
      <c r="I329" s="1236"/>
      <c r="J329" s="1236"/>
      <c r="K329" s="1236"/>
      <c r="L329" s="1236"/>
      <c r="M329" s="1236"/>
      <c r="N329" s="1236"/>
      <c r="O329" s="1237"/>
    </row>
    <row r="330" spans="1:16" ht="33.75" customHeight="1">
      <c r="A330" s="1138"/>
      <c r="B330" s="417" t="s">
        <v>200</v>
      </c>
      <c r="C330" s="1233" t="s">
        <v>58</v>
      </c>
      <c r="D330" s="1234"/>
      <c r="E330" s="1234"/>
      <c r="F330" s="1235"/>
      <c r="G330" s="439" t="s">
        <v>181</v>
      </c>
      <c r="H330" s="1236">
        <f>VLOOKUP($A321,'Class-9'!$B$9:$FL$108,9,0)</f>
        <v>0</v>
      </c>
      <c r="I330" s="1236"/>
      <c r="J330" s="1236"/>
      <c r="K330" s="1236"/>
      <c r="L330" s="1236"/>
      <c r="M330" s="1236"/>
      <c r="N330" s="1236"/>
      <c r="O330" s="1237"/>
    </row>
    <row r="331" spans="1:16" ht="33.75" customHeight="1">
      <c r="A331" s="1138"/>
      <c r="B331" s="417" t="s">
        <v>200</v>
      </c>
      <c r="C331" s="1233" t="s">
        <v>59</v>
      </c>
      <c r="D331" s="1234"/>
      <c r="E331" s="1234"/>
      <c r="F331" s="1235"/>
      <c r="G331" s="439" t="s">
        <v>181</v>
      </c>
      <c r="H331" s="1238" t="str">
        <f>CONCATENATE('Class-9'!$G$4,'Class-9'!$J$4)</f>
        <v>9(A)</v>
      </c>
      <c r="I331" s="1236"/>
      <c r="J331" s="1236"/>
      <c r="K331" s="1236"/>
      <c r="L331" s="1236"/>
      <c r="M331" s="1236"/>
      <c r="N331" s="1236"/>
      <c r="O331" s="1237"/>
    </row>
    <row r="332" spans="1:16" ht="33.75" customHeight="1" thickBot="1">
      <c r="A332" s="1138"/>
      <c r="B332" s="417" t="s">
        <v>200</v>
      </c>
      <c r="C332" s="1239" t="s">
        <v>27</v>
      </c>
      <c r="D332" s="1240"/>
      <c r="E332" s="1240"/>
      <c r="F332" s="1241"/>
      <c r="G332" s="440" t="s">
        <v>181</v>
      </c>
      <c r="H332" s="1242">
        <f>VLOOKUP($A321,'Class-9'!$B$9:$FL$108,10,0)</f>
        <v>0</v>
      </c>
      <c r="I332" s="1242"/>
      <c r="J332" s="1242"/>
      <c r="K332" s="1242"/>
      <c r="L332" s="1242"/>
      <c r="M332" s="1242"/>
      <c r="N332" s="1242"/>
      <c r="O332" s="1243"/>
    </row>
    <row r="333" spans="1:16" ht="33.75" customHeight="1">
      <c r="A333" s="1138"/>
      <c r="B333" s="417" t="s">
        <v>200</v>
      </c>
      <c r="C333" s="1244" t="s">
        <v>60</v>
      </c>
      <c r="D333" s="1245"/>
      <c r="E333" s="1248" t="s">
        <v>81</v>
      </c>
      <c r="F333" s="1248" t="s">
        <v>82</v>
      </c>
      <c r="G333" s="1250" t="s">
        <v>32</v>
      </c>
      <c r="H333" s="1252" t="s">
        <v>61</v>
      </c>
      <c r="I333" s="1252"/>
      <c r="J333" s="1253"/>
      <c r="K333" s="1254" t="s">
        <v>97</v>
      </c>
      <c r="L333" s="1255"/>
      <c r="M333" s="1256"/>
      <c r="N333" s="1248" t="s">
        <v>88</v>
      </c>
      <c r="O333" s="1218" t="s">
        <v>118</v>
      </c>
    </row>
    <row r="334" spans="1:16" ht="33.75" customHeight="1">
      <c r="A334" s="1138"/>
      <c r="B334" s="417" t="s">
        <v>200</v>
      </c>
      <c r="C334" s="1246"/>
      <c r="D334" s="1247"/>
      <c r="E334" s="1249"/>
      <c r="F334" s="1249"/>
      <c r="G334" s="1251"/>
      <c r="H334" s="468" t="s">
        <v>31</v>
      </c>
      <c r="I334" s="470" t="s">
        <v>194</v>
      </c>
      <c r="J334" s="469" t="s">
        <v>32</v>
      </c>
      <c r="K334" s="468" t="s">
        <v>31</v>
      </c>
      <c r="L334" s="470" t="s">
        <v>194</v>
      </c>
      <c r="M334" s="469" t="s">
        <v>32</v>
      </c>
      <c r="N334" s="1249"/>
      <c r="O334" s="1219"/>
    </row>
    <row r="335" spans="1:16" ht="48" customHeight="1" thickBot="1">
      <c r="A335" s="1138"/>
      <c r="B335" s="417" t="s">
        <v>200</v>
      </c>
      <c r="C335" s="1102" t="s">
        <v>62</v>
      </c>
      <c r="D335" s="1103"/>
      <c r="E335" s="441">
        <f>'Class-9'!$L$7</f>
        <v>10</v>
      </c>
      <c r="F335" s="441">
        <f>'Class-9'!$M$7</f>
        <v>10</v>
      </c>
      <c r="G335" s="442">
        <f>SUM(E335:F335)</f>
        <v>20</v>
      </c>
      <c r="H335" s="441">
        <f>'Class-9'!$O$7</f>
        <v>24</v>
      </c>
      <c r="I335" s="441">
        <f>'Class-9'!$P$7</f>
        <v>6</v>
      </c>
      <c r="J335" s="442">
        <f>SUM(H335:I335)</f>
        <v>30</v>
      </c>
      <c r="K335" s="441">
        <f>'Class-9'!$R$7</f>
        <v>40</v>
      </c>
      <c r="L335" s="441">
        <f>'Class-9'!$S$7</f>
        <v>10</v>
      </c>
      <c r="M335" s="442">
        <f>SUM(K335:L335)</f>
        <v>50</v>
      </c>
      <c r="N335" s="441">
        <f>SUM(G335,J335,M335)</f>
        <v>100</v>
      </c>
      <c r="O335" s="1220"/>
    </row>
    <row r="336" spans="1:16" ht="48" customHeight="1">
      <c r="A336" s="1138"/>
      <c r="B336" s="417" t="s">
        <v>200</v>
      </c>
      <c r="C336" s="1104" t="str">
        <f>'Class-9'!$L$3</f>
        <v>HINDI</v>
      </c>
      <c r="D336" s="1105"/>
      <c r="E336" s="443">
        <f>IF($J324="TC",0,IF($J324="Nso",0,VLOOKUP($A321,'Class-9'!$B$9:$FL$108,11,0)))</f>
        <v>0</v>
      </c>
      <c r="F336" s="443">
        <f>IF($J324="TC",0,IF($J324="Nso",0,VLOOKUP($A321,'Class-9'!$B$9:$FL$108,12,0)))</f>
        <v>0</v>
      </c>
      <c r="G336" s="444">
        <f t="shared" ref="G336:G343" si="32">SUM(E336:F336)</f>
        <v>0</v>
      </c>
      <c r="H336" s="443">
        <f>IF($J324="TC",0,IF($J324="Nso",0,VLOOKUP($A321,'Class-9'!$B$9:$FL$108,14,0)))</f>
        <v>0</v>
      </c>
      <c r="I336" s="443">
        <f>IF($J324="TC",0,IF($J324="Nso",0,VLOOKUP($A321,'Class-9'!$B$9:$FL$108,15,0)))</f>
        <v>0</v>
      </c>
      <c r="J336" s="444">
        <f t="shared" ref="J336:J343" si="33">SUM(H336:I336)</f>
        <v>0</v>
      </c>
      <c r="K336" s="443">
        <f>IF($J324="TC",0,IF($J324="Nso",0,VLOOKUP($A321,'Class-9'!$B$9:$FL$108,17,0)))</f>
        <v>0</v>
      </c>
      <c r="L336" s="443">
        <f>IF($J324="Nso",0,VLOOKUP($A321,'Class-9'!$B$9:$FL$108,18,0))</f>
        <v>0</v>
      </c>
      <c r="M336" s="444">
        <f t="shared" ref="M336:M343" si="34">SUM(K336:L336)</f>
        <v>0</v>
      </c>
      <c r="N336" s="443">
        <f t="shared" ref="N336:N343" si="35">SUM(G336,J336,M336)</f>
        <v>0</v>
      </c>
      <c r="O336" s="457" t="str">
        <f>IF($J324="TC",0,IF($J324="Nso",0,VLOOKUP($A321,'Class-9'!$B$9:$FL$108,24,0)))</f>
        <v/>
      </c>
    </row>
    <row r="337" spans="1:15" ht="48" customHeight="1" thickBot="1">
      <c r="A337" s="1138"/>
      <c r="B337" s="417" t="s">
        <v>200</v>
      </c>
      <c r="C337" s="1106" t="str">
        <f>'Class-9'!$Z$3</f>
        <v>ENGLISH</v>
      </c>
      <c r="D337" s="1107"/>
      <c r="E337" s="445">
        <f>IF($J324="TC",0,IF($J324="Nso",0,VLOOKUP($A321,'Class-9'!$B$9:$FL$108,25,0)))</f>
        <v>0</v>
      </c>
      <c r="F337" s="445">
        <f>IF($J324="TC",0,IF($J324="Nso",0,VLOOKUP($A321,'Class-9'!$B$9:$FL$108,26,0)))</f>
        <v>0</v>
      </c>
      <c r="G337" s="446">
        <f t="shared" si="32"/>
        <v>0</v>
      </c>
      <c r="H337" s="447">
        <f>IF($J324="TC",0,IF($J324="Nso",0,VLOOKUP($A321,'Class-9'!$B$9:$FL$108,28,0)))</f>
        <v>0</v>
      </c>
      <c r="I337" s="445">
        <f>IF($J324="TC",0,IF($J324="Nso",0,VLOOKUP($A321,'Class-9'!$B$9:$FL$108,29,0)))</f>
        <v>0</v>
      </c>
      <c r="J337" s="446">
        <f t="shared" si="33"/>
        <v>0</v>
      </c>
      <c r="K337" s="445">
        <f>IF($J324="TC",0,IF($J324="Nso",0,VLOOKUP($A321,'Class-9'!$B$9:$FL$108,31,0)))</f>
        <v>0</v>
      </c>
      <c r="L337" s="445">
        <f>IF($J324="Nso",0,VLOOKUP($A321,'Class-9'!$B$9:$FL$108,32,0))</f>
        <v>0</v>
      </c>
      <c r="M337" s="446">
        <f t="shared" si="34"/>
        <v>0</v>
      </c>
      <c r="N337" s="445">
        <f t="shared" si="35"/>
        <v>0</v>
      </c>
      <c r="O337" s="458" t="str">
        <f>IF($J324="TC",0,IF($J324="Nso",0,VLOOKUP($A321,'Class-9'!$B$9:$FL$108,38,0)))</f>
        <v/>
      </c>
    </row>
    <row r="338" spans="1:15" ht="48" customHeight="1" thickBot="1">
      <c r="A338" s="1138"/>
      <c r="B338" s="417" t="s">
        <v>200</v>
      </c>
      <c r="C338" s="1108" t="s">
        <v>62</v>
      </c>
      <c r="D338" s="1109"/>
      <c r="E338" s="448">
        <f>'Class-9'!$AN$7</f>
        <v>20</v>
      </c>
      <c r="F338" s="448">
        <f>'Class-9'!$AO$7</f>
        <v>20</v>
      </c>
      <c r="G338" s="449">
        <f t="shared" si="32"/>
        <v>40</v>
      </c>
      <c r="H338" s="448">
        <f>'Class-9'!$AQ$7</f>
        <v>48</v>
      </c>
      <c r="I338" s="448">
        <f>'Class-9'!$AR$7</f>
        <v>12</v>
      </c>
      <c r="J338" s="449">
        <f t="shared" si="33"/>
        <v>60</v>
      </c>
      <c r="K338" s="448">
        <f>'Class-9'!$AT$7</f>
        <v>80</v>
      </c>
      <c r="L338" s="448">
        <f>'Class-9'!$AU$7</f>
        <v>20</v>
      </c>
      <c r="M338" s="449">
        <f t="shared" si="34"/>
        <v>100</v>
      </c>
      <c r="N338" s="448">
        <f t="shared" si="35"/>
        <v>200</v>
      </c>
      <c r="O338" s="427" t="s">
        <v>201</v>
      </c>
    </row>
    <row r="339" spans="1:15" ht="48" customHeight="1">
      <c r="A339" s="1138"/>
      <c r="B339" s="417" t="s">
        <v>200</v>
      </c>
      <c r="C339" s="1110" t="str">
        <f>'Class-9'!$AN$3</f>
        <v>SANSKRIT-I</v>
      </c>
      <c r="D339" s="1111"/>
      <c r="E339" s="443">
        <f>IF($J324="TC",0,IF($J324="Nso",0,VLOOKUP($A321,'Class-9'!$B$9:$FL$108,39,0)))</f>
        <v>0</v>
      </c>
      <c r="F339" s="443">
        <f>IF($J324="TC",0,IF($J324="TC",0,IF($J324="Nso",0,VLOOKUP($A321,'Class-9'!$B$9:$FL$108,40,0))))</f>
        <v>0</v>
      </c>
      <c r="G339" s="450">
        <f t="shared" si="32"/>
        <v>0</v>
      </c>
      <c r="H339" s="451">
        <f>IF($J324="TC",0,IF($J324="Nso",0,VLOOKUP($A321,'Class-9'!$B$9:$FL$108,42,0)))</f>
        <v>0</v>
      </c>
      <c r="I339" s="443">
        <f>IF($J324="TC",0,IF($J324="Nso",0,VLOOKUP($A321,'Class-9'!$B$9:$FL$108,43,0)))</f>
        <v>0</v>
      </c>
      <c r="J339" s="450">
        <f t="shared" si="33"/>
        <v>0</v>
      </c>
      <c r="K339" s="443">
        <f>IF($J324="TC",0,IF($J324="Nso",0,VLOOKUP($A321,'Class-9'!$B$9:$FL$108,45,0)))</f>
        <v>0</v>
      </c>
      <c r="L339" s="443">
        <f>IF($J324="Nso",0,VLOOKUP($A321,'Class-9'!$B$9:$FL$108,46,0))</f>
        <v>0</v>
      </c>
      <c r="M339" s="450">
        <f t="shared" si="34"/>
        <v>0</v>
      </c>
      <c r="N339" s="443">
        <f t="shared" si="35"/>
        <v>0</v>
      </c>
      <c r="O339" s="457" t="str">
        <f>IF($J324="TC",0,IF($J324="Nso",0,VLOOKUP($A321,'Class-9'!$B$9:$FL$108,52,0)))</f>
        <v/>
      </c>
    </row>
    <row r="340" spans="1:15" ht="48" customHeight="1">
      <c r="A340" s="1138"/>
      <c r="B340" s="417" t="s">
        <v>200</v>
      </c>
      <c r="C340" s="1112" t="str">
        <f>'Class-9'!$BB$3</f>
        <v>SANSKRIT-II</v>
      </c>
      <c r="D340" s="1113"/>
      <c r="E340" s="443">
        <f>IF($J324="TC",0,IF($J324="Nso",0,VLOOKUP($A321,'Class-9'!$B$9:$FL$108,53,0)))</f>
        <v>0</v>
      </c>
      <c r="F340" s="443">
        <f>IF($J324="TC",0,IF($J324="Nso",0,VLOOKUP($A321,'Class-9'!$B$9:$FL$108,54,0)))</f>
        <v>0</v>
      </c>
      <c r="G340" s="452">
        <f t="shared" si="32"/>
        <v>0</v>
      </c>
      <c r="H340" s="453">
        <f>IF($J324="TC",0,IF($J324="Nso",0,VLOOKUP($A321,'Class-9'!$B$9:$FL$108,56,0)))</f>
        <v>0</v>
      </c>
      <c r="I340" s="443">
        <f>IF($J324="TC",0,IF($J324="Nso",0,VLOOKUP($A321,'Class-9'!$B$9:$FL$108,57,0)))</f>
        <v>0</v>
      </c>
      <c r="J340" s="452">
        <f t="shared" si="33"/>
        <v>0</v>
      </c>
      <c r="K340" s="443">
        <f>IF($J324="TC",0,IF($J324="Nso",0,VLOOKUP($A321,'Class-9'!$B$9:$FL$108,59,0)))</f>
        <v>0</v>
      </c>
      <c r="L340" s="443">
        <f>IF($J324="Nso",0,VLOOKUP($A321,'Class-9'!$B$9:$FL$108,60,0))</f>
        <v>0</v>
      </c>
      <c r="M340" s="452">
        <f t="shared" si="34"/>
        <v>0</v>
      </c>
      <c r="N340" s="443">
        <f t="shared" si="35"/>
        <v>0</v>
      </c>
      <c r="O340" s="457" t="str">
        <f>IF($J324="TC",0,IF($J324="Nso",0,VLOOKUP($A321,'Class-9'!$B$9:$FL$108,66,0)))</f>
        <v/>
      </c>
    </row>
    <row r="341" spans="1:15" ht="48" customHeight="1">
      <c r="A341" s="1138"/>
      <c r="B341" s="417" t="s">
        <v>200</v>
      </c>
      <c r="C341" s="1112" t="str">
        <f>'Class-9'!$BP$3</f>
        <v>MATHEMATICS</v>
      </c>
      <c r="D341" s="1113"/>
      <c r="E341" s="443">
        <f>IF($J324="TC",0,IF($J324="Nso",0,VLOOKUP($A321,'Class-9'!$B$9:$FL$108,67,0)))</f>
        <v>0</v>
      </c>
      <c r="F341" s="443">
        <f>IF($J324="TC",0,IF($J324="Nso",0,VLOOKUP($A321,'Class-9'!$B$9:$FL$108,68,0)))</f>
        <v>0</v>
      </c>
      <c r="G341" s="452">
        <f t="shared" si="32"/>
        <v>0</v>
      </c>
      <c r="H341" s="453">
        <f>IF($J324="TC",0,IF($J324="Nso",0,VLOOKUP($A321,'Class-9'!$B$9:$FL$108,70,0)))</f>
        <v>0</v>
      </c>
      <c r="I341" s="443">
        <f>IF($J324="TC",0,IF($J324="Nso",0,VLOOKUP($A321,'Class-9'!$B$9:$FL$108,71,0)))</f>
        <v>0</v>
      </c>
      <c r="J341" s="452">
        <f t="shared" si="33"/>
        <v>0</v>
      </c>
      <c r="K341" s="443">
        <f>IF($J324="TC",0,IF($J324="Nso",0,VLOOKUP($A321,'Class-9'!$B$9:$FL$108,73,0)))</f>
        <v>0</v>
      </c>
      <c r="L341" s="443">
        <f>IF($J324="Nso",0,VLOOKUP($A321,'Class-9'!$B$9:$FL$108,74,0))</f>
        <v>0</v>
      </c>
      <c r="M341" s="452">
        <f t="shared" si="34"/>
        <v>0</v>
      </c>
      <c r="N341" s="443">
        <f t="shared" si="35"/>
        <v>0</v>
      </c>
      <c r="O341" s="457" t="str">
        <f>IF($J324="TC",0,IF($J324="Nso",0,VLOOKUP($A321,'Class-9'!$B$9:$FL$108,80,0)))</f>
        <v/>
      </c>
    </row>
    <row r="342" spans="1:15" ht="48" customHeight="1">
      <c r="A342" s="1138"/>
      <c r="B342" s="417" t="s">
        <v>200</v>
      </c>
      <c r="C342" s="1114" t="str">
        <f>'Class-9'!$CD$3</f>
        <v>SCIENCE</v>
      </c>
      <c r="D342" s="1115"/>
      <c r="E342" s="454">
        <f>IF($J324="TC",0,IF($J324="Nso",0,VLOOKUP($A321,'Class-9'!$B$9:$FL$108,81,0)))</f>
        <v>0</v>
      </c>
      <c r="F342" s="454">
        <f>IF($J324="TC",0,IF($J324="Nso",0,VLOOKUP($A321,'Class-9'!$B$9:$FL$108,82,0)))</f>
        <v>0</v>
      </c>
      <c r="G342" s="455">
        <f t="shared" si="32"/>
        <v>0</v>
      </c>
      <c r="H342" s="456">
        <f>IF($J324="TC",0,IF($J324="Nso",0,VLOOKUP($A321,'Class-9'!$B$9:$FL$108,84,0)))</f>
        <v>0</v>
      </c>
      <c r="I342" s="454">
        <f>IF($J324="TC",0,IF($J324="Nso",0,VLOOKUP($A321,'Class-9'!$B$9:$FL$108,85,0)))</f>
        <v>0</v>
      </c>
      <c r="J342" s="455">
        <f t="shared" si="33"/>
        <v>0</v>
      </c>
      <c r="K342" s="454">
        <f>IF($J324="TC",0,IF($J324="Nso",0,VLOOKUP($A321,'Class-9'!$B$9:$FL$108,87,0)))</f>
        <v>0</v>
      </c>
      <c r="L342" s="454">
        <f>IF($J324="Nso",0,VLOOKUP($A321,'Class-9'!$B$9:$FL$108,88,0))</f>
        <v>0</v>
      </c>
      <c r="M342" s="455">
        <f t="shared" si="34"/>
        <v>0</v>
      </c>
      <c r="N342" s="454">
        <f t="shared" si="35"/>
        <v>0</v>
      </c>
      <c r="O342" s="459" t="str">
        <f>IF($J324="TC",0,IF($J324="Nso",0,VLOOKUP($A321,'Class-9'!$B$9:$FL$108,94,0)))</f>
        <v/>
      </c>
    </row>
    <row r="343" spans="1:15" ht="48" customHeight="1" thickBot="1">
      <c r="A343" s="1138"/>
      <c r="B343" s="417" t="s">
        <v>200</v>
      </c>
      <c r="C343" s="1114" t="str">
        <f>'Class-9'!$CR$3</f>
        <v>SOCIAL SCIENCE</v>
      </c>
      <c r="D343" s="1115"/>
      <c r="E343" s="454">
        <f>IF($J325="TC",0,IF($J324="Nso",0,VLOOKUP($A321,'Class-9'!$B$9:$FL$108,95,0)))</f>
        <v>0</v>
      </c>
      <c r="F343" s="454">
        <f>IF($J325="TC",0,IF($J324="Nso",0,VLOOKUP($A321,'Class-9'!$B$9:$FL$108,96,0)))</f>
        <v>0</v>
      </c>
      <c r="G343" s="455">
        <f t="shared" si="32"/>
        <v>0</v>
      </c>
      <c r="H343" s="456">
        <f>IF($J325="TC",0,IF($J324="Nso",0,VLOOKUP($A321,'Class-9'!$B$9:$FL$108,98,0)))</f>
        <v>0</v>
      </c>
      <c r="I343" s="454">
        <f>IF($J325="TC",0,IF($J324="Nso",0,VLOOKUP($A321,'Class-9'!$B$9:$FL$108,99,0)))</f>
        <v>0</v>
      </c>
      <c r="J343" s="455">
        <f t="shared" si="33"/>
        <v>0</v>
      </c>
      <c r="K343" s="454">
        <f>IF($J325="TC",0,IF($J324="Nso",0,VLOOKUP($A321,'Class-9'!$B$9:$FL$108,101,0)))</f>
        <v>0</v>
      </c>
      <c r="L343" s="454">
        <f>IF($J325="Nso",0,VLOOKUP($A321,'Class-9'!$B$9:$FL$108,102,0))</f>
        <v>0</v>
      </c>
      <c r="M343" s="455">
        <f t="shared" si="34"/>
        <v>0</v>
      </c>
      <c r="N343" s="454">
        <f t="shared" si="35"/>
        <v>0</v>
      </c>
      <c r="O343" s="459" t="str">
        <f>IF($J325="TC",0,IF($J324="Nso",0,VLOOKUP($A321,'Class-9'!$B$9:$FL$108,108,0)))</f>
        <v/>
      </c>
    </row>
    <row r="344" spans="1:15" ht="33.75" customHeight="1">
      <c r="A344" s="1138"/>
      <c r="B344" s="417" t="s">
        <v>200</v>
      </c>
      <c r="C344" s="1116" t="s">
        <v>89</v>
      </c>
      <c r="D344" s="1117"/>
      <c r="E344" s="1118"/>
      <c r="F344" s="1122" t="s">
        <v>90</v>
      </c>
      <c r="G344" s="1123"/>
      <c r="H344" s="1124" t="s">
        <v>91</v>
      </c>
      <c r="I344" s="1125"/>
      <c r="J344" s="1126" t="s">
        <v>47</v>
      </c>
      <c r="K344" s="1127"/>
      <c r="L344" s="415" t="s">
        <v>111</v>
      </c>
      <c r="M344" s="1221" t="s">
        <v>45</v>
      </c>
      <c r="N344" s="1222"/>
      <c r="O344" s="416" t="s">
        <v>49</v>
      </c>
    </row>
    <row r="345" spans="1:15" ht="33.75" customHeight="1" thickBot="1">
      <c r="A345" s="1138"/>
      <c r="B345" s="417" t="s">
        <v>200</v>
      </c>
      <c r="C345" s="1119"/>
      <c r="D345" s="1120"/>
      <c r="E345" s="1121"/>
      <c r="F345" s="1130">
        <f>IF($J324="TC",0,IF($J324="Nso",0,VLOOKUP($A321,'Class-9'!$B$9:$FL$108,160,0)))</f>
        <v>0</v>
      </c>
      <c r="G345" s="1131"/>
      <c r="H345" s="1130">
        <f>IF($J324="TC",0,IF($J324="Nso",0,VLOOKUP($A321,'Class-9'!$B$9:$FL$108,161,0)))</f>
        <v>0</v>
      </c>
      <c r="I345" s="1131"/>
      <c r="J345" s="1132">
        <f>IF($J324="TC",0,IF($J324="Nso",0,VLOOKUP($A321,'Class-9'!$B$9:$FL$108,162,0)))</f>
        <v>0</v>
      </c>
      <c r="K345" s="1133"/>
      <c r="L345" s="259" t="str">
        <f>IF($J324="TC",0,IF($J324="Nso",0,VLOOKUP($A321,'Class-9'!$B$9:$FL$108,163,0)))</f>
        <v/>
      </c>
      <c r="M345" s="1223" t="str">
        <f>IF($J324="TC","TC",IF($J324="Nso","NSO",VLOOKUP($A321,'Class-9'!$B$9:$FL$108,164,0)))</f>
        <v/>
      </c>
      <c r="N345" s="1224"/>
      <c r="O345" s="462" t="str">
        <f>IF($J324="Nso",0,VLOOKUP($A321,'Class-9'!$B$9:$FL$108,166,0))</f>
        <v/>
      </c>
    </row>
    <row r="346" spans="1:15" ht="33.75" customHeight="1">
      <c r="A346" s="1138"/>
      <c r="B346" s="417" t="s">
        <v>200</v>
      </c>
      <c r="C346" s="1061" t="s">
        <v>64</v>
      </c>
      <c r="D346" s="1062"/>
      <c r="E346" s="1062"/>
      <c r="F346" s="1062"/>
      <c r="G346" s="1062"/>
      <c r="H346" s="1063"/>
      <c r="I346" s="1064" t="s">
        <v>65</v>
      </c>
      <c r="J346" s="1065"/>
      <c r="K346" s="1065"/>
      <c r="L346" s="460">
        <f>VLOOKUP($A321,'Class-9'!$B$9:$FL$108,157,0)</f>
        <v>0</v>
      </c>
      <c r="M346" s="1066" t="s">
        <v>121</v>
      </c>
      <c r="N346" s="1067"/>
      <c r="O346" s="1068"/>
    </row>
    <row r="347" spans="1:15" ht="33.75" customHeight="1" thickBot="1">
      <c r="A347" s="1138"/>
      <c r="B347" s="417" t="s">
        <v>200</v>
      </c>
      <c r="C347" s="1069" t="s">
        <v>60</v>
      </c>
      <c r="D347" s="1070"/>
      <c r="E347" s="1070"/>
      <c r="F347" s="1071" t="s">
        <v>192</v>
      </c>
      <c r="G347" s="1071"/>
      <c r="H347" s="260" t="s">
        <v>53</v>
      </c>
      <c r="I347" s="1072" t="s">
        <v>66</v>
      </c>
      <c r="J347" s="1073"/>
      <c r="K347" s="1073"/>
      <c r="L347" s="461">
        <f>VLOOKUP($A321,'Class-9'!$B$9:$FL$108,158,0)</f>
        <v>0</v>
      </c>
      <c r="M347" s="1074" t="str">
        <f>IF($J324="TC",0,IF($J324="Nso",0,VLOOKUP($A321,'Class-9'!$B$9:$FL$108,159,0)))</f>
        <v/>
      </c>
      <c r="N347" s="1075"/>
      <c r="O347" s="1076"/>
    </row>
    <row r="348" spans="1:15" ht="33.75" customHeight="1">
      <c r="A348" s="1138"/>
      <c r="B348" s="417" t="s">
        <v>200</v>
      </c>
      <c r="C348" s="1069"/>
      <c r="D348" s="1070"/>
      <c r="E348" s="1070"/>
      <c r="F348" s="1071"/>
      <c r="G348" s="1071"/>
      <c r="H348" s="261" t="s">
        <v>119</v>
      </c>
      <c r="I348" s="1077" t="s">
        <v>67</v>
      </c>
      <c r="J348" s="1078"/>
      <c r="K348" s="1078"/>
      <c r="L348" s="1079">
        <f>IF($J324="TC","Transferred",IF($J324="Nso","NameSeparated",VLOOKUP($A321,'Class-9'!$B$9:$FL$108,167,0)))</f>
        <v>0</v>
      </c>
      <c r="M348" s="1079"/>
      <c r="N348" s="1079"/>
      <c r="O348" s="1080"/>
    </row>
    <row r="349" spans="1:15" ht="33.75" customHeight="1">
      <c r="A349" s="1138"/>
      <c r="B349" s="417" t="s">
        <v>200</v>
      </c>
      <c r="C349" s="1081" t="str">
        <f>'Class-9'!$DF$3</f>
        <v>Foundation Of Information Tech.</v>
      </c>
      <c r="D349" s="1082"/>
      <c r="E349" s="1083"/>
      <c r="F349" s="1217" t="str">
        <f>IF($J324="TC",0,IF($J324="Nso",0,VLOOKUP($A321,'Class-9'!$B$9:$GP$108,185,0)))</f>
        <v>0/200</v>
      </c>
      <c r="G349" s="1217"/>
      <c r="H349" s="463" t="str">
        <f>IF($J324="TC",0,IF($J324="Nso",0,VLOOKUP($A321,'Class-9'!$B$9:$GP$108,120,0)))</f>
        <v/>
      </c>
      <c r="I349" s="1085" t="s">
        <v>79</v>
      </c>
      <c r="J349" s="1086"/>
      <c r="K349" s="1086"/>
      <c r="L349" s="1087">
        <f>'Class-9'!$T$2</f>
        <v>44676</v>
      </c>
      <c r="M349" s="1088"/>
      <c r="N349" s="1088"/>
      <c r="O349" s="1089"/>
    </row>
    <row r="350" spans="1:15" ht="33.75" customHeight="1">
      <c r="A350" s="1138"/>
      <c r="B350" s="417" t="s">
        <v>200</v>
      </c>
      <c r="C350" s="1090" t="str">
        <f>'Class-9'!$DR$3</f>
        <v>Health &amp; Phy. Edu.</v>
      </c>
      <c r="D350" s="1084"/>
      <c r="E350" s="1084"/>
      <c r="F350" s="1207" t="str">
        <f>IF($J324="TC",0,IF($J324="Nso",0,VLOOKUP($A321,'Class-9'!$B$9:$GP$108,189,0)))</f>
        <v>0/200</v>
      </c>
      <c r="G350" s="1208"/>
      <c r="H350" s="463" t="str">
        <f>IF($J324="TC",0,IF($J324="Nso",0,VLOOKUP($A321,'Class-9'!$B$9:$GP$108,132,0)))</f>
        <v/>
      </c>
      <c r="I350" s="1091"/>
      <c r="J350" s="1092"/>
      <c r="K350" s="1092"/>
      <c r="L350" s="1092"/>
      <c r="M350" s="1092"/>
      <c r="N350" s="1092"/>
      <c r="O350" s="1093"/>
    </row>
    <row r="351" spans="1:15" ht="33.75" customHeight="1">
      <c r="A351" s="1138"/>
      <c r="B351" s="417" t="s">
        <v>200</v>
      </c>
      <c r="C351" s="1028" t="str">
        <f>'Class-9'!$ED$3</f>
        <v>S.U.P.W.</v>
      </c>
      <c r="D351" s="1029"/>
      <c r="E351" s="1029"/>
      <c r="F351" s="1207" t="str">
        <f>IF($J324="TC",0,IF($J324="Nso",0,VLOOKUP($A321,'Class-9'!$B$9:$GP$108,193,0)))</f>
        <v>0/100</v>
      </c>
      <c r="G351" s="1208"/>
      <c r="H351" s="463" t="str">
        <f>IF($J324="TC",0,IF($J324="Nso",0,VLOOKUP($A321,'Class-9'!$B$9:$GP$108,138,0)))</f>
        <v/>
      </c>
      <c r="I351" s="1094"/>
      <c r="J351" s="1095"/>
      <c r="K351" s="1095"/>
      <c r="L351" s="1095"/>
      <c r="M351" s="1095"/>
      <c r="N351" s="1095"/>
      <c r="O351" s="1096"/>
    </row>
    <row r="352" spans="1:15" ht="33.75" customHeight="1">
      <c r="A352" s="1138"/>
      <c r="B352" s="417" t="s">
        <v>200</v>
      </c>
      <c r="C352" s="1028" t="str">
        <f>'Class-9'!$EJ$3</f>
        <v>ART EDUCATION</v>
      </c>
      <c r="D352" s="1029"/>
      <c r="E352" s="1029"/>
      <c r="F352" s="1207" t="str">
        <f>IF($J323="TC",0,IF($J323="Nso",0,VLOOKUP($A321,'Class-9'!$B$9:$GP$108,197,0)))</f>
        <v>0/100</v>
      </c>
      <c r="G352" s="1208"/>
      <c r="H352" s="463" t="str">
        <f>IF($J323="TC",0,IF($J323="Nso",0,VLOOKUP($A321,'Class-9'!$B$9:$GP$108,144,0)))</f>
        <v/>
      </c>
      <c r="I352" s="1032" t="s">
        <v>92</v>
      </c>
      <c r="J352" s="1033"/>
      <c r="K352" s="1033"/>
      <c r="L352" s="1033"/>
      <c r="M352" s="1033"/>
      <c r="N352" s="1033"/>
      <c r="O352" s="1034"/>
    </row>
    <row r="353" spans="1:16" ht="33.75" customHeight="1" thickBot="1">
      <c r="A353" s="1138"/>
      <c r="B353" s="417" t="s">
        <v>200</v>
      </c>
      <c r="C353" s="1035" t="str">
        <f>'Class-9'!$EP$3</f>
        <v>H &amp; C RAJ</v>
      </c>
      <c r="D353" s="1036"/>
      <c r="E353" s="1036"/>
      <c r="F353" s="1209" t="str">
        <f>IF($J324="TC",0,IF($J324="Nso",0,VLOOKUP($A321,'Class-9'!$B$9:$GU$108,201,0)))</f>
        <v>0/200</v>
      </c>
      <c r="G353" s="1210"/>
      <c r="H353" s="464" t="str">
        <f>IF($J324="TC",0,IF($J324="Nso",0,VLOOKUP($A321,'Class-9'!$B$9:$GU$108,156,0)))</f>
        <v/>
      </c>
      <c r="I353" s="1032" t="s">
        <v>73</v>
      </c>
      <c r="J353" s="1033"/>
      <c r="K353" s="1033"/>
      <c r="L353" s="1033"/>
      <c r="M353" s="1033"/>
      <c r="N353" s="1033"/>
      <c r="O353" s="1034"/>
    </row>
    <row r="354" spans="1:16" ht="33.75" customHeight="1">
      <c r="A354" s="1138"/>
      <c r="B354" s="417" t="s">
        <v>200</v>
      </c>
      <c r="C354" s="1046" t="s">
        <v>204</v>
      </c>
      <c r="D354" s="1047"/>
      <c r="E354" s="1048"/>
      <c r="F354" s="1211" t="s">
        <v>205</v>
      </c>
      <c r="G354" s="1212"/>
      <c r="H354" s="465" t="s">
        <v>34</v>
      </c>
      <c r="I354" s="1039" t="s">
        <v>74</v>
      </c>
      <c r="J354" s="1033"/>
      <c r="K354" s="1033"/>
      <c r="L354" s="1033"/>
      <c r="M354" s="1033"/>
      <c r="N354" s="1033"/>
      <c r="O354" s="1034"/>
    </row>
    <row r="355" spans="1:16" ht="33.75" customHeight="1">
      <c r="A355" s="1138"/>
      <c r="B355" s="417" t="s">
        <v>200</v>
      </c>
      <c r="C355" s="1049"/>
      <c r="D355" s="1050"/>
      <c r="E355" s="1051"/>
      <c r="F355" s="1213" t="s">
        <v>206</v>
      </c>
      <c r="G355" s="1214"/>
      <c r="H355" s="466" t="s">
        <v>203</v>
      </c>
      <c r="I355" s="1040" t="s">
        <v>75</v>
      </c>
      <c r="J355" s="1041"/>
      <c r="K355" s="1041"/>
      <c r="L355" s="1041"/>
      <c r="M355" s="1041"/>
      <c r="N355" s="1041"/>
      <c r="O355" s="1042"/>
    </row>
    <row r="356" spans="1:16" ht="33.75" customHeight="1">
      <c r="A356" s="1138"/>
      <c r="B356" s="417" t="s">
        <v>200</v>
      </c>
      <c r="C356" s="1049"/>
      <c r="D356" s="1050"/>
      <c r="E356" s="1051"/>
      <c r="F356" s="1213" t="s">
        <v>210</v>
      </c>
      <c r="G356" s="1214"/>
      <c r="H356" s="466" t="s">
        <v>68</v>
      </c>
      <c r="I356" s="1043"/>
      <c r="J356" s="1044"/>
      <c r="K356" s="1044"/>
      <c r="L356" s="1044"/>
      <c r="M356" s="1044"/>
      <c r="N356" s="1044"/>
      <c r="O356" s="1045"/>
    </row>
    <row r="357" spans="1:16" ht="33.75" customHeight="1">
      <c r="A357" s="1138"/>
      <c r="B357" s="417" t="s">
        <v>200</v>
      </c>
      <c r="C357" s="1049"/>
      <c r="D357" s="1050"/>
      <c r="E357" s="1051"/>
      <c r="F357" s="1213" t="s">
        <v>211</v>
      </c>
      <c r="G357" s="1214"/>
      <c r="H357" s="466" t="s">
        <v>69</v>
      </c>
      <c r="I357" s="1043"/>
      <c r="J357" s="1044"/>
      <c r="K357" s="1044"/>
      <c r="L357" s="1044"/>
      <c r="M357" s="1044"/>
      <c r="N357" s="1044"/>
      <c r="O357" s="1045"/>
    </row>
    <row r="358" spans="1:16" ht="33.75" customHeight="1">
      <c r="A358" s="1138"/>
      <c r="B358" s="417" t="s">
        <v>200</v>
      </c>
      <c r="C358" s="1049"/>
      <c r="D358" s="1050"/>
      <c r="E358" s="1051"/>
      <c r="F358" s="1213" t="s">
        <v>120</v>
      </c>
      <c r="G358" s="1214"/>
      <c r="H358" s="466" t="s">
        <v>71</v>
      </c>
      <c r="I358" s="1022" t="s">
        <v>93</v>
      </c>
      <c r="J358" s="1023"/>
      <c r="K358" s="1023"/>
      <c r="L358" s="1023"/>
      <c r="M358" s="1023"/>
      <c r="N358" s="1023"/>
      <c r="O358" s="1024"/>
    </row>
    <row r="359" spans="1:16" ht="33.75" customHeight="1" thickBot="1">
      <c r="A359" s="1138"/>
      <c r="B359" s="418" t="s">
        <v>200</v>
      </c>
      <c r="C359" s="1052"/>
      <c r="D359" s="1053"/>
      <c r="E359" s="1054"/>
      <c r="F359" s="1215" t="s">
        <v>208</v>
      </c>
      <c r="G359" s="1216"/>
      <c r="H359" s="467" t="s">
        <v>70</v>
      </c>
      <c r="I359" s="1025"/>
      <c r="J359" s="1026"/>
      <c r="K359" s="1026"/>
      <c r="L359" s="1026"/>
      <c r="M359" s="1026"/>
      <c r="N359" s="1026"/>
      <c r="O359" s="1027"/>
    </row>
    <row r="360" spans="1:16" ht="121.5" customHeight="1" thickTop="1">
      <c r="A360" s="437" t="s">
        <v>191</v>
      </c>
    </row>
    <row r="361" spans="1:16" ht="24.75" customHeight="1" thickBot="1">
      <c r="A361" s="471">
        <f>A321+1</f>
        <v>10</v>
      </c>
      <c r="B361" s="1137" t="s">
        <v>56</v>
      </c>
      <c r="C361" s="1137"/>
      <c r="D361" s="1137"/>
      <c r="E361" s="1137"/>
      <c r="F361" s="1137"/>
      <c r="G361" s="1137"/>
      <c r="H361" s="1137"/>
      <c r="I361" s="1137"/>
      <c r="J361" s="1137"/>
      <c r="K361" s="1137"/>
      <c r="L361" s="1137"/>
      <c r="M361" s="1137"/>
      <c r="N361" s="1137"/>
      <c r="O361" s="1137"/>
    </row>
    <row r="362" spans="1:16" s="430" customFormat="1" ht="66" customHeight="1" thickTop="1">
      <c r="A362" s="1138"/>
      <c r="B362" s="1139"/>
      <c r="C362" s="1140"/>
      <c r="D362" s="1225" t="str">
        <f>Master!$E$8</f>
        <v>Govt. Sr. Secondary School Raimalwada</v>
      </c>
      <c r="E362" s="1226"/>
      <c r="F362" s="1226"/>
      <c r="G362" s="1226"/>
      <c r="H362" s="1226"/>
      <c r="I362" s="1226"/>
      <c r="J362" s="1226"/>
      <c r="K362" s="1226"/>
      <c r="L362" s="1226"/>
      <c r="M362" s="1226"/>
      <c r="N362" s="1226"/>
      <c r="O362" s="1227"/>
    </row>
    <row r="363" spans="1:16" ht="26.25" customHeight="1" thickBot="1">
      <c r="A363" s="1138"/>
      <c r="B363" s="1141"/>
      <c r="C363" s="1142"/>
      <c r="D363" s="1146" t="str">
        <f>Master!$E$11</f>
        <v>P.S.-Bapini (Jodhpur)</v>
      </c>
      <c r="E363" s="1147"/>
      <c r="F363" s="1147"/>
      <c r="G363" s="1147"/>
      <c r="H363" s="1147"/>
      <c r="I363" s="1147"/>
      <c r="J363" s="1147"/>
      <c r="K363" s="1147"/>
      <c r="L363" s="1147"/>
      <c r="M363" s="1147"/>
      <c r="N363" s="1147"/>
      <c r="O363" s="1148"/>
    </row>
    <row r="364" spans="1:16" ht="21.75" customHeight="1">
      <c r="A364" s="1138"/>
      <c r="B364" s="262"/>
      <c r="C364" s="1149" t="s">
        <v>183</v>
      </c>
      <c r="D364" s="1150"/>
      <c r="E364" s="1150"/>
      <c r="F364" s="1150"/>
      <c r="G364" s="1151"/>
      <c r="H364" s="1158" t="s">
        <v>156</v>
      </c>
      <c r="I364" s="1158"/>
      <c r="J364" s="1161">
        <f>VLOOKUP($A361,'Class-9'!$B$9:$K$108,6)</f>
        <v>0</v>
      </c>
      <c r="K364" s="1162"/>
      <c r="L364" s="1167" t="s">
        <v>76</v>
      </c>
      <c r="M364" s="1168"/>
      <c r="N364" s="1169" t="str">
        <f>Master!$E$14</f>
        <v>08151106901</v>
      </c>
      <c r="O364" s="1170"/>
    </row>
    <row r="365" spans="1:16" ht="21.75" customHeight="1">
      <c r="A365" s="1138"/>
      <c r="B365" s="37"/>
      <c r="C365" s="1152"/>
      <c r="D365" s="1153"/>
      <c r="E365" s="1153"/>
      <c r="F365" s="1153"/>
      <c r="G365" s="1154"/>
      <c r="H365" s="1159"/>
      <c r="I365" s="1159"/>
      <c r="J365" s="1163"/>
      <c r="K365" s="1164"/>
      <c r="L365" s="1171" t="s">
        <v>72</v>
      </c>
      <c r="M365" s="1172"/>
      <c r="N365" s="1172"/>
      <c r="O365" s="1173"/>
      <c r="P365" s="104" t="s">
        <v>191</v>
      </c>
    </row>
    <row r="366" spans="1:16" ht="21.75" customHeight="1" thickBot="1">
      <c r="A366" s="1138"/>
      <c r="B366" s="37"/>
      <c r="C366" s="1155"/>
      <c r="D366" s="1156"/>
      <c r="E366" s="1156"/>
      <c r="F366" s="1156"/>
      <c r="G366" s="1157"/>
      <c r="H366" s="1160"/>
      <c r="I366" s="1160"/>
      <c r="J366" s="1165"/>
      <c r="K366" s="1166"/>
      <c r="L366" s="1174" t="s">
        <v>57</v>
      </c>
      <c r="M366" s="1175"/>
      <c r="N366" s="1176" t="str">
        <f>Master!$E$6</f>
        <v>2021-22</v>
      </c>
      <c r="O366" s="1177"/>
    </row>
    <row r="367" spans="1:16" ht="33.75" customHeight="1">
      <c r="A367" s="1138"/>
      <c r="B367" s="417" t="s">
        <v>200</v>
      </c>
      <c r="C367" s="1228" t="s">
        <v>22</v>
      </c>
      <c r="D367" s="1229"/>
      <c r="E367" s="1229"/>
      <c r="F367" s="1230"/>
      <c r="G367" s="438" t="s">
        <v>181</v>
      </c>
      <c r="H367" s="1231">
        <f>VLOOKUP($A361,'Class-9'!$B$9:$FL$108,4,0)</f>
        <v>0</v>
      </c>
      <c r="I367" s="1231"/>
      <c r="J367" s="1231"/>
      <c r="K367" s="1231"/>
      <c r="L367" s="1231"/>
      <c r="M367" s="1231"/>
      <c r="N367" s="1231"/>
      <c r="O367" s="1232"/>
    </row>
    <row r="368" spans="1:16" ht="33.75" customHeight="1">
      <c r="A368" s="1138"/>
      <c r="B368" s="417" t="s">
        <v>200</v>
      </c>
      <c r="C368" s="1233" t="s">
        <v>24</v>
      </c>
      <c r="D368" s="1234"/>
      <c r="E368" s="1234"/>
      <c r="F368" s="1235"/>
      <c r="G368" s="439" t="s">
        <v>181</v>
      </c>
      <c r="H368" s="1236">
        <f>VLOOKUP($A361,'Class-9'!$B$9:$FL$108,7,0)</f>
        <v>0</v>
      </c>
      <c r="I368" s="1236"/>
      <c r="J368" s="1236"/>
      <c r="K368" s="1236"/>
      <c r="L368" s="1236"/>
      <c r="M368" s="1236"/>
      <c r="N368" s="1236"/>
      <c r="O368" s="1237"/>
    </row>
    <row r="369" spans="1:15" ht="33.75" customHeight="1">
      <c r="A369" s="1138"/>
      <c r="B369" s="417" t="s">
        <v>200</v>
      </c>
      <c r="C369" s="1233" t="s">
        <v>25</v>
      </c>
      <c r="D369" s="1234"/>
      <c r="E369" s="1234"/>
      <c r="F369" s="1235"/>
      <c r="G369" s="439" t="s">
        <v>181</v>
      </c>
      <c r="H369" s="1236">
        <f>VLOOKUP($A361,'Class-9'!$B$9:$FL$108,8,0)</f>
        <v>0</v>
      </c>
      <c r="I369" s="1236"/>
      <c r="J369" s="1236"/>
      <c r="K369" s="1236"/>
      <c r="L369" s="1236"/>
      <c r="M369" s="1236"/>
      <c r="N369" s="1236"/>
      <c r="O369" s="1237"/>
    </row>
    <row r="370" spans="1:15" ht="33.75" customHeight="1">
      <c r="A370" s="1138"/>
      <c r="B370" s="417" t="s">
        <v>200</v>
      </c>
      <c r="C370" s="1233" t="s">
        <v>58</v>
      </c>
      <c r="D370" s="1234"/>
      <c r="E370" s="1234"/>
      <c r="F370" s="1235"/>
      <c r="G370" s="439" t="s">
        <v>181</v>
      </c>
      <c r="H370" s="1236">
        <f>VLOOKUP($A361,'Class-9'!$B$9:$FL$108,9,0)</f>
        <v>0</v>
      </c>
      <c r="I370" s="1236"/>
      <c r="J370" s="1236"/>
      <c r="K370" s="1236"/>
      <c r="L370" s="1236"/>
      <c r="M370" s="1236"/>
      <c r="N370" s="1236"/>
      <c r="O370" s="1237"/>
    </row>
    <row r="371" spans="1:15" ht="33.75" customHeight="1">
      <c r="A371" s="1138"/>
      <c r="B371" s="417" t="s">
        <v>200</v>
      </c>
      <c r="C371" s="1233" t="s">
        <v>59</v>
      </c>
      <c r="D371" s="1234"/>
      <c r="E371" s="1234"/>
      <c r="F371" s="1235"/>
      <c r="G371" s="439" t="s">
        <v>181</v>
      </c>
      <c r="H371" s="1238" t="str">
        <f>CONCATENATE('Class-9'!$G$4,'Class-9'!$J$4)</f>
        <v>9(A)</v>
      </c>
      <c r="I371" s="1236"/>
      <c r="J371" s="1236"/>
      <c r="K371" s="1236"/>
      <c r="L371" s="1236"/>
      <c r="M371" s="1236"/>
      <c r="N371" s="1236"/>
      <c r="O371" s="1237"/>
    </row>
    <row r="372" spans="1:15" ht="33.75" customHeight="1" thickBot="1">
      <c r="A372" s="1138"/>
      <c r="B372" s="417" t="s">
        <v>200</v>
      </c>
      <c r="C372" s="1239" t="s">
        <v>27</v>
      </c>
      <c r="D372" s="1240"/>
      <c r="E372" s="1240"/>
      <c r="F372" s="1241"/>
      <c r="G372" s="440" t="s">
        <v>181</v>
      </c>
      <c r="H372" s="1242">
        <f>VLOOKUP($A361,'Class-9'!$B$9:$FL$108,10,0)</f>
        <v>0</v>
      </c>
      <c r="I372" s="1242"/>
      <c r="J372" s="1242"/>
      <c r="K372" s="1242"/>
      <c r="L372" s="1242"/>
      <c r="M372" s="1242"/>
      <c r="N372" s="1242"/>
      <c r="O372" s="1243"/>
    </row>
    <row r="373" spans="1:15" ht="33.75" customHeight="1">
      <c r="A373" s="1138"/>
      <c r="B373" s="417" t="s">
        <v>200</v>
      </c>
      <c r="C373" s="1244" t="s">
        <v>60</v>
      </c>
      <c r="D373" s="1245"/>
      <c r="E373" s="1248" t="s">
        <v>81</v>
      </c>
      <c r="F373" s="1248" t="s">
        <v>82</v>
      </c>
      <c r="G373" s="1250" t="s">
        <v>32</v>
      </c>
      <c r="H373" s="1252" t="s">
        <v>61</v>
      </c>
      <c r="I373" s="1252"/>
      <c r="J373" s="1253"/>
      <c r="K373" s="1254" t="s">
        <v>97</v>
      </c>
      <c r="L373" s="1255"/>
      <c r="M373" s="1256"/>
      <c r="N373" s="1248" t="s">
        <v>88</v>
      </c>
      <c r="O373" s="1218" t="s">
        <v>118</v>
      </c>
    </row>
    <row r="374" spans="1:15" ht="33.75" customHeight="1">
      <c r="A374" s="1138"/>
      <c r="B374" s="417" t="s">
        <v>200</v>
      </c>
      <c r="C374" s="1246"/>
      <c r="D374" s="1247"/>
      <c r="E374" s="1249"/>
      <c r="F374" s="1249"/>
      <c r="G374" s="1251"/>
      <c r="H374" s="468" t="s">
        <v>31</v>
      </c>
      <c r="I374" s="470" t="s">
        <v>194</v>
      </c>
      <c r="J374" s="469" t="s">
        <v>32</v>
      </c>
      <c r="K374" s="468" t="s">
        <v>31</v>
      </c>
      <c r="L374" s="470" t="s">
        <v>194</v>
      </c>
      <c r="M374" s="469" t="s">
        <v>32</v>
      </c>
      <c r="N374" s="1249"/>
      <c r="O374" s="1219"/>
    </row>
    <row r="375" spans="1:15" ht="48" customHeight="1" thickBot="1">
      <c r="A375" s="1138"/>
      <c r="B375" s="417" t="s">
        <v>200</v>
      </c>
      <c r="C375" s="1102" t="s">
        <v>62</v>
      </c>
      <c r="D375" s="1103"/>
      <c r="E375" s="441">
        <f>'Class-9'!$L$7</f>
        <v>10</v>
      </c>
      <c r="F375" s="441">
        <f>'Class-9'!$M$7</f>
        <v>10</v>
      </c>
      <c r="G375" s="442">
        <f>SUM(E375:F375)</f>
        <v>20</v>
      </c>
      <c r="H375" s="441">
        <f>'Class-9'!$O$7</f>
        <v>24</v>
      </c>
      <c r="I375" s="441">
        <f>'Class-9'!$P$7</f>
        <v>6</v>
      </c>
      <c r="J375" s="442">
        <f>SUM(H375:I375)</f>
        <v>30</v>
      </c>
      <c r="K375" s="441">
        <f>'Class-9'!$R$7</f>
        <v>40</v>
      </c>
      <c r="L375" s="441">
        <f>'Class-9'!$S$7</f>
        <v>10</v>
      </c>
      <c r="M375" s="442">
        <f>SUM(K375:L375)</f>
        <v>50</v>
      </c>
      <c r="N375" s="441">
        <f>SUM(G375,J375,M375)</f>
        <v>100</v>
      </c>
      <c r="O375" s="1220"/>
    </row>
    <row r="376" spans="1:15" ht="48" customHeight="1">
      <c r="A376" s="1138"/>
      <c r="B376" s="417" t="s">
        <v>200</v>
      </c>
      <c r="C376" s="1104" t="str">
        <f>'Class-9'!$L$3</f>
        <v>HINDI</v>
      </c>
      <c r="D376" s="1105"/>
      <c r="E376" s="443">
        <f>IF($J364="TC",0,IF($J364="Nso",0,VLOOKUP($A361,'Class-9'!$B$9:$FL$108,11,0)))</f>
        <v>0</v>
      </c>
      <c r="F376" s="443">
        <f>IF($J364="TC",0,IF($J364="Nso",0,VLOOKUP($A361,'Class-9'!$B$9:$FL$108,12,0)))</f>
        <v>0</v>
      </c>
      <c r="G376" s="444">
        <f t="shared" ref="G376:G383" si="36">SUM(E376:F376)</f>
        <v>0</v>
      </c>
      <c r="H376" s="443">
        <f>IF($J364="TC",0,IF($J364="Nso",0,VLOOKUP($A361,'Class-9'!$B$9:$FL$108,14,0)))</f>
        <v>0</v>
      </c>
      <c r="I376" s="443">
        <f>IF($J364="TC",0,IF($J364="Nso",0,VLOOKUP($A361,'Class-9'!$B$9:$FL$108,15,0)))</f>
        <v>0</v>
      </c>
      <c r="J376" s="444">
        <f t="shared" ref="J376:J383" si="37">SUM(H376:I376)</f>
        <v>0</v>
      </c>
      <c r="K376" s="443">
        <f>IF($J364="TC",0,IF($J364="Nso",0,VLOOKUP($A361,'Class-9'!$B$9:$FL$108,17,0)))</f>
        <v>0</v>
      </c>
      <c r="L376" s="443">
        <f>IF($J364="Nso",0,VLOOKUP($A361,'Class-9'!$B$9:$FL$108,18,0))</f>
        <v>0</v>
      </c>
      <c r="M376" s="444">
        <f t="shared" ref="M376:M383" si="38">SUM(K376:L376)</f>
        <v>0</v>
      </c>
      <c r="N376" s="443">
        <f t="shared" ref="N376:N383" si="39">SUM(G376,J376,M376)</f>
        <v>0</v>
      </c>
      <c r="O376" s="457" t="str">
        <f>IF($J364="TC",0,IF($J364="Nso",0,VLOOKUP($A361,'Class-9'!$B$9:$FL$108,24,0)))</f>
        <v/>
      </c>
    </row>
    <row r="377" spans="1:15" ht="48" customHeight="1" thickBot="1">
      <c r="A377" s="1138"/>
      <c r="B377" s="417" t="s">
        <v>200</v>
      </c>
      <c r="C377" s="1106" t="str">
        <f>'Class-9'!$Z$3</f>
        <v>ENGLISH</v>
      </c>
      <c r="D377" s="1107"/>
      <c r="E377" s="445">
        <f>IF($J364="TC",0,IF($J364="Nso",0,VLOOKUP($A361,'Class-9'!$B$9:$FL$108,25,0)))</f>
        <v>0</v>
      </c>
      <c r="F377" s="445">
        <f>IF($J364="TC",0,IF($J364="Nso",0,VLOOKUP($A361,'Class-9'!$B$9:$FL$108,26,0)))</f>
        <v>0</v>
      </c>
      <c r="G377" s="446">
        <f t="shared" si="36"/>
        <v>0</v>
      </c>
      <c r="H377" s="447">
        <f>IF($J364="TC",0,IF($J364="Nso",0,VLOOKUP($A361,'Class-9'!$B$9:$FL$108,28,0)))</f>
        <v>0</v>
      </c>
      <c r="I377" s="445">
        <f>IF($J364="TC",0,IF($J364="Nso",0,VLOOKUP($A361,'Class-9'!$B$9:$FL$108,29,0)))</f>
        <v>0</v>
      </c>
      <c r="J377" s="446">
        <f t="shared" si="37"/>
        <v>0</v>
      </c>
      <c r="K377" s="445">
        <f>IF($J364="TC",0,IF($J364="Nso",0,VLOOKUP($A361,'Class-9'!$B$9:$FL$108,31,0)))</f>
        <v>0</v>
      </c>
      <c r="L377" s="445">
        <f>IF($J364="Nso",0,VLOOKUP($A361,'Class-9'!$B$9:$FL$108,32,0))</f>
        <v>0</v>
      </c>
      <c r="M377" s="446">
        <f t="shared" si="38"/>
        <v>0</v>
      </c>
      <c r="N377" s="445">
        <f t="shared" si="39"/>
        <v>0</v>
      </c>
      <c r="O377" s="458" t="str">
        <f>IF($J364="TC",0,IF($J364="Nso",0,VLOOKUP($A361,'Class-9'!$B$9:$FL$108,38,0)))</f>
        <v/>
      </c>
    </row>
    <row r="378" spans="1:15" ht="48" customHeight="1" thickBot="1">
      <c r="A378" s="1138"/>
      <c r="B378" s="417" t="s">
        <v>200</v>
      </c>
      <c r="C378" s="1108" t="s">
        <v>62</v>
      </c>
      <c r="D378" s="1109"/>
      <c r="E378" s="448">
        <f>'Class-9'!$AN$7</f>
        <v>20</v>
      </c>
      <c r="F378" s="448">
        <f>'Class-9'!$AO$7</f>
        <v>20</v>
      </c>
      <c r="G378" s="449">
        <f t="shared" si="36"/>
        <v>40</v>
      </c>
      <c r="H378" s="448">
        <f>'Class-9'!$AQ$7</f>
        <v>48</v>
      </c>
      <c r="I378" s="448">
        <f>'Class-9'!$AR$7</f>
        <v>12</v>
      </c>
      <c r="J378" s="449">
        <f t="shared" si="37"/>
        <v>60</v>
      </c>
      <c r="K378" s="448">
        <f>'Class-9'!$AT$7</f>
        <v>80</v>
      </c>
      <c r="L378" s="448">
        <f>'Class-9'!$AU$7</f>
        <v>20</v>
      </c>
      <c r="M378" s="449">
        <f t="shared" si="38"/>
        <v>100</v>
      </c>
      <c r="N378" s="448">
        <f t="shared" si="39"/>
        <v>200</v>
      </c>
      <c r="O378" s="427" t="s">
        <v>201</v>
      </c>
    </row>
    <row r="379" spans="1:15" ht="48" customHeight="1">
      <c r="A379" s="1138"/>
      <c r="B379" s="417" t="s">
        <v>200</v>
      </c>
      <c r="C379" s="1110" t="str">
        <f>'Class-9'!$AN$3</f>
        <v>SANSKRIT-I</v>
      </c>
      <c r="D379" s="1111"/>
      <c r="E379" s="443">
        <f>IF($J364="TC",0,IF($J364="Nso",0,VLOOKUP($A361,'Class-9'!$B$9:$FL$108,39,0)))</f>
        <v>0</v>
      </c>
      <c r="F379" s="443">
        <f>IF($J364="TC",0,IF($J364="TC",0,IF($J364="Nso",0,VLOOKUP($A361,'Class-9'!$B$9:$FL$108,40,0))))</f>
        <v>0</v>
      </c>
      <c r="G379" s="450">
        <f t="shared" si="36"/>
        <v>0</v>
      </c>
      <c r="H379" s="451">
        <f>IF($J364="TC",0,IF($J364="Nso",0,VLOOKUP($A361,'Class-9'!$B$9:$FL$108,42,0)))</f>
        <v>0</v>
      </c>
      <c r="I379" s="443">
        <f>IF($J364="TC",0,IF($J364="Nso",0,VLOOKUP($A361,'Class-9'!$B$9:$FL$108,43,0)))</f>
        <v>0</v>
      </c>
      <c r="J379" s="450">
        <f t="shared" si="37"/>
        <v>0</v>
      </c>
      <c r="K379" s="443">
        <f>IF($J364="TC",0,IF($J364="Nso",0,VLOOKUP($A361,'Class-9'!$B$9:$FL$108,45,0)))</f>
        <v>0</v>
      </c>
      <c r="L379" s="443">
        <f>IF($J364="Nso",0,VLOOKUP($A361,'Class-9'!$B$9:$FL$108,46,0))</f>
        <v>0</v>
      </c>
      <c r="M379" s="450">
        <f t="shared" si="38"/>
        <v>0</v>
      </c>
      <c r="N379" s="443">
        <f t="shared" si="39"/>
        <v>0</v>
      </c>
      <c r="O379" s="457" t="str">
        <f>IF($J364="TC",0,IF($J364="Nso",0,VLOOKUP($A361,'Class-9'!$B$9:$FL$108,52,0)))</f>
        <v/>
      </c>
    </row>
    <row r="380" spans="1:15" ht="48" customHeight="1">
      <c r="A380" s="1138"/>
      <c r="B380" s="417" t="s">
        <v>200</v>
      </c>
      <c r="C380" s="1112" t="str">
        <f>'Class-9'!$BB$3</f>
        <v>SANSKRIT-II</v>
      </c>
      <c r="D380" s="1113"/>
      <c r="E380" s="443">
        <f>IF($J364="TC",0,IF($J364="Nso",0,VLOOKUP($A361,'Class-9'!$B$9:$FL$108,53,0)))</f>
        <v>0</v>
      </c>
      <c r="F380" s="443">
        <f>IF($J364="TC",0,IF($J364="Nso",0,VLOOKUP($A361,'Class-9'!$B$9:$FL$108,54,0)))</f>
        <v>0</v>
      </c>
      <c r="G380" s="452">
        <f t="shared" si="36"/>
        <v>0</v>
      </c>
      <c r="H380" s="453">
        <f>IF($J364="TC",0,IF($J364="Nso",0,VLOOKUP($A361,'Class-9'!$B$9:$FL$108,56,0)))</f>
        <v>0</v>
      </c>
      <c r="I380" s="443">
        <f>IF($J364="TC",0,IF($J364="Nso",0,VLOOKUP($A361,'Class-9'!$B$9:$FL$108,57,0)))</f>
        <v>0</v>
      </c>
      <c r="J380" s="452">
        <f t="shared" si="37"/>
        <v>0</v>
      </c>
      <c r="K380" s="443">
        <f>IF($J364="TC",0,IF($J364="Nso",0,VLOOKUP($A361,'Class-9'!$B$9:$FL$108,59,0)))</f>
        <v>0</v>
      </c>
      <c r="L380" s="443">
        <f>IF($J364="Nso",0,VLOOKUP($A361,'Class-9'!$B$9:$FL$108,60,0))</f>
        <v>0</v>
      </c>
      <c r="M380" s="452">
        <f t="shared" si="38"/>
        <v>0</v>
      </c>
      <c r="N380" s="443">
        <f t="shared" si="39"/>
        <v>0</v>
      </c>
      <c r="O380" s="457" t="str">
        <f>IF($J364="TC",0,IF($J364="Nso",0,VLOOKUP($A361,'Class-9'!$B$9:$FL$108,66,0)))</f>
        <v/>
      </c>
    </row>
    <row r="381" spans="1:15" ht="48" customHeight="1">
      <c r="A381" s="1138"/>
      <c r="B381" s="417" t="s">
        <v>200</v>
      </c>
      <c r="C381" s="1112" t="str">
        <f>'Class-9'!$BP$3</f>
        <v>MATHEMATICS</v>
      </c>
      <c r="D381" s="1113"/>
      <c r="E381" s="443">
        <f>IF($J364="TC",0,IF($J364="Nso",0,VLOOKUP($A361,'Class-9'!$B$9:$FL$108,67,0)))</f>
        <v>0</v>
      </c>
      <c r="F381" s="443">
        <f>IF($J364="TC",0,IF($J364="Nso",0,VLOOKUP($A361,'Class-9'!$B$9:$FL$108,68,0)))</f>
        <v>0</v>
      </c>
      <c r="G381" s="452">
        <f t="shared" si="36"/>
        <v>0</v>
      </c>
      <c r="H381" s="453">
        <f>IF($J364="TC",0,IF($J364="Nso",0,VLOOKUP($A361,'Class-9'!$B$9:$FL$108,70,0)))</f>
        <v>0</v>
      </c>
      <c r="I381" s="443">
        <f>IF($J364="TC",0,IF($J364="Nso",0,VLOOKUP($A361,'Class-9'!$B$9:$FL$108,71,0)))</f>
        <v>0</v>
      </c>
      <c r="J381" s="452">
        <f t="shared" si="37"/>
        <v>0</v>
      </c>
      <c r="K381" s="443">
        <f>IF($J364="TC",0,IF($J364="Nso",0,VLOOKUP($A361,'Class-9'!$B$9:$FL$108,73,0)))</f>
        <v>0</v>
      </c>
      <c r="L381" s="443">
        <f>IF($J364="Nso",0,VLOOKUP($A361,'Class-9'!$B$9:$FL$108,74,0))</f>
        <v>0</v>
      </c>
      <c r="M381" s="452">
        <f t="shared" si="38"/>
        <v>0</v>
      </c>
      <c r="N381" s="443">
        <f t="shared" si="39"/>
        <v>0</v>
      </c>
      <c r="O381" s="457" t="str">
        <f>IF($J364="TC",0,IF($J364="Nso",0,VLOOKUP($A361,'Class-9'!$B$9:$FL$108,80,0)))</f>
        <v/>
      </c>
    </row>
    <row r="382" spans="1:15" ht="48" customHeight="1">
      <c r="A382" s="1138"/>
      <c r="B382" s="417" t="s">
        <v>200</v>
      </c>
      <c r="C382" s="1114" t="str">
        <f>'Class-9'!$CD$3</f>
        <v>SCIENCE</v>
      </c>
      <c r="D382" s="1115"/>
      <c r="E382" s="454">
        <f>IF($J364="TC",0,IF($J364="Nso",0,VLOOKUP($A361,'Class-9'!$B$9:$FL$108,81,0)))</f>
        <v>0</v>
      </c>
      <c r="F382" s="454">
        <f>IF($J364="TC",0,IF($J364="Nso",0,VLOOKUP($A361,'Class-9'!$B$9:$FL$108,82,0)))</f>
        <v>0</v>
      </c>
      <c r="G382" s="455">
        <f t="shared" si="36"/>
        <v>0</v>
      </c>
      <c r="H382" s="456">
        <f>IF($J364="TC",0,IF($J364="Nso",0,VLOOKUP($A361,'Class-9'!$B$9:$FL$108,84,0)))</f>
        <v>0</v>
      </c>
      <c r="I382" s="454">
        <f>IF($J364="TC",0,IF($J364="Nso",0,VLOOKUP($A361,'Class-9'!$B$9:$FL$108,85,0)))</f>
        <v>0</v>
      </c>
      <c r="J382" s="455">
        <f t="shared" si="37"/>
        <v>0</v>
      </c>
      <c r="K382" s="454">
        <f>IF($J364="TC",0,IF($J364="Nso",0,VLOOKUP($A361,'Class-9'!$B$9:$FL$108,87,0)))</f>
        <v>0</v>
      </c>
      <c r="L382" s="454">
        <f>IF($J364="Nso",0,VLOOKUP($A361,'Class-9'!$B$9:$FL$108,88,0))</f>
        <v>0</v>
      </c>
      <c r="M382" s="455">
        <f t="shared" si="38"/>
        <v>0</v>
      </c>
      <c r="N382" s="454">
        <f t="shared" si="39"/>
        <v>0</v>
      </c>
      <c r="O382" s="459" t="str">
        <f>IF($J364="TC",0,IF($J364="Nso",0,VLOOKUP($A361,'Class-9'!$B$9:$FL$108,94,0)))</f>
        <v/>
      </c>
    </row>
    <row r="383" spans="1:15" ht="48" customHeight="1" thickBot="1">
      <c r="A383" s="1138"/>
      <c r="B383" s="417" t="s">
        <v>200</v>
      </c>
      <c r="C383" s="1114" t="str">
        <f>'Class-9'!$CR$3</f>
        <v>SOCIAL SCIENCE</v>
      </c>
      <c r="D383" s="1115"/>
      <c r="E383" s="454">
        <f>IF($J365="TC",0,IF($J364="Nso",0,VLOOKUP($A361,'Class-9'!$B$9:$FL$108,95,0)))</f>
        <v>0</v>
      </c>
      <c r="F383" s="454">
        <f>IF($J365="TC",0,IF($J364="Nso",0,VLOOKUP($A361,'Class-9'!$B$9:$FL$108,96,0)))</f>
        <v>0</v>
      </c>
      <c r="G383" s="455">
        <f t="shared" si="36"/>
        <v>0</v>
      </c>
      <c r="H383" s="456">
        <f>IF($J365="TC",0,IF($J364="Nso",0,VLOOKUP($A361,'Class-9'!$B$9:$FL$108,98,0)))</f>
        <v>0</v>
      </c>
      <c r="I383" s="454">
        <f>IF($J365="TC",0,IF($J364="Nso",0,VLOOKUP($A361,'Class-9'!$B$9:$FL$108,99,0)))</f>
        <v>0</v>
      </c>
      <c r="J383" s="455">
        <f t="shared" si="37"/>
        <v>0</v>
      </c>
      <c r="K383" s="454">
        <f>IF($J365="TC",0,IF($J364="Nso",0,VLOOKUP($A361,'Class-9'!$B$9:$FL$108,101,0)))</f>
        <v>0</v>
      </c>
      <c r="L383" s="454">
        <f>IF($J365="Nso",0,VLOOKUP($A361,'Class-9'!$B$9:$FL$108,102,0))</f>
        <v>0</v>
      </c>
      <c r="M383" s="455">
        <f t="shared" si="38"/>
        <v>0</v>
      </c>
      <c r="N383" s="454">
        <f t="shared" si="39"/>
        <v>0</v>
      </c>
      <c r="O383" s="459" t="str">
        <f>IF($J365="TC",0,IF($J364="Nso",0,VLOOKUP($A361,'Class-9'!$B$9:$FL$108,108,0)))</f>
        <v/>
      </c>
    </row>
    <row r="384" spans="1:15" ht="33.75" customHeight="1">
      <c r="A384" s="1138"/>
      <c r="B384" s="417" t="s">
        <v>200</v>
      </c>
      <c r="C384" s="1116" t="s">
        <v>89</v>
      </c>
      <c r="D384" s="1117"/>
      <c r="E384" s="1118"/>
      <c r="F384" s="1122" t="s">
        <v>90</v>
      </c>
      <c r="G384" s="1123"/>
      <c r="H384" s="1124" t="s">
        <v>91</v>
      </c>
      <c r="I384" s="1125"/>
      <c r="J384" s="1126" t="s">
        <v>47</v>
      </c>
      <c r="K384" s="1127"/>
      <c r="L384" s="415" t="s">
        <v>111</v>
      </c>
      <c r="M384" s="1221" t="s">
        <v>45</v>
      </c>
      <c r="N384" s="1222"/>
      <c r="O384" s="416" t="s">
        <v>49</v>
      </c>
    </row>
    <row r="385" spans="1:15" ht="33.75" customHeight="1" thickBot="1">
      <c r="A385" s="1138"/>
      <c r="B385" s="417" t="s">
        <v>200</v>
      </c>
      <c r="C385" s="1119"/>
      <c r="D385" s="1120"/>
      <c r="E385" s="1121"/>
      <c r="F385" s="1130">
        <f>IF($J364="TC",0,IF($J364="Nso",0,VLOOKUP($A361,'Class-9'!$B$9:$FL$108,160,0)))</f>
        <v>0</v>
      </c>
      <c r="G385" s="1131"/>
      <c r="H385" s="1130">
        <f>IF($J364="TC",0,IF($J364="Nso",0,VLOOKUP($A361,'Class-9'!$B$9:$FL$108,161,0)))</f>
        <v>0</v>
      </c>
      <c r="I385" s="1131"/>
      <c r="J385" s="1132">
        <f>IF($J364="TC",0,IF($J364="Nso",0,VLOOKUP($A361,'Class-9'!$B$9:$FL$108,162,0)))</f>
        <v>0</v>
      </c>
      <c r="K385" s="1133"/>
      <c r="L385" s="259" t="str">
        <f>IF($J364="TC",0,IF($J364="Nso",0,VLOOKUP($A361,'Class-9'!$B$9:$FL$108,163,0)))</f>
        <v/>
      </c>
      <c r="M385" s="1223" t="str">
        <f>IF($J364="TC","TC",IF($J364="Nso","NSO",VLOOKUP($A361,'Class-9'!$B$9:$FL$108,164,0)))</f>
        <v/>
      </c>
      <c r="N385" s="1224"/>
      <c r="O385" s="462" t="str">
        <f>IF($J364="Nso",0,VLOOKUP($A361,'Class-9'!$B$9:$FL$108,166,0))</f>
        <v/>
      </c>
    </row>
    <row r="386" spans="1:15" ht="33.75" customHeight="1">
      <c r="A386" s="1138"/>
      <c r="B386" s="417" t="s">
        <v>200</v>
      </c>
      <c r="C386" s="1061" t="s">
        <v>64</v>
      </c>
      <c r="D386" s="1062"/>
      <c r="E386" s="1062"/>
      <c r="F386" s="1062"/>
      <c r="G386" s="1062"/>
      <c r="H386" s="1063"/>
      <c r="I386" s="1064" t="s">
        <v>65</v>
      </c>
      <c r="J386" s="1065"/>
      <c r="K386" s="1065"/>
      <c r="L386" s="460">
        <f>VLOOKUP($A361,'Class-9'!$B$9:$FL$108,157,0)</f>
        <v>0</v>
      </c>
      <c r="M386" s="1066" t="s">
        <v>121</v>
      </c>
      <c r="N386" s="1067"/>
      <c r="O386" s="1068"/>
    </row>
    <row r="387" spans="1:15" ht="33.75" customHeight="1" thickBot="1">
      <c r="A387" s="1138"/>
      <c r="B387" s="417" t="s">
        <v>200</v>
      </c>
      <c r="C387" s="1069" t="s">
        <v>60</v>
      </c>
      <c r="D387" s="1070"/>
      <c r="E387" s="1070"/>
      <c r="F387" s="1071" t="s">
        <v>192</v>
      </c>
      <c r="G387" s="1071"/>
      <c r="H387" s="260" t="s">
        <v>53</v>
      </c>
      <c r="I387" s="1072" t="s">
        <v>66</v>
      </c>
      <c r="J387" s="1073"/>
      <c r="K387" s="1073"/>
      <c r="L387" s="461">
        <f>VLOOKUP($A361,'Class-9'!$B$9:$FL$108,158,0)</f>
        <v>0</v>
      </c>
      <c r="M387" s="1074" t="str">
        <f>IF($J364="TC",0,IF($J364="Nso",0,VLOOKUP($A361,'Class-9'!$B$9:$FL$108,159,0)))</f>
        <v/>
      </c>
      <c r="N387" s="1075"/>
      <c r="O387" s="1076"/>
    </row>
    <row r="388" spans="1:15" ht="33.75" customHeight="1">
      <c r="A388" s="1138"/>
      <c r="B388" s="417" t="s">
        <v>200</v>
      </c>
      <c r="C388" s="1069"/>
      <c r="D388" s="1070"/>
      <c r="E388" s="1070"/>
      <c r="F388" s="1071"/>
      <c r="G388" s="1071"/>
      <c r="H388" s="261" t="s">
        <v>119</v>
      </c>
      <c r="I388" s="1077" t="s">
        <v>67</v>
      </c>
      <c r="J388" s="1078"/>
      <c r="K388" s="1078"/>
      <c r="L388" s="1079">
        <f>IF($J364="TC","Transferred",IF($J364="Nso","NameSeparated",VLOOKUP($A361,'Class-9'!$B$9:$FL$108,167,0)))</f>
        <v>0</v>
      </c>
      <c r="M388" s="1079"/>
      <c r="N388" s="1079"/>
      <c r="O388" s="1080"/>
    </row>
    <row r="389" spans="1:15" ht="33.75" customHeight="1">
      <c r="A389" s="1138"/>
      <c r="B389" s="417" t="s">
        <v>200</v>
      </c>
      <c r="C389" s="1081" t="str">
        <f>'Class-9'!$DF$3</f>
        <v>Foundation Of Information Tech.</v>
      </c>
      <c r="D389" s="1082"/>
      <c r="E389" s="1083"/>
      <c r="F389" s="1217" t="str">
        <f>IF($J364="TC",0,IF($J364="Nso",0,VLOOKUP($A361,'Class-9'!$B$9:$GP$108,185,0)))</f>
        <v>0/200</v>
      </c>
      <c r="G389" s="1217"/>
      <c r="H389" s="463" t="str">
        <f>IF($J364="TC",0,IF($J364="Nso",0,VLOOKUP($A361,'Class-9'!$B$9:$GP$108,120,0)))</f>
        <v/>
      </c>
      <c r="I389" s="1085" t="s">
        <v>79</v>
      </c>
      <c r="J389" s="1086"/>
      <c r="K389" s="1086"/>
      <c r="L389" s="1087">
        <f>'Class-9'!$T$2</f>
        <v>44676</v>
      </c>
      <c r="M389" s="1088"/>
      <c r="N389" s="1088"/>
      <c r="O389" s="1089"/>
    </row>
    <row r="390" spans="1:15" ht="33.75" customHeight="1">
      <c r="A390" s="1138"/>
      <c r="B390" s="417" t="s">
        <v>200</v>
      </c>
      <c r="C390" s="1090" t="str">
        <f>'Class-9'!$DR$3</f>
        <v>Health &amp; Phy. Edu.</v>
      </c>
      <c r="D390" s="1084"/>
      <c r="E390" s="1084"/>
      <c r="F390" s="1207" t="str">
        <f>IF($J364="TC",0,IF($J364="Nso",0,VLOOKUP($A361,'Class-9'!$B$9:$GP$108,189,0)))</f>
        <v>0/200</v>
      </c>
      <c r="G390" s="1208"/>
      <c r="H390" s="463" t="str">
        <f>IF($J364="TC",0,IF($J364="Nso",0,VLOOKUP($A361,'Class-9'!$B$9:$GP$108,132,0)))</f>
        <v/>
      </c>
      <c r="I390" s="1091"/>
      <c r="J390" s="1092"/>
      <c r="K390" s="1092"/>
      <c r="L390" s="1092"/>
      <c r="M390" s="1092"/>
      <c r="N390" s="1092"/>
      <c r="O390" s="1093"/>
    </row>
    <row r="391" spans="1:15" ht="33.75" customHeight="1">
      <c r="A391" s="1138"/>
      <c r="B391" s="417" t="s">
        <v>200</v>
      </c>
      <c r="C391" s="1028" t="str">
        <f>'Class-9'!$ED$3</f>
        <v>S.U.P.W.</v>
      </c>
      <c r="D391" s="1029"/>
      <c r="E391" s="1029"/>
      <c r="F391" s="1207" t="str">
        <f>IF($J364="TC",0,IF($J364="Nso",0,VLOOKUP($A361,'Class-9'!$B$9:$GP$108,193,0)))</f>
        <v>0/100</v>
      </c>
      <c r="G391" s="1208"/>
      <c r="H391" s="463" t="str">
        <f>IF($J364="TC",0,IF($J364="Nso",0,VLOOKUP($A361,'Class-9'!$B$9:$GP$108,138,0)))</f>
        <v/>
      </c>
      <c r="I391" s="1094"/>
      <c r="J391" s="1095"/>
      <c r="K391" s="1095"/>
      <c r="L391" s="1095"/>
      <c r="M391" s="1095"/>
      <c r="N391" s="1095"/>
      <c r="O391" s="1096"/>
    </row>
    <row r="392" spans="1:15" ht="33.75" customHeight="1">
      <c r="A392" s="1138"/>
      <c r="B392" s="417" t="s">
        <v>200</v>
      </c>
      <c r="C392" s="1028" t="str">
        <f>'Class-9'!$EJ$3</f>
        <v>ART EDUCATION</v>
      </c>
      <c r="D392" s="1029"/>
      <c r="E392" s="1029"/>
      <c r="F392" s="1207" t="str">
        <f>IF($J363="TC",0,IF($J363="Nso",0,VLOOKUP($A361,'Class-9'!$B$9:$GP$108,197,0)))</f>
        <v>0/100</v>
      </c>
      <c r="G392" s="1208"/>
      <c r="H392" s="463" t="str">
        <f>IF($J363="TC",0,IF($J363="Nso",0,VLOOKUP($A361,'Class-9'!$B$9:$GP$108,144,0)))</f>
        <v/>
      </c>
      <c r="I392" s="1032" t="s">
        <v>92</v>
      </c>
      <c r="J392" s="1033"/>
      <c r="K392" s="1033"/>
      <c r="L392" s="1033"/>
      <c r="M392" s="1033"/>
      <c r="N392" s="1033"/>
      <c r="O392" s="1034"/>
    </row>
    <row r="393" spans="1:15" ht="33.75" customHeight="1" thickBot="1">
      <c r="A393" s="1138"/>
      <c r="B393" s="417" t="s">
        <v>200</v>
      </c>
      <c r="C393" s="1035" t="str">
        <f>'Class-9'!$EP$3</f>
        <v>H &amp; C RAJ</v>
      </c>
      <c r="D393" s="1036"/>
      <c r="E393" s="1036"/>
      <c r="F393" s="1209" t="str">
        <f>IF($J364="TC",0,IF($J364="Nso",0,VLOOKUP($A361,'Class-9'!$B$9:$GU$108,201,0)))</f>
        <v>0/200</v>
      </c>
      <c r="G393" s="1210"/>
      <c r="H393" s="464" t="str">
        <f>IF($J364="TC",0,IF($J364="Nso",0,VLOOKUP($A361,'Class-9'!$B$9:$GU$108,156,0)))</f>
        <v/>
      </c>
      <c r="I393" s="1032" t="s">
        <v>73</v>
      </c>
      <c r="J393" s="1033"/>
      <c r="K393" s="1033"/>
      <c r="L393" s="1033"/>
      <c r="M393" s="1033"/>
      <c r="N393" s="1033"/>
      <c r="O393" s="1034"/>
    </row>
    <row r="394" spans="1:15" ht="33.75" customHeight="1">
      <c r="A394" s="1138"/>
      <c r="B394" s="417" t="s">
        <v>200</v>
      </c>
      <c r="C394" s="1046" t="s">
        <v>204</v>
      </c>
      <c r="D394" s="1047"/>
      <c r="E394" s="1048"/>
      <c r="F394" s="1211" t="s">
        <v>205</v>
      </c>
      <c r="G394" s="1212"/>
      <c r="H394" s="465" t="s">
        <v>34</v>
      </c>
      <c r="I394" s="1039" t="s">
        <v>74</v>
      </c>
      <c r="J394" s="1033"/>
      <c r="K394" s="1033"/>
      <c r="L394" s="1033"/>
      <c r="M394" s="1033"/>
      <c r="N394" s="1033"/>
      <c r="O394" s="1034"/>
    </row>
    <row r="395" spans="1:15" ht="33.75" customHeight="1">
      <c r="A395" s="1138"/>
      <c r="B395" s="417" t="s">
        <v>200</v>
      </c>
      <c r="C395" s="1049"/>
      <c r="D395" s="1050"/>
      <c r="E395" s="1051"/>
      <c r="F395" s="1213" t="s">
        <v>206</v>
      </c>
      <c r="G395" s="1214"/>
      <c r="H395" s="466" t="s">
        <v>203</v>
      </c>
      <c r="I395" s="1040" t="s">
        <v>75</v>
      </c>
      <c r="J395" s="1041"/>
      <c r="K395" s="1041"/>
      <c r="L395" s="1041"/>
      <c r="M395" s="1041"/>
      <c r="N395" s="1041"/>
      <c r="O395" s="1042"/>
    </row>
    <row r="396" spans="1:15" ht="33.75" customHeight="1">
      <c r="A396" s="1138"/>
      <c r="B396" s="417" t="s">
        <v>200</v>
      </c>
      <c r="C396" s="1049"/>
      <c r="D396" s="1050"/>
      <c r="E396" s="1051"/>
      <c r="F396" s="1213" t="s">
        <v>210</v>
      </c>
      <c r="G396" s="1214"/>
      <c r="H396" s="466" t="s">
        <v>68</v>
      </c>
      <c r="I396" s="1043"/>
      <c r="J396" s="1044"/>
      <c r="K396" s="1044"/>
      <c r="L396" s="1044"/>
      <c r="M396" s="1044"/>
      <c r="N396" s="1044"/>
      <c r="O396" s="1045"/>
    </row>
    <row r="397" spans="1:15" ht="33.75" customHeight="1">
      <c r="A397" s="1138"/>
      <c r="B397" s="417" t="s">
        <v>200</v>
      </c>
      <c r="C397" s="1049"/>
      <c r="D397" s="1050"/>
      <c r="E397" s="1051"/>
      <c r="F397" s="1213" t="s">
        <v>211</v>
      </c>
      <c r="G397" s="1214"/>
      <c r="H397" s="466" t="s">
        <v>69</v>
      </c>
      <c r="I397" s="1043"/>
      <c r="J397" s="1044"/>
      <c r="K397" s="1044"/>
      <c r="L397" s="1044"/>
      <c r="M397" s="1044"/>
      <c r="N397" s="1044"/>
      <c r="O397" s="1045"/>
    </row>
    <row r="398" spans="1:15" ht="33.75" customHeight="1">
      <c r="A398" s="1138"/>
      <c r="B398" s="417" t="s">
        <v>200</v>
      </c>
      <c r="C398" s="1049"/>
      <c r="D398" s="1050"/>
      <c r="E398" s="1051"/>
      <c r="F398" s="1213" t="s">
        <v>120</v>
      </c>
      <c r="G398" s="1214"/>
      <c r="H398" s="466" t="s">
        <v>71</v>
      </c>
      <c r="I398" s="1022" t="s">
        <v>93</v>
      </c>
      <c r="J398" s="1023"/>
      <c r="K398" s="1023"/>
      <c r="L398" s="1023"/>
      <c r="M398" s="1023"/>
      <c r="N398" s="1023"/>
      <c r="O398" s="1024"/>
    </row>
    <row r="399" spans="1:15" ht="33.75" customHeight="1" thickBot="1">
      <c r="A399" s="1138"/>
      <c r="B399" s="418" t="s">
        <v>200</v>
      </c>
      <c r="C399" s="1052"/>
      <c r="D399" s="1053"/>
      <c r="E399" s="1054"/>
      <c r="F399" s="1215" t="s">
        <v>208</v>
      </c>
      <c r="G399" s="1216"/>
      <c r="H399" s="467" t="s">
        <v>70</v>
      </c>
      <c r="I399" s="1025"/>
      <c r="J399" s="1026"/>
      <c r="K399" s="1026"/>
      <c r="L399" s="1026"/>
      <c r="M399" s="1026"/>
      <c r="N399" s="1026"/>
      <c r="O399" s="1027"/>
    </row>
    <row r="400" spans="1:15" ht="121.5" customHeight="1" thickTop="1">
      <c r="A400" s="437" t="s">
        <v>191</v>
      </c>
    </row>
    <row r="401" spans="1:16" ht="24.75" customHeight="1" thickBot="1">
      <c r="A401" s="471">
        <f>A361+1</f>
        <v>11</v>
      </c>
      <c r="B401" s="1137" t="s">
        <v>56</v>
      </c>
      <c r="C401" s="1137"/>
      <c r="D401" s="1137"/>
      <c r="E401" s="1137"/>
      <c r="F401" s="1137"/>
      <c r="G401" s="1137"/>
      <c r="H401" s="1137"/>
      <c r="I401" s="1137"/>
      <c r="J401" s="1137"/>
      <c r="K401" s="1137"/>
      <c r="L401" s="1137"/>
      <c r="M401" s="1137"/>
      <c r="N401" s="1137"/>
      <c r="O401" s="1137"/>
    </row>
    <row r="402" spans="1:16" s="430" customFormat="1" ht="66" customHeight="1" thickTop="1">
      <c r="A402" s="1138"/>
      <c r="B402" s="1139"/>
      <c r="C402" s="1140"/>
      <c r="D402" s="1225" t="str">
        <f>Master!$E$8</f>
        <v>Govt. Sr. Secondary School Raimalwada</v>
      </c>
      <c r="E402" s="1226"/>
      <c r="F402" s="1226"/>
      <c r="G402" s="1226"/>
      <c r="H402" s="1226"/>
      <c r="I402" s="1226"/>
      <c r="J402" s="1226"/>
      <c r="K402" s="1226"/>
      <c r="L402" s="1226"/>
      <c r="M402" s="1226"/>
      <c r="N402" s="1226"/>
      <c r="O402" s="1227"/>
    </row>
    <row r="403" spans="1:16" ht="26.25" customHeight="1" thickBot="1">
      <c r="A403" s="1138"/>
      <c r="B403" s="1141"/>
      <c r="C403" s="1142"/>
      <c r="D403" s="1146" t="str">
        <f>Master!$E$11</f>
        <v>P.S.-Bapini (Jodhpur)</v>
      </c>
      <c r="E403" s="1147"/>
      <c r="F403" s="1147"/>
      <c r="G403" s="1147"/>
      <c r="H403" s="1147"/>
      <c r="I403" s="1147"/>
      <c r="J403" s="1147"/>
      <c r="K403" s="1147"/>
      <c r="L403" s="1147"/>
      <c r="M403" s="1147"/>
      <c r="N403" s="1147"/>
      <c r="O403" s="1148"/>
    </row>
    <row r="404" spans="1:16" ht="21.75" customHeight="1">
      <c r="A404" s="1138"/>
      <c r="B404" s="262"/>
      <c r="C404" s="1149" t="s">
        <v>183</v>
      </c>
      <c r="D404" s="1150"/>
      <c r="E404" s="1150"/>
      <c r="F404" s="1150"/>
      <c r="G404" s="1151"/>
      <c r="H404" s="1158" t="s">
        <v>156</v>
      </c>
      <c r="I404" s="1158"/>
      <c r="J404" s="1161">
        <f>VLOOKUP($A401,'Class-9'!$B$9:$K$108,6)</f>
        <v>0</v>
      </c>
      <c r="K404" s="1162"/>
      <c r="L404" s="1167" t="s">
        <v>76</v>
      </c>
      <c r="M404" s="1168"/>
      <c r="N404" s="1169" t="str">
        <f>Master!$E$14</f>
        <v>08151106901</v>
      </c>
      <c r="O404" s="1170"/>
    </row>
    <row r="405" spans="1:16" ht="21.75" customHeight="1">
      <c r="A405" s="1138"/>
      <c r="B405" s="37"/>
      <c r="C405" s="1152"/>
      <c r="D405" s="1153"/>
      <c r="E405" s="1153"/>
      <c r="F405" s="1153"/>
      <c r="G405" s="1154"/>
      <c r="H405" s="1159"/>
      <c r="I405" s="1159"/>
      <c r="J405" s="1163"/>
      <c r="K405" s="1164"/>
      <c r="L405" s="1171" t="s">
        <v>72</v>
      </c>
      <c r="M405" s="1172"/>
      <c r="N405" s="1172"/>
      <c r="O405" s="1173"/>
      <c r="P405" s="104" t="s">
        <v>191</v>
      </c>
    </row>
    <row r="406" spans="1:16" ht="21.75" customHeight="1" thickBot="1">
      <c r="A406" s="1138"/>
      <c r="B406" s="37"/>
      <c r="C406" s="1155"/>
      <c r="D406" s="1156"/>
      <c r="E406" s="1156"/>
      <c r="F406" s="1156"/>
      <c r="G406" s="1157"/>
      <c r="H406" s="1160"/>
      <c r="I406" s="1160"/>
      <c r="J406" s="1165"/>
      <c r="K406" s="1166"/>
      <c r="L406" s="1174" t="s">
        <v>57</v>
      </c>
      <c r="M406" s="1175"/>
      <c r="N406" s="1176" t="str">
        <f>Master!$E$6</f>
        <v>2021-22</v>
      </c>
      <c r="O406" s="1177"/>
    </row>
    <row r="407" spans="1:16" ht="33.75" customHeight="1">
      <c r="A407" s="1138"/>
      <c r="B407" s="417" t="s">
        <v>200</v>
      </c>
      <c r="C407" s="1228" t="s">
        <v>22</v>
      </c>
      <c r="D407" s="1229"/>
      <c r="E407" s="1229"/>
      <c r="F407" s="1230"/>
      <c r="G407" s="438" t="s">
        <v>181</v>
      </c>
      <c r="H407" s="1231">
        <f>VLOOKUP($A401,'Class-9'!$B$9:$FL$108,4,0)</f>
        <v>0</v>
      </c>
      <c r="I407" s="1231"/>
      <c r="J407" s="1231"/>
      <c r="K407" s="1231"/>
      <c r="L407" s="1231"/>
      <c r="M407" s="1231"/>
      <c r="N407" s="1231"/>
      <c r="O407" s="1232"/>
    </row>
    <row r="408" spans="1:16" ht="33.75" customHeight="1">
      <c r="A408" s="1138"/>
      <c r="B408" s="417" t="s">
        <v>200</v>
      </c>
      <c r="C408" s="1233" t="s">
        <v>24</v>
      </c>
      <c r="D408" s="1234"/>
      <c r="E408" s="1234"/>
      <c r="F408" s="1235"/>
      <c r="G408" s="439" t="s">
        <v>181</v>
      </c>
      <c r="H408" s="1236">
        <f>VLOOKUP($A401,'Class-9'!$B$9:$FL$108,7,0)</f>
        <v>0</v>
      </c>
      <c r="I408" s="1236"/>
      <c r="J408" s="1236"/>
      <c r="K408" s="1236"/>
      <c r="L408" s="1236"/>
      <c r="M408" s="1236"/>
      <c r="N408" s="1236"/>
      <c r="O408" s="1237"/>
    </row>
    <row r="409" spans="1:16" ht="33.75" customHeight="1">
      <c r="A409" s="1138"/>
      <c r="B409" s="417" t="s">
        <v>200</v>
      </c>
      <c r="C409" s="1233" t="s">
        <v>25</v>
      </c>
      <c r="D409" s="1234"/>
      <c r="E409" s="1234"/>
      <c r="F409" s="1235"/>
      <c r="G409" s="439" t="s">
        <v>181</v>
      </c>
      <c r="H409" s="1236">
        <f>VLOOKUP($A401,'Class-9'!$B$9:$FL$108,8,0)</f>
        <v>0</v>
      </c>
      <c r="I409" s="1236"/>
      <c r="J409" s="1236"/>
      <c r="K409" s="1236"/>
      <c r="L409" s="1236"/>
      <c r="M409" s="1236"/>
      <c r="N409" s="1236"/>
      <c r="O409" s="1237"/>
    </row>
    <row r="410" spans="1:16" ht="33.75" customHeight="1">
      <c r="A410" s="1138"/>
      <c r="B410" s="417" t="s">
        <v>200</v>
      </c>
      <c r="C410" s="1233" t="s">
        <v>58</v>
      </c>
      <c r="D410" s="1234"/>
      <c r="E410" s="1234"/>
      <c r="F410" s="1235"/>
      <c r="G410" s="439" t="s">
        <v>181</v>
      </c>
      <c r="H410" s="1236">
        <f>VLOOKUP($A401,'Class-9'!$B$9:$FL$108,9,0)</f>
        <v>0</v>
      </c>
      <c r="I410" s="1236"/>
      <c r="J410" s="1236"/>
      <c r="K410" s="1236"/>
      <c r="L410" s="1236"/>
      <c r="M410" s="1236"/>
      <c r="N410" s="1236"/>
      <c r="O410" s="1237"/>
    </row>
    <row r="411" spans="1:16" ht="33.75" customHeight="1">
      <c r="A411" s="1138"/>
      <c r="B411" s="417" t="s">
        <v>200</v>
      </c>
      <c r="C411" s="1233" t="s">
        <v>59</v>
      </c>
      <c r="D411" s="1234"/>
      <c r="E411" s="1234"/>
      <c r="F411" s="1235"/>
      <c r="G411" s="439" t="s">
        <v>181</v>
      </c>
      <c r="H411" s="1238" t="str">
        <f>CONCATENATE('Class-9'!$G$4,'Class-9'!$J$4)</f>
        <v>9(A)</v>
      </c>
      <c r="I411" s="1236"/>
      <c r="J411" s="1236"/>
      <c r="K411" s="1236"/>
      <c r="L411" s="1236"/>
      <c r="M411" s="1236"/>
      <c r="N411" s="1236"/>
      <c r="O411" s="1237"/>
    </row>
    <row r="412" spans="1:16" ht="33.75" customHeight="1" thickBot="1">
      <c r="A412" s="1138"/>
      <c r="B412" s="417" t="s">
        <v>200</v>
      </c>
      <c r="C412" s="1239" t="s">
        <v>27</v>
      </c>
      <c r="D412" s="1240"/>
      <c r="E412" s="1240"/>
      <c r="F412" s="1241"/>
      <c r="G412" s="440" t="s">
        <v>181</v>
      </c>
      <c r="H412" s="1242">
        <f>VLOOKUP($A401,'Class-9'!$B$9:$FL$108,10,0)</f>
        <v>0</v>
      </c>
      <c r="I412" s="1242"/>
      <c r="J412" s="1242"/>
      <c r="K412" s="1242"/>
      <c r="L412" s="1242"/>
      <c r="M412" s="1242"/>
      <c r="N412" s="1242"/>
      <c r="O412" s="1243"/>
    </row>
    <row r="413" spans="1:16" ht="33.75" customHeight="1">
      <c r="A413" s="1138"/>
      <c r="B413" s="417" t="s">
        <v>200</v>
      </c>
      <c r="C413" s="1244" t="s">
        <v>60</v>
      </c>
      <c r="D413" s="1245"/>
      <c r="E413" s="1248" t="s">
        <v>81</v>
      </c>
      <c r="F413" s="1248" t="s">
        <v>82</v>
      </c>
      <c r="G413" s="1250" t="s">
        <v>32</v>
      </c>
      <c r="H413" s="1252" t="s">
        <v>61</v>
      </c>
      <c r="I413" s="1252"/>
      <c r="J413" s="1253"/>
      <c r="K413" s="1254" t="s">
        <v>97</v>
      </c>
      <c r="L413" s="1255"/>
      <c r="M413" s="1256"/>
      <c r="N413" s="1248" t="s">
        <v>88</v>
      </c>
      <c r="O413" s="1218" t="s">
        <v>118</v>
      </c>
    </row>
    <row r="414" spans="1:16" ht="33.75" customHeight="1">
      <c r="A414" s="1138"/>
      <c r="B414" s="417" t="s">
        <v>200</v>
      </c>
      <c r="C414" s="1246"/>
      <c r="D414" s="1247"/>
      <c r="E414" s="1249"/>
      <c r="F414" s="1249"/>
      <c r="G414" s="1251"/>
      <c r="H414" s="468" t="s">
        <v>31</v>
      </c>
      <c r="I414" s="470" t="s">
        <v>194</v>
      </c>
      <c r="J414" s="469" t="s">
        <v>32</v>
      </c>
      <c r="K414" s="468" t="s">
        <v>31</v>
      </c>
      <c r="L414" s="470" t="s">
        <v>194</v>
      </c>
      <c r="M414" s="469" t="s">
        <v>32</v>
      </c>
      <c r="N414" s="1249"/>
      <c r="O414" s="1219"/>
    </row>
    <row r="415" spans="1:16" ht="48" customHeight="1" thickBot="1">
      <c r="A415" s="1138"/>
      <c r="B415" s="417" t="s">
        <v>200</v>
      </c>
      <c r="C415" s="1102" t="s">
        <v>62</v>
      </c>
      <c r="D415" s="1103"/>
      <c r="E415" s="441">
        <f>'Class-9'!$L$7</f>
        <v>10</v>
      </c>
      <c r="F415" s="441">
        <f>'Class-9'!$M$7</f>
        <v>10</v>
      </c>
      <c r="G415" s="442">
        <f>SUM(E415:F415)</f>
        <v>20</v>
      </c>
      <c r="H415" s="441">
        <f>'Class-9'!$O$7</f>
        <v>24</v>
      </c>
      <c r="I415" s="441">
        <f>'Class-9'!$P$7</f>
        <v>6</v>
      </c>
      <c r="J415" s="442">
        <f>SUM(H415:I415)</f>
        <v>30</v>
      </c>
      <c r="K415" s="441">
        <f>'Class-9'!$R$7</f>
        <v>40</v>
      </c>
      <c r="L415" s="441">
        <f>'Class-9'!$S$7</f>
        <v>10</v>
      </c>
      <c r="M415" s="442">
        <f>SUM(K415:L415)</f>
        <v>50</v>
      </c>
      <c r="N415" s="441">
        <f>SUM(G415,J415,M415)</f>
        <v>100</v>
      </c>
      <c r="O415" s="1220"/>
    </row>
    <row r="416" spans="1:16" ht="48" customHeight="1">
      <c r="A416" s="1138"/>
      <c r="B416" s="417" t="s">
        <v>200</v>
      </c>
      <c r="C416" s="1104" t="str">
        <f>'Class-9'!$L$3</f>
        <v>HINDI</v>
      </c>
      <c r="D416" s="1105"/>
      <c r="E416" s="443">
        <f>IF($J404="TC",0,IF($J404="Nso",0,VLOOKUP($A401,'Class-9'!$B$9:$FL$108,11,0)))</f>
        <v>0</v>
      </c>
      <c r="F416" s="443">
        <f>IF($J404="TC",0,IF($J404="Nso",0,VLOOKUP($A401,'Class-9'!$B$9:$FL$108,12,0)))</f>
        <v>0</v>
      </c>
      <c r="G416" s="444">
        <f t="shared" ref="G416:G423" si="40">SUM(E416:F416)</f>
        <v>0</v>
      </c>
      <c r="H416" s="443">
        <f>IF($J404="TC",0,IF($J404="Nso",0,VLOOKUP($A401,'Class-9'!$B$9:$FL$108,14,0)))</f>
        <v>0</v>
      </c>
      <c r="I416" s="443">
        <f>IF($J404="TC",0,IF($J404="Nso",0,VLOOKUP($A401,'Class-9'!$B$9:$FL$108,15,0)))</f>
        <v>0</v>
      </c>
      <c r="J416" s="444">
        <f t="shared" ref="J416:J423" si="41">SUM(H416:I416)</f>
        <v>0</v>
      </c>
      <c r="K416" s="443">
        <f>IF($J404="TC",0,IF($J404="Nso",0,VLOOKUP($A401,'Class-9'!$B$9:$FL$108,17,0)))</f>
        <v>0</v>
      </c>
      <c r="L416" s="443">
        <f>IF($J404="Nso",0,VLOOKUP($A401,'Class-9'!$B$9:$FL$108,18,0))</f>
        <v>0</v>
      </c>
      <c r="M416" s="444">
        <f t="shared" ref="M416:M423" si="42">SUM(K416:L416)</f>
        <v>0</v>
      </c>
      <c r="N416" s="443">
        <f t="shared" ref="N416:N423" si="43">SUM(G416,J416,M416)</f>
        <v>0</v>
      </c>
      <c r="O416" s="457" t="str">
        <f>IF($J404="TC",0,IF($J404="Nso",0,VLOOKUP($A401,'Class-9'!$B$9:$FL$108,24,0)))</f>
        <v/>
      </c>
    </row>
    <row r="417" spans="1:15" ht="48" customHeight="1" thickBot="1">
      <c r="A417" s="1138"/>
      <c r="B417" s="417" t="s">
        <v>200</v>
      </c>
      <c r="C417" s="1106" t="str">
        <f>'Class-9'!$Z$3</f>
        <v>ENGLISH</v>
      </c>
      <c r="D417" s="1107"/>
      <c r="E417" s="445">
        <f>IF($J404="TC",0,IF($J404="Nso",0,VLOOKUP($A401,'Class-9'!$B$9:$FL$108,25,0)))</f>
        <v>0</v>
      </c>
      <c r="F417" s="445">
        <f>IF($J404="TC",0,IF($J404="Nso",0,VLOOKUP($A401,'Class-9'!$B$9:$FL$108,26,0)))</f>
        <v>0</v>
      </c>
      <c r="G417" s="446">
        <f t="shared" si="40"/>
        <v>0</v>
      </c>
      <c r="H417" s="447">
        <f>IF($J404="TC",0,IF($J404="Nso",0,VLOOKUP($A401,'Class-9'!$B$9:$FL$108,28,0)))</f>
        <v>0</v>
      </c>
      <c r="I417" s="445">
        <f>IF($J404="TC",0,IF($J404="Nso",0,VLOOKUP($A401,'Class-9'!$B$9:$FL$108,29,0)))</f>
        <v>0</v>
      </c>
      <c r="J417" s="446">
        <f t="shared" si="41"/>
        <v>0</v>
      </c>
      <c r="K417" s="445">
        <f>IF($J404="TC",0,IF($J404="Nso",0,VLOOKUP($A401,'Class-9'!$B$9:$FL$108,31,0)))</f>
        <v>0</v>
      </c>
      <c r="L417" s="445">
        <f>IF($J404="Nso",0,VLOOKUP($A401,'Class-9'!$B$9:$FL$108,32,0))</f>
        <v>0</v>
      </c>
      <c r="M417" s="446">
        <f t="shared" si="42"/>
        <v>0</v>
      </c>
      <c r="N417" s="445">
        <f t="shared" si="43"/>
        <v>0</v>
      </c>
      <c r="O417" s="458" t="str">
        <f>IF($J404="TC",0,IF($J404="Nso",0,VLOOKUP($A401,'Class-9'!$B$9:$FL$108,38,0)))</f>
        <v/>
      </c>
    </row>
    <row r="418" spans="1:15" ht="48" customHeight="1" thickBot="1">
      <c r="A418" s="1138"/>
      <c r="B418" s="417" t="s">
        <v>200</v>
      </c>
      <c r="C418" s="1108" t="s">
        <v>62</v>
      </c>
      <c r="D418" s="1109"/>
      <c r="E418" s="448">
        <f>'Class-9'!$AN$7</f>
        <v>20</v>
      </c>
      <c r="F418" s="448">
        <f>'Class-9'!$AO$7</f>
        <v>20</v>
      </c>
      <c r="G418" s="449">
        <f t="shared" si="40"/>
        <v>40</v>
      </c>
      <c r="H418" s="448">
        <f>'Class-9'!$AQ$7</f>
        <v>48</v>
      </c>
      <c r="I418" s="448">
        <f>'Class-9'!$AR$7</f>
        <v>12</v>
      </c>
      <c r="J418" s="449">
        <f t="shared" si="41"/>
        <v>60</v>
      </c>
      <c r="K418" s="448">
        <f>'Class-9'!$AT$7</f>
        <v>80</v>
      </c>
      <c r="L418" s="448">
        <f>'Class-9'!$AU$7</f>
        <v>20</v>
      </c>
      <c r="M418" s="449">
        <f t="shared" si="42"/>
        <v>100</v>
      </c>
      <c r="N418" s="448">
        <f t="shared" si="43"/>
        <v>200</v>
      </c>
      <c r="O418" s="427" t="s">
        <v>201</v>
      </c>
    </row>
    <row r="419" spans="1:15" ht="48" customHeight="1">
      <c r="A419" s="1138"/>
      <c r="B419" s="417" t="s">
        <v>200</v>
      </c>
      <c r="C419" s="1110" t="str">
        <f>'Class-9'!$AN$3</f>
        <v>SANSKRIT-I</v>
      </c>
      <c r="D419" s="1111"/>
      <c r="E419" s="443">
        <f>IF($J404="TC",0,IF($J404="Nso",0,VLOOKUP($A401,'Class-9'!$B$9:$FL$108,39,0)))</f>
        <v>0</v>
      </c>
      <c r="F419" s="443">
        <f>IF($J404="TC",0,IF($J404="TC",0,IF($J404="Nso",0,VLOOKUP($A401,'Class-9'!$B$9:$FL$108,40,0))))</f>
        <v>0</v>
      </c>
      <c r="G419" s="450">
        <f t="shared" si="40"/>
        <v>0</v>
      </c>
      <c r="H419" s="451">
        <f>IF($J404="TC",0,IF($J404="Nso",0,VLOOKUP($A401,'Class-9'!$B$9:$FL$108,42,0)))</f>
        <v>0</v>
      </c>
      <c r="I419" s="443">
        <f>IF($J404="TC",0,IF($J404="Nso",0,VLOOKUP($A401,'Class-9'!$B$9:$FL$108,43,0)))</f>
        <v>0</v>
      </c>
      <c r="J419" s="450">
        <f t="shared" si="41"/>
        <v>0</v>
      </c>
      <c r="K419" s="443">
        <f>IF($J404="TC",0,IF($J404="Nso",0,VLOOKUP($A401,'Class-9'!$B$9:$FL$108,45,0)))</f>
        <v>0</v>
      </c>
      <c r="L419" s="443">
        <f>IF($J404="Nso",0,VLOOKUP($A401,'Class-9'!$B$9:$FL$108,46,0))</f>
        <v>0</v>
      </c>
      <c r="M419" s="450">
        <f t="shared" si="42"/>
        <v>0</v>
      </c>
      <c r="N419" s="443">
        <f t="shared" si="43"/>
        <v>0</v>
      </c>
      <c r="O419" s="457" t="str">
        <f>IF($J404="TC",0,IF($J404="Nso",0,VLOOKUP($A401,'Class-9'!$B$9:$FL$108,52,0)))</f>
        <v/>
      </c>
    </row>
    <row r="420" spans="1:15" ht="48" customHeight="1">
      <c r="A420" s="1138"/>
      <c r="B420" s="417" t="s">
        <v>200</v>
      </c>
      <c r="C420" s="1112" t="str">
        <f>'Class-9'!$BB$3</f>
        <v>SANSKRIT-II</v>
      </c>
      <c r="D420" s="1113"/>
      <c r="E420" s="443">
        <f>IF($J404="TC",0,IF($J404="Nso",0,VLOOKUP($A401,'Class-9'!$B$9:$FL$108,53,0)))</f>
        <v>0</v>
      </c>
      <c r="F420" s="443">
        <f>IF($J404="TC",0,IF($J404="Nso",0,VLOOKUP($A401,'Class-9'!$B$9:$FL$108,54,0)))</f>
        <v>0</v>
      </c>
      <c r="G420" s="452">
        <f t="shared" si="40"/>
        <v>0</v>
      </c>
      <c r="H420" s="453">
        <f>IF($J404="TC",0,IF($J404="Nso",0,VLOOKUP($A401,'Class-9'!$B$9:$FL$108,56,0)))</f>
        <v>0</v>
      </c>
      <c r="I420" s="443">
        <f>IF($J404="TC",0,IF($J404="Nso",0,VLOOKUP($A401,'Class-9'!$B$9:$FL$108,57,0)))</f>
        <v>0</v>
      </c>
      <c r="J420" s="452">
        <f t="shared" si="41"/>
        <v>0</v>
      </c>
      <c r="K420" s="443">
        <f>IF($J404="TC",0,IF($J404="Nso",0,VLOOKUP($A401,'Class-9'!$B$9:$FL$108,59,0)))</f>
        <v>0</v>
      </c>
      <c r="L420" s="443">
        <f>IF($J404="Nso",0,VLOOKUP($A401,'Class-9'!$B$9:$FL$108,60,0))</f>
        <v>0</v>
      </c>
      <c r="M420" s="452">
        <f t="shared" si="42"/>
        <v>0</v>
      </c>
      <c r="N420" s="443">
        <f t="shared" si="43"/>
        <v>0</v>
      </c>
      <c r="O420" s="457" t="str">
        <f>IF($J404="TC",0,IF($J404="Nso",0,VLOOKUP($A401,'Class-9'!$B$9:$FL$108,66,0)))</f>
        <v/>
      </c>
    </row>
    <row r="421" spans="1:15" ht="48" customHeight="1">
      <c r="A421" s="1138"/>
      <c r="B421" s="417" t="s">
        <v>200</v>
      </c>
      <c r="C421" s="1112" t="str">
        <f>'Class-9'!$BP$3</f>
        <v>MATHEMATICS</v>
      </c>
      <c r="D421" s="1113"/>
      <c r="E421" s="443">
        <f>IF($J404="TC",0,IF($J404="Nso",0,VLOOKUP($A401,'Class-9'!$B$9:$FL$108,67,0)))</f>
        <v>0</v>
      </c>
      <c r="F421" s="443">
        <f>IF($J404="TC",0,IF($J404="Nso",0,VLOOKUP($A401,'Class-9'!$B$9:$FL$108,68,0)))</f>
        <v>0</v>
      </c>
      <c r="G421" s="452">
        <f t="shared" si="40"/>
        <v>0</v>
      </c>
      <c r="H421" s="453">
        <f>IF($J404="TC",0,IF($J404="Nso",0,VLOOKUP($A401,'Class-9'!$B$9:$FL$108,70,0)))</f>
        <v>0</v>
      </c>
      <c r="I421" s="443">
        <f>IF($J404="TC",0,IF($J404="Nso",0,VLOOKUP($A401,'Class-9'!$B$9:$FL$108,71,0)))</f>
        <v>0</v>
      </c>
      <c r="J421" s="452">
        <f t="shared" si="41"/>
        <v>0</v>
      </c>
      <c r="K421" s="443">
        <f>IF($J404="TC",0,IF($J404="Nso",0,VLOOKUP($A401,'Class-9'!$B$9:$FL$108,73,0)))</f>
        <v>0</v>
      </c>
      <c r="L421" s="443">
        <f>IF($J404="Nso",0,VLOOKUP($A401,'Class-9'!$B$9:$FL$108,74,0))</f>
        <v>0</v>
      </c>
      <c r="M421" s="452">
        <f t="shared" si="42"/>
        <v>0</v>
      </c>
      <c r="N421" s="443">
        <f t="shared" si="43"/>
        <v>0</v>
      </c>
      <c r="O421" s="457" t="str">
        <f>IF($J404="TC",0,IF($J404="Nso",0,VLOOKUP($A401,'Class-9'!$B$9:$FL$108,80,0)))</f>
        <v/>
      </c>
    </row>
    <row r="422" spans="1:15" ht="48" customHeight="1">
      <c r="A422" s="1138"/>
      <c r="B422" s="417" t="s">
        <v>200</v>
      </c>
      <c r="C422" s="1114" t="str">
        <f>'Class-9'!$CD$3</f>
        <v>SCIENCE</v>
      </c>
      <c r="D422" s="1115"/>
      <c r="E422" s="454">
        <f>IF($J404="TC",0,IF($J404="Nso",0,VLOOKUP($A401,'Class-9'!$B$9:$FL$108,81,0)))</f>
        <v>0</v>
      </c>
      <c r="F422" s="454">
        <f>IF($J404="TC",0,IF($J404="Nso",0,VLOOKUP($A401,'Class-9'!$B$9:$FL$108,82,0)))</f>
        <v>0</v>
      </c>
      <c r="G422" s="455">
        <f t="shared" si="40"/>
        <v>0</v>
      </c>
      <c r="H422" s="456">
        <f>IF($J404="TC",0,IF($J404="Nso",0,VLOOKUP($A401,'Class-9'!$B$9:$FL$108,84,0)))</f>
        <v>0</v>
      </c>
      <c r="I422" s="454">
        <f>IF($J404="TC",0,IF($J404="Nso",0,VLOOKUP($A401,'Class-9'!$B$9:$FL$108,85,0)))</f>
        <v>0</v>
      </c>
      <c r="J422" s="455">
        <f t="shared" si="41"/>
        <v>0</v>
      </c>
      <c r="K422" s="454">
        <f>IF($J404="TC",0,IF($J404="Nso",0,VLOOKUP($A401,'Class-9'!$B$9:$FL$108,87,0)))</f>
        <v>0</v>
      </c>
      <c r="L422" s="454">
        <f>IF($J404="Nso",0,VLOOKUP($A401,'Class-9'!$B$9:$FL$108,88,0))</f>
        <v>0</v>
      </c>
      <c r="M422" s="455">
        <f t="shared" si="42"/>
        <v>0</v>
      </c>
      <c r="N422" s="454">
        <f t="shared" si="43"/>
        <v>0</v>
      </c>
      <c r="O422" s="459" t="str">
        <f>IF($J404="TC",0,IF($J404="Nso",0,VLOOKUP($A401,'Class-9'!$B$9:$FL$108,94,0)))</f>
        <v/>
      </c>
    </row>
    <row r="423" spans="1:15" ht="48" customHeight="1" thickBot="1">
      <c r="A423" s="1138"/>
      <c r="B423" s="417" t="s">
        <v>200</v>
      </c>
      <c r="C423" s="1114" t="str">
        <f>'Class-9'!$CR$3</f>
        <v>SOCIAL SCIENCE</v>
      </c>
      <c r="D423" s="1115"/>
      <c r="E423" s="454">
        <f>IF($J405="TC",0,IF($J404="Nso",0,VLOOKUP($A401,'Class-9'!$B$9:$FL$108,95,0)))</f>
        <v>0</v>
      </c>
      <c r="F423" s="454">
        <f>IF($J405="TC",0,IF($J404="Nso",0,VLOOKUP($A401,'Class-9'!$B$9:$FL$108,96,0)))</f>
        <v>0</v>
      </c>
      <c r="G423" s="455">
        <f t="shared" si="40"/>
        <v>0</v>
      </c>
      <c r="H423" s="456">
        <f>IF($J405="TC",0,IF($J404="Nso",0,VLOOKUP($A401,'Class-9'!$B$9:$FL$108,98,0)))</f>
        <v>0</v>
      </c>
      <c r="I423" s="454">
        <f>IF($J405="TC",0,IF($J404="Nso",0,VLOOKUP($A401,'Class-9'!$B$9:$FL$108,99,0)))</f>
        <v>0</v>
      </c>
      <c r="J423" s="455">
        <f t="shared" si="41"/>
        <v>0</v>
      </c>
      <c r="K423" s="454">
        <f>IF($J405="TC",0,IF($J404="Nso",0,VLOOKUP($A401,'Class-9'!$B$9:$FL$108,101,0)))</f>
        <v>0</v>
      </c>
      <c r="L423" s="454">
        <f>IF($J405="Nso",0,VLOOKUP($A401,'Class-9'!$B$9:$FL$108,102,0))</f>
        <v>0</v>
      </c>
      <c r="M423" s="455">
        <f t="shared" si="42"/>
        <v>0</v>
      </c>
      <c r="N423" s="454">
        <f t="shared" si="43"/>
        <v>0</v>
      </c>
      <c r="O423" s="459" t="str">
        <f>IF($J405="TC",0,IF($J404="Nso",0,VLOOKUP($A401,'Class-9'!$B$9:$FL$108,108,0)))</f>
        <v/>
      </c>
    </row>
    <row r="424" spans="1:15" ht="33.75" customHeight="1">
      <c r="A424" s="1138"/>
      <c r="B424" s="417" t="s">
        <v>200</v>
      </c>
      <c r="C424" s="1116" t="s">
        <v>89</v>
      </c>
      <c r="D424" s="1117"/>
      <c r="E424" s="1118"/>
      <c r="F424" s="1122" t="s">
        <v>90</v>
      </c>
      <c r="G424" s="1123"/>
      <c r="H424" s="1124" t="s">
        <v>91</v>
      </c>
      <c r="I424" s="1125"/>
      <c r="J424" s="1126" t="s">
        <v>47</v>
      </c>
      <c r="K424" s="1127"/>
      <c r="L424" s="415" t="s">
        <v>111</v>
      </c>
      <c r="M424" s="1221" t="s">
        <v>45</v>
      </c>
      <c r="N424" s="1222"/>
      <c r="O424" s="416" t="s">
        <v>49</v>
      </c>
    </row>
    <row r="425" spans="1:15" ht="33.75" customHeight="1" thickBot="1">
      <c r="A425" s="1138"/>
      <c r="B425" s="417" t="s">
        <v>200</v>
      </c>
      <c r="C425" s="1119"/>
      <c r="D425" s="1120"/>
      <c r="E425" s="1121"/>
      <c r="F425" s="1130">
        <f>IF($J404="TC",0,IF($J404="Nso",0,VLOOKUP($A401,'Class-9'!$B$9:$FL$108,160,0)))</f>
        <v>0</v>
      </c>
      <c r="G425" s="1131"/>
      <c r="H425" s="1130">
        <f>IF($J404="TC",0,IF($J404="Nso",0,VLOOKUP($A401,'Class-9'!$B$9:$FL$108,161,0)))</f>
        <v>0</v>
      </c>
      <c r="I425" s="1131"/>
      <c r="J425" s="1132">
        <f>IF($J404="TC",0,IF($J404="Nso",0,VLOOKUP($A401,'Class-9'!$B$9:$FL$108,162,0)))</f>
        <v>0</v>
      </c>
      <c r="K425" s="1133"/>
      <c r="L425" s="259" t="str">
        <f>IF($J404="TC",0,IF($J404="Nso",0,VLOOKUP($A401,'Class-9'!$B$9:$FL$108,163,0)))</f>
        <v/>
      </c>
      <c r="M425" s="1223" t="str">
        <f>IF($J404="TC","TC",IF($J404="Nso","NSO",VLOOKUP($A401,'Class-9'!$B$9:$FL$108,164,0)))</f>
        <v/>
      </c>
      <c r="N425" s="1224"/>
      <c r="O425" s="462" t="str">
        <f>IF($J404="Nso",0,VLOOKUP($A401,'Class-9'!$B$9:$FL$108,166,0))</f>
        <v/>
      </c>
    </row>
    <row r="426" spans="1:15" ht="33.75" customHeight="1">
      <c r="A426" s="1138"/>
      <c r="B426" s="417" t="s">
        <v>200</v>
      </c>
      <c r="C426" s="1061" t="s">
        <v>64</v>
      </c>
      <c r="D426" s="1062"/>
      <c r="E426" s="1062"/>
      <c r="F426" s="1062"/>
      <c r="G426" s="1062"/>
      <c r="H426" s="1063"/>
      <c r="I426" s="1064" t="s">
        <v>65</v>
      </c>
      <c r="J426" s="1065"/>
      <c r="K426" s="1065"/>
      <c r="L426" s="460">
        <f>VLOOKUP($A401,'Class-9'!$B$9:$FL$108,157,0)</f>
        <v>0</v>
      </c>
      <c r="M426" s="1066" t="s">
        <v>121</v>
      </c>
      <c r="N426" s="1067"/>
      <c r="O426" s="1068"/>
    </row>
    <row r="427" spans="1:15" ht="33.75" customHeight="1" thickBot="1">
      <c r="A427" s="1138"/>
      <c r="B427" s="417" t="s">
        <v>200</v>
      </c>
      <c r="C427" s="1069" t="s">
        <v>60</v>
      </c>
      <c r="D427" s="1070"/>
      <c r="E427" s="1070"/>
      <c r="F427" s="1071" t="s">
        <v>192</v>
      </c>
      <c r="G427" s="1071"/>
      <c r="H427" s="260" t="s">
        <v>53</v>
      </c>
      <c r="I427" s="1072" t="s">
        <v>66</v>
      </c>
      <c r="J427" s="1073"/>
      <c r="K427" s="1073"/>
      <c r="L427" s="461">
        <f>VLOOKUP($A401,'Class-9'!$B$9:$FL$108,158,0)</f>
        <v>0</v>
      </c>
      <c r="M427" s="1074" t="str">
        <f>IF($J404="TC",0,IF($J404="Nso",0,VLOOKUP($A401,'Class-9'!$B$9:$FL$108,159,0)))</f>
        <v/>
      </c>
      <c r="N427" s="1075"/>
      <c r="O427" s="1076"/>
    </row>
    <row r="428" spans="1:15" ht="33.75" customHeight="1">
      <c r="A428" s="1138"/>
      <c r="B428" s="417" t="s">
        <v>200</v>
      </c>
      <c r="C428" s="1069"/>
      <c r="D428" s="1070"/>
      <c r="E428" s="1070"/>
      <c r="F428" s="1071"/>
      <c r="G428" s="1071"/>
      <c r="H428" s="261" t="s">
        <v>119</v>
      </c>
      <c r="I428" s="1077" t="s">
        <v>67</v>
      </c>
      <c r="J428" s="1078"/>
      <c r="K428" s="1078"/>
      <c r="L428" s="1079">
        <f>IF($J404="TC","Transferred",IF($J404="Nso","NameSeparated",VLOOKUP($A401,'Class-9'!$B$9:$FL$108,167,0)))</f>
        <v>0</v>
      </c>
      <c r="M428" s="1079"/>
      <c r="N428" s="1079"/>
      <c r="O428" s="1080"/>
    </row>
    <row r="429" spans="1:15" ht="33.75" customHeight="1">
      <c r="A429" s="1138"/>
      <c r="B429" s="417" t="s">
        <v>200</v>
      </c>
      <c r="C429" s="1081" t="str">
        <f>'Class-9'!$DF$3</f>
        <v>Foundation Of Information Tech.</v>
      </c>
      <c r="D429" s="1082"/>
      <c r="E429" s="1083"/>
      <c r="F429" s="1217" t="str">
        <f>IF($J404="TC",0,IF($J404="Nso",0,VLOOKUP($A401,'Class-9'!$B$9:$GP$108,185,0)))</f>
        <v>0/200</v>
      </c>
      <c r="G429" s="1217"/>
      <c r="H429" s="463" t="str">
        <f>IF($J404="TC",0,IF($J404="Nso",0,VLOOKUP($A401,'Class-9'!$B$9:$GP$108,120,0)))</f>
        <v/>
      </c>
      <c r="I429" s="1085" t="s">
        <v>79</v>
      </c>
      <c r="J429" s="1086"/>
      <c r="K429" s="1086"/>
      <c r="L429" s="1087">
        <f>'Class-9'!$T$2</f>
        <v>44676</v>
      </c>
      <c r="M429" s="1088"/>
      <c r="N429" s="1088"/>
      <c r="O429" s="1089"/>
    </row>
    <row r="430" spans="1:15" ht="33.75" customHeight="1">
      <c r="A430" s="1138"/>
      <c r="B430" s="417" t="s">
        <v>200</v>
      </c>
      <c r="C430" s="1090" t="str">
        <f>'Class-9'!$DR$3</f>
        <v>Health &amp; Phy. Edu.</v>
      </c>
      <c r="D430" s="1084"/>
      <c r="E430" s="1084"/>
      <c r="F430" s="1207" t="str">
        <f>IF($J404="TC",0,IF($J404="Nso",0,VLOOKUP($A401,'Class-9'!$B$9:$GP$108,189,0)))</f>
        <v>0/200</v>
      </c>
      <c r="G430" s="1208"/>
      <c r="H430" s="463" t="str">
        <f>IF($J404="TC",0,IF($J404="Nso",0,VLOOKUP($A401,'Class-9'!$B$9:$GP$108,132,0)))</f>
        <v/>
      </c>
      <c r="I430" s="1091"/>
      <c r="J430" s="1092"/>
      <c r="K430" s="1092"/>
      <c r="L430" s="1092"/>
      <c r="M430" s="1092"/>
      <c r="N430" s="1092"/>
      <c r="O430" s="1093"/>
    </row>
    <row r="431" spans="1:15" ht="33.75" customHeight="1">
      <c r="A431" s="1138"/>
      <c r="B431" s="417" t="s">
        <v>200</v>
      </c>
      <c r="C431" s="1028" t="str">
        <f>'Class-9'!$ED$3</f>
        <v>S.U.P.W.</v>
      </c>
      <c r="D431" s="1029"/>
      <c r="E431" s="1029"/>
      <c r="F431" s="1207" t="str">
        <f>IF($J404="TC",0,IF($J404="Nso",0,VLOOKUP($A401,'Class-9'!$B$9:$GP$108,193,0)))</f>
        <v>0/100</v>
      </c>
      <c r="G431" s="1208"/>
      <c r="H431" s="463" t="str">
        <f>IF($J404="TC",0,IF($J404="Nso",0,VLOOKUP($A401,'Class-9'!$B$9:$GP$108,138,0)))</f>
        <v/>
      </c>
      <c r="I431" s="1094"/>
      <c r="J431" s="1095"/>
      <c r="K431" s="1095"/>
      <c r="L431" s="1095"/>
      <c r="M431" s="1095"/>
      <c r="N431" s="1095"/>
      <c r="O431" s="1096"/>
    </row>
    <row r="432" spans="1:15" ht="33.75" customHeight="1">
      <c r="A432" s="1138"/>
      <c r="B432" s="417" t="s">
        <v>200</v>
      </c>
      <c r="C432" s="1028" t="str">
        <f>'Class-9'!$EJ$3</f>
        <v>ART EDUCATION</v>
      </c>
      <c r="D432" s="1029"/>
      <c r="E432" s="1029"/>
      <c r="F432" s="1207" t="str">
        <f>IF($J403="TC",0,IF($J403="Nso",0,VLOOKUP($A401,'Class-9'!$B$9:$GP$108,197,0)))</f>
        <v>0/100</v>
      </c>
      <c r="G432" s="1208"/>
      <c r="H432" s="463" t="str">
        <f>IF($J403="TC",0,IF($J403="Nso",0,VLOOKUP($A401,'Class-9'!$B$9:$GP$108,144,0)))</f>
        <v/>
      </c>
      <c r="I432" s="1032" t="s">
        <v>92</v>
      </c>
      <c r="J432" s="1033"/>
      <c r="K432" s="1033"/>
      <c r="L432" s="1033"/>
      <c r="M432" s="1033"/>
      <c r="N432" s="1033"/>
      <c r="O432" s="1034"/>
    </row>
    <row r="433" spans="1:16" ht="33.75" customHeight="1" thickBot="1">
      <c r="A433" s="1138"/>
      <c r="B433" s="417" t="s">
        <v>200</v>
      </c>
      <c r="C433" s="1035" t="str">
        <f>'Class-9'!$EP$3</f>
        <v>H &amp; C RAJ</v>
      </c>
      <c r="D433" s="1036"/>
      <c r="E433" s="1036"/>
      <c r="F433" s="1209" t="str">
        <f>IF($J404="TC",0,IF($J404="Nso",0,VLOOKUP($A401,'Class-9'!$B$9:$GU$108,201,0)))</f>
        <v>0/200</v>
      </c>
      <c r="G433" s="1210"/>
      <c r="H433" s="464" t="str">
        <f>IF($J404="TC",0,IF($J404="Nso",0,VLOOKUP($A401,'Class-9'!$B$9:$GU$108,156,0)))</f>
        <v/>
      </c>
      <c r="I433" s="1032" t="s">
        <v>73</v>
      </c>
      <c r="J433" s="1033"/>
      <c r="K433" s="1033"/>
      <c r="L433" s="1033"/>
      <c r="M433" s="1033"/>
      <c r="N433" s="1033"/>
      <c r="O433" s="1034"/>
    </row>
    <row r="434" spans="1:16" ht="33.75" customHeight="1">
      <c r="A434" s="1138"/>
      <c r="B434" s="417" t="s">
        <v>200</v>
      </c>
      <c r="C434" s="1046" t="s">
        <v>204</v>
      </c>
      <c r="D434" s="1047"/>
      <c r="E434" s="1048"/>
      <c r="F434" s="1211" t="s">
        <v>205</v>
      </c>
      <c r="G434" s="1212"/>
      <c r="H434" s="465" t="s">
        <v>34</v>
      </c>
      <c r="I434" s="1039" t="s">
        <v>74</v>
      </c>
      <c r="J434" s="1033"/>
      <c r="K434" s="1033"/>
      <c r="L434" s="1033"/>
      <c r="M434" s="1033"/>
      <c r="N434" s="1033"/>
      <c r="O434" s="1034"/>
    </row>
    <row r="435" spans="1:16" ht="33.75" customHeight="1">
      <c r="A435" s="1138"/>
      <c r="B435" s="417" t="s">
        <v>200</v>
      </c>
      <c r="C435" s="1049"/>
      <c r="D435" s="1050"/>
      <c r="E435" s="1051"/>
      <c r="F435" s="1213" t="s">
        <v>206</v>
      </c>
      <c r="G435" s="1214"/>
      <c r="H435" s="466" t="s">
        <v>203</v>
      </c>
      <c r="I435" s="1040" t="s">
        <v>75</v>
      </c>
      <c r="J435" s="1041"/>
      <c r="K435" s="1041"/>
      <c r="L435" s="1041"/>
      <c r="M435" s="1041"/>
      <c r="N435" s="1041"/>
      <c r="O435" s="1042"/>
    </row>
    <row r="436" spans="1:16" ht="33.75" customHeight="1">
      <c r="A436" s="1138"/>
      <c r="B436" s="417" t="s">
        <v>200</v>
      </c>
      <c r="C436" s="1049"/>
      <c r="D436" s="1050"/>
      <c r="E436" s="1051"/>
      <c r="F436" s="1213" t="s">
        <v>210</v>
      </c>
      <c r="G436" s="1214"/>
      <c r="H436" s="466" t="s">
        <v>68</v>
      </c>
      <c r="I436" s="1043"/>
      <c r="J436" s="1044"/>
      <c r="K436" s="1044"/>
      <c r="L436" s="1044"/>
      <c r="M436" s="1044"/>
      <c r="N436" s="1044"/>
      <c r="O436" s="1045"/>
    </row>
    <row r="437" spans="1:16" ht="33.75" customHeight="1">
      <c r="A437" s="1138"/>
      <c r="B437" s="417" t="s">
        <v>200</v>
      </c>
      <c r="C437" s="1049"/>
      <c r="D437" s="1050"/>
      <c r="E437" s="1051"/>
      <c r="F437" s="1213" t="s">
        <v>211</v>
      </c>
      <c r="G437" s="1214"/>
      <c r="H437" s="466" t="s">
        <v>69</v>
      </c>
      <c r="I437" s="1043"/>
      <c r="J437" s="1044"/>
      <c r="K437" s="1044"/>
      <c r="L437" s="1044"/>
      <c r="M437" s="1044"/>
      <c r="N437" s="1044"/>
      <c r="O437" s="1045"/>
    </row>
    <row r="438" spans="1:16" ht="33.75" customHeight="1">
      <c r="A438" s="1138"/>
      <c r="B438" s="417" t="s">
        <v>200</v>
      </c>
      <c r="C438" s="1049"/>
      <c r="D438" s="1050"/>
      <c r="E438" s="1051"/>
      <c r="F438" s="1213" t="s">
        <v>120</v>
      </c>
      <c r="G438" s="1214"/>
      <c r="H438" s="466" t="s">
        <v>71</v>
      </c>
      <c r="I438" s="1022" t="s">
        <v>93</v>
      </c>
      <c r="J438" s="1023"/>
      <c r="K438" s="1023"/>
      <c r="L438" s="1023"/>
      <c r="M438" s="1023"/>
      <c r="N438" s="1023"/>
      <c r="O438" s="1024"/>
    </row>
    <row r="439" spans="1:16" ht="33.75" customHeight="1" thickBot="1">
      <c r="A439" s="1138"/>
      <c r="B439" s="418" t="s">
        <v>200</v>
      </c>
      <c r="C439" s="1052"/>
      <c r="D439" s="1053"/>
      <c r="E439" s="1054"/>
      <c r="F439" s="1215" t="s">
        <v>208</v>
      </c>
      <c r="G439" s="1216"/>
      <c r="H439" s="467" t="s">
        <v>70</v>
      </c>
      <c r="I439" s="1025"/>
      <c r="J439" s="1026"/>
      <c r="K439" s="1026"/>
      <c r="L439" s="1026"/>
      <c r="M439" s="1026"/>
      <c r="N439" s="1026"/>
      <c r="O439" s="1027"/>
    </row>
    <row r="440" spans="1:16" ht="121.5" customHeight="1" thickTop="1">
      <c r="A440" s="437" t="s">
        <v>191</v>
      </c>
    </row>
    <row r="441" spans="1:16" ht="24.75" customHeight="1" thickBot="1">
      <c r="A441" s="471">
        <f>A401+1</f>
        <v>12</v>
      </c>
      <c r="B441" s="1137" t="s">
        <v>56</v>
      </c>
      <c r="C441" s="1137"/>
      <c r="D441" s="1137"/>
      <c r="E441" s="1137"/>
      <c r="F441" s="1137"/>
      <c r="G441" s="1137"/>
      <c r="H441" s="1137"/>
      <c r="I441" s="1137"/>
      <c r="J441" s="1137"/>
      <c r="K441" s="1137"/>
      <c r="L441" s="1137"/>
      <c r="M441" s="1137"/>
      <c r="N441" s="1137"/>
      <c r="O441" s="1137"/>
    </row>
    <row r="442" spans="1:16" s="430" customFormat="1" ht="66" customHeight="1" thickTop="1">
      <c r="A442" s="1138"/>
      <c r="B442" s="1139"/>
      <c r="C442" s="1140"/>
      <c r="D442" s="1225" t="str">
        <f>Master!$E$8</f>
        <v>Govt. Sr. Secondary School Raimalwada</v>
      </c>
      <c r="E442" s="1226"/>
      <c r="F442" s="1226"/>
      <c r="G442" s="1226"/>
      <c r="H442" s="1226"/>
      <c r="I442" s="1226"/>
      <c r="J442" s="1226"/>
      <c r="K442" s="1226"/>
      <c r="L442" s="1226"/>
      <c r="M442" s="1226"/>
      <c r="N442" s="1226"/>
      <c r="O442" s="1227"/>
    </row>
    <row r="443" spans="1:16" ht="26.25" customHeight="1" thickBot="1">
      <c r="A443" s="1138"/>
      <c r="B443" s="1141"/>
      <c r="C443" s="1142"/>
      <c r="D443" s="1146" t="str">
        <f>Master!$E$11</f>
        <v>P.S.-Bapini (Jodhpur)</v>
      </c>
      <c r="E443" s="1147"/>
      <c r="F443" s="1147"/>
      <c r="G443" s="1147"/>
      <c r="H443" s="1147"/>
      <c r="I443" s="1147"/>
      <c r="J443" s="1147"/>
      <c r="K443" s="1147"/>
      <c r="L443" s="1147"/>
      <c r="M443" s="1147"/>
      <c r="N443" s="1147"/>
      <c r="O443" s="1148"/>
    </row>
    <row r="444" spans="1:16" ht="21.75" customHeight="1">
      <c r="A444" s="1138"/>
      <c r="B444" s="262"/>
      <c r="C444" s="1149" t="s">
        <v>183</v>
      </c>
      <c r="D444" s="1150"/>
      <c r="E444" s="1150"/>
      <c r="F444" s="1150"/>
      <c r="G444" s="1151"/>
      <c r="H444" s="1158" t="s">
        <v>156</v>
      </c>
      <c r="I444" s="1158"/>
      <c r="J444" s="1161">
        <f>VLOOKUP($A441,'Class-9'!$B$9:$K$108,6)</f>
        <v>0</v>
      </c>
      <c r="K444" s="1162"/>
      <c r="L444" s="1167" t="s">
        <v>76</v>
      </c>
      <c r="M444" s="1168"/>
      <c r="N444" s="1169" t="str">
        <f>Master!$E$14</f>
        <v>08151106901</v>
      </c>
      <c r="O444" s="1170"/>
    </row>
    <row r="445" spans="1:16" ht="21.75" customHeight="1">
      <c r="A445" s="1138"/>
      <c r="B445" s="37"/>
      <c r="C445" s="1152"/>
      <c r="D445" s="1153"/>
      <c r="E445" s="1153"/>
      <c r="F445" s="1153"/>
      <c r="G445" s="1154"/>
      <c r="H445" s="1159"/>
      <c r="I445" s="1159"/>
      <c r="J445" s="1163"/>
      <c r="K445" s="1164"/>
      <c r="L445" s="1171" t="s">
        <v>72</v>
      </c>
      <c r="M445" s="1172"/>
      <c r="N445" s="1172"/>
      <c r="O445" s="1173"/>
      <c r="P445" s="104" t="s">
        <v>191</v>
      </c>
    </row>
    <row r="446" spans="1:16" ht="21.75" customHeight="1" thickBot="1">
      <c r="A446" s="1138"/>
      <c r="B446" s="37"/>
      <c r="C446" s="1155"/>
      <c r="D446" s="1156"/>
      <c r="E446" s="1156"/>
      <c r="F446" s="1156"/>
      <c r="G446" s="1157"/>
      <c r="H446" s="1160"/>
      <c r="I446" s="1160"/>
      <c r="J446" s="1165"/>
      <c r="K446" s="1166"/>
      <c r="L446" s="1174" t="s">
        <v>57</v>
      </c>
      <c r="M446" s="1175"/>
      <c r="N446" s="1176" t="str">
        <f>Master!$E$6</f>
        <v>2021-22</v>
      </c>
      <c r="O446" s="1177"/>
    </row>
    <row r="447" spans="1:16" ht="33.75" customHeight="1">
      <c r="A447" s="1138"/>
      <c r="B447" s="417" t="s">
        <v>200</v>
      </c>
      <c r="C447" s="1228" t="s">
        <v>22</v>
      </c>
      <c r="D447" s="1229"/>
      <c r="E447" s="1229"/>
      <c r="F447" s="1230"/>
      <c r="G447" s="438" t="s">
        <v>181</v>
      </c>
      <c r="H447" s="1231">
        <f>VLOOKUP($A441,'Class-9'!$B$9:$FL$108,4,0)</f>
        <v>0</v>
      </c>
      <c r="I447" s="1231"/>
      <c r="J447" s="1231"/>
      <c r="K447" s="1231"/>
      <c r="L447" s="1231"/>
      <c r="M447" s="1231"/>
      <c r="N447" s="1231"/>
      <c r="O447" s="1232"/>
    </row>
    <row r="448" spans="1:16" ht="33.75" customHeight="1">
      <c r="A448" s="1138"/>
      <c r="B448" s="417" t="s">
        <v>200</v>
      </c>
      <c r="C448" s="1233" t="s">
        <v>24</v>
      </c>
      <c r="D448" s="1234"/>
      <c r="E448" s="1234"/>
      <c r="F448" s="1235"/>
      <c r="G448" s="439" t="s">
        <v>181</v>
      </c>
      <c r="H448" s="1236">
        <f>VLOOKUP($A441,'Class-9'!$B$9:$FL$108,7,0)</f>
        <v>0</v>
      </c>
      <c r="I448" s="1236"/>
      <c r="J448" s="1236"/>
      <c r="K448" s="1236"/>
      <c r="L448" s="1236"/>
      <c r="M448" s="1236"/>
      <c r="N448" s="1236"/>
      <c r="O448" s="1237"/>
    </row>
    <row r="449" spans="1:15" ht="33.75" customHeight="1">
      <c r="A449" s="1138"/>
      <c r="B449" s="417" t="s">
        <v>200</v>
      </c>
      <c r="C449" s="1233" t="s">
        <v>25</v>
      </c>
      <c r="D449" s="1234"/>
      <c r="E449" s="1234"/>
      <c r="F449" s="1235"/>
      <c r="G449" s="439" t="s">
        <v>181</v>
      </c>
      <c r="H449" s="1236">
        <f>VLOOKUP($A441,'Class-9'!$B$9:$FL$108,8,0)</f>
        <v>0</v>
      </c>
      <c r="I449" s="1236"/>
      <c r="J449" s="1236"/>
      <c r="K449" s="1236"/>
      <c r="L449" s="1236"/>
      <c r="M449" s="1236"/>
      <c r="N449" s="1236"/>
      <c r="O449" s="1237"/>
    </row>
    <row r="450" spans="1:15" ht="33.75" customHeight="1">
      <c r="A450" s="1138"/>
      <c r="B450" s="417" t="s">
        <v>200</v>
      </c>
      <c r="C450" s="1233" t="s">
        <v>58</v>
      </c>
      <c r="D450" s="1234"/>
      <c r="E450" s="1234"/>
      <c r="F450" s="1235"/>
      <c r="G450" s="439" t="s">
        <v>181</v>
      </c>
      <c r="H450" s="1236">
        <f>VLOOKUP($A441,'Class-9'!$B$9:$FL$108,9,0)</f>
        <v>0</v>
      </c>
      <c r="I450" s="1236"/>
      <c r="J450" s="1236"/>
      <c r="K450" s="1236"/>
      <c r="L450" s="1236"/>
      <c r="M450" s="1236"/>
      <c r="N450" s="1236"/>
      <c r="O450" s="1237"/>
    </row>
    <row r="451" spans="1:15" ht="33.75" customHeight="1">
      <c r="A451" s="1138"/>
      <c r="B451" s="417" t="s">
        <v>200</v>
      </c>
      <c r="C451" s="1233" t="s">
        <v>59</v>
      </c>
      <c r="D451" s="1234"/>
      <c r="E451" s="1234"/>
      <c r="F451" s="1235"/>
      <c r="G451" s="439" t="s">
        <v>181</v>
      </c>
      <c r="H451" s="1238" t="str">
        <f>CONCATENATE('Class-9'!$G$4,'Class-9'!$J$4)</f>
        <v>9(A)</v>
      </c>
      <c r="I451" s="1236"/>
      <c r="J451" s="1236"/>
      <c r="K451" s="1236"/>
      <c r="L451" s="1236"/>
      <c r="M451" s="1236"/>
      <c r="N451" s="1236"/>
      <c r="O451" s="1237"/>
    </row>
    <row r="452" spans="1:15" ht="33.75" customHeight="1" thickBot="1">
      <c r="A452" s="1138"/>
      <c r="B452" s="417" t="s">
        <v>200</v>
      </c>
      <c r="C452" s="1239" t="s">
        <v>27</v>
      </c>
      <c r="D452" s="1240"/>
      <c r="E452" s="1240"/>
      <c r="F452" s="1241"/>
      <c r="G452" s="440" t="s">
        <v>181</v>
      </c>
      <c r="H452" s="1242">
        <f>VLOOKUP($A441,'Class-9'!$B$9:$FL$108,10,0)</f>
        <v>0</v>
      </c>
      <c r="I452" s="1242"/>
      <c r="J452" s="1242"/>
      <c r="K452" s="1242"/>
      <c r="L452" s="1242"/>
      <c r="M452" s="1242"/>
      <c r="N452" s="1242"/>
      <c r="O452" s="1243"/>
    </row>
    <row r="453" spans="1:15" ht="33.75" customHeight="1">
      <c r="A453" s="1138"/>
      <c r="B453" s="417" t="s">
        <v>200</v>
      </c>
      <c r="C453" s="1244" t="s">
        <v>60</v>
      </c>
      <c r="D453" s="1245"/>
      <c r="E453" s="1248" t="s">
        <v>81</v>
      </c>
      <c r="F453" s="1248" t="s">
        <v>82</v>
      </c>
      <c r="G453" s="1250" t="s">
        <v>32</v>
      </c>
      <c r="H453" s="1252" t="s">
        <v>61</v>
      </c>
      <c r="I453" s="1252"/>
      <c r="J453" s="1253"/>
      <c r="K453" s="1254" t="s">
        <v>97</v>
      </c>
      <c r="L453" s="1255"/>
      <c r="M453" s="1256"/>
      <c r="N453" s="1248" t="s">
        <v>88</v>
      </c>
      <c r="O453" s="1218" t="s">
        <v>118</v>
      </c>
    </row>
    <row r="454" spans="1:15" ht="33.75" customHeight="1">
      <c r="A454" s="1138"/>
      <c r="B454" s="417" t="s">
        <v>200</v>
      </c>
      <c r="C454" s="1246"/>
      <c r="D454" s="1247"/>
      <c r="E454" s="1249"/>
      <c r="F454" s="1249"/>
      <c r="G454" s="1251"/>
      <c r="H454" s="468" t="s">
        <v>31</v>
      </c>
      <c r="I454" s="470" t="s">
        <v>194</v>
      </c>
      <c r="J454" s="469" t="s">
        <v>32</v>
      </c>
      <c r="K454" s="468" t="s">
        <v>31</v>
      </c>
      <c r="L454" s="470" t="s">
        <v>194</v>
      </c>
      <c r="M454" s="469" t="s">
        <v>32</v>
      </c>
      <c r="N454" s="1249"/>
      <c r="O454" s="1219"/>
    </row>
    <row r="455" spans="1:15" ht="48" customHeight="1" thickBot="1">
      <c r="A455" s="1138"/>
      <c r="B455" s="417" t="s">
        <v>200</v>
      </c>
      <c r="C455" s="1102" t="s">
        <v>62</v>
      </c>
      <c r="D455" s="1103"/>
      <c r="E455" s="441">
        <f>'Class-9'!$L$7</f>
        <v>10</v>
      </c>
      <c r="F455" s="441">
        <f>'Class-9'!$M$7</f>
        <v>10</v>
      </c>
      <c r="G455" s="442">
        <f>SUM(E455:F455)</f>
        <v>20</v>
      </c>
      <c r="H455" s="441">
        <f>'Class-9'!$O$7</f>
        <v>24</v>
      </c>
      <c r="I455" s="441">
        <f>'Class-9'!$P$7</f>
        <v>6</v>
      </c>
      <c r="J455" s="442">
        <f>SUM(H455:I455)</f>
        <v>30</v>
      </c>
      <c r="K455" s="441">
        <f>'Class-9'!$R$7</f>
        <v>40</v>
      </c>
      <c r="L455" s="441">
        <f>'Class-9'!$S$7</f>
        <v>10</v>
      </c>
      <c r="M455" s="442">
        <f>SUM(K455:L455)</f>
        <v>50</v>
      </c>
      <c r="N455" s="441">
        <f>SUM(G455,J455,M455)</f>
        <v>100</v>
      </c>
      <c r="O455" s="1220"/>
    </row>
    <row r="456" spans="1:15" ht="48" customHeight="1">
      <c r="A456" s="1138"/>
      <c r="B456" s="417" t="s">
        <v>200</v>
      </c>
      <c r="C456" s="1104" t="str">
        <f>'Class-9'!$L$3</f>
        <v>HINDI</v>
      </c>
      <c r="D456" s="1105"/>
      <c r="E456" s="443">
        <f>IF($J444="TC",0,IF($J444="Nso",0,VLOOKUP($A441,'Class-9'!$B$9:$FL$108,11,0)))</f>
        <v>0</v>
      </c>
      <c r="F456" s="443">
        <f>IF($J444="TC",0,IF($J444="Nso",0,VLOOKUP($A441,'Class-9'!$B$9:$FL$108,12,0)))</f>
        <v>0</v>
      </c>
      <c r="G456" s="444">
        <f t="shared" ref="G456:G463" si="44">SUM(E456:F456)</f>
        <v>0</v>
      </c>
      <c r="H456" s="443">
        <f>IF($J444="TC",0,IF($J444="Nso",0,VLOOKUP($A441,'Class-9'!$B$9:$FL$108,14,0)))</f>
        <v>0</v>
      </c>
      <c r="I456" s="443">
        <f>IF($J444="TC",0,IF($J444="Nso",0,VLOOKUP($A441,'Class-9'!$B$9:$FL$108,15,0)))</f>
        <v>0</v>
      </c>
      <c r="J456" s="444">
        <f t="shared" ref="J456:J463" si="45">SUM(H456:I456)</f>
        <v>0</v>
      </c>
      <c r="K456" s="443">
        <f>IF($J444="TC",0,IF($J444="Nso",0,VLOOKUP($A441,'Class-9'!$B$9:$FL$108,17,0)))</f>
        <v>0</v>
      </c>
      <c r="L456" s="443">
        <f>IF($J444="Nso",0,VLOOKUP($A441,'Class-9'!$B$9:$FL$108,18,0))</f>
        <v>0</v>
      </c>
      <c r="M456" s="444">
        <f t="shared" ref="M456:M463" si="46">SUM(K456:L456)</f>
        <v>0</v>
      </c>
      <c r="N456" s="443">
        <f t="shared" ref="N456:N463" si="47">SUM(G456,J456,M456)</f>
        <v>0</v>
      </c>
      <c r="O456" s="457" t="str">
        <f>IF($J444="TC",0,IF($J444="Nso",0,VLOOKUP($A441,'Class-9'!$B$9:$FL$108,24,0)))</f>
        <v/>
      </c>
    </row>
    <row r="457" spans="1:15" ht="48" customHeight="1" thickBot="1">
      <c r="A457" s="1138"/>
      <c r="B457" s="417" t="s">
        <v>200</v>
      </c>
      <c r="C457" s="1106" t="str">
        <f>'Class-9'!$Z$3</f>
        <v>ENGLISH</v>
      </c>
      <c r="D457" s="1107"/>
      <c r="E457" s="445">
        <f>IF($J444="TC",0,IF($J444="Nso",0,VLOOKUP($A441,'Class-9'!$B$9:$FL$108,25,0)))</f>
        <v>0</v>
      </c>
      <c r="F457" s="445">
        <f>IF($J444="TC",0,IF($J444="Nso",0,VLOOKUP($A441,'Class-9'!$B$9:$FL$108,26,0)))</f>
        <v>0</v>
      </c>
      <c r="G457" s="446">
        <f t="shared" si="44"/>
        <v>0</v>
      </c>
      <c r="H457" s="447">
        <f>IF($J444="TC",0,IF($J444="Nso",0,VLOOKUP($A441,'Class-9'!$B$9:$FL$108,28,0)))</f>
        <v>0</v>
      </c>
      <c r="I457" s="445">
        <f>IF($J444="TC",0,IF($J444="Nso",0,VLOOKUP($A441,'Class-9'!$B$9:$FL$108,29,0)))</f>
        <v>0</v>
      </c>
      <c r="J457" s="446">
        <f t="shared" si="45"/>
        <v>0</v>
      </c>
      <c r="K457" s="445">
        <f>IF($J444="TC",0,IF($J444="Nso",0,VLOOKUP($A441,'Class-9'!$B$9:$FL$108,31,0)))</f>
        <v>0</v>
      </c>
      <c r="L457" s="445">
        <f>IF($J444="Nso",0,VLOOKUP($A441,'Class-9'!$B$9:$FL$108,32,0))</f>
        <v>0</v>
      </c>
      <c r="M457" s="446">
        <f t="shared" si="46"/>
        <v>0</v>
      </c>
      <c r="N457" s="445">
        <f t="shared" si="47"/>
        <v>0</v>
      </c>
      <c r="O457" s="458" t="str">
        <f>IF($J444="TC",0,IF($J444="Nso",0,VLOOKUP($A441,'Class-9'!$B$9:$FL$108,38,0)))</f>
        <v/>
      </c>
    </row>
    <row r="458" spans="1:15" ht="48" customHeight="1" thickBot="1">
      <c r="A458" s="1138"/>
      <c r="B458" s="417" t="s">
        <v>200</v>
      </c>
      <c r="C458" s="1108" t="s">
        <v>62</v>
      </c>
      <c r="D458" s="1109"/>
      <c r="E458" s="448">
        <f>'Class-9'!$AN$7</f>
        <v>20</v>
      </c>
      <c r="F458" s="448">
        <f>'Class-9'!$AO$7</f>
        <v>20</v>
      </c>
      <c r="G458" s="449">
        <f t="shared" si="44"/>
        <v>40</v>
      </c>
      <c r="H458" s="448">
        <f>'Class-9'!$AQ$7</f>
        <v>48</v>
      </c>
      <c r="I458" s="448">
        <f>'Class-9'!$AR$7</f>
        <v>12</v>
      </c>
      <c r="J458" s="449">
        <f t="shared" si="45"/>
        <v>60</v>
      </c>
      <c r="K458" s="448">
        <f>'Class-9'!$AT$7</f>
        <v>80</v>
      </c>
      <c r="L458" s="448">
        <f>'Class-9'!$AU$7</f>
        <v>20</v>
      </c>
      <c r="M458" s="449">
        <f t="shared" si="46"/>
        <v>100</v>
      </c>
      <c r="N458" s="448">
        <f t="shared" si="47"/>
        <v>200</v>
      </c>
      <c r="O458" s="427" t="s">
        <v>201</v>
      </c>
    </row>
    <row r="459" spans="1:15" ht="48" customHeight="1">
      <c r="A459" s="1138"/>
      <c r="B459" s="417" t="s">
        <v>200</v>
      </c>
      <c r="C459" s="1110" t="str">
        <f>'Class-9'!$AN$3</f>
        <v>SANSKRIT-I</v>
      </c>
      <c r="D459" s="1111"/>
      <c r="E459" s="443">
        <f>IF($J444="TC",0,IF($J444="Nso",0,VLOOKUP($A441,'Class-9'!$B$9:$FL$108,39,0)))</f>
        <v>0</v>
      </c>
      <c r="F459" s="443">
        <f>IF($J444="TC",0,IF($J444="TC",0,IF($J444="Nso",0,VLOOKUP($A441,'Class-9'!$B$9:$FL$108,40,0))))</f>
        <v>0</v>
      </c>
      <c r="G459" s="450">
        <f t="shared" si="44"/>
        <v>0</v>
      </c>
      <c r="H459" s="451">
        <f>IF($J444="TC",0,IF($J444="Nso",0,VLOOKUP($A441,'Class-9'!$B$9:$FL$108,42,0)))</f>
        <v>0</v>
      </c>
      <c r="I459" s="443">
        <f>IF($J444="TC",0,IF($J444="Nso",0,VLOOKUP($A441,'Class-9'!$B$9:$FL$108,43,0)))</f>
        <v>0</v>
      </c>
      <c r="J459" s="450">
        <f t="shared" si="45"/>
        <v>0</v>
      </c>
      <c r="K459" s="443">
        <f>IF($J444="TC",0,IF($J444="Nso",0,VLOOKUP($A441,'Class-9'!$B$9:$FL$108,45,0)))</f>
        <v>0</v>
      </c>
      <c r="L459" s="443">
        <f>IF($J444="Nso",0,VLOOKUP($A441,'Class-9'!$B$9:$FL$108,46,0))</f>
        <v>0</v>
      </c>
      <c r="M459" s="450">
        <f t="shared" si="46"/>
        <v>0</v>
      </c>
      <c r="N459" s="443">
        <f t="shared" si="47"/>
        <v>0</v>
      </c>
      <c r="O459" s="457" t="str">
        <f>IF($J444="TC",0,IF($J444="Nso",0,VLOOKUP($A441,'Class-9'!$B$9:$FL$108,52,0)))</f>
        <v/>
      </c>
    </row>
    <row r="460" spans="1:15" ht="48" customHeight="1">
      <c r="A460" s="1138"/>
      <c r="B460" s="417" t="s">
        <v>200</v>
      </c>
      <c r="C460" s="1112" t="str">
        <f>'Class-9'!$BB$3</f>
        <v>SANSKRIT-II</v>
      </c>
      <c r="D460" s="1113"/>
      <c r="E460" s="443">
        <f>IF($J444="TC",0,IF($J444="Nso",0,VLOOKUP($A441,'Class-9'!$B$9:$FL$108,53,0)))</f>
        <v>0</v>
      </c>
      <c r="F460" s="443">
        <f>IF($J444="TC",0,IF($J444="Nso",0,VLOOKUP($A441,'Class-9'!$B$9:$FL$108,54,0)))</f>
        <v>0</v>
      </c>
      <c r="G460" s="452">
        <f t="shared" si="44"/>
        <v>0</v>
      </c>
      <c r="H460" s="453">
        <f>IF($J444="TC",0,IF($J444="Nso",0,VLOOKUP($A441,'Class-9'!$B$9:$FL$108,56,0)))</f>
        <v>0</v>
      </c>
      <c r="I460" s="443">
        <f>IF($J444="TC",0,IF($J444="Nso",0,VLOOKUP($A441,'Class-9'!$B$9:$FL$108,57,0)))</f>
        <v>0</v>
      </c>
      <c r="J460" s="452">
        <f t="shared" si="45"/>
        <v>0</v>
      </c>
      <c r="K460" s="443">
        <f>IF($J444="TC",0,IF($J444="Nso",0,VLOOKUP($A441,'Class-9'!$B$9:$FL$108,59,0)))</f>
        <v>0</v>
      </c>
      <c r="L460" s="443">
        <f>IF($J444="Nso",0,VLOOKUP($A441,'Class-9'!$B$9:$FL$108,60,0))</f>
        <v>0</v>
      </c>
      <c r="M460" s="452">
        <f t="shared" si="46"/>
        <v>0</v>
      </c>
      <c r="N460" s="443">
        <f t="shared" si="47"/>
        <v>0</v>
      </c>
      <c r="O460" s="457" t="str">
        <f>IF($J444="TC",0,IF($J444="Nso",0,VLOOKUP($A441,'Class-9'!$B$9:$FL$108,66,0)))</f>
        <v/>
      </c>
    </row>
    <row r="461" spans="1:15" ht="48" customHeight="1">
      <c r="A461" s="1138"/>
      <c r="B461" s="417" t="s">
        <v>200</v>
      </c>
      <c r="C461" s="1112" t="str">
        <f>'Class-9'!$BP$3</f>
        <v>MATHEMATICS</v>
      </c>
      <c r="D461" s="1113"/>
      <c r="E461" s="443">
        <f>IF($J444="TC",0,IF($J444="Nso",0,VLOOKUP($A441,'Class-9'!$B$9:$FL$108,67,0)))</f>
        <v>0</v>
      </c>
      <c r="F461" s="443">
        <f>IF($J444="TC",0,IF($J444="Nso",0,VLOOKUP($A441,'Class-9'!$B$9:$FL$108,68,0)))</f>
        <v>0</v>
      </c>
      <c r="G461" s="452">
        <f t="shared" si="44"/>
        <v>0</v>
      </c>
      <c r="H461" s="453">
        <f>IF($J444="TC",0,IF($J444="Nso",0,VLOOKUP($A441,'Class-9'!$B$9:$FL$108,70,0)))</f>
        <v>0</v>
      </c>
      <c r="I461" s="443">
        <f>IF($J444="TC",0,IF($J444="Nso",0,VLOOKUP($A441,'Class-9'!$B$9:$FL$108,71,0)))</f>
        <v>0</v>
      </c>
      <c r="J461" s="452">
        <f t="shared" si="45"/>
        <v>0</v>
      </c>
      <c r="K461" s="443">
        <f>IF($J444="TC",0,IF($J444="Nso",0,VLOOKUP($A441,'Class-9'!$B$9:$FL$108,73,0)))</f>
        <v>0</v>
      </c>
      <c r="L461" s="443">
        <f>IF($J444="Nso",0,VLOOKUP($A441,'Class-9'!$B$9:$FL$108,74,0))</f>
        <v>0</v>
      </c>
      <c r="M461" s="452">
        <f t="shared" si="46"/>
        <v>0</v>
      </c>
      <c r="N461" s="443">
        <f t="shared" si="47"/>
        <v>0</v>
      </c>
      <c r="O461" s="457" t="str">
        <f>IF($J444="TC",0,IF($J444="Nso",0,VLOOKUP($A441,'Class-9'!$B$9:$FL$108,80,0)))</f>
        <v/>
      </c>
    </row>
    <row r="462" spans="1:15" ht="48" customHeight="1">
      <c r="A462" s="1138"/>
      <c r="B462" s="417" t="s">
        <v>200</v>
      </c>
      <c r="C462" s="1114" t="str">
        <f>'Class-9'!$CD$3</f>
        <v>SCIENCE</v>
      </c>
      <c r="D462" s="1115"/>
      <c r="E462" s="454">
        <f>IF($J444="TC",0,IF($J444="Nso",0,VLOOKUP($A441,'Class-9'!$B$9:$FL$108,81,0)))</f>
        <v>0</v>
      </c>
      <c r="F462" s="454">
        <f>IF($J444="TC",0,IF($J444="Nso",0,VLOOKUP($A441,'Class-9'!$B$9:$FL$108,82,0)))</f>
        <v>0</v>
      </c>
      <c r="G462" s="455">
        <f t="shared" si="44"/>
        <v>0</v>
      </c>
      <c r="H462" s="456">
        <f>IF($J444="TC",0,IF($J444="Nso",0,VLOOKUP($A441,'Class-9'!$B$9:$FL$108,84,0)))</f>
        <v>0</v>
      </c>
      <c r="I462" s="454">
        <f>IF($J444="TC",0,IF($J444="Nso",0,VLOOKUP($A441,'Class-9'!$B$9:$FL$108,85,0)))</f>
        <v>0</v>
      </c>
      <c r="J462" s="455">
        <f t="shared" si="45"/>
        <v>0</v>
      </c>
      <c r="K462" s="454">
        <f>IF($J444="TC",0,IF($J444="Nso",0,VLOOKUP($A441,'Class-9'!$B$9:$FL$108,87,0)))</f>
        <v>0</v>
      </c>
      <c r="L462" s="454">
        <f>IF($J444="Nso",0,VLOOKUP($A441,'Class-9'!$B$9:$FL$108,88,0))</f>
        <v>0</v>
      </c>
      <c r="M462" s="455">
        <f t="shared" si="46"/>
        <v>0</v>
      </c>
      <c r="N462" s="454">
        <f t="shared" si="47"/>
        <v>0</v>
      </c>
      <c r="O462" s="459" t="str">
        <f>IF($J444="TC",0,IF($J444="Nso",0,VLOOKUP($A441,'Class-9'!$B$9:$FL$108,94,0)))</f>
        <v/>
      </c>
    </row>
    <row r="463" spans="1:15" ht="48" customHeight="1" thickBot="1">
      <c r="A463" s="1138"/>
      <c r="B463" s="417" t="s">
        <v>200</v>
      </c>
      <c r="C463" s="1114" t="str">
        <f>'Class-9'!$CR$3</f>
        <v>SOCIAL SCIENCE</v>
      </c>
      <c r="D463" s="1115"/>
      <c r="E463" s="454">
        <f>IF($J445="TC",0,IF($J444="Nso",0,VLOOKUP($A441,'Class-9'!$B$9:$FL$108,95,0)))</f>
        <v>0</v>
      </c>
      <c r="F463" s="454">
        <f>IF($J445="TC",0,IF($J444="Nso",0,VLOOKUP($A441,'Class-9'!$B$9:$FL$108,96,0)))</f>
        <v>0</v>
      </c>
      <c r="G463" s="455">
        <f t="shared" si="44"/>
        <v>0</v>
      </c>
      <c r="H463" s="456">
        <f>IF($J445="TC",0,IF($J444="Nso",0,VLOOKUP($A441,'Class-9'!$B$9:$FL$108,98,0)))</f>
        <v>0</v>
      </c>
      <c r="I463" s="454">
        <f>IF($J445="TC",0,IF($J444="Nso",0,VLOOKUP($A441,'Class-9'!$B$9:$FL$108,99,0)))</f>
        <v>0</v>
      </c>
      <c r="J463" s="455">
        <f t="shared" si="45"/>
        <v>0</v>
      </c>
      <c r="K463" s="454">
        <f>IF($J445="TC",0,IF($J444="Nso",0,VLOOKUP($A441,'Class-9'!$B$9:$FL$108,101,0)))</f>
        <v>0</v>
      </c>
      <c r="L463" s="454">
        <f>IF($J445="Nso",0,VLOOKUP($A441,'Class-9'!$B$9:$FL$108,102,0))</f>
        <v>0</v>
      </c>
      <c r="M463" s="455">
        <f t="shared" si="46"/>
        <v>0</v>
      </c>
      <c r="N463" s="454">
        <f t="shared" si="47"/>
        <v>0</v>
      </c>
      <c r="O463" s="459" t="str">
        <f>IF($J445="TC",0,IF($J444="Nso",0,VLOOKUP($A441,'Class-9'!$B$9:$FL$108,108,0)))</f>
        <v/>
      </c>
    </row>
    <row r="464" spans="1:15" ht="33.75" customHeight="1">
      <c r="A464" s="1138"/>
      <c r="B464" s="417" t="s">
        <v>200</v>
      </c>
      <c r="C464" s="1116" t="s">
        <v>89</v>
      </c>
      <c r="D464" s="1117"/>
      <c r="E464" s="1118"/>
      <c r="F464" s="1122" t="s">
        <v>90</v>
      </c>
      <c r="G464" s="1123"/>
      <c r="H464" s="1124" t="s">
        <v>91</v>
      </c>
      <c r="I464" s="1125"/>
      <c r="J464" s="1126" t="s">
        <v>47</v>
      </c>
      <c r="K464" s="1127"/>
      <c r="L464" s="415" t="s">
        <v>111</v>
      </c>
      <c r="M464" s="1221" t="s">
        <v>45</v>
      </c>
      <c r="N464" s="1222"/>
      <c r="O464" s="416" t="s">
        <v>49</v>
      </c>
    </row>
    <row r="465" spans="1:15" ht="33.75" customHeight="1" thickBot="1">
      <c r="A465" s="1138"/>
      <c r="B465" s="417" t="s">
        <v>200</v>
      </c>
      <c r="C465" s="1119"/>
      <c r="D465" s="1120"/>
      <c r="E465" s="1121"/>
      <c r="F465" s="1130">
        <f>IF($J444="TC",0,IF($J444="Nso",0,VLOOKUP($A441,'Class-9'!$B$9:$FL$108,160,0)))</f>
        <v>0</v>
      </c>
      <c r="G465" s="1131"/>
      <c r="H465" s="1130">
        <f>IF($J444="TC",0,IF($J444="Nso",0,VLOOKUP($A441,'Class-9'!$B$9:$FL$108,161,0)))</f>
        <v>0</v>
      </c>
      <c r="I465" s="1131"/>
      <c r="J465" s="1132">
        <f>IF($J444="TC",0,IF($J444="Nso",0,VLOOKUP($A441,'Class-9'!$B$9:$FL$108,162,0)))</f>
        <v>0</v>
      </c>
      <c r="K465" s="1133"/>
      <c r="L465" s="259" t="str">
        <f>IF($J444="TC",0,IF($J444="Nso",0,VLOOKUP($A441,'Class-9'!$B$9:$FL$108,163,0)))</f>
        <v/>
      </c>
      <c r="M465" s="1223" t="str">
        <f>IF($J444="TC","TC",IF($J444="Nso","NSO",VLOOKUP($A441,'Class-9'!$B$9:$FL$108,164,0)))</f>
        <v/>
      </c>
      <c r="N465" s="1224"/>
      <c r="O465" s="462" t="str">
        <f>IF($J444="Nso",0,VLOOKUP($A441,'Class-9'!$B$9:$FL$108,166,0))</f>
        <v/>
      </c>
    </row>
    <row r="466" spans="1:15" ht="33.75" customHeight="1">
      <c r="A466" s="1138"/>
      <c r="B466" s="417" t="s">
        <v>200</v>
      </c>
      <c r="C466" s="1061" t="s">
        <v>64</v>
      </c>
      <c r="D466" s="1062"/>
      <c r="E466" s="1062"/>
      <c r="F466" s="1062"/>
      <c r="G466" s="1062"/>
      <c r="H466" s="1063"/>
      <c r="I466" s="1064" t="s">
        <v>65</v>
      </c>
      <c r="J466" s="1065"/>
      <c r="K466" s="1065"/>
      <c r="L466" s="460">
        <f>VLOOKUP($A441,'Class-9'!$B$9:$FL$108,157,0)</f>
        <v>0</v>
      </c>
      <c r="M466" s="1066" t="s">
        <v>121</v>
      </c>
      <c r="N466" s="1067"/>
      <c r="O466" s="1068"/>
    </row>
    <row r="467" spans="1:15" ht="33.75" customHeight="1" thickBot="1">
      <c r="A467" s="1138"/>
      <c r="B467" s="417" t="s">
        <v>200</v>
      </c>
      <c r="C467" s="1069" t="s">
        <v>60</v>
      </c>
      <c r="D467" s="1070"/>
      <c r="E467" s="1070"/>
      <c r="F467" s="1071" t="s">
        <v>192</v>
      </c>
      <c r="G467" s="1071"/>
      <c r="H467" s="260" t="s">
        <v>53</v>
      </c>
      <c r="I467" s="1072" t="s">
        <v>66</v>
      </c>
      <c r="J467" s="1073"/>
      <c r="K467" s="1073"/>
      <c r="L467" s="461">
        <f>VLOOKUP($A441,'Class-9'!$B$9:$FL$108,158,0)</f>
        <v>0</v>
      </c>
      <c r="M467" s="1074" t="str">
        <f>IF($J444="TC",0,IF($J444="Nso",0,VLOOKUP($A441,'Class-9'!$B$9:$FL$108,159,0)))</f>
        <v/>
      </c>
      <c r="N467" s="1075"/>
      <c r="O467" s="1076"/>
    </row>
    <row r="468" spans="1:15" ht="33.75" customHeight="1">
      <c r="A468" s="1138"/>
      <c r="B468" s="417" t="s">
        <v>200</v>
      </c>
      <c r="C468" s="1069"/>
      <c r="D468" s="1070"/>
      <c r="E468" s="1070"/>
      <c r="F468" s="1071"/>
      <c r="G468" s="1071"/>
      <c r="H468" s="261" t="s">
        <v>119</v>
      </c>
      <c r="I468" s="1077" t="s">
        <v>67</v>
      </c>
      <c r="J468" s="1078"/>
      <c r="K468" s="1078"/>
      <c r="L468" s="1079">
        <f>IF($J444="TC","Transferred",IF($J444="Nso","NameSeparated",VLOOKUP($A441,'Class-9'!$B$9:$FL$108,167,0)))</f>
        <v>0</v>
      </c>
      <c r="M468" s="1079"/>
      <c r="N468" s="1079"/>
      <c r="O468" s="1080"/>
    </row>
    <row r="469" spans="1:15" ht="33.75" customHeight="1">
      <c r="A469" s="1138"/>
      <c r="B469" s="417" t="s">
        <v>200</v>
      </c>
      <c r="C469" s="1081" t="str">
        <f>'Class-9'!$DF$3</f>
        <v>Foundation Of Information Tech.</v>
      </c>
      <c r="D469" s="1082"/>
      <c r="E469" s="1083"/>
      <c r="F469" s="1217" t="str">
        <f>IF($J444="TC",0,IF($J444="Nso",0,VLOOKUP($A441,'Class-9'!$B$9:$GP$108,185,0)))</f>
        <v>0/200</v>
      </c>
      <c r="G469" s="1217"/>
      <c r="H469" s="463" t="str">
        <f>IF($J444="TC",0,IF($J444="Nso",0,VLOOKUP($A441,'Class-9'!$B$9:$GP$108,120,0)))</f>
        <v/>
      </c>
      <c r="I469" s="1085" t="s">
        <v>79</v>
      </c>
      <c r="J469" s="1086"/>
      <c r="K469" s="1086"/>
      <c r="L469" s="1087">
        <f>'Class-9'!$T$2</f>
        <v>44676</v>
      </c>
      <c r="M469" s="1088"/>
      <c r="N469" s="1088"/>
      <c r="O469" s="1089"/>
    </row>
    <row r="470" spans="1:15" ht="33.75" customHeight="1">
      <c r="A470" s="1138"/>
      <c r="B470" s="417" t="s">
        <v>200</v>
      </c>
      <c r="C470" s="1090" t="str">
        <f>'Class-9'!$DR$3</f>
        <v>Health &amp; Phy. Edu.</v>
      </c>
      <c r="D470" s="1084"/>
      <c r="E470" s="1084"/>
      <c r="F470" s="1207" t="str">
        <f>IF($J444="TC",0,IF($J444="Nso",0,VLOOKUP($A441,'Class-9'!$B$9:$GP$108,189,0)))</f>
        <v>0/200</v>
      </c>
      <c r="G470" s="1208"/>
      <c r="H470" s="463" t="str">
        <f>IF($J444="TC",0,IF($J444="Nso",0,VLOOKUP($A441,'Class-9'!$B$9:$GP$108,132,0)))</f>
        <v/>
      </c>
      <c r="I470" s="1091"/>
      <c r="J470" s="1092"/>
      <c r="K470" s="1092"/>
      <c r="L470" s="1092"/>
      <c r="M470" s="1092"/>
      <c r="N470" s="1092"/>
      <c r="O470" s="1093"/>
    </row>
    <row r="471" spans="1:15" ht="33.75" customHeight="1">
      <c r="A471" s="1138"/>
      <c r="B471" s="417" t="s">
        <v>200</v>
      </c>
      <c r="C471" s="1028" t="str">
        <f>'Class-9'!$ED$3</f>
        <v>S.U.P.W.</v>
      </c>
      <c r="D471" s="1029"/>
      <c r="E471" s="1029"/>
      <c r="F471" s="1207" t="str">
        <f>IF($J444="TC",0,IF($J444="Nso",0,VLOOKUP($A441,'Class-9'!$B$9:$GP$108,193,0)))</f>
        <v>0/100</v>
      </c>
      <c r="G471" s="1208"/>
      <c r="H471" s="463" t="str">
        <f>IF($J444="TC",0,IF($J444="Nso",0,VLOOKUP($A441,'Class-9'!$B$9:$GP$108,138,0)))</f>
        <v/>
      </c>
      <c r="I471" s="1094"/>
      <c r="J471" s="1095"/>
      <c r="K471" s="1095"/>
      <c r="L471" s="1095"/>
      <c r="M471" s="1095"/>
      <c r="N471" s="1095"/>
      <c r="O471" s="1096"/>
    </row>
    <row r="472" spans="1:15" ht="33.75" customHeight="1">
      <c r="A472" s="1138"/>
      <c r="B472" s="417" t="s">
        <v>200</v>
      </c>
      <c r="C472" s="1028" t="str">
        <f>'Class-9'!$EJ$3</f>
        <v>ART EDUCATION</v>
      </c>
      <c r="D472" s="1029"/>
      <c r="E472" s="1029"/>
      <c r="F472" s="1207" t="str">
        <f>IF($J443="TC",0,IF($J443="Nso",0,VLOOKUP($A441,'Class-9'!$B$9:$GP$108,197,0)))</f>
        <v>0/100</v>
      </c>
      <c r="G472" s="1208"/>
      <c r="H472" s="463" t="str">
        <f>IF($J443="TC",0,IF($J443="Nso",0,VLOOKUP($A441,'Class-9'!$B$9:$GP$108,144,0)))</f>
        <v/>
      </c>
      <c r="I472" s="1032" t="s">
        <v>92</v>
      </c>
      <c r="J472" s="1033"/>
      <c r="K472" s="1033"/>
      <c r="L472" s="1033"/>
      <c r="M472" s="1033"/>
      <c r="N472" s="1033"/>
      <c r="O472" s="1034"/>
    </row>
    <row r="473" spans="1:15" ht="33.75" customHeight="1" thickBot="1">
      <c r="A473" s="1138"/>
      <c r="B473" s="417" t="s">
        <v>200</v>
      </c>
      <c r="C473" s="1035" t="str">
        <f>'Class-9'!$EP$3</f>
        <v>H &amp; C RAJ</v>
      </c>
      <c r="D473" s="1036"/>
      <c r="E473" s="1036"/>
      <c r="F473" s="1209" t="str">
        <f>IF($J444="TC",0,IF($J444="Nso",0,VLOOKUP($A441,'Class-9'!$B$9:$GU$108,201,0)))</f>
        <v>0/200</v>
      </c>
      <c r="G473" s="1210"/>
      <c r="H473" s="464" t="str">
        <f>IF($J444="TC",0,IF($J444="Nso",0,VLOOKUP($A441,'Class-9'!$B$9:$GU$108,156,0)))</f>
        <v/>
      </c>
      <c r="I473" s="1032" t="s">
        <v>73</v>
      </c>
      <c r="J473" s="1033"/>
      <c r="K473" s="1033"/>
      <c r="L473" s="1033"/>
      <c r="M473" s="1033"/>
      <c r="N473" s="1033"/>
      <c r="O473" s="1034"/>
    </row>
    <row r="474" spans="1:15" ht="33.75" customHeight="1">
      <c r="A474" s="1138"/>
      <c r="B474" s="417" t="s">
        <v>200</v>
      </c>
      <c r="C474" s="1046" t="s">
        <v>204</v>
      </c>
      <c r="D474" s="1047"/>
      <c r="E474" s="1048"/>
      <c r="F474" s="1211" t="s">
        <v>205</v>
      </c>
      <c r="G474" s="1212"/>
      <c r="H474" s="465" t="s">
        <v>34</v>
      </c>
      <c r="I474" s="1039" t="s">
        <v>74</v>
      </c>
      <c r="J474" s="1033"/>
      <c r="K474" s="1033"/>
      <c r="L474" s="1033"/>
      <c r="M474" s="1033"/>
      <c r="N474" s="1033"/>
      <c r="O474" s="1034"/>
    </row>
    <row r="475" spans="1:15" ht="33.75" customHeight="1">
      <c r="A475" s="1138"/>
      <c r="B475" s="417" t="s">
        <v>200</v>
      </c>
      <c r="C475" s="1049"/>
      <c r="D475" s="1050"/>
      <c r="E475" s="1051"/>
      <c r="F475" s="1213" t="s">
        <v>206</v>
      </c>
      <c r="G475" s="1214"/>
      <c r="H475" s="466" t="s">
        <v>203</v>
      </c>
      <c r="I475" s="1040" t="s">
        <v>75</v>
      </c>
      <c r="J475" s="1041"/>
      <c r="K475" s="1041"/>
      <c r="L475" s="1041"/>
      <c r="M475" s="1041"/>
      <c r="N475" s="1041"/>
      <c r="O475" s="1042"/>
    </row>
    <row r="476" spans="1:15" ht="33.75" customHeight="1">
      <c r="A476" s="1138"/>
      <c r="B476" s="417" t="s">
        <v>200</v>
      </c>
      <c r="C476" s="1049"/>
      <c r="D476" s="1050"/>
      <c r="E476" s="1051"/>
      <c r="F476" s="1213" t="s">
        <v>210</v>
      </c>
      <c r="G476" s="1214"/>
      <c r="H476" s="466" t="s">
        <v>68</v>
      </c>
      <c r="I476" s="1043"/>
      <c r="J476" s="1044"/>
      <c r="K476" s="1044"/>
      <c r="L476" s="1044"/>
      <c r="M476" s="1044"/>
      <c r="N476" s="1044"/>
      <c r="O476" s="1045"/>
    </row>
    <row r="477" spans="1:15" ht="33.75" customHeight="1">
      <c r="A477" s="1138"/>
      <c r="B477" s="417" t="s">
        <v>200</v>
      </c>
      <c r="C477" s="1049"/>
      <c r="D477" s="1050"/>
      <c r="E477" s="1051"/>
      <c r="F477" s="1213" t="s">
        <v>211</v>
      </c>
      <c r="G477" s="1214"/>
      <c r="H477" s="466" t="s">
        <v>69</v>
      </c>
      <c r="I477" s="1043"/>
      <c r="J477" s="1044"/>
      <c r="K477" s="1044"/>
      <c r="L477" s="1044"/>
      <c r="M477" s="1044"/>
      <c r="N477" s="1044"/>
      <c r="O477" s="1045"/>
    </row>
    <row r="478" spans="1:15" ht="33.75" customHeight="1">
      <c r="A478" s="1138"/>
      <c r="B478" s="417" t="s">
        <v>200</v>
      </c>
      <c r="C478" s="1049"/>
      <c r="D478" s="1050"/>
      <c r="E478" s="1051"/>
      <c r="F478" s="1213" t="s">
        <v>120</v>
      </c>
      <c r="G478" s="1214"/>
      <c r="H478" s="466" t="s">
        <v>71</v>
      </c>
      <c r="I478" s="1022" t="s">
        <v>93</v>
      </c>
      <c r="J478" s="1023"/>
      <c r="K478" s="1023"/>
      <c r="L478" s="1023"/>
      <c r="M478" s="1023"/>
      <c r="N478" s="1023"/>
      <c r="O478" s="1024"/>
    </row>
    <row r="479" spans="1:15" ht="33.75" customHeight="1" thickBot="1">
      <c r="A479" s="1138"/>
      <c r="B479" s="418" t="s">
        <v>200</v>
      </c>
      <c r="C479" s="1052"/>
      <c r="D479" s="1053"/>
      <c r="E479" s="1054"/>
      <c r="F479" s="1215" t="s">
        <v>208</v>
      </c>
      <c r="G479" s="1216"/>
      <c r="H479" s="467" t="s">
        <v>70</v>
      </c>
      <c r="I479" s="1025"/>
      <c r="J479" s="1026"/>
      <c r="K479" s="1026"/>
      <c r="L479" s="1026"/>
      <c r="M479" s="1026"/>
      <c r="N479" s="1026"/>
      <c r="O479" s="1027"/>
    </row>
    <row r="480" spans="1:15" ht="121.5" customHeight="1" thickTop="1">
      <c r="A480" s="437" t="s">
        <v>191</v>
      </c>
    </row>
    <row r="481" spans="1:16" ht="24.75" customHeight="1" thickBot="1">
      <c r="A481" s="471">
        <f>A441+1</f>
        <v>13</v>
      </c>
      <c r="B481" s="1137" t="s">
        <v>56</v>
      </c>
      <c r="C481" s="1137"/>
      <c r="D481" s="1137"/>
      <c r="E481" s="1137"/>
      <c r="F481" s="1137"/>
      <c r="G481" s="1137"/>
      <c r="H481" s="1137"/>
      <c r="I481" s="1137"/>
      <c r="J481" s="1137"/>
      <c r="K481" s="1137"/>
      <c r="L481" s="1137"/>
      <c r="M481" s="1137"/>
      <c r="N481" s="1137"/>
      <c r="O481" s="1137"/>
    </row>
    <row r="482" spans="1:16" s="430" customFormat="1" ht="66" customHeight="1" thickTop="1">
      <c r="A482" s="1138"/>
      <c r="B482" s="1139"/>
      <c r="C482" s="1140"/>
      <c r="D482" s="1225" t="str">
        <f>Master!$E$8</f>
        <v>Govt. Sr. Secondary School Raimalwada</v>
      </c>
      <c r="E482" s="1226"/>
      <c r="F482" s="1226"/>
      <c r="G482" s="1226"/>
      <c r="H482" s="1226"/>
      <c r="I482" s="1226"/>
      <c r="J482" s="1226"/>
      <c r="K482" s="1226"/>
      <c r="L482" s="1226"/>
      <c r="M482" s="1226"/>
      <c r="N482" s="1226"/>
      <c r="O482" s="1227"/>
    </row>
    <row r="483" spans="1:16" ht="26.25" customHeight="1" thickBot="1">
      <c r="A483" s="1138"/>
      <c r="B483" s="1141"/>
      <c r="C483" s="1142"/>
      <c r="D483" s="1146" t="str">
        <f>Master!$E$11</f>
        <v>P.S.-Bapini (Jodhpur)</v>
      </c>
      <c r="E483" s="1147"/>
      <c r="F483" s="1147"/>
      <c r="G483" s="1147"/>
      <c r="H483" s="1147"/>
      <c r="I483" s="1147"/>
      <c r="J483" s="1147"/>
      <c r="K483" s="1147"/>
      <c r="L483" s="1147"/>
      <c r="M483" s="1147"/>
      <c r="N483" s="1147"/>
      <c r="O483" s="1148"/>
    </row>
    <row r="484" spans="1:16" ht="21.75" customHeight="1">
      <c r="A484" s="1138"/>
      <c r="B484" s="262"/>
      <c r="C484" s="1149" t="s">
        <v>183</v>
      </c>
      <c r="D484" s="1150"/>
      <c r="E484" s="1150"/>
      <c r="F484" s="1150"/>
      <c r="G484" s="1151"/>
      <c r="H484" s="1158" t="s">
        <v>156</v>
      </c>
      <c r="I484" s="1158"/>
      <c r="J484" s="1161">
        <f>VLOOKUP($A481,'Class-9'!$B$9:$K$108,6)</f>
        <v>0</v>
      </c>
      <c r="K484" s="1162"/>
      <c r="L484" s="1167" t="s">
        <v>76</v>
      </c>
      <c r="M484" s="1168"/>
      <c r="N484" s="1169" t="str">
        <f>Master!$E$14</f>
        <v>08151106901</v>
      </c>
      <c r="O484" s="1170"/>
    </row>
    <row r="485" spans="1:16" ht="21.75" customHeight="1">
      <c r="A485" s="1138"/>
      <c r="B485" s="37"/>
      <c r="C485" s="1152"/>
      <c r="D485" s="1153"/>
      <c r="E485" s="1153"/>
      <c r="F485" s="1153"/>
      <c r="G485" s="1154"/>
      <c r="H485" s="1159"/>
      <c r="I485" s="1159"/>
      <c r="J485" s="1163"/>
      <c r="K485" s="1164"/>
      <c r="L485" s="1171" t="s">
        <v>72</v>
      </c>
      <c r="M485" s="1172"/>
      <c r="N485" s="1172"/>
      <c r="O485" s="1173"/>
      <c r="P485" s="104" t="s">
        <v>191</v>
      </c>
    </row>
    <row r="486" spans="1:16" ht="21.75" customHeight="1" thickBot="1">
      <c r="A486" s="1138"/>
      <c r="B486" s="37"/>
      <c r="C486" s="1155"/>
      <c r="D486" s="1156"/>
      <c r="E486" s="1156"/>
      <c r="F486" s="1156"/>
      <c r="G486" s="1157"/>
      <c r="H486" s="1160"/>
      <c r="I486" s="1160"/>
      <c r="J486" s="1165"/>
      <c r="K486" s="1166"/>
      <c r="L486" s="1174" t="s">
        <v>57</v>
      </c>
      <c r="M486" s="1175"/>
      <c r="N486" s="1176" t="str">
        <f>Master!$E$6</f>
        <v>2021-22</v>
      </c>
      <c r="O486" s="1177"/>
    </row>
    <row r="487" spans="1:16" ht="33.75" customHeight="1">
      <c r="A487" s="1138"/>
      <c r="B487" s="417" t="s">
        <v>200</v>
      </c>
      <c r="C487" s="1228" t="s">
        <v>22</v>
      </c>
      <c r="D487" s="1229"/>
      <c r="E487" s="1229"/>
      <c r="F487" s="1230"/>
      <c r="G487" s="438" t="s">
        <v>181</v>
      </c>
      <c r="H487" s="1231">
        <f>VLOOKUP($A481,'Class-9'!$B$9:$FL$108,4,0)</f>
        <v>0</v>
      </c>
      <c r="I487" s="1231"/>
      <c r="J487" s="1231"/>
      <c r="K487" s="1231"/>
      <c r="L487" s="1231"/>
      <c r="M487" s="1231"/>
      <c r="N487" s="1231"/>
      <c r="O487" s="1232"/>
    </row>
    <row r="488" spans="1:16" ht="33.75" customHeight="1">
      <c r="A488" s="1138"/>
      <c r="B488" s="417" t="s">
        <v>200</v>
      </c>
      <c r="C488" s="1233" t="s">
        <v>24</v>
      </c>
      <c r="D488" s="1234"/>
      <c r="E488" s="1234"/>
      <c r="F488" s="1235"/>
      <c r="G488" s="439" t="s">
        <v>181</v>
      </c>
      <c r="H488" s="1236">
        <f>VLOOKUP($A481,'Class-9'!$B$9:$FL$108,7,0)</f>
        <v>0</v>
      </c>
      <c r="I488" s="1236"/>
      <c r="J488" s="1236"/>
      <c r="K488" s="1236"/>
      <c r="L488" s="1236"/>
      <c r="M488" s="1236"/>
      <c r="N488" s="1236"/>
      <c r="O488" s="1237"/>
    </row>
    <row r="489" spans="1:16" ht="33.75" customHeight="1">
      <c r="A489" s="1138"/>
      <c r="B489" s="417" t="s">
        <v>200</v>
      </c>
      <c r="C489" s="1233" t="s">
        <v>25</v>
      </c>
      <c r="D489" s="1234"/>
      <c r="E489" s="1234"/>
      <c r="F489" s="1235"/>
      <c r="G489" s="439" t="s">
        <v>181</v>
      </c>
      <c r="H489" s="1236">
        <f>VLOOKUP($A481,'Class-9'!$B$9:$FL$108,8,0)</f>
        <v>0</v>
      </c>
      <c r="I489" s="1236"/>
      <c r="J489" s="1236"/>
      <c r="K489" s="1236"/>
      <c r="L489" s="1236"/>
      <c r="M489" s="1236"/>
      <c r="N489" s="1236"/>
      <c r="O489" s="1237"/>
    </row>
    <row r="490" spans="1:16" ht="33.75" customHeight="1">
      <c r="A490" s="1138"/>
      <c r="B490" s="417" t="s">
        <v>200</v>
      </c>
      <c r="C490" s="1233" t="s">
        <v>58</v>
      </c>
      <c r="D490" s="1234"/>
      <c r="E490" s="1234"/>
      <c r="F490" s="1235"/>
      <c r="G490" s="439" t="s">
        <v>181</v>
      </c>
      <c r="H490" s="1236">
        <f>VLOOKUP($A481,'Class-9'!$B$9:$FL$108,9,0)</f>
        <v>0</v>
      </c>
      <c r="I490" s="1236"/>
      <c r="J490" s="1236"/>
      <c r="K490" s="1236"/>
      <c r="L490" s="1236"/>
      <c r="M490" s="1236"/>
      <c r="N490" s="1236"/>
      <c r="O490" s="1237"/>
    </row>
    <row r="491" spans="1:16" ht="33.75" customHeight="1">
      <c r="A491" s="1138"/>
      <c r="B491" s="417" t="s">
        <v>200</v>
      </c>
      <c r="C491" s="1233" t="s">
        <v>59</v>
      </c>
      <c r="D491" s="1234"/>
      <c r="E491" s="1234"/>
      <c r="F491" s="1235"/>
      <c r="G491" s="439" t="s">
        <v>181</v>
      </c>
      <c r="H491" s="1238" t="str">
        <f>CONCATENATE('Class-9'!$G$4,'Class-9'!$J$4)</f>
        <v>9(A)</v>
      </c>
      <c r="I491" s="1236"/>
      <c r="J491" s="1236"/>
      <c r="K491" s="1236"/>
      <c r="L491" s="1236"/>
      <c r="M491" s="1236"/>
      <c r="N491" s="1236"/>
      <c r="O491" s="1237"/>
    </row>
    <row r="492" spans="1:16" ht="33.75" customHeight="1" thickBot="1">
      <c r="A492" s="1138"/>
      <c r="B492" s="417" t="s">
        <v>200</v>
      </c>
      <c r="C492" s="1239" t="s">
        <v>27</v>
      </c>
      <c r="D492" s="1240"/>
      <c r="E492" s="1240"/>
      <c r="F492" s="1241"/>
      <c r="G492" s="440" t="s">
        <v>181</v>
      </c>
      <c r="H492" s="1242">
        <f>VLOOKUP($A481,'Class-9'!$B$9:$FL$108,10,0)</f>
        <v>0</v>
      </c>
      <c r="I492" s="1242"/>
      <c r="J492" s="1242"/>
      <c r="K492" s="1242"/>
      <c r="L492" s="1242"/>
      <c r="M492" s="1242"/>
      <c r="N492" s="1242"/>
      <c r="O492" s="1243"/>
    </row>
    <row r="493" spans="1:16" ht="33.75" customHeight="1">
      <c r="A493" s="1138"/>
      <c r="B493" s="417" t="s">
        <v>200</v>
      </c>
      <c r="C493" s="1244" t="s">
        <v>60</v>
      </c>
      <c r="D493" s="1245"/>
      <c r="E493" s="1248" t="s">
        <v>81</v>
      </c>
      <c r="F493" s="1248" t="s">
        <v>82</v>
      </c>
      <c r="G493" s="1250" t="s">
        <v>32</v>
      </c>
      <c r="H493" s="1252" t="s">
        <v>61</v>
      </c>
      <c r="I493" s="1252"/>
      <c r="J493" s="1253"/>
      <c r="K493" s="1254" t="s">
        <v>97</v>
      </c>
      <c r="L493" s="1255"/>
      <c r="M493" s="1256"/>
      <c r="N493" s="1248" t="s">
        <v>88</v>
      </c>
      <c r="O493" s="1218" t="s">
        <v>118</v>
      </c>
    </row>
    <row r="494" spans="1:16" ht="33.75" customHeight="1">
      <c r="A494" s="1138"/>
      <c r="B494" s="417" t="s">
        <v>200</v>
      </c>
      <c r="C494" s="1246"/>
      <c r="D494" s="1247"/>
      <c r="E494" s="1249"/>
      <c r="F494" s="1249"/>
      <c r="G494" s="1251"/>
      <c r="H494" s="468" t="s">
        <v>31</v>
      </c>
      <c r="I494" s="470" t="s">
        <v>194</v>
      </c>
      <c r="J494" s="469" t="s">
        <v>32</v>
      </c>
      <c r="K494" s="468" t="s">
        <v>31</v>
      </c>
      <c r="L494" s="470" t="s">
        <v>194</v>
      </c>
      <c r="M494" s="469" t="s">
        <v>32</v>
      </c>
      <c r="N494" s="1249"/>
      <c r="O494" s="1219"/>
    </row>
    <row r="495" spans="1:16" ht="48" customHeight="1" thickBot="1">
      <c r="A495" s="1138"/>
      <c r="B495" s="417" t="s">
        <v>200</v>
      </c>
      <c r="C495" s="1102" t="s">
        <v>62</v>
      </c>
      <c r="D495" s="1103"/>
      <c r="E495" s="441">
        <f>'Class-9'!$L$7</f>
        <v>10</v>
      </c>
      <c r="F495" s="441">
        <f>'Class-9'!$M$7</f>
        <v>10</v>
      </c>
      <c r="G495" s="442">
        <f>SUM(E495:F495)</f>
        <v>20</v>
      </c>
      <c r="H495" s="441">
        <f>'Class-9'!$O$7</f>
        <v>24</v>
      </c>
      <c r="I495" s="441">
        <f>'Class-9'!$P$7</f>
        <v>6</v>
      </c>
      <c r="J495" s="442">
        <f>SUM(H495:I495)</f>
        <v>30</v>
      </c>
      <c r="K495" s="441">
        <f>'Class-9'!$R$7</f>
        <v>40</v>
      </c>
      <c r="L495" s="441">
        <f>'Class-9'!$S$7</f>
        <v>10</v>
      </c>
      <c r="M495" s="442">
        <f>SUM(K495:L495)</f>
        <v>50</v>
      </c>
      <c r="N495" s="441">
        <f>SUM(G495,J495,M495)</f>
        <v>100</v>
      </c>
      <c r="O495" s="1220"/>
    </row>
    <row r="496" spans="1:16" ht="48" customHeight="1">
      <c r="A496" s="1138"/>
      <c r="B496" s="417" t="s">
        <v>200</v>
      </c>
      <c r="C496" s="1104" t="str">
        <f>'Class-9'!$L$3</f>
        <v>HINDI</v>
      </c>
      <c r="D496" s="1105"/>
      <c r="E496" s="443">
        <f>IF($J484="TC",0,IF($J484="Nso",0,VLOOKUP($A481,'Class-9'!$B$9:$FL$108,11,0)))</f>
        <v>0</v>
      </c>
      <c r="F496" s="443">
        <f>IF($J484="TC",0,IF($J484="Nso",0,VLOOKUP($A481,'Class-9'!$B$9:$FL$108,12,0)))</f>
        <v>0</v>
      </c>
      <c r="G496" s="444">
        <f t="shared" ref="G496:G503" si="48">SUM(E496:F496)</f>
        <v>0</v>
      </c>
      <c r="H496" s="443">
        <f>IF($J484="TC",0,IF($J484="Nso",0,VLOOKUP($A481,'Class-9'!$B$9:$FL$108,14,0)))</f>
        <v>0</v>
      </c>
      <c r="I496" s="443">
        <f>IF($J484="TC",0,IF($J484="Nso",0,VLOOKUP($A481,'Class-9'!$B$9:$FL$108,15,0)))</f>
        <v>0</v>
      </c>
      <c r="J496" s="444">
        <f t="shared" ref="J496:J503" si="49">SUM(H496:I496)</f>
        <v>0</v>
      </c>
      <c r="K496" s="443">
        <f>IF($J484="TC",0,IF($J484="Nso",0,VLOOKUP($A481,'Class-9'!$B$9:$FL$108,17,0)))</f>
        <v>0</v>
      </c>
      <c r="L496" s="443">
        <f>IF($J484="Nso",0,VLOOKUP($A481,'Class-9'!$B$9:$FL$108,18,0))</f>
        <v>0</v>
      </c>
      <c r="M496" s="444">
        <f t="shared" ref="M496:M503" si="50">SUM(K496:L496)</f>
        <v>0</v>
      </c>
      <c r="N496" s="443">
        <f t="shared" ref="N496:N503" si="51">SUM(G496,J496,M496)</f>
        <v>0</v>
      </c>
      <c r="O496" s="457" t="str">
        <f>IF($J484="TC",0,IF($J484="Nso",0,VLOOKUP($A481,'Class-9'!$B$9:$FL$108,24,0)))</f>
        <v/>
      </c>
    </row>
    <row r="497" spans="1:15" ht="48" customHeight="1" thickBot="1">
      <c r="A497" s="1138"/>
      <c r="B497" s="417" t="s">
        <v>200</v>
      </c>
      <c r="C497" s="1106" t="str">
        <f>'Class-9'!$Z$3</f>
        <v>ENGLISH</v>
      </c>
      <c r="D497" s="1107"/>
      <c r="E497" s="445">
        <f>IF($J484="TC",0,IF($J484="Nso",0,VLOOKUP($A481,'Class-9'!$B$9:$FL$108,25,0)))</f>
        <v>0</v>
      </c>
      <c r="F497" s="445">
        <f>IF($J484="TC",0,IF($J484="Nso",0,VLOOKUP($A481,'Class-9'!$B$9:$FL$108,26,0)))</f>
        <v>0</v>
      </c>
      <c r="G497" s="446">
        <f t="shared" si="48"/>
        <v>0</v>
      </c>
      <c r="H497" s="447">
        <f>IF($J484="TC",0,IF($J484="Nso",0,VLOOKUP($A481,'Class-9'!$B$9:$FL$108,28,0)))</f>
        <v>0</v>
      </c>
      <c r="I497" s="445">
        <f>IF($J484="TC",0,IF($J484="Nso",0,VLOOKUP($A481,'Class-9'!$B$9:$FL$108,29,0)))</f>
        <v>0</v>
      </c>
      <c r="J497" s="446">
        <f t="shared" si="49"/>
        <v>0</v>
      </c>
      <c r="K497" s="445">
        <f>IF($J484="TC",0,IF($J484="Nso",0,VLOOKUP($A481,'Class-9'!$B$9:$FL$108,31,0)))</f>
        <v>0</v>
      </c>
      <c r="L497" s="445">
        <f>IF($J484="Nso",0,VLOOKUP($A481,'Class-9'!$B$9:$FL$108,32,0))</f>
        <v>0</v>
      </c>
      <c r="M497" s="446">
        <f t="shared" si="50"/>
        <v>0</v>
      </c>
      <c r="N497" s="445">
        <f t="shared" si="51"/>
        <v>0</v>
      </c>
      <c r="O497" s="458" t="str">
        <f>IF($J484="TC",0,IF($J484="Nso",0,VLOOKUP($A481,'Class-9'!$B$9:$FL$108,38,0)))</f>
        <v/>
      </c>
    </row>
    <row r="498" spans="1:15" ht="48" customHeight="1" thickBot="1">
      <c r="A498" s="1138"/>
      <c r="B498" s="417" t="s">
        <v>200</v>
      </c>
      <c r="C498" s="1108" t="s">
        <v>62</v>
      </c>
      <c r="D498" s="1109"/>
      <c r="E498" s="448">
        <f>'Class-9'!$AN$7</f>
        <v>20</v>
      </c>
      <c r="F498" s="448">
        <f>'Class-9'!$AO$7</f>
        <v>20</v>
      </c>
      <c r="G498" s="449">
        <f t="shared" si="48"/>
        <v>40</v>
      </c>
      <c r="H498" s="448">
        <f>'Class-9'!$AQ$7</f>
        <v>48</v>
      </c>
      <c r="I498" s="448">
        <f>'Class-9'!$AR$7</f>
        <v>12</v>
      </c>
      <c r="J498" s="449">
        <f t="shared" si="49"/>
        <v>60</v>
      </c>
      <c r="K498" s="448">
        <f>'Class-9'!$AT$7</f>
        <v>80</v>
      </c>
      <c r="L498" s="448">
        <f>'Class-9'!$AU$7</f>
        <v>20</v>
      </c>
      <c r="M498" s="449">
        <f t="shared" si="50"/>
        <v>100</v>
      </c>
      <c r="N498" s="448">
        <f t="shared" si="51"/>
        <v>200</v>
      </c>
      <c r="O498" s="427" t="s">
        <v>201</v>
      </c>
    </row>
    <row r="499" spans="1:15" ht="48" customHeight="1">
      <c r="A499" s="1138"/>
      <c r="B499" s="417" t="s">
        <v>200</v>
      </c>
      <c r="C499" s="1110" t="str">
        <f>'Class-9'!$AN$3</f>
        <v>SANSKRIT-I</v>
      </c>
      <c r="D499" s="1111"/>
      <c r="E499" s="443">
        <f>IF($J484="TC",0,IF($J484="Nso",0,VLOOKUP($A481,'Class-9'!$B$9:$FL$108,39,0)))</f>
        <v>0</v>
      </c>
      <c r="F499" s="443">
        <f>IF($J484="TC",0,IF($J484="TC",0,IF($J484="Nso",0,VLOOKUP($A481,'Class-9'!$B$9:$FL$108,40,0))))</f>
        <v>0</v>
      </c>
      <c r="G499" s="450">
        <f t="shared" si="48"/>
        <v>0</v>
      </c>
      <c r="H499" s="451">
        <f>IF($J484="TC",0,IF($J484="Nso",0,VLOOKUP($A481,'Class-9'!$B$9:$FL$108,42,0)))</f>
        <v>0</v>
      </c>
      <c r="I499" s="443">
        <f>IF($J484="TC",0,IF($J484="Nso",0,VLOOKUP($A481,'Class-9'!$B$9:$FL$108,43,0)))</f>
        <v>0</v>
      </c>
      <c r="J499" s="450">
        <f t="shared" si="49"/>
        <v>0</v>
      </c>
      <c r="K499" s="443">
        <f>IF($J484="TC",0,IF($J484="Nso",0,VLOOKUP($A481,'Class-9'!$B$9:$FL$108,45,0)))</f>
        <v>0</v>
      </c>
      <c r="L499" s="443">
        <f>IF($J484="Nso",0,VLOOKUP($A481,'Class-9'!$B$9:$FL$108,46,0))</f>
        <v>0</v>
      </c>
      <c r="M499" s="450">
        <f t="shared" si="50"/>
        <v>0</v>
      </c>
      <c r="N499" s="443">
        <f t="shared" si="51"/>
        <v>0</v>
      </c>
      <c r="O499" s="457" t="str">
        <f>IF($J484="TC",0,IF($J484="Nso",0,VLOOKUP($A481,'Class-9'!$B$9:$FL$108,52,0)))</f>
        <v/>
      </c>
    </row>
    <row r="500" spans="1:15" ht="48" customHeight="1">
      <c r="A500" s="1138"/>
      <c r="B500" s="417" t="s">
        <v>200</v>
      </c>
      <c r="C500" s="1112" t="str">
        <f>'Class-9'!$BB$3</f>
        <v>SANSKRIT-II</v>
      </c>
      <c r="D500" s="1113"/>
      <c r="E500" s="443">
        <f>IF($J484="TC",0,IF($J484="Nso",0,VLOOKUP($A481,'Class-9'!$B$9:$FL$108,53,0)))</f>
        <v>0</v>
      </c>
      <c r="F500" s="443">
        <f>IF($J484="TC",0,IF($J484="Nso",0,VLOOKUP($A481,'Class-9'!$B$9:$FL$108,54,0)))</f>
        <v>0</v>
      </c>
      <c r="G500" s="452">
        <f t="shared" si="48"/>
        <v>0</v>
      </c>
      <c r="H500" s="453">
        <f>IF($J484="TC",0,IF($J484="Nso",0,VLOOKUP($A481,'Class-9'!$B$9:$FL$108,56,0)))</f>
        <v>0</v>
      </c>
      <c r="I500" s="443">
        <f>IF($J484="TC",0,IF($J484="Nso",0,VLOOKUP($A481,'Class-9'!$B$9:$FL$108,57,0)))</f>
        <v>0</v>
      </c>
      <c r="J500" s="452">
        <f t="shared" si="49"/>
        <v>0</v>
      </c>
      <c r="K500" s="443">
        <f>IF($J484="TC",0,IF($J484="Nso",0,VLOOKUP($A481,'Class-9'!$B$9:$FL$108,59,0)))</f>
        <v>0</v>
      </c>
      <c r="L500" s="443">
        <f>IF($J484="Nso",0,VLOOKUP($A481,'Class-9'!$B$9:$FL$108,60,0))</f>
        <v>0</v>
      </c>
      <c r="M500" s="452">
        <f t="shared" si="50"/>
        <v>0</v>
      </c>
      <c r="N500" s="443">
        <f t="shared" si="51"/>
        <v>0</v>
      </c>
      <c r="O500" s="457" t="str">
        <f>IF($J484="TC",0,IF($J484="Nso",0,VLOOKUP($A481,'Class-9'!$B$9:$FL$108,66,0)))</f>
        <v/>
      </c>
    </row>
    <row r="501" spans="1:15" ht="48" customHeight="1">
      <c r="A501" s="1138"/>
      <c r="B501" s="417" t="s">
        <v>200</v>
      </c>
      <c r="C501" s="1112" t="str">
        <f>'Class-9'!$BP$3</f>
        <v>MATHEMATICS</v>
      </c>
      <c r="D501" s="1113"/>
      <c r="E501" s="443">
        <f>IF($J484="TC",0,IF($J484="Nso",0,VLOOKUP($A481,'Class-9'!$B$9:$FL$108,67,0)))</f>
        <v>0</v>
      </c>
      <c r="F501" s="443">
        <f>IF($J484="TC",0,IF($J484="Nso",0,VLOOKUP($A481,'Class-9'!$B$9:$FL$108,68,0)))</f>
        <v>0</v>
      </c>
      <c r="G501" s="452">
        <f t="shared" si="48"/>
        <v>0</v>
      </c>
      <c r="H501" s="453">
        <f>IF($J484="TC",0,IF($J484="Nso",0,VLOOKUP($A481,'Class-9'!$B$9:$FL$108,70,0)))</f>
        <v>0</v>
      </c>
      <c r="I501" s="443">
        <f>IF($J484="TC",0,IF($J484="Nso",0,VLOOKUP($A481,'Class-9'!$B$9:$FL$108,71,0)))</f>
        <v>0</v>
      </c>
      <c r="J501" s="452">
        <f t="shared" si="49"/>
        <v>0</v>
      </c>
      <c r="K501" s="443">
        <f>IF($J484="TC",0,IF($J484="Nso",0,VLOOKUP($A481,'Class-9'!$B$9:$FL$108,73,0)))</f>
        <v>0</v>
      </c>
      <c r="L501" s="443">
        <f>IF($J484="Nso",0,VLOOKUP($A481,'Class-9'!$B$9:$FL$108,74,0))</f>
        <v>0</v>
      </c>
      <c r="M501" s="452">
        <f t="shared" si="50"/>
        <v>0</v>
      </c>
      <c r="N501" s="443">
        <f t="shared" si="51"/>
        <v>0</v>
      </c>
      <c r="O501" s="457" t="str">
        <f>IF($J484="TC",0,IF($J484="Nso",0,VLOOKUP($A481,'Class-9'!$B$9:$FL$108,80,0)))</f>
        <v/>
      </c>
    </row>
    <row r="502" spans="1:15" ht="48" customHeight="1">
      <c r="A502" s="1138"/>
      <c r="B502" s="417" t="s">
        <v>200</v>
      </c>
      <c r="C502" s="1114" t="str">
        <f>'Class-9'!$CD$3</f>
        <v>SCIENCE</v>
      </c>
      <c r="D502" s="1115"/>
      <c r="E502" s="454">
        <f>IF($J484="TC",0,IF($J484="Nso",0,VLOOKUP($A481,'Class-9'!$B$9:$FL$108,81,0)))</f>
        <v>0</v>
      </c>
      <c r="F502" s="454">
        <f>IF($J484="TC",0,IF($J484="Nso",0,VLOOKUP($A481,'Class-9'!$B$9:$FL$108,82,0)))</f>
        <v>0</v>
      </c>
      <c r="G502" s="455">
        <f t="shared" si="48"/>
        <v>0</v>
      </c>
      <c r="H502" s="456">
        <f>IF($J484="TC",0,IF($J484="Nso",0,VLOOKUP($A481,'Class-9'!$B$9:$FL$108,84,0)))</f>
        <v>0</v>
      </c>
      <c r="I502" s="454">
        <f>IF($J484="TC",0,IF($J484="Nso",0,VLOOKUP($A481,'Class-9'!$B$9:$FL$108,85,0)))</f>
        <v>0</v>
      </c>
      <c r="J502" s="455">
        <f t="shared" si="49"/>
        <v>0</v>
      </c>
      <c r="K502" s="454">
        <f>IF($J484="TC",0,IF($J484="Nso",0,VLOOKUP($A481,'Class-9'!$B$9:$FL$108,87,0)))</f>
        <v>0</v>
      </c>
      <c r="L502" s="454">
        <f>IF($J484="Nso",0,VLOOKUP($A481,'Class-9'!$B$9:$FL$108,88,0))</f>
        <v>0</v>
      </c>
      <c r="M502" s="455">
        <f t="shared" si="50"/>
        <v>0</v>
      </c>
      <c r="N502" s="454">
        <f t="shared" si="51"/>
        <v>0</v>
      </c>
      <c r="O502" s="459" t="str">
        <f>IF($J484="TC",0,IF($J484="Nso",0,VLOOKUP($A481,'Class-9'!$B$9:$FL$108,94,0)))</f>
        <v/>
      </c>
    </row>
    <row r="503" spans="1:15" ht="48" customHeight="1" thickBot="1">
      <c r="A503" s="1138"/>
      <c r="B503" s="417" t="s">
        <v>200</v>
      </c>
      <c r="C503" s="1114" t="str">
        <f>'Class-9'!$CR$3</f>
        <v>SOCIAL SCIENCE</v>
      </c>
      <c r="D503" s="1115"/>
      <c r="E503" s="454">
        <f>IF($J485="TC",0,IF($J484="Nso",0,VLOOKUP($A481,'Class-9'!$B$9:$FL$108,95,0)))</f>
        <v>0</v>
      </c>
      <c r="F503" s="454">
        <f>IF($J485="TC",0,IF($J484="Nso",0,VLOOKUP($A481,'Class-9'!$B$9:$FL$108,96,0)))</f>
        <v>0</v>
      </c>
      <c r="G503" s="455">
        <f t="shared" si="48"/>
        <v>0</v>
      </c>
      <c r="H503" s="456">
        <f>IF($J485="TC",0,IF($J484="Nso",0,VLOOKUP($A481,'Class-9'!$B$9:$FL$108,98,0)))</f>
        <v>0</v>
      </c>
      <c r="I503" s="454">
        <f>IF($J485="TC",0,IF($J484="Nso",0,VLOOKUP($A481,'Class-9'!$B$9:$FL$108,99,0)))</f>
        <v>0</v>
      </c>
      <c r="J503" s="455">
        <f t="shared" si="49"/>
        <v>0</v>
      </c>
      <c r="K503" s="454">
        <f>IF($J485="TC",0,IF($J484="Nso",0,VLOOKUP($A481,'Class-9'!$B$9:$FL$108,101,0)))</f>
        <v>0</v>
      </c>
      <c r="L503" s="454">
        <f>IF($J485="Nso",0,VLOOKUP($A481,'Class-9'!$B$9:$FL$108,102,0))</f>
        <v>0</v>
      </c>
      <c r="M503" s="455">
        <f t="shared" si="50"/>
        <v>0</v>
      </c>
      <c r="N503" s="454">
        <f t="shared" si="51"/>
        <v>0</v>
      </c>
      <c r="O503" s="459" t="str">
        <f>IF($J485="TC",0,IF($J484="Nso",0,VLOOKUP($A481,'Class-9'!$B$9:$FL$108,108,0)))</f>
        <v/>
      </c>
    </row>
    <row r="504" spans="1:15" ht="33.75" customHeight="1">
      <c r="A504" s="1138"/>
      <c r="B504" s="417" t="s">
        <v>200</v>
      </c>
      <c r="C504" s="1116" t="s">
        <v>89</v>
      </c>
      <c r="D504" s="1117"/>
      <c r="E504" s="1118"/>
      <c r="F504" s="1122" t="s">
        <v>90</v>
      </c>
      <c r="G504" s="1123"/>
      <c r="H504" s="1124" t="s">
        <v>91</v>
      </c>
      <c r="I504" s="1125"/>
      <c r="J504" s="1126" t="s">
        <v>47</v>
      </c>
      <c r="K504" s="1127"/>
      <c r="L504" s="415" t="s">
        <v>111</v>
      </c>
      <c r="M504" s="1221" t="s">
        <v>45</v>
      </c>
      <c r="N504" s="1222"/>
      <c r="O504" s="416" t="s">
        <v>49</v>
      </c>
    </row>
    <row r="505" spans="1:15" ht="33.75" customHeight="1" thickBot="1">
      <c r="A505" s="1138"/>
      <c r="B505" s="417" t="s">
        <v>200</v>
      </c>
      <c r="C505" s="1119"/>
      <c r="D505" s="1120"/>
      <c r="E505" s="1121"/>
      <c r="F505" s="1130">
        <f>IF($J484="TC",0,IF($J484="Nso",0,VLOOKUP($A481,'Class-9'!$B$9:$FL$108,160,0)))</f>
        <v>0</v>
      </c>
      <c r="G505" s="1131"/>
      <c r="H505" s="1130">
        <f>IF($J484="TC",0,IF($J484="Nso",0,VLOOKUP($A481,'Class-9'!$B$9:$FL$108,161,0)))</f>
        <v>0</v>
      </c>
      <c r="I505" s="1131"/>
      <c r="J505" s="1132">
        <f>IF($J484="TC",0,IF($J484="Nso",0,VLOOKUP($A481,'Class-9'!$B$9:$FL$108,162,0)))</f>
        <v>0</v>
      </c>
      <c r="K505" s="1133"/>
      <c r="L505" s="259" t="str">
        <f>IF($J484="TC",0,IF($J484="Nso",0,VLOOKUP($A481,'Class-9'!$B$9:$FL$108,163,0)))</f>
        <v/>
      </c>
      <c r="M505" s="1223" t="str">
        <f>IF($J484="TC","TC",IF($J484="Nso","NSO",VLOOKUP($A481,'Class-9'!$B$9:$FL$108,164,0)))</f>
        <v/>
      </c>
      <c r="N505" s="1224"/>
      <c r="O505" s="462" t="str">
        <f>IF($J484="Nso",0,VLOOKUP($A481,'Class-9'!$B$9:$FL$108,166,0))</f>
        <v/>
      </c>
    </row>
    <row r="506" spans="1:15" ht="33.75" customHeight="1">
      <c r="A506" s="1138"/>
      <c r="B506" s="417" t="s">
        <v>200</v>
      </c>
      <c r="C506" s="1061" t="s">
        <v>64</v>
      </c>
      <c r="D506" s="1062"/>
      <c r="E506" s="1062"/>
      <c r="F506" s="1062"/>
      <c r="G506" s="1062"/>
      <c r="H506" s="1063"/>
      <c r="I506" s="1064" t="s">
        <v>65</v>
      </c>
      <c r="J506" s="1065"/>
      <c r="K506" s="1065"/>
      <c r="L506" s="460">
        <f>VLOOKUP($A481,'Class-9'!$B$9:$FL$108,157,0)</f>
        <v>0</v>
      </c>
      <c r="M506" s="1066" t="s">
        <v>121</v>
      </c>
      <c r="N506" s="1067"/>
      <c r="O506" s="1068"/>
    </row>
    <row r="507" spans="1:15" ht="33.75" customHeight="1" thickBot="1">
      <c r="A507" s="1138"/>
      <c r="B507" s="417" t="s">
        <v>200</v>
      </c>
      <c r="C507" s="1069" t="s">
        <v>60</v>
      </c>
      <c r="D507" s="1070"/>
      <c r="E507" s="1070"/>
      <c r="F507" s="1071" t="s">
        <v>192</v>
      </c>
      <c r="G507" s="1071"/>
      <c r="H507" s="260" t="s">
        <v>53</v>
      </c>
      <c r="I507" s="1072" t="s">
        <v>66</v>
      </c>
      <c r="J507" s="1073"/>
      <c r="K507" s="1073"/>
      <c r="L507" s="461">
        <f>VLOOKUP($A481,'Class-9'!$B$9:$FL$108,158,0)</f>
        <v>0</v>
      </c>
      <c r="M507" s="1074" t="str">
        <f>IF($J484="TC",0,IF($J484="Nso",0,VLOOKUP($A481,'Class-9'!$B$9:$FL$108,159,0)))</f>
        <v/>
      </c>
      <c r="N507" s="1075"/>
      <c r="O507" s="1076"/>
    </row>
    <row r="508" spans="1:15" ht="33.75" customHeight="1">
      <c r="A508" s="1138"/>
      <c r="B508" s="417" t="s">
        <v>200</v>
      </c>
      <c r="C508" s="1069"/>
      <c r="D508" s="1070"/>
      <c r="E508" s="1070"/>
      <c r="F508" s="1071"/>
      <c r="G508" s="1071"/>
      <c r="H508" s="261" t="s">
        <v>119</v>
      </c>
      <c r="I508" s="1077" t="s">
        <v>67</v>
      </c>
      <c r="J508" s="1078"/>
      <c r="K508" s="1078"/>
      <c r="L508" s="1079">
        <f>IF($J484="TC","Transferred",IF($J484="Nso","NameSeparated",VLOOKUP($A481,'Class-9'!$B$9:$FL$108,167,0)))</f>
        <v>0</v>
      </c>
      <c r="M508" s="1079"/>
      <c r="N508" s="1079"/>
      <c r="O508" s="1080"/>
    </row>
    <row r="509" spans="1:15" ht="33.75" customHeight="1">
      <c r="A509" s="1138"/>
      <c r="B509" s="417" t="s">
        <v>200</v>
      </c>
      <c r="C509" s="1081" t="str">
        <f>'Class-9'!$DF$3</f>
        <v>Foundation Of Information Tech.</v>
      </c>
      <c r="D509" s="1082"/>
      <c r="E509" s="1083"/>
      <c r="F509" s="1217" t="str">
        <f>IF($J484="TC",0,IF($J484="Nso",0,VLOOKUP($A481,'Class-9'!$B$9:$GP$108,185,0)))</f>
        <v>0/200</v>
      </c>
      <c r="G509" s="1217"/>
      <c r="H509" s="463" t="str">
        <f>IF($J484="TC",0,IF($J484="Nso",0,VLOOKUP($A481,'Class-9'!$B$9:$GP$108,120,0)))</f>
        <v/>
      </c>
      <c r="I509" s="1085" t="s">
        <v>79</v>
      </c>
      <c r="J509" s="1086"/>
      <c r="K509" s="1086"/>
      <c r="L509" s="1087">
        <f>'Class-9'!$T$2</f>
        <v>44676</v>
      </c>
      <c r="M509" s="1088"/>
      <c r="N509" s="1088"/>
      <c r="O509" s="1089"/>
    </row>
    <row r="510" spans="1:15" ht="33.75" customHeight="1">
      <c r="A510" s="1138"/>
      <c r="B510" s="417" t="s">
        <v>200</v>
      </c>
      <c r="C510" s="1090" t="str">
        <f>'Class-9'!$DR$3</f>
        <v>Health &amp; Phy. Edu.</v>
      </c>
      <c r="D510" s="1084"/>
      <c r="E510" s="1084"/>
      <c r="F510" s="1207" t="str">
        <f>IF($J484="TC",0,IF($J484="Nso",0,VLOOKUP($A481,'Class-9'!$B$9:$GP$108,189,0)))</f>
        <v>0/200</v>
      </c>
      <c r="G510" s="1208"/>
      <c r="H510" s="463" t="str">
        <f>IF($J484="TC",0,IF($J484="Nso",0,VLOOKUP($A481,'Class-9'!$B$9:$GP$108,132,0)))</f>
        <v/>
      </c>
      <c r="I510" s="1091"/>
      <c r="J510" s="1092"/>
      <c r="K510" s="1092"/>
      <c r="L510" s="1092"/>
      <c r="M510" s="1092"/>
      <c r="N510" s="1092"/>
      <c r="O510" s="1093"/>
    </row>
    <row r="511" spans="1:15" ht="33.75" customHeight="1">
      <c r="A511" s="1138"/>
      <c r="B511" s="417" t="s">
        <v>200</v>
      </c>
      <c r="C511" s="1028" t="str">
        <f>'Class-9'!$ED$3</f>
        <v>S.U.P.W.</v>
      </c>
      <c r="D511" s="1029"/>
      <c r="E511" s="1029"/>
      <c r="F511" s="1207" t="str">
        <f>IF($J484="TC",0,IF($J484="Nso",0,VLOOKUP($A481,'Class-9'!$B$9:$GP$108,193,0)))</f>
        <v>0/100</v>
      </c>
      <c r="G511" s="1208"/>
      <c r="H511" s="463" t="str">
        <f>IF($J484="TC",0,IF($J484="Nso",0,VLOOKUP($A481,'Class-9'!$B$9:$GP$108,138,0)))</f>
        <v/>
      </c>
      <c r="I511" s="1094"/>
      <c r="J511" s="1095"/>
      <c r="K511" s="1095"/>
      <c r="L511" s="1095"/>
      <c r="M511" s="1095"/>
      <c r="N511" s="1095"/>
      <c r="O511" s="1096"/>
    </row>
    <row r="512" spans="1:15" ht="33.75" customHeight="1">
      <c r="A512" s="1138"/>
      <c r="B512" s="417" t="s">
        <v>200</v>
      </c>
      <c r="C512" s="1028" t="str">
        <f>'Class-9'!$EJ$3</f>
        <v>ART EDUCATION</v>
      </c>
      <c r="D512" s="1029"/>
      <c r="E512" s="1029"/>
      <c r="F512" s="1207" t="str">
        <f>IF($J483="TC",0,IF($J483="Nso",0,VLOOKUP($A481,'Class-9'!$B$9:$GP$108,197,0)))</f>
        <v>0/100</v>
      </c>
      <c r="G512" s="1208"/>
      <c r="H512" s="463" t="str">
        <f>IF($J483="TC",0,IF($J483="Nso",0,VLOOKUP($A481,'Class-9'!$B$9:$GP$108,144,0)))</f>
        <v/>
      </c>
      <c r="I512" s="1032" t="s">
        <v>92</v>
      </c>
      <c r="J512" s="1033"/>
      <c r="K512" s="1033"/>
      <c r="L512" s="1033"/>
      <c r="M512" s="1033"/>
      <c r="N512" s="1033"/>
      <c r="O512" s="1034"/>
    </row>
    <row r="513" spans="1:16" ht="33.75" customHeight="1" thickBot="1">
      <c r="A513" s="1138"/>
      <c r="B513" s="417" t="s">
        <v>200</v>
      </c>
      <c r="C513" s="1035" t="str">
        <f>'Class-9'!$EP$3</f>
        <v>H &amp; C RAJ</v>
      </c>
      <c r="D513" s="1036"/>
      <c r="E513" s="1036"/>
      <c r="F513" s="1209" t="str">
        <f>IF($J484="TC",0,IF($J484="Nso",0,VLOOKUP($A481,'Class-9'!$B$9:$GU$108,201,0)))</f>
        <v>0/200</v>
      </c>
      <c r="G513" s="1210"/>
      <c r="H513" s="464" t="str">
        <f>IF($J484="TC",0,IF($J484="Nso",0,VLOOKUP($A481,'Class-9'!$B$9:$GU$108,156,0)))</f>
        <v/>
      </c>
      <c r="I513" s="1032" t="s">
        <v>73</v>
      </c>
      <c r="J513" s="1033"/>
      <c r="K513" s="1033"/>
      <c r="L513" s="1033"/>
      <c r="M513" s="1033"/>
      <c r="N513" s="1033"/>
      <c r="O513" s="1034"/>
    </row>
    <row r="514" spans="1:16" ht="33.75" customHeight="1">
      <c r="A514" s="1138"/>
      <c r="B514" s="417" t="s">
        <v>200</v>
      </c>
      <c r="C514" s="1046" t="s">
        <v>204</v>
      </c>
      <c r="D514" s="1047"/>
      <c r="E514" s="1048"/>
      <c r="F514" s="1211" t="s">
        <v>205</v>
      </c>
      <c r="G514" s="1212"/>
      <c r="H514" s="465" t="s">
        <v>34</v>
      </c>
      <c r="I514" s="1039" t="s">
        <v>74</v>
      </c>
      <c r="J514" s="1033"/>
      <c r="K514" s="1033"/>
      <c r="L514" s="1033"/>
      <c r="M514" s="1033"/>
      <c r="N514" s="1033"/>
      <c r="O514" s="1034"/>
    </row>
    <row r="515" spans="1:16" ht="33.75" customHeight="1">
      <c r="A515" s="1138"/>
      <c r="B515" s="417" t="s">
        <v>200</v>
      </c>
      <c r="C515" s="1049"/>
      <c r="D515" s="1050"/>
      <c r="E515" s="1051"/>
      <c r="F515" s="1213" t="s">
        <v>206</v>
      </c>
      <c r="G515" s="1214"/>
      <c r="H515" s="466" t="s">
        <v>203</v>
      </c>
      <c r="I515" s="1040" t="s">
        <v>75</v>
      </c>
      <c r="J515" s="1041"/>
      <c r="K515" s="1041"/>
      <c r="L515" s="1041"/>
      <c r="M515" s="1041"/>
      <c r="N515" s="1041"/>
      <c r="O515" s="1042"/>
    </row>
    <row r="516" spans="1:16" ht="33.75" customHeight="1">
      <c r="A516" s="1138"/>
      <c r="B516" s="417" t="s">
        <v>200</v>
      </c>
      <c r="C516" s="1049"/>
      <c r="D516" s="1050"/>
      <c r="E516" s="1051"/>
      <c r="F516" s="1213" t="s">
        <v>210</v>
      </c>
      <c r="G516" s="1214"/>
      <c r="H516" s="466" t="s">
        <v>68</v>
      </c>
      <c r="I516" s="1043"/>
      <c r="J516" s="1044"/>
      <c r="K516" s="1044"/>
      <c r="L516" s="1044"/>
      <c r="M516" s="1044"/>
      <c r="N516" s="1044"/>
      <c r="O516" s="1045"/>
    </row>
    <row r="517" spans="1:16" ht="33.75" customHeight="1">
      <c r="A517" s="1138"/>
      <c r="B517" s="417" t="s">
        <v>200</v>
      </c>
      <c r="C517" s="1049"/>
      <c r="D517" s="1050"/>
      <c r="E517" s="1051"/>
      <c r="F517" s="1213" t="s">
        <v>211</v>
      </c>
      <c r="G517" s="1214"/>
      <c r="H517" s="466" t="s">
        <v>69</v>
      </c>
      <c r="I517" s="1043"/>
      <c r="J517" s="1044"/>
      <c r="K517" s="1044"/>
      <c r="L517" s="1044"/>
      <c r="M517" s="1044"/>
      <c r="N517" s="1044"/>
      <c r="O517" s="1045"/>
    </row>
    <row r="518" spans="1:16" ht="33.75" customHeight="1">
      <c r="A518" s="1138"/>
      <c r="B518" s="417" t="s">
        <v>200</v>
      </c>
      <c r="C518" s="1049"/>
      <c r="D518" s="1050"/>
      <c r="E518" s="1051"/>
      <c r="F518" s="1213" t="s">
        <v>120</v>
      </c>
      <c r="G518" s="1214"/>
      <c r="H518" s="466" t="s">
        <v>71</v>
      </c>
      <c r="I518" s="1022" t="s">
        <v>93</v>
      </c>
      <c r="J518" s="1023"/>
      <c r="K518" s="1023"/>
      <c r="L518" s="1023"/>
      <c r="M518" s="1023"/>
      <c r="N518" s="1023"/>
      <c r="O518" s="1024"/>
    </row>
    <row r="519" spans="1:16" ht="33.75" customHeight="1" thickBot="1">
      <c r="A519" s="1138"/>
      <c r="B519" s="418" t="s">
        <v>200</v>
      </c>
      <c r="C519" s="1052"/>
      <c r="D519" s="1053"/>
      <c r="E519" s="1054"/>
      <c r="F519" s="1215" t="s">
        <v>208</v>
      </c>
      <c r="G519" s="1216"/>
      <c r="H519" s="467" t="s">
        <v>70</v>
      </c>
      <c r="I519" s="1025"/>
      <c r="J519" s="1026"/>
      <c r="K519" s="1026"/>
      <c r="L519" s="1026"/>
      <c r="M519" s="1026"/>
      <c r="N519" s="1026"/>
      <c r="O519" s="1027"/>
    </row>
    <row r="520" spans="1:16" ht="121.5" customHeight="1" thickTop="1">
      <c r="A520" s="437" t="s">
        <v>191</v>
      </c>
    </row>
    <row r="521" spans="1:16" ht="24.75" customHeight="1" thickBot="1">
      <c r="A521" s="471">
        <f>A481+1</f>
        <v>14</v>
      </c>
      <c r="B521" s="1137" t="s">
        <v>56</v>
      </c>
      <c r="C521" s="1137"/>
      <c r="D521" s="1137"/>
      <c r="E521" s="1137"/>
      <c r="F521" s="1137"/>
      <c r="G521" s="1137"/>
      <c r="H521" s="1137"/>
      <c r="I521" s="1137"/>
      <c r="J521" s="1137"/>
      <c r="K521" s="1137"/>
      <c r="L521" s="1137"/>
      <c r="M521" s="1137"/>
      <c r="N521" s="1137"/>
      <c r="O521" s="1137"/>
    </row>
    <row r="522" spans="1:16" s="430" customFormat="1" ht="66" customHeight="1" thickTop="1">
      <c r="A522" s="1138"/>
      <c r="B522" s="1139"/>
      <c r="C522" s="1140"/>
      <c r="D522" s="1225" t="str">
        <f>Master!$E$8</f>
        <v>Govt. Sr. Secondary School Raimalwada</v>
      </c>
      <c r="E522" s="1226"/>
      <c r="F522" s="1226"/>
      <c r="G522" s="1226"/>
      <c r="H522" s="1226"/>
      <c r="I522" s="1226"/>
      <c r="J522" s="1226"/>
      <c r="K522" s="1226"/>
      <c r="L522" s="1226"/>
      <c r="M522" s="1226"/>
      <c r="N522" s="1226"/>
      <c r="O522" s="1227"/>
    </row>
    <row r="523" spans="1:16" ht="26.25" customHeight="1" thickBot="1">
      <c r="A523" s="1138"/>
      <c r="B523" s="1141"/>
      <c r="C523" s="1142"/>
      <c r="D523" s="1146" t="str">
        <f>Master!$E$11</f>
        <v>P.S.-Bapini (Jodhpur)</v>
      </c>
      <c r="E523" s="1147"/>
      <c r="F523" s="1147"/>
      <c r="G523" s="1147"/>
      <c r="H523" s="1147"/>
      <c r="I523" s="1147"/>
      <c r="J523" s="1147"/>
      <c r="K523" s="1147"/>
      <c r="L523" s="1147"/>
      <c r="M523" s="1147"/>
      <c r="N523" s="1147"/>
      <c r="O523" s="1148"/>
    </row>
    <row r="524" spans="1:16" ht="21.75" customHeight="1">
      <c r="A524" s="1138"/>
      <c r="B524" s="262"/>
      <c r="C524" s="1149" t="s">
        <v>183</v>
      </c>
      <c r="D524" s="1150"/>
      <c r="E524" s="1150"/>
      <c r="F524" s="1150"/>
      <c r="G524" s="1151"/>
      <c r="H524" s="1158" t="s">
        <v>156</v>
      </c>
      <c r="I524" s="1158"/>
      <c r="J524" s="1161">
        <f>VLOOKUP($A521,'Class-9'!$B$9:$K$108,6)</f>
        <v>0</v>
      </c>
      <c r="K524" s="1162"/>
      <c r="L524" s="1167" t="s">
        <v>76</v>
      </c>
      <c r="M524" s="1168"/>
      <c r="N524" s="1169" t="str">
        <f>Master!$E$14</f>
        <v>08151106901</v>
      </c>
      <c r="O524" s="1170"/>
    </row>
    <row r="525" spans="1:16" ht="21.75" customHeight="1">
      <c r="A525" s="1138"/>
      <c r="B525" s="37"/>
      <c r="C525" s="1152"/>
      <c r="D525" s="1153"/>
      <c r="E525" s="1153"/>
      <c r="F525" s="1153"/>
      <c r="G525" s="1154"/>
      <c r="H525" s="1159"/>
      <c r="I525" s="1159"/>
      <c r="J525" s="1163"/>
      <c r="K525" s="1164"/>
      <c r="L525" s="1171" t="s">
        <v>72</v>
      </c>
      <c r="M525" s="1172"/>
      <c r="N525" s="1172"/>
      <c r="O525" s="1173"/>
      <c r="P525" s="104" t="s">
        <v>191</v>
      </c>
    </row>
    <row r="526" spans="1:16" ht="21.75" customHeight="1" thickBot="1">
      <c r="A526" s="1138"/>
      <c r="B526" s="37"/>
      <c r="C526" s="1155"/>
      <c r="D526" s="1156"/>
      <c r="E526" s="1156"/>
      <c r="F526" s="1156"/>
      <c r="G526" s="1157"/>
      <c r="H526" s="1160"/>
      <c r="I526" s="1160"/>
      <c r="J526" s="1165"/>
      <c r="K526" s="1166"/>
      <c r="L526" s="1174" t="s">
        <v>57</v>
      </c>
      <c r="M526" s="1175"/>
      <c r="N526" s="1176" t="str">
        <f>Master!$E$6</f>
        <v>2021-22</v>
      </c>
      <c r="O526" s="1177"/>
    </row>
    <row r="527" spans="1:16" ht="33.75" customHeight="1">
      <c r="A527" s="1138"/>
      <c r="B527" s="417" t="s">
        <v>200</v>
      </c>
      <c r="C527" s="1228" t="s">
        <v>22</v>
      </c>
      <c r="D527" s="1229"/>
      <c r="E527" s="1229"/>
      <c r="F527" s="1230"/>
      <c r="G527" s="438" t="s">
        <v>181</v>
      </c>
      <c r="H527" s="1231">
        <f>VLOOKUP($A521,'Class-9'!$B$9:$FL$108,4,0)</f>
        <v>0</v>
      </c>
      <c r="I527" s="1231"/>
      <c r="J527" s="1231"/>
      <c r="K527" s="1231"/>
      <c r="L527" s="1231"/>
      <c r="M527" s="1231"/>
      <c r="N527" s="1231"/>
      <c r="O527" s="1232"/>
    </row>
    <row r="528" spans="1:16" ht="33.75" customHeight="1">
      <c r="A528" s="1138"/>
      <c r="B528" s="417" t="s">
        <v>200</v>
      </c>
      <c r="C528" s="1233" t="s">
        <v>24</v>
      </c>
      <c r="D528" s="1234"/>
      <c r="E528" s="1234"/>
      <c r="F528" s="1235"/>
      <c r="G528" s="439" t="s">
        <v>181</v>
      </c>
      <c r="H528" s="1236">
        <f>VLOOKUP($A521,'Class-9'!$B$9:$FL$108,7,0)</f>
        <v>0</v>
      </c>
      <c r="I528" s="1236"/>
      <c r="J528" s="1236"/>
      <c r="K528" s="1236"/>
      <c r="L528" s="1236"/>
      <c r="M528" s="1236"/>
      <c r="N528" s="1236"/>
      <c r="O528" s="1237"/>
    </row>
    <row r="529" spans="1:15" ht="33.75" customHeight="1">
      <c r="A529" s="1138"/>
      <c r="B529" s="417" t="s">
        <v>200</v>
      </c>
      <c r="C529" s="1233" t="s">
        <v>25</v>
      </c>
      <c r="D529" s="1234"/>
      <c r="E529" s="1234"/>
      <c r="F529" s="1235"/>
      <c r="G529" s="439" t="s">
        <v>181</v>
      </c>
      <c r="H529" s="1236">
        <f>VLOOKUP($A521,'Class-9'!$B$9:$FL$108,8,0)</f>
        <v>0</v>
      </c>
      <c r="I529" s="1236"/>
      <c r="J529" s="1236"/>
      <c r="K529" s="1236"/>
      <c r="L529" s="1236"/>
      <c r="M529" s="1236"/>
      <c r="N529" s="1236"/>
      <c r="O529" s="1237"/>
    </row>
    <row r="530" spans="1:15" ht="33.75" customHeight="1">
      <c r="A530" s="1138"/>
      <c r="B530" s="417" t="s">
        <v>200</v>
      </c>
      <c r="C530" s="1233" t="s">
        <v>58</v>
      </c>
      <c r="D530" s="1234"/>
      <c r="E530" s="1234"/>
      <c r="F530" s="1235"/>
      <c r="G530" s="439" t="s">
        <v>181</v>
      </c>
      <c r="H530" s="1236">
        <f>VLOOKUP($A521,'Class-9'!$B$9:$FL$108,9,0)</f>
        <v>0</v>
      </c>
      <c r="I530" s="1236"/>
      <c r="J530" s="1236"/>
      <c r="K530" s="1236"/>
      <c r="L530" s="1236"/>
      <c r="M530" s="1236"/>
      <c r="N530" s="1236"/>
      <c r="O530" s="1237"/>
    </row>
    <row r="531" spans="1:15" ht="33.75" customHeight="1">
      <c r="A531" s="1138"/>
      <c r="B531" s="417" t="s">
        <v>200</v>
      </c>
      <c r="C531" s="1233" t="s">
        <v>59</v>
      </c>
      <c r="D531" s="1234"/>
      <c r="E531" s="1234"/>
      <c r="F531" s="1235"/>
      <c r="G531" s="439" t="s">
        <v>181</v>
      </c>
      <c r="H531" s="1238" t="str">
        <f>CONCATENATE('Class-9'!$G$4,'Class-9'!$J$4)</f>
        <v>9(A)</v>
      </c>
      <c r="I531" s="1236"/>
      <c r="J531" s="1236"/>
      <c r="K531" s="1236"/>
      <c r="L531" s="1236"/>
      <c r="M531" s="1236"/>
      <c r="N531" s="1236"/>
      <c r="O531" s="1237"/>
    </row>
    <row r="532" spans="1:15" ht="33.75" customHeight="1" thickBot="1">
      <c r="A532" s="1138"/>
      <c r="B532" s="417" t="s">
        <v>200</v>
      </c>
      <c r="C532" s="1239" t="s">
        <v>27</v>
      </c>
      <c r="D532" s="1240"/>
      <c r="E532" s="1240"/>
      <c r="F532" s="1241"/>
      <c r="G532" s="440" t="s">
        <v>181</v>
      </c>
      <c r="H532" s="1242">
        <f>VLOOKUP($A521,'Class-9'!$B$9:$FL$108,10,0)</f>
        <v>0</v>
      </c>
      <c r="I532" s="1242"/>
      <c r="J532" s="1242"/>
      <c r="K532" s="1242"/>
      <c r="L532" s="1242"/>
      <c r="M532" s="1242"/>
      <c r="N532" s="1242"/>
      <c r="O532" s="1243"/>
    </row>
    <row r="533" spans="1:15" ht="33.75" customHeight="1">
      <c r="A533" s="1138"/>
      <c r="B533" s="417" t="s">
        <v>200</v>
      </c>
      <c r="C533" s="1244" t="s">
        <v>60</v>
      </c>
      <c r="D533" s="1245"/>
      <c r="E533" s="1248" t="s">
        <v>81</v>
      </c>
      <c r="F533" s="1248" t="s">
        <v>82</v>
      </c>
      <c r="G533" s="1250" t="s">
        <v>32</v>
      </c>
      <c r="H533" s="1252" t="s">
        <v>61</v>
      </c>
      <c r="I533" s="1252"/>
      <c r="J533" s="1253"/>
      <c r="K533" s="1254" t="s">
        <v>97</v>
      </c>
      <c r="L533" s="1255"/>
      <c r="M533" s="1256"/>
      <c r="N533" s="1248" t="s">
        <v>88</v>
      </c>
      <c r="O533" s="1218" t="s">
        <v>118</v>
      </c>
    </row>
    <row r="534" spans="1:15" ht="33.75" customHeight="1">
      <c r="A534" s="1138"/>
      <c r="B534" s="417" t="s">
        <v>200</v>
      </c>
      <c r="C534" s="1246"/>
      <c r="D534" s="1247"/>
      <c r="E534" s="1249"/>
      <c r="F534" s="1249"/>
      <c r="G534" s="1251"/>
      <c r="H534" s="468" t="s">
        <v>31</v>
      </c>
      <c r="I534" s="470" t="s">
        <v>194</v>
      </c>
      <c r="J534" s="469" t="s">
        <v>32</v>
      </c>
      <c r="K534" s="468" t="s">
        <v>31</v>
      </c>
      <c r="L534" s="470" t="s">
        <v>194</v>
      </c>
      <c r="M534" s="469" t="s">
        <v>32</v>
      </c>
      <c r="N534" s="1249"/>
      <c r="O534" s="1219"/>
    </row>
    <row r="535" spans="1:15" ht="48" customHeight="1" thickBot="1">
      <c r="A535" s="1138"/>
      <c r="B535" s="417" t="s">
        <v>200</v>
      </c>
      <c r="C535" s="1102" t="s">
        <v>62</v>
      </c>
      <c r="D535" s="1103"/>
      <c r="E535" s="441">
        <f>'Class-9'!$L$7</f>
        <v>10</v>
      </c>
      <c r="F535" s="441">
        <f>'Class-9'!$M$7</f>
        <v>10</v>
      </c>
      <c r="G535" s="442">
        <f>SUM(E535:F535)</f>
        <v>20</v>
      </c>
      <c r="H535" s="441">
        <f>'Class-9'!$O$7</f>
        <v>24</v>
      </c>
      <c r="I535" s="441">
        <f>'Class-9'!$P$7</f>
        <v>6</v>
      </c>
      <c r="J535" s="442">
        <f>SUM(H535:I535)</f>
        <v>30</v>
      </c>
      <c r="K535" s="441">
        <f>'Class-9'!$R$7</f>
        <v>40</v>
      </c>
      <c r="L535" s="441">
        <f>'Class-9'!$S$7</f>
        <v>10</v>
      </c>
      <c r="M535" s="442">
        <f>SUM(K535:L535)</f>
        <v>50</v>
      </c>
      <c r="N535" s="441">
        <f>SUM(G535,J535,M535)</f>
        <v>100</v>
      </c>
      <c r="O535" s="1220"/>
    </row>
    <row r="536" spans="1:15" ht="48" customHeight="1">
      <c r="A536" s="1138"/>
      <c r="B536" s="417" t="s">
        <v>200</v>
      </c>
      <c r="C536" s="1104" t="str">
        <f>'Class-9'!$L$3</f>
        <v>HINDI</v>
      </c>
      <c r="D536" s="1105"/>
      <c r="E536" s="443">
        <f>IF($J524="TC",0,IF($J524="Nso",0,VLOOKUP($A521,'Class-9'!$B$9:$FL$108,11,0)))</f>
        <v>0</v>
      </c>
      <c r="F536" s="443">
        <f>IF($J524="TC",0,IF($J524="Nso",0,VLOOKUP($A521,'Class-9'!$B$9:$FL$108,12,0)))</f>
        <v>0</v>
      </c>
      <c r="G536" s="444">
        <f t="shared" ref="G536:G543" si="52">SUM(E536:F536)</f>
        <v>0</v>
      </c>
      <c r="H536" s="443">
        <f>IF($J524="TC",0,IF($J524="Nso",0,VLOOKUP($A521,'Class-9'!$B$9:$FL$108,14,0)))</f>
        <v>0</v>
      </c>
      <c r="I536" s="443">
        <f>IF($J524="TC",0,IF($J524="Nso",0,VLOOKUP($A521,'Class-9'!$B$9:$FL$108,15,0)))</f>
        <v>0</v>
      </c>
      <c r="J536" s="444">
        <f t="shared" ref="J536:J543" si="53">SUM(H536:I536)</f>
        <v>0</v>
      </c>
      <c r="K536" s="443">
        <f>IF($J524="TC",0,IF($J524="Nso",0,VLOOKUP($A521,'Class-9'!$B$9:$FL$108,17,0)))</f>
        <v>0</v>
      </c>
      <c r="L536" s="443">
        <f>IF($J524="Nso",0,VLOOKUP($A521,'Class-9'!$B$9:$FL$108,18,0))</f>
        <v>0</v>
      </c>
      <c r="M536" s="444">
        <f t="shared" ref="M536:M543" si="54">SUM(K536:L536)</f>
        <v>0</v>
      </c>
      <c r="N536" s="443">
        <f t="shared" ref="N536:N543" si="55">SUM(G536,J536,M536)</f>
        <v>0</v>
      </c>
      <c r="O536" s="457" t="str">
        <f>IF($J524="TC",0,IF($J524="Nso",0,VLOOKUP($A521,'Class-9'!$B$9:$FL$108,24,0)))</f>
        <v/>
      </c>
    </row>
    <row r="537" spans="1:15" ht="48" customHeight="1" thickBot="1">
      <c r="A537" s="1138"/>
      <c r="B537" s="417" t="s">
        <v>200</v>
      </c>
      <c r="C537" s="1106" t="str">
        <f>'Class-9'!$Z$3</f>
        <v>ENGLISH</v>
      </c>
      <c r="D537" s="1107"/>
      <c r="E537" s="445">
        <f>IF($J524="TC",0,IF($J524="Nso",0,VLOOKUP($A521,'Class-9'!$B$9:$FL$108,25,0)))</f>
        <v>0</v>
      </c>
      <c r="F537" s="445">
        <f>IF($J524="TC",0,IF($J524="Nso",0,VLOOKUP($A521,'Class-9'!$B$9:$FL$108,26,0)))</f>
        <v>0</v>
      </c>
      <c r="G537" s="446">
        <f t="shared" si="52"/>
        <v>0</v>
      </c>
      <c r="H537" s="447">
        <f>IF($J524="TC",0,IF($J524="Nso",0,VLOOKUP($A521,'Class-9'!$B$9:$FL$108,28,0)))</f>
        <v>0</v>
      </c>
      <c r="I537" s="445">
        <f>IF($J524="TC",0,IF($J524="Nso",0,VLOOKUP($A521,'Class-9'!$B$9:$FL$108,29,0)))</f>
        <v>0</v>
      </c>
      <c r="J537" s="446">
        <f t="shared" si="53"/>
        <v>0</v>
      </c>
      <c r="K537" s="445">
        <f>IF($J524="TC",0,IF($J524="Nso",0,VLOOKUP($A521,'Class-9'!$B$9:$FL$108,31,0)))</f>
        <v>0</v>
      </c>
      <c r="L537" s="445">
        <f>IF($J524="Nso",0,VLOOKUP($A521,'Class-9'!$B$9:$FL$108,32,0))</f>
        <v>0</v>
      </c>
      <c r="M537" s="446">
        <f t="shared" si="54"/>
        <v>0</v>
      </c>
      <c r="N537" s="445">
        <f t="shared" si="55"/>
        <v>0</v>
      </c>
      <c r="O537" s="458" t="str">
        <f>IF($J524="TC",0,IF($J524="Nso",0,VLOOKUP($A521,'Class-9'!$B$9:$FL$108,38,0)))</f>
        <v/>
      </c>
    </row>
    <row r="538" spans="1:15" ht="48" customHeight="1" thickBot="1">
      <c r="A538" s="1138"/>
      <c r="B538" s="417" t="s">
        <v>200</v>
      </c>
      <c r="C538" s="1108" t="s">
        <v>62</v>
      </c>
      <c r="D538" s="1109"/>
      <c r="E538" s="448">
        <f>'Class-9'!$AN$7</f>
        <v>20</v>
      </c>
      <c r="F538" s="448">
        <f>'Class-9'!$AO$7</f>
        <v>20</v>
      </c>
      <c r="G538" s="449">
        <f t="shared" si="52"/>
        <v>40</v>
      </c>
      <c r="H538" s="448">
        <f>'Class-9'!$AQ$7</f>
        <v>48</v>
      </c>
      <c r="I538" s="448">
        <f>'Class-9'!$AR$7</f>
        <v>12</v>
      </c>
      <c r="J538" s="449">
        <f t="shared" si="53"/>
        <v>60</v>
      </c>
      <c r="K538" s="448">
        <f>'Class-9'!$AT$7</f>
        <v>80</v>
      </c>
      <c r="L538" s="448">
        <f>'Class-9'!$AU$7</f>
        <v>20</v>
      </c>
      <c r="M538" s="449">
        <f t="shared" si="54"/>
        <v>100</v>
      </c>
      <c r="N538" s="448">
        <f t="shared" si="55"/>
        <v>200</v>
      </c>
      <c r="O538" s="427" t="s">
        <v>201</v>
      </c>
    </row>
    <row r="539" spans="1:15" ht="48" customHeight="1">
      <c r="A539" s="1138"/>
      <c r="B539" s="417" t="s">
        <v>200</v>
      </c>
      <c r="C539" s="1110" t="str">
        <f>'Class-9'!$AN$3</f>
        <v>SANSKRIT-I</v>
      </c>
      <c r="D539" s="1111"/>
      <c r="E539" s="443">
        <f>IF($J524="TC",0,IF($J524="Nso",0,VLOOKUP($A521,'Class-9'!$B$9:$FL$108,39,0)))</f>
        <v>0</v>
      </c>
      <c r="F539" s="443">
        <f>IF($J524="TC",0,IF($J524="TC",0,IF($J524="Nso",0,VLOOKUP($A521,'Class-9'!$B$9:$FL$108,40,0))))</f>
        <v>0</v>
      </c>
      <c r="G539" s="450">
        <f t="shared" si="52"/>
        <v>0</v>
      </c>
      <c r="H539" s="451">
        <f>IF($J524="TC",0,IF($J524="Nso",0,VLOOKUP($A521,'Class-9'!$B$9:$FL$108,42,0)))</f>
        <v>0</v>
      </c>
      <c r="I539" s="443">
        <f>IF($J524="TC",0,IF($J524="Nso",0,VLOOKUP($A521,'Class-9'!$B$9:$FL$108,43,0)))</f>
        <v>0</v>
      </c>
      <c r="J539" s="450">
        <f t="shared" si="53"/>
        <v>0</v>
      </c>
      <c r="K539" s="443">
        <f>IF($J524="TC",0,IF($J524="Nso",0,VLOOKUP($A521,'Class-9'!$B$9:$FL$108,45,0)))</f>
        <v>0</v>
      </c>
      <c r="L539" s="443">
        <f>IF($J524="Nso",0,VLOOKUP($A521,'Class-9'!$B$9:$FL$108,46,0))</f>
        <v>0</v>
      </c>
      <c r="M539" s="450">
        <f t="shared" si="54"/>
        <v>0</v>
      </c>
      <c r="N539" s="443">
        <f t="shared" si="55"/>
        <v>0</v>
      </c>
      <c r="O539" s="457" t="str">
        <f>IF($J524="TC",0,IF($J524="Nso",0,VLOOKUP($A521,'Class-9'!$B$9:$FL$108,52,0)))</f>
        <v/>
      </c>
    </row>
    <row r="540" spans="1:15" ht="48" customHeight="1">
      <c r="A540" s="1138"/>
      <c r="B540" s="417" t="s">
        <v>200</v>
      </c>
      <c r="C540" s="1112" t="str">
        <f>'Class-9'!$BB$3</f>
        <v>SANSKRIT-II</v>
      </c>
      <c r="D540" s="1113"/>
      <c r="E540" s="443">
        <f>IF($J524="TC",0,IF($J524="Nso",0,VLOOKUP($A521,'Class-9'!$B$9:$FL$108,53,0)))</f>
        <v>0</v>
      </c>
      <c r="F540" s="443">
        <f>IF($J524="TC",0,IF($J524="Nso",0,VLOOKUP($A521,'Class-9'!$B$9:$FL$108,54,0)))</f>
        <v>0</v>
      </c>
      <c r="G540" s="452">
        <f t="shared" si="52"/>
        <v>0</v>
      </c>
      <c r="H540" s="453">
        <f>IF($J524="TC",0,IF($J524="Nso",0,VLOOKUP($A521,'Class-9'!$B$9:$FL$108,56,0)))</f>
        <v>0</v>
      </c>
      <c r="I540" s="443">
        <f>IF($J524="TC",0,IF($J524="Nso",0,VLOOKUP($A521,'Class-9'!$B$9:$FL$108,57,0)))</f>
        <v>0</v>
      </c>
      <c r="J540" s="452">
        <f t="shared" si="53"/>
        <v>0</v>
      </c>
      <c r="K540" s="443">
        <f>IF($J524="TC",0,IF($J524="Nso",0,VLOOKUP($A521,'Class-9'!$B$9:$FL$108,59,0)))</f>
        <v>0</v>
      </c>
      <c r="L540" s="443">
        <f>IF($J524="Nso",0,VLOOKUP($A521,'Class-9'!$B$9:$FL$108,60,0))</f>
        <v>0</v>
      </c>
      <c r="M540" s="452">
        <f t="shared" si="54"/>
        <v>0</v>
      </c>
      <c r="N540" s="443">
        <f t="shared" si="55"/>
        <v>0</v>
      </c>
      <c r="O540" s="457" t="str">
        <f>IF($J524="TC",0,IF($J524="Nso",0,VLOOKUP($A521,'Class-9'!$B$9:$FL$108,66,0)))</f>
        <v/>
      </c>
    </row>
    <row r="541" spans="1:15" ht="48" customHeight="1">
      <c r="A541" s="1138"/>
      <c r="B541" s="417" t="s">
        <v>200</v>
      </c>
      <c r="C541" s="1112" t="str">
        <f>'Class-9'!$BP$3</f>
        <v>MATHEMATICS</v>
      </c>
      <c r="D541" s="1113"/>
      <c r="E541" s="443">
        <f>IF($J524="TC",0,IF($J524="Nso",0,VLOOKUP($A521,'Class-9'!$B$9:$FL$108,67,0)))</f>
        <v>0</v>
      </c>
      <c r="F541" s="443">
        <f>IF($J524="TC",0,IF($J524="Nso",0,VLOOKUP($A521,'Class-9'!$B$9:$FL$108,68,0)))</f>
        <v>0</v>
      </c>
      <c r="G541" s="452">
        <f t="shared" si="52"/>
        <v>0</v>
      </c>
      <c r="H541" s="453">
        <f>IF($J524="TC",0,IF($J524="Nso",0,VLOOKUP($A521,'Class-9'!$B$9:$FL$108,70,0)))</f>
        <v>0</v>
      </c>
      <c r="I541" s="443">
        <f>IF($J524="TC",0,IF($J524="Nso",0,VLOOKUP($A521,'Class-9'!$B$9:$FL$108,71,0)))</f>
        <v>0</v>
      </c>
      <c r="J541" s="452">
        <f t="shared" si="53"/>
        <v>0</v>
      </c>
      <c r="K541" s="443">
        <f>IF($J524="TC",0,IF($J524="Nso",0,VLOOKUP($A521,'Class-9'!$B$9:$FL$108,73,0)))</f>
        <v>0</v>
      </c>
      <c r="L541" s="443">
        <f>IF($J524="Nso",0,VLOOKUP($A521,'Class-9'!$B$9:$FL$108,74,0))</f>
        <v>0</v>
      </c>
      <c r="M541" s="452">
        <f t="shared" si="54"/>
        <v>0</v>
      </c>
      <c r="N541" s="443">
        <f t="shared" si="55"/>
        <v>0</v>
      </c>
      <c r="O541" s="457" t="str">
        <f>IF($J524="TC",0,IF($J524="Nso",0,VLOOKUP($A521,'Class-9'!$B$9:$FL$108,80,0)))</f>
        <v/>
      </c>
    </row>
    <row r="542" spans="1:15" ht="48" customHeight="1">
      <c r="A542" s="1138"/>
      <c r="B542" s="417" t="s">
        <v>200</v>
      </c>
      <c r="C542" s="1114" t="str">
        <f>'Class-9'!$CD$3</f>
        <v>SCIENCE</v>
      </c>
      <c r="D542" s="1115"/>
      <c r="E542" s="454">
        <f>IF($J524="TC",0,IF($J524="Nso",0,VLOOKUP($A521,'Class-9'!$B$9:$FL$108,81,0)))</f>
        <v>0</v>
      </c>
      <c r="F542" s="454">
        <f>IF($J524="TC",0,IF($J524="Nso",0,VLOOKUP($A521,'Class-9'!$B$9:$FL$108,82,0)))</f>
        <v>0</v>
      </c>
      <c r="G542" s="455">
        <f t="shared" si="52"/>
        <v>0</v>
      </c>
      <c r="H542" s="456">
        <f>IF($J524="TC",0,IF($J524="Nso",0,VLOOKUP($A521,'Class-9'!$B$9:$FL$108,84,0)))</f>
        <v>0</v>
      </c>
      <c r="I542" s="454">
        <f>IF($J524="TC",0,IF($J524="Nso",0,VLOOKUP($A521,'Class-9'!$B$9:$FL$108,85,0)))</f>
        <v>0</v>
      </c>
      <c r="J542" s="455">
        <f t="shared" si="53"/>
        <v>0</v>
      </c>
      <c r="K542" s="454">
        <f>IF($J524="TC",0,IF($J524="Nso",0,VLOOKUP($A521,'Class-9'!$B$9:$FL$108,87,0)))</f>
        <v>0</v>
      </c>
      <c r="L542" s="454">
        <f>IF($J524="Nso",0,VLOOKUP($A521,'Class-9'!$B$9:$FL$108,88,0))</f>
        <v>0</v>
      </c>
      <c r="M542" s="455">
        <f t="shared" si="54"/>
        <v>0</v>
      </c>
      <c r="N542" s="454">
        <f t="shared" si="55"/>
        <v>0</v>
      </c>
      <c r="O542" s="459" t="str">
        <f>IF($J524="TC",0,IF($J524="Nso",0,VLOOKUP($A521,'Class-9'!$B$9:$FL$108,94,0)))</f>
        <v/>
      </c>
    </row>
    <row r="543" spans="1:15" ht="48" customHeight="1" thickBot="1">
      <c r="A543" s="1138"/>
      <c r="B543" s="417" t="s">
        <v>200</v>
      </c>
      <c r="C543" s="1114" t="str">
        <f>'Class-9'!$CR$3</f>
        <v>SOCIAL SCIENCE</v>
      </c>
      <c r="D543" s="1115"/>
      <c r="E543" s="454">
        <f>IF($J525="TC",0,IF($J524="Nso",0,VLOOKUP($A521,'Class-9'!$B$9:$FL$108,95,0)))</f>
        <v>0</v>
      </c>
      <c r="F543" s="454">
        <f>IF($J525="TC",0,IF($J524="Nso",0,VLOOKUP($A521,'Class-9'!$B$9:$FL$108,96,0)))</f>
        <v>0</v>
      </c>
      <c r="G543" s="455">
        <f t="shared" si="52"/>
        <v>0</v>
      </c>
      <c r="H543" s="456">
        <f>IF($J525="TC",0,IF($J524="Nso",0,VLOOKUP($A521,'Class-9'!$B$9:$FL$108,98,0)))</f>
        <v>0</v>
      </c>
      <c r="I543" s="454">
        <f>IF($J525="TC",0,IF($J524="Nso",0,VLOOKUP($A521,'Class-9'!$B$9:$FL$108,99,0)))</f>
        <v>0</v>
      </c>
      <c r="J543" s="455">
        <f t="shared" si="53"/>
        <v>0</v>
      </c>
      <c r="K543" s="454">
        <f>IF($J525="TC",0,IF($J524="Nso",0,VLOOKUP($A521,'Class-9'!$B$9:$FL$108,101,0)))</f>
        <v>0</v>
      </c>
      <c r="L543" s="454">
        <f>IF($J525="Nso",0,VLOOKUP($A521,'Class-9'!$B$9:$FL$108,102,0))</f>
        <v>0</v>
      </c>
      <c r="M543" s="455">
        <f t="shared" si="54"/>
        <v>0</v>
      </c>
      <c r="N543" s="454">
        <f t="shared" si="55"/>
        <v>0</v>
      </c>
      <c r="O543" s="459" t="str">
        <f>IF($J525="TC",0,IF($J524="Nso",0,VLOOKUP($A521,'Class-9'!$B$9:$FL$108,108,0)))</f>
        <v/>
      </c>
    </row>
    <row r="544" spans="1:15" ht="33.75" customHeight="1">
      <c r="A544" s="1138"/>
      <c r="B544" s="417" t="s">
        <v>200</v>
      </c>
      <c r="C544" s="1116" t="s">
        <v>89</v>
      </c>
      <c r="D544" s="1117"/>
      <c r="E544" s="1118"/>
      <c r="F544" s="1122" t="s">
        <v>90</v>
      </c>
      <c r="G544" s="1123"/>
      <c r="H544" s="1124" t="s">
        <v>91</v>
      </c>
      <c r="I544" s="1125"/>
      <c r="J544" s="1126" t="s">
        <v>47</v>
      </c>
      <c r="K544" s="1127"/>
      <c r="L544" s="415" t="s">
        <v>111</v>
      </c>
      <c r="M544" s="1221" t="s">
        <v>45</v>
      </c>
      <c r="N544" s="1222"/>
      <c r="O544" s="416" t="s">
        <v>49</v>
      </c>
    </row>
    <row r="545" spans="1:15" ht="33.75" customHeight="1" thickBot="1">
      <c r="A545" s="1138"/>
      <c r="B545" s="417" t="s">
        <v>200</v>
      </c>
      <c r="C545" s="1119"/>
      <c r="D545" s="1120"/>
      <c r="E545" s="1121"/>
      <c r="F545" s="1130">
        <f>IF($J524="TC",0,IF($J524="Nso",0,VLOOKUP($A521,'Class-9'!$B$9:$FL$108,160,0)))</f>
        <v>0</v>
      </c>
      <c r="G545" s="1131"/>
      <c r="H545" s="1130">
        <f>IF($J524="TC",0,IF($J524="Nso",0,VLOOKUP($A521,'Class-9'!$B$9:$FL$108,161,0)))</f>
        <v>0</v>
      </c>
      <c r="I545" s="1131"/>
      <c r="J545" s="1132">
        <f>IF($J524="TC",0,IF($J524="Nso",0,VLOOKUP($A521,'Class-9'!$B$9:$FL$108,162,0)))</f>
        <v>0</v>
      </c>
      <c r="K545" s="1133"/>
      <c r="L545" s="259" t="str">
        <f>IF($J524="TC",0,IF($J524="Nso",0,VLOOKUP($A521,'Class-9'!$B$9:$FL$108,163,0)))</f>
        <v/>
      </c>
      <c r="M545" s="1223" t="str">
        <f>IF($J524="TC","TC",IF($J524="Nso","NSO",VLOOKUP($A521,'Class-9'!$B$9:$FL$108,164,0)))</f>
        <v/>
      </c>
      <c r="N545" s="1224"/>
      <c r="O545" s="462" t="str">
        <f>IF($J524="Nso",0,VLOOKUP($A521,'Class-9'!$B$9:$FL$108,166,0))</f>
        <v/>
      </c>
    </row>
    <row r="546" spans="1:15" ht="33.75" customHeight="1">
      <c r="A546" s="1138"/>
      <c r="B546" s="417" t="s">
        <v>200</v>
      </c>
      <c r="C546" s="1061" t="s">
        <v>64</v>
      </c>
      <c r="D546" s="1062"/>
      <c r="E546" s="1062"/>
      <c r="F546" s="1062"/>
      <c r="G546" s="1062"/>
      <c r="H546" s="1063"/>
      <c r="I546" s="1064" t="s">
        <v>65</v>
      </c>
      <c r="J546" s="1065"/>
      <c r="K546" s="1065"/>
      <c r="L546" s="460">
        <f>VLOOKUP($A521,'Class-9'!$B$9:$FL$108,157,0)</f>
        <v>0</v>
      </c>
      <c r="M546" s="1066" t="s">
        <v>121</v>
      </c>
      <c r="N546" s="1067"/>
      <c r="O546" s="1068"/>
    </row>
    <row r="547" spans="1:15" ht="33.75" customHeight="1" thickBot="1">
      <c r="A547" s="1138"/>
      <c r="B547" s="417" t="s">
        <v>200</v>
      </c>
      <c r="C547" s="1069" t="s">
        <v>60</v>
      </c>
      <c r="D547" s="1070"/>
      <c r="E547" s="1070"/>
      <c r="F547" s="1071" t="s">
        <v>192</v>
      </c>
      <c r="G547" s="1071"/>
      <c r="H547" s="260" t="s">
        <v>53</v>
      </c>
      <c r="I547" s="1072" t="s">
        <v>66</v>
      </c>
      <c r="J547" s="1073"/>
      <c r="K547" s="1073"/>
      <c r="L547" s="461">
        <f>VLOOKUP($A521,'Class-9'!$B$9:$FL$108,158,0)</f>
        <v>0</v>
      </c>
      <c r="M547" s="1074" t="str">
        <f>IF($J524="TC",0,IF($J524="Nso",0,VLOOKUP($A521,'Class-9'!$B$9:$FL$108,159,0)))</f>
        <v/>
      </c>
      <c r="N547" s="1075"/>
      <c r="O547" s="1076"/>
    </row>
    <row r="548" spans="1:15" ht="33.75" customHeight="1">
      <c r="A548" s="1138"/>
      <c r="B548" s="417" t="s">
        <v>200</v>
      </c>
      <c r="C548" s="1069"/>
      <c r="D548" s="1070"/>
      <c r="E548" s="1070"/>
      <c r="F548" s="1071"/>
      <c r="G548" s="1071"/>
      <c r="H548" s="261" t="s">
        <v>119</v>
      </c>
      <c r="I548" s="1077" t="s">
        <v>67</v>
      </c>
      <c r="J548" s="1078"/>
      <c r="K548" s="1078"/>
      <c r="L548" s="1079">
        <f>IF($J524="TC","Transferred",IF($J524="Nso","NameSeparated",VLOOKUP($A521,'Class-9'!$B$9:$FL$108,167,0)))</f>
        <v>0</v>
      </c>
      <c r="M548" s="1079"/>
      <c r="N548" s="1079"/>
      <c r="O548" s="1080"/>
    </row>
    <row r="549" spans="1:15" ht="33.75" customHeight="1">
      <c r="A549" s="1138"/>
      <c r="B549" s="417" t="s">
        <v>200</v>
      </c>
      <c r="C549" s="1081" t="str">
        <f>'Class-9'!$DF$3</f>
        <v>Foundation Of Information Tech.</v>
      </c>
      <c r="D549" s="1082"/>
      <c r="E549" s="1083"/>
      <c r="F549" s="1217" t="str">
        <f>IF($J524="TC",0,IF($J524="Nso",0,VLOOKUP($A521,'Class-9'!$B$9:$GP$108,185,0)))</f>
        <v>0/200</v>
      </c>
      <c r="G549" s="1217"/>
      <c r="H549" s="463" t="str">
        <f>IF($J524="TC",0,IF($J524="Nso",0,VLOOKUP($A521,'Class-9'!$B$9:$GP$108,120,0)))</f>
        <v/>
      </c>
      <c r="I549" s="1085" t="s">
        <v>79</v>
      </c>
      <c r="J549" s="1086"/>
      <c r="K549" s="1086"/>
      <c r="L549" s="1087">
        <f>'Class-9'!$T$2</f>
        <v>44676</v>
      </c>
      <c r="M549" s="1088"/>
      <c r="N549" s="1088"/>
      <c r="O549" s="1089"/>
    </row>
    <row r="550" spans="1:15" ht="33.75" customHeight="1">
      <c r="A550" s="1138"/>
      <c r="B550" s="417" t="s">
        <v>200</v>
      </c>
      <c r="C550" s="1090" t="str">
        <f>'Class-9'!$DR$3</f>
        <v>Health &amp; Phy. Edu.</v>
      </c>
      <c r="D550" s="1084"/>
      <c r="E550" s="1084"/>
      <c r="F550" s="1207" t="str">
        <f>IF($J524="TC",0,IF($J524="Nso",0,VLOOKUP($A521,'Class-9'!$B$9:$GP$108,189,0)))</f>
        <v>0/200</v>
      </c>
      <c r="G550" s="1208"/>
      <c r="H550" s="463" t="str">
        <f>IF($J524="TC",0,IF($J524="Nso",0,VLOOKUP($A521,'Class-9'!$B$9:$GP$108,132,0)))</f>
        <v/>
      </c>
      <c r="I550" s="1091"/>
      <c r="J550" s="1092"/>
      <c r="K550" s="1092"/>
      <c r="L550" s="1092"/>
      <c r="M550" s="1092"/>
      <c r="N550" s="1092"/>
      <c r="O550" s="1093"/>
    </row>
    <row r="551" spans="1:15" ht="33.75" customHeight="1">
      <c r="A551" s="1138"/>
      <c r="B551" s="417" t="s">
        <v>200</v>
      </c>
      <c r="C551" s="1028" t="str">
        <f>'Class-9'!$ED$3</f>
        <v>S.U.P.W.</v>
      </c>
      <c r="D551" s="1029"/>
      <c r="E551" s="1029"/>
      <c r="F551" s="1207" t="str">
        <f>IF($J524="TC",0,IF($J524="Nso",0,VLOOKUP($A521,'Class-9'!$B$9:$GP$108,193,0)))</f>
        <v>0/100</v>
      </c>
      <c r="G551" s="1208"/>
      <c r="H551" s="463" t="str">
        <f>IF($J524="TC",0,IF($J524="Nso",0,VLOOKUP($A521,'Class-9'!$B$9:$GP$108,138,0)))</f>
        <v/>
      </c>
      <c r="I551" s="1094"/>
      <c r="J551" s="1095"/>
      <c r="K551" s="1095"/>
      <c r="L551" s="1095"/>
      <c r="M551" s="1095"/>
      <c r="N551" s="1095"/>
      <c r="O551" s="1096"/>
    </row>
    <row r="552" spans="1:15" ht="33.75" customHeight="1">
      <c r="A552" s="1138"/>
      <c r="B552" s="417" t="s">
        <v>200</v>
      </c>
      <c r="C552" s="1028" t="str">
        <f>'Class-9'!$EJ$3</f>
        <v>ART EDUCATION</v>
      </c>
      <c r="D552" s="1029"/>
      <c r="E552" s="1029"/>
      <c r="F552" s="1207" t="str">
        <f>IF($J523="TC",0,IF($J523="Nso",0,VLOOKUP($A521,'Class-9'!$B$9:$GP$108,197,0)))</f>
        <v>0/100</v>
      </c>
      <c r="G552" s="1208"/>
      <c r="H552" s="463" t="str">
        <f>IF($J523="TC",0,IF($J523="Nso",0,VLOOKUP($A521,'Class-9'!$B$9:$GP$108,144,0)))</f>
        <v/>
      </c>
      <c r="I552" s="1032" t="s">
        <v>92</v>
      </c>
      <c r="J552" s="1033"/>
      <c r="K552" s="1033"/>
      <c r="L552" s="1033"/>
      <c r="M552" s="1033"/>
      <c r="N552" s="1033"/>
      <c r="O552" s="1034"/>
    </row>
    <row r="553" spans="1:15" ht="33.75" customHeight="1" thickBot="1">
      <c r="A553" s="1138"/>
      <c r="B553" s="417" t="s">
        <v>200</v>
      </c>
      <c r="C553" s="1035" t="str">
        <f>'Class-9'!$EP$3</f>
        <v>H &amp; C RAJ</v>
      </c>
      <c r="D553" s="1036"/>
      <c r="E553" s="1036"/>
      <c r="F553" s="1209" t="str">
        <f>IF($J524="TC",0,IF($J524="Nso",0,VLOOKUP($A521,'Class-9'!$B$9:$GU$108,201,0)))</f>
        <v>0/200</v>
      </c>
      <c r="G553" s="1210"/>
      <c r="H553" s="464" t="str">
        <f>IF($J524="TC",0,IF($J524="Nso",0,VLOOKUP($A521,'Class-9'!$B$9:$GU$108,156,0)))</f>
        <v/>
      </c>
      <c r="I553" s="1032" t="s">
        <v>73</v>
      </c>
      <c r="J553" s="1033"/>
      <c r="K553" s="1033"/>
      <c r="L553" s="1033"/>
      <c r="M553" s="1033"/>
      <c r="N553" s="1033"/>
      <c r="O553" s="1034"/>
    </row>
    <row r="554" spans="1:15" ht="33.75" customHeight="1">
      <c r="A554" s="1138"/>
      <c r="B554" s="417" t="s">
        <v>200</v>
      </c>
      <c r="C554" s="1046" t="s">
        <v>204</v>
      </c>
      <c r="D554" s="1047"/>
      <c r="E554" s="1048"/>
      <c r="F554" s="1211" t="s">
        <v>205</v>
      </c>
      <c r="G554" s="1212"/>
      <c r="H554" s="465" t="s">
        <v>34</v>
      </c>
      <c r="I554" s="1039" t="s">
        <v>74</v>
      </c>
      <c r="J554" s="1033"/>
      <c r="K554" s="1033"/>
      <c r="L554" s="1033"/>
      <c r="M554" s="1033"/>
      <c r="N554" s="1033"/>
      <c r="O554" s="1034"/>
    </row>
    <row r="555" spans="1:15" ht="33.75" customHeight="1">
      <c r="A555" s="1138"/>
      <c r="B555" s="417" t="s">
        <v>200</v>
      </c>
      <c r="C555" s="1049"/>
      <c r="D555" s="1050"/>
      <c r="E555" s="1051"/>
      <c r="F555" s="1213" t="s">
        <v>206</v>
      </c>
      <c r="G555" s="1214"/>
      <c r="H555" s="466" t="s">
        <v>203</v>
      </c>
      <c r="I555" s="1040" t="s">
        <v>75</v>
      </c>
      <c r="J555" s="1041"/>
      <c r="K555" s="1041"/>
      <c r="L555" s="1041"/>
      <c r="M555" s="1041"/>
      <c r="N555" s="1041"/>
      <c r="O555" s="1042"/>
    </row>
    <row r="556" spans="1:15" ht="33.75" customHeight="1">
      <c r="A556" s="1138"/>
      <c r="B556" s="417" t="s">
        <v>200</v>
      </c>
      <c r="C556" s="1049"/>
      <c r="D556" s="1050"/>
      <c r="E556" s="1051"/>
      <c r="F556" s="1213" t="s">
        <v>210</v>
      </c>
      <c r="G556" s="1214"/>
      <c r="H556" s="466" t="s">
        <v>68</v>
      </c>
      <c r="I556" s="1043"/>
      <c r="J556" s="1044"/>
      <c r="K556" s="1044"/>
      <c r="L556" s="1044"/>
      <c r="M556" s="1044"/>
      <c r="N556" s="1044"/>
      <c r="O556" s="1045"/>
    </row>
    <row r="557" spans="1:15" ht="33.75" customHeight="1">
      <c r="A557" s="1138"/>
      <c r="B557" s="417" t="s">
        <v>200</v>
      </c>
      <c r="C557" s="1049"/>
      <c r="D557" s="1050"/>
      <c r="E557" s="1051"/>
      <c r="F557" s="1213" t="s">
        <v>211</v>
      </c>
      <c r="G557" s="1214"/>
      <c r="H557" s="466" t="s">
        <v>69</v>
      </c>
      <c r="I557" s="1043"/>
      <c r="J557" s="1044"/>
      <c r="K557" s="1044"/>
      <c r="L557" s="1044"/>
      <c r="M557" s="1044"/>
      <c r="N557" s="1044"/>
      <c r="O557" s="1045"/>
    </row>
    <row r="558" spans="1:15" ht="33.75" customHeight="1">
      <c r="A558" s="1138"/>
      <c r="B558" s="417" t="s">
        <v>200</v>
      </c>
      <c r="C558" s="1049"/>
      <c r="D558" s="1050"/>
      <c r="E558" s="1051"/>
      <c r="F558" s="1213" t="s">
        <v>120</v>
      </c>
      <c r="G558" s="1214"/>
      <c r="H558" s="466" t="s">
        <v>71</v>
      </c>
      <c r="I558" s="1022" t="s">
        <v>93</v>
      </c>
      <c r="J558" s="1023"/>
      <c r="K558" s="1023"/>
      <c r="L558" s="1023"/>
      <c r="M558" s="1023"/>
      <c r="N558" s="1023"/>
      <c r="O558" s="1024"/>
    </row>
    <row r="559" spans="1:15" ht="33.75" customHeight="1" thickBot="1">
      <c r="A559" s="1138"/>
      <c r="B559" s="418" t="s">
        <v>200</v>
      </c>
      <c r="C559" s="1052"/>
      <c r="D559" s="1053"/>
      <c r="E559" s="1054"/>
      <c r="F559" s="1215" t="s">
        <v>208</v>
      </c>
      <c r="G559" s="1216"/>
      <c r="H559" s="467" t="s">
        <v>70</v>
      </c>
      <c r="I559" s="1025"/>
      <c r="J559" s="1026"/>
      <c r="K559" s="1026"/>
      <c r="L559" s="1026"/>
      <c r="M559" s="1026"/>
      <c r="N559" s="1026"/>
      <c r="O559" s="1027"/>
    </row>
    <row r="560" spans="1:15" ht="121.5" customHeight="1" thickTop="1">
      <c r="A560" s="437" t="s">
        <v>191</v>
      </c>
    </row>
    <row r="561" spans="1:16" ht="24.75" customHeight="1" thickBot="1">
      <c r="A561" s="471">
        <f>A521+1</f>
        <v>15</v>
      </c>
      <c r="B561" s="1137" t="s">
        <v>56</v>
      </c>
      <c r="C561" s="1137"/>
      <c r="D561" s="1137"/>
      <c r="E561" s="1137"/>
      <c r="F561" s="1137"/>
      <c r="G561" s="1137"/>
      <c r="H561" s="1137"/>
      <c r="I561" s="1137"/>
      <c r="J561" s="1137"/>
      <c r="K561" s="1137"/>
      <c r="L561" s="1137"/>
      <c r="M561" s="1137"/>
      <c r="N561" s="1137"/>
      <c r="O561" s="1137"/>
    </row>
    <row r="562" spans="1:16" s="430" customFormat="1" ht="66" customHeight="1" thickTop="1">
      <c r="A562" s="1138"/>
      <c r="B562" s="1139"/>
      <c r="C562" s="1140"/>
      <c r="D562" s="1225" t="str">
        <f>Master!$E$8</f>
        <v>Govt. Sr. Secondary School Raimalwada</v>
      </c>
      <c r="E562" s="1226"/>
      <c r="F562" s="1226"/>
      <c r="G562" s="1226"/>
      <c r="H562" s="1226"/>
      <c r="I562" s="1226"/>
      <c r="J562" s="1226"/>
      <c r="K562" s="1226"/>
      <c r="L562" s="1226"/>
      <c r="M562" s="1226"/>
      <c r="N562" s="1226"/>
      <c r="O562" s="1227"/>
    </row>
    <row r="563" spans="1:16" ht="26.25" customHeight="1" thickBot="1">
      <c r="A563" s="1138"/>
      <c r="B563" s="1141"/>
      <c r="C563" s="1142"/>
      <c r="D563" s="1146" t="str">
        <f>Master!$E$11</f>
        <v>P.S.-Bapini (Jodhpur)</v>
      </c>
      <c r="E563" s="1147"/>
      <c r="F563" s="1147"/>
      <c r="G563" s="1147"/>
      <c r="H563" s="1147"/>
      <c r="I563" s="1147"/>
      <c r="J563" s="1147"/>
      <c r="K563" s="1147"/>
      <c r="L563" s="1147"/>
      <c r="M563" s="1147"/>
      <c r="N563" s="1147"/>
      <c r="O563" s="1148"/>
    </row>
    <row r="564" spans="1:16" ht="21.75" customHeight="1">
      <c r="A564" s="1138"/>
      <c r="B564" s="262"/>
      <c r="C564" s="1149" t="s">
        <v>183</v>
      </c>
      <c r="D564" s="1150"/>
      <c r="E564" s="1150"/>
      <c r="F564" s="1150"/>
      <c r="G564" s="1151"/>
      <c r="H564" s="1158" t="s">
        <v>156</v>
      </c>
      <c r="I564" s="1158"/>
      <c r="J564" s="1161">
        <f>VLOOKUP($A561,'Class-9'!$B$9:$K$108,6)</f>
        <v>0</v>
      </c>
      <c r="K564" s="1162"/>
      <c r="L564" s="1167" t="s">
        <v>76</v>
      </c>
      <c r="M564" s="1168"/>
      <c r="N564" s="1169" t="str">
        <f>Master!$E$14</f>
        <v>08151106901</v>
      </c>
      <c r="O564" s="1170"/>
    </row>
    <row r="565" spans="1:16" ht="21.75" customHeight="1">
      <c r="A565" s="1138"/>
      <c r="B565" s="37"/>
      <c r="C565" s="1152"/>
      <c r="D565" s="1153"/>
      <c r="E565" s="1153"/>
      <c r="F565" s="1153"/>
      <c r="G565" s="1154"/>
      <c r="H565" s="1159"/>
      <c r="I565" s="1159"/>
      <c r="J565" s="1163"/>
      <c r="K565" s="1164"/>
      <c r="L565" s="1171" t="s">
        <v>72</v>
      </c>
      <c r="M565" s="1172"/>
      <c r="N565" s="1172"/>
      <c r="O565" s="1173"/>
      <c r="P565" s="104" t="s">
        <v>191</v>
      </c>
    </row>
    <row r="566" spans="1:16" ht="21.75" customHeight="1" thickBot="1">
      <c r="A566" s="1138"/>
      <c r="B566" s="37"/>
      <c r="C566" s="1155"/>
      <c r="D566" s="1156"/>
      <c r="E566" s="1156"/>
      <c r="F566" s="1156"/>
      <c r="G566" s="1157"/>
      <c r="H566" s="1160"/>
      <c r="I566" s="1160"/>
      <c r="J566" s="1165"/>
      <c r="K566" s="1166"/>
      <c r="L566" s="1174" t="s">
        <v>57</v>
      </c>
      <c r="M566" s="1175"/>
      <c r="N566" s="1176" t="str">
        <f>Master!$E$6</f>
        <v>2021-22</v>
      </c>
      <c r="O566" s="1177"/>
    </row>
    <row r="567" spans="1:16" ht="33.75" customHeight="1">
      <c r="A567" s="1138"/>
      <c r="B567" s="417" t="s">
        <v>200</v>
      </c>
      <c r="C567" s="1228" t="s">
        <v>22</v>
      </c>
      <c r="D567" s="1229"/>
      <c r="E567" s="1229"/>
      <c r="F567" s="1230"/>
      <c r="G567" s="438" t="s">
        <v>181</v>
      </c>
      <c r="H567" s="1231">
        <f>VLOOKUP($A561,'Class-9'!$B$9:$FL$108,4,0)</f>
        <v>0</v>
      </c>
      <c r="I567" s="1231"/>
      <c r="J567" s="1231"/>
      <c r="K567" s="1231"/>
      <c r="L567" s="1231"/>
      <c r="M567" s="1231"/>
      <c r="N567" s="1231"/>
      <c r="O567" s="1232"/>
    </row>
    <row r="568" spans="1:16" ht="33.75" customHeight="1">
      <c r="A568" s="1138"/>
      <c r="B568" s="417" t="s">
        <v>200</v>
      </c>
      <c r="C568" s="1233" t="s">
        <v>24</v>
      </c>
      <c r="D568" s="1234"/>
      <c r="E568" s="1234"/>
      <c r="F568" s="1235"/>
      <c r="G568" s="439" t="s">
        <v>181</v>
      </c>
      <c r="H568" s="1236">
        <f>VLOOKUP($A561,'Class-9'!$B$9:$FL$108,7,0)</f>
        <v>0</v>
      </c>
      <c r="I568" s="1236"/>
      <c r="J568" s="1236"/>
      <c r="K568" s="1236"/>
      <c r="L568" s="1236"/>
      <c r="M568" s="1236"/>
      <c r="N568" s="1236"/>
      <c r="O568" s="1237"/>
    </row>
    <row r="569" spans="1:16" ht="33.75" customHeight="1">
      <c r="A569" s="1138"/>
      <c r="B569" s="417" t="s">
        <v>200</v>
      </c>
      <c r="C569" s="1233" t="s">
        <v>25</v>
      </c>
      <c r="D569" s="1234"/>
      <c r="E569" s="1234"/>
      <c r="F569" s="1235"/>
      <c r="G569" s="439" t="s">
        <v>181</v>
      </c>
      <c r="H569" s="1236">
        <f>VLOOKUP($A561,'Class-9'!$B$9:$FL$108,8,0)</f>
        <v>0</v>
      </c>
      <c r="I569" s="1236"/>
      <c r="J569" s="1236"/>
      <c r="K569" s="1236"/>
      <c r="L569" s="1236"/>
      <c r="M569" s="1236"/>
      <c r="N569" s="1236"/>
      <c r="O569" s="1237"/>
    </row>
    <row r="570" spans="1:16" ht="33.75" customHeight="1">
      <c r="A570" s="1138"/>
      <c r="B570" s="417" t="s">
        <v>200</v>
      </c>
      <c r="C570" s="1233" t="s">
        <v>58</v>
      </c>
      <c r="D570" s="1234"/>
      <c r="E570" s="1234"/>
      <c r="F570" s="1235"/>
      <c r="G570" s="439" t="s">
        <v>181</v>
      </c>
      <c r="H570" s="1236">
        <f>VLOOKUP($A561,'Class-9'!$B$9:$FL$108,9,0)</f>
        <v>0</v>
      </c>
      <c r="I570" s="1236"/>
      <c r="J570" s="1236"/>
      <c r="K570" s="1236"/>
      <c r="L570" s="1236"/>
      <c r="M570" s="1236"/>
      <c r="N570" s="1236"/>
      <c r="O570" s="1237"/>
    </row>
    <row r="571" spans="1:16" ht="33.75" customHeight="1">
      <c r="A571" s="1138"/>
      <c r="B571" s="417" t="s">
        <v>200</v>
      </c>
      <c r="C571" s="1233" t="s">
        <v>59</v>
      </c>
      <c r="D571" s="1234"/>
      <c r="E571" s="1234"/>
      <c r="F571" s="1235"/>
      <c r="G571" s="439" t="s">
        <v>181</v>
      </c>
      <c r="H571" s="1238" t="str">
        <f>CONCATENATE('Class-9'!$G$4,'Class-9'!$J$4)</f>
        <v>9(A)</v>
      </c>
      <c r="I571" s="1236"/>
      <c r="J571" s="1236"/>
      <c r="K571" s="1236"/>
      <c r="L571" s="1236"/>
      <c r="M571" s="1236"/>
      <c r="N571" s="1236"/>
      <c r="O571" s="1237"/>
    </row>
    <row r="572" spans="1:16" ht="33.75" customHeight="1" thickBot="1">
      <c r="A572" s="1138"/>
      <c r="B572" s="417" t="s">
        <v>200</v>
      </c>
      <c r="C572" s="1239" t="s">
        <v>27</v>
      </c>
      <c r="D572" s="1240"/>
      <c r="E572" s="1240"/>
      <c r="F572" s="1241"/>
      <c r="G572" s="440" t="s">
        <v>181</v>
      </c>
      <c r="H572" s="1242">
        <f>VLOOKUP($A561,'Class-9'!$B$9:$FL$108,10,0)</f>
        <v>0</v>
      </c>
      <c r="I572" s="1242"/>
      <c r="J572" s="1242"/>
      <c r="K572" s="1242"/>
      <c r="L572" s="1242"/>
      <c r="M572" s="1242"/>
      <c r="N572" s="1242"/>
      <c r="O572" s="1243"/>
    </row>
    <row r="573" spans="1:16" ht="33.75" customHeight="1">
      <c r="A573" s="1138"/>
      <c r="B573" s="417" t="s">
        <v>200</v>
      </c>
      <c r="C573" s="1244" t="s">
        <v>60</v>
      </c>
      <c r="D573" s="1245"/>
      <c r="E573" s="1248" t="s">
        <v>81</v>
      </c>
      <c r="F573" s="1248" t="s">
        <v>82</v>
      </c>
      <c r="G573" s="1250" t="s">
        <v>32</v>
      </c>
      <c r="H573" s="1252" t="s">
        <v>61</v>
      </c>
      <c r="I573" s="1252"/>
      <c r="J573" s="1253"/>
      <c r="K573" s="1254" t="s">
        <v>97</v>
      </c>
      <c r="L573" s="1255"/>
      <c r="M573" s="1256"/>
      <c r="N573" s="1248" t="s">
        <v>88</v>
      </c>
      <c r="O573" s="1218" t="s">
        <v>118</v>
      </c>
    </row>
    <row r="574" spans="1:16" ht="33.75" customHeight="1">
      <c r="A574" s="1138"/>
      <c r="B574" s="417" t="s">
        <v>200</v>
      </c>
      <c r="C574" s="1246"/>
      <c r="D574" s="1247"/>
      <c r="E574" s="1249"/>
      <c r="F574" s="1249"/>
      <c r="G574" s="1251"/>
      <c r="H574" s="468" t="s">
        <v>31</v>
      </c>
      <c r="I574" s="470" t="s">
        <v>194</v>
      </c>
      <c r="J574" s="469" t="s">
        <v>32</v>
      </c>
      <c r="K574" s="468" t="s">
        <v>31</v>
      </c>
      <c r="L574" s="470" t="s">
        <v>194</v>
      </c>
      <c r="M574" s="469" t="s">
        <v>32</v>
      </c>
      <c r="N574" s="1249"/>
      <c r="O574" s="1219"/>
    </row>
    <row r="575" spans="1:16" ht="48" customHeight="1" thickBot="1">
      <c r="A575" s="1138"/>
      <c r="B575" s="417" t="s">
        <v>200</v>
      </c>
      <c r="C575" s="1102" t="s">
        <v>62</v>
      </c>
      <c r="D575" s="1103"/>
      <c r="E575" s="441">
        <f>'Class-9'!$L$7</f>
        <v>10</v>
      </c>
      <c r="F575" s="441">
        <f>'Class-9'!$M$7</f>
        <v>10</v>
      </c>
      <c r="G575" s="442">
        <f>SUM(E575:F575)</f>
        <v>20</v>
      </c>
      <c r="H575" s="441">
        <f>'Class-9'!$O$7</f>
        <v>24</v>
      </c>
      <c r="I575" s="441">
        <f>'Class-9'!$P$7</f>
        <v>6</v>
      </c>
      <c r="J575" s="442">
        <f>SUM(H575:I575)</f>
        <v>30</v>
      </c>
      <c r="K575" s="441">
        <f>'Class-9'!$R$7</f>
        <v>40</v>
      </c>
      <c r="L575" s="441">
        <f>'Class-9'!$S$7</f>
        <v>10</v>
      </c>
      <c r="M575" s="442">
        <f>SUM(K575:L575)</f>
        <v>50</v>
      </c>
      <c r="N575" s="441">
        <f>SUM(G575,J575,M575)</f>
        <v>100</v>
      </c>
      <c r="O575" s="1220"/>
    </row>
    <row r="576" spans="1:16" ht="48" customHeight="1">
      <c r="A576" s="1138"/>
      <c r="B576" s="417" t="s">
        <v>200</v>
      </c>
      <c r="C576" s="1104" t="str">
        <f>'Class-9'!$L$3</f>
        <v>HINDI</v>
      </c>
      <c r="D576" s="1105"/>
      <c r="E576" s="443">
        <f>IF($J564="TC",0,IF($J564="Nso",0,VLOOKUP($A561,'Class-9'!$B$9:$FL$108,11,0)))</f>
        <v>0</v>
      </c>
      <c r="F576" s="443">
        <f>IF($J564="TC",0,IF($J564="Nso",0,VLOOKUP($A561,'Class-9'!$B$9:$FL$108,12,0)))</f>
        <v>0</v>
      </c>
      <c r="G576" s="444">
        <f t="shared" ref="G576:G583" si="56">SUM(E576:F576)</f>
        <v>0</v>
      </c>
      <c r="H576" s="443">
        <f>IF($J564="TC",0,IF($J564="Nso",0,VLOOKUP($A561,'Class-9'!$B$9:$FL$108,14,0)))</f>
        <v>0</v>
      </c>
      <c r="I576" s="443">
        <f>IF($J564="TC",0,IF($J564="Nso",0,VLOOKUP($A561,'Class-9'!$B$9:$FL$108,15,0)))</f>
        <v>0</v>
      </c>
      <c r="J576" s="444">
        <f t="shared" ref="J576:J583" si="57">SUM(H576:I576)</f>
        <v>0</v>
      </c>
      <c r="K576" s="443">
        <f>IF($J564="TC",0,IF($J564="Nso",0,VLOOKUP($A561,'Class-9'!$B$9:$FL$108,17,0)))</f>
        <v>0</v>
      </c>
      <c r="L576" s="443">
        <f>IF($J564="Nso",0,VLOOKUP($A561,'Class-9'!$B$9:$FL$108,18,0))</f>
        <v>0</v>
      </c>
      <c r="M576" s="444">
        <f t="shared" ref="M576:M583" si="58">SUM(K576:L576)</f>
        <v>0</v>
      </c>
      <c r="N576" s="443">
        <f t="shared" ref="N576:N583" si="59">SUM(G576,J576,M576)</f>
        <v>0</v>
      </c>
      <c r="O576" s="457" t="str">
        <f>IF($J564="TC",0,IF($J564="Nso",0,VLOOKUP($A561,'Class-9'!$B$9:$FL$108,24,0)))</f>
        <v/>
      </c>
    </row>
    <row r="577" spans="1:15" ht="48" customHeight="1" thickBot="1">
      <c r="A577" s="1138"/>
      <c r="B577" s="417" t="s">
        <v>200</v>
      </c>
      <c r="C577" s="1106" t="str">
        <f>'Class-9'!$Z$3</f>
        <v>ENGLISH</v>
      </c>
      <c r="D577" s="1107"/>
      <c r="E577" s="445">
        <f>IF($J564="TC",0,IF($J564="Nso",0,VLOOKUP($A561,'Class-9'!$B$9:$FL$108,25,0)))</f>
        <v>0</v>
      </c>
      <c r="F577" s="445">
        <f>IF($J564="TC",0,IF($J564="Nso",0,VLOOKUP($A561,'Class-9'!$B$9:$FL$108,26,0)))</f>
        <v>0</v>
      </c>
      <c r="G577" s="446">
        <f t="shared" si="56"/>
        <v>0</v>
      </c>
      <c r="H577" s="447">
        <f>IF($J564="TC",0,IF($J564="Nso",0,VLOOKUP($A561,'Class-9'!$B$9:$FL$108,28,0)))</f>
        <v>0</v>
      </c>
      <c r="I577" s="445">
        <f>IF($J564="TC",0,IF($J564="Nso",0,VLOOKUP($A561,'Class-9'!$B$9:$FL$108,29,0)))</f>
        <v>0</v>
      </c>
      <c r="J577" s="446">
        <f t="shared" si="57"/>
        <v>0</v>
      </c>
      <c r="K577" s="445">
        <f>IF($J564="TC",0,IF($J564="Nso",0,VLOOKUP($A561,'Class-9'!$B$9:$FL$108,31,0)))</f>
        <v>0</v>
      </c>
      <c r="L577" s="445">
        <f>IF($J564="Nso",0,VLOOKUP($A561,'Class-9'!$B$9:$FL$108,32,0))</f>
        <v>0</v>
      </c>
      <c r="M577" s="446">
        <f t="shared" si="58"/>
        <v>0</v>
      </c>
      <c r="N577" s="445">
        <f t="shared" si="59"/>
        <v>0</v>
      </c>
      <c r="O577" s="458" t="str">
        <f>IF($J564="TC",0,IF($J564="Nso",0,VLOOKUP($A561,'Class-9'!$B$9:$FL$108,38,0)))</f>
        <v/>
      </c>
    </row>
    <row r="578" spans="1:15" ht="48" customHeight="1" thickBot="1">
      <c r="A578" s="1138"/>
      <c r="B578" s="417" t="s">
        <v>200</v>
      </c>
      <c r="C578" s="1108" t="s">
        <v>62</v>
      </c>
      <c r="D578" s="1109"/>
      <c r="E578" s="448">
        <f>'Class-9'!$AN$7</f>
        <v>20</v>
      </c>
      <c r="F578" s="448">
        <f>'Class-9'!$AO$7</f>
        <v>20</v>
      </c>
      <c r="G578" s="449">
        <f t="shared" si="56"/>
        <v>40</v>
      </c>
      <c r="H578" s="448">
        <f>'Class-9'!$AQ$7</f>
        <v>48</v>
      </c>
      <c r="I578" s="448">
        <f>'Class-9'!$AR$7</f>
        <v>12</v>
      </c>
      <c r="J578" s="449">
        <f t="shared" si="57"/>
        <v>60</v>
      </c>
      <c r="K578" s="448">
        <f>'Class-9'!$AT$7</f>
        <v>80</v>
      </c>
      <c r="L578" s="448">
        <f>'Class-9'!$AU$7</f>
        <v>20</v>
      </c>
      <c r="M578" s="449">
        <f t="shared" si="58"/>
        <v>100</v>
      </c>
      <c r="N578" s="448">
        <f t="shared" si="59"/>
        <v>200</v>
      </c>
      <c r="O578" s="427" t="s">
        <v>201</v>
      </c>
    </row>
    <row r="579" spans="1:15" ht="48" customHeight="1">
      <c r="A579" s="1138"/>
      <c r="B579" s="417" t="s">
        <v>200</v>
      </c>
      <c r="C579" s="1110" t="str">
        <f>'Class-9'!$AN$3</f>
        <v>SANSKRIT-I</v>
      </c>
      <c r="D579" s="1111"/>
      <c r="E579" s="443">
        <f>IF($J564="TC",0,IF($J564="Nso",0,VLOOKUP($A561,'Class-9'!$B$9:$FL$108,39,0)))</f>
        <v>0</v>
      </c>
      <c r="F579" s="443">
        <f>IF($J564="TC",0,IF($J564="TC",0,IF($J564="Nso",0,VLOOKUP($A561,'Class-9'!$B$9:$FL$108,40,0))))</f>
        <v>0</v>
      </c>
      <c r="G579" s="450">
        <f t="shared" si="56"/>
        <v>0</v>
      </c>
      <c r="H579" s="451">
        <f>IF($J564="TC",0,IF($J564="Nso",0,VLOOKUP($A561,'Class-9'!$B$9:$FL$108,42,0)))</f>
        <v>0</v>
      </c>
      <c r="I579" s="443">
        <f>IF($J564="TC",0,IF($J564="Nso",0,VLOOKUP($A561,'Class-9'!$B$9:$FL$108,43,0)))</f>
        <v>0</v>
      </c>
      <c r="J579" s="450">
        <f t="shared" si="57"/>
        <v>0</v>
      </c>
      <c r="K579" s="443">
        <f>IF($J564="TC",0,IF($J564="Nso",0,VLOOKUP($A561,'Class-9'!$B$9:$FL$108,45,0)))</f>
        <v>0</v>
      </c>
      <c r="L579" s="443">
        <f>IF($J564="Nso",0,VLOOKUP($A561,'Class-9'!$B$9:$FL$108,46,0))</f>
        <v>0</v>
      </c>
      <c r="M579" s="450">
        <f t="shared" si="58"/>
        <v>0</v>
      </c>
      <c r="N579" s="443">
        <f t="shared" si="59"/>
        <v>0</v>
      </c>
      <c r="O579" s="457" t="str">
        <f>IF($J564="TC",0,IF($J564="Nso",0,VLOOKUP($A561,'Class-9'!$B$9:$FL$108,52,0)))</f>
        <v/>
      </c>
    </row>
    <row r="580" spans="1:15" ht="48" customHeight="1">
      <c r="A580" s="1138"/>
      <c r="B580" s="417" t="s">
        <v>200</v>
      </c>
      <c r="C580" s="1112" t="str">
        <f>'Class-9'!$BB$3</f>
        <v>SANSKRIT-II</v>
      </c>
      <c r="D580" s="1113"/>
      <c r="E580" s="443">
        <f>IF($J564="TC",0,IF($J564="Nso",0,VLOOKUP($A561,'Class-9'!$B$9:$FL$108,53,0)))</f>
        <v>0</v>
      </c>
      <c r="F580" s="443">
        <f>IF($J564="TC",0,IF($J564="Nso",0,VLOOKUP($A561,'Class-9'!$B$9:$FL$108,54,0)))</f>
        <v>0</v>
      </c>
      <c r="G580" s="452">
        <f t="shared" si="56"/>
        <v>0</v>
      </c>
      <c r="H580" s="453">
        <f>IF($J564="TC",0,IF($J564="Nso",0,VLOOKUP($A561,'Class-9'!$B$9:$FL$108,56,0)))</f>
        <v>0</v>
      </c>
      <c r="I580" s="443">
        <f>IF($J564="TC",0,IF($J564="Nso",0,VLOOKUP($A561,'Class-9'!$B$9:$FL$108,57,0)))</f>
        <v>0</v>
      </c>
      <c r="J580" s="452">
        <f t="shared" si="57"/>
        <v>0</v>
      </c>
      <c r="K580" s="443">
        <f>IF($J564="TC",0,IF($J564="Nso",0,VLOOKUP($A561,'Class-9'!$B$9:$FL$108,59,0)))</f>
        <v>0</v>
      </c>
      <c r="L580" s="443">
        <f>IF($J564="Nso",0,VLOOKUP($A561,'Class-9'!$B$9:$FL$108,60,0))</f>
        <v>0</v>
      </c>
      <c r="M580" s="452">
        <f t="shared" si="58"/>
        <v>0</v>
      </c>
      <c r="N580" s="443">
        <f t="shared" si="59"/>
        <v>0</v>
      </c>
      <c r="O580" s="457" t="str">
        <f>IF($J564="TC",0,IF($J564="Nso",0,VLOOKUP($A561,'Class-9'!$B$9:$FL$108,66,0)))</f>
        <v/>
      </c>
    </row>
    <row r="581" spans="1:15" ht="48" customHeight="1">
      <c r="A581" s="1138"/>
      <c r="B581" s="417" t="s">
        <v>200</v>
      </c>
      <c r="C581" s="1112" t="str">
        <f>'Class-9'!$BP$3</f>
        <v>MATHEMATICS</v>
      </c>
      <c r="D581" s="1113"/>
      <c r="E581" s="443">
        <f>IF($J564="TC",0,IF($J564="Nso",0,VLOOKUP($A561,'Class-9'!$B$9:$FL$108,67,0)))</f>
        <v>0</v>
      </c>
      <c r="F581" s="443">
        <f>IF($J564="TC",0,IF($J564="Nso",0,VLOOKUP($A561,'Class-9'!$B$9:$FL$108,68,0)))</f>
        <v>0</v>
      </c>
      <c r="G581" s="452">
        <f t="shared" si="56"/>
        <v>0</v>
      </c>
      <c r="H581" s="453">
        <f>IF($J564="TC",0,IF($J564="Nso",0,VLOOKUP($A561,'Class-9'!$B$9:$FL$108,70,0)))</f>
        <v>0</v>
      </c>
      <c r="I581" s="443">
        <f>IF($J564="TC",0,IF($J564="Nso",0,VLOOKUP($A561,'Class-9'!$B$9:$FL$108,71,0)))</f>
        <v>0</v>
      </c>
      <c r="J581" s="452">
        <f t="shared" si="57"/>
        <v>0</v>
      </c>
      <c r="K581" s="443">
        <f>IF($J564="TC",0,IF($J564="Nso",0,VLOOKUP($A561,'Class-9'!$B$9:$FL$108,73,0)))</f>
        <v>0</v>
      </c>
      <c r="L581" s="443">
        <f>IF($J564="Nso",0,VLOOKUP($A561,'Class-9'!$B$9:$FL$108,74,0))</f>
        <v>0</v>
      </c>
      <c r="M581" s="452">
        <f t="shared" si="58"/>
        <v>0</v>
      </c>
      <c r="N581" s="443">
        <f t="shared" si="59"/>
        <v>0</v>
      </c>
      <c r="O581" s="457" t="str">
        <f>IF($J564="TC",0,IF($J564="Nso",0,VLOOKUP($A561,'Class-9'!$B$9:$FL$108,80,0)))</f>
        <v/>
      </c>
    </row>
    <row r="582" spans="1:15" ht="48" customHeight="1">
      <c r="A582" s="1138"/>
      <c r="B582" s="417" t="s">
        <v>200</v>
      </c>
      <c r="C582" s="1114" t="str">
        <f>'Class-9'!$CD$3</f>
        <v>SCIENCE</v>
      </c>
      <c r="D582" s="1115"/>
      <c r="E582" s="454">
        <f>IF($J564="TC",0,IF($J564="Nso",0,VLOOKUP($A561,'Class-9'!$B$9:$FL$108,81,0)))</f>
        <v>0</v>
      </c>
      <c r="F582" s="454">
        <f>IF($J564="TC",0,IF($J564="Nso",0,VLOOKUP($A561,'Class-9'!$B$9:$FL$108,82,0)))</f>
        <v>0</v>
      </c>
      <c r="G582" s="455">
        <f t="shared" si="56"/>
        <v>0</v>
      </c>
      <c r="H582" s="456">
        <f>IF($J564="TC",0,IF($J564="Nso",0,VLOOKUP($A561,'Class-9'!$B$9:$FL$108,84,0)))</f>
        <v>0</v>
      </c>
      <c r="I582" s="454">
        <f>IF($J564="TC",0,IF($J564="Nso",0,VLOOKUP($A561,'Class-9'!$B$9:$FL$108,85,0)))</f>
        <v>0</v>
      </c>
      <c r="J582" s="455">
        <f t="shared" si="57"/>
        <v>0</v>
      </c>
      <c r="K582" s="454">
        <f>IF($J564="TC",0,IF($J564="Nso",0,VLOOKUP($A561,'Class-9'!$B$9:$FL$108,87,0)))</f>
        <v>0</v>
      </c>
      <c r="L582" s="454">
        <f>IF($J564="Nso",0,VLOOKUP($A561,'Class-9'!$B$9:$FL$108,88,0))</f>
        <v>0</v>
      </c>
      <c r="M582" s="455">
        <f t="shared" si="58"/>
        <v>0</v>
      </c>
      <c r="N582" s="454">
        <f t="shared" si="59"/>
        <v>0</v>
      </c>
      <c r="O582" s="459" t="str">
        <f>IF($J564="TC",0,IF($J564="Nso",0,VLOOKUP($A561,'Class-9'!$B$9:$FL$108,94,0)))</f>
        <v/>
      </c>
    </row>
    <row r="583" spans="1:15" ht="48" customHeight="1" thickBot="1">
      <c r="A583" s="1138"/>
      <c r="B583" s="417" t="s">
        <v>200</v>
      </c>
      <c r="C583" s="1114" t="str">
        <f>'Class-9'!$CR$3</f>
        <v>SOCIAL SCIENCE</v>
      </c>
      <c r="D583" s="1115"/>
      <c r="E583" s="454">
        <f>IF($J565="TC",0,IF($J564="Nso",0,VLOOKUP($A561,'Class-9'!$B$9:$FL$108,95,0)))</f>
        <v>0</v>
      </c>
      <c r="F583" s="454">
        <f>IF($J565="TC",0,IF($J564="Nso",0,VLOOKUP($A561,'Class-9'!$B$9:$FL$108,96,0)))</f>
        <v>0</v>
      </c>
      <c r="G583" s="455">
        <f t="shared" si="56"/>
        <v>0</v>
      </c>
      <c r="H583" s="456">
        <f>IF($J565="TC",0,IF($J564="Nso",0,VLOOKUP($A561,'Class-9'!$B$9:$FL$108,98,0)))</f>
        <v>0</v>
      </c>
      <c r="I583" s="454">
        <f>IF($J565="TC",0,IF($J564="Nso",0,VLOOKUP($A561,'Class-9'!$B$9:$FL$108,99,0)))</f>
        <v>0</v>
      </c>
      <c r="J583" s="455">
        <f t="shared" si="57"/>
        <v>0</v>
      </c>
      <c r="K583" s="454">
        <f>IF($J565="TC",0,IF($J564="Nso",0,VLOOKUP($A561,'Class-9'!$B$9:$FL$108,101,0)))</f>
        <v>0</v>
      </c>
      <c r="L583" s="454">
        <f>IF($J565="Nso",0,VLOOKUP($A561,'Class-9'!$B$9:$FL$108,102,0))</f>
        <v>0</v>
      </c>
      <c r="M583" s="455">
        <f t="shared" si="58"/>
        <v>0</v>
      </c>
      <c r="N583" s="454">
        <f t="shared" si="59"/>
        <v>0</v>
      </c>
      <c r="O583" s="459" t="str">
        <f>IF($J565="TC",0,IF($J564="Nso",0,VLOOKUP($A561,'Class-9'!$B$9:$FL$108,108,0)))</f>
        <v/>
      </c>
    </row>
    <row r="584" spans="1:15" ht="33.75" customHeight="1">
      <c r="A584" s="1138"/>
      <c r="B584" s="417" t="s">
        <v>200</v>
      </c>
      <c r="C584" s="1116" t="s">
        <v>89</v>
      </c>
      <c r="D584" s="1117"/>
      <c r="E584" s="1118"/>
      <c r="F584" s="1122" t="s">
        <v>90</v>
      </c>
      <c r="G584" s="1123"/>
      <c r="H584" s="1124" t="s">
        <v>91</v>
      </c>
      <c r="I584" s="1125"/>
      <c r="J584" s="1126" t="s">
        <v>47</v>
      </c>
      <c r="K584" s="1127"/>
      <c r="L584" s="415" t="s">
        <v>111</v>
      </c>
      <c r="M584" s="1221" t="s">
        <v>45</v>
      </c>
      <c r="N584" s="1222"/>
      <c r="O584" s="416" t="s">
        <v>49</v>
      </c>
    </row>
    <row r="585" spans="1:15" ht="33.75" customHeight="1" thickBot="1">
      <c r="A585" s="1138"/>
      <c r="B585" s="417" t="s">
        <v>200</v>
      </c>
      <c r="C585" s="1119"/>
      <c r="D585" s="1120"/>
      <c r="E585" s="1121"/>
      <c r="F585" s="1130">
        <f>IF($J564="TC",0,IF($J564="Nso",0,VLOOKUP($A561,'Class-9'!$B$9:$FL$108,160,0)))</f>
        <v>0</v>
      </c>
      <c r="G585" s="1131"/>
      <c r="H585" s="1130">
        <f>IF($J564="TC",0,IF($J564="Nso",0,VLOOKUP($A561,'Class-9'!$B$9:$FL$108,161,0)))</f>
        <v>0</v>
      </c>
      <c r="I585" s="1131"/>
      <c r="J585" s="1132">
        <f>IF($J564="TC",0,IF($J564="Nso",0,VLOOKUP($A561,'Class-9'!$B$9:$FL$108,162,0)))</f>
        <v>0</v>
      </c>
      <c r="K585" s="1133"/>
      <c r="L585" s="259" t="str">
        <f>IF($J564="TC",0,IF($J564="Nso",0,VLOOKUP($A561,'Class-9'!$B$9:$FL$108,163,0)))</f>
        <v/>
      </c>
      <c r="M585" s="1223" t="str">
        <f>IF($J564="TC","TC",IF($J564="Nso","NSO",VLOOKUP($A561,'Class-9'!$B$9:$FL$108,164,0)))</f>
        <v/>
      </c>
      <c r="N585" s="1224"/>
      <c r="O585" s="462" t="str">
        <f>IF($J564="Nso",0,VLOOKUP($A561,'Class-9'!$B$9:$FL$108,166,0))</f>
        <v/>
      </c>
    </row>
    <row r="586" spans="1:15" ht="33.75" customHeight="1">
      <c r="A586" s="1138"/>
      <c r="B586" s="417" t="s">
        <v>200</v>
      </c>
      <c r="C586" s="1061" t="s">
        <v>64</v>
      </c>
      <c r="D586" s="1062"/>
      <c r="E586" s="1062"/>
      <c r="F586" s="1062"/>
      <c r="G586" s="1062"/>
      <c r="H586" s="1063"/>
      <c r="I586" s="1064" t="s">
        <v>65</v>
      </c>
      <c r="J586" s="1065"/>
      <c r="K586" s="1065"/>
      <c r="L586" s="460">
        <f>VLOOKUP($A561,'Class-9'!$B$9:$FL$108,157,0)</f>
        <v>0</v>
      </c>
      <c r="M586" s="1066" t="s">
        <v>121</v>
      </c>
      <c r="N586" s="1067"/>
      <c r="O586" s="1068"/>
    </row>
    <row r="587" spans="1:15" ht="33.75" customHeight="1" thickBot="1">
      <c r="A587" s="1138"/>
      <c r="B587" s="417" t="s">
        <v>200</v>
      </c>
      <c r="C587" s="1069" t="s">
        <v>60</v>
      </c>
      <c r="D587" s="1070"/>
      <c r="E587" s="1070"/>
      <c r="F587" s="1071" t="s">
        <v>192</v>
      </c>
      <c r="G587" s="1071"/>
      <c r="H587" s="260" t="s">
        <v>53</v>
      </c>
      <c r="I587" s="1072" t="s">
        <v>66</v>
      </c>
      <c r="J587" s="1073"/>
      <c r="K587" s="1073"/>
      <c r="L587" s="461">
        <f>VLOOKUP($A561,'Class-9'!$B$9:$FL$108,158,0)</f>
        <v>0</v>
      </c>
      <c r="M587" s="1074" t="str">
        <f>IF($J564="TC",0,IF($J564="Nso",0,VLOOKUP($A561,'Class-9'!$B$9:$FL$108,159,0)))</f>
        <v/>
      </c>
      <c r="N587" s="1075"/>
      <c r="O587" s="1076"/>
    </row>
    <row r="588" spans="1:15" ht="33.75" customHeight="1">
      <c r="A588" s="1138"/>
      <c r="B588" s="417" t="s">
        <v>200</v>
      </c>
      <c r="C588" s="1069"/>
      <c r="D588" s="1070"/>
      <c r="E588" s="1070"/>
      <c r="F588" s="1071"/>
      <c r="G588" s="1071"/>
      <c r="H588" s="261" t="s">
        <v>119</v>
      </c>
      <c r="I588" s="1077" t="s">
        <v>67</v>
      </c>
      <c r="J588" s="1078"/>
      <c r="K588" s="1078"/>
      <c r="L588" s="1079">
        <f>IF($J564="TC","Transferred",IF($J564="Nso","NameSeparated",VLOOKUP($A561,'Class-9'!$B$9:$FL$108,167,0)))</f>
        <v>0</v>
      </c>
      <c r="M588" s="1079"/>
      <c r="N588" s="1079"/>
      <c r="O588" s="1080"/>
    </row>
    <row r="589" spans="1:15" ht="33.75" customHeight="1">
      <c r="A589" s="1138"/>
      <c r="B589" s="417" t="s">
        <v>200</v>
      </c>
      <c r="C589" s="1081" t="str">
        <f>'Class-9'!$DF$3</f>
        <v>Foundation Of Information Tech.</v>
      </c>
      <c r="D589" s="1082"/>
      <c r="E589" s="1083"/>
      <c r="F589" s="1217" t="str">
        <f>IF($J564="TC",0,IF($J564="Nso",0,VLOOKUP($A561,'Class-9'!$B$9:$GP$108,185,0)))</f>
        <v>0/200</v>
      </c>
      <c r="G589" s="1217"/>
      <c r="H589" s="463" t="str">
        <f>IF($J564="TC",0,IF($J564="Nso",0,VLOOKUP($A561,'Class-9'!$B$9:$GP$108,120,0)))</f>
        <v/>
      </c>
      <c r="I589" s="1085" t="s">
        <v>79</v>
      </c>
      <c r="J589" s="1086"/>
      <c r="K589" s="1086"/>
      <c r="L589" s="1087">
        <f>'Class-9'!$T$2</f>
        <v>44676</v>
      </c>
      <c r="M589" s="1088"/>
      <c r="N589" s="1088"/>
      <c r="O589" s="1089"/>
    </row>
    <row r="590" spans="1:15" ht="33.75" customHeight="1">
      <c r="A590" s="1138"/>
      <c r="B590" s="417" t="s">
        <v>200</v>
      </c>
      <c r="C590" s="1090" t="str">
        <f>'Class-9'!$DR$3</f>
        <v>Health &amp; Phy. Edu.</v>
      </c>
      <c r="D590" s="1084"/>
      <c r="E590" s="1084"/>
      <c r="F590" s="1207" t="str">
        <f>IF($J564="TC",0,IF($J564="Nso",0,VLOOKUP($A561,'Class-9'!$B$9:$GP$108,189,0)))</f>
        <v>0/200</v>
      </c>
      <c r="G590" s="1208"/>
      <c r="H590" s="463" t="str">
        <f>IF($J564="TC",0,IF($J564="Nso",0,VLOOKUP($A561,'Class-9'!$B$9:$GP$108,132,0)))</f>
        <v/>
      </c>
      <c r="I590" s="1091"/>
      <c r="J590" s="1092"/>
      <c r="K590" s="1092"/>
      <c r="L590" s="1092"/>
      <c r="M590" s="1092"/>
      <c r="N590" s="1092"/>
      <c r="O590" s="1093"/>
    </row>
    <row r="591" spans="1:15" ht="33.75" customHeight="1">
      <c r="A591" s="1138"/>
      <c r="B591" s="417" t="s">
        <v>200</v>
      </c>
      <c r="C591" s="1028" t="str">
        <f>'Class-9'!$ED$3</f>
        <v>S.U.P.W.</v>
      </c>
      <c r="D591" s="1029"/>
      <c r="E591" s="1029"/>
      <c r="F591" s="1207" t="str">
        <f>IF($J564="TC",0,IF($J564="Nso",0,VLOOKUP($A561,'Class-9'!$B$9:$GP$108,193,0)))</f>
        <v>0/100</v>
      </c>
      <c r="G591" s="1208"/>
      <c r="H591" s="463" t="str">
        <f>IF($J564="TC",0,IF($J564="Nso",0,VLOOKUP($A561,'Class-9'!$B$9:$GP$108,138,0)))</f>
        <v/>
      </c>
      <c r="I591" s="1094"/>
      <c r="J591" s="1095"/>
      <c r="K591" s="1095"/>
      <c r="L591" s="1095"/>
      <c r="M591" s="1095"/>
      <c r="N591" s="1095"/>
      <c r="O591" s="1096"/>
    </row>
    <row r="592" spans="1:15" ht="33.75" customHeight="1">
      <c r="A592" s="1138"/>
      <c r="B592" s="417" t="s">
        <v>200</v>
      </c>
      <c r="C592" s="1028" t="str">
        <f>'Class-9'!$EJ$3</f>
        <v>ART EDUCATION</v>
      </c>
      <c r="D592" s="1029"/>
      <c r="E592" s="1029"/>
      <c r="F592" s="1207" t="str">
        <f>IF($J563="TC",0,IF($J563="Nso",0,VLOOKUP($A561,'Class-9'!$B$9:$GP$108,197,0)))</f>
        <v>0/100</v>
      </c>
      <c r="G592" s="1208"/>
      <c r="H592" s="463" t="str">
        <f>IF($J563="TC",0,IF($J563="Nso",0,VLOOKUP($A561,'Class-9'!$B$9:$GP$108,144,0)))</f>
        <v/>
      </c>
      <c r="I592" s="1032" t="s">
        <v>92</v>
      </c>
      <c r="J592" s="1033"/>
      <c r="K592" s="1033"/>
      <c r="L592" s="1033"/>
      <c r="M592" s="1033"/>
      <c r="N592" s="1033"/>
      <c r="O592" s="1034"/>
    </row>
    <row r="593" spans="1:16" ht="33.75" customHeight="1" thickBot="1">
      <c r="A593" s="1138"/>
      <c r="B593" s="417" t="s">
        <v>200</v>
      </c>
      <c r="C593" s="1035" t="str">
        <f>'Class-9'!$EP$3</f>
        <v>H &amp; C RAJ</v>
      </c>
      <c r="D593" s="1036"/>
      <c r="E593" s="1036"/>
      <c r="F593" s="1209" t="str">
        <f>IF($J564="TC",0,IF($J564="Nso",0,VLOOKUP($A561,'Class-9'!$B$9:$GU$108,201,0)))</f>
        <v>0/200</v>
      </c>
      <c r="G593" s="1210"/>
      <c r="H593" s="464" t="str">
        <f>IF($J564="TC",0,IF($J564="Nso",0,VLOOKUP($A561,'Class-9'!$B$9:$GU$108,156,0)))</f>
        <v/>
      </c>
      <c r="I593" s="1032" t="s">
        <v>73</v>
      </c>
      <c r="J593" s="1033"/>
      <c r="K593" s="1033"/>
      <c r="L593" s="1033"/>
      <c r="M593" s="1033"/>
      <c r="N593" s="1033"/>
      <c r="O593" s="1034"/>
    </row>
    <row r="594" spans="1:16" ht="33.75" customHeight="1">
      <c r="A594" s="1138"/>
      <c r="B594" s="417" t="s">
        <v>200</v>
      </c>
      <c r="C594" s="1046" t="s">
        <v>204</v>
      </c>
      <c r="D594" s="1047"/>
      <c r="E594" s="1048"/>
      <c r="F594" s="1211" t="s">
        <v>205</v>
      </c>
      <c r="G594" s="1212"/>
      <c r="H594" s="465" t="s">
        <v>34</v>
      </c>
      <c r="I594" s="1039" t="s">
        <v>74</v>
      </c>
      <c r="J594" s="1033"/>
      <c r="K594" s="1033"/>
      <c r="L594" s="1033"/>
      <c r="M594" s="1033"/>
      <c r="N594" s="1033"/>
      <c r="O594" s="1034"/>
    </row>
    <row r="595" spans="1:16" ht="33.75" customHeight="1">
      <c r="A595" s="1138"/>
      <c r="B595" s="417" t="s">
        <v>200</v>
      </c>
      <c r="C595" s="1049"/>
      <c r="D595" s="1050"/>
      <c r="E595" s="1051"/>
      <c r="F595" s="1213" t="s">
        <v>206</v>
      </c>
      <c r="G595" s="1214"/>
      <c r="H595" s="466" t="s">
        <v>203</v>
      </c>
      <c r="I595" s="1040" t="s">
        <v>75</v>
      </c>
      <c r="J595" s="1041"/>
      <c r="K595" s="1041"/>
      <c r="L595" s="1041"/>
      <c r="M595" s="1041"/>
      <c r="N595" s="1041"/>
      <c r="O595" s="1042"/>
    </row>
    <row r="596" spans="1:16" ht="33.75" customHeight="1">
      <c r="A596" s="1138"/>
      <c r="B596" s="417" t="s">
        <v>200</v>
      </c>
      <c r="C596" s="1049"/>
      <c r="D596" s="1050"/>
      <c r="E596" s="1051"/>
      <c r="F596" s="1213" t="s">
        <v>210</v>
      </c>
      <c r="G596" s="1214"/>
      <c r="H596" s="466" t="s">
        <v>68</v>
      </c>
      <c r="I596" s="1043"/>
      <c r="J596" s="1044"/>
      <c r="K596" s="1044"/>
      <c r="L596" s="1044"/>
      <c r="M596" s="1044"/>
      <c r="N596" s="1044"/>
      <c r="O596" s="1045"/>
    </row>
    <row r="597" spans="1:16" ht="33.75" customHeight="1">
      <c r="A597" s="1138"/>
      <c r="B597" s="417" t="s">
        <v>200</v>
      </c>
      <c r="C597" s="1049"/>
      <c r="D597" s="1050"/>
      <c r="E597" s="1051"/>
      <c r="F597" s="1213" t="s">
        <v>211</v>
      </c>
      <c r="G597" s="1214"/>
      <c r="H597" s="466" t="s">
        <v>69</v>
      </c>
      <c r="I597" s="1043"/>
      <c r="J597" s="1044"/>
      <c r="K597" s="1044"/>
      <c r="L597" s="1044"/>
      <c r="M597" s="1044"/>
      <c r="N597" s="1044"/>
      <c r="O597" s="1045"/>
    </row>
    <row r="598" spans="1:16" ht="33.75" customHeight="1">
      <c r="A598" s="1138"/>
      <c r="B598" s="417" t="s">
        <v>200</v>
      </c>
      <c r="C598" s="1049"/>
      <c r="D598" s="1050"/>
      <c r="E598" s="1051"/>
      <c r="F598" s="1213" t="s">
        <v>120</v>
      </c>
      <c r="G598" s="1214"/>
      <c r="H598" s="466" t="s">
        <v>71</v>
      </c>
      <c r="I598" s="1022" t="s">
        <v>93</v>
      </c>
      <c r="J598" s="1023"/>
      <c r="K598" s="1023"/>
      <c r="L598" s="1023"/>
      <c r="M598" s="1023"/>
      <c r="N598" s="1023"/>
      <c r="O598" s="1024"/>
    </row>
    <row r="599" spans="1:16" ht="33.75" customHeight="1" thickBot="1">
      <c r="A599" s="1138"/>
      <c r="B599" s="418" t="s">
        <v>200</v>
      </c>
      <c r="C599" s="1052"/>
      <c r="D599" s="1053"/>
      <c r="E599" s="1054"/>
      <c r="F599" s="1215" t="s">
        <v>208</v>
      </c>
      <c r="G599" s="1216"/>
      <c r="H599" s="467" t="s">
        <v>70</v>
      </c>
      <c r="I599" s="1025"/>
      <c r="J599" s="1026"/>
      <c r="K599" s="1026"/>
      <c r="L599" s="1026"/>
      <c r="M599" s="1026"/>
      <c r="N599" s="1026"/>
      <c r="O599" s="1027"/>
    </row>
    <row r="600" spans="1:16" ht="121.5" customHeight="1" thickTop="1">
      <c r="A600" s="437" t="s">
        <v>191</v>
      </c>
    </row>
    <row r="601" spans="1:16" ht="24.75" customHeight="1" thickBot="1">
      <c r="A601" s="471">
        <f>A561+1</f>
        <v>16</v>
      </c>
      <c r="B601" s="1137" t="s">
        <v>56</v>
      </c>
      <c r="C601" s="1137"/>
      <c r="D601" s="1137"/>
      <c r="E601" s="1137"/>
      <c r="F601" s="1137"/>
      <c r="G601" s="1137"/>
      <c r="H601" s="1137"/>
      <c r="I601" s="1137"/>
      <c r="J601" s="1137"/>
      <c r="K601" s="1137"/>
      <c r="L601" s="1137"/>
      <c r="M601" s="1137"/>
      <c r="N601" s="1137"/>
      <c r="O601" s="1137"/>
    </row>
    <row r="602" spans="1:16" s="430" customFormat="1" ht="66" customHeight="1" thickTop="1">
      <c r="A602" s="1138"/>
      <c r="B602" s="1139"/>
      <c r="C602" s="1140"/>
      <c r="D602" s="1225" t="str">
        <f>Master!$E$8</f>
        <v>Govt. Sr. Secondary School Raimalwada</v>
      </c>
      <c r="E602" s="1226"/>
      <c r="F602" s="1226"/>
      <c r="G602" s="1226"/>
      <c r="H602" s="1226"/>
      <c r="I602" s="1226"/>
      <c r="J602" s="1226"/>
      <c r="K602" s="1226"/>
      <c r="L602" s="1226"/>
      <c r="M602" s="1226"/>
      <c r="N602" s="1226"/>
      <c r="O602" s="1227"/>
    </row>
    <row r="603" spans="1:16" ht="26.25" customHeight="1" thickBot="1">
      <c r="A603" s="1138"/>
      <c r="B603" s="1141"/>
      <c r="C603" s="1142"/>
      <c r="D603" s="1146" t="str">
        <f>Master!$E$11</f>
        <v>P.S.-Bapini (Jodhpur)</v>
      </c>
      <c r="E603" s="1147"/>
      <c r="F603" s="1147"/>
      <c r="G603" s="1147"/>
      <c r="H603" s="1147"/>
      <c r="I603" s="1147"/>
      <c r="J603" s="1147"/>
      <c r="K603" s="1147"/>
      <c r="L603" s="1147"/>
      <c r="M603" s="1147"/>
      <c r="N603" s="1147"/>
      <c r="O603" s="1148"/>
    </row>
    <row r="604" spans="1:16" ht="21.75" customHeight="1">
      <c r="A604" s="1138"/>
      <c r="B604" s="262"/>
      <c r="C604" s="1149" t="s">
        <v>183</v>
      </c>
      <c r="D604" s="1150"/>
      <c r="E604" s="1150"/>
      <c r="F604" s="1150"/>
      <c r="G604" s="1151"/>
      <c r="H604" s="1158" t="s">
        <v>156</v>
      </c>
      <c r="I604" s="1158"/>
      <c r="J604" s="1161">
        <f>VLOOKUP($A601,'Class-9'!$B$9:$K$108,6)</f>
        <v>0</v>
      </c>
      <c r="K604" s="1162"/>
      <c r="L604" s="1167" t="s">
        <v>76</v>
      </c>
      <c r="M604" s="1168"/>
      <c r="N604" s="1169" t="str">
        <f>Master!$E$14</f>
        <v>08151106901</v>
      </c>
      <c r="O604" s="1170"/>
    </row>
    <row r="605" spans="1:16" ht="21.75" customHeight="1">
      <c r="A605" s="1138"/>
      <c r="B605" s="37"/>
      <c r="C605" s="1152"/>
      <c r="D605" s="1153"/>
      <c r="E605" s="1153"/>
      <c r="F605" s="1153"/>
      <c r="G605" s="1154"/>
      <c r="H605" s="1159"/>
      <c r="I605" s="1159"/>
      <c r="J605" s="1163"/>
      <c r="K605" s="1164"/>
      <c r="L605" s="1171" t="s">
        <v>72</v>
      </c>
      <c r="M605" s="1172"/>
      <c r="N605" s="1172"/>
      <c r="O605" s="1173"/>
      <c r="P605" s="104" t="s">
        <v>191</v>
      </c>
    </row>
    <row r="606" spans="1:16" ht="21.75" customHeight="1" thickBot="1">
      <c r="A606" s="1138"/>
      <c r="B606" s="37"/>
      <c r="C606" s="1155"/>
      <c r="D606" s="1156"/>
      <c r="E606" s="1156"/>
      <c r="F606" s="1156"/>
      <c r="G606" s="1157"/>
      <c r="H606" s="1160"/>
      <c r="I606" s="1160"/>
      <c r="J606" s="1165"/>
      <c r="K606" s="1166"/>
      <c r="L606" s="1174" t="s">
        <v>57</v>
      </c>
      <c r="M606" s="1175"/>
      <c r="N606" s="1176" t="str">
        <f>Master!$E$6</f>
        <v>2021-22</v>
      </c>
      <c r="O606" s="1177"/>
    </row>
    <row r="607" spans="1:16" ht="33.75" customHeight="1">
      <c r="A607" s="1138"/>
      <c r="B607" s="417" t="s">
        <v>200</v>
      </c>
      <c r="C607" s="1228" t="s">
        <v>22</v>
      </c>
      <c r="D607" s="1229"/>
      <c r="E607" s="1229"/>
      <c r="F607" s="1230"/>
      <c r="G607" s="438" t="s">
        <v>181</v>
      </c>
      <c r="H607" s="1231">
        <f>VLOOKUP($A601,'Class-9'!$B$9:$FL$108,4,0)</f>
        <v>0</v>
      </c>
      <c r="I607" s="1231"/>
      <c r="J607" s="1231"/>
      <c r="K607" s="1231"/>
      <c r="L607" s="1231"/>
      <c r="M607" s="1231"/>
      <c r="N607" s="1231"/>
      <c r="O607" s="1232"/>
    </row>
    <row r="608" spans="1:16" ht="33.75" customHeight="1">
      <c r="A608" s="1138"/>
      <c r="B608" s="417" t="s">
        <v>200</v>
      </c>
      <c r="C608" s="1233" t="s">
        <v>24</v>
      </c>
      <c r="D608" s="1234"/>
      <c r="E608" s="1234"/>
      <c r="F608" s="1235"/>
      <c r="G608" s="439" t="s">
        <v>181</v>
      </c>
      <c r="H608" s="1236">
        <f>VLOOKUP($A601,'Class-9'!$B$9:$FL$108,7,0)</f>
        <v>0</v>
      </c>
      <c r="I608" s="1236"/>
      <c r="J608" s="1236"/>
      <c r="K608" s="1236"/>
      <c r="L608" s="1236"/>
      <c r="M608" s="1236"/>
      <c r="N608" s="1236"/>
      <c r="O608" s="1237"/>
    </row>
    <row r="609" spans="1:15" ht="33.75" customHeight="1">
      <c r="A609" s="1138"/>
      <c r="B609" s="417" t="s">
        <v>200</v>
      </c>
      <c r="C609" s="1233" t="s">
        <v>25</v>
      </c>
      <c r="D609" s="1234"/>
      <c r="E609" s="1234"/>
      <c r="F609" s="1235"/>
      <c r="G609" s="439" t="s">
        <v>181</v>
      </c>
      <c r="H609" s="1236">
        <f>VLOOKUP($A601,'Class-9'!$B$9:$FL$108,8,0)</f>
        <v>0</v>
      </c>
      <c r="I609" s="1236"/>
      <c r="J609" s="1236"/>
      <c r="K609" s="1236"/>
      <c r="L609" s="1236"/>
      <c r="M609" s="1236"/>
      <c r="N609" s="1236"/>
      <c r="O609" s="1237"/>
    </row>
    <row r="610" spans="1:15" ht="33.75" customHeight="1">
      <c r="A610" s="1138"/>
      <c r="B610" s="417" t="s">
        <v>200</v>
      </c>
      <c r="C610" s="1233" t="s">
        <v>58</v>
      </c>
      <c r="D610" s="1234"/>
      <c r="E610" s="1234"/>
      <c r="F610" s="1235"/>
      <c r="G610" s="439" t="s">
        <v>181</v>
      </c>
      <c r="H610" s="1236">
        <f>VLOOKUP($A601,'Class-9'!$B$9:$FL$108,9,0)</f>
        <v>0</v>
      </c>
      <c r="I610" s="1236"/>
      <c r="J610" s="1236"/>
      <c r="K610" s="1236"/>
      <c r="L610" s="1236"/>
      <c r="M610" s="1236"/>
      <c r="N610" s="1236"/>
      <c r="O610" s="1237"/>
    </row>
    <row r="611" spans="1:15" ht="33.75" customHeight="1">
      <c r="A611" s="1138"/>
      <c r="B611" s="417" t="s">
        <v>200</v>
      </c>
      <c r="C611" s="1233" t="s">
        <v>59</v>
      </c>
      <c r="D611" s="1234"/>
      <c r="E611" s="1234"/>
      <c r="F611" s="1235"/>
      <c r="G611" s="439" t="s">
        <v>181</v>
      </c>
      <c r="H611" s="1238" t="str">
        <f>CONCATENATE('Class-9'!$G$4,'Class-9'!$J$4)</f>
        <v>9(A)</v>
      </c>
      <c r="I611" s="1236"/>
      <c r="J611" s="1236"/>
      <c r="K611" s="1236"/>
      <c r="L611" s="1236"/>
      <c r="M611" s="1236"/>
      <c r="N611" s="1236"/>
      <c r="O611" s="1237"/>
    </row>
    <row r="612" spans="1:15" ht="33.75" customHeight="1" thickBot="1">
      <c r="A612" s="1138"/>
      <c r="B612" s="417" t="s">
        <v>200</v>
      </c>
      <c r="C612" s="1239" t="s">
        <v>27</v>
      </c>
      <c r="D612" s="1240"/>
      <c r="E612" s="1240"/>
      <c r="F612" s="1241"/>
      <c r="G612" s="440" t="s">
        <v>181</v>
      </c>
      <c r="H612" s="1242">
        <f>VLOOKUP($A601,'Class-9'!$B$9:$FL$108,10,0)</f>
        <v>0</v>
      </c>
      <c r="I612" s="1242"/>
      <c r="J612" s="1242"/>
      <c r="K612" s="1242"/>
      <c r="L612" s="1242"/>
      <c r="M612" s="1242"/>
      <c r="N612" s="1242"/>
      <c r="O612" s="1243"/>
    </row>
    <row r="613" spans="1:15" ht="33.75" customHeight="1">
      <c r="A613" s="1138"/>
      <c r="B613" s="417" t="s">
        <v>200</v>
      </c>
      <c r="C613" s="1244" t="s">
        <v>60</v>
      </c>
      <c r="D613" s="1245"/>
      <c r="E613" s="1248" t="s">
        <v>81</v>
      </c>
      <c r="F613" s="1248" t="s">
        <v>82</v>
      </c>
      <c r="G613" s="1250" t="s">
        <v>32</v>
      </c>
      <c r="H613" s="1252" t="s">
        <v>61</v>
      </c>
      <c r="I613" s="1252"/>
      <c r="J613" s="1253"/>
      <c r="K613" s="1254" t="s">
        <v>97</v>
      </c>
      <c r="L613" s="1255"/>
      <c r="M613" s="1256"/>
      <c r="N613" s="1248" t="s">
        <v>88</v>
      </c>
      <c r="O613" s="1218" t="s">
        <v>118</v>
      </c>
    </row>
    <row r="614" spans="1:15" ht="33.75" customHeight="1">
      <c r="A614" s="1138"/>
      <c r="B614" s="417" t="s">
        <v>200</v>
      </c>
      <c r="C614" s="1246"/>
      <c r="D614" s="1247"/>
      <c r="E614" s="1249"/>
      <c r="F614" s="1249"/>
      <c r="G614" s="1251"/>
      <c r="H614" s="468" t="s">
        <v>31</v>
      </c>
      <c r="I614" s="470" t="s">
        <v>194</v>
      </c>
      <c r="J614" s="469" t="s">
        <v>32</v>
      </c>
      <c r="K614" s="468" t="s">
        <v>31</v>
      </c>
      <c r="L614" s="470" t="s">
        <v>194</v>
      </c>
      <c r="M614" s="469" t="s">
        <v>32</v>
      </c>
      <c r="N614" s="1249"/>
      <c r="O614" s="1219"/>
    </row>
    <row r="615" spans="1:15" ht="48" customHeight="1" thickBot="1">
      <c r="A615" s="1138"/>
      <c r="B615" s="417" t="s">
        <v>200</v>
      </c>
      <c r="C615" s="1102" t="s">
        <v>62</v>
      </c>
      <c r="D615" s="1103"/>
      <c r="E615" s="441">
        <f>'Class-9'!$L$7</f>
        <v>10</v>
      </c>
      <c r="F615" s="441">
        <f>'Class-9'!$M$7</f>
        <v>10</v>
      </c>
      <c r="G615" s="442">
        <f>SUM(E615:F615)</f>
        <v>20</v>
      </c>
      <c r="H615" s="441">
        <f>'Class-9'!$O$7</f>
        <v>24</v>
      </c>
      <c r="I615" s="441">
        <f>'Class-9'!$P$7</f>
        <v>6</v>
      </c>
      <c r="J615" s="442">
        <f>SUM(H615:I615)</f>
        <v>30</v>
      </c>
      <c r="K615" s="441">
        <f>'Class-9'!$R$7</f>
        <v>40</v>
      </c>
      <c r="L615" s="441">
        <f>'Class-9'!$S$7</f>
        <v>10</v>
      </c>
      <c r="M615" s="442">
        <f>SUM(K615:L615)</f>
        <v>50</v>
      </c>
      <c r="N615" s="441">
        <f>SUM(G615,J615,M615)</f>
        <v>100</v>
      </c>
      <c r="O615" s="1220"/>
    </row>
    <row r="616" spans="1:15" ht="48" customHeight="1">
      <c r="A616" s="1138"/>
      <c r="B616" s="417" t="s">
        <v>200</v>
      </c>
      <c r="C616" s="1104" t="str">
        <f>'Class-9'!$L$3</f>
        <v>HINDI</v>
      </c>
      <c r="D616" s="1105"/>
      <c r="E616" s="443">
        <f>IF($J604="TC",0,IF($J604="Nso",0,VLOOKUP($A601,'Class-9'!$B$9:$FL$108,11,0)))</f>
        <v>0</v>
      </c>
      <c r="F616" s="443">
        <f>IF($J604="TC",0,IF($J604="Nso",0,VLOOKUP($A601,'Class-9'!$B$9:$FL$108,12,0)))</f>
        <v>0</v>
      </c>
      <c r="G616" s="444">
        <f t="shared" ref="G616:G623" si="60">SUM(E616:F616)</f>
        <v>0</v>
      </c>
      <c r="H616" s="443">
        <f>IF($J604="TC",0,IF($J604="Nso",0,VLOOKUP($A601,'Class-9'!$B$9:$FL$108,14,0)))</f>
        <v>0</v>
      </c>
      <c r="I616" s="443">
        <f>IF($J604="TC",0,IF($J604="Nso",0,VLOOKUP($A601,'Class-9'!$B$9:$FL$108,15,0)))</f>
        <v>0</v>
      </c>
      <c r="J616" s="444">
        <f t="shared" ref="J616:J623" si="61">SUM(H616:I616)</f>
        <v>0</v>
      </c>
      <c r="K616" s="443">
        <f>IF($J604="TC",0,IF($J604="Nso",0,VLOOKUP($A601,'Class-9'!$B$9:$FL$108,17,0)))</f>
        <v>0</v>
      </c>
      <c r="L616" s="443">
        <f>IF($J604="Nso",0,VLOOKUP($A601,'Class-9'!$B$9:$FL$108,18,0))</f>
        <v>0</v>
      </c>
      <c r="M616" s="444">
        <f t="shared" ref="M616:M623" si="62">SUM(K616:L616)</f>
        <v>0</v>
      </c>
      <c r="N616" s="443">
        <f t="shared" ref="N616:N623" si="63">SUM(G616,J616,M616)</f>
        <v>0</v>
      </c>
      <c r="O616" s="457" t="str">
        <f>IF($J604="TC",0,IF($J604="Nso",0,VLOOKUP($A601,'Class-9'!$B$9:$FL$108,24,0)))</f>
        <v/>
      </c>
    </row>
    <row r="617" spans="1:15" ht="48" customHeight="1" thickBot="1">
      <c r="A617" s="1138"/>
      <c r="B617" s="417" t="s">
        <v>200</v>
      </c>
      <c r="C617" s="1106" t="str">
        <f>'Class-9'!$Z$3</f>
        <v>ENGLISH</v>
      </c>
      <c r="D617" s="1107"/>
      <c r="E617" s="445">
        <f>IF($J604="TC",0,IF($J604="Nso",0,VLOOKUP($A601,'Class-9'!$B$9:$FL$108,25,0)))</f>
        <v>0</v>
      </c>
      <c r="F617" s="445">
        <f>IF($J604="TC",0,IF($J604="Nso",0,VLOOKUP($A601,'Class-9'!$B$9:$FL$108,26,0)))</f>
        <v>0</v>
      </c>
      <c r="G617" s="446">
        <f t="shared" si="60"/>
        <v>0</v>
      </c>
      <c r="H617" s="447">
        <f>IF($J604="TC",0,IF($J604="Nso",0,VLOOKUP($A601,'Class-9'!$B$9:$FL$108,28,0)))</f>
        <v>0</v>
      </c>
      <c r="I617" s="445">
        <f>IF($J604="TC",0,IF($J604="Nso",0,VLOOKUP($A601,'Class-9'!$B$9:$FL$108,29,0)))</f>
        <v>0</v>
      </c>
      <c r="J617" s="446">
        <f t="shared" si="61"/>
        <v>0</v>
      </c>
      <c r="K617" s="445">
        <f>IF($J604="TC",0,IF($J604="Nso",0,VLOOKUP($A601,'Class-9'!$B$9:$FL$108,31,0)))</f>
        <v>0</v>
      </c>
      <c r="L617" s="445">
        <f>IF($J604="Nso",0,VLOOKUP($A601,'Class-9'!$B$9:$FL$108,32,0))</f>
        <v>0</v>
      </c>
      <c r="M617" s="446">
        <f t="shared" si="62"/>
        <v>0</v>
      </c>
      <c r="N617" s="445">
        <f t="shared" si="63"/>
        <v>0</v>
      </c>
      <c r="O617" s="458" t="str">
        <f>IF($J604="TC",0,IF($J604="Nso",0,VLOOKUP($A601,'Class-9'!$B$9:$FL$108,38,0)))</f>
        <v/>
      </c>
    </row>
    <row r="618" spans="1:15" ht="48" customHeight="1" thickBot="1">
      <c r="A618" s="1138"/>
      <c r="B618" s="417" t="s">
        <v>200</v>
      </c>
      <c r="C618" s="1108" t="s">
        <v>62</v>
      </c>
      <c r="D618" s="1109"/>
      <c r="E618" s="448">
        <f>'Class-9'!$AN$7</f>
        <v>20</v>
      </c>
      <c r="F618" s="448">
        <f>'Class-9'!$AO$7</f>
        <v>20</v>
      </c>
      <c r="G618" s="449">
        <f t="shared" si="60"/>
        <v>40</v>
      </c>
      <c r="H618" s="448">
        <f>'Class-9'!$AQ$7</f>
        <v>48</v>
      </c>
      <c r="I618" s="448">
        <f>'Class-9'!$AR$7</f>
        <v>12</v>
      </c>
      <c r="J618" s="449">
        <f t="shared" si="61"/>
        <v>60</v>
      </c>
      <c r="K618" s="448">
        <f>'Class-9'!$AT$7</f>
        <v>80</v>
      </c>
      <c r="L618" s="448">
        <f>'Class-9'!$AU$7</f>
        <v>20</v>
      </c>
      <c r="M618" s="449">
        <f t="shared" si="62"/>
        <v>100</v>
      </c>
      <c r="N618" s="448">
        <f t="shared" si="63"/>
        <v>200</v>
      </c>
      <c r="O618" s="427" t="s">
        <v>201</v>
      </c>
    </row>
    <row r="619" spans="1:15" ht="48" customHeight="1">
      <c r="A619" s="1138"/>
      <c r="B619" s="417" t="s">
        <v>200</v>
      </c>
      <c r="C619" s="1110" t="str">
        <f>'Class-9'!$AN$3</f>
        <v>SANSKRIT-I</v>
      </c>
      <c r="D619" s="1111"/>
      <c r="E619" s="443">
        <f>IF($J604="TC",0,IF($J604="Nso",0,VLOOKUP($A601,'Class-9'!$B$9:$FL$108,39,0)))</f>
        <v>0</v>
      </c>
      <c r="F619" s="443">
        <f>IF($J604="TC",0,IF($J604="TC",0,IF($J604="Nso",0,VLOOKUP($A601,'Class-9'!$B$9:$FL$108,40,0))))</f>
        <v>0</v>
      </c>
      <c r="G619" s="450">
        <f t="shared" si="60"/>
        <v>0</v>
      </c>
      <c r="H619" s="451">
        <f>IF($J604="TC",0,IF($J604="Nso",0,VLOOKUP($A601,'Class-9'!$B$9:$FL$108,42,0)))</f>
        <v>0</v>
      </c>
      <c r="I619" s="443">
        <f>IF($J604="TC",0,IF($J604="Nso",0,VLOOKUP($A601,'Class-9'!$B$9:$FL$108,43,0)))</f>
        <v>0</v>
      </c>
      <c r="J619" s="450">
        <f t="shared" si="61"/>
        <v>0</v>
      </c>
      <c r="K619" s="443">
        <f>IF($J604="TC",0,IF($J604="Nso",0,VLOOKUP($A601,'Class-9'!$B$9:$FL$108,45,0)))</f>
        <v>0</v>
      </c>
      <c r="L619" s="443">
        <f>IF($J604="Nso",0,VLOOKUP($A601,'Class-9'!$B$9:$FL$108,46,0))</f>
        <v>0</v>
      </c>
      <c r="M619" s="450">
        <f t="shared" si="62"/>
        <v>0</v>
      </c>
      <c r="N619" s="443">
        <f t="shared" si="63"/>
        <v>0</v>
      </c>
      <c r="O619" s="457" t="str">
        <f>IF($J604="TC",0,IF($J604="Nso",0,VLOOKUP($A601,'Class-9'!$B$9:$FL$108,52,0)))</f>
        <v/>
      </c>
    </row>
    <row r="620" spans="1:15" ht="48" customHeight="1">
      <c r="A620" s="1138"/>
      <c r="B620" s="417" t="s">
        <v>200</v>
      </c>
      <c r="C620" s="1112" t="str">
        <f>'Class-9'!$BB$3</f>
        <v>SANSKRIT-II</v>
      </c>
      <c r="D620" s="1113"/>
      <c r="E620" s="443">
        <f>IF($J604="TC",0,IF($J604="Nso",0,VLOOKUP($A601,'Class-9'!$B$9:$FL$108,53,0)))</f>
        <v>0</v>
      </c>
      <c r="F620" s="443">
        <f>IF($J604="TC",0,IF($J604="Nso",0,VLOOKUP($A601,'Class-9'!$B$9:$FL$108,54,0)))</f>
        <v>0</v>
      </c>
      <c r="G620" s="452">
        <f t="shared" si="60"/>
        <v>0</v>
      </c>
      <c r="H620" s="453">
        <f>IF($J604="TC",0,IF($J604="Nso",0,VLOOKUP($A601,'Class-9'!$B$9:$FL$108,56,0)))</f>
        <v>0</v>
      </c>
      <c r="I620" s="443">
        <f>IF($J604="TC",0,IF($J604="Nso",0,VLOOKUP($A601,'Class-9'!$B$9:$FL$108,57,0)))</f>
        <v>0</v>
      </c>
      <c r="J620" s="452">
        <f t="shared" si="61"/>
        <v>0</v>
      </c>
      <c r="K620" s="443">
        <f>IF($J604="TC",0,IF($J604="Nso",0,VLOOKUP($A601,'Class-9'!$B$9:$FL$108,59,0)))</f>
        <v>0</v>
      </c>
      <c r="L620" s="443">
        <f>IF($J604="Nso",0,VLOOKUP($A601,'Class-9'!$B$9:$FL$108,60,0))</f>
        <v>0</v>
      </c>
      <c r="M620" s="452">
        <f t="shared" si="62"/>
        <v>0</v>
      </c>
      <c r="N620" s="443">
        <f t="shared" si="63"/>
        <v>0</v>
      </c>
      <c r="O620" s="457" t="str">
        <f>IF($J604="TC",0,IF($J604="Nso",0,VLOOKUP($A601,'Class-9'!$B$9:$FL$108,66,0)))</f>
        <v/>
      </c>
    </row>
    <row r="621" spans="1:15" ht="48" customHeight="1">
      <c r="A621" s="1138"/>
      <c r="B621" s="417" t="s">
        <v>200</v>
      </c>
      <c r="C621" s="1112" t="str">
        <f>'Class-9'!$BP$3</f>
        <v>MATHEMATICS</v>
      </c>
      <c r="D621" s="1113"/>
      <c r="E621" s="443">
        <f>IF($J604="TC",0,IF($J604="Nso",0,VLOOKUP($A601,'Class-9'!$B$9:$FL$108,67,0)))</f>
        <v>0</v>
      </c>
      <c r="F621" s="443">
        <f>IF($J604="TC",0,IF($J604="Nso",0,VLOOKUP($A601,'Class-9'!$B$9:$FL$108,68,0)))</f>
        <v>0</v>
      </c>
      <c r="G621" s="452">
        <f t="shared" si="60"/>
        <v>0</v>
      </c>
      <c r="H621" s="453">
        <f>IF($J604="TC",0,IF($J604="Nso",0,VLOOKUP($A601,'Class-9'!$B$9:$FL$108,70,0)))</f>
        <v>0</v>
      </c>
      <c r="I621" s="443">
        <f>IF($J604="TC",0,IF($J604="Nso",0,VLOOKUP($A601,'Class-9'!$B$9:$FL$108,71,0)))</f>
        <v>0</v>
      </c>
      <c r="J621" s="452">
        <f t="shared" si="61"/>
        <v>0</v>
      </c>
      <c r="K621" s="443">
        <f>IF($J604="TC",0,IF($J604="Nso",0,VLOOKUP($A601,'Class-9'!$B$9:$FL$108,73,0)))</f>
        <v>0</v>
      </c>
      <c r="L621" s="443">
        <f>IF($J604="Nso",0,VLOOKUP($A601,'Class-9'!$B$9:$FL$108,74,0))</f>
        <v>0</v>
      </c>
      <c r="M621" s="452">
        <f t="shared" si="62"/>
        <v>0</v>
      </c>
      <c r="N621" s="443">
        <f t="shared" si="63"/>
        <v>0</v>
      </c>
      <c r="O621" s="457" t="str">
        <f>IF($J604="TC",0,IF($J604="Nso",0,VLOOKUP($A601,'Class-9'!$B$9:$FL$108,80,0)))</f>
        <v/>
      </c>
    </row>
    <row r="622" spans="1:15" ht="48" customHeight="1">
      <c r="A622" s="1138"/>
      <c r="B622" s="417" t="s">
        <v>200</v>
      </c>
      <c r="C622" s="1114" t="str">
        <f>'Class-9'!$CD$3</f>
        <v>SCIENCE</v>
      </c>
      <c r="D622" s="1115"/>
      <c r="E622" s="454">
        <f>IF($J604="TC",0,IF($J604="Nso",0,VLOOKUP($A601,'Class-9'!$B$9:$FL$108,81,0)))</f>
        <v>0</v>
      </c>
      <c r="F622" s="454">
        <f>IF($J604="TC",0,IF($J604="Nso",0,VLOOKUP($A601,'Class-9'!$B$9:$FL$108,82,0)))</f>
        <v>0</v>
      </c>
      <c r="G622" s="455">
        <f t="shared" si="60"/>
        <v>0</v>
      </c>
      <c r="H622" s="456">
        <f>IF($J604="TC",0,IF($J604="Nso",0,VLOOKUP($A601,'Class-9'!$B$9:$FL$108,84,0)))</f>
        <v>0</v>
      </c>
      <c r="I622" s="454">
        <f>IF($J604="TC",0,IF($J604="Nso",0,VLOOKUP($A601,'Class-9'!$B$9:$FL$108,85,0)))</f>
        <v>0</v>
      </c>
      <c r="J622" s="455">
        <f t="shared" si="61"/>
        <v>0</v>
      </c>
      <c r="K622" s="454">
        <f>IF($J604="TC",0,IF($J604="Nso",0,VLOOKUP($A601,'Class-9'!$B$9:$FL$108,87,0)))</f>
        <v>0</v>
      </c>
      <c r="L622" s="454">
        <f>IF($J604="Nso",0,VLOOKUP($A601,'Class-9'!$B$9:$FL$108,88,0))</f>
        <v>0</v>
      </c>
      <c r="M622" s="455">
        <f t="shared" si="62"/>
        <v>0</v>
      </c>
      <c r="N622" s="454">
        <f t="shared" si="63"/>
        <v>0</v>
      </c>
      <c r="O622" s="459" t="str">
        <f>IF($J604="TC",0,IF($J604="Nso",0,VLOOKUP($A601,'Class-9'!$B$9:$FL$108,94,0)))</f>
        <v/>
      </c>
    </row>
    <row r="623" spans="1:15" ht="48" customHeight="1" thickBot="1">
      <c r="A623" s="1138"/>
      <c r="B623" s="417" t="s">
        <v>200</v>
      </c>
      <c r="C623" s="1114" t="str">
        <f>'Class-9'!$CR$3</f>
        <v>SOCIAL SCIENCE</v>
      </c>
      <c r="D623" s="1115"/>
      <c r="E623" s="454">
        <f>IF($J605="TC",0,IF($J604="Nso",0,VLOOKUP($A601,'Class-9'!$B$9:$FL$108,95,0)))</f>
        <v>0</v>
      </c>
      <c r="F623" s="454">
        <f>IF($J605="TC",0,IF($J604="Nso",0,VLOOKUP($A601,'Class-9'!$B$9:$FL$108,96,0)))</f>
        <v>0</v>
      </c>
      <c r="G623" s="455">
        <f t="shared" si="60"/>
        <v>0</v>
      </c>
      <c r="H623" s="456">
        <f>IF($J605="TC",0,IF($J604="Nso",0,VLOOKUP($A601,'Class-9'!$B$9:$FL$108,98,0)))</f>
        <v>0</v>
      </c>
      <c r="I623" s="454">
        <f>IF($J605="TC",0,IF($J604="Nso",0,VLOOKUP($A601,'Class-9'!$B$9:$FL$108,99,0)))</f>
        <v>0</v>
      </c>
      <c r="J623" s="455">
        <f t="shared" si="61"/>
        <v>0</v>
      </c>
      <c r="K623" s="454">
        <f>IF($J605="TC",0,IF($J604="Nso",0,VLOOKUP($A601,'Class-9'!$B$9:$FL$108,101,0)))</f>
        <v>0</v>
      </c>
      <c r="L623" s="454">
        <f>IF($J605="Nso",0,VLOOKUP($A601,'Class-9'!$B$9:$FL$108,102,0))</f>
        <v>0</v>
      </c>
      <c r="M623" s="455">
        <f t="shared" si="62"/>
        <v>0</v>
      </c>
      <c r="N623" s="454">
        <f t="shared" si="63"/>
        <v>0</v>
      </c>
      <c r="O623" s="459" t="str">
        <f>IF($J605="TC",0,IF($J604="Nso",0,VLOOKUP($A601,'Class-9'!$B$9:$FL$108,108,0)))</f>
        <v/>
      </c>
    </row>
    <row r="624" spans="1:15" ht="33.75" customHeight="1">
      <c r="A624" s="1138"/>
      <c r="B624" s="417" t="s">
        <v>200</v>
      </c>
      <c r="C624" s="1116" t="s">
        <v>89</v>
      </c>
      <c r="D624" s="1117"/>
      <c r="E624" s="1118"/>
      <c r="F624" s="1122" t="s">
        <v>90</v>
      </c>
      <c r="G624" s="1123"/>
      <c r="H624" s="1124" t="s">
        <v>91</v>
      </c>
      <c r="I624" s="1125"/>
      <c r="J624" s="1126" t="s">
        <v>47</v>
      </c>
      <c r="K624" s="1127"/>
      <c r="L624" s="415" t="s">
        <v>111</v>
      </c>
      <c r="M624" s="1221" t="s">
        <v>45</v>
      </c>
      <c r="N624" s="1222"/>
      <c r="O624" s="416" t="s">
        <v>49</v>
      </c>
    </row>
    <row r="625" spans="1:15" ht="33.75" customHeight="1" thickBot="1">
      <c r="A625" s="1138"/>
      <c r="B625" s="417" t="s">
        <v>200</v>
      </c>
      <c r="C625" s="1119"/>
      <c r="D625" s="1120"/>
      <c r="E625" s="1121"/>
      <c r="F625" s="1130">
        <f>IF($J604="TC",0,IF($J604="Nso",0,VLOOKUP($A601,'Class-9'!$B$9:$FL$108,160,0)))</f>
        <v>0</v>
      </c>
      <c r="G625" s="1131"/>
      <c r="H625" s="1130">
        <f>IF($J604="TC",0,IF($J604="Nso",0,VLOOKUP($A601,'Class-9'!$B$9:$FL$108,161,0)))</f>
        <v>0</v>
      </c>
      <c r="I625" s="1131"/>
      <c r="J625" s="1132">
        <f>IF($J604="TC",0,IF($J604="Nso",0,VLOOKUP($A601,'Class-9'!$B$9:$FL$108,162,0)))</f>
        <v>0</v>
      </c>
      <c r="K625" s="1133"/>
      <c r="L625" s="259" t="str">
        <f>IF($J604="TC",0,IF($J604="Nso",0,VLOOKUP($A601,'Class-9'!$B$9:$FL$108,163,0)))</f>
        <v/>
      </c>
      <c r="M625" s="1223" t="str">
        <f>IF($J604="TC","TC",IF($J604="Nso","NSO",VLOOKUP($A601,'Class-9'!$B$9:$FL$108,164,0)))</f>
        <v/>
      </c>
      <c r="N625" s="1224"/>
      <c r="O625" s="462" t="str">
        <f>IF($J604="Nso",0,VLOOKUP($A601,'Class-9'!$B$9:$FL$108,166,0))</f>
        <v/>
      </c>
    </row>
    <row r="626" spans="1:15" ht="33.75" customHeight="1">
      <c r="A626" s="1138"/>
      <c r="B626" s="417" t="s">
        <v>200</v>
      </c>
      <c r="C626" s="1061" t="s">
        <v>64</v>
      </c>
      <c r="D626" s="1062"/>
      <c r="E626" s="1062"/>
      <c r="F626" s="1062"/>
      <c r="G626" s="1062"/>
      <c r="H626" s="1063"/>
      <c r="I626" s="1064" t="s">
        <v>65</v>
      </c>
      <c r="J626" s="1065"/>
      <c r="K626" s="1065"/>
      <c r="L626" s="460">
        <f>VLOOKUP($A601,'Class-9'!$B$9:$FL$108,157,0)</f>
        <v>0</v>
      </c>
      <c r="M626" s="1066" t="s">
        <v>121</v>
      </c>
      <c r="N626" s="1067"/>
      <c r="O626" s="1068"/>
    </row>
    <row r="627" spans="1:15" ht="33.75" customHeight="1" thickBot="1">
      <c r="A627" s="1138"/>
      <c r="B627" s="417" t="s">
        <v>200</v>
      </c>
      <c r="C627" s="1069" t="s">
        <v>60</v>
      </c>
      <c r="D627" s="1070"/>
      <c r="E627" s="1070"/>
      <c r="F627" s="1071" t="s">
        <v>192</v>
      </c>
      <c r="G627" s="1071"/>
      <c r="H627" s="260" t="s">
        <v>53</v>
      </c>
      <c r="I627" s="1072" t="s">
        <v>66</v>
      </c>
      <c r="J627" s="1073"/>
      <c r="K627" s="1073"/>
      <c r="L627" s="461">
        <f>VLOOKUP($A601,'Class-9'!$B$9:$FL$108,158,0)</f>
        <v>0</v>
      </c>
      <c r="M627" s="1074" t="str">
        <f>IF($J604="TC",0,IF($J604="Nso",0,VLOOKUP($A601,'Class-9'!$B$9:$FL$108,159,0)))</f>
        <v/>
      </c>
      <c r="N627" s="1075"/>
      <c r="O627" s="1076"/>
    </row>
    <row r="628" spans="1:15" ht="33.75" customHeight="1">
      <c r="A628" s="1138"/>
      <c r="B628" s="417" t="s">
        <v>200</v>
      </c>
      <c r="C628" s="1069"/>
      <c r="D628" s="1070"/>
      <c r="E628" s="1070"/>
      <c r="F628" s="1071"/>
      <c r="G628" s="1071"/>
      <c r="H628" s="261" t="s">
        <v>119</v>
      </c>
      <c r="I628" s="1077" t="s">
        <v>67</v>
      </c>
      <c r="J628" s="1078"/>
      <c r="K628" s="1078"/>
      <c r="L628" s="1079">
        <f>IF($J604="TC","Transferred",IF($J604="Nso","NameSeparated",VLOOKUP($A601,'Class-9'!$B$9:$FL$108,167,0)))</f>
        <v>0</v>
      </c>
      <c r="M628" s="1079"/>
      <c r="N628" s="1079"/>
      <c r="O628" s="1080"/>
    </row>
    <row r="629" spans="1:15" ht="33.75" customHeight="1">
      <c r="A629" s="1138"/>
      <c r="B629" s="417" t="s">
        <v>200</v>
      </c>
      <c r="C629" s="1081" t="str">
        <f>'Class-9'!$DF$3</f>
        <v>Foundation Of Information Tech.</v>
      </c>
      <c r="D629" s="1082"/>
      <c r="E629" s="1083"/>
      <c r="F629" s="1217" t="str">
        <f>IF($J604="TC",0,IF($J604="Nso",0,VLOOKUP($A601,'Class-9'!$B$9:$GP$108,185,0)))</f>
        <v>0/200</v>
      </c>
      <c r="G629" s="1217"/>
      <c r="H629" s="463" t="str">
        <f>IF($J604="TC",0,IF($J604="Nso",0,VLOOKUP($A601,'Class-9'!$B$9:$GP$108,120,0)))</f>
        <v/>
      </c>
      <c r="I629" s="1085" t="s">
        <v>79</v>
      </c>
      <c r="J629" s="1086"/>
      <c r="K629" s="1086"/>
      <c r="L629" s="1087">
        <f>'Class-9'!$T$2</f>
        <v>44676</v>
      </c>
      <c r="M629" s="1088"/>
      <c r="N629" s="1088"/>
      <c r="O629" s="1089"/>
    </row>
    <row r="630" spans="1:15" ht="33.75" customHeight="1">
      <c r="A630" s="1138"/>
      <c r="B630" s="417" t="s">
        <v>200</v>
      </c>
      <c r="C630" s="1090" t="str">
        <f>'Class-9'!$DR$3</f>
        <v>Health &amp; Phy. Edu.</v>
      </c>
      <c r="D630" s="1084"/>
      <c r="E630" s="1084"/>
      <c r="F630" s="1207" t="str">
        <f>IF($J604="TC",0,IF($J604="Nso",0,VLOOKUP($A601,'Class-9'!$B$9:$GP$108,189,0)))</f>
        <v>0/200</v>
      </c>
      <c r="G630" s="1208"/>
      <c r="H630" s="463" t="str">
        <f>IF($J604="TC",0,IF($J604="Nso",0,VLOOKUP($A601,'Class-9'!$B$9:$GP$108,132,0)))</f>
        <v/>
      </c>
      <c r="I630" s="1091"/>
      <c r="J630" s="1092"/>
      <c r="K630" s="1092"/>
      <c r="L630" s="1092"/>
      <c r="M630" s="1092"/>
      <c r="N630" s="1092"/>
      <c r="O630" s="1093"/>
    </row>
    <row r="631" spans="1:15" ht="33.75" customHeight="1">
      <c r="A631" s="1138"/>
      <c r="B631" s="417" t="s">
        <v>200</v>
      </c>
      <c r="C631" s="1028" t="str">
        <f>'Class-9'!$ED$3</f>
        <v>S.U.P.W.</v>
      </c>
      <c r="D631" s="1029"/>
      <c r="E631" s="1029"/>
      <c r="F631" s="1207" t="str">
        <f>IF($J604="TC",0,IF($J604="Nso",0,VLOOKUP($A601,'Class-9'!$B$9:$GP$108,193,0)))</f>
        <v>0/100</v>
      </c>
      <c r="G631" s="1208"/>
      <c r="H631" s="463" t="str">
        <f>IF($J604="TC",0,IF($J604="Nso",0,VLOOKUP($A601,'Class-9'!$B$9:$GP$108,138,0)))</f>
        <v/>
      </c>
      <c r="I631" s="1094"/>
      <c r="J631" s="1095"/>
      <c r="K631" s="1095"/>
      <c r="L631" s="1095"/>
      <c r="M631" s="1095"/>
      <c r="N631" s="1095"/>
      <c r="O631" s="1096"/>
    </row>
    <row r="632" spans="1:15" ht="33.75" customHeight="1">
      <c r="A632" s="1138"/>
      <c r="B632" s="417" t="s">
        <v>200</v>
      </c>
      <c r="C632" s="1028" t="str">
        <f>'Class-9'!$EJ$3</f>
        <v>ART EDUCATION</v>
      </c>
      <c r="D632" s="1029"/>
      <c r="E632" s="1029"/>
      <c r="F632" s="1207" t="str">
        <f>IF($J603="TC",0,IF($J603="Nso",0,VLOOKUP($A601,'Class-9'!$B$9:$GP$108,197,0)))</f>
        <v>0/100</v>
      </c>
      <c r="G632" s="1208"/>
      <c r="H632" s="463" t="str">
        <f>IF($J603="TC",0,IF($J603="Nso",0,VLOOKUP($A601,'Class-9'!$B$9:$GP$108,144,0)))</f>
        <v/>
      </c>
      <c r="I632" s="1032" t="s">
        <v>92</v>
      </c>
      <c r="J632" s="1033"/>
      <c r="K632" s="1033"/>
      <c r="L632" s="1033"/>
      <c r="M632" s="1033"/>
      <c r="N632" s="1033"/>
      <c r="O632" s="1034"/>
    </row>
    <row r="633" spans="1:15" ht="33.75" customHeight="1" thickBot="1">
      <c r="A633" s="1138"/>
      <c r="B633" s="417" t="s">
        <v>200</v>
      </c>
      <c r="C633" s="1035" t="str">
        <f>'Class-9'!$EP$3</f>
        <v>H &amp; C RAJ</v>
      </c>
      <c r="D633" s="1036"/>
      <c r="E633" s="1036"/>
      <c r="F633" s="1209" t="str">
        <f>IF($J604="TC",0,IF($J604="Nso",0,VLOOKUP($A601,'Class-9'!$B$9:$GU$108,201,0)))</f>
        <v>0/200</v>
      </c>
      <c r="G633" s="1210"/>
      <c r="H633" s="464" t="str">
        <f>IF($J604="TC",0,IF($J604="Nso",0,VLOOKUP($A601,'Class-9'!$B$9:$GU$108,156,0)))</f>
        <v/>
      </c>
      <c r="I633" s="1032" t="s">
        <v>73</v>
      </c>
      <c r="J633" s="1033"/>
      <c r="K633" s="1033"/>
      <c r="L633" s="1033"/>
      <c r="M633" s="1033"/>
      <c r="N633" s="1033"/>
      <c r="O633" s="1034"/>
    </row>
    <row r="634" spans="1:15" ht="33.75" customHeight="1">
      <c r="A634" s="1138"/>
      <c r="B634" s="417" t="s">
        <v>200</v>
      </c>
      <c r="C634" s="1046" t="s">
        <v>204</v>
      </c>
      <c r="D634" s="1047"/>
      <c r="E634" s="1048"/>
      <c r="F634" s="1211" t="s">
        <v>205</v>
      </c>
      <c r="G634" s="1212"/>
      <c r="H634" s="465" t="s">
        <v>34</v>
      </c>
      <c r="I634" s="1039" t="s">
        <v>74</v>
      </c>
      <c r="J634" s="1033"/>
      <c r="K634" s="1033"/>
      <c r="L634" s="1033"/>
      <c r="M634" s="1033"/>
      <c r="N634" s="1033"/>
      <c r="O634" s="1034"/>
    </row>
    <row r="635" spans="1:15" ht="33.75" customHeight="1">
      <c r="A635" s="1138"/>
      <c r="B635" s="417" t="s">
        <v>200</v>
      </c>
      <c r="C635" s="1049"/>
      <c r="D635" s="1050"/>
      <c r="E635" s="1051"/>
      <c r="F635" s="1213" t="s">
        <v>206</v>
      </c>
      <c r="G635" s="1214"/>
      <c r="H635" s="466" t="s">
        <v>203</v>
      </c>
      <c r="I635" s="1040" t="s">
        <v>75</v>
      </c>
      <c r="J635" s="1041"/>
      <c r="K635" s="1041"/>
      <c r="L635" s="1041"/>
      <c r="M635" s="1041"/>
      <c r="N635" s="1041"/>
      <c r="O635" s="1042"/>
    </row>
    <row r="636" spans="1:15" ht="33.75" customHeight="1">
      <c r="A636" s="1138"/>
      <c r="B636" s="417" t="s">
        <v>200</v>
      </c>
      <c r="C636" s="1049"/>
      <c r="D636" s="1050"/>
      <c r="E636" s="1051"/>
      <c r="F636" s="1213" t="s">
        <v>210</v>
      </c>
      <c r="G636" s="1214"/>
      <c r="H636" s="466" t="s">
        <v>68</v>
      </c>
      <c r="I636" s="1043"/>
      <c r="J636" s="1044"/>
      <c r="K636" s="1044"/>
      <c r="L636" s="1044"/>
      <c r="M636" s="1044"/>
      <c r="N636" s="1044"/>
      <c r="O636" s="1045"/>
    </row>
    <row r="637" spans="1:15" ht="33.75" customHeight="1">
      <c r="A637" s="1138"/>
      <c r="B637" s="417" t="s">
        <v>200</v>
      </c>
      <c r="C637" s="1049"/>
      <c r="D637" s="1050"/>
      <c r="E637" s="1051"/>
      <c r="F637" s="1213" t="s">
        <v>211</v>
      </c>
      <c r="G637" s="1214"/>
      <c r="H637" s="466" t="s">
        <v>69</v>
      </c>
      <c r="I637" s="1043"/>
      <c r="J637" s="1044"/>
      <c r="K637" s="1044"/>
      <c r="L637" s="1044"/>
      <c r="M637" s="1044"/>
      <c r="N637" s="1044"/>
      <c r="O637" s="1045"/>
    </row>
    <row r="638" spans="1:15" ht="33.75" customHeight="1">
      <c r="A638" s="1138"/>
      <c r="B638" s="417" t="s">
        <v>200</v>
      </c>
      <c r="C638" s="1049"/>
      <c r="D638" s="1050"/>
      <c r="E638" s="1051"/>
      <c r="F638" s="1213" t="s">
        <v>120</v>
      </c>
      <c r="G638" s="1214"/>
      <c r="H638" s="466" t="s">
        <v>71</v>
      </c>
      <c r="I638" s="1022" t="s">
        <v>93</v>
      </c>
      <c r="J638" s="1023"/>
      <c r="K638" s="1023"/>
      <c r="L638" s="1023"/>
      <c r="M638" s="1023"/>
      <c r="N638" s="1023"/>
      <c r="O638" s="1024"/>
    </row>
    <row r="639" spans="1:15" ht="33.75" customHeight="1" thickBot="1">
      <c r="A639" s="1138"/>
      <c r="B639" s="418" t="s">
        <v>200</v>
      </c>
      <c r="C639" s="1052"/>
      <c r="D639" s="1053"/>
      <c r="E639" s="1054"/>
      <c r="F639" s="1215" t="s">
        <v>208</v>
      </c>
      <c r="G639" s="1216"/>
      <c r="H639" s="467" t="s">
        <v>70</v>
      </c>
      <c r="I639" s="1025"/>
      <c r="J639" s="1026"/>
      <c r="K639" s="1026"/>
      <c r="L639" s="1026"/>
      <c r="M639" s="1026"/>
      <c r="N639" s="1026"/>
      <c r="O639" s="1027"/>
    </row>
    <row r="640" spans="1:15" ht="121.5" customHeight="1" thickTop="1">
      <c r="A640" s="437" t="s">
        <v>191</v>
      </c>
    </row>
    <row r="641" spans="1:16" ht="24.75" customHeight="1" thickBot="1">
      <c r="A641" s="471">
        <f>A601+1</f>
        <v>17</v>
      </c>
      <c r="B641" s="1137" t="s">
        <v>56</v>
      </c>
      <c r="C641" s="1137"/>
      <c r="D641" s="1137"/>
      <c r="E641" s="1137"/>
      <c r="F641" s="1137"/>
      <c r="G641" s="1137"/>
      <c r="H641" s="1137"/>
      <c r="I641" s="1137"/>
      <c r="J641" s="1137"/>
      <c r="K641" s="1137"/>
      <c r="L641" s="1137"/>
      <c r="M641" s="1137"/>
      <c r="N641" s="1137"/>
      <c r="O641" s="1137"/>
    </row>
    <row r="642" spans="1:16" s="430" customFormat="1" ht="66" customHeight="1" thickTop="1">
      <c r="A642" s="1138"/>
      <c r="B642" s="1139"/>
      <c r="C642" s="1140"/>
      <c r="D642" s="1225" t="str">
        <f>Master!$E$8</f>
        <v>Govt. Sr. Secondary School Raimalwada</v>
      </c>
      <c r="E642" s="1226"/>
      <c r="F642" s="1226"/>
      <c r="G642" s="1226"/>
      <c r="H642" s="1226"/>
      <c r="I642" s="1226"/>
      <c r="J642" s="1226"/>
      <c r="K642" s="1226"/>
      <c r="L642" s="1226"/>
      <c r="M642" s="1226"/>
      <c r="N642" s="1226"/>
      <c r="O642" s="1227"/>
    </row>
    <row r="643" spans="1:16" ht="26.25" customHeight="1" thickBot="1">
      <c r="A643" s="1138"/>
      <c r="B643" s="1141"/>
      <c r="C643" s="1142"/>
      <c r="D643" s="1146" t="str">
        <f>Master!$E$11</f>
        <v>P.S.-Bapini (Jodhpur)</v>
      </c>
      <c r="E643" s="1147"/>
      <c r="F643" s="1147"/>
      <c r="G643" s="1147"/>
      <c r="H643" s="1147"/>
      <c r="I643" s="1147"/>
      <c r="J643" s="1147"/>
      <c r="K643" s="1147"/>
      <c r="L643" s="1147"/>
      <c r="M643" s="1147"/>
      <c r="N643" s="1147"/>
      <c r="O643" s="1148"/>
    </row>
    <row r="644" spans="1:16" ht="21.75" customHeight="1">
      <c r="A644" s="1138"/>
      <c r="B644" s="262"/>
      <c r="C644" s="1149" t="s">
        <v>183</v>
      </c>
      <c r="D644" s="1150"/>
      <c r="E644" s="1150"/>
      <c r="F644" s="1150"/>
      <c r="G644" s="1151"/>
      <c r="H644" s="1158" t="s">
        <v>156</v>
      </c>
      <c r="I644" s="1158"/>
      <c r="J644" s="1161">
        <f>VLOOKUP($A641,'Class-9'!$B$9:$K$108,6)</f>
        <v>0</v>
      </c>
      <c r="K644" s="1162"/>
      <c r="L644" s="1167" t="s">
        <v>76</v>
      </c>
      <c r="M644" s="1168"/>
      <c r="N644" s="1169" t="str">
        <f>Master!$E$14</f>
        <v>08151106901</v>
      </c>
      <c r="O644" s="1170"/>
    </row>
    <row r="645" spans="1:16" ht="21.75" customHeight="1">
      <c r="A645" s="1138"/>
      <c r="B645" s="37"/>
      <c r="C645" s="1152"/>
      <c r="D645" s="1153"/>
      <c r="E645" s="1153"/>
      <c r="F645" s="1153"/>
      <c r="G645" s="1154"/>
      <c r="H645" s="1159"/>
      <c r="I645" s="1159"/>
      <c r="J645" s="1163"/>
      <c r="K645" s="1164"/>
      <c r="L645" s="1171" t="s">
        <v>72</v>
      </c>
      <c r="M645" s="1172"/>
      <c r="N645" s="1172"/>
      <c r="O645" s="1173"/>
      <c r="P645" s="104" t="s">
        <v>191</v>
      </c>
    </row>
    <row r="646" spans="1:16" ht="21.75" customHeight="1" thickBot="1">
      <c r="A646" s="1138"/>
      <c r="B646" s="37"/>
      <c r="C646" s="1155"/>
      <c r="D646" s="1156"/>
      <c r="E646" s="1156"/>
      <c r="F646" s="1156"/>
      <c r="G646" s="1157"/>
      <c r="H646" s="1160"/>
      <c r="I646" s="1160"/>
      <c r="J646" s="1165"/>
      <c r="K646" s="1166"/>
      <c r="L646" s="1174" t="s">
        <v>57</v>
      </c>
      <c r="M646" s="1175"/>
      <c r="N646" s="1176" t="str">
        <f>Master!$E$6</f>
        <v>2021-22</v>
      </c>
      <c r="O646" s="1177"/>
    </row>
    <row r="647" spans="1:16" ht="33.75" customHeight="1">
      <c r="A647" s="1138"/>
      <c r="B647" s="417" t="s">
        <v>200</v>
      </c>
      <c r="C647" s="1228" t="s">
        <v>22</v>
      </c>
      <c r="D647" s="1229"/>
      <c r="E647" s="1229"/>
      <c r="F647" s="1230"/>
      <c r="G647" s="438" t="s">
        <v>181</v>
      </c>
      <c r="H647" s="1231">
        <f>VLOOKUP($A641,'Class-9'!$B$9:$FL$108,4,0)</f>
        <v>0</v>
      </c>
      <c r="I647" s="1231"/>
      <c r="J647" s="1231"/>
      <c r="K647" s="1231"/>
      <c r="L647" s="1231"/>
      <c r="M647" s="1231"/>
      <c r="N647" s="1231"/>
      <c r="O647" s="1232"/>
    </row>
    <row r="648" spans="1:16" ht="33.75" customHeight="1">
      <c r="A648" s="1138"/>
      <c r="B648" s="417" t="s">
        <v>200</v>
      </c>
      <c r="C648" s="1233" t="s">
        <v>24</v>
      </c>
      <c r="D648" s="1234"/>
      <c r="E648" s="1234"/>
      <c r="F648" s="1235"/>
      <c r="G648" s="439" t="s">
        <v>181</v>
      </c>
      <c r="H648" s="1236">
        <f>VLOOKUP($A641,'Class-9'!$B$9:$FL$108,7,0)</f>
        <v>0</v>
      </c>
      <c r="I648" s="1236"/>
      <c r="J648" s="1236"/>
      <c r="K648" s="1236"/>
      <c r="L648" s="1236"/>
      <c r="M648" s="1236"/>
      <c r="N648" s="1236"/>
      <c r="O648" s="1237"/>
    </row>
    <row r="649" spans="1:16" ht="33.75" customHeight="1">
      <c r="A649" s="1138"/>
      <c r="B649" s="417" t="s">
        <v>200</v>
      </c>
      <c r="C649" s="1233" t="s">
        <v>25</v>
      </c>
      <c r="D649" s="1234"/>
      <c r="E649" s="1234"/>
      <c r="F649" s="1235"/>
      <c r="G649" s="439" t="s">
        <v>181</v>
      </c>
      <c r="H649" s="1236">
        <f>VLOOKUP($A641,'Class-9'!$B$9:$FL$108,8,0)</f>
        <v>0</v>
      </c>
      <c r="I649" s="1236"/>
      <c r="J649" s="1236"/>
      <c r="K649" s="1236"/>
      <c r="L649" s="1236"/>
      <c r="M649" s="1236"/>
      <c r="N649" s="1236"/>
      <c r="O649" s="1237"/>
    </row>
    <row r="650" spans="1:16" ht="33.75" customHeight="1">
      <c r="A650" s="1138"/>
      <c r="B650" s="417" t="s">
        <v>200</v>
      </c>
      <c r="C650" s="1233" t="s">
        <v>58</v>
      </c>
      <c r="D650" s="1234"/>
      <c r="E650" s="1234"/>
      <c r="F650" s="1235"/>
      <c r="G650" s="439" t="s">
        <v>181</v>
      </c>
      <c r="H650" s="1236">
        <f>VLOOKUP($A641,'Class-9'!$B$9:$FL$108,9,0)</f>
        <v>0</v>
      </c>
      <c r="I650" s="1236"/>
      <c r="J650" s="1236"/>
      <c r="K650" s="1236"/>
      <c r="L650" s="1236"/>
      <c r="M650" s="1236"/>
      <c r="N650" s="1236"/>
      <c r="O650" s="1237"/>
    </row>
    <row r="651" spans="1:16" ht="33.75" customHeight="1">
      <c r="A651" s="1138"/>
      <c r="B651" s="417" t="s">
        <v>200</v>
      </c>
      <c r="C651" s="1233" t="s">
        <v>59</v>
      </c>
      <c r="D651" s="1234"/>
      <c r="E651" s="1234"/>
      <c r="F651" s="1235"/>
      <c r="G651" s="439" t="s">
        <v>181</v>
      </c>
      <c r="H651" s="1238" t="str">
        <f>CONCATENATE('Class-9'!$G$4,'Class-9'!$J$4)</f>
        <v>9(A)</v>
      </c>
      <c r="I651" s="1236"/>
      <c r="J651" s="1236"/>
      <c r="K651" s="1236"/>
      <c r="L651" s="1236"/>
      <c r="M651" s="1236"/>
      <c r="N651" s="1236"/>
      <c r="O651" s="1237"/>
    </row>
    <row r="652" spans="1:16" ht="33.75" customHeight="1" thickBot="1">
      <c r="A652" s="1138"/>
      <c r="B652" s="417" t="s">
        <v>200</v>
      </c>
      <c r="C652" s="1239" t="s">
        <v>27</v>
      </c>
      <c r="D652" s="1240"/>
      <c r="E652" s="1240"/>
      <c r="F652" s="1241"/>
      <c r="G652" s="440" t="s">
        <v>181</v>
      </c>
      <c r="H652" s="1242">
        <f>VLOOKUP($A641,'Class-9'!$B$9:$FL$108,10,0)</f>
        <v>0</v>
      </c>
      <c r="I652" s="1242"/>
      <c r="J652" s="1242"/>
      <c r="K652" s="1242"/>
      <c r="L652" s="1242"/>
      <c r="M652" s="1242"/>
      <c r="N652" s="1242"/>
      <c r="O652" s="1243"/>
    </row>
    <row r="653" spans="1:16" ht="33.75" customHeight="1">
      <c r="A653" s="1138"/>
      <c r="B653" s="417" t="s">
        <v>200</v>
      </c>
      <c r="C653" s="1244" t="s">
        <v>60</v>
      </c>
      <c r="D653" s="1245"/>
      <c r="E653" s="1248" t="s">
        <v>81</v>
      </c>
      <c r="F653" s="1248" t="s">
        <v>82</v>
      </c>
      <c r="G653" s="1250" t="s">
        <v>32</v>
      </c>
      <c r="H653" s="1252" t="s">
        <v>61</v>
      </c>
      <c r="I653" s="1252"/>
      <c r="J653" s="1253"/>
      <c r="K653" s="1254" t="s">
        <v>97</v>
      </c>
      <c r="L653" s="1255"/>
      <c r="M653" s="1256"/>
      <c r="N653" s="1248" t="s">
        <v>88</v>
      </c>
      <c r="O653" s="1218" t="s">
        <v>118</v>
      </c>
    </row>
    <row r="654" spans="1:16" ht="33.75" customHeight="1">
      <c r="A654" s="1138"/>
      <c r="B654" s="417" t="s">
        <v>200</v>
      </c>
      <c r="C654" s="1246"/>
      <c r="D654" s="1247"/>
      <c r="E654" s="1249"/>
      <c r="F654" s="1249"/>
      <c r="G654" s="1251"/>
      <c r="H654" s="468" t="s">
        <v>31</v>
      </c>
      <c r="I654" s="470" t="s">
        <v>194</v>
      </c>
      <c r="J654" s="469" t="s">
        <v>32</v>
      </c>
      <c r="K654" s="468" t="s">
        <v>31</v>
      </c>
      <c r="L654" s="470" t="s">
        <v>194</v>
      </c>
      <c r="M654" s="469" t="s">
        <v>32</v>
      </c>
      <c r="N654" s="1249"/>
      <c r="O654" s="1219"/>
    </row>
    <row r="655" spans="1:16" ht="48" customHeight="1" thickBot="1">
      <c r="A655" s="1138"/>
      <c r="B655" s="417" t="s">
        <v>200</v>
      </c>
      <c r="C655" s="1102" t="s">
        <v>62</v>
      </c>
      <c r="D655" s="1103"/>
      <c r="E655" s="441">
        <f>'Class-9'!$L$7</f>
        <v>10</v>
      </c>
      <c r="F655" s="441">
        <f>'Class-9'!$M$7</f>
        <v>10</v>
      </c>
      <c r="G655" s="442">
        <f>SUM(E655:F655)</f>
        <v>20</v>
      </c>
      <c r="H655" s="441">
        <f>'Class-9'!$O$7</f>
        <v>24</v>
      </c>
      <c r="I655" s="441">
        <f>'Class-9'!$P$7</f>
        <v>6</v>
      </c>
      <c r="J655" s="442">
        <f>SUM(H655:I655)</f>
        <v>30</v>
      </c>
      <c r="K655" s="441">
        <f>'Class-9'!$R$7</f>
        <v>40</v>
      </c>
      <c r="L655" s="441">
        <f>'Class-9'!$S$7</f>
        <v>10</v>
      </c>
      <c r="M655" s="442">
        <f>SUM(K655:L655)</f>
        <v>50</v>
      </c>
      <c r="N655" s="441">
        <f>SUM(G655,J655,M655)</f>
        <v>100</v>
      </c>
      <c r="O655" s="1220"/>
    </row>
    <row r="656" spans="1:16" ht="48" customHeight="1">
      <c r="A656" s="1138"/>
      <c r="B656" s="417" t="s">
        <v>200</v>
      </c>
      <c r="C656" s="1104" t="str">
        <f>'Class-9'!$L$3</f>
        <v>HINDI</v>
      </c>
      <c r="D656" s="1105"/>
      <c r="E656" s="443">
        <f>IF($J644="TC",0,IF($J644="Nso",0,VLOOKUP($A641,'Class-9'!$B$9:$FL$108,11,0)))</f>
        <v>0</v>
      </c>
      <c r="F656" s="443">
        <f>IF($J644="TC",0,IF($J644="Nso",0,VLOOKUP($A641,'Class-9'!$B$9:$FL$108,12,0)))</f>
        <v>0</v>
      </c>
      <c r="G656" s="444">
        <f t="shared" ref="G656:G663" si="64">SUM(E656:F656)</f>
        <v>0</v>
      </c>
      <c r="H656" s="443">
        <f>IF($J644="TC",0,IF($J644="Nso",0,VLOOKUP($A641,'Class-9'!$B$9:$FL$108,14,0)))</f>
        <v>0</v>
      </c>
      <c r="I656" s="443">
        <f>IF($J644="TC",0,IF($J644="Nso",0,VLOOKUP($A641,'Class-9'!$B$9:$FL$108,15,0)))</f>
        <v>0</v>
      </c>
      <c r="J656" s="444">
        <f t="shared" ref="J656:J663" si="65">SUM(H656:I656)</f>
        <v>0</v>
      </c>
      <c r="K656" s="443">
        <f>IF($J644="TC",0,IF($J644="Nso",0,VLOOKUP($A641,'Class-9'!$B$9:$FL$108,17,0)))</f>
        <v>0</v>
      </c>
      <c r="L656" s="443">
        <f>IF($J644="Nso",0,VLOOKUP($A641,'Class-9'!$B$9:$FL$108,18,0))</f>
        <v>0</v>
      </c>
      <c r="M656" s="444">
        <f t="shared" ref="M656:M663" si="66">SUM(K656:L656)</f>
        <v>0</v>
      </c>
      <c r="N656" s="443">
        <f t="shared" ref="N656:N663" si="67">SUM(G656,J656,M656)</f>
        <v>0</v>
      </c>
      <c r="O656" s="457" t="str">
        <f>IF($J644="TC",0,IF($J644="Nso",0,VLOOKUP($A641,'Class-9'!$B$9:$FL$108,24,0)))</f>
        <v/>
      </c>
    </row>
    <row r="657" spans="1:15" ht="48" customHeight="1" thickBot="1">
      <c r="A657" s="1138"/>
      <c r="B657" s="417" t="s">
        <v>200</v>
      </c>
      <c r="C657" s="1106" t="str">
        <f>'Class-9'!$Z$3</f>
        <v>ENGLISH</v>
      </c>
      <c r="D657" s="1107"/>
      <c r="E657" s="445">
        <f>IF($J644="TC",0,IF($J644="Nso",0,VLOOKUP($A641,'Class-9'!$B$9:$FL$108,25,0)))</f>
        <v>0</v>
      </c>
      <c r="F657" s="445">
        <f>IF($J644="TC",0,IF($J644="Nso",0,VLOOKUP($A641,'Class-9'!$B$9:$FL$108,26,0)))</f>
        <v>0</v>
      </c>
      <c r="G657" s="446">
        <f t="shared" si="64"/>
        <v>0</v>
      </c>
      <c r="H657" s="447">
        <f>IF($J644="TC",0,IF($J644="Nso",0,VLOOKUP($A641,'Class-9'!$B$9:$FL$108,28,0)))</f>
        <v>0</v>
      </c>
      <c r="I657" s="445">
        <f>IF($J644="TC",0,IF($J644="Nso",0,VLOOKUP($A641,'Class-9'!$B$9:$FL$108,29,0)))</f>
        <v>0</v>
      </c>
      <c r="J657" s="446">
        <f t="shared" si="65"/>
        <v>0</v>
      </c>
      <c r="K657" s="445">
        <f>IF($J644="TC",0,IF($J644="Nso",0,VLOOKUP($A641,'Class-9'!$B$9:$FL$108,31,0)))</f>
        <v>0</v>
      </c>
      <c r="L657" s="445">
        <f>IF($J644="Nso",0,VLOOKUP($A641,'Class-9'!$B$9:$FL$108,32,0))</f>
        <v>0</v>
      </c>
      <c r="M657" s="446">
        <f t="shared" si="66"/>
        <v>0</v>
      </c>
      <c r="N657" s="445">
        <f t="shared" si="67"/>
        <v>0</v>
      </c>
      <c r="O657" s="458" t="str">
        <f>IF($J644="TC",0,IF($J644="Nso",0,VLOOKUP($A641,'Class-9'!$B$9:$FL$108,38,0)))</f>
        <v/>
      </c>
    </row>
    <row r="658" spans="1:15" ht="48" customHeight="1" thickBot="1">
      <c r="A658" s="1138"/>
      <c r="B658" s="417" t="s">
        <v>200</v>
      </c>
      <c r="C658" s="1108" t="s">
        <v>62</v>
      </c>
      <c r="D658" s="1109"/>
      <c r="E658" s="448">
        <f>'Class-9'!$AN$7</f>
        <v>20</v>
      </c>
      <c r="F658" s="448">
        <f>'Class-9'!$AO$7</f>
        <v>20</v>
      </c>
      <c r="G658" s="449">
        <f t="shared" si="64"/>
        <v>40</v>
      </c>
      <c r="H658" s="448">
        <f>'Class-9'!$AQ$7</f>
        <v>48</v>
      </c>
      <c r="I658" s="448">
        <f>'Class-9'!$AR$7</f>
        <v>12</v>
      </c>
      <c r="J658" s="449">
        <f t="shared" si="65"/>
        <v>60</v>
      </c>
      <c r="K658" s="448">
        <f>'Class-9'!$AT$7</f>
        <v>80</v>
      </c>
      <c r="L658" s="448">
        <f>'Class-9'!$AU$7</f>
        <v>20</v>
      </c>
      <c r="M658" s="449">
        <f t="shared" si="66"/>
        <v>100</v>
      </c>
      <c r="N658" s="448">
        <f t="shared" si="67"/>
        <v>200</v>
      </c>
      <c r="O658" s="427" t="s">
        <v>201</v>
      </c>
    </row>
    <row r="659" spans="1:15" ht="48" customHeight="1">
      <c r="A659" s="1138"/>
      <c r="B659" s="417" t="s">
        <v>200</v>
      </c>
      <c r="C659" s="1110" t="str">
        <f>'Class-9'!$AN$3</f>
        <v>SANSKRIT-I</v>
      </c>
      <c r="D659" s="1111"/>
      <c r="E659" s="443">
        <f>IF($J644="TC",0,IF($J644="Nso",0,VLOOKUP($A641,'Class-9'!$B$9:$FL$108,39,0)))</f>
        <v>0</v>
      </c>
      <c r="F659" s="443">
        <f>IF($J644="TC",0,IF($J644="TC",0,IF($J644="Nso",0,VLOOKUP($A641,'Class-9'!$B$9:$FL$108,40,0))))</f>
        <v>0</v>
      </c>
      <c r="G659" s="450">
        <f t="shared" si="64"/>
        <v>0</v>
      </c>
      <c r="H659" s="451">
        <f>IF($J644="TC",0,IF($J644="Nso",0,VLOOKUP($A641,'Class-9'!$B$9:$FL$108,42,0)))</f>
        <v>0</v>
      </c>
      <c r="I659" s="443">
        <f>IF($J644="TC",0,IF($J644="Nso",0,VLOOKUP($A641,'Class-9'!$B$9:$FL$108,43,0)))</f>
        <v>0</v>
      </c>
      <c r="J659" s="450">
        <f t="shared" si="65"/>
        <v>0</v>
      </c>
      <c r="K659" s="443">
        <f>IF($J644="TC",0,IF($J644="Nso",0,VLOOKUP($A641,'Class-9'!$B$9:$FL$108,45,0)))</f>
        <v>0</v>
      </c>
      <c r="L659" s="443">
        <f>IF($J644="Nso",0,VLOOKUP($A641,'Class-9'!$B$9:$FL$108,46,0))</f>
        <v>0</v>
      </c>
      <c r="M659" s="450">
        <f t="shared" si="66"/>
        <v>0</v>
      </c>
      <c r="N659" s="443">
        <f t="shared" si="67"/>
        <v>0</v>
      </c>
      <c r="O659" s="457" t="str">
        <f>IF($J644="TC",0,IF($J644="Nso",0,VLOOKUP($A641,'Class-9'!$B$9:$FL$108,52,0)))</f>
        <v/>
      </c>
    </row>
    <row r="660" spans="1:15" ht="48" customHeight="1">
      <c r="A660" s="1138"/>
      <c r="B660" s="417" t="s">
        <v>200</v>
      </c>
      <c r="C660" s="1112" t="str">
        <f>'Class-9'!$BB$3</f>
        <v>SANSKRIT-II</v>
      </c>
      <c r="D660" s="1113"/>
      <c r="E660" s="443">
        <f>IF($J644="TC",0,IF($J644="Nso",0,VLOOKUP($A641,'Class-9'!$B$9:$FL$108,53,0)))</f>
        <v>0</v>
      </c>
      <c r="F660" s="443">
        <f>IF($J644="TC",0,IF($J644="Nso",0,VLOOKUP($A641,'Class-9'!$B$9:$FL$108,54,0)))</f>
        <v>0</v>
      </c>
      <c r="G660" s="452">
        <f t="shared" si="64"/>
        <v>0</v>
      </c>
      <c r="H660" s="453">
        <f>IF($J644="TC",0,IF($J644="Nso",0,VLOOKUP($A641,'Class-9'!$B$9:$FL$108,56,0)))</f>
        <v>0</v>
      </c>
      <c r="I660" s="443">
        <f>IF($J644="TC",0,IF($J644="Nso",0,VLOOKUP($A641,'Class-9'!$B$9:$FL$108,57,0)))</f>
        <v>0</v>
      </c>
      <c r="J660" s="452">
        <f t="shared" si="65"/>
        <v>0</v>
      </c>
      <c r="K660" s="443">
        <f>IF($J644="TC",0,IF($J644="Nso",0,VLOOKUP($A641,'Class-9'!$B$9:$FL$108,59,0)))</f>
        <v>0</v>
      </c>
      <c r="L660" s="443">
        <f>IF($J644="Nso",0,VLOOKUP($A641,'Class-9'!$B$9:$FL$108,60,0))</f>
        <v>0</v>
      </c>
      <c r="M660" s="452">
        <f t="shared" si="66"/>
        <v>0</v>
      </c>
      <c r="N660" s="443">
        <f t="shared" si="67"/>
        <v>0</v>
      </c>
      <c r="O660" s="457" t="str">
        <f>IF($J644="TC",0,IF($J644="Nso",0,VLOOKUP($A641,'Class-9'!$B$9:$FL$108,66,0)))</f>
        <v/>
      </c>
    </row>
    <row r="661" spans="1:15" ht="48" customHeight="1">
      <c r="A661" s="1138"/>
      <c r="B661" s="417" t="s">
        <v>200</v>
      </c>
      <c r="C661" s="1112" t="str">
        <f>'Class-9'!$BP$3</f>
        <v>MATHEMATICS</v>
      </c>
      <c r="D661" s="1113"/>
      <c r="E661" s="443">
        <f>IF($J644="TC",0,IF($J644="Nso",0,VLOOKUP($A641,'Class-9'!$B$9:$FL$108,67,0)))</f>
        <v>0</v>
      </c>
      <c r="F661" s="443">
        <f>IF($J644="TC",0,IF($J644="Nso",0,VLOOKUP($A641,'Class-9'!$B$9:$FL$108,68,0)))</f>
        <v>0</v>
      </c>
      <c r="G661" s="452">
        <f t="shared" si="64"/>
        <v>0</v>
      </c>
      <c r="H661" s="453">
        <f>IF($J644="TC",0,IF($J644="Nso",0,VLOOKUP($A641,'Class-9'!$B$9:$FL$108,70,0)))</f>
        <v>0</v>
      </c>
      <c r="I661" s="443">
        <f>IF($J644="TC",0,IF($J644="Nso",0,VLOOKUP($A641,'Class-9'!$B$9:$FL$108,71,0)))</f>
        <v>0</v>
      </c>
      <c r="J661" s="452">
        <f t="shared" si="65"/>
        <v>0</v>
      </c>
      <c r="K661" s="443">
        <f>IF($J644="TC",0,IF($J644="Nso",0,VLOOKUP($A641,'Class-9'!$B$9:$FL$108,73,0)))</f>
        <v>0</v>
      </c>
      <c r="L661" s="443">
        <f>IF($J644="Nso",0,VLOOKUP($A641,'Class-9'!$B$9:$FL$108,74,0))</f>
        <v>0</v>
      </c>
      <c r="M661" s="452">
        <f t="shared" si="66"/>
        <v>0</v>
      </c>
      <c r="N661" s="443">
        <f t="shared" si="67"/>
        <v>0</v>
      </c>
      <c r="O661" s="457" t="str">
        <f>IF($J644="TC",0,IF($J644="Nso",0,VLOOKUP($A641,'Class-9'!$B$9:$FL$108,80,0)))</f>
        <v/>
      </c>
    </row>
    <row r="662" spans="1:15" ht="48" customHeight="1">
      <c r="A662" s="1138"/>
      <c r="B662" s="417" t="s">
        <v>200</v>
      </c>
      <c r="C662" s="1114" t="str">
        <f>'Class-9'!$CD$3</f>
        <v>SCIENCE</v>
      </c>
      <c r="D662" s="1115"/>
      <c r="E662" s="454">
        <f>IF($J644="TC",0,IF($J644="Nso",0,VLOOKUP($A641,'Class-9'!$B$9:$FL$108,81,0)))</f>
        <v>0</v>
      </c>
      <c r="F662" s="454">
        <f>IF($J644="TC",0,IF($J644="Nso",0,VLOOKUP($A641,'Class-9'!$B$9:$FL$108,82,0)))</f>
        <v>0</v>
      </c>
      <c r="G662" s="455">
        <f t="shared" si="64"/>
        <v>0</v>
      </c>
      <c r="H662" s="456">
        <f>IF($J644="TC",0,IF($J644="Nso",0,VLOOKUP($A641,'Class-9'!$B$9:$FL$108,84,0)))</f>
        <v>0</v>
      </c>
      <c r="I662" s="454">
        <f>IF($J644="TC",0,IF($J644="Nso",0,VLOOKUP($A641,'Class-9'!$B$9:$FL$108,85,0)))</f>
        <v>0</v>
      </c>
      <c r="J662" s="455">
        <f t="shared" si="65"/>
        <v>0</v>
      </c>
      <c r="K662" s="454">
        <f>IF($J644="TC",0,IF($J644="Nso",0,VLOOKUP($A641,'Class-9'!$B$9:$FL$108,87,0)))</f>
        <v>0</v>
      </c>
      <c r="L662" s="454">
        <f>IF($J644="Nso",0,VLOOKUP($A641,'Class-9'!$B$9:$FL$108,88,0))</f>
        <v>0</v>
      </c>
      <c r="M662" s="455">
        <f t="shared" si="66"/>
        <v>0</v>
      </c>
      <c r="N662" s="454">
        <f t="shared" si="67"/>
        <v>0</v>
      </c>
      <c r="O662" s="459" t="str">
        <f>IF($J644="TC",0,IF($J644="Nso",0,VLOOKUP($A641,'Class-9'!$B$9:$FL$108,94,0)))</f>
        <v/>
      </c>
    </row>
    <row r="663" spans="1:15" ht="48" customHeight="1" thickBot="1">
      <c r="A663" s="1138"/>
      <c r="B663" s="417" t="s">
        <v>200</v>
      </c>
      <c r="C663" s="1114" t="str">
        <f>'Class-9'!$CR$3</f>
        <v>SOCIAL SCIENCE</v>
      </c>
      <c r="D663" s="1115"/>
      <c r="E663" s="454">
        <f>IF($J645="TC",0,IF($J644="Nso",0,VLOOKUP($A641,'Class-9'!$B$9:$FL$108,95,0)))</f>
        <v>0</v>
      </c>
      <c r="F663" s="454">
        <f>IF($J645="TC",0,IF($J644="Nso",0,VLOOKUP($A641,'Class-9'!$B$9:$FL$108,96,0)))</f>
        <v>0</v>
      </c>
      <c r="G663" s="455">
        <f t="shared" si="64"/>
        <v>0</v>
      </c>
      <c r="H663" s="456">
        <f>IF($J645="TC",0,IF($J644="Nso",0,VLOOKUP($A641,'Class-9'!$B$9:$FL$108,98,0)))</f>
        <v>0</v>
      </c>
      <c r="I663" s="454">
        <f>IF($J645="TC",0,IF($J644="Nso",0,VLOOKUP($A641,'Class-9'!$B$9:$FL$108,99,0)))</f>
        <v>0</v>
      </c>
      <c r="J663" s="455">
        <f t="shared" si="65"/>
        <v>0</v>
      </c>
      <c r="K663" s="454">
        <f>IF($J645="TC",0,IF($J644="Nso",0,VLOOKUP($A641,'Class-9'!$B$9:$FL$108,101,0)))</f>
        <v>0</v>
      </c>
      <c r="L663" s="454">
        <f>IF($J645="Nso",0,VLOOKUP($A641,'Class-9'!$B$9:$FL$108,102,0))</f>
        <v>0</v>
      </c>
      <c r="M663" s="455">
        <f t="shared" si="66"/>
        <v>0</v>
      </c>
      <c r="N663" s="454">
        <f t="shared" si="67"/>
        <v>0</v>
      </c>
      <c r="O663" s="459" t="str">
        <f>IF($J645="TC",0,IF($J644="Nso",0,VLOOKUP($A641,'Class-9'!$B$9:$FL$108,108,0)))</f>
        <v/>
      </c>
    </row>
    <row r="664" spans="1:15" ht="33.75" customHeight="1">
      <c r="A664" s="1138"/>
      <c r="B664" s="417" t="s">
        <v>200</v>
      </c>
      <c r="C664" s="1116" t="s">
        <v>89</v>
      </c>
      <c r="D664" s="1117"/>
      <c r="E664" s="1118"/>
      <c r="F664" s="1122" t="s">
        <v>90</v>
      </c>
      <c r="G664" s="1123"/>
      <c r="H664" s="1124" t="s">
        <v>91</v>
      </c>
      <c r="I664" s="1125"/>
      <c r="J664" s="1126" t="s">
        <v>47</v>
      </c>
      <c r="K664" s="1127"/>
      <c r="L664" s="415" t="s">
        <v>111</v>
      </c>
      <c r="M664" s="1221" t="s">
        <v>45</v>
      </c>
      <c r="N664" s="1222"/>
      <c r="O664" s="416" t="s">
        <v>49</v>
      </c>
    </row>
    <row r="665" spans="1:15" ht="33.75" customHeight="1" thickBot="1">
      <c r="A665" s="1138"/>
      <c r="B665" s="417" t="s">
        <v>200</v>
      </c>
      <c r="C665" s="1119"/>
      <c r="D665" s="1120"/>
      <c r="E665" s="1121"/>
      <c r="F665" s="1130">
        <f>IF($J644="TC",0,IF($J644="Nso",0,VLOOKUP($A641,'Class-9'!$B$9:$FL$108,160,0)))</f>
        <v>0</v>
      </c>
      <c r="G665" s="1131"/>
      <c r="H665" s="1130">
        <f>IF($J644="TC",0,IF($J644="Nso",0,VLOOKUP($A641,'Class-9'!$B$9:$FL$108,161,0)))</f>
        <v>0</v>
      </c>
      <c r="I665" s="1131"/>
      <c r="J665" s="1132">
        <f>IF($J644="TC",0,IF($J644="Nso",0,VLOOKUP($A641,'Class-9'!$B$9:$FL$108,162,0)))</f>
        <v>0</v>
      </c>
      <c r="K665" s="1133"/>
      <c r="L665" s="259" t="str">
        <f>IF($J644="TC",0,IF($J644="Nso",0,VLOOKUP($A641,'Class-9'!$B$9:$FL$108,163,0)))</f>
        <v/>
      </c>
      <c r="M665" s="1223" t="str">
        <f>IF($J644="TC","TC",IF($J644="Nso","NSO",VLOOKUP($A641,'Class-9'!$B$9:$FL$108,164,0)))</f>
        <v/>
      </c>
      <c r="N665" s="1224"/>
      <c r="O665" s="462" t="str">
        <f>IF($J644="Nso",0,VLOOKUP($A641,'Class-9'!$B$9:$FL$108,166,0))</f>
        <v/>
      </c>
    </row>
    <row r="666" spans="1:15" ht="33.75" customHeight="1">
      <c r="A666" s="1138"/>
      <c r="B666" s="417" t="s">
        <v>200</v>
      </c>
      <c r="C666" s="1061" t="s">
        <v>64</v>
      </c>
      <c r="D666" s="1062"/>
      <c r="E666" s="1062"/>
      <c r="F666" s="1062"/>
      <c r="G666" s="1062"/>
      <c r="H666" s="1063"/>
      <c r="I666" s="1064" t="s">
        <v>65</v>
      </c>
      <c r="J666" s="1065"/>
      <c r="K666" s="1065"/>
      <c r="L666" s="460">
        <f>VLOOKUP($A641,'Class-9'!$B$9:$FL$108,157,0)</f>
        <v>0</v>
      </c>
      <c r="M666" s="1066" t="s">
        <v>121</v>
      </c>
      <c r="N666" s="1067"/>
      <c r="O666" s="1068"/>
    </row>
    <row r="667" spans="1:15" ht="33.75" customHeight="1" thickBot="1">
      <c r="A667" s="1138"/>
      <c r="B667" s="417" t="s">
        <v>200</v>
      </c>
      <c r="C667" s="1069" t="s">
        <v>60</v>
      </c>
      <c r="D667" s="1070"/>
      <c r="E667" s="1070"/>
      <c r="F667" s="1071" t="s">
        <v>192</v>
      </c>
      <c r="G667" s="1071"/>
      <c r="H667" s="260" t="s">
        <v>53</v>
      </c>
      <c r="I667" s="1072" t="s">
        <v>66</v>
      </c>
      <c r="J667" s="1073"/>
      <c r="K667" s="1073"/>
      <c r="L667" s="461">
        <f>VLOOKUP($A641,'Class-9'!$B$9:$FL$108,158,0)</f>
        <v>0</v>
      </c>
      <c r="M667" s="1074" t="str">
        <f>IF($J644="TC",0,IF($J644="Nso",0,VLOOKUP($A641,'Class-9'!$B$9:$FL$108,159,0)))</f>
        <v/>
      </c>
      <c r="N667" s="1075"/>
      <c r="O667" s="1076"/>
    </row>
    <row r="668" spans="1:15" ht="33.75" customHeight="1">
      <c r="A668" s="1138"/>
      <c r="B668" s="417" t="s">
        <v>200</v>
      </c>
      <c r="C668" s="1069"/>
      <c r="D668" s="1070"/>
      <c r="E668" s="1070"/>
      <c r="F668" s="1071"/>
      <c r="G668" s="1071"/>
      <c r="H668" s="261" t="s">
        <v>119</v>
      </c>
      <c r="I668" s="1077" t="s">
        <v>67</v>
      </c>
      <c r="J668" s="1078"/>
      <c r="K668" s="1078"/>
      <c r="L668" s="1079">
        <f>IF($J644="TC","Transferred",IF($J644="Nso","NameSeparated",VLOOKUP($A641,'Class-9'!$B$9:$FL$108,167,0)))</f>
        <v>0</v>
      </c>
      <c r="M668" s="1079"/>
      <c r="N668" s="1079"/>
      <c r="O668" s="1080"/>
    </row>
    <row r="669" spans="1:15" ht="33.75" customHeight="1">
      <c r="A669" s="1138"/>
      <c r="B669" s="417" t="s">
        <v>200</v>
      </c>
      <c r="C669" s="1081" t="str">
        <f>'Class-9'!$DF$3</f>
        <v>Foundation Of Information Tech.</v>
      </c>
      <c r="D669" s="1082"/>
      <c r="E669" s="1083"/>
      <c r="F669" s="1217" t="str">
        <f>IF($J644="TC",0,IF($J644="Nso",0,VLOOKUP($A641,'Class-9'!$B$9:$GP$108,185,0)))</f>
        <v>0/200</v>
      </c>
      <c r="G669" s="1217"/>
      <c r="H669" s="463" t="str">
        <f>IF($J644="TC",0,IF($J644="Nso",0,VLOOKUP($A641,'Class-9'!$B$9:$GP$108,120,0)))</f>
        <v/>
      </c>
      <c r="I669" s="1085" t="s">
        <v>79</v>
      </c>
      <c r="J669" s="1086"/>
      <c r="K669" s="1086"/>
      <c r="L669" s="1087">
        <f>'Class-9'!$T$2</f>
        <v>44676</v>
      </c>
      <c r="M669" s="1088"/>
      <c r="N669" s="1088"/>
      <c r="O669" s="1089"/>
    </row>
    <row r="670" spans="1:15" ht="33.75" customHeight="1">
      <c r="A670" s="1138"/>
      <c r="B670" s="417" t="s">
        <v>200</v>
      </c>
      <c r="C670" s="1090" t="str">
        <f>'Class-9'!$DR$3</f>
        <v>Health &amp; Phy. Edu.</v>
      </c>
      <c r="D670" s="1084"/>
      <c r="E670" s="1084"/>
      <c r="F670" s="1207" t="str">
        <f>IF($J644="TC",0,IF($J644="Nso",0,VLOOKUP($A641,'Class-9'!$B$9:$GP$108,189,0)))</f>
        <v>0/200</v>
      </c>
      <c r="G670" s="1208"/>
      <c r="H670" s="463" t="str">
        <f>IF($J644="TC",0,IF($J644="Nso",0,VLOOKUP($A641,'Class-9'!$B$9:$GP$108,132,0)))</f>
        <v/>
      </c>
      <c r="I670" s="1091"/>
      <c r="J670" s="1092"/>
      <c r="K670" s="1092"/>
      <c r="L670" s="1092"/>
      <c r="M670" s="1092"/>
      <c r="N670" s="1092"/>
      <c r="O670" s="1093"/>
    </row>
    <row r="671" spans="1:15" ht="33.75" customHeight="1">
      <c r="A671" s="1138"/>
      <c r="B671" s="417" t="s">
        <v>200</v>
      </c>
      <c r="C671" s="1028" t="str">
        <f>'Class-9'!$ED$3</f>
        <v>S.U.P.W.</v>
      </c>
      <c r="D671" s="1029"/>
      <c r="E671" s="1029"/>
      <c r="F671" s="1207" t="str">
        <f>IF($J644="TC",0,IF($J644="Nso",0,VLOOKUP($A641,'Class-9'!$B$9:$GP$108,193,0)))</f>
        <v>0/100</v>
      </c>
      <c r="G671" s="1208"/>
      <c r="H671" s="463" t="str">
        <f>IF($J644="TC",0,IF($J644="Nso",0,VLOOKUP($A641,'Class-9'!$B$9:$GP$108,138,0)))</f>
        <v/>
      </c>
      <c r="I671" s="1094"/>
      <c r="J671" s="1095"/>
      <c r="K671" s="1095"/>
      <c r="L671" s="1095"/>
      <c r="M671" s="1095"/>
      <c r="N671" s="1095"/>
      <c r="O671" s="1096"/>
    </row>
    <row r="672" spans="1:15" ht="33.75" customHeight="1">
      <c r="A672" s="1138"/>
      <c r="B672" s="417" t="s">
        <v>200</v>
      </c>
      <c r="C672" s="1028" t="str">
        <f>'Class-9'!$EJ$3</f>
        <v>ART EDUCATION</v>
      </c>
      <c r="D672" s="1029"/>
      <c r="E672" s="1029"/>
      <c r="F672" s="1207" t="str">
        <f>IF($J643="TC",0,IF($J643="Nso",0,VLOOKUP($A641,'Class-9'!$B$9:$GP$108,197,0)))</f>
        <v>0/100</v>
      </c>
      <c r="G672" s="1208"/>
      <c r="H672" s="463" t="str">
        <f>IF($J643="TC",0,IF($J643="Nso",0,VLOOKUP($A641,'Class-9'!$B$9:$GP$108,144,0)))</f>
        <v/>
      </c>
      <c r="I672" s="1032" t="s">
        <v>92</v>
      </c>
      <c r="J672" s="1033"/>
      <c r="K672" s="1033"/>
      <c r="L672" s="1033"/>
      <c r="M672" s="1033"/>
      <c r="N672" s="1033"/>
      <c r="O672" s="1034"/>
    </row>
    <row r="673" spans="1:16" ht="33.75" customHeight="1" thickBot="1">
      <c r="A673" s="1138"/>
      <c r="B673" s="417" t="s">
        <v>200</v>
      </c>
      <c r="C673" s="1035" t="str">
        <f>'Class-9'!$EP$3</f>
        <v>H &amp; C RAJ</v>
      </c>
      <c r="D673" s="1036"/>
      <c r="E673" s="1036"/>
      <c r="F673" s="1209" t="str">
        <f>IF($J644="TC",0,IF($J644="Nso",0,VLOOKUP($A641,'Class-9'!$B$9:$GU$108,201,0)))</f>
        <v>0/200</v>
      </c>
      <c r="G673" s="1210"/>
      <c r="H673" s="464" t="str">
        <f>IF($J644="TC",0,IF($J644="Nso",0,VLOOKUP($A641,'Class-9'!$B$9:$GU$108,156,0)))</f>
        <v/>
      </c>
      <c r="I673" s="1032" t="s">
        <v>73</v>
      </c>
      <c r="J673" s="1033"/>
      <c r="K673" s="1033"/>
      <c r="L673" s="1033"/>
      <c r="M673" s="1033"/>
      <c r="N673" s="1033"/>
      <c r="O673" s="1034"/>
    </row>
    <row r="674" spans="1:16" ht="33.75" customHeight="1">
      <c r="A674" s="1138"/>
      <c r="B674" s="417" t="s">
        <v>200</v>
      </c>
      <c r="C674" s="1046" t="s">
        <v>204</v>
      </c>
      <c r="D674" s="1047"/>
      <c r="E674" s="1048"/>
      <c r="F674" s="1211" t="s">
        <v>205</v>
      </c>
      <c r="G674" s="1212"/>
      <c r="H674" s="465" t="s">
        <v>34</v>
      </c>
      <c r="I674" s="1039" t="s">
        <v>74</v>
      </c>
      <c r="J674" s="1033"/>
      <c r="K674" s="1033"/>
      <c r="L674" s="1033"/>
      <c r="M674" s="1033"/>
      <c r="N674" s="1033"/>
      <c r="O674" s="1034"/>
    </row>
    <row r="675" spans="1:16" ht="33.75" customHeight="1">
      <c r="A675" s="1138"/>
      <c r="B675" s="417" t="s">
        <v>200</v>
      </c>
      <c r="C675" s="1049"/>
      <c r="D675" s="1050"/>
      <c r="E675" s="1051"/>
      <c r="F675" s="1213" t="s">
        <v>206</v>
      </c>
      <c r="G675" s="1214"/>
      <c r="H675" s="466" t="s">
        <v>203</v>
      </c>
      <c r="I675" s="1040" t="s">
        <v>75</v>
      </c>
      <c r="J675" s="1041"/>
      <c r="K675" s="1041"/>
      <c r="L675" s="1041"/>
      <c r="M675" s="1041"/>
      <c r="N675" s="1041"/>
      <c r="O675" s="1042"/>
    </row>
    <row r="676" spans="1:16" ht="33.75" customHeight="1">
      <c r="A676" s="1138"/>
      <c r="B676" s="417" t="s">
        <v>200</v>
      </c>
      <c r="C676" s="1049"/>
      <c r="D676" s="1050"/>
      <c r="E676" s="1051"/>
      <c r="F676" s="1213" t="s">
        <v>210</v>
      </c>
      <c r="G676" s="1214"/>
      <c r="H676" s="466" t="s">
        <v>68</v>
      </c>
      <c r="I676" s="1043"/>
      <c r="J676" s="1044"/>
      <c r="K676" s="1044"/>
      <c r="L676" s="1044"/>
      <c r="M676" s="1044"/>
      <c r="N676" s="1044"/>
      <c r="O676" s="1045"/>
    </row>
    <row r="677" spans="1:16" ht="33.75" customHeight="1">
      <c r="A677" s="1138"/>
      <c r="B677" s="417" t="s">
        <v>200</v>
      </c>
      <c r="C677" s="1049"/>
      <c r="D677" s="1050"/>
      <c r="E677" s="1051"/>
      <c r="F677" s="1213" t="s">
        <v>211</v>
      </c>
      <c r="G677" s="1214"/>
      <c r="H677" s="466" t="s">
        <v>69</v>
      </c>
      <c r="I677" s="1043"/>
      <c r="J677" s="1044"/>
      <c r="K677" s="1044"/>
      <c r="L677" s="1044"/>
      <c r="M677" s="1044"/>
      <c r="N677" s="1044"/>
      <c r="O677" s="1045"/>
    </row>
    <row r="678" spans="1:16" ht="33.75" customHeight="1">
      <c r="A678" s="1138"/>
      <c r="B678" s="417" t="s">
        <v>200</v>
      </c>
      <c r="C678" s="1049"/>
      <c r="D678" s="1050"/>
      <c r="E678" s="1051"/>
      <c r="F678" s="1213" t="s">
        <v>120</v>
      </c>
      <c r="G678" s="1214"/>
      <c r="H678" s="466" t="s">
        <v>71</v>
      </c>
      <c r="I678" s="1022" t="s">
        <v>93</v>
      </c>
      <c r="J678" s="1023"/>
      <c r="K678" s="1023"/>
      <c r="L678" s="1023"/>
      <c r="M678" s="1023"/>
      <c r="N678" s="1023"/>
      <c r="O678" s="1024"/>
    </row>
    <row r="679" spans="1:16" ht="33.75" customHeight="1" thickBot="1">
      <c r="A679" s="1138"/>
      <c r="B679" s="418" t="s">
        <v>200</v>
      </c>
      <c r="C679" s="1052"/>
      <c r="D679" s="1053"/>
      <c r="E679" s="1054"/>
      <c r="F679" s="1215" t="s">
        <v>208</v>
      </c>
      <c r="G679" s="1216"/>
      <c r="H679" s="467" t="s">
        <v>70</v>
      </c>
      <c r="I679" s="1025"/>
      <c r="J679" s="1026"/>
      <c r="K679" s="1026"/>
      <c r="L679" s="1026"/>
      <c r="M679" s="1026"/>
      <c r="N679" s="1026"/>
      <c r="O679" s="1027"/>
    </row>
    <row r="680" spans="1:16" ht="121.5" customHeight="1" thickTop="1">
      <c r="A680" s="437" t="s">
        <v>191</v>
      </c>
    </row>
    <row r="681" spans="1:16" ht="24.75" customHeight="1" thickBot="1">
      <c r="A681" s="471">
        <f>A641+1</f>
        <v>18</v>
      </c>
      <c r="B681" s="1137" t="s">
        <v>56</v>
      </c>
      <c r="C681" s="1137"/>
      <c r="D681" s="1137"/>
      <c r="E681" s="1137"/>
      <c r="F681" s="1137"/>
      <c r="G681" s="1137"/>
      <c r="H681" s="1137"/>
      <c r="I681" s="1137"/>
      <c r="J681" s="1137"/>
      <c r="K681" s="1137"/>
      <c r="L681" s="1137"/>
      <c r="M681" s="1137"/>
      <c r="N681" s="1137"/>
      <c r="O681" s="1137"/>
    </row>
    <row r="682" spans="1:16" s="430" customFormat="1" ht="66" customHeight="1" thickTop="1">
      <c r="A682" s="1138"/>
      <c r="B682" s="1139"/>
      <c r="C682" s="1140"/>
      <c r="D682" s="1225" t="str">
        <f>Master!$E$8</f>
        <v>Govt. Sr. Secondary School Raimalwada</v>
      </c>
      <c r="E682" s="1226"/>
      <c r="F682" s="1226"/>
      <c r="G682" s="1226"/>
      <c r="H682" s="1226"/>
      <c r="I682" s="1226"/>
      <c r="J682" s="1226"/>
      <c r="K682" s="1226"/>
      <c r="L682" s="1226"/>
      <c r="M682" s="1226"/>
      <c r="N682" s="1226"/>
      <c r="O682" s="1227"/>
    </row>
    <row r="683" spans="1:16" ht="26.25" customHeight="1" thickBot="1">
      <c r="A683" s="1138"/>
      <c r="B683" s="1141"/>
      <c r="C683" s="1142"/>
      <c r="D683" s="1146" t="str">
        <f>Master!$E$11</f>
        <v>P.S.-Bapini (Jodhpur)</v>
      </c>
      <c r="E683" s="1147"/>
      <c r="F683" s="1147"/>
      <c r="G683" s="1147"/>
      <c r="H683" s="1147"/>
      <c r="I683" s="1147"/>
      <c r="J683" s="1147"/>
      <c r="K683" s="1147"/>
      <c r="L683" s="1147"/>
      <c r="M683" s="1147"/>
      <c r="N683" s="1147"/>
      <c r="O683" s="1148"/>
    </row>
    <row r="684" spans="1:16" ht="21.75" customHeight="1">
      <c r="A684" s="1138"/>
      <c r="B684" s="262"/>
      <c r="C684" s="1149" t="s">
        <v>183</v>
      </c>
      <c r="D684" s="1150"/>
      <c r="E684" s="1150"/>
      <c r="F684" s="1150"/>
      <c r="G684" s="1151"/>
      <c r="H684" s="1158" t="s">
        <v>156</v>
      </c>
      <c r="I684" s="1158"/>
      <c r="J684" s="1161">
        <f>VLOOKUP($A681,'Class-9'!$B$9:$K$108,6)</f>
        <v>0</v>
      </c>
      <c r="K684" s="1162"/>
      <c r="L684" s="1167" t="s">
        <v>76</v>
      </c>
      <c r="M684" s="1168"/>
      <c r="N684" s="1169" t="str">
        <f>Master!$E$14</f>
        <v>08151106901</v>
      </c>
      <c r="O684" s="1170"/>
    </row>
    <row r="685" spans="1:16" ht="21.75" customHeight="1">
      <c r="A685" s="1138"/>
      <c r="B685" s="37"/>
      <c r="C685" s="1152"/>
      <c r="D685" s="1153"/>
      <c r="E685" s="1153"/>
      <c r="F685" s="1153"/>
      <c r="G685" s="1154"/>
      <c r="H685" s="1159"/>
      <c r="I685" s="1159"/>
      <c r="J685" s="1163"/>
      <c r="K685" s="1164"/>
      <c r="L685" s="1171" t="s">
        <v>72</v>
      </c>
      <c r="M685" s="1172"/>
      <c r="N685" s="1172"/>
      <c r="O685" s="1173"/>
      <c r="P685" s="104" t="s">
        <v>191</v>
      </c>
    </row>
    <row r="686" spans="1:16" ht="21.75" customHeight="1" thickBot="1">
      <c r="A686" s="1138"/>
      <c r="B686" s="37"/>
      <c r="C686" s="1155"/>
      <c r="D686" s="1156"/>
      <c r="E686" s="1156"/>
      <c r="F686" s="1156"/>
      <c r="G686" s="1157"/>
      <c r="H686" s="1160"/>
      <c r="I686" s="1160"/>
      <c r="J686" s="1165"/>
      <c r="K686" s="1166"/>
      <c r="L686" s="1174" t="s">
        <v>57</v>
      </c>
      <c r="M686" s="1175"/>
      <c r="N686" s="1176" t="str">
        <f>Master!$E$6</f>
        <v>2021-22</v>
      </c>
      <c r="O686" s="1177"/>
    </row>
    <row r="687" spans="1:16" ht="33.75" customHeight="1">
      <c r="A687" s="1138"/>
      <c r="B687" s="417" t="s">
        <v>200</v>
      </c>
      <c r="C687" s="1228" t="s">
        <v>22</v>
      </c>
      <c r="D687" s="1229"/>
      <c r="E687" s="1229"/>
      <c r="F687" s="1230"/>
      <c r="G687" s="438" t="s">
        <v>181</v>
      </c>
      <c r="H687" s="1231">
        <f>VLOOKUP($A681,'Class-9'!$B$9:$FL$108,4,0)</f>
        <v>0</v>
      </c>
      <c r="I687" s="1231"/>
      <c r="J687" s="1231"/>
      <c r="K687" s="1231"/>
      <c r="L687" s="1231"/>
      <c r="M687" s="1231"/>
      <c r="N687" s="1231"/>
      <c r="O687" s="1232"/>
    </row>
    <row r="688" spans="1:16" ht="33.75" customHeight="1">
      <c r="A688" s="1138"/>
      <c r="B688" s="417" t="s">
        <v>200</v>
      </c>
      <c r="C688" s="1233" t="s">
        <v>24</v>
      </c>
      <c r="D688" s="1234"/>
      <c r="E688" s="1234"/>
      <c r="F688" s="1235"/>
      <c r="G688" s="439" t="s">
        <v>181</v>
      </c>
      <c r="H688" s="1236">
        <f>VLOOKUP($A681,'Class-9'!$B$9:$FL$108,7,0)</f>
        <v>0</v>
      </c>
      <c r="I688" s="1236"/>
      <c r="J688" s="1236"/>
      <c r="K688" s="1236"/>
      <c r="L688" s="1236"/>
      <c r="M688" s="1236"/>
      <c r="N688" s="1236"/>
      <c r="O688" s="1237"/>
    </row>
    <row r="689" spans="1:15" ht="33.75" customHeight="1">
      <c r="A689" s="1138"/>
      <c r="B689" s="417" t="s">
        <v>200</v>
      </c>
      <c r="C689" s="1233" t="s">
        <v>25</v>
      </c>
      <c r="D689" s="1234"/>
      <c r="E689" s="1234"/>
      <c r="F689" s="1235"/>
      <c r="G689" s="439" t="s">
        <v>181</v>
      </c>
      <c r="H689" s="1236">
        <f>VLOOKUP($A681,'Class-9'!$B$9:$FL$108,8,0)</f>
        <v>0</v>
      </c>
      <c r="I689" s="1236"/>
      <c r="J689" s="1236"/>
      <c r="K689" s="1236"/>
      <c r="L689" s="1236"/>
      <c r="M689" s="1236"/>
      <c r="N689" s="1236"/>
      <c r="O689" s="1237"/>
    </row>
    <row r="690" spans="1:15" ht="33.75" customHeight="1">
      <c r="A690" s="1138"/>
      <c r="B690" s="417" t="s">
        <v>200</v>
      </c>
      <c r="C690" s="1233" t="s">
        <v>58</v>
      </c>
      <c r="D690" s="1234"/>
      <c r="E690" s="1234"/>
      <c r="F690" s="1235"/>
      <c r="G690" s="439" t="s">
        <v>181</v>
      </c>
      <c r="H690" s="1236">
        <f>VLOOKUP($A681,'Class-9'!$B$9:$FL$108,9,0)</f>
        <v>0</v>
      </c>
      <c r="I690" s="1236"/>
      <c r="J690" s="1236"/>
      <c r="K690" s="1236"/>
      <c r="L690" s="1236"/>
      <c r="M690" s="1236"/>
      <c r="N690" s="1236"/>
      <c r="O690" s="1237"/>
    </row>
    <row r="691" spans="1:15" ht="33.75" customHeight="1">
      <c r="A691" s="1138"/>
      <c r="B691" s="417" t="s">
        <v>200</v>
      </c>
      <c r="C691" s="1233" t="s">
        <v>59</v>
      </c>
      <c r="D691" s="1234"/>
      <c r="E691" s="1234"/>
      <c r="F691" s="1235"/>
      <c r="G691" s="439" t="s">
        <v>181</v>
      </c>
      <c r="H691" s="1238" t="str">
        <f>CONCATENATE('Class-9'!$G$4,'Class-9'!$J$4)</f>
        <v>9(A)</v>
      </c>
      <c r="I691" s="1236"/>
      <c r="J691" s="1236"/>
      <c r="K691" s="1236"/>
      <c r="L691" s="1236"/>
      <c r="M691" s="1236"/>
      <c r="N691" s="1236"/>
      <c r="O691" s="1237"/>
    </row>
    <row r="692" spans="1:15" ht="33.75" customHeight="1" thickBot="1">
      <c r="A692" s="1138"/>
      <c r="B692" s="417" t="s">
        <v>200</v>
      </c>
      <c r="C692" s="1239" t="s">
        <v>27</v>
      </c>
      <c r="D692" s="1240"/>
      <c r="E692" s="1240"/>
      <c r="F692" s="1241"/>
      <c r="G692" s="440" t="s">
        <v>181</v>
      </c>
      <c r="H692" s="1242">
        <f>VLOOKUP($A681,'Class-9'!$B$9:$FL$108,10,0)</f>
        <v>0</v>
      </c>
      <c r="I692" s="1242"/>
      <c r="J692" s="1242"/>
      <c r="K692" s="1242"/>
      <c r="L692" s="1242"/>
      <c r="M692" s="1242"/>
      <c r="N692" s="1242"/>
      <c r="O692" s="1243"/>
    </row>
    <row r="693" spans="1:15" ht="33.75" customHeight="1">
      <c r="A693" s="1138"/>
      <c r="B693" s="417" t="s">
        <v>200</v>
      </c>
      <c r="C693" s="1244" t="s">
        <v>60</v>
      </c>
      <c r="D693" s="1245"/>
      <c r="E693" s="1248" t="s">
        <v>81</v>
      </c>
      <c r="F693" s="1248" t="s">
        <v>82</v>
      </c>
      <c r="G693" s="1250" t="s">
        <v>32</v>
      </c>
      <c r="H693" s="1252" t="s">
        <v>61</v>
      </c>
      <c r="I693" s="1252"/>
      <c r="J693" s="1253"/>
      <c r="K693" s="1254" t="s">
        <v>97</v>
      </c>
      <c r="L693" s="1255"/>
      <c r="M693" s="1256"/>
      <c r="N693" s="1248" t="s">
        <v>88</v>
      </c>
      <c r="O693" s="1218" t="s">
        <v>118</v>
      </c>
    </row>
    <row r="694" spans="1:15" ht="33.75" customHeight="1">
      <c r="A694" s="1138"/>
      <c r="B694" s="417" t="s">
        <v>200</v>
      </c>
      <c r="C694" s="1246"/>
      <c r="D694" s="1247"/>
      <c r="E694" s="1249"/>
      <c r="F694" s="1249"/>
      <c r="G694" s="1251"/>
      <c r="H694" s="468" t="s">
        <v>31</v>
      </c>
      <c r="I694" s="470" t="s">
        <v>194</v>
      </c>
      <c r="J694" s="469" t="s">
        <v>32</v>
      </c>
      <c r="K694" s="468" t="s">
        <v>31</v>
      </c>
      <c r="L694" s="470" t="s">
        <v>194</v>
      </c>
      <c r="M694" s="469" t="s">
        <v>32</v>
      </c>
      <c r="N694" s="1249"/>
      <c r="O694" s="1219"/>
    </row>
    <row r="695" spans="1:15" ht="48" customHeight="1" thickBot="1">
      <c r="A695" s="1138"/>
      <c r="B695" s="417" t="s">
        <v>200</v>
      </c>
      <c r="C695" s="1102" t="s">
        <v>62</v>
      </c>
      <c r="D695" s="1103"/>
      <c r="E695" s="441">
        <f>'Class-9'!$L$7</f>
        <v>10</v>
      </c>
      <c r="F695" s="441">
        <f>'Class-9'!$M$7</f>
        <v>10</v>
      </c>
      <c r="G695" s="442">
        <f>SUM(E695:F695)</f>
        <v>20</v>
      </c>
      <c r="H695" s="441">
        <f>'Class-9'!$O$7</f>
        <v>24</v>
      </c>
      <c r="I695" s="441">
        <f>'Class-9'!$P$7</f>
        <v>6</v>
      </c>
      <c r="J695" s="442">
        <f>SUM(H695:I695)</f>
        <v>30</v>
      </c>
      <c r="K695" s="441">
        <f>'Class-9'!$R$7</f>
        <v>40</v>
      </c>
      <c r="L695" s="441">
        <f>'Class-9'!$S$7</f>
        <v>10</v>
      </c>
      <c r="M695" s="442">
        <f>SUM(K695:L695)</f>
        <v>50</v>
      </c>
      <c r="N695" s="441">
        <f>SUM(G695,J695,M695)</f>
        <v>100</v>
      </c>
      <c r="O695" s="1220"/>
    </row>
    <row r="696" spans="1:15" ht="48" customHeight="1">
      <c r="A696" s="1138"/>
      <c r="B696" s="417" t="s">
        <v>200</v>
      </c>
      <c r="C696" s="1104" t="str">
        <f>'Class-9'!$L$3</f>
        <v>HINDI</v>
      </c>
      <c r="D696" s="1105"/>
      <c r="E696" s="443">
        <f>IF($J684="TC",0,IF($J684="Nso",0,VLOOKUP($A681,'Class-9'!$B$9:$FL$108,11,0)))</f>
        <v>0</v>
      </c>
      <c r="F696" s="443">
        <f>IF($J684="TC",0,IF($J684="Nso",0,VLOOKUP($A681,'Class-9'!$B$9:$FL$108,12,0)))</f>
        <v>0</v>
      </c>
      <c r="G696" s="444">
        <f t="shared" ref="G696:G703" si="68">SUM(E696:F696)</f>
        <v>0</v>
      </c>
      <c r="H696" s="443">
        <f>IF($J684="TC",0,IF($J684="Nso",0,VLOOKUP($A681,'Class-9'!$B$9:$FL$108,14,0)))</f>
        <v>0</v>
      </c>
      <c r="I696" s="443">
        <f>IF($J684="TC",0,IF($J684="Nso",0,VLOOKUP($A681,'Class-9'!$B$9:$FL$108,15,0)))</f>
        <v>0</v>
      </c>
      <c r="J696" s="444">
        <f t="shared" ref="J696:J703" si="69">SUM(H696:I696)</f>
        <v>0</v>
      </c>
      <c r="K696" s="443">
        <f>IF($J684="TC",0,IF($J684="Nso",0,VLOOKUP($A681,'Class-9'!$B$9:$FL$108,17,0)))</f>
        <v>0</v>
      </c>
      <c r="L696" s="443">
        <f>IF($J684="Nso",0,VLOOKUP($A681,'Class-9'!$B$9:$FL$108,18,0))</f>
        <v>0</v>
      </c>
      <c r="M696" s="444">
        <f t="shared" ref="M696:M703" si="70">SUM(K696:L696)</f>
        <v>0</v>
      </c>
      <c r="N696" s="443">
        <f t="shared" ref="N696:N703" si="71">SUM(G696,J696,M696)</f>
        <v>0</v>
      </c>
      <c r="O696" s="457" t="str">
        <f>IF($J684="TC",0,IF($J684="Nso",0,VLOOKUP($A681,'Class-9'!$B$9:$FL$108,24,0)))</f>
        <v/>
      </c>
    </row>
    <row r="697" spans="1:15" ht="48" customHeight="1" thickBot="1">
      <c r="A697" s="1138"/>
      <c r="B697" s="417" t="s">
        <v>200</v>
      </c>
      <c r="C697" s="1106" t="str">
        <f>'Class-9'!$Z$3</f>
        <v>ENGLISH</v>
      </c>
      <c r="D697" s="1107"/>
      <c r="E697" s="445">
        <f>IF($J684="TC",0,IF($J684="Nso",0,VLOOKUP($A681,'Class-9'!$B$9:$FL$108,25,0)))</f>
        <v>0</v>
      </c>
      <c r="F697" s="445">
        <f>IF($J684="TC",0,IF($J684="Nso",0,VLOOKUP($A681,'Class-9'!$B$9:$FL$108,26,0)))</f>
        <v>0</v>
      </c>
      <c r="G697" s="446">
        <f t="shared" si="68"/>
        <v>0</v>
      </c>
      <c r="H697" s="447">
        <f>IF($J684="TC",0,IF($J684="Nso",0,VLOOKUP($A681,'Class-9'!$B$9:$FL$108,28,0)))</f>
        <v>0</v>
      </c>
      <c r="I697" s="445">
        <f>IF($J684="TC",0,IF($J684="Nso",0,VLOOKUP($A681,'Class-9'!$B$9:$FL$108,29,0)))</f>
        <v>0</v>
      </c>
      <c r="J697" s="446">
        <f t="shared" si="69"/>
        <v>0</v>
      </c>
      <c r="K697" s="445">
        <f>IF($J684="TC",0,IF($J684="Nso",0,VLOOKUP($A681,'Class-9'!$B$9:$FL$108,31,0)))</f>
        <v>0</v>
      </c>
      <c r="L697" s="445">
        <f>IF($J684="Nso",0,VLOOKUP($A681,'Class-9'!$B$9:$FL$108,32,0))</f>
        <v>0</v>
      </c>
      <c r="M697" s="446">
        <f t="shared" si="70"/>
        <v>0</v>
      </c>
      <c r="N697" s="445">
        <f t="shared" si="71"/>
        <v>0</v>
      </c>
      <c r="O697" s="458" t="str">
        <f>IF($J684="TC",0,IF($J684="Nso",0,VLOOKUP($A681,'Class-9'!$B$9:$FL$108,38,0)))</f>
        <v/>
      </c>
    </row>
    <row r="698" spans="1:15" ht="48" customHeight="1" thickBot="1">
      <c r="A698" s="1138"/>
      <c r="B698" s="417" t="s">
        <v>200</v>
      </c>
      <c r="C698" s="1108" t="s">
        <v>62</v>
      </c>
      <c r="D698" s="1109"/>
      <c r="E698" s="448">
        <f>'Class-9'!$AN$7</f>
        <v>20</v>
      </c>
      <c r="F698" s="448">
        <f>'Class-9'!$AO$7</f>
        <v>20</v>
      </c>
      <c r="G698" s="449">
        <f t="shared" si="68"/>
        <v>40</v>
      </c>
      <c r="H698" s="448">
        <f>'Class-9'!$AQ$7</f>
        <v>48</v>
      </c>
      <c r="I698" s="448">
        <f>'Class-9'!$AR$7</f>
        <v>12</v>
      </c>
      <c r="J698" s="449">
        <f t="shared" si="69"/>
        <v>60</v>
      </c>
      <c r="K698" s="448">
        <f>'Class-9'!$AT$7</f>
        <v>80</v>
      </c>
      <c r="L698" s="448">
        <f>'Class-9'!$AU$7</f>
        <v>20</v>
      </c>
      <c r="M698" s="449">
        <f t="shared" si="70"/>
        <v>100</v>
      </c>
      <c r="N698" s="448">
        <f t="shared" si="71"/>
        <v>200</v>
      </c>
      <c r="O698" s="427" t="s">
        <v>201</v>
      </c>
    </row>
    <row r="699" spans="1:15" ht="48" customHeight="1">
      <c r="A699" s="1138"/>
      <c r="B699" s="417" t="s">
        <v>200</v>
      </c>
      <c r="C699" s="1110" t="str">
        <f>'Class-9'!$AN$3</f>
        <v>SANSKRIT-I</v>
      </c>
      <c r="D699" s="1111"/>
      <c r="E699" s="443">
        <f>IF($J684="TC",0,IF($J684="Nso",0,VLOOKUP($A681,'Class-9'!$B$9:$FL$108,39,0)))</f>
        <v>0</v>
      </c>
      <c r="F699" s="443">
        <f>IF($J684="TC",0,IF($J684="TC",0,IF($J684="Nso",0,VLOOKUP($A681,'Class-9'!$B$9:$FL$108,40,0))))</f>
        <v>0</v>
      </c>
      <c r="G699" s="450">
        <f t="shared" si="68"/>
        <v>0</v>
      </c>
      <c r="H699" s="451">
        <f>IF($J684="TC",0,IF($J684="Nso",0,VLOOKUP($A681,'Class-9'!$B$9:$FL$108,42,0)))</f>
        <v>0</v>
      </c>
      <c r="I699" s="443">
        <f>IF($J684="TC",0,IF($J684="Nso",0,VLOOKUP($A681,'Class-9'!$B$9:$FL$108,43,0)))</f>
        <v>0</v>
      </c>
      <c r="J699" s="450">
        <f t="shared" si="69"/>
        <v>0</v>
      </c>
      <c r="K699" s="443">
        <f>IF($J684="TC",0,IF($J684="Nso",0,VLOOKUP($A681,'Class-9'!$B$9:$FL$108,45,0)))</f>
        <v>0</v>
      </c>
      <c r="L699" s="443">
        <f>IF($J684="Nso",0,VLOOKUP($A681,'Class-9'!$B$9:$FL$108,46,0))</f>
        <v>0</v>
      </c>
      <c r="M699" s="450">
        <f t="shared" si="70"/>
        <v>0</v>
      </c>
      <c r="N699" s="443">
        <f t="shared" si="71"/>
        <v>0</v>
      </c>
      <c r="O699" s="457" t="str">
        <f>IF($J684="TC",0,IF($J684="Nso",0,VLOOKUP($A681,'Class-9'!$B$9:$FL$108,52,0)))</f>
        <v/>
      </c>
    </row>
    <row r="700" spans="1:15" ht="48" customHeight="1">
      <c r="A700" s="1138"/>
      <c r="B700" s="417" t="s">
        <v>200</v>
      </c>
      <c r="C700" s="1112" t="str">
        <f>'Class-9'!$BB$3</f>
        <v>SANSKRIT-II</v>
      </c>
      <c r="D700" s="1113"/>
      <c r="E700" s="443">
        <f>IF($J684="TC",0,IF($J684="Nso",0,VLOOKUP($A681,'Class-9'!$B$9:$FL$108,53,0)))</f>
        <v>0</v>
      </c>
      <c r="F700" s="443">
        <f>IF($J684="TC",0,IF($J684="Nso",0,VLOOKUP($A681,'Class-9'!$B$9:$FL$108,54,0)))</f>
        <v>0</v>
      </c>
      <c r="G700" s="452">
        <f t="shared" si="68"/>
        <v>0</v>
      </c>
      <c r="H700" s="453">
        <f>IF($J684="TC",0,IF($J684="Nso",0,VLOOKUP($A681,'Class-9'!$B$9:$FL$108,56,0)))</f>
        <v>0</v>
      </c>
      <c r="I700" s="443">
        <f>IF($J684="TC",0,IF($J684="Nso",0,VLOOKUP($A681,'Class-9'!$B$9:$FL$108,57,0)))</f>
        <v>0</v>
      </c>
      <c r="J700" s="452">
        <f t="shared" si="69"/>
        <v>0</v>
      </c>
      <c r="K700" s="443">
        <f>IF($J684="TC",0,IF($J684="Nso",0,VLOOKUP($A681,'Class-9'!$B$9:$FL$108,59,0)))</f>
        <v>0</v>
      </c>
      <c r="L700" s="443">
        <f>IF($J684="Nso",0,VLOOKUP($A681,'Class-9'!$B$9:$FL$108,60,0))</f>
        <v>0</v>
      </c>
      <c r="M700" s="452">
        <f t="shared" si="70"/>
        <v>0</v>
      </c>
      <c r="N700" s="443">
        <f t="shared" si="71"/>
        <v>0</v>
      </c>
      <c r="O700" s="457" t="str">
        <f>IF($J684="TC",0,IF($J684="Nso",0,VLOOKUP($A681,'Class-9'!$B$9:$FL$108,66,0)))</f>
        <v/>
      </c>
    </row>
    <row r="701" spans="1:15" ht="48" customHeight="1">
      <c r="A701" s="1138"/>
      <c r="B701" s="417" t="s">
        <v>200</v>
      </c>
      <c r="C701" s="1112" t="str">
        <f>'Class-9'!$BP$3</f>
        <v>MATHEMATICS</v>
      </c>
      <c r="D701" s="1113"/>
      <c r="E701" s="443">
        <f>IF($J684="TC",0,IF($J684="Nso",0,VLOOKUP($A681,'Class-9'!$B$9:$FL$108,67,0)))</f>
        <v>0</v>
      </c>
      <c r="F701" s="443">
        <f>IF($J684="TC",0,IF($J684="Nso",0,VLOOKUP($A681,'Class-9'!$B$9:$FL$108,68,0)))</f>
        <v>0</v>
      </c>
      <c r="G701" s="452">
        <f t="shared" si="68"/>
        <v>0</v>
      </c>
      <c r="H701" s="453">
        <f>IF($J684="TC",0,IF($J684="Nso",0,VLOOKUP($A681,'Class-9'!$B$9:$FL$108,70,0)))</f>
        <v>0</v>
      </c>
      <c r="I701" s="443">
        <f>IF($J684="TC",0,IF($J684="Nso",0,VLOOKUP($A681,'Class-9'!$B$9:$FL$108,71,0)))</f>
        <v>0</v>
      </c>
      <c r="J701" s="452">
        <f t="shared" si="69"/>
        <v>0</v>
      </c>
      <c r="K701" s="443">
        <f>IF($J684="TC",0,IF($J684="Nso",0,VLOOKUP($A681,'Class-9'!$B$9:$FL$108,73,0)))</f>
        <v>0</v>
      </c>
      <c r="L701" s="443">
        <f>IF($J684="Nso",0,VLOOKUP($A681,'Class-9'!$B$9:$FL$108,74,0))</f>
        <v>0</v>
      </c>
      <c r="M701" s="452">
        <f t="shared" si="70"/>
        <v>0</v>
      </c>
      <c r="N701" s="443">
        <f t="shared" si="71"/>
        <v>0</v>
      </c>
      <c r="O701" s="457" t="str">
        <f>IF($J684="TC",0,IF($J684="Nso",0,VLOOKUP($A681,'Class-9'!$B$9:$FL$108,80,0)))</f>
        <v/>
      </c>
    </row>
    <row r="702" spans="1:15" ht="48" customHeight="1">
      <c r="A702" s="1138"/>
      <c r="B702" s="417" t="s">
        <v>200</v>
      </c>
      <c r="C702" s="1114" t="str">
        <f>'Class-9'!$CD$3</f>
        <v>SCIENCE</v>
      </c>
      <c r="D702" s="1115"/>
      <c r="E702" s="454">
        <f>IF($J684="TC",0,IF($J684="Nso",0,VLOOKUP($A681,'Class-9'!$B$9:$FL$108,81,0)))</f>
        <v>0</v>
      </c>
      <c r="F702" s="454">
        <f>IF($J684="TC",0,IF($J684="Nso",0,VLOOKUP($A681,'Class-9'!$B$9:$FL$108,82,0)))</f>
        <v>0</v>
      </c>
      <c r="G702" s="455">
        <f t="shared" si="68"/>
        <v>0</v>
      </c>
      <c r="H702" s="456">
        <f>IF($J684="TC",0,IF($J684="Nso",0,VLOOKUP($A681,'Class-9'!$B$9:$FL$108,84,0)))</f>
        <v>0</v>
      </c>
      <c r="I702" s="454">
        <f>IF($J684="TC",0,IF($J684="Nso",0,VLOOKUP($A681,'Class-9'!$B$9:$FL$108,85,0)))</f>
        <v>0</v>
      </c>
      <c r="J702" s="455">
        <f t="shared" si="69"/>
        <v>0</v>
      </c>
      <c r="K702" s="454">
        <f>IF($J684="TC",0,IF($J684="Nso",0,VLOOKUP($A681,'Class-9'!$B$9:$FL$108,87,0)))</f>
        <v>0</v>
      </c>
      <c r="L702" s="454">
        <f>IF($J684="Nso",0,VLOOKUP($A681,'Class-9'!$B$9:$FL$108,88,0))</f>
        <v>0</v>
      </c>
      <c r="M702" s="455">
        <f t="shared" si="70"/>
        <v>0</v>
      </c>
      <c r="N702" s="454">
        <f t="shared" si="71"/>
        <v>0</v>
      </c>
      <c r="O702" s="459" t="str">
        <f>IF($J684="TC",0,IF($J684="Nso",0,VLOOKUP($A681,'Class-9'!$B$9:$FL$108,94,0)))</f>
        <v/>
      </c>
    </row>
    <row r="703" spans="1:15" ht="48" customHeight="1" thickBot="1">
      <c r="A703" s="1138"/>
      <c r="B703" s="417" t="s">
        <v>200</v>
      </c>
      <c r="C703" s="1114" t="str">
        <f>'Class-9'!$CR$3</f>
        <v>SOCIAL SCIENCE</v>
      </c>
      <c r="D703" s="1115"/>
      <c r="E703" s="454">
        <f>IF($J685="TC",0,IF($J684="Nso",0,VLOOKUP($A681,'Class-9'!$B$9:$FL$108,95,0)))</f>
        <v>0</v>
      </c>
      <c r="F703" s="454">
        <f>IF($J685="TC",0,IF($J684="Nso",0,VLOOKUP($A681,'Class-9'!$B$9:$FL$108,96,0)))</f>
        <v>0</v>
      </c>
      <c r="G703" s="455">
        <f t="shared" si="68"/>
        <v>0</v>
      </c>
      <c r="H703" s="456">
        <f>IF($J685="TC",0,IF($J684="Nso",0,VLOOKUP($A681,'Class-9'!$B$9:$FL$108,98,0)))</f>
        <v>0</v>
      </c>
      <c r="I703" s="454">
        <f>IF($J685="TC",0,IF($J684="Nso",0,VLOOKUP($A681,'Class-9'!$B$9:$FL$108,99,0)))</f>
        <v>0</v>
      </c>
      <c r="J703" s="455">
        <f t="shared" si="69"/>
        <v>0</v>
      </c>
      <c r="K703" s="454">
        <f>IF($J685="TC",0,IF($J684="Nso",0,VLOOKUP($A681,'Class-9'!$B$9:$FL$108,101,0)))</f>
        <v>0</v>
      </c>
      <c r="L703" s="454">
        <f>IF($J685="Nso",0,VLOOKUP($A681,'Class-9'!$B$9:$FL$108,102,0))</f>
        <v>0</v>
      </c>
      <c r="M703" s="455">
        <f t="shared" si="70"/>
        <v>0</v>
      </c>
      <c r="N703" s="454">
        <f t="shared" si="71"/>
        <v>0</v>
      </c>
      <c r="O703" s="459" t="str">
        <f>IF($J685="TC",0,IF($J684="Nso",0,VLOOKUP($A681,'Class-9'!$B$9:$FL$108,108,0)))</f>
        <v/>
      </c>
    </row>
    <row r="704" spans="1:15" ht="33.75" customHeight="1">
      <c r="A704" s="1138"/>
      <c r="B704" s="417" t="s">
        <v>200</v>
      </c>
      <c r="C704" s="1116" t="s">
        <v>89</v>
      </c>
      <c r="D704" s="1117"/>
      <c r="E704" s="1118"/>
      <c r="F704" s="1122" t="s">
        <v>90</v>
      </c>
      <c r="G704" s="1123"/>
      <c r="H704" s="1124" t="s">
        <v>91</v>
      </c>
      <c r="I704" s="1125"/>
      <c r="J704" s="1126" t="s">
        <v>47</v>
      </c>
      <c r="K704" s="1127"/>
      <c r="L704" s="415" t="s">
        <v>111</v>
      </c>
      <c r="M704" s="1221" t="s">
        <v>45</v>
      </c>
      <c r="N704" s="1222"/>
      <c r="O704" s="416" t="s">
        <v>49</v>
      </c>
    </row>
    <row r="705" spans="1:15" ht="33.75" customHeight="1" thickBot="1">
      <c r="A705" s="1138"/>
      <c r="B705" s="417" t="s">
        <v>200</v>
      </c>
      <c r="C705" s="1119"/>
      <c r="D705" s="1120"/>
      <c r="E705" s="1121"/>
      <c r="F705" s="1130">
        <f>IF($J684="TC",0,IF($J684="Nso",0,VLOOKUP($A681,'Class-9'!$B$9:$FL$108,160,0)))</f>
        <v>0</v>
      </c>
      <c r="G705" s="1131"/>
      <c r="H705" s="1130">
        <f>IF($J684="TC",0,IF($J684="Nso",0,VLOOKUP($A681,'Class-9'!$B$9:$FL$108,161,0)))</f>
        <v>0</v>
      </c>
      <c r="I705" s="1131"/>
      <c r="J705" s="1132">
        <f>IF($J684="TC",0,IF($J684="Nso",0,VLOOKUP($A681,'Class-9'!$B$9:$FL$108,162,0)))</f>
        <v>0</v>
      </c>
      <c r="K705" s="1133"/>
      <c r="L705" s="259" t="str">
        <f>IF($J684="TC",0,IF($J684="Nso",0,VLOOKUP($A681,'Class-9'!$B$9:$FL$108,163,0)))</f>
        <v/>
      </c>
      <c r="M705" s="1223" t="str">
        <f>IF($J684="TC","TC",IF($J684="Nso","NSO",VLOOKUP($A681,'Class-9'!$B$9:$FL$108,164,0)))</f>
        <v/>
      </c>
      <c r="N705" s="1224"/>
      <c r="O705" s="462" t="str">
        <f>IF($J684="Nso",0,VLOOKUP($A681,'Class-9'!$B$9:$FL$108,166,0))</f>
        <v/>
      </c>
    </row>
    <row r="706" spans="1:15" ht="33.75" customHeight="1">
      <c r="A706" s="1138"/>
      <c r="B706" s="417" t="s">
        <v>200</v>
      </c>
      <c r="C706" s="1061" t="s">
        <v>64</v>
      </c>
      <c r="D706" s="1062"/>
      <c r="E706" s="1062"/>
      <c r="F706" s="1062"/>
      <c r="G706" s="1062"/>
      <c r="H706" s="1063"/>
      <c r="I706" s="1064" t="s">
        <v>65</v>
      </c>
      <c r="J706" s="1065"/>
      <c r="K706" s="1065"/>
      <c r="L706" s="460">
        <f>VLOOKUP($A681,'Class-9'!$B$9:$FL$108,157,0)</f>
        <v>0</v>
      </c>
      <c r="M706" s="1066" t="s">
        <v>121</v>
      </c>
      <c r="N706" s="1067"/>
      <c r="O706" s="1068"/>
    </row>
    <row r="707" spans="1:15" ht="33.75" customHeight="1" thickBot="1">
      <c r="A707" s="1138"/>
      <c r="B707" s="417" t="s">
        <v>200</v>
      </c>
      <c r="C707" s="1069" t="s">
        <v>60</v>
      </c>
      <c r="D707" s="1070"/>
      <c r="E707" s="1070"/>
      <c r="F707" s="1071" t="s">
        <v>192</v>
      </c>
      <c r="G707" s="1071"/>
      <c r="H707" s="260" t="s">
        <v>53</v>
      </c>
      <c r="I707" s="1072" t="s">
        <v>66</v>
      </c>
      <c r="J707" s="1073"/>
      <c r="K707" s="1073"/>
      <c r="L707" s="461">
        <f>VLOOKUP($A681,'Class-9'!$B$9:$FL$108,158,0)</f>
        <v>0</v>
      </c>
      <c r="M707" s="1074" t="str">
        <f>IF($J684="TC",0,IF($J684="Nso",0,VLOOKUP($A681,'Class-9'!$B$9:$FL$108,159,0)))</f>
        <v/>
      </c>
      <c r="N707" s="1075"/>
      <c r="O707" s="1076"/>
    </row>
    <row r="708" spans="1:15" ht="33.75" customHeight="1">
      <c r="A708" s="1138"/>
      <c r="B708" s="417" t="s">
        <v>200</v>
      </c>
      <c r="C708" s="1069"/>
      <c r="D708" s="1070"/>
      <c r="E708" s="1070"/>
      <c r="F708" s="1071"/>
      <c r="G708" s="1071"/>
      <c r="H708" s="261" t="s">
        <v>119</v>
      </c>
      <c r="I708" s="1077" t="s">
        <v>67</v>
      </c>
      <c r="J708" s="1078"/>
      <c r="K708" s="1078"/>
      <c r="L708" s="1079">
        <f>IF($J684="TC","Transferred",IF($J684="Nso","NameSeparated",VLOOKUP($A681,'Class-9'!$B$9:$FL$108,167,0)))</f>
        <v>0</v>
      </c>
      <c r="M708" s="1079"/>
      <c r="N708" s="1079"/>
      <c r="O708" s="1080"/>
    </row>
    <row r="709" spans="1:15" ht="33.75" customHeight="1">
      <c r="A709" s="1138"/>
      <c r="B709" s="417" t="s">
        <v>200</v>
      </c>
      <c r="C709" s="1081" t="str">
        <f>'Class-9'!$DF$3</f>
        <v>Foundation Of Information Tech.</v>
      </c>
      <c r="D709" s="1082"/>
      <c r="E709" s="1083"/>
      <c r="F709" s="1217" t="str">
        <f>IF($J684="TC",0,IF($J684="Nso",0,VLOOKUP($A681,'Class-9'!$B$9:$GP$108,185,0)))</f>
        <v>0/200</v>
      </c>
      <c r="G709" s="1217"/>
      <c r="H709" s="463" t="str">
        <f>IF($J684="TC",0,IF($J684="Nso",0,VLOOKUP($A681,'Class-9'!$B$9:$GP$108,120,0)))</f>
        <v/>
      </c>
      <c r="I709" s="1085" t="s">
        <v>79</v>
      </c>
      <c r="J709" s="1086"/>
      <c r="K709" s="1086"/>
      <c r="L709" s="1087">
        <f>'Class-9'!$T$2</f>
        <v>44676</v>
      </c>
      <c r="M709" s="1088"/>
      <c r="N709" s="1088"/>
      <c r="O709" s="1089"/>
    </row>
    <row r="710" spans="1:15" ht="33.75" customHeight="1">
      <c r="A710" s="1138"/>
      <c r="B710" s="417" t="s">
        <v>200</v>
      </c>
      <c r="C710" s="1090" t="str">
        <f>'Class-9'!$DR$3</f>
        <v>Health &amp; Phy. Edu.</v>
      </c>
      <c r="D710" s="1084"/>
      <c r="E710" s="1084"/>
      <c r="F710" s="1207" t="str">
        <f>IF($J684="TC",0,IF($J684="Nso",0,VLOOKUP($A681,'Class-9'!$B$9:$GP$108,189,0)))</f>
        <v>0/200</v>
      </c>
      <c r="G710" s="1208"/>
      <c r="H710" s="463" t="str">
        <f>IF($J684="TC",0,IF($J684="Nso",0,VLOOKUP($A681,'Class-9'!$B$9:$GP$108,132,0)))</f>
        <v/>
      </c>
      <c r="I710" s="1091"/>
      <c r="J710" s="1092"/>
      <c r="K710" s="1092"/>
      <c r="L710" s="1092"/>
      <c r="M710" s="1092"/>
      <c r="N710" s="1092"/>
      <c r="O710" s="1093"/>
    </row>
    <row r="711" spans="1:15" ht="33.75" customHeight="1">
      <c r="A711" s="1138"/>
      <c r="B711" s="417" t="s">
        <v>200</v>
      </c>
      <c r="C711" s="1028" t="str">
        <f>'Class-9'!$ED$3</f>
        <v>S.U.P.W.</v>
      </c>
      <c r="D711" s="1029"/>
      <c r="E711" s="1029"/>
      <c r="F711" s="1207" t="str">
        <f>IF($J684="TC",0,IF($J684="Nso",0,VLOOKUP($A681,'Class-9'!$B$9:$GP$108,193,0)))</f>
        <v>0/100</v>
      </c>
      <c r="G711" s="1208"/>
      <c r="H711" s="463" t="str">
        <f>IF($J684="TC",0,IF($J684="Nso",0,VLOOKUP($A681,'Class-9'!$B$9:$GP$108,138,0)))</f>
        <v/>
      </c>
      <c r="I711" s="1094"/>
      <c r="J711" s="1095"/>
      <c r="K711" s="1095"/>
      <c r="L711" s="1095"/>
      <c r="M711" s="1095"/>
      <c r="N711" s="1095"/>
      <c r="O711" s="1096"/>
    </row>
    <row r="712" spans="1:15" ht="33.75" customHeight="1">
      <c r="A712" s="1138"/>
      <c r="B712" s="417" t="s">
        <v>200</v>
      </c>
      <c r="C712" s="1028" t="str">
        <f>'Class-9'!$EJ$3</f>
        <v>ART EDUCATION</v>
      </c>
      <c r="D712" s="1029"/>
      <c r="E712" s="1029"/>
      <c r="F712" s="1207" t="str">
        <f>IF($J683="TC",0,IF($J683="Nso",0,VLOOKUP($A681,'Class-9'!$B$9:$GP$108,197,0)))</f>
        <v>0/100</v>
      </c>
      <c r="G712" s="1208"/>
      <c r="H712" s="463" t="str">
        <f>IF($J683="TC",0,IF($J683="Nso",0,VLOOKUP($A681,'Class-9'!$B$9:$GP$108,144,0)))</f>
        <v/>
      </c>
      <c r="I712" s="1032" t="s">
        <v>92</v>
      </c>
      <c r="J712" s="1033"/>
      <c r="K712" s="1033"/>
      <c r="L712" s="1033"/>
      <c r="M712" s="1033"/>
      <c r="N712" s="1033"/>
      <c r="O712" s="1034"/>
    </row>
    <row r="713" spans="1:15" ht="33.75" customHeight="1" thickBot="1">
      <c r="A713" s="1138"/>
      <c r="B713" s="417" t="s">
        <v>200</v>
      </c>
      <c r="C713" s="1035" t="str">
        <f>'Class-9'!$EP$3</f>
        <v>H &amp; C RAJ</v>
      </c>
      <c r="D713" s="1036"/>
      <c r="E713" s="1036"/>
      <c r="F713" s="1209" t="str">
        <f>IF($J684="TC",0,IF($J684="Nso",0,VLOOKUP($A681,'Class-9'!$B$9:$GU$108,201,0)))</f>
        <v>0/200</v>
      </c>
      <c r="G713" s="1210"/>
      <c r="H713" s="464" t="str">
        <f>IF($J684="TC",0,IF($J684="Nso",0,VLOOKUP($A681,'Class-9'!$B$9:$GU$108,156,0)))</f>
        <v/>
      </c>
      <c r="I713" s="1032" t="s">
        <v>73</v>
      </c>
      <c r="J713" s="1033"/>
      <c r="K713" s="1033"/>
      <c r="L713" s="1033"/>
      <c r="M713" s="1033"/>
      <c r="N713" s="1033"/>
      <c r="O713" s="1034"/>
    </row>
    <row r="714" spans="1:15" ht="33.75" customHeight="1">
      <c r="A714" s="1138"/>
      <c r="B714" s="417" t="s">
        <v>200</v>
      </c>
      <c r="C714" s="1046" t="s">
        <v>204</v>
      </c>
      <c r="D714" s="1047"/>
      <c r="E714" s="1048"/>
      <c r="F714" s="1211" t="s">
        <v>205</v>
      </c>
      <c r="G714" s="1212"/>
      <c r="H714" s="465" t="s">
        <v>34</v>
      </c>
      <c r="I714" s="1039" t="s">
        <v>74</v>
      </c>
      <c r="J714" s="1033"/>
      <c r="K714" s="1033"/>
      <c r="L714" s="1033"/>
      <c r="M714" s="1033"/>
      <c r="N714" s="1033"/>
      <c r="O714" s="1034"/>
    </row>
    <row r="715" spans="1:15" ht="33.75" customHeight="1">
      <c r="A715" s="1138"/>
      <c r="B715" s="417" t="s">
        <v>200</v>
      </c>
      <c r="C715" s="1049"/>
      <c r="D715" s="1050"/>
      <c r="E715" s="1051"/>
      <c r="F715" s="1213" t="s">
        <v>206</v>
      </c>
      <c r="G715" s="1214"/>
      <c r="H715" s="466" t="s">
        <v>203</v>
      </c>
      <c r="I715" s="1040" t="s">
        <v>75</v>
      </c>
      <c r="J715" s="1041"/>
      <c r="K715" s="1041"/>
      <c r="L715" s="1041"/>
      <c r="M715" s="1041"/>
      <c r="N715" s="1041"/>
      <c r="O715" s="1042"/>
    </row>
    <row r="716" spans="1:15" ht="33.75" customHeight="1">
      <c r="A716" s="1138"/>
      <c r="B716" s="417" t="s">
        <v>200</v>
      </c>
      <c r="C716" s="1049"/>
      <c r="D716" s="1050"/>
      <c r="E716" s="1051"/>
      <c r="F716" s="1213" t="s">
        <v>210</v>
      </c>
      <c r="G716" s="1214"/>
      <c r="H716" s="466" t="s">
        <v>68</v>
      </c>
      <c r="I716" s="1043"/>
      <c r="J716" s="1044"/>
      <c r="K716" s="1044"/>
      <c r="L716" s="1044"/>
      <c r="M716" s="1044"/>
      <c r="N716" s="1044"/>
      <c r="O716" s="1045"/>
    </row>
    <row r="717" spans="1:15" ht="33.75" customHeight="1">
      <c r="A717" s="1138"/>
      <c r="B717" s="417" t="s">
        <v>200</v>
      </c>
      <c r="C717" s="1049"/>
      <c r="D717" s="1050"/>
      <c r="E717" s="1051"/>
      <c r="F717" s="1213" t="s">
        <v>211</v>
      </c>
      <c r="G717" s="1214"/>
      <c r="H717" s="466" t="s">
        <v>69</v>
      </c>
      <c r="I717" s="1043"/>
      <c r="J717" s="1044"/>
      <c r="K717" s="1044"/>
      <c r="L717" s="1044"/>
      <c r="M717" s="1044"/>
      <c r="N717" s="1044"/>
      <c r="O717" s="1045"/>
    </row>
    <row r="718" spans="1:15" ht="33.75" customHeight="1">
      <c r="A718" s="1138"/>
      <c r="B718" s="417" t="s">
        <v>200</v>
      </c>
      <c r="C718" s="1049"/>
      <c r="D718" s="1050"/>
      <c r="E718" s="1051"/>
      <c r="F718" s="1213" t="s">
        <v>120</v>
      </c>
      <c r="G718" s="1214"/>
      <c r="H718" s="466" t="s">
        <v>71</v>
      </c>
      <c r="I718" s="1022" t="s">
        <v>93</v>
      </c>
      <c r="J718" s="1023"/>
      <c r="K718" s="1023"/>
      <c r="L718" s="1023"/>
      <c r="M718" s="1023"/>
      <c r="N718" s="1023"/>
      <c r="O718" s="1024"/>
    </row>
    <row r="719" spans="1:15" ht="33.75" customHeight="1" thickBot="1">
      <c r="A719" s="1138"/>
      <c r="B719" s="418" t="s">
        <v>200</v>
      </c>
      <c r="C719" s="1052"/>
      <c r="D719" s="1053"/>
      <c r="E719" s="1054"/>
      <c r="F719" s="1215" t="s">
        <v>208</v>
      </c>
      <c r="G719" s="1216"/>
      <c r="H719" s="467" t="s">
        <v>70</v>
      </c>
      <c r="I719" s="1025"/>
      <c r="J719" s="1026"/>
      <c r="K719" s="1026"/>
      <c r="L719" s="1026"/>
      <c r="M719" s="1026"/>
      <c r="N719" s="1026"/>
      <c r="O719" s="1027"/>
    </row>
    <row r="720" spans="1:15" ht="121.5" customHeight="1" thickTop="1">
      <c r="A720" s="437" t="s">
        <v>191</v>
      </c>
    </row>
    <row r="721" spans="1:16" ht="24.75" customHeight="1" thickBot="1">
      <c r="A721" s="471">
        <f>A681+1</f>
        <v>19</v>
      </c>
      <c r="B721" s="1137" t="s">
        <v>56</v>
      </c>
      <c r="C721" s="1137"/>
      <c r="D721" s="1137"/>
      <c r="E721" s="1137"/>
      <c r="F721" s="1137"/>
      <c r="G721" s="1137"/>
      <c r="H721" s="1137"/>
      <c r="I721" s="1137"/>
      <c r="J721" s="1137"/>
      <c r="K721" s="1137"/>
      <c r="L721" s="1137"/>
      <c r="M721" s="1137"/>
      <c r="N721" s="1137"/>
      <c r="O721" s="1137"/>
    </row>
    <row r="722" spans="1:16" s="430" customFormat="1" ht="66" customHeight="1" thickTop="1">
      <c r="A722" s="1138"/>
      <c r="B722" s="1139"/>
      <c r="C722" s="1140"/>
      <c r="D722" s="1225" t="str">
        <f>Master!$E$8</f>
        <v>Govt. Sr. Secondary School Raimalwada</v>
      </c>
      <c r="E722" s="1226"/>
      <c r="F722" s="1226"/>
      <c r="G722" s="1226"/>
      <c r="H722" s="1226"/>
      <c r="I722" s="1226"/>
      <c r="J722" s="1226"/>
      <c r="K722" s="1226"/>
      <c r="L722" s="1226"/>
      <c r="M722" s="1226"/>
      <c r="N722" s="1226"/>
      <c r="O722" s="1227"/>
    </row>
    <row r="723" spans="1:16" ht="26.25" customHeight="1" thickBot="1">
      <c r="A723" s="1138"/>
      <c r="B723" s="1141"/>
      <c r="C723" s="1142"/>
      <c r="D723" s="1146" t="str">
        <f>Master!$E$11</f>
        <v>P.S.-Bapini (Jodhpur)</v>
      </c>
      <c r="E723" s="1147"/>
      <c r="F723" s="1147"/>
      <c r="G723" s="1147"/>
      <c r="H723" s="1147"/>
      <c r="I723" s="1147"/>
      <c r="J723" s="1147"/>
      <c r="K723" s="1147"/>
      <c r="L723" s="1147"/>
      <c r="M723" s="1147"/>
      <c r="N723" s="1147"/>
      <c r="O723" s="1148"/>
    </row>
    <row r="724" spans="1:16" ht="21.75" customHeight="1">
      <c r="A724" s="1138"/>
      <c r="B724" s="262"/>
      <c r="C724" s="1149" t="s">
        <v>183</v>
      </c>
      <c r="D724" s="1150"/>
      <c r="E724" s="1150"/>
      <c r="F724" s="1150"/>
      <c r="G724" s="1151"/>
      <c r="H724" s="1158" t="s">
        <v>156</v>
      </c>
      <c r="I724" s="1158"/>
      <c r="J724" s="1161">
        <f>VLOOKUP($A721,'Class-9'!$B$9:$K$108,6)</f>
        <v>0</v>
      </c>
      <c r="K724" s="1162"/>
      <c r="L724" s="1167" t="s">
        <v>76</v>
      </c>
      <c r="M724" s="1168"/>
      <c r="N724" s="1169" t="str">
        <f>Master!$E$14</f>
        <v>08151106901</v>
      </c>
      <c r="O724" s="1170"/>
    </row>
    <row r="725" spans="1:16" ht="21.75" customHeight="1">
      <c r="A725" s="1138"/>
      <c r="B725" s="37"/>
      <c r="C725" s="1152"/>
      <c r="D725" s="1153"/>
      <c r="E725" s="1153"/>
      <c r="F725" s="1153"/>
      <c r="G725" s="1154"/>
      <c r="H725" s="1159"/>
      <c r="I725" s="1159"/>
      <c r="J725" s="1163"/>
      <c r="K725" s="1164"/>
      <c r="L725" s="1171" t="s">
        <v>72</v>
      </c>
      <c r="M725" s="1172"/>
      <c r="N725" s="1172"/>
      <c r="O725" s="1173"/>
      <c r="P725" s="104" t="s">
        <v>191</v>
      </c>
    </row>
    <row r="726" spans="1:16" ht="21.75" customHeight="1" thickBot="1">
      <c r="A726" s="1138"/>
      <c r="B726" s="37"/>
      <c r="C726" s="1155"/>
      <c r="D726" s="1156"/>
      <c r="E726" s="1156"/>
      <c r="F726" s="1156"/>
      <c r="G726" s="1157"/>
      <c r="H726" s="1160"/>
      <c r="I726" s="1160"/>
      <c r="J726" s="1165"/>
      <c r="K726" s="1166"/>
      <c r="L726" s="1174" t="s">
        <v>57</v>
      </c>
      <c r="M726" s="1175"/>
      <c r="N726" s="1176" t="str">
        <f>Master!$E$6</f>
        <v>2021-22</v>
      </c>
      <c r="O726" s="1177"/>
    </row>
    <row r="727" spans="1:16" ht="33.75" customHeight="1">
      <c r="A727" s="1138"/>
      <c r="B727" s="417" t="s">
        <v>200</v>
      </c>
      <c r="C727" s="1228" t="s">
        <v>22</v>
      </c>
      <c r="D727" s="1229"/>
      <c r="E727" s="1229"/>
      <c r="F727" s="1230"/>
      <c r="G727" s="438" t="s">
        <v>181</v>
      </c>
      <c r="H727" s="1231">
        <f>VLOOKUP($A721,'Class-9'!$B$9:$FL$108,4,0)</f>
        <v>0</v>
      </c>
      <c r="I727" s="1231"/>
      <c r="J727" s="1231"/>
      <c r="K727" s="1231"/>
      <c r="L727" s="1231"/>
      <c r="M727" s="1231"/>
      <c r="N727" s="1231"/>
      <c r="O727" s="1232"/>
    </row>
    <row r="728" spans="1:16" ht="33.75" customHeight="1">
      <c r="A728" s="1138"/>
      <c r="B728" s="417" t="s">
        <v>200</v>
      </c>
      <c r="C728" s="1233" t="s">
        <v>24</v>
      </c>
      <c r="D728" s="1234"/>
      <c r="E728" s="1234"/>
      <c r="F728" s="1235"/>
      <c r="G728" s="439" t="s">
        <v>181</v>
      </c>
      <c r="H728" s="1236">
        <f>VLOOKUP($A721,'Class-9'!$B$9:$FL$108,7,0)</f>
        <v>0</v>
      </c>
      <c r="I728" s="1236"/>
      <c r="J728" s="1236"/>
      <c r="K728" s="1236"/>
      <c r="L728" s="1236"/>
      <c r="M728" s="1236"/>
      <c r="N728" s="1236"/>
      <c r="O728" s="1237"/>
    </row>
    <row r="729" spans="1:16" ht="33.75" customHeight="1">
      <c r="A729" s="1138"/>
      <c r="B729" s="417" t="s">
        <v>200</v>
      </c>
      <c r="C729" s="1233" t="s">
        <v>25</v>
      </c>
      <c r="D729" s="1234"/>
      <c r="E729" s="1234"/>
      <c r="F729" s="1235"/>
      <c r="G729" s="439" t="s">
        <v>181</v>
      </c>
      <c r="H729" s="1236">
        <f>VLOOKUP($A721,'Class-9'!$B$9:$FL$108,8,0)</f>
        <v>0</v>
      </c>
      <c r="I729" s="1236"/>
      <c r="J729" s="1236"/>
      <c r="K729" s="1236"/>
      <c r="L729" s="1236"/>
      <c r="M729" s="1236"/>
      <c r="N729" s="1236"/>
      <c r="O729" s="1237"/>
    </row>
    <row r="730" spans="1:16" ht="33.75" customHeight="1">
      <c r="A730" s="1138"/>
      <c r="B730" s="417" t="s">
        <v>200</v>
      </c>
      <c r="C730" s="1233" t="s">
        <v>58</v>
      </c>
      <c r="D730" s="1234"/>
      <c r="E730" s="1234"/>
      <c r="F730" s="1235"/>
      <c r="G730" s="439" t="s">
        <v>181</v>
      </c>
      <c r="H730" s="1236">
        <f>VLOOKUP($A721,'Class-9'!$B$9:$FL$108,9,0)</f>
        <v>0</v>
      </c>
      <c r="I730" s="1236"/>
      <c r="J730" s="1236"/>
      <c r="K730" s="1236"/>
      <c r="L730" s="1236"/>
      <c r="M730" s="1236"/>
      <c r="N730" s="1236"/>
      <c r="O730" s="1237"/>
    </row>
    <row r="731" spans="1:16" ht="33.75" customHeight="1">
      <c r="A731" s="1138"/>
      <c r="B731" s="417" t="s">
        <v>200</v>
      </c>
      <c r="C731" s="1233" t="s">
        <v>59</v>
      </c>
      <c r="D731" s="1234"/>
      <c r="E731" s="1234"/>
      <c r="F731" s="1235"/>
      <c r="G731" s="439" t="s">
        <v>181</v>
      </c>
      <c r="H731" s="1238" t="str">
        <f>CONCATENATE('Class-9'!$G$4,'Class-9'!$J$4)</f>
        <v>9(A)</v>
      </c>
      <c r="I731" s="1236"/>
      <c r="J731" s="1236"/>
      <c r="K731" s="1236"/>
      <c r="L731" s="1236"/>
      <c r="M731" s="1236"/>
      <c r="N731" s="1236"/>
      <c r="O731" s="1237"/>
    </row>
    <row r="732" spans="1:16" ht="33.75" customHeight="1" thickBot="1">
      <c r="A732" s="1138"/>
      <c r="B732" s="417" t="s">
        <v>200</v>
      </c>
      <c r="C732" s="1239" t="s">
        <v>27</v>
      </c>
      <c r="D732" s="1240"/>
      <c r="E732" s="1240"/>
      <c r="F732" s="1241"/>
      <c r="G732" s="440" t="s">
        <v>181</v>
      </c>
      <c r="H732" s="1242">
        <f>VLOOKUP($A721,'Class-9'!$B$9:$FL$108,10,0)</f>
        <v>0</v>
      </c>
      <c r="I732" s="1242"/>
      <c r="J732" s="1242"/>
      <c r="K732" s="1242"/>
      <c r="L732" s="1242"/>
      <c r="M732" s="1242"/>
      <c r="N732" s="1242"/>
      <c r="O732" s="1243"/>
    </row>
    <row r="733" spans="1:16" ht="33.75" customHeight="1">
      <c r="A733" s="1138"/>
      <c r="B733" s="417" t="s">
        <v>200</v>
      </c>
      <c r="C733" s="1244" t="s">
        <v>60</v>
      </c>
      <c r="D733" s="1245"/>
      <c r="E733" s="1248" t="s">
        <v>81</v>
      </c>
      <c r="F733" s="1248" t="s">
        <v>82</v>
      </c>
      <c r="G733" s="1250" t="s">
        <v>32</v>
      </c>
      <c r="H733" s="1252" t="s">
        <v>61</v>
      </c>
      <c r="I733" s="1252"/>
      <c r="J733" s="1253"/>
      <c r="K733" s="1254" t="s">
        <v>97</v>
      </c>
      <c r="L733" s="1255"/>
      <c r="M733" s="1256"/>
      <c r="N733" s="1248" t="s">
        <v>88</v>
      </c>
      <c r="O733" s="1218" t="s">
        <v>118</v>
      </c>
    </row>
    <row r="734" spans="1:16" ht="33.75" customHeight="1">
      <c r="A734" s="1138"/>
      <c r="B734" s="417" t="s">
        <v>200</v>
      </c>
      <c r="C734" s="1246"/>
      <c r="D734" s="1247"/>
      <c r="E734" s="1249"/>
      <c r="F734" s="1249"/>
      <c r="G734" s="1251"/>
      <c r="H734" s="468" t="s">
        <v>31</v>
      </c>
      <c r="I734" s="470" t="s">
        <v>194</v>
      </c>
      <c r="J734" s="469" t="s">
        <v>32</v>
      </c>
      <c r="K734" s="468" t="s">
        <v>31</v>
      </c>
      <c r="L734" s="470" t="s">
        <v>194</v>
      </c>
      <c r="M734" s="469" t="s">
        <v>32</v>
      </c>
      <c r="N734" s="1249"/>
      <c r="O734" s="1219"/>
    </row>
    <row r="735" spans="1:16" ht="48" customHeight="1" thickBot="1">
      <c r="A735" s="1138"/>
      <c r="B735" s="417" t="s">
        <v>200</v>
      </c>
      <c r="C735" s="1102" t="s">
        <v>62</v>
      </c>
      <c r="D735" s="1103"/>
      <c r="E735" s="441">
        <f>'Class-9'!$L$7</f>
        <v>10</v>
      </c>
      <c r="F735" s="441">
        <f>'Class-9'!$M$7</f>
        <v>10</v>
      </c>
      <c r="G735" s="442">
        <f>SUM(E735:F735)</f>
        <v>20</v>
      </c>
      <c r="H735" s="441">
        <f>'Class-9'!$O$7</f>
        <v>24</v>
      </c>
      <c r="I735" s="441">
        <f>'Class-9'!$P$7</f>
        <v>6</v>
      </c>
      <c r="J735" s="442">
        <f>SUM(H735:I735)</f>
        <v>30</v>
      </c>
      <c r="K735" s="441">
        <f>'Class-9'!$R$7</f>
        <v>40</v>
      </c>
      <c r="L735" s="441">
        <f>'Class-9'!$S$7</f>
        <v>10</v>
      </c>
      <c r="M735" s="442">
        <f>SUM(K735:L735)</f>
        <v>50</v>
      </c>
      <c r="N735" s="441">
        <f>SUM(G735,J735,M735)</f>
        <v>100</v>
      </c>
      <c r="O735" s="1220"/>
    </row>
    <row r="736" spans="1:16" ht="48" customHeight="1">
      <c r="A736" s="1138"/>
      <c r="B736" s="417" t="s">
        <v>200</v>
      </c>
      <c r="C736" s="1104" t="str">
        <f>'Class-9'!$L$3</f>
        <v>HINDI</v>
      </c>
      <c r="D736" s="1105"/>
      <c r="E736" s="443">
        <f>IF($J724="TC",0,IF($J724="Nso",0,VLOOKUP($A721,'Class-9'!$B$9:$FL$108,11,0)))</f>
        <v>0</v>
      </c>
      <c r="F736" s="443">
        <f>IF($J724="TC",0,IF($J724="Nso",0,VLOOKUP($A721,'Class-9'!$B$9:$FL$108,12,0)))</f>
        <v>0</v>
      </c>
      <c r="G736" s="444">
        <f t="shared" ref="G736:G743" si="72">SUM(E736:F736)</f>
        <v>0</v>
      </c>
      <c r="H736" s="443">
        <f>IF($J724="TC",0,IF($J724="Nso",0,VLOOKUP($A721,'Class-9'!$B$9:$FL$108,14,0)))</f>
        <v>0</v>
      </c>
      <c r="I736" s="443">
        <f>IF($J724="TC",0,IF($J724="Nso",0,VLOOKUP($A721,'Class-9'!$B$9:$FL$108,15,0)))</f>
        <v>0</v>
      </c>
      <c r="J736" s="444">
        <f t="shared" ref="J736:J743" si="73">SUM(H736:I736)</f>
        <v>0</v>
      </c>
      <c r="K736" s="443">
        <f>IF($J724="TC",0,IF($J724="Nso",0,VLOOKUP($A721,'Class-9'!$B$9:$FL$108,17,0)))</f>
        <v>0</v>
      </c>
      <c r="L736" s="443">
        <f>IF($J724="Nso",0,VLOOKUP($A721,'Class-9'!$B$9:$FL$108,18,0))</f>
        <v>0</v>
      </c>
      <c r="M736" s="444">
        <f t="shared" ref="M736:M743" si="74">SUM(K736:L736)</f>
        <v>0</v>
      </c>
      <c r="N736" s="443">
        <f t="shared" ref="N736:N743" si="75">SUM(G736,J736,M736)</f>
        <v>0</v>
      </c>
      <c r="O736" s="457" t="str">
        <f>IF($J724="TC",0,IF($J724="Nso",0,VLOOKUP($A721,'Class-9'!$B$9:$FL$108,24,0)))</f>
        <v/>
      </c>
    </row>
    <row r="737" spans="1:15" ht="48" customHeight="1" thickBot="1">
      <c r="A737" s="1138"/>
      <c r="B737" s="417" t="s">
        <v>200</v>
      </c>
      <c r="C737" s="1106" t="str">
        <f>'Class-9'!$Z$3</f>
        <v>ENGLISH</v>
      </c>
      <c r="D737" s="1107"/>
      <c r="E737" s="445">
        <f>IF($J724="TC",0,IF($J724="Nso",0,VLOOKUP($A721,'Class-9'!$B$9:$FL$108,25,0)))</f>
        <v>0</v>
      </c>
      <c r="F737" s="445">
        <f>IF($J724="TC",0,IF($J724="Nso",0,VLOOKUP($A721,'Class-9'!$B$9:$FL$108,26,0)))</f>
        <v>0</v>
      </c>
      <c r="G737" s="446">
        <f t="shared" si="72"/>
        <v>0</v>
      </c>
      <c r="H737" s="447">
        <f>IF($J724="TC",0,IF($J724="Nso",0,VLOOKUP($A721,'Class-9'!$B$9:$FL$108,28,0)))</f>
        <v>0</v>
      </c>
      <c r="I737" s="445">
        <f>IF($J724="TC",0,IF($J724="Nso",0,VLOOKUP($A721,'Class-9'!$B$9:$FL$108,29,0)))</f>
        <v>0</v>
      </c>
      <c r="J737" s="446">
        <f t="shared" si="73"/>
        <v>0</v>
      </c>
      <c r="K737" s="445">
        <f>IF($J724="TC",0,IF($J724="Nso",0,VLOOKUP($A721,'Class-9'!$B$9:$FL$108,31,0)))</f>
        <v>0</v>
      </c>
      <c r="L737" s="445">
        <f>IF($J724="Nso",0,VLOOKUP($A721,'Class-9'!$B$9:$FL$108,32,0))</f>
        <v>0</v>
      </c>
      <c r="M737" s="446">
        <f t="shared" si="74"/>
        <v>0</v>
      </c>
      <c r="N737" s="445">
        <f t="shared" si="75"/>
        <v>0</v>
      </c>
      <c r="O737" s="458" t="str">
        <f>IF($J724="TC",0,IF($J724="Nso",0,VLOOKUP($A721,'Class-9'!$B$9:$FL$108,38,0)))</f>
        <v/>
      </c>
    </row>
    <row r="738" spans="1:15" ht="48" customHeight="1" thickBot="1">
      <c r="A738" s="1138"/>
      <c r="B738" s="417" t="s">
        <v>200</v>
      </c>
      <c r="C738" s="1108" t="s">
        <v>62</v>
      </c>
      <c r="D738" s="1109"/>
      <c r="E738" s="448">
        <f>'Class-9'!$AN$7</f>
        <v>20</v>
      </c>
      <c r="F738" s="448">
        <f>'Class-9'!$AO$7</f>
        <v>20</v>
      </c>
      <c r="G738" s="449">
        <f t="shared" si="72"/>
        <v>40</v>
      </c>
      <c r="H738" s="448">
        <f>'Class-9'!$AQ$7</f>
        <v>48</v>
      </c>
      <c r="I738" s="448">
        <f>'Class-9'!$AR$7</f>
        <v>12</v>
      </c>
      <c r="J738" s="449">
        <f t="shared" si="73"/>
        <v>60</v>
      </c>
      <c r="K738" s="448">
        <f>'Class-9'!$AT$7</f>
        <v>80</v>
      </c>
      <c r="L738" s="448">
        <f>'Class-9'!$AU$7</f>
        <v>20</v>
      </c>
      <c r="M738" s="449">
        <f t="shared" si="74"/>
        <v>100</v>
      </c>
      <c r="N738" s="448">
        <f t="shared" si="75"/>
        <v>200</v>
      </c>
      <c r="O738" s="427" t="s">
        <v>201</v>
      </c>
    </row>
    <row r="739" spans="1:15" ht="48" customHeight="1">
      <c r="A739" s="1138"/>
      <c r="B739" s="417" t="s">
        <v>200</v>
      </c>
      <c r="C739" s="1110" t="str">
        <f>'Class-9'!$AN$3</f>
        <v>SANSKRIT-I</v>
      </c>
      <c r="D739" s="1111"/>
      <c r="E739" s="443">
        <f>IF($J724="TC",0,IF($J724="Nso",0,VLOOKUP($A721,'Class-9'!$B$9:$FL$108,39,0)))</f>
        <v>0</v>
      </c>
      <c r="F739" s="443">
        <f>IF($J724="TC",0,IF($J724="TC",0,IF($J724="Nso",0,VLOOKUP($A721,'Class-9'!$B$9:$FL$108,40,0))))</f>
        <v>0</v>
      </c>
      <c r="G739" s="450">
        <f t="shared" si="72"/>
        <v>0</v>
      </c>
      <c r="H739" s="451">
        <f>IF($J724="TC",0,IF($J724="Nso",0,VLOOKUP($A721,'Class-9'!$B$9:$FL$108,42,0)))</f>
        <v>0</v>
      </c>
      <c r="I739" s="443">
        <f>IF($J724="TC",0,IF($J724="Nso",0,VLOOKUP($A721,'Class-9'!$B$9:$FL$108,43,0)))</f>
        <v>0</v>
      </c>
      <c r="J739" s="450">
        <f t="shared" si="73"/>
        <v>0</v>
      </c>
      <c r="K739" s="443">
        <f>IF($J724="TC",0,IF($J724="Nso",0,VLOOKUP($A721,'Class-9'!$B$9:$FL$108,45,0)))</f>
        <v>0</v>
      </c>
      <c r="L739" s="443">
        <f>IF($J724="Nso",0,VLOOKUP($A721,'Class-9'!$B$9:$FL$108,46,0))</f>
        <v>0</v>
      </c>
      <c r="M739" s="450">
        <f t="shared" si="74"/>
        <v>0</v>
      </c>
      <c r="N739" s="443">
        <f t="shared" si="75"/>
        <v>0</v>
      </c>
      <c r="O739" s="457" t="str">
        <f>IF($J724="TC",0,IF($J724="Nso",0,VLOOKUP($A721,'Class-9'!$B$9:$FL$108,52,0)))</f>
        <v/>
      </c>
    </row>
    <row r="740" spans="1:15" ht="48" customHeight="1">
      <c r="A740" s="1138"/>
      <c r="B740" s="417" t="s">
        <v>200</v>
      </c>
      <c r="C740" s="1112" t="str">
        <f>'Class-9'!$BB$3</f>
        <v>SANSKRIT-II</v>
      </c>
      <c r="D740" s="1113"/>
      <c r="E740" s="443">
        <f>IF($J724="TC",0,IF($J724="Nso",0,VLOOKUP($A721,'Class-9'!$B$9:$FL$108,53,0)))</f>
        <v>0</v>
      </c>
      <c r="F740" s="443">
        <f>IF($J724="TC",0,IF($J724="Nso",0,VLOOKUP($A721,'Class-9'!$B$9:$FL$108,54,0)))</f>
        <v>0</v>
      </c>
      <c r="G740" s="452">
        <f t="shared" si="72"/>
        <v>0</v>
      </c>
      <c r="H740" s="453">
        <f>IF($J724="TC",0,IF($J724="Nso",0,VLOOKUP($A721,'Class-9'!$B$9:$FL$108,56,0)))</f>
        <v>0</v>
      </c>
      <c r="I740" s="443">
        <f>IF($J724="TC",0,IF($J724="Nso",0,VLOOKUP($A721,'Class-9'!$B$9:$FL$108,57,0)))</f>
        <v>0</v>
      </c>
      <c r="J740" s="452">
        <f t="shared" si="73"/>
        <v>0</v>
      </c>
      <c r="K740" s="443">
        <f>IF($J724="TC",0,IF($J724="Nso",0,VLOOKUP($A721,'Class-9'!$B$9:$FL$108,59,0)))</f>
        <v>0</v>
      </c>
      <c r="L740" s="443">
        <f>IF($J724="Nso",0,VLOOKUP($A721,'Class-9'!$B$9:$FL$108,60,0))</f>
        <v>0</v>
      </c>
      <c r="M740" s="452">
        <f t="shared" si="74"/>
        <v>0</v>
      </c>
      <c r="N740" s="443">
        <f t="shared" si="75"/>
        <v>0</v>
      </c>
      <c r="O740" s="457" t="str">
        <f>IF($J724="TC",0,IF($J724="Nso",0,VLOOKUP($A721,'Class-9'!$B$9:$FL$108,66,0)))</f>
        <v/>
      </c>
    </row>
    <row r="741" spans="1:15" ht="48" customHeight="1">
      <c r="A741" s="1138"/>
      <c r="B741" s="417" t="s">
        <v>200</v>
      </c>
      <c r="C741" s="1112" t="str">
        <f>'Class-9'!$BP$3</f>
        <v>MATHEMATICS</v>
      </c>
      <c r="D741" s="1113"/>
      <c r="E741" s="443">
        <f>IF($J724="TC",0,IF($J724="Nso",0,VLOOKUP($A721,'Class-9'!$B$9:$FL$108,67,0)))</f>
        <v>0</v>
      </c>
      <c r="F741" s="443">
        <f>IF($J724="TC",0,IF($J724="Nso",0,VLOOKUP($A721,'Class-9'!$B$9:$FL$108,68,0)))</f>
        <v>0</v>
      </c>
      <c r="G741" s="452">
        <f t="shared" si="72"/>
        <v>0</v>
      </c>
      <c r="H741" s="453">
        <f>IF($J724="TC",0,IF($J724="Nso",0,VLOOKUP($A721,'Class-9'!$B$9:$FL$108,70,0)))</f>
        <v>0</v>
      </c>
      <c r="I741" s="443">
        <f>IF($J724="TC",0,IF($J724="Nso",0,VLOOKUP($A721,'Class-9'!$B$9:$FL$108,71,0)))</f>
        <v>0</v>
      </c>
      <c r="J741" s="452">
        <f t="shared" si="73"/>
        <v>0</v>
      </c>
      <c r="K741" s="443">
        <f>IF($J724="TC",0,IF($J724="Nso",0,VLOOKUP($A721,'Class-9'!$B$9:$FL$108,73,0)))</f>
        <v>0</v>
      </c>
      <c r="L741" s="443">
        <f>IF($J724="Nso",0,VLOOKUP($A721,'Class-9'!$B$9:$FL$108,74,0))</f>
        <v>0</v>
      </c>
      <c r="M741" s="452">
        <f t="shared" si="74"/>
        <v>0</v>
      </c>
      <c r="N741" s="443">
        <f t="shared" si="75"/>
        <v>0</v>
      </c>
      <c r="O741" s="457" t="str">
        <f>IF($J724="TC",0,IF($J724="Nso",0,VLOOKUP($A721,'Class-9'!$B$9:$FL$108,80,0)))</f>
        <v/>
      </c>
    </row>
    <row r="742" spans="1:15" ht="48" customHeight="1">
      <c r="A742" s="1138"/>
      <c r="B742" s="417" t="s">
        <v>200</v>
      </c>
      <c r="C742" s="1114" t="str">
        <f>'Class-9'!$CD$3</f>
        <v>SCIENCE</v>
      </c>
      <c r="D742" s="1115"/>
      <c r="E742" s="454">
        <f>IF($J724="TC",0,IF($J724="Nso",0,VLOOKUP($A721,'Class-9'!$B$9:$FL$108,81,0)))</f>
        <v>0</v>
      </c>
      <c r="F742" s="454">
        <f>IF($J724="TC",0,IF($J724="Nso",0,VLOOKUP($A721,'Class-9'!$B$9:$FL$108,82,0)))</f>
        <v>0</v>
      </c>
      <c r="G742" s="455">
        <f t="shared" si="72"/>
        <v>0</v>
      </c>
      <c r="H742" s="456">
        <f>IF($J724="TC",0,IF($J724="Nso",0,VLOOKUP($A721,'Class-9'!$B$9:$FL$108,84,0)))</f>
        <v>0</v>
      </c>
      <c r="I742" s="454">
        <f>IF($J724="TC",0,IF($J724="Nso",0,VLOOKUP($A721,'Class-9'!$B$9:$FL$108,85,0)))</f>
        <v>0</v>
      </c>
      <c r="J742" s="455">
        <f t="shared" si="73"/>
        <v>0</v>
      </c>
      <c r="K742" s="454">
        <f>IF($J724="TC",0,IF($J724="Nso",0,VLOOKUP($A721,'Class-9'!$B$9:$FL$108,87,0)))</f>
        <v>0</v>
      </c>
      <c r="L742" s="454">
        <f>IF($J724="Nso",0,VLOOKUP($A721,'Class-9'!$B$9:$FL$108,88,0))</f>
        <v>0</v>
      </c>
      <c r="M742" s="455">
        <f t="shared" si="74"/>
        <v>0</v>
      </c>
      <c r="N742" s="454">
        <f t="shared" si="75"/>
        <v>0</v>
      </c>
      <c r="O742" s="459" t="str">
        <f>IF($J724="TC",0,IF($J724="Nso",0,VLOOKUP($A721,'Class-9'!$B$9:$FL$108,94,0)))</f>
        <v/>
      </c>
    </row>
    <row r="743" spans="1:15" ht="48" customHeight="1" thickBot="1">
      <c r="A743" s="1138"/>
      <c r="B743" s="417" t="s">
        <v>200</v>
      </c>
      <c r="C743" s="1114" t="str">
        <f>'Class-9'!$CR$3</f>
        <v>SOCIAL SCIENCE</v>
      </c>
      <c r="D743" s="1115"/>
      <c r="E743" s="454">
        <f>IF($J725="TC",0,IF($J724="Nso",0,VLOOKUP($A721,'Class-9'!$B$9:$FL$108,95,0)))</f>
        <v>0</v>
      </c>
      <c r="F743" s="454">
        <f>IF($J725="TC",0,IF($J724="Nso",0,VLOOKUP($A721,'Class-9'!$B$9:$FL$108,96,0)))</f>
        <v>0</v>
      </c>
      <c r="G743" s="455">
        <f t="shared" si="72"/>
        <v>0</v>
      </c>
      <c r="H743" s="456">
        <f>IF($J725="TC",0,IF($J724="Nso",0,VLOOKUP($A721,'Class-9'!$B$9:$FL$108,98,0)))</f>
        <v>0</v>
      </c>
      <c r="I743" s="454">
        <f>IF($J725="TC",0,IF($J724="Nso",0,VLOOKUP($A721,'Class-9'!$B$9:$FL$108,99,0)))</f>
        <v>0</v>
      </c>
      <c r="J743" s="455">
        <f t="shared" si="73"/>
        <v>0</v>
      </c>
      <c r="K743" s="454">
        <f>IF($J725="TC",0,IF($J724="Nso",0,VLOOKUP($A721,'Class-9'!$B$9:$FL$108,101,0)))</f>
        <v>0</v>
      </c>
      <c r="L743" s="454">
        <f>IF($J725="Nso",0,VLOOKUP($A721,'Class-9'!$B$9:$FL$108,102,0))</f>
        <v>0</v>
      </c>
      <c r="M743" s="455">
        <f t="shared" si="74"/>
        <v>0</v>
      </c>
      <c r="N743" s="454">
        <f t="shared" si="75"/>
        <v>0</v>
      </c>
      <c r="O743" s="459" t="str">
        <f>IF($J725="TC",0,IF($J724="Nso",0,VLOOKUP($A721,'Class-9'!$B$9:$FL$108,108,0)))</f>
        <v/>
      </c>
    </row>
    <row r="744" spans="1:15" ht="33.75" customHeight="1">
      <c r="A744" s="1138"/>
      <c r="B744" s="417" t="s">
        <v>200</v>
      </c>
      <c r="C744" s="1116" t="s">
        <v>89</v>
      </c>
      <c r="D744" s="1117"/>
      <c r="E744" s="1118"/>
      <c r="F744" s="1122" t="s">
        <v>90</v>
      </c>
      <c r="G744" s="1123"/>
      <c r="H744" s="1124" t="s">
        <v>91</v>
      </c>
      <c r="I744" s="1125"/>
      <c r="J744" s="1126" t="s">
        <v>47</v>
      </c>
      <c r="K744" s="1127"/>
      <c r="L744" s="415" t="s">
        <v>111</v>
      </c>
      <c r="M744" s="1221" t="s">
        <v>45</v>
      </c>
      <c r="N744" s="1222"/>
      <c r="O744" s="416" t="s">
        <v>49</v>
      </c>
    </row>
    <row r="745" spans="1:15" ht="33.75" customHeight="1" thickBot="1">
      <c r="A745" s="1138"/>
      <c r="B745" s="417" t="s">
        <v>200</v>
      </c>
      <c r="C745" s="1119"/>
      <c r="D745" s="1120"/>
      <c r="E745" s="1121"/>
      <c r="F745" s="1130">
        <f>IF($J724="TC",0,IF($J724="Nso",0,VLOOKUP($A721,'Class-9'!$B$9:$FL$108,160,0)))</f>
        <v>0</v>
      </c>
      <c r="G745" s="1131"/>
      <c r="H745" s="1130">
        <f>IF($J724="TC",0,IF($J724="Nso",0,VLOOKUP($A721,'Class-9'!$B$9:$FL$108,161,0)))</f>
        <v>0</v>
      </c>
      <c r="I745" s="1131"/>
      <c r="J745" s="1132">
        <f>IF($J724="TC",0,IF($J724="Nso",0,VLOOKUP($A721,'Class-9'!$B$9:$FL$108,162,0)))</f>
        <v>0</v>
      </c>
      <c r="K745" s="1133"/>
      <c r="L745" s="259" t="str">
        <f>IF($J724="TC",0,IF($J724="Nso",0,VLOOKUP($A721,'Class-9'!$B$9:$FL$108,163,0)))</f>
        <v/>
      </c>
      <c r="M745" s="1223" t="str">
        <f>IF($J724="TC","TC",IF($J724="Nso","NSO",VLOOKUP($A721,'Class-9'!$B$9:$FL$108,164,0)))</f>
        <v/>
      </c>
      <c r="N745" s="1224"/>
      <c r="O745" s="462" t="str">
        <f>IF($J724="Nso",0,VLOOKUP($A721,'Class-9'!$B$9:$FL$108,166,0))</f>
        <v/>
      </c>
    </row>
    <row r="746" spans="1:15" ht="33.75" customHeight="1">
      <c r="A746" s="1138"/>
      <c r="B746" s="417" t="s">
        <v>200</v>
      </c>
      <c r="C746" s="1061" t="s">
        <v>64</v>
      </c>
      <c r="D746" s="1062"/>
      <c r="E746" s="1062"/>
      <c r="F746" s="1062"/>
      <c r="G746" s="1062"/>
      <c r="H746" s="1063"/>
      <c r="I746" s="1064" t="s">
        <v>65</v>
      </c>
      <c r="J746" s="1065"/>
      <c r="K746" s="1065"/>
      <c r="L746" s="460">
        <f>VLOOKUP($A721,'Class-9'!$B$9:$FL$108,157,0)</f>
        <v>0</v>
      </c>
      <c r="M746" s="1066" t="s">
        <v>121</v>
      </c>
      <c r="N746" s="1067"/>
      <c r="O746" s="1068"/>
    </row>
    <row r="747" spans="1:15" ht="33.75" customHeight="1" thickBot="1">
      <c r="A747" s="1138"/>
      <c r="B747" s="417" t="s">
        <v>200</v>
      </c>
      <c r="C747" s="1069" t="s">
        <v>60</v>
      </c>
      <c r="D747" s="1070"/>
      <c r="E747" s="1070"/>
      <c r="F747" s="1071" t="s">
        <v>192</v>
      </c>
      <c r="G747" s="1071"/>
      <c r="H747" s="260" t="s">
        <v>53</v>
      </c>
      <c r="I747" s="1072" t="s">
        <v>66</v>
      </c>
      <c r="J747" s="1073"/>
      <c r="K747" s="1073"/>
      <c r="L747" s="461">
        <f>VLOOKUP($A721,'Class-9'!$B$9:$FL$108,158,0)</f>
        <v>0</v>
      </c>
      <c r="M747" s="1074" t="str">
        <f>IF($J724="TC",0,IF($J724="Nso",0,VLOOKUP($A721,'Class-9'!$B$9:$FL$108,159,0)))</f>
        <v/>
      </c>
      <c r="N747" s="1075"/>
      <c r="O747" s="1076"/>
    </row>
    <row r="748" spans="1:15" ht="33.75" customHeight="1">
      <c r="A748" s="1138"/>
      <c r="B748" s="417" t="s">
        <v>200</v>
      </c>
      <c r="C748" s="1069"/>
      <c r="D748" s="1070"/>
      <c r="E748" s="1070"/>
      <c r="F748" s="1071"/>
      <c r="G748" s="1071"/>
      <c r="H748" s="261" t="s">
        <v>119</v>
      </c>
      <c r="I748" s="1077" t="s">
        <v>67</v>
      </c>
      <c r="J748" s="1078"/>
      <c r="K748" s="1078"/>
      <c r="L748" s="1079">
        <f>IF($J724="TC","Transferred",IF($J724="Nso","NameSeparated",VLOOKUP($A721,'Class-9'!$B$9:$FL$108,167,0)))</f>
        <v>0</v>
      </c>
      <c r="M748" s="1079"/>
      <c r="N748" s="1079"/>
      <c r="O748" s="1080"/>
    </row>
    <row r="749" spans="1:15" ht="33.75" customHeight="1">
      <c r="A749" s="1138"/>
      <c r="B749" s="417" t="s">
        <v>200</v>
      </c>
      <c r="C749" s="1081" t="str">
        <f>'Class-9'!$DF$3</f>
        <v>Foundation Of Information Tech.</v>
      </c>
      <c r="D749" s="1082"/>
      <c r="E749" s="1083"/>
      <c r="F749" s="1217" t="str">
        <f>IF($J724="TC",0,IF($J724="Nso",0,VLOOKUP($A721,'Class-9'!$B$9:$GP$108,185,0)))</f>
        <v>0/200</v>
      </c>
      <c r="G749" s="1217"/>
      <c r="H749" s="463" t="str">
        <f>IF($J724="TC",0,IF($J724="Nso",0,VLOOKUP($A721,'Class-9'!$B$9:$GP$108,120,0)))</f>
        <v/>
      </c>
      <c r="I749" s="1085" t="s">
        <v>79</v>
      </c>
      <c r="J749" s="1086"/>
      <c r="K749" s="1086"/>
      <c r="L749" s="1087">
        <f>'Class-9'!$T$2</f>
        <v>44676</v>
      </c>
      <c r="M749" s="1088"/>
      <c r="N749" s="1088"/>
      <c r="O749" s="1089"/>
    </row>
    <row r="750" spans="1:15" ht="33.75" customHeight="1">
      <c r="A750" s="1138"/>
      <c r="B750" s="417" t="s">
        <v>200</v>
      </c>
      <c r="C750" s="1090" t="str">
        <f>'Class-9'!$DR$3</f>
        <v>Health &amp; Phy. Edu.</v>
      </c>
      <c r="D750" s="1084"/>
      <c r="E750" s="1084"/>
      <c r="F750" s="1207" t="str">
        <f>IF($J724="TC",0,IF($J724="Nso",0,VLOOKUP($A721,'Class-9'!$B$9:$GP$108,189,0)))</f>
        <v>0/200</v>
      </c>
      <c r="G750" s="1208"/>
      <c r="H750" s="463" t="str">
        <f>IF($J724="TC",0,IF($J724="Nso",0,VLOOKUP($A721,'Class-9'!$B$9:$GP$108,132,0)))</f>
        <v/>
      </c>
      <c r="I750" s="1091"/>
      <c r="J750" s="1092"/>
      <c r="K750" s="1092"/>
      <c r="L750" s="1092"/>
      <c r="M750" s="1092"/>
      <c r="N750" s="1092"/>
      <c r="O750" s="1093"/>
    </row>
    <row r="751" spans="1:15" ht="33.75" customHeight="1">
      <c r="A751" s="1138"/>
      <c r="B751" s="417" t="s">
        <v>200</v>
      </c>
      <c r="C751" s="1028" t="str">
        <f>'Class-9'!$ED$3</f>
        <v>S.U.P.W.</v>
      </c>
      <c r="D751" s="1029"/>
      <c r="E751" s="1029"/>
      <c r="F751" s="1207" t="str">
        <f>IF($J724="TC",0,IF($J724="Nso",0,VLOOKUP($A721,'Class-9'!$B$9:$GP$108,193,0)))</f>
        <v>0/100</v>
      </c>
      <c r="G751" s="1208"/>
      <c r="H751" s="463" t="str">
        <f>IF($J724="TC",0,IF($J724="Nso",0,VLOOKUP($A721,'Class-9'!$B$9:$GP$108,138,0)))</f>
        <v/>
      </c>
      <c r="I751" s="1094"/>
      <c r="J751" s="1095"/>
      <c r="K751" s="1095"/>
      <c r="L751" s="1095"/>
      <c r="M751" s="1095"/>
      <c r="N751" s="1095"/>
      <c r="O751" s="1096"/>
    </row>
    <row r="752" spans="1:15" ht="33.75" customHeight="1">
      <c r="A752" s="1138"/>
      <c r="B752" s="417" t="s">
        <v>200</v>
      </c>
      <c r="C752" s="1028" t="str">
        <f>'Class-9'!$EJ$3</f>
        <v>ART EDUCATION</v>
      </c>
      <c r="D752" s="1029"/>
      <c r="E752" s="1029"/>
      <c r="F752" s="1207" t="str">
        <f>IF($J723="TC",0,IF($J723="Nso",0,VLOOKUP($A721,'Class-9'!$B$9:$GP$108,197,0)))</f>
        <v>0/100</v>
      </c>
      <c r="G752" s="1208"/>
      <c r="H752" s="463" t="str">
        <f>IF($J723="TC",0,IF($J723="Nso",0,VLOOKUP($A721,'Class-9'!$B$9:$GP$108,144,0)))</f>
        <v/>
      </c>
      <c r="I752" s="1032" t="s">
        <v>92</v>
      </c>
      <c r="J752" s="1033"/>
      <c r="K752" s="1033"/>
      <c r="L752" s="1033"/>
      <c r="M752" s="1033"/>
      <c r="N752" s="1033"/>
      <c r="O752" s="1034"/>
    </row>
    <row r="753" spans="1:16" ht="33.75" customHeight="1" thickBot="1">
      <c r="A753" s="1138"/>
      <c r="B753" s="417" t="s">
        <v>200</v>
      </c>
      <c r="C753" s="1035" t="str">
        <f>'Class-9'!$EP$3</f>
        <v>H &amp; C RAJ</v>
      </c>
      <c r="D753" s="1036"/>
      <c r="E753" s="1036"/>
      <c r="F753" s="1209" t="str">
        <f>IF($J724="TC",0,IF($J724="Nso",0,VLOOKUP($A721,'Class-9'!$B$9:$GU$108,201,0)))</f>
        <v>0/200</v>
      </c>
      <c r="G753" s="1210"/>
      <c r="H753" s="464" t="str">
        <f>IF($J724="TC",0,IF($J724="Nso",0,VLOOKUP($A721,'Class-9'!$B$9:$GU$108,156,0)))</f>
        <v/>
      </c>
      <c r="I753" s="1032" t="s">
        <v>73</v>
      </c>
      <c r="J753" s="1033"/>
      <c r="K753" s="1033"/>
      <c r="L753" s="1033"/>
      <c r="M753" s="1033"/>
      <c r="N753" s="1033"/>
      <c r="O753" s="1034"/>
    </row>
    <row r="754" spans="1:16" ht="33.75" customHeight="1">
      <c r="A754" s="1138"/>
      <c r="B754" s="417" t="s">
        <v>200</v>
      </c>
      <c r="C754" s="1046" t="s">
        <v>204</v>
      </c>
      <c r="D754" s="1047"/>
      <c r="E754" s="1048"/>
      <c r="F754" s="1211" t="s">
        <v>205</v>
      </c>
      <c r="G754" s="1212"/>
      <c r="H754" s="465" t="s">
        <v>34</v>
      </c>
      <c r="I754" s="1039" t="s">
        <v>74</v>
      </c>
      <c r="J754" s="1033"/>
      <c r="K754" s="1033"/>
      <c r="L754" s="1033"/>
      <c r="M754" s="1033"/>
      <c r="N754" s="1033"/>
      <c r="O754" s="1034"/>
    </row>
    <row r="755" spans="1:16" ht="33.75" customHeight="1">
      <c r="A755" s="1138"/>
      <c r="B755" s="417" t="s">
        <v>200</v>
      </c>
      <c r="C755" s="1049"/>
      <c r="D755" s="1050"/>
      <c r="E755" s="1051"/>
      <c r="F755" s="1213" t="s">
        <v>206</v>
      </c>
      <c r="G755" s="1214"/>
      <c r="H755" s="466" t="s">
        <v>203</v>
      </c>
      <c r="I755" s="1040" t="s">
        <v>75</v>
      </c>
      <c r="J755" s="1041"/>
      <c r="K755" s="1041"/>
      <c r="L755" s="1041"/>
      <c r="M755" s="1041"/>
      <c r="N755" s="1041"/>
      <c r="O755" s="1042"/>
    </row>
    <row r="756" spans="1:16" ht="33.75" customHeight="1">
      <c r="A756" s="1138"/>
      <c r="B756" s="417" t="s">
        <v>200</v>
      </c>
      <c r="C756" s="1049"/>
      <c r="D756" s="1050"/>
      <c r="E756" s="1051"/>
      <c r="F756" s="1213" t="s">
        <v>210</v>
      </c>
      <c r="G756" s="1214"/>
      <c r="H756" s="466" t="s">
        <v>68</v>
      </c>
      <c r="I756" s="1043"/>
      <c r="J756" s="1044"/>
      <c r="K756" s="1044"/>
      <c r="L756" s="1044"/>
      <c r="M756" s="1044"/>
      <c r="N756" s="1044"/>
      <c r="O756" s="1045"/>
    </row>
    <row r="757" spans="1:16" ht="33.75" customHeight="1">
      <c r="A757" s="1138"/>
      <c r="B757" s="417" t="s">
        <v>200</v>
      </c>
      <c r="C757" s="1049"/>
      <c r="D757" s="1050"/>
      <c r="E757" s="1051"/>
      <c r="F757" s="1213" t="s">
        <v>211</v>
      </c>
      <c r="G757" s="1214"/>
      <c r="H757" s="466" t="s">
        <v>69</v>
      </c>
      <c r="I757" s="1043"/>
      <c r="J757" s="1044"/>
      <c r="K757" s="1044"/>
      <c r="L757" s="1044"/>
      <c r="M757" s="1044"/>
      <c r="N757" s="1044"/>
      <c r="O757" s="1045"/>
    </row>
    <row r="758" spans="1:16" ht="33.75" customHeight="1">
      <c r="A758" s="1138"/>
      <c r="B758" s="417" t="s">
        <v>200</v>
      </c>
      <c r="C758" s="1049"/>
      <c r="D758" s="1050"/>
      <c r="E758" s="1051"/>
      <c r="F758" s="1213" t="s">
        <v>120</v>
      </c>
      <c r="G758" s="1214"/>
      <c r="H758" s="466" t="s">
        <v>71</v>
      </c>
      <c r="I758" s="1022" t="s">
        <v>93</v>
      </c>
      <c r="J758" s="1023"/>
      <c r="K758" s="1023"/>
      <c r="L758" s="1023"/>
      <c r="M758" s="1023"/>
      <c r="N758" s="1023"/>
      <c r="O758" s="1024"/>
    </row>
    <row r="759" spans="1:16" ht="33.75" customHeight="1" thickBot="1">
      <c r="A759" s="1138"/>
      <c r="B759" s="418" t="s">
        <v>200</v>
      </c>
      <c r="C759" s="1052"/>
      <c r="D759" s="1053"/>
      <c r="E759" s="1054"/>
      <c r="F759" s="1215" t="s">
        <v>208</v>
      </c>
      <c r="G759" s="1216"/>
      <c r="H759" s="467" t="s">
        <v>70</v>
      </c>
      <c r="I759" s="1025"/>
      <c r="J759" s="1026"/>
      <c r="K759" s="1026"/>
      <c r="L759" s="1026"/>
      <c r="M759" s="1026"/>
      <c r="N759" s="1026"/>
      <c r="O759" s="1027"/>
    </row>
    <row r="760" spans="1:16" ht="121.5" customHeight="1" thickTop="1">
      <c r="A760" s="437" t="s">
        <v>191</v>
      </c>
    </row>
    <row r="761" spans="1:16" ht="24.75" customHeight="1" thickBot="1">
      <c r="A761" s="471">
        <f>A721+1</f>
        <v>20</v>
      </c>
      <c r="B761" s="1137" t="s">
        <v>56</v>
      </c>
      <c r="C761" s="1137"/>
      <c r="D761" s="1137"/>
      <c r="E761" s="1137"/>
      <c r="F761" s="1137"/>
      <c r="G761" s="1137"/>
      <c r="H761" s="1137"/>
      <c r="I761" s="1137"/>
      <c r="J761" s="1137"/>
      <c r="K761" s="1137"/>
      <c r="L761" s="1137"/>
      <c r="M761" s="1137"/>
      <c r="N761" s="1137"/>
      <c r="O761" s="1137"/>
    </row>
    <row r="762" spans="1:16" s="430" customFormat="1" ht="66" customHeight="1" thickTop="1">
      <c r="A762" s="1138"/>
      <c r="B762" s="1139"/>
      <c r="C762" s="1140"/>
      <c r="D762" s="1225" t="str">
        <f>Master!$E$8</f>
        <v>Govt. Sr. Secondary School Raimalwada</v>
      </c>
      <c r="E762" s="1226"/>
      <c r="F762" s="1226"/>
      <c r="G762" s="1226"/>
      <c r="H762" s="1226"/>
      <c r="I762" s="1226"/>
      <c r="J762" s="1226"/>
      <c r="K762" s="1226"/>
      <c r="L762" s="1226"/>
      <c r="M762" s="1226"/>
      <c r="N762" s="1226"/>
      <c r="O762" s="1227"/>
    </row>
    <row r="763" spans="1:16" ht="26.25" customHeight="1" thickBot="1">
      <c r="A763" s="1138"/>
      <c r="B763" s="1141"/>
      <c r="C763" s="1142"/>
      <c r="D763" s="1146" t="str">
        <f>Master!$E$11</f>
        <v>P.S.-Bapini (Jodhpur)</v>
      </c>
      <c r="E763" s="1147"/>
      <c r="F763" s="1147"/>
      <c r="G763" s="1147"/>
      <c r="H763" s="1147"/>
      <c r="I763" s="1147"/>
      <c r="J763" s="1147"/>
      <c r="K763" s="1147"/>
      <c r="L763" s="1147"/>
      <c r="M763" s="1147"/>
      <c r="N763" s="1147"/>
      <c r="O763" s="1148"/>
    </row>
    <row r="764" spans="1:16" ht="21.75" customHeight="1">
      <c r="A764" s="1138"/>
      <c r="B764" s="262"/>
      <c r="C764" s="1149" t="s">
        <v>183</v>
      </c>
      <c r="D764" s="1150"/>
      <c r="E764" s="1150"/>
      <c r="F764" s="1150"/>
      <c r="G764" s="1151"/>
      <c r="H764" s="1158" t="s">
        <v>156</v>
      </c>
      <c r="I764" s="1158"/>
      <c r="J764" s="1161">
        <f>VLOOKUP($A761,'Class-9'!$B$9:$K$108,6)</f>
        <v>0</v>
      </c>
      <c r="K764" s="1162"/>
      <c r="L764" s="1167" t="s">
        <v>76</v>
      </c>
      <c r="M764" s="1168"/>
      <c r="N764" s="1169" t="str">
        <f>Master!$E$14</f>
        <v>08151106901</v>
      </c>
      <c r="O764" s="1170"/>
    </row>
    <row r="765" spans="1:16" ht="21.75" customHeight="1">
      <c r="A765" s="1138"/>
      <c r="B765" s="37"/>
      <c r="C765" s="1152"/>
      <c r="D765" s="1153"/>
      <c r="E765" s="1153"/>
      <c r="F765" s="1153"/>
      <c r="G765" s="1154"/>
      <c r="H765" s="1159"/>
      <c r="I765" s="1159"/>
      <c r="J765" s="1163"/>
      <c r="K765" s="1164"/>
      <c r="L765" s="1171" t="s">
        <v>72</v>
      </c>
      <c r="M765" s="1172"/>
      <c r="N765" s="1172"/>
      <c r="O765" s="1173"/>
      <c r="P765" s="104" t="s">
        <v>191</v>
      </c>
    </row>
    <row r="766" spans="1:16" ht="21.75" customHeight="1" thickBot="1">
      <c r="A766" s="1138"/>
      <c r="B766" s="37"/>
      <c r="C766" s="1155"/>
      <c r="D766" s="1156"/>
      <c r="E766" s="1156"/>
      <c r="F766" s="1156"/>
      <c r="G766" s="1157"/>
      <c r="H766" s="1160"/>
      <c r="I766" s="1160"/>
      <c r="J766" s="1165"/>
      <c r="K766" s="1166"/>
      <c r="L766" s="1174" t="s">
        <v>57</v>
      </c>
      <c r="M766" s="1175"/>
      <c r="N766" s="1176" t="str">
        <f>Master!$E$6</f>
        <v>2021-22</v>
      </c>
      <c r="O766" s="1177"/>
    </row>
    <row r="767" spans="1:16" ht="33.75" customHeight="1">
      <c r="A767" s="1138"/>
      <c r="B767" s="417" t="s">
        <v>200</v>
      </c>
      <c r="C767" s="1228" t="s">
        <v>22</v>
      </c>
      <c r="D767" s="1229"/>
      <c r="E767" s="1229"/>
      <c r="F767" s="1230"/>
      <c r="G767" s="438" t="s">
        <v>181</v>
      </c>
      <c r="H767" s="1231">
        <f>VLOOKUP($A761,'Class-9'!$B$9:$FL$108,4,0)</f>
        <v>0</v>
      </c>
      <c r="I767" s="1231"/>
      <c r="J767" s="1231"/>
      <c r="K767" s="1231"/>
      <c r="L767" s="1231"/>
      <c r="M767" s="1231"/>
      <c r="N767" s="1231"/>
      <c r="O767" s="1232"/>
    </row>
    <row r="768" spans="1:16" ht="33.75" customHeight="1">
      <c r="A768" s="1138"/>
      <c r="B768" s="417" t="s">
        <v>200</v>
      </c>
      <c r="C768" s="1233" t="s">
        <v>24</v>
      </c>
      <c r="D768" s="1234"/>
      <c r="E768" s="1234"/>
      <c r="F768" s="1235"/>
      <c r="G768" s="439" t="s">
        <v>181</v>
      </c>
      <c r="H768" s="1236">
        <f>VLOOKUP($A761,'Class-9'!$B$9:$FL$108,7,0)</f>
        <v>0</v>
      </c>
      <c r="I768" s="1236"/>
      <c r="J768" s="1236"/>
      <c r="K768" s="1236"/>
      <c r="L768" s="1236"/>
      <c r="M768" s="1236"/>
      <c r="N768" s="1236"/>
      <c r="O768" s="1237"/>
    </row>
    <row r="769" spans="1:15" ht="33.75" customHeight="1">
      <c r="A769" s="1138"/>
      <c r="B769" s="417" t="s">
        <v>200</v>
      </c>
      <c r="C769" s="1233" t="s">
        <v>25</v>
      </c>
      <c r="D769" s="1234"/>
      <c r="E769" s="1234"/>
      <c r="F769" s="1235"/>
      <c r="G769" s="439" t="s">
        <v>181</v>
      </c>
      <c r="H769" s="1236">
        <f>VLOOKUP($A761,'Class-9'!$B$9:$FL$108,8,0)</f>
        <v>0</v>
      </c>
      <c r="I769" s="1236"/>
      <c r="J769" s="1236"/>
      <c r="K769" s="1236"/>
      <c r="L769" s="1236"/>
      <c r="M769" s="1236"/>
      <c r="N769" s="1236"/>
      <c r="O769" s="1237"/>
    </row>
    <row r="770" spans="1:15" ht="33.75" customHeight="1">
      <c r="A770" s="1138"/>
      <c r="B770" s="417" t="s">
        <v>200</v>
      </c>
      <c r="C770" s="1233" t="s">
        <v>58</v>
      </c>
      <c r="D770" s="1234"/>
      <c r="E770" s="1234"/>
      <c r="F770" s="1235"/>
      <c r="G770" s="439" t="s">
        <v>181</v>
      </c>
      <c r="H770" s="1236">
        <f>VLOOKUP($A761,'Class-9'!$B$9:$FL$108,9,0)</f>
        <v>0</v>
      </c>
      <c r="I770" s="1236"/>
      <c r="J770" s="1236"/>
      <c r="K770" s="1236"/>
      <c r="L770" s="1236"/>
      <c r="M770" s="1236"/>
      <c r="N770" s="1236"/>
      <c r="O770" s="1237"/>
    </row>
    <row r="771" spans="1:15" ht="33.75" customHeight="1">
      <c r="A771" s="1138"/>
      <c r="B771" s="417" t="s">
        <v>200</v>
      </c>
      <c r="C771" s="1233" t="s">
        <v>59</v>
      </c>
      <c r="D771" s="1234"/>
      <c r="E771" s="1234"/>
      <c r="F771" s="1235"/>
      <c r="G771" s="439" t="s">
        <v>181</v>
      </c>
      <c r="H771" s="1238" t="str">
        <f>CONCATENATE('Class-9'!$G$4,'Class-9'!$J$4)</f>
        <v>9(A)</v>
      </c>
      <c r="I771" s="1236"/>
      <c r="J771" s="1236"/>
      <c r="K771" s="1236"/>
      <c r="L771" s="1236"/>
      <c r="M771" s="1236"/>
      <c r="N771" s="1236"/>
      <c r="O771" s="1237"/>
    </row>
    <row r="772" spans="1:15" ht="33.75" customHeight="1" thickBot="1">
      <c r="A772" s="1138"/>
      <c r="B772" s="417" t="s">
        <v>200</v>
      </c>
      <c r="C772" s="1239" t="s">
        <v>27</v>
      </c>
      <c r="D772" s="1240"/>
      <c r="E772" s="1240"/>
      <c r="F772" s="1241"/>
      <c r="G772" s="440" t="s">
        <v>181</v>
      </c>
      <c r="H772" s="1242">
        <f>VLOOKUP($A761,'Class-9'!$B$9:$FL$108,10,0)</f>
        <v>0</v>
      </c>
      <c r="I772" s="1242"/>
      <c r="J772" s="1242"/>
      <c r="K772" s="1242"/>
      <c r="L772" s="1242"/>
      <c r="M772" s="1242"/>
      <c r="N772" s="1242"/>
      <c r="O772" s="1243"/>
    </row>
    <row r="773" spans="1:15" ht="33.75" customHeight="1">
      <c r="A773" s="1138"/>
      <c r="B773" s="417" t="s">
        <v>200</v>
      </c>
      <c r="C773" s="1244" t="s">
        <v>60</v>
      </c>
      <c r="D773" s="1245"/>
      <c r="E773" s="1248" t="s">
        <v>81</v>
      </c>
      <c r="F773" s="1248" t="s">
        <v>82</v>
      </c>
      <c r="G773" s="1250" t="s">
        <v>32</v>
      </c>
      <c r="H773" s="1252" t="s">
        <v>61</v>
      </c>
      <c r="I773" s="1252"/>
      <c r="J773" s="1253"/>
      <c r="K773" s="1254" t="s">
        <v>97</v>
      </c>
      <c r="L773" s="1255"/>
      <c r="M773" s="1256"/>
      <c r="N773" s="1248" t="s">
        <v>88</v>
      </c>
      <c r="O773" s="1218" t="s">
        <v>118</v>
      </c>
    </row>
    <row r="774" spans="1:15" ht="33.75" customHeight="1">
      <c r="A774" s="1138"/>
      <c r="B774" s="417" t="s">
        <v>200</v>
      </c>
      <c r="C774" s="1246"/>
      <c r="D774" s="1247"/>
      <c r="E774" s="1249"/>
      <c r="F774" s="1249"/>
      <c r="G774" s="1251"/>
      <c r="H774" s="468" t="s">
        <v>31</v>
      </c>
      <c r="I774" s="470" t="s">
        <v>194</v>
      </c>
      <c r="J774" s="469" t="s">
        <v>32</v>
      </c>
      <c r="K774" s="468" t="s">
        <v>31</v>
      </c>
      <c r="L774" s="470" t="s">
        <v>194</v>
      </c>
      <c r="M774" s="469" t="s">
        <v>32</v>
      </c>
      <c r="N774" s="1249"/>
      <c r="O774" s="1219"/>
    </row>
    <row r="775" spans="1:15" ht="48" customHeight="1" thickBot="1">
      <c r="A775" s="1138"/>
      <c r="B775" s="417" t="s">
        <v>200</v>
      </c>
      <c r="C775" s="1102" t="s">
        <v>62</v>
      </c>
      <c r="D775" s="1103"/>
      <c r="E775" s="441">
        <f>'Class-9'!$L$7</f>
        <v>10</v>
      </c>
      <c r="F775" s="441">
        <f>'Class-9'!$M$7</f>
        <v>10</v>
      </c>
      <c r="G775" s="442">
        <f>SUM(E775:F775)</f>
        <v>20</v>
      </c>
      <c r="H775" s="441">
        <f>'Class-9'!$O$7</f>
        <v>24</v>
      </c>
      <c r="I775" s="441">
        <f>'Class-9'!$P$7</f>
        <v>6</v>
      </c>
      <c r="J775" s="442">
        <f>SUM(H775:I775)</f>
        <v>30</v>
      </c>
      <c r="K775" s="441">
        <f>'Class-9'!$R$7</f>
        <v>40</v>
      </c>
      <c r="L775" s="441">
        <f>'Class-9'!$S$7</f>
        <v>10</v>
      </c>
      <c r="M775" s="442">
        <f>SUM(K775:L775)</f>
        <v>50</v>
      </c>
      <c r="N775" s="441">
        <f>SUM(G775,J775,M775)</f>
        <v>100</v>
      </c>
      <c r="O775" s="1220"/>
    </row>
    <row r="776" spans="1:15" ht="48" customHeight="1">
      <c r="A776" s="1138"/>
      <c r="B776" s="417" t="s">
        <v>200</v>
      </c>
      <c r="C776" s="1104" t="str">
        <f>'Class-9'!$L$3</f>
        <v>HINDI</v>
      </c>
      <c r="D776" s="1105"/>
      <c r="E776" s="443">
        <f>IF($J764="TC",0,IF($J764="Nso",0,VLOOKUP($A761,'Class-9'!$B$9:$FL$108,11,0)))</f>
        <v>0</v>
      </c>
      <c r="F776" s="443">
        <f>IF($J764="TC",0,IF($J764="Nso",0,VLOOKUP($A761,'Class-9'!$B$9:$FL$108,12,0)))</f>
        <v>0</v>
      </c>
      <c r="G776" s="444">
        <f t="shared" ref="G776:G783" si="76">SUM(E776:F776)</f>
        <v>0</v>
      </c>
      <c r="H776" s="443">
        <f>IF($J764="TC",0,IF($J764="Nso",0,VLOOKUP($A761,'Class-9'!$B$9:$FL$108,14,0)))</f>
        <v>0</v>
      </c>
      <c r="I776" s="443">
        <f>IF($J764="TC",0,IF($J764="Nso",0,VLOOKUP($A761,'Class-9'!$B$9:$FL$108,15,0)))</f>
        <v>0</v>
      </c>
      <c r="J776" s="444">
        <f t="shared" ref="J776:J783" si="77">SUM(H776:I776)</f>
        <v>0</v>
      </c>
      <c r="K776" s="443">
        <f>IF($J764="TC",0,IF($J764="Nso",0,VLOOKUP($A761,'Class-9'!$B$9:$FL$108,17,0)))</f>
        <v>0</v>
      </c>
      <c r="L776" s="443">
        <f>IF($J764="Nso",0,VLOOKUP($A761,'Class-9'!$B$9:$FL$108,18,0))</f>
        <v>0</v>
      </c>
      <c r="M776" s="444">
        <f t="shared" ref="M776:M783" si="78">SUM(K776:L776)</f>
        <v>0</v>
      </c>
      <c r="N776" s="443">
        <f t="shared" ref="N776:N783" si="79">SUM(G776,J776,M776)</f>
        <v>0</v>
      </c>
      <c r="O776" s="457" t="str">
        <f>IF($J764="TC",0,IF($J764="Nso",0,VLOOKUP($A761,'Class-9'!$B$9:$FL$108,24,0)))</f>
        <v/>
      </c>
    </row>
    <row r="777" spans="1:15" ht="48" customHeight="1" thickBot="1">
      <c r="A777" s="1138"/>
      <c r="B777" s="417" t="s">
        <v>200</v>
      </c>
      <c r="C777" s="1106" t="str">
        <f>'Class-9'!$Z$3</f>
        <v>ENGLISH</v>
      </c>
      <c r="D777" s="1107"/>
      <c r="E777" s="445">
        <f>IF($J764="TC",0,IF($J764="Nso",0,VLOOKUP($A761,'Class-9'!$B$9:$FL$108,25,0)))</f>
        <v>0</v>
      </c>
      <c r="F777" s="445">
        <f>IF($J764="TC",0,IF($J764="Nso",0,VLOOKUP($A761,'Class-9'!$B$9:$FL$108,26,0)))</f>
        <v>0</v>
      </c>
      <c r="G777" s="446">
        <f t="shared" si="76"/>
        <v>0</v>
      </c>
      <c r="H777" s="447">
        <f>IF($J764="TC",0,IF($J764="Nso",0,VLOOKUP($A761,'Class-9'!$B$9:$FL$108,28,0)))</f>
        <v>0</v>
      </c>
      <c r="I777" s="445">
        <f>IF($J764="TC",0,IF($J764="Nso",0,VLOOKUP($A761,'Class-9'!$B$9:$FL$108,29,0)))</f>
        <v>0</v>
      </c>
      <c r="J777" s="446">
        <f t="shared" si="77"/>
        <v>0</v>
      </c>
      <c r="K777" s="445">
        <f>IF($J764="TC",0,IF($J764="Nso",0,VLOOKUP($A761,'Class-9'!$B$9:$FL$108,31,0)))</f>
        <v>0</v>
      </c>
      <c r="L777" s="445">
        <f>IF($J764="Nso",0,VLOOKUP($A761,'Class-9'!$B$9:$FL$108,32,0))</f>
        <v>0</v>
      </c>
      <c r="M777" s="446">
        <f t="shared" si="78"/>
        <v>0</v>
      </c>
      <c r="N777" s="445">
        <f t="shared" si="79"/>
        <v>0</v>
      </c>
      <c r="O777" s="458" t="str">
        <f>IF($J764="TC",0,IF($J764="Nso",0,VLOOKUP($A761,'Class-9'!$B$9:$FL$108,38,0)))</f>
        <v/>
      </c>
    </row>
    <row r="778" spans="1:15" ht="48" customHeight="1" thickBot="1">
      <c r="A778" s="1138"/>
      <c r="B778" s="417" t="s">
        <v>200</v>
      </c>
      <c r="C778" s="1108" t="s">
        <v>62</v>
      </c>
      <c r="D778" s="1109"/>
      <c r="E778" s="448">
        <f>'Class-9'!$AN$7</f>
        <v>20</v>
      </c>
      <c r="F778" s="448">
        <f>'Class-9'!$AO$7</f>
        <v>20</v>
      </c>
      <c r="G778" s="449">
        <f t="shared" si="76"/>
        <v>40</v>
      </c>
      <c r="H778" s="448">
        <f>'Class-9'!$AQ$7</f>
        <v>48</v>
      </c>
      <c r="I778" s="448">
        <f>'Class-9'!$AR$7</f>
        <v>12</v>
      </c>
      <c r="J778" s="449">
        <f t="shared" si="77"/>
        <v>60</v>
      </c>
      <c r="K778" s="448">
        <f>'Class-9'!$AT$7</f>
        <v>80</v>
      </c>
      <c r="L778" s="448">
        <f>'Class-9'!$AU$7</f>
        <v>20</v>
      </c>
      <c r="M778" s="449">
        <f t="shared" si="78"/>
        <v>100</v>
      </c>
      <c r="N778" s="448">
        <f t="shared" si="79"/>
        <v>200</v>
      </c>
      <c r="O778" s="427" t="s">
        <v>201</v>
      </c>
    </row>
    <row r="779" spans="1:15" ht="48" customHeight="1">
      <c r="A779" s="1138"/>
      <c r="B779" s="417" t="s">
        <v>200</v>
      </c>
      <c r="C779" s="1110" t="str">
        <f>'Class-9'!$AN$3</f>
        <v>SANSKRIT-I</v>
      </c>
      <c r="D779" s="1111"/>
      <c r="E779" s="443">
        <f>IF($J764="TC",0,IF($J764="Nso",0,VLOOKUP($A761,'Class-9'!$B$9:$FL$108,39,0)))</f>
        <v>0</v>
      </c>
      <c r="F779" s="443">
        <f>IF($J764="TC",0,IF($J764="TC",0,IF($J764="Nso",0,VLOOKUP($A761,'Class-9'!$B$9:$FL$108,40,0))))</f>
        <v>0</v>
      </c>
      <c r="G779" s="450">
        <f t="shared" si="76"/>
        <v>0</v>
      </c>
      <c r="H779" s="451">
        <f>IF($J764="TC",0,IF($J764="Nso",0,VLOOKUP($A761,'Class-9'!$B$9:$FL$108,42,0)))</f>
        <v>0</v>
      </c>
      <c r="I779" s="443">
        <f>IF($J764="TC",0,IF($J764="Nso",0,VLOOKUP($A761,'Class-9'!$B$9:$FL$108,43,0)))</f>
        <v>0</v>
      </c>
      <c r="J779" s="450">
        <f t="shared" si="77"/>
        <v>0</v>
      </c>
      <c r="K779" s="443">
        <f>IF($J764="TC",0,IF($J764="Nso",0,VLOOKUP($A761,'Class-9'!$B$9:$FL$108,45,0)))</f>
        <v>0</v>
      </c>
      <c r="L779" s="443">
        <f>IF($J764="Nso",0,VLOOKUP($A761,'Class-9'!$B$9:$FL$108,46,0))</f>
        <v>0</v>
      </c>
      <c r="M779" s="450">
        <f t="shared" si="78"/>
        <v>0</v>
      </c>
      <c r="N779" s="443">
        <f t="shared" si="79"/>
        <v>0</v>
      </c>
      <c r="O779" s="457" t="str">
        <f>IF($J764="TC",0,IF($J764="Nso",0,VLOOKUP($A761,'Class-9'!$B$9:$FL$108,52,0)))</f>
        <v/>
      </c>
    </row>
    <row r="780" spans="1:15" ht="48" customHeight="1">
      <c r="A780" s="1138"/>
      <c r="B780" s="417" t="s">
        <v>200</v>
      </c>
      <c r="C780" s="1112" t="str">
        <f>'Class-9'!$BB$3</f>
        <v>SANSKRIT-II</v>
      </c>
      <c r="D780" s="1113"/>
      <c r="E780" s="443">
        <f>IF($J764="TC",0,IF($J764="Nso",0,VLOOKUP($A761,'Class-9'!$B$9:$FL$108,53,0)))</f>
        <v>0</v>
      </c>
      <c r="F780" s="443">
        <f>IF($J764="TC",0,IF($J764="Nso",0,VLOOKUP($A761,'Class-9'!$B$9:$FL$108,54,0)))</f>
        <v>0</v>
      </c>
      <c r="G780" s="452">
        <f t="shared" si="76"/>
        <v>0</v>
      </c>
      <c r="H780" s="453">
        <f>IF($J764="TC",0,IF($J764="Nso",0,VLOOKUP($A761,'Class-9'!$B$9:$FL$108,56,0)))</f>
        <v>0</v>
      </c>
      <c r="I780" s="443">
        <f>IF($J764="TC",0,IF($J764="Nso",0,VLOOKUP($A761,'Class-9'!$B$9:$FL$108,57,0)))</f>
        <v>0</v>
      </c>
      <c r="J780" s="452">
        <f t="shared" si="77"/>
        <v>0</v>
      </c>
      <c r="K780" s="443">
        <f>IF($J764="TC",0,IF($J764="Nso",0,VLOOKUP($A761,'Class-9'!$B$9:$FL$108,59,0)))</f>
        <v>0</v>
      </c>
      <c r="L780" s="443">
        <f>IF($J764="Nso",0,VLOOKUP($A761,'Class-9'!$B$9:$FL$108,60,0))</f>
        <v>0</v>
      </c>
      <c r="M780" s="452">
        <f t="shared" si="78"/>
        <v>0</v>
      </c>
      <c r="N780" s="443">
        <f t="shared" si="79"/>
        <v>0</v>
      </c>
      <c r="O780" s="457" t="str">
        <f>IF($J764="TC",0,IF($J764="Nso",0,VLOOKUP($A761,'Class-9'!$B$9:$FL$108,66,0)))</f>
        <v/>
      </c>
    </row>
    <row r="781" spans="1:15" ht="48" customHeight="1">
      <c r="A781" s="1138"/>
      <c r="B781" s="417" t="s">
        <v>200</v>
      </c>
      <c r="C781" s="1112" t="str">
        <f>'Class-9'!$BP$3</f>
        <v>MATHEMATICS</v>
      </c>
      <c r="D781" s="1113"/>
      <c r="E781" s="443">
        <f>IF($J764="TC",0,IF($J764="Nso",0,VLOOKUP($A761,'Class-9'!$B$9:$FL$108,67,0)))</f>
        <v>0</v>
      </c>
      <c r="F781" s="443">
        <f>IF($J764="TC",0,IF($J764="Nso",0,VLOOKUP($A761,'Class-9'!$B$9:$FL$108,68,0)))</f>
        <v>0</v>
      </c>
      <c r="G781" s="452">
        <f t="shared" si="76"/>
        <v>0</v>
      </c>
      <c r="H781" s="453">
        <f>IF($J764="TC",0,IF($J764="Nso",0,VLOOKUP($A761,'Class-9'!$B$9:$FL$108,70,0)))</f>
        <v>0</v>
      </c>
      <c r="I781" s="443">
        <f>IF($J764="TC",0,IF($J764="Nso",0,VLOOKUP($A761,'Class-9'!$B$9:$FL$108,71,0)))</f>
        <v>0</v>
      </c>
      <c r="J781" s="452">
        <f t="shared" si="77"/>
        <v>0</v>
      </c>
      <c r="K781" s="443">
        <f>IF($J764="TC",0,IF($J764="Nso",0,VLOOKUP($A761,'Class-9'!$B$9:$FL$108,73,0)))</f>
        <v>0</v>
      </c>
      <c r="L781" s="443">
        <f>IF($J764="Nso",0,VLOOKUP($A761,'Class-9'!$B$9:$FL$108,74,0))</f>
        <v>0</v>
      </c>
      <c r="M781" s="452">
        <f t="shared" si="78"/>
        <v>0</v>
      </c>
      <c r="N781" s="443">
        <f t="shared" si="79"/>
        <v>0</v>
      </c>
      <c r="O781" s="457" t="str">
        <f>IF($J764="TC",0,IF($J764="Nso",0,VLOOKUP($A761,'Class-9'!$B$9:$FL$108,80,0)))</f>
        <v/>
      </c>
    </row>
    <row r="782" spans="1:15" ht="48" customHeight="1">
      <c r="A782" s="1138"/>
      <c r="B782" s="417" t="s">
        <v>200</v>
      </c>
      <c r="C782" s="1114" t="str">
        <f>'Class-9'!$CD$3</f>
        <v>SCIENCE</v>
      </c>
      <c r="D782" s="1115"/>
      <c r="E782" s="454">
        <f>IF($J764="TC",0,IF($J764="Nso",0,VLOOKUP($A761,'Class-9'!$B$9:$FL$108,81,0)))</f>
        <v>0</v>
      </c>
      <c r="F782" s="454">
        <f>IF($J764="TC",0,IF($J764="Nso",0,VLOOKUP($A761,'Class-9'!$B$9:$FL$108,82,0)))</f>
        <v>0</v>
      </c>
      <c r="G782" s="455">
        <f t="shared" si="76"/>
        <v>0</v>
      </c>
      <c r="H782" s="456">
        <f>IF($J764="TC",0,IF($J764="Nso",0,VLOOKUP($A761,'Class-9'!$B$9:$FL$108,84,0)))</f>
        <v>0</v>
      </c>
      <c r="I782" s="454">
        <f>IF($J764="TC",0,IF($J764="Nso",0,VLOOKUP($A761,'Class-9'!$B$9:$FL$108,85,0)))</f>
        <v>0</v>
      </c>
      <c r="J782" s="455">
        <f t="shared" si="77"/>
        <v>0</v>
      </c>
      <c r="K782" s="454">
        <f>IF($J764="TC",0,IF($J764="Nso",0,VLOOKUP($A761,'Class-9'!$B$9:$FL$108,87,0)))</f>
        <v>0</v>
      </c>
      <c r="L782" s="454">
        <f>IF($J764="Nso",0,VLOOKUP($A761,'Class-9'!$B$9:$FL$108,88,0))</f>
        <v>0</v>
      </c>
      <c r="M782" s="455">
        <f t="shared" si="78"/>
        <v>0</v>
      </c>
      <c r="N782" s="454">
        <f t="shared" si="79"/>
        <v>0</v>
      </c>
      <c r="O782" s="459" t="str">
        <f>IF($J764="TC",0,IF($J764="Nso",0,VLOOKUP($A761,'Class-9'!$B$9:$FL$108,94,0)))</f>
        <v/>
      </c>
    </row>
    <row r="783" spans="1:15" ht="48" customHeight="1" thickBot="1">
      <c r="A783" s="1138"/>
      <c r="B783" s="417" t="s">
        <v>200</v>
      </c>
      <c r="C783" s="1114" t="str">
        <f>'Class-9'!$CR$3</f>
        <v>SOCIAL SCIENCE</v>
      </c>
      <c r="D783" s="1115"/>
      <c r="E783" s="454">
        <f>IF($J765="TC",0,IF($J764="Nso",0,VLOOKUP($A761,'Class-9'!$B$9:$FL$108,95,0)))</f>
        <v>0</v>
      </c>
      <c r="F783" s="454">
        <f>IF($J765="TC",0,IF($J764="Nso",0,VLOOKUP($A761,'Class-9'!$B$9:$FL$108,96,0)))</f>
        <v>0</v>
      </c>
      <c r="G783" s="455">
        <f t="shared" si="76"/>
        <v>0</v>
      </c>
      <c r="H783" s="456">
        <f>IF($J765="TC",0,IF($J764="Nso",0,VLOOKUP($A761,'Class-9'!$B$9:$FL$108,98,0)))</f>
        <v>0</v>
      </c>
      <c r="I783" s="454">
        <f>IF($J765="TC",0,IF($J764="Nso",0,VLOOKUP($A761,'Class-9'!$B$9:$FL$108,99,0)))</f>
        <v>0</v>
      </c>
      <c r="J783" s="455">
        <f t="shared" si="77"/>
        <v>0</v>
      </c>
      <c r="K783" s="454">
        <f>IF($J765="TC",0,IF($J764="Nso",0,VLOOKUP($A761,'Class-9'!$B$9:$FL$108,101,0)))</f>
        <v>0</v>
      </c>
      <c r="L783" s="454">
        <f>IF($J765="Nso",0,VLOOKUP($A761,'Class-9'!$B$9:$FL$108,102,0))</f>
        <v>0</v>
      </c>
      <c r="M783" s="455">
        <f t="shared" si="78"/>
        <v>0</v>
      </c>
      <c r="N783" s="454">
        <f t="shared" si="79"/>
        <v>0</v>
      </c>
      <c r="O783" s="459" t="str">
        <f>IF($J765="TC",0,IF($J764="Nso",0,VLOOKUP($A761,'Class-9'!$B$9:$FL$108,108,0)))</f>
        <v/>
      </c>
    </row>
    <row r="784" spans="1:15" ht="33.75" customHeight="1">
      <c r="A784" s="1138"/>
      <c r="B784" s="417" t="s">
        <v>200</v>
      </c>
      <c r="C784" s="1116" t="s">
        <v>89</v>
      </c>
      <c r="D784" s="1117"/>
      <c r="E784" s="1118"/>
      <c r="F784" s="1122" t="s">
        <v>90</v>
      </c>
      <c r="G784" s="1123"/>
      <c r="H784" s="1124" t="s">
        <v>91</v>
      </c>
      <c r="I784" s="1125"/>
      <c r="J784" s="1126" t="s">
        <v>47</v>
      </c>
      <c r="K784" s="1127"/>
      <c r="L784" s="415" t="s">
        <v>111</v>
      </c>
      <c r="M784" s="1221" t="s">
        <v>45</v>
      </c>
      <c r="N784" s="1222"/>
      <c r="O784" s="416" t="s">
        <v>49</v>
      </c>
    </row>
    <row r="785" spans="1:15" ht="33.75" customHeight="1" thickBot="1">
      <c r="A785" s="1138"/>
      <c r="B785" s="417" t="s">
        <v>200</v>
      </c>
      <c r="C785" s="1119"/>
      <c r="D785" s="1120"/>
      <c r="E785" s="1121"/>
      <c r="F785" s="1130">
        <f>IF($J764="TC",0,IF($J764="Nso",0,VLOOKUP($A761,'Class-9'!$B$9:$FL$108,160,0)))</f>
        <v>0</v>
      </c>
      <c r="G785" s="1131"/>
      <c r="H785" s="1130">
        <f>IF($J764="TC",0,IF($J764="Nso",0,VLOOKUP($A761,'Class-9'!$B$9:$FL$108,161,0)))</f>
        <v>0</v>
      </c>
      <c r="I785" s="1131"/>
      <c r="J785" s="1132">
        <f>IF($J764="TC",0,IF($J764="Nso",0,VLOOKUP($A761,'Class-9'!$B$9:$FL$108,162,0)))</f>
        <v>0</v>
      </c>
      <c r="K785" s="1133"/>
      <c r="L785" s="259" t="str">
        <f>IF($J764="TC",0,IF($J764="Nso",0,VLOOKUP($A761,'Class-9'!$B$9:$FL$108,163,0)))</f>
        <v/>
      </c>
      <c r="M785" s="1223" t="str">
        <f>IF($J764="TC","TC",IF($J764="Nso","NSO",VLOOKUP($A761,'Class-9'!$B$9:$FL$108,164,0)))</f>
        <v/>
      </c>
      <c r="N785" s="1224"/>
      <c r="O785" s="462" t="str">
        <f>IF($J764="Nso",0,VLOOKUP($A761,'Class-9'!$B$9:$FL$108,166,0))</f>
        <v/>
      </c>
    </row>
    <row r="786" spans="1:15" ht="33.75" customHeight="1">
      <c r="A786" s="1138"/>
      <c r="B786" s="417" t="s">
        <v>200</v>
      </c>
      <c r="C786" s="1061" t="s">
        <v>64</v>
      </c>
      <c r="D786" s="1062"/>
      <c r="E786" s="1062"/>
      <c r="F786" s="1062"/>
      <c r="G786" s="1062"/>
      <c r="H786" s="1063"/>
      <c r="I786" s="1064" t="s">
        <v>65</v>
      </c>
      <c r="J786" s="1065"/>
      <c r="K786" s="1065"/>
      <c r="L786" s="460">
        <f>VLOOKUP($A761,'Class-9'!$B$9:$FL$108,157,0)</f>
        <v>0</v>
      </c>
      <c r="M786" s="1066" t="s">
        <v>121</v>
      </c>
      <c r="N786" s="1067"/>
      <c r="O786" s="1068"/>
    </row>
    <row r="787" spans="1:15" ht="33.75" customHeight="1" thickBot="1">
      <c r="A787" s="1138"/>
      <c r="B787" s="417" t="s">
        <v>200</v>
      </c>
      <c r="C787" s="1069" t="s">
        <v>60</v>
      </c>
      <c r="D787" s="1070"/>
      <c r="E787" s="1070"/>
      <c r="F787" s="1071" t="s">
        <v>192</v>
      </c>
      <c r="G787" s="1071"/>
      <c r="H787" s="260" t="s">
        <v>53</v>
      </c>
      <c r="I787" s="1072" t="s">
        <v>66</v>
      </c>
      <c r="J787" s="1073"/>
      <c r="K787" s="1073"/>
      <c r="L787" s="461">
        <f>VLOOKUP($A761,'Class-9'!$B$9:$FL$108,158,0)</f>
        <v>0</v>
      </c>
      <c r="M787" s="1074" t="str">
        <f>IF($J764="TC",0,IF($J764="Nso",0,VLOOKUP($A761,'Class-9'!$B$9:$FL$108,159,0)))</f>
        <v/>
      </c>
      <c r="N787" s="1075"/>
      <c r="O787" s="1076"/>
    </row>
    <row r="788" spans="1:15" ht="33.75" customHeight="1">
      <c r="A788" s="1138"/>
      <c r="B788" s="417" t="s">
        <v>200</v>
      </c>
      <c r="C788" s="1069"/>
      <c r="D788" s="1070"/>
      <c r="E788" s="1070"/>
      <c r="F788" s="1071"/>
      <c r="G788" s="1071"/>
      <c r="H788" s="261" t="s">
        <v>119</v>
      </c>
      <c r="I788" s="1077" t="s">
        <v>67</v>
      </c>
      <c r="J788" s="1078"/>
      <c r="K788" s="1078"/>
      <c r="L788" s="1079">
        <f>IF($J764="TC","Transferred",IF($J764="Nso","NameSeparated",VLOOKUP($A761,'Class-9'!$B$9:$FL$108,167,0)))</f>
        <v>0</v>
      </c>
      <c r="M788" s="1079"/>
      <c r="N788" s="1079"/>
      <c r="O788" s="1080"/>
    </row>
    <row r="789" spans="1:15" ht="33.75" customHeight="1">
      <c r="A789" s="1138"/>
      <c r="B789" s="417" t="s">
        <v>200</v>
      </c>
      <c r="C789" s="1081" t="str">
        <f>'Class-9'!$DF$3</f>
        <v>Foundation Of Information Tech.</v>
      </c>
      <c r="D789" s="1082"/>
      <c r="E789" s="1083"/>
      <c r="F789" s="1217" t="str">
        <f>IF($J764="TC",0,IF($J764="Nso",0,VLOOKUP($A761,'Class-9'!$B$9:$GP$108,185,0)))</f>
        <v>0/200</v>
      </c>
      <c r="G789" s="1217"/>
      <c r="H789" s="463" t="str">
        <f>IF($J764="TC",0,IF($J764="Nso",0,VLOOKUP($A761,'Class-9'!$B$9:$GP$108,120,0)))</f>
        <v/>
      </c>
      <c r="I789" s="1085" t="s">
        <v>79</v>
      </c>
      <c r="J789" s="1086"/>
      <c r="K789" s="1086"/>
      <c r="L789" s="1087">
        <f>'Class-9'!$T$2</f>
        <v>44676</v>
      </c>
      <c r="M789" s="1088"/>
      <c r="N789" s="1088"/>
      <c r="O789" s="1089"/>
    </row>
    <row r="790" spans="1:15" ht="33.75" customHeight="1">
      <c r="A790" s="1138"/>
      <c r="B790" s="417" t="s">
        <v>200</v>
      </c>
      <c r="C790" s="1090" t="str">
        <f>'Class-9'!$DR$3</f>
        <v>Health &amp; Phy. Edu.</v>
      </c>
      <c r="D790" s="1084"/>
      <c r="E790" s="1084"/>
      <c r="F790" s="1207" t="str">
        <f>IF($J764="TC",0,IF($J764="Nso",0,VLOOKUP($A761,'Class-9'!$B$9:$GP$108,189,0)))</f>
        <v>0/200</v>
      </c>
      <c r="G790" s="1208"/>
      <c r="H790" s="463" t="str">
        <f>IF($J764="TC",0,IF($J764="Nso",0,VLOOKUP($A761,'Class-9'!$B$9:$GP$108,132,0)))</f>
        <v/>
      </c>
      <c r="I790" s="1091"/>
      <c r="J790" s="1092"/>
      <c r="K790" s="1092"/>
      <c r="L790" s="1092"/>
      <c r="M790" s="1092"/>
      <c r="N790" s="1092"/>
      <c r="O790" s="1093"/>
    </row>
    <row r="791" spans="1:15" ht="33.75" customHeight="1">
      <c r="A791" s="1138"/>
      <c r="B791" s="417" t="s">
        <v>200</v>
      </c>
      <c r="C791" s="1028" t="str">
        <f>'Class-9'!$ED$3</f>
        <v>S.U.P.W.</v>
      </c>
      <c r="D791" s="1029"/>
      <c r="E791" s="1029"/>
      <c r="F791" s="1207" t="str">
        <f>IF($J764="TC",0,IF($J764="Nso",0,VLOOKUP($A761,'Class-9'!$B$9:$GP$108,193,0)))</f>
        <v>0/100</v>
      </c>
      <c r="G791" s="1208"/>
      <c r="H791" s="463" t="str">
        <f>IF($J764="TC",0,IF($J764="Nso",0,VLOOKUP($A761,'Class-9'!$B$9:$GP$108,138,0)))</f>
        <v/>
      </c>
      <c r="I791" s="1094"/>
      <c r="J791" s="1095"/>
      <c r="K791" s="1095"/>
      <c r="L791" s="1095"/>
      <c r="M791" s="1095"/>
      <c r="N791" s="1095"/>
      <c r="O791" s="1096"/>
    </row>
    <row r="792" spans="1:15" ht="33.75" customHeight="1">
      <c r="A792" s="1138"/>
      <c r="B792" s="417" t="s">
        <v>200</v>
      </c>
      <c r="C792" s="1028" t="str">
        <f>'Class-9'!$EJ$3</f>
        <v>ART EDUCATION</v>
      </c>
      <c r="D792" s="1029"/>
      <c r="E792" s="1029"/>
      <c r="F792" s="1207" t="str">
        <f>IF($J763="TC",0,IF($J763="Nso",0,VLOOKUP($A761,'Class-9'!$B$9:$GP$108,197,0)))</f>
        <v>0/100</v>
      </c>
      <c r="G792" s="1208"/>
      <c r="H792" s="463" t="str">
        <f>IF($J763="TC",0,IF($J763="Nso",0,VLOOKUP($A761,'Class-9'!$B$9:$GP$108,144,0)))</f>
        <v/>
      </c>
      <c r="I792" s="1032" t="s">
        <v>92</v>
      </c>
      <c r="J792" s="1033"/>
      <c r="K792" s="1033"/>
      <c r="L792" s="1033"/>
      <c r="M792" s="1033"/>
      <c r="N792" s="1033"/>
      <c r="O792" s="1034"/>
    </row>
    <row r="793" spans="1:15" ht="33.75" customHeight="1" thickBot="1">
      <c r="A793" s="1138"/>
      <c r="B793" s="417" t="s">
        <v>200</v>
      </c>
      <c r="C793" s="1035" t="str">
        <f>'Class-9'!$EP$3</f>
        <v>H &amp; C RAJ</v>
      </c>
      <c r="D793" s="1036"/>
      <c r="E793" s="1036"/>
      <c r="F793" s="1209" t="str">
        <f>IF($J764="TC",0,IF($J764="Nso",0,VLOOKUP($A761,'Class-9'!$B$9:$GU$108,201,0)))</f>
        <v>0/200</v>
      </c>
      <c r="G793" s="1210"/>
      <c r="H793" s="464" t="str">
        <f>IF($J764="TC",0,IF($J764="Nso",0,VLOOKUP($A761,'Class-9'!$B$9:$GU$108,156,0)))</f>
        <v/>
      </c>
      <c r="I793" s="1032" t="s">
        <v>73</v>
      </c>
      <c r="J793" s="1033"/>
      <c r="K793" s="1033"/>
      <c r="L793" s="1033"/>
      <c r="M793" s="1033"/>
      <c r="N793" s="1033"/>
      <c r="O793" s="1034"/>
    </row>
    <row r="794" spans="1:15" ht="33.75" customHeight="1">
      <c r="A794" s="1138"/>
      <c r="B794" s="417" t="s">
        <v>200</v>
      </c>
      <c r="C794" s="1046" t="s">
        <v>204</v>
      </c>
      <c r="D794" s="1047"/>
      <c r="E794" s="1048"/>
      <c r="F794" s="1211" t="s">
        <v>205</v>
      </c>
      <c r="G794" s="1212"/>
      <c r="H794" s="465" t="s">
        <v>34</v>
      </c>
      <c r="I794" s="1039" t="s">
        <v>74</v>
      </c>
      <c r="J794" s="1033"/>
      <c r="K794" s="1033"/>
      <c r="L794" s="1033"/>
      <c r="M794" s="1033"/>
      <c r="N794" s="1033"/>
      <c r="O794" s="1034"/>
    </row>
    <row r="795" spans="1:15" ht="33.75" customHeight="1">
      <c r="A795" s="1138"/>
      <c r="B795" s="417" t="s">
        <v>200</v>
      </c>
      <c r="C795" s="1049"/>
      <c r="D795" s="1050"/>
      <c r="E795" s="1051"/>
      <c r="F795" s="1213" t="s">
        <v>206</v>
      </c>
      <c r="G795" s="1214"/>
      <c r="H795" s="466" t="s">
        <v>203</v>
      </c>
      <c r="I795" s="1040" t="s">
        <v>75</v>
      </c>
      <c r="J795" s="1041"/>
      <c r="K795" s="1041"/>
      <c r="L795" s="1041"/>
      <c r="M795" s="1041"/>
      <c r="N795" s="1041"/>
      <c r="O795" s="1042"/>
    </row>
    <row r="796" spans="1:15" ht="33.75" customHeight="1">
      <c r="A796" s="1138"/>
      <c r="B796" s="417" t="s">
        <v>200</v>
      </c>
      <c r="C796" s="1049"/>
      <c r="D796" s="1050"/>
      <c r="E796" s="1051"/>
      <c r="F796" s="1213" t="s">
        <v>210</v>
      </c>
      <c r="G796" s="1214"/>
      <c r="H796" s="466" t="s">
        <v>68</v>
      </c>
      <c r="I796" s="1043"/>
      <c r="J796" s="1044"/>
      <c r="K796" s="1044"/>
      <c r="L796" s="1044"/>
      <c r="M796" s="1044"/>
      <c r="N796" s="1044"/>
      <c r="O796" s="1045"/>
    </row>
    <row r="797" spans="1:15" ht="33.75" customHeight="1">
      <c r="A797" s="1138"/>
      <c r="B797" s="417" t="s">
        <v>200</v>
      </c>
      <c r="C797" s="1049"/>
      <c r="D797" s="1050"/>
      <c r="E797" s="1051"/>
      <c r="F797" s="1213" t="s">
        <v>211</v>
      </c>
      <c r="G797" s="1214"/>
      <c r="H797" s="466" t="s">
        <v>69</v>
      </c>
      <c r="I797" s="1043"/>
      <c r="J797" s="1044"/>
      <c r="K797" s="1044"/>
      <c r="L797" s="1044"/>
      <c r="M797" s="1044"/>
      <c r="N797" s="1044"/>
      <c r="O797" s="1045"/>
    </row>
    <row r="798" spans="1:15" ht="33.75" customHeight="1">
      <c r="A798" s="1138"/>
      <c r="B798" s="417" t="s">
        <v>200</v>
      </c>
      <c r="C798" s="1049"/>
      <c r="D798" s="1050"/>
      <c r="E798" s="1051"/>
      <c r="F798" s="1213" t="s">
        <v>120</v>
      </c>
      <c r="G798" s="1214"/>
      <c r="H798" s="466" t="s">
        <v>71</v>
      </c>
      <c r="I798" s="1022" t="s">
        <v>93</v>
      </c>
      <c r="J798" s="1023"/>
      <c r="K798" s="1023"/>
      <c r="L798" s="1023"/>
      <c r="M798" s="1023"/>
      <c r="N798" s="1023"/>
      <c r="O798" s="1024"/>
    </row>
    <row r="799" spans="1:15" ht="33.75" customHeight="1" thickBot="1">
      <c r="A799" s="1138"/>
      <c r="B799" s="418" t="s">
        <v>200</v>
      </c>
      <c r="C799" s="1052"/>
      <c r="D799" s="1053"/>
      <c r="E799" s="1054"/>
      <c r="F799" s="1215" t="s">
        <v>208</v>
      </c>
      <c r="G799" s="1216"/>
      <c r="H799" s="467" t="s">
        <v>70</v>
      </c>
      <c r="I799" s="1025"/>
      <c r="J799" s="1026"/>
      <c r="K799" s="1026"/>
      <c r="L799" s="1026"/>
      <c r="M799" s="1026"/>
      <c r="N799" s="1026"/>
      <c r="O799" s="1027"/>
    </row>
    <row r="800" spans="1:15" ht="121.5" customHeight="1" thickTop="1">
      <c r="A800" s="437" t="s">
        <v>191</v>
      </c>
    </row>
    <row r="801" spans="1:16" ht="24.75" customHeight="1" thickBot="1">
      <c r="A801" s="471">
        <f>A761+1</f>
        <v>21</v>
      </c>
      <c r="B801" s="1137" t="s">
        <v>56</v>
      </c>
      <c r="C801" s="1137"/>
      <c r="D801" s="1137"/>
      <c r="E801" s="1137"/>
      <c r="F801" s="1137"/>
      <c r="G801" s="1137"/>
      <c r="H801" s="1137"/>
      <c r="I801" s="1137"/>
      <c r="J801" s="1137"/>
      <c r="K801" s="1137"/>
      <c r="L801" s="1137"/>
      <c r="M801" s="1137"/>
      <c r="N801" s="1137"/>
      <c r="O801" s="1137"/>
    </row>
    <row r="802" spans="1:16" s="430" customFormat="1" ht="66" customHeight="1" thickTop="1">
      <c r="A802" s="1138"/>
      <c r="B802" s="1139"/>
      <c r="C802" s="1140"/>
      <c r="D802" s="1225" t="str">
        <f>Master!$E$8</f>
        <v>Govt. Sr. Secondary School Raimalwada</v>
      </c>
      <c r="E802" s="1226"/>
      <c r="F802" s="1226"/>
      <c r="G802" s="1226"/>
      <c r="H802" s="1226"/>
      <c r="I802" s="1226"/>
      <c r="J802" s="1226"/>
      <c r="K802" s="1226"/>
      <c r="L802" s="1226"/>
      <c r="M802" s="1226"/>
      <c r="N802" s="1226"/>
      <c r="O802" s="1227"/>
    </row>
    <row r="803" spans="1:16" ht="26.25" customHeight="1" thickBot="1">
      <c r="A803" s="1138"/>
      <c r="B803" s="1141"/>
      <c r="C803" s="1142"/>
      <c r="D803" s="1146" t="str">
        <f>Master!$E$11</f>
        <v>P.S.-Bapini (Jodhpur)</v>
      </c>
      <c r="E803" s="1147"/>
      <c r="F803" s="1147"/>
      <c r="G803" s="1147"/>
      <c r="H803" s="1147"/>
      <c r="I803" s="1147"/>
      <c r="J803" s="1147"/>
      <c r="K803" s="1147"/>
      <c r="L803" s="1147"/>
      <c r="M803" s="1147"/>
      <c r="N803" s="1147"/>
      <c r="O803" s="1148"/>
    </row>
    <row r="804" spans="1:16" ht="21.75" customHeight="1">
      <c r="A804" s="1138"/>
      <c r="B804" s="262"/>
      <c r="C804" s="1149" t="s">
        <v>183</v>
      </c>
      <c r="D804" s="1150"/>
      <c r="E804" s="1150"/>
      <c r="F804" s="1150"/>
      <c r="G804" s="1151"/>
      <c r="H804" s="1158" t="s">
        <v>156</v>
      </c>
      <c r="I804" s="1158"/>
      <c r="J804" s="1161">
        <f>VLOOKUP($A801,'Class-9'!$B$9:$K$108,6)</f>
        <v>0</v>
      </c>
      <c r="K804" s="1162"/>
      <c r="L804" s="1167" t="s">
        <v>76</v>
      </c>
      <c r="M804" s="1168"/>
      <c r="N804" s="1169" t="str">
        <f>Master!$E$14</f>
        <v>08151106901</v>
      </c>
      <c r="O804" s="1170"/>
    </row>
    <row r="805" spans="1:16" ht="21.75" customHeight="1">
      <c r="A805" s="1138"/>
      <c r="B805" s="37"/>
      <c r="C805" s="1152"/>
      <c r="D805" s="1153"/>
      <c r="E805" s="1153"/>
      <c r="F805" s="1153"/>
      <c r="G805" s="1154"/>
      <c r="H805" s="1159"/>
      <c r="I805" s="1159"/>
      <c r="J805" s="1163"/>
      <c r="K805" s="1164"/>
      <c r="L805" s="1171" t="s">
        <v>72</v>
      </c>
      <c r="M805" s="1172"/>
      <c r="N805" s="1172"/>
      <c r="O805" s="1173"/>
      <c r="P805" s="104" t="s">
        <v>191</v>
      </c>
    </row>
    <row r="806" spans="1:16" ht="21.75" customHeight="1" thickBot="1">
      <c r="A806" s="1138"/>
      <c r="B806" s="37"/>
      <c r="C806" s="1155"/>
      <c r="D806" s="1156"/>
      <c r="E806" s="1156"/>
      <c r="F806" s="1156"/>
      <c r="G806" s="1157"/>
      <c r="H806" s="1160"/>
      <c r="I806" s="1160"/>
      <c r="J806" s="1165"/>
      <c r="K806" s="1166"/>
      <c r="L806" s="1174" t="s">
        <v>57</v>
      </c>
      <c r="M806" s="1175"/>
      <c r="N806" s="1176" t="str">
        <f>Master!$E$6</f>
        <v>2021-22</v>
      </c>
      <c r="O806" s="1177"/>
    </row>
    <row r="807" spans="1:16" ht="33.75" customHeight="1">
      <c r="A807" s="1138"/>
      <c r="B807" s="417" t="s">
        <v>200</v>
      </c>
      <c r="C807" s="1228" t="s">
        <v>22</v>
      </c>
      <c r="D807" s="1229"/>
      <c r="E807" s="1229"/>
      <c r="F807" s="1230"/>
      <c r="G807" s="438" t="s">
        <v>181</v>
      </c>
      <c r="H807" s="1231">
        <f>VLOOKUP($A801,'Class-9'!$B$9:$FL$108,4,0)</f>
        <v>0</v>
      </c>
      <c r="I807" s="1231"/>
      <c r="J807" s="1231"/>
      <c r="K807" s="1231"/>
      <c r="L807" s="1231"/>
      <c r="M807" s="1231"/>
      <c r="N807" s="1231"/>
      <c r="O807" s="1232"/>
    </row>
    <row r="808" spans="1:16" ht="33.75" customHeight="1">
      <c r="A808" s="1138"/>
      <c r="B808" s="417" t="s">
        <v>200</v>
      </c>
      <c r="C808" s="1233" t="s">
        <v>24</v>
      </c>
      <c r="D808" s="1234"/>
      <c r="E808" s="1234"/>
      <c r="F808" s="1235"/>
      <c r="G808" s="439" t="s">
        <v>181</v>
      </c>
      <c r="H808" s="1236">
        <f>VLOOKUP($A801,'Class-9'!$B$9:$FL$108,7,0)</f>
        <v>0</v>
      </c>
      <c r="I808" s="1236"/>
      <c r="J808" s="1236"/>
      <c r="K808" s="1236"/>
      <c r="L808" s="1236"/>
      <c r="M808" s="1236"/>
      <c r="N808" s="1236"/>
      <c r="O808" s="1237"/>
    </row>
    <row r="809" spans="1:16" ht="33.75" customHeight="1">
      <c r="A809" s="1138"/>
      <c r="B809" s="417" t="s">
        <v>200</v>
      </c>
      <c r="C809" s="1233" t="s">
        <v>25</v>
      </c>
      <c r="D809" s="1234"/>
      <c r="E809" s="1234"/>
      <c r="F809" s="1235"/>
      <c r="G809" s="439" t="s">
        <v>181</v>
      </c>
      <c r="H809" s="1236">
        <f>VLOOKUP($A801,'Class-9'!$B$9:$FL$108,8,0)</f>
        <v>0</v>
      </c>
      <c r="I809" s="1236"/>
      <c r="J809" s="1236"/>
      <c r="K809" s="1236"/>
      <c r="L809" s="1236"/>
      <c r="M809" s="1236"/>
      <c r="N809" s="1236"/>
      <c r="O809" s="1237"/>
    </row>
    <row r="810" spans="1:16" ht="33.75" customHeight="1">
      <c r="A810" s="1138"/>
      <c r="B810" s="417" t="s">
        <v>200</v>
      </c>
      <c r="C810" s="1233" t="s">
        <v>58</v>
      </c>
      <c r="D810" s="1234"/>
      <c r="E810" s="1234"/>
      <c r="F810" s="1235"/>
      <c r="G810" s="439" t="s">
        <v>181</v>
      </c>
      <c r="H810" s="1236">
        <f>VLOOKUP($A801,'Class-9'!$B$9:$FL$108,9,0)</f>
        <v>0</v>
      </c>
      <c r="I810" s="1236"/>
      <c r="J810" s="1236"/>
      <c r="K810" s="1236"/>
      <c r="L810" s="1236"/>
      <c r="M810" s="1236"/>
      <c r="N810" s="1236"/>
      <c r="O810" s="1237"/>
    </row>
    <row r="811" spans="1:16" ht="33.75" customHeight="1">
      <c r="A811" s="1138"/>
      <c r="B811" s="417" t="s">
        <v>200</v>
      </c>
      <c r="C811" s="1233" t="s">
        <v>59</v>
      </c>
      <c r="D811" s="1234"/>
      <c r="E811" s="1234"/>
      <c r="F811" s="1235"/>
      <c r="G811" s="439" t="s">
        <v>181</v>
      </c>
      <c r="H811" s="1238" t="str">
        <f>CONCATENATE('Class-9'!$G$4,'Class-9'!$J$4)</f>
        <v>9(A)</v>
      </c>
      <c r="I811" s="1236"/>
      <c r="J811" s="1236"/>
      <c r="K811" s="1236"/>
      <c r="L811" s="1236"/>
      <c r="M811" s="1236"/>
      <c r="N811" s="1236"/>
      <c r="O811" s="1237"/>
    </row>
    <row r="812" spans="1:16" ht="33.75" customHeight="1" thickBot="1">
      <c r="A812" s="1138"/>
      <c r="B812" s="417" t="s">
        <v>200</v>
      </c>
      <c r="C812" s="1239" t="s">
        <v>27</v>
      </c>
      <c r="D812" s="1240"/>
      <c r="E812" s="1240"/>
      <c r="F812" s="1241"/>
      <c r="G812" s="440" t="s">
        <v>181</v>
      </c>
      <c r="H812" s="1242">
        <f>VLOOKUP($A801,'Class-9'!$B$9:$FL$108,10,0)</f>
        <v>0</v>
      </c>
      <c r="I812" s="1242"/>
      <c r="J812" s="1242"/>
      <c r="K812" s="1242"/>
      <c r="L812" s="1242"/>
      <c r="M812" s="1242"/>
      <c r="N812" s="1242"/>
      <c r="O812" s="1243"/>
    </row>
    <row r="813" spans="1:16" ht="33.75" customHeight="1">
      <c r="A813" s="1138"/>
      <c r="B813" s="417" t="s">
        <v>200</v>
      </c>
      <c r="C813" s="1244" t="s">
        <v>60</v>
      </c>
      <c r="D813" s="1245"/>
      <c r="E813" s="1248" t="s">
        <v>81</v>
      </c>
      <c r="F813" s="1248" t="s">
        <v>82</v>
      </c>
      <c r="G813" s="1250" t="s">
        <v>32</v>
      </c>
      <c r="H813" s="1252" t="s">
        <v>61</v>
      </c>
      <c r="I813" s="1252"/>
      <c r="J813" s="1253"/>
      <c r="K813" s="1254" t="s">
        <v>97</v>
      </c>
      <c r="L813" s="1255"/>
      <c r="M813" s="1256"/>
      <c r="N813" s="1248" t="s">
        <v>88</v>
      </c>
      <c r="O813" s="1218" t="s">
        <v>118</v>
      </c>
    </row>
    <row r="814" spans="1:16" ht="33.75" customHeight="1">
      <c r="A814" s="1138"/>
      <c r="B814" s="417" t="s">
        <v>200</v>
      </c>
      <c r="C814" s="1246"/>
      <c r="D814" s="1247"/>
      <c r="E814" s="1249"/>
      <c r="F814" s="1249"/>
      <c r="G814" s="1251"/>
      <c r="H814" s="468" t="s">
        <v>31</v>
      </c>
      <c r="I814" s="470" t="s">
        <v>194</v>
      </c>
      <c r="J814" s="469" t="s">
        <v>32</v>
      </c>
      <c r="K814" s="468" t="s">
        <v>31</v>
      </c>
      <c r="L814" s="470" t="s">
        <v>194</v>
      </c>
      <c r="M814" s="469" t="s">
        <v>32</v>
      </c>
      <c r="N814" s="1249"/>
      <c r="O814" s="1219"/>
    </row>
    <row r="815" spans="1:16" ht="48" customHeight="1" thickBot="1">
      <c r="A815" s="1138"/>
      <c r="B815" s="417" t="s">
        <v>200</v>
      </c>
      <c r="C815" s="1102" t="s">
        <v>62</v>
      </c>
      <c r="D815" s="1103"/>
      <c r="E815" s="441">
        <f>'Class-9'!$L$7</f>
        <v>10</v>
      </c>
      <c r="F815" s="441">
        <f>'Class-9'!$M$7</f>
        <v>10</v>
      </c>
      <c r="G815" s="442">
        <f>SUM(E815:F815)</f>
        <v>20</v>
      </c>
      <c r="H815" s="441">
        <f>'Class-9'!$O$7</f>
        <v>24</v>
      </c>
      <c r="I815" s="441">
        <f>'Class-9'!$P$7</f>
        <v>6</v>
      </c>
      <c r="J815" s="442">
        <f>SUM(H815:I815)</f>
        <v>30</v>
      </c>
      <c r="K815" s="441">
        <f>'Class-9'!$R$7</f>
        <v>40</v>
      </c>
      <c r="L815" s="441">
        <f>'Class-9'!$S$7</f>
        <v>10</v>
      </c>
      <c r="M815" s="442">
        <f>SUM(K815:L815)</f>
        <v>50</v>
      </c>
      <c r="N815" s="441">
        <f>SUM(G815,J815,M815)</f>
        <v>100</v>
      </c>
      <c r="O815" s="1220"/>
    </row>
    <row r="816" spans="1:16" ht="48" customHeight="1">
      <c r="A816" s="1138"/>
      <c r="B816" s="417" t="s">
        <v>200</v>
      </c>
      <c r="C816" s="1104" t="str">
        <f>'Class-9'!$L$3</f>
        <v>HINDI</v>
      </c>
      <c r="D816" s="1105"/>
      <c r="E816" s="443">
        <f>IF($J804="TC",0,IF($J804="Nso",0,VLOOKUP($A801,'Class-9'!$B$9:$FL$108,11,0)))</f>
        <v>0</v>
      </c>
      <c r="F816" s="443">
        <f>IF($J804="TC",0,IF($J804="Nso",0,VLOOKUP($A801,'Class-9'!$B$9:$FL$108,12,0)))</f>
        <v>0</v>
      </c>
      <c r="G816" s="444">
        <f t="shared" ref="G816:G823" si="80">SUM(E816:F816)</f>
        <v>0</v>
      </c>
      <c r="H816" s="443">
        <f>IF($J804="TC",0,IF($J804="Nso",0,VLOOKUP($A801,'Class-9'!$B$9:$FL$108,14,0)))</f>
        <v>0</v>
      </c>
      <c r="I816" s="443">
        <f>IF($J804="TC",0,IF($J804="Nso",0,VLOOKUP($A801,'Class-9'!$B$9:$FL$108,15,0)))</f>
        <v>0</v>
      </c>
      <c r="J816" s="444">
        <f t="shared" ref="J816:J823" si="81">SUM(H816:I816)</f>
        <v>0</v>
      </c>
      <c r="K816" s="443">
        <f>IF($J804="TC",0,IF($J804="Nso",0,VLOOKUP($A801,'Class-9'!$B$9:$FL$108,17,0)))</f>
        <v>0</v>
      </c>
      <c r="L816" s="443">
        <f>IF($J804="Nso",0,VLOOKUP($A801,'Class-9'!$B$9:$FL$108,18,0))</f>
        <v>0</v>
      </c>
      <c r="M816" s="444">
        <f t="shared" ref="M816:M823" si="82">SUM(K816:L816)</f>
        <v>0</v>
      </c>
      <c r="N816" s="443">
        <f t="shared" ref="N816:N823" si="83">SUM(G816,J816,M816)</f>
        <v>0</v>
      </c>
      <c r="O816" s="457" t="str">
        <f>IF($J804="TC",0,IF($J804="Nso",0,VLOOKUP($A801,'Class-9'!$B$9:$FL$108,24,0)))</f>
        <v/>
      </c>
    </row>
    <row r="817" spans="1:15" ht="48" customHeight="1" thickBot="1">
      <c r="A817" s="1138"/>
      <c r="B817" s="417" t="s">
        <v>200</v>
      </c>
      <c r="C817" s="1106" t="str">
        <f>'Class-9'!$Z$3</f>
        <v>ENGLISH</v>
      </c>
      <c r="D817" s="1107"/>
      <c r="E817" s="445">
        <f>IF($J804="TC",0,IF($J804="Nso",0,VLOOKUP($A801,'Class-9'!$B$9:$FL$108,25,0)))</f>
        <v>0</v>
      </c>
      <c r="F817" s="445">
        <f>IF($J804="TC",0,IF($J804="Nso",0,VLOOKUP($A801,'Class-9'!$B$9:$FL$108,26,0)))</f>
        <v>0</v>
      </c>
      <c r="G817" s="446">
        <f t="shared" si="80"/>
        <v>0</v>
      </c>
      <c r="H817" s="447">
        <f>IF($J804="TC",0,IF($J804="Nso",0,VLOOKUP($A801,'Class-9'!$B$9:$FL$108,28,0)))</f>
        <v>0</v>
      </c>
      <c r="I817" s="445">
        <f>IF($J804="TC",0,IF($J804="Nso",0,VLOOKUP($A801,'Class-9'!$B$9:$FL$108,29,0)))</f>
        <v>0</v>
      </c>
      <c r="J817" s="446">
        <f t="shared" si="81"/>
        <v>0</v>
      </c>
      <c r="K817" s="445">
        <f>IF($J804="TC",0,IF($J804="Nso",0,VLOOKUP($A801,'Class-9'!$B$9:$FL$108,31,0)))</f>
        <v>0</v>
      </c>
      <c r="L817" s="445">
        <f>IF($J804="Nso",0,VLOOKUP($A801,'Class-9'!$B$9:$FL$108,32,0))</f>
        <v>0</v>
      </c>
      <c r="M817" s="446">
        <f t="shared" si="82"/>
        <v>0</v>
      </c>
      <c r="N817" s="445">
        <f t="shared" si="83"/>
        <v>0</v>
      </c>
      <c r="O817" s="458" t="str">
        <f>IF($J804="TC",0,IF($J804="Nso",0,VLOOKUP($A801,'Class-9'!$B$9:$FL$108,38,0)))</f>
        <v/>
      </c>
    </row>
    <row r="818" spans="1:15" ht="48" customHeight="1" thickBot="1">
      <c r="A818" s="1138"/>
      <c r="B818" s="417" t="s">
        <v>200</v>
      </c>
      <c r="C818" s="1108" t="s">
        <v>62</v>
      </c>
      <c r="D818" s="1109"/>
      <c r="E818" s="448">
        <f>'Class-9'!$AN$7</f>
        <v>20</v>
      </c>
      <c r="F818" s="448">
        <f>'Class-9'!$AO$7</f>
        <v>20</v>
      </c>
      <c r="G818" s="449">
        <f t="shared" si="80"/>
        <v>40</v>
      </c>
      <c r="H818" s="448">
        <f>'Class-9'!$AQ$7</f>
        <v>48</v>
      </c>
      <c r="I818" s="448">
        <f>'Class-9'!$AR$7</f>
        <v>12</v>
      </c>
      <c r="J818" s="449">
        <f t="shared" si="81"/>
        <v>60</v>
      </c>
      <c r="K818" s="448">
        <f>'Class-9'!$AT$7</f>
        <v>80</v>
      </c>
      <c r="L818" s="448">
        <f>'Class-9'!$AU$7</f>
        <v>20</v>
      </c>
      <c r="M818" s="449">
        <f t="shared" si="82"/>
        <v>100</v>
      </c>
      <c r="N818" s="448">
        <f t="shared" si="83"/>
        <v>200</v>
      </c>
      <c r="O818" s="427" t="s">
        <v>201</v>
      </c>
    </row>
    <row r="819" spans="1:15" ht="48" customHeight="1">
      <c r="A819" s="1138"/>
      <c r="B819" s="417" t="s">
        <v>200</v>
      </c>
      <c r="C819" s="1110" t="str">
        <f>'Class-9'!$AN$3</f>
        <v>SANSKRIT-I</v>
      </c>
      <c r="D819" s="1111"/>
      <c r="E819" s="443">
        <f>IF($J804="TC",0,IF($J804="Nso",0,VLOOKUP($A801,'Class-9'!$B$9:$FL$108,39,0)))</f>
        <v>0</v>
      </c>
      <c r="F819" s="443">
        <f>IF($J804="TC",0,IF($J804="TC",0,IF($J804="Nso",0,VLOOKUP($A801,'Class-9'!$B$9:$FL$108,40,0))))</f>
        <v>0</v>
      </c>
      <c r="G819" s="450">
        <f t="shared" si="80"/>
        <v>0</v>
      </c>
      <c r="H819" s="451">
        <f>IF($J804="TC",0,IF($J804="Nso",0,VLOOKUP($A801,'Class-9'!$B$9:$FL$108,42,0)))</f>
        <v>0</v>
      </c>
      <c r="I819" s="443">
        <f>IF($J804="TC",0,IF($J804="Nso",0,VLOOKUP($A801,'Class-9'!$B$9:$FL$108,43,0)))</f>
        <v>0</v>
      </c>
      <c r="J819" s="450">
        <f t="shared" si="81"/>
        <v>0</v>
      </c>
      <c r="K819" s="443">
        <f>IF($J804="TC",0,IF($J804="Nso",0,VLOOKUP($A801,'Class-9'!$B$9:$FL$108,45,0)))</f>
        <v>0</v>
      </c>
      <c r="L819" s="443">
        <f>IF($J804="Nso",0,VLOOKUP($A801,'Class-9'!$B$9:$FL$108,46,0))</f>
        <v>0</v>
      </c>
      <c r="M819" s="450">
        <f t="shared" si="82"/>
        <v>0</v>
      </c>
      <c r="N819" s="443">
        <f t="shared" si="83"/>
        <v>0</v>
      </c>
      <c r="O819" s="457" t="str">
        <f>IF($J804="TC",0,IF($J804="Nso",0,VLOOKUP($A801,'Class-9'!$B$9:$FL$108,52,0)))</f>
        <v/>
      </c>
    </row>
    <row r="820" spans="1:15" ht="48" customHeight="1">
      <c r="A820" s="1138"/>
      <c r="B820" s="417" t="s">
        <v>200</v>
      </c>
      <c r="C820" s="1112" t="str">
        <f>'Class-9'!$BB$3</f>
        <v>SANSKRIT-II</v>
      </c>
      <c r="D820" s="1113"/>
      <c r="E820" s="443">
        <f>IF($J804="TC",0,IF($J804="Nso",0,VLOOKUP($A801,'Class-9'!$B$9:$FL$108,53,0)))</f>
        <v>0</v>
      </c>
      <c r="F820" s="443">
        <f>IF($J804="TC",0,IF($J804="Nso",0,VLOOKUP($A801,'Class-9'!$B$9:$FL$108,54,0)))</f>
        <v>0</v>
      </c>
      <c r="G820" s="452">
        <f t="shared" si="80"/>
        <v>0</v>
      </c>
      <c r="H820" s="453">
        <f>IF($J804="TC",0,IF($J804="Nso",0,VLOOKUP($A801,'Class-9'!$B$9:$FL$108,56,0)))</f>
        <v>0</v>
      </c>
      <c r="I820" s="443">
        <f>IF($J804="TC",0,IF($J804="Nso",0,VLOOKUP($A801,'Class-9'!$B$9:$FL$108,57,0)))</f>
        <v>0</v>
      </c>
      <c r="J820" s="452">
        <f t="shared" si="81"/>
        <v>0</v>
      </c>
      <c r="K820" s="443">
        <f>IF($J804="TC",0,IF($J804="Nso",0,VLOOKUP($A801,'Class-9'!$B$9:$FL$108,59,0)))</f>
        <v>0</v>
      </c>
      <c r="L820" s="443">
        <f>IF($J804="Nso",0,VLOOKUP($A801,'Class-9'!$B$9:$FL$108,60,0))</f>
        <v>0</v>
      </c>
      <c r="M820" s="452">
        <f t="shared" si="82"/>
        <v>0</v>
      </c>
      <c r="N820" s="443">
        <f t="shared" si="83"/>
        <v>0</v>
      </c>
      <c r="O820" s="457" t="str">
        <f>IF($J804="TC",0,IF($J804="Nso",0,VLOOKUP($A801,'Class-9'!$B$9:$FL$108,66,0)))</f>
        <v/>
      </c>
    </row>
    <row r="821" spans="1:15" ht="48" customHeight="1">
      <c r="A821" s="1138"/>
      <c r="B821" s="417" t="s">
        <v>200</v>
      </c>
      <c r="C821" s="1112" t="str">
        <f>'Class-9'!$BP$3</f>
        <v>MATHEMATICS</v>
      </c>
      <c r="D821" s="1113"/>
      <c r="E821" s="443">
        <f>IF($J804="TC",0,IF($J804="Nso",0,VLOOKUP($A801,'Class-9'!$B$9:$FL$108,67,0)))</f>
        <v>0</v>
      </c>
      <c r="F821" s="443">
        <f>IF($J804="TC",0,IF($J804="Nso",0,VLOOKUP($A801,'Class-9'!$B$9:$FL$108,68,0)))</f>
        <v>0</v>
      </c>
      <c r="G821" s="452">
        <f t="shared" si="80"/>
        <v>0</v>
      </c>
      <c r="H821" s="453">
        <f>IF($J804="TC",0,IF($J804="Nso",0,VLOOKUP($A801,'Class-9'!$B$9:$FL$108,70,0)))</f>
        <v>0</v>
      </c>
      <c r="I821" s="443">
        <f>IF($J804="TC",0,IF($J804="Nso",0,VLOOKUP($A801,'Class-9'!$B$9:$FL$108,71,0)))</f>
        <v>0</v>
      </c>
      <c r="J821" s="452">
        <f t="shared" si="81"/>
        <v>0</v>
      </c>
      <c r="K821" s="443">
        <f>IF($J804="TC",0,IF($J804="Nso",0,VLOOKUP($A801,'Class-9'!$B$9:$FL$108,73,0)))</f>
        <v>0</v>
      </c>
      <c r="L821" s="443">
        <f>IF($J804="Nso",0,VLOOKUP($A801,'Class-9'!$B$9:$FL$108,74,0))</f>
        <v>0</v>
      </c>
      <c r="M821" s="452">
        <f t="shared" si="82"/>
        <v>0</v>
      </c>
      <c r="N821" s="443">
        <f t="shared" si="83"/>
        <v>0</v>
      </c>
      <c r="O821" s="457" t="str">
        <f>IF($J804="TC",0,IF($J804="Nso",0,VLOOKUP($A801,'Class-9'!$B$9:$FL$108,80,0)))</f>
        <v/>
      </c>
    </row>
    <row r="822" spans="1:15" ht="48" customHeight="1">
      <c r="A822" s="1138"/>
      <c r="B822" s="417" t="s">
        <v>200</v>
      </c>
      <c r="C822" s="1114" t="str">
        <f>'Class-9'!$CD$3</f>
        <v>SCIENCE</v>
      </c>
      <c r="D822" s="1115"/>
      <c r="E822" s="454">
        <f>IF($J804="TC",0,IF($J804="Nso",0,VLOOKUP($A801,'Class-9'!$B$9:$FL$108,81,0)))</f>
        <v>0</v>
      </c>
      <c r="F822" s="454">
        <f>IF($J804="TC",0,IF($J804="Nso",0,VLOOKUP($A801,'Class-9'!$B$9:$FL$108,82,0)))</f>
        <v>0</v>
      </c>
      <c r="G822" s="455">
        <f t="shared" si="80"/>
        <v>0</v>
      </c>
      <c r="H822" s="456">
        <f>IF($J804="TC",0,IF($J804="Nso",0,VLOOKUP($A801,'Class-9'!$B$9:$FL$108,84,0)))</f>
        <v>0</v>
      </c>
      <c r="I822" s="454">
        <f>IF($J804="TC",0,IF($J804="Nso",0,VLOOKUP($A801,'Class-9'!$B$9:$FL$108,85,0)))</f>
        <v>0</v>
      </c>
      <c r="J822" s="455">
        <f t="shared" si="81"/>
        <v>0</v>
      </c>
      <c r="K822" s="454">
        <f>IF($J804="TC",0,IF($J804="Nso",0,VLOOKUP($A801,'Class-9'!$B$9:$FL$108,87,0)))</f>
        <v>0</v>
      </c>
      <c r="L822" s="454">
        <f>IF($J804="Nso",0,VLOOKUP($A801,'Class-9'!$B$9:$FL$108,88,0))</f>
        <v>0</v>
      </c>
      <c r="M822" s="455">
        <f t="shared" si="82"/>
        <v>0</v>
      </c>
      <c r="N822" s="454">
        <f t="shared" si="83"/>
        <v>0</v>
      </c>
      <c r="O822" s="459" t="str">
        <f>IF($J804="TC",0,IF($J804="Nso",0,VLOOKUP($A801,'Class-9'!$B$9:$FL$108,94,0)))</f>
        <v/>
      </c>
    </row>
    <row r="823" spans="1:15" ht="48" customHeight="1" thickBot="1">
      <c r="A823" s="1138"/>
      <c r="B823" s="417" t="s">
        <v>200</v>
      </c>
      <c r="C823" s="1114" t="str">
        <f>'Class-9'!$CR$3</f>
        <v>SOCIAL SCIENCE</v>
      </c>
      <c r="D823" s="1115"/>
      <c r="E823" s="454">
        <f>IF($J805="TC",0,IF($J804="Nso",0,VLOOKUP($A801,'Class-9'!$B$9:$FL$108,95,0)))</f>
        <v>0</v>
      </c>
      <c r="F823" s="454">
        <f>IF($J805="TC",0,IF($J804="Nso",0,VLOOKUP($A801,'Class-9'!$B$9:$FL$108,96,0)))</f>
        <v>0</v>
      </c>
      <c r="G823" s="455">
        <f t="shared" si="80"/>
        <v>0</v>
      </c>
      <c r="H823" s="456">
        <f>IF($J805="TC",0,IF($J804="Nso",0,VLOOKUP($A801,'Class-9'!$B$9:$FL$108,98,0)))</f>
        <v>0</v>
      </c>
      <c r="I823" s="454">
        <f>IF($J805="TC",0,IF($J804="Nso",0,VLOOKUP($A801,'Class-9'!$B$9:$FL$108,99,0)))</f>
        <v>0</v>
      </c>
      <c r="J823" s="455">
        <f t="shared" si="81"/>
        <v>0</v>
      </c>
      <c r="K823" s="454">
        <f>IF($J805="TC",0,IF($J804="Nso",0,VLOOKUP($A801,'Class-9'!$B$9:$FL$108,101,0)))</f>
        <v>0</v>
      </c>
      <c r="L823" s="454">
        <f>IF($J805="Nso",0,VLOOKUP($A801,'Class-9'!$B$9:$FL$108,102,0))</f>
        <v>0</v>
      </c>
      <c r="M823" s="455">
        <f t="shared" si="82"/>
        <v>0</v>
      </c>
      <c r="N823" s="454">
        <f t="shared" si="83"/>
        <v>0</v>
      </c>
      <c r="O823" s="459" t="str">
        <f>IF($J805="TC",0,IF($J804="Nso",0,VLOOKUP($A801,'Class-9'!$B$9:$FL$108,108,0)))</f>
        <v/>
      </c>
    </row>
    <row r="824" spans="1:15" ht="33.75" customHeight="1">
      <c r="A824" s="1138"/>
      <c r="B824" s="417" t="s">
        <v>200</v>
      </c>
      <c r="C824" s="1116" t="s">
        <v>89</v>
      </c>
      <c r="D824" s="1117"/>
      <c r="E824" s="1118"/>
      <c r="F824" s="1122" t="s">
        <v>90</v>
      </c>
      <c r="G824" s="1123"/>
      <c r="H824" s="1124" t="s">
        <v>91</v>
      </c>
      <c r="I824" s="1125"/>
      <c r="J824" s="1126" t="s">
        <v>47</v>
      </c>
      <c r="K824" s="1127"/>
      <c r="L824" s="415" t="s">
        <v>111</v>
      </c>
      <c r="M824" s="1221" t="s">
        <v>45</v>
      </c>
      <c r="N824" s="1222"/>
      <c r="O824" s="416" t="s">
        <v>49</v>
      </c>
    </row>
    <row r="825" spans="1:15" ht="33.75" customHeight="1" thickBot="1">
      <c r="A825" s="1138"/>
      <c r="B825" s="417" t="s">
        <v>200</v>
      </c>
      <c r="C825" s="1119"/>
      <c r="D825" s="1120"/>
      <c r="E825" s="1121"/>
      <c r="F825" s="1130">
        <f>IF($J804="TC",0,IF($J804="Nso",0,VLOOKUP($A801,'Class-9'!$B$9:$FL$108,160,0)))</f>
        <v>0</v>
      </c>
      <c r="G825" s="1131"/>
      <c r="H825" s="1130">
        <f>IF($J804="TC",0,IF($J804="Nso",0,VLOOKUP($A801,'Class-9'!$B$9:$FL$108,161,0)))</f>
        <v>0</v>
      </c>
      <c r="I825" s="1131"/>
      <c r="J825" s="1132">
        <f>IF($J804="TC",0,IF($J804="Nso",0,VLOOKUP($A801,'Class-9'!$B$9:$FL$108,162,0)))</f>
        <v>0</v>
      </c>
      <c r="K825" s="1133"/>
      <c r="L825" s="259" t="str">
        <f>IF($J804="TC",0,IF($J804="Nso",0,VLOOKUP($A801,'Class-9'!$B$9:$FL$108,163,0)))</f>
        <v/>
      </c>
      <c r="M825" s="1223" t="str">
        <f>IF($J804="TC","TC",IF($J804="Nso","NSO",VLOOKUP($A801,'Class-9'!$B$9:$FL$108,164,0)))</f>
        <v/>
      </c>
      <c r="N825" s="1224"/>
      <c r="O825" s="462" t="str">
        <f>IF($J804="Nso",0,VLOOKUP($A801,'Class-9'!$B$9:$FL$108,166,0))</f>
        <v/>
      </c>
    </row>
    <row r="826" spans="1:15" ht="33.75" customHeight="1">
      <c r="A826" s="1138"/>
      <c r="B826" s="417" t="s">
        <v>200</v>
      </c>
      <c r="C826" s="1061" t="s">
        <v>64</v>
      </c>
      <c r="D826" s="1062"/>
      <c r="E826" s="1062"/>
      <c r="F826" s="1062"/>
      <c r="G826" s="1062"/>
      <c r="H826" s="1063"/>
      <c r="I826" s="1064" t="s">
        <v>65</v>
      </c>
      <c r="J826" s="1065"/>
      <c r="K826" s="1065"/>
      <c r="L826" s="460">
        <f>VLOOKUP($A801,'Class-9'!$B$9:$FL$108,157,0)</f>
        <v>0</v>
      </c>
      <c r="M826" s="1066" t="s">
        <v>121</v>
      </c>
      <c r="N826" s="1067"/>
      <c r="O826" s="1068"/>
    </row>
    <row r="827" spans="1:15" ht="33.75" customHeight="1" thickBot="1">
      <c r="A827" s="1138"/>
      <c r="B827" s="417" t="s">
        <v>200</v>
      </c>
      <c r="C827" s="1069" t="s">
        <v>60</v>
      </c>
      <c r="D827" s="1070"/>
      <c r="E827" s="1070"/>
      <c r="F827" s="1071" t="s">
        <v>192</v>
      </c>
      <c r="G827" s="1071"/>
      <c r="H827" s="260" t="s">
        <v>53</v>
      </c>
      <c r="I827" s="1072" t="s">
        <v>66</v>
      </c>
      <c r="J827" s="1073"/>
      <c r="K827" s="1073"/>
      <c r="L827" s="461">
        <f>VLOOKUP($A801,'Class-9'!$B$9:$FL$108,158,0)</f>
        <v>0</v>
      </c>
      <c r="M827" s="1074" t="str">
        <f>IF($J804="TC",0,IF($J804="Nso",0,VLOOKUP($A801,'Class-9'!$B$9:$FL$108,159,0)))</f>
        <v/>
      </c>
      <c r="N827" s="1075"/>
      <c r="O827" s="1076"/>
    </row>
    <row r="828" spans="1:15" ht="33.75" customHeight="1">
      <c r="A828" s="1138"/>
      <c r="B828" s="417" t="s">
        <v>200</v>
      </c>
      <c r="C828" s="1069"/>
      <c r="D828" s="1070"/>
      <c r="E828" s="1070"/>
      <c r="F828" s="1071"/>
      <c r="G828" s="1071"/>
      <c r="H828" s="261" t="s">
        <v>119</v>
      </c>
      <c r="I828" s="1077" t="s">
        <v>67</v>
      </c>
      <c r="J828" s="1078"/>
      <c r="K828" s="1078"/>
      <c r="L828" s="1079">
        <f>IF($J804="TC","Transferred",IF($J804="Nso","NameSeparated",VLOOKUP($A801,'Class-9'!$B$9:$FL$108,167,0)))</f>
        <v>0</v>
      </c>
      <c r="M828" s="1079"/>
      <c r="N828" s="1079"/>
      <c r="O828" s="1080"/>
    </row>
    <row r="829" spans="1:15" ht="33.75" customHeight="1">
      <c r="A829" s="1138"/>
      <c r="B829" s="417" t="s">
        <v>200</v>
      </c>
      <c r="C829" s="1081" t="str">
        <f>'Class-9'!$DF$3</f>
        <v>Foundation Of Information Tech.</v>
      </c>
      <c r="D829" s="1082"/>
      <c r="E829" s="1083"/>
      <c r="F829" s="1217" t="str">
        <f>IF($J804="TC",0,IF($J804="Nso",0,VLOOKUP($A801,'Class-9'!$B$9:$GP$108,185,0)))</f>
        <v>0/200</v>
      </c>
      <c r="G829" s="1217"/>
      <c r="H829" s="463" t="str">
        <f>IF($J804="TC",0,IF($J804="Nso",0,VLOOKUP($A801,'Class-9'!$B$9:$GP$108,120,0)))</f>
        <v/>
      </c>
      <c r="I829" s="1085" t="s">
        <v>79</v>
      </c>
      <c r="J829" s="1086"/>
      <c r="K829" s="1086"/>
      <c r="L829" s="1087">
        <f>'Class-9'!$T$2</f>
        <v>44676</v>
      </c>
      <c r="M829" s="1088"/>
      <c r="N829" s="1088"/>
      <c r="O829" s="1089"/>
    </row>
    <row r="830" spans="1:15" ht="33.75" customHeight="1">
      <c r="A830" s="1138"/>
      <c r="B830" s="417" t="s">
        <v>200</v>
      </c>
      <c r="C830" s="1090" t="str">
        <f>'Class-9'!$DR$3</f>
        <v>Health &amp; Phy. Edu.</v>
      </c>
      <c r="D830" s="1084"/>
      <c r="E830" s="1084"/>
      <c r="F830" s="1207" t="str">
        <f>IF($J804="TC",0,IF($J804="Nso",0,VLOOKUP($A801,'Class-9'!$B$9:$GP$108,189,0)))</f>
        <v>0/200</v>
      </c>
      <c r="G830" s="1208"/>
      <c r="H830" s="463" t="str">
        <f>IF($J804="TC",0,IF($J804="Nso",0,VLOOKUP($A801,'Class-9'!$B$9:$GP$108,132,0)))</f>
        <v/>
      </c>
      <c r="I830" s="1091"/>
      <c r="J830" s="1092"/>
      <c r="K830" s="1092"/>
      <c r="L830" s="1092"/>
      <c r="M830" s="1092"/>
      <c r="N830" s="1092"/>
      <c r="O830" s="1093"/>
    </row>
    <row r="831" spans="1:15" ht="33.75" customHeight="1">
      <c r="A831" s="1138"/>
      <c r="B831" s="417" t="s">
        <v>200</v>
      </c>
      <c r="C831" s="1028" t="str">
        <f>'Class-9'!$ED$3</f>
        <v>S.U.P.W.</v>
      </c>
      <c r="D831" s="1029"/>
      <c r="E831" s="1029"/>
      <c r="F831" s="1207" t="str">
        <f>IF($J804="TC",0,IF($J804="Nso",0,VLOOKUP($A801,'Class-9'!$B$9:$GP$108,193,0)))</f>
        <v>0/100</v>
      </c>
      <c r="G831" s="1208"/>
      <c r="H831" s="463" t="str">
        <f>IF($J804="TC",0,IF($J804="Nso",0,VLOOKUP($A801,'Class-9'!$B$9:$GP$108,138,0)))</f>
        <v/>
      </c>
      <c r="I831" s="1094"/>
      <c r="J831" s="1095"/>
      <c r="K831" s="1095"/>
      <c r="L831" s="1095"/>
      <c r="M831" s="1095"/>
      <c r="N831" s="1095"/>
      <c r="O831" s="1096"/>
    </row>
    <row r="832" spans="1:15" ht="33.75" customHeight="1">
      <c r="A832" s="1138"/>
      <c r="B832" s="417" t="s">
        <v>200</v>
      </c>
      <c r="C832" s="1028" t="str">
        <f>'Class-9'!$EJ$3</f>
        <v>ART EDUCATION</v>
      </c>
      <c r="D832" s="1029"/>
      <c r="E832" s="1029"/>
      <c r="F832" s="1207" t="str">
        <f>IF($J803="TC",0,IF($J803="Nso",0,VLOOKUP($A801,'Class-9'!$B$9:$GP$108,197,0)))</f>
        <v>0/100</v>
      </c>
      <c r="G832" s="1208"/>
      <c r="H832" s="463" t="str">
        <f>IF($J803="TC",0,IF($J803="Nso",0,VLOOKUP($A801,'Class-9'!$B$9:$GP$108,144,0)))</f>
        <v/>
      </c>
      <c r="I832" s="1032" t="s">
        <v>92</v>
      </c>
      <c r="J832" s="1033"/>
      <c r="K832" s="1033"/>
      <c r="L832" s="1033"/>
      <c r="M832" s="1033"/>
      <c r="N832" s="1033"/>
      <c r="O832" s="1034"/>
    </row>
    <row r="833" spans="1:16" ht="33.75" customHeight="1" thickBot="1">
      <c r="A833" s="1138"/>
      <c r="B833" s="417" t="s">
        <v>200</v>
      </c>
      <c r="C833" s="1035" t="str">
        <f>'Class-9'!$EP$3</f>
        <v>H &amp; C RAJ</v>
      </c>
      <c r="D833" s="1036"/>
      <c r="E833" s="1036"/>
      <c r="F833" s="1209" t="str">
        <f>IF($J804="TC",0,IF($J804="Nso",0,VLOOKUP($A801,'Class-9'!$B$9:$GU$108,201,0)))</f>
        <v>0/200</v>
      </c>
      <c r="G833" s="1210"/>
      <c r="H833" s="464" t="str">
        <f>IF($J804="TC",0,IF($J804="Nso",0,VLOOKUP($A801,'Class-9'!$B$9:$GU$108,156,0)))</f>
        <v/>
      </c>
      <c r="I833" s="1032" t="s">
        <v>73</v>
      </c>
      <c r="J833" s="1033"/>
      <c r="K833" s="1033"/>
      <c r="L833" s="1033"/>
      <c r="M833" s="1033"/>
      <c r="N833" s="1033"/>
      <c r="O833" s="1034"/>
    </row>
    <row r="834" spans="1:16" ht="33.75" customHeight="1">
      <c r="A834" s="1138"/>
      <c r="B834" s="417" t="s">
        <v>200</v>
      </c>
      <c r="C834" s="1046" t="s">
        <v>204</v>
      </c>
      <c r="D834" s="1047"/>
      <c r="E834" s="1048"/>
      <c r="F834" s="1211" t="s">
        <v>205</v>
      </c>
      <c r="G834" s="1212"/>
      <c r="H834" s="465" t="s">
        <v>34</v>
      </c>
      <c r="I834" s="1039" t="s">
        <v>74</v>
      </c>
      <c r="J834" s="1033"/>
      <c r="K834" s="1033"/>
      <c r="L834" s="1033"/>
      <c r="M834" s="1033"/>
      <c r="N834" s="1033"/>
      <c r="O834" s="1034"/>
    </row>
    <row r="835" spans="1:16" ht="33.75" customHeight="1">
      <c r="A835" s="1138"/>
      <c r="B835" s="417" t="s">
        <v>200</v>
      </c>
      <c r="C835" s="1049"/>
      <c r="D835" s="1050"/>
      <c r="E835" s="1051"/>
      <c r="F835" s="1213" t="s">
        <v>206</v>
      </c>
      <c r="G835" s="1214"/>
      <c r="H835" s="466" t="s">
        <v>203</v>
      </c>
      <c r="I835" s="1040" t="s">
        <v>75</v>
      </c>
      <c r="J835" s="1041"/>
      <c r="K835" s="1041"/>
      <c r="L835" s="1041"/>
      <c r="M835" s="1041"/>
      <c r="N835" s="1041"/>
      <c r="O835" s="1042"/>
    </row>
    <row r="836" spans="1:16" ht="33.75" customHeight="1">
      <c r="A836" s="1138"/>
      <c r="B836" s="417" t="s">
        <v>200</v>
      </c>
      <c r="C836" s="1049"/>
      <c r="D836" s="1050"/>
      <c r="E836" s="1051"/>
      <c r="F836" s="1213" t="s">
        <v>210</v>
      </c>
      <c r="G836" s="1214"/>
      <c r="H836" s="466" t="s">
        <v>68</v>
      </c>
      <c r="I836" s="1043"/>
      <c r="J836" s="1044"/>
      <c r="K836" s="1044"/>
      <c r="L836" s="1044"/>
      <c r="M836" s="1044"/>
      <c r="N836" s="1044"/>
      <c r="O836" s="1045"/>
    </row>
    <row r="837" spans="1:16" ht="33.75" customHeight="1">
      <c r="A837" s="1138"/>
      <c r="B837" s="417" t="s">
        <v>200</v>
      </c>
      <c r="C837" s="1049"/>
      <c r="D837" s="1050"/>
      <c r="E837" s="1051"/>
      <c r="F837" s="1213" t="s">
        <v>211</v>
      </c>
      <c r="G837" s="1214"/>
      <c r="H837" s="466" t="s">
        <v>69</v>
      </c>
      <c r="I837" s="1043"/>
      <c r="J837" s="1044"/>
      <c r="K837" s="1044"/>
      <c r="L837" s="1044"/>
      <c r="M837" s="1044"/>
      <c r="N837" s="1044"/>
      <c r="O837" s="1045"/>
    </row>
    <row r="838" spans="1:16" ht="33.75" customHeight="1">
      <c r="A838" s="1138"/>
      <c r="B838" s="417" t="s">
        <v>200</v>
      </c>
      <c r="C838" s="1049"/>
      <c r="D838" s="1050"/>
      <c r="E838" s="1051"/>
      <c r="F838" s="1213" t="s">
        <v>120</v>
      </c>
      <c r="G838" s="1214"/>
      <c r="H838" s="466" t="s">
        <v>71</v>
      </c>
      <c r="I838" s="1022" t="s">
        <v>93</v>
      </c>
      <c r="J838" s="1023"/>
      <c r="K838" s="1023"/>
      <c r="L838" s="1023"/>
      <c r="M838" s="1023"/>
      <c r="N838" s="1023"/>
      <c r="O838" s="1024"/>
    </row>
    <row r="839" spans="1:16" ht="33.75" customHeight="1" thickBot="1">
      <c r="A839" s="1138"/>
      <c r="B839" s="418" t="s">
        <v>200</v>
      </c>
      <c r="C839" s="1052"/>
      <c r="D839" s="1053"/>
      <c r="E839" s="1054"/>
      <c r="F839" s="1215" t="s">
        <v>208</v>
      </c>
      <c r="G839" s="1216"/>
      <c r="H839" s="467" t="s">
        <v>70</v>
      </c>
      <c r="I839" s="1025"/>
      <c r="J839" s="1026"/>
      <c r="K839" s="1026"/>
      <c r="L839" s="1026"/>
      <c r="M839" s="1026"/>
      <c r="N839" s="1026"/>
      <c r="O839" s="1027"/>
    </row>
    <row r="840" spans="1:16" ht="121.5" customHeight="1" thickTop="1">
      <c r="A840" s="437" t="s">
        <v>191</v>
      </c>
    </row>
    <row r="841" spans="1:16" ht="24.75" customHeight="1" thickBot="1">
      <c r="A841" s="471">
        <f>A801+1</f>
        <v>22</v>
      </c>
      <c r="B841" s="1137" t="s">
        <v>56</v>
      </c>
      <c r="C841" s="1137"/>
      <c r="D841" s="1137"/>
      <c r="E841" s="1137"/>
      <c r="F841" s="1137"/>
      <c r="G841" s="1137"/>
      <c r="H841" s="1137"/>
      <c r="I841" s="1137"/>
      <c r="J841" s="1137"/>
      <c r="K841" s="1137"/>
      <c r="L841" s="1137"/>
      <c r="M841" s="1137"/>
      <c r="N841" s="1137"/>
      <c r="O841" s="1137"/>
    </row>
    <row r="842" spans="1:16" s="430" customFormat="1" ht="66" customHeight="1" thickTop="1">
      <c r="A842" s="1138"/>
      <c r="B842" s="1139"/>
      <c r="C842" s="1140"/>
      <c r="D842" s="1225" t="str">
        <f>Master!$E$8</f>
        <v>Govt. Sr. Secondary School Raimalwada</v>
      </c>
      <c r="E842" s="1226"/>
      <c r="F842" s="1226"/>
      <c r="G842" s="1226"/>
      <c r="H842" s="1226"/>
      <c r="I842" s="1226"/>
      <c r="J842" s="1226"/>
      <c r="K842" s="1226"/>
      <c r="L842" s="1226"/>
      <c r="M842" s="1226"/>
      <c r="N842" s="1226"/>
      <c r="O842" s="1227"/>
    </row>
    <row r="843" spans="1:16" ht="26.25" customHeight="1" thickBot="1">
      <c r="A843" s="1138"/>
      <c r="B843" s="1141"/>
      <c r="C843" s="1142"/>
      <c r="D843" s="1146" t="str">
        <f>Master!$E$11</f>
        <v>P.S.-Bapini (Jodhpur)</v>
      </c>
      <c r="E843" s="1147"/>
      <c r="F843" s="1147"/>
      <c r="G843" s="1147"/>
      <c r="H843" s="1147"/>
      <c r="I843" s="1147"/>
      <c r="J843" s="1147"/>
      <c r="K843" s="1147"/>
      <c r="L843" s="1147"/>
      <c r="M843" s="1147"/>
      <c r="N843" s="1147"/>
      <c r="O843" s="1148"/>
    </row>
    <row r="844" spans="1:16" ht="21.75" customHeight="1">
      <c r="A844" s="1138"/>
      <c r="B844" s="262"/>
      <c r="C844" s="1149" t="s">
        <v>183</v>
      </c>
      <c r="D844" s="1150"/>
      <c r="E844" s="1150"/>
      <c r="F844" s="1150"/>
      <c r="G844" s="1151"/>
      <c r="H844" s="1158" t="s">
        <v>156</v>
      </c>
      <c r="I844" s="1158"/>
      <c r="J844" s="1161">
        <f>VLOOKUP($A841,'Class-9'!$B$9:$K$108,6)</f>
        <v>0</v>
      </c>
      <c r="K844" s="1162"/>
      <c r="L844" s="1167" t="s">
        <v>76</v>
      </c>
      <c r="M844" s="1168"/>
      <c r="N844" s="1169" t="str">
        <f>Master!$E$14</f>
        <v>08151106901</v>
      </c>
      <c r="O844" s="1170"/>
    </row>
    <row r="845" spans="1:16" ht="21.75" customHeight="1">
      <c r="A845" s="1138"/>
      <c r="B845" s="37"/>
      <c r="C845" s="1152"/>
      <c r="D845" s="1153"/>
      <c r="E845" s="1153"/>
      <c r="F845" s="1153"/>
      <c r="G845" s="1154"/>
      <c r="H845" s="1159"/>
      <c r="I845" s="1159"/>
      <c r="J845" s="1163"/>
      <c r="K845" s="1164"/>
      <c r="L845" s="1171" t="s">
        <v>72</v>
      </c>
      <c r="M845" s="1172"/>
      <c r="N845" s="1172"/>
      <c r="O845" s="1173"/>
      <c r="P845" s="104" t="s">
        <v>191</v>
      </c>
    </row>
    <row r="846" spans="1:16" ht="21.75" customHeight="1" thickBot="1">
      <c r="A846" s="1138"/>
      <c r="B846" s="37"/>
      <c r="C846" s="1155"/>
      <c r="D846" s="1156"/>
      <c r="E846" s="1156"/>
      <c r="F846" s="1156"/>
      <c r="G846" s="1157"/>
      <c r="H846" s="1160"/>
      <c r="I846" s="1160"/>
      <c r="J846" s="1165"/>
      <c r="K846" s="1166"/>
      <c r="L846" s="1174" t="s">
        <v>57</v>
      </c>
      <c r="M846" s="1175"/>
      <c r="N846" s="1176" t="str">
        <f>Master!$E$6</f>
        <v>2021-22</v>
      </c>
      <c r="O846" s="1177"/>
    </row>
    <row r="847" spans="1:16" ht="33.75" customHeight="1">
      <c r="A847" s="1138"/>
      <c r="B847" s="417" t="s">
        <v>200</v>
      </c>
      <c r="C847" s="1228" t="s">
        <v>22</v>
      </c>
      <c r="D847" s="1229"/>
      <c r="E847" s="1229"/>
      <c r="F847" s="1230"/>
      <c r="G847" s="438" t="s">
        <v>181</v>
      </c>
      <c r="H847" s="1231">
        <f>VLOOKUP($A841,'Class-9'!$B$9:$FL$108,4,0)</f>
        <v>0</v>
      </c>
      <c r="I847" s="1231"/>
      <c r="J847" s="1231"/>
      <c r="K847" s="1231"/>
      <c r="L847" s="1231"/>
      <c r="M847" s="1231"/>
      <c r="N847" s="1231"/>
      <c r="O847" s="1232"/>
    </row>
    <row r="848" spans="1:16" ht="33.75" customHeight="1">
      <c r="A848" s="1138"/>
      <c r="B848" s="417" t="s">
        <v>200</v>
      </c>
      <c r="C848" s="1233" t="s">
        <v>24</v>
      </c>
      <c r="D848" s="1234"/>
      <c r="E848" s="1234"/>
      <c r="F848" s="1235"/>
      <c r="G848" s="439" t="s">
        <v>181</v>
      </c>
      <c r="H848" s="1236">
        <f>VLOOKUP($A841,'Class-9'!$B$9:$FL$108,7,0)</f>
        <v>0</v>
      </c>
      <c r="I848" s="1236"/>
      <c r="J848" s="1236"/>
      <c r="K848" s="1236"/>
      <c r="L848" s="1236"/>
      <c r="M848" s="1236"/>
      <c r="N848" s="1236"/>
      <c r="O848" s="1237"/>
    </row>
    <row r="849" spans="1:15" ht="33.75" customHeight="1">
      <c r="A849" s="1138"/>
      <c r="B849" s="417" t="s">
        <v>200</v>
      </c>
      <c r="C849" s="1233" t="s">
        <v>25</v>
      </c>
      <c r="D849" s="1234"/>
      <c r="E849" s="1234"/>
      <c r="F849" s="1235"/>
      <c r="G849" s="439" t="s">
        <v>181</v>
      </c>
      <c r="H849" s="1236">
        <f>VLOOKUP($A841,'Class-9'!$B$9:$FL$108,8,0)</f>
        <v>0</v>
      </c>
      <c r="I849" s="1236"/>
      <c r="J849" s="1236"/>
      <c r="K849" s="1236"/>
      <c r="L849" s="1236"/>
      <c r="M849" s="1236"/>
      <c r="N849" s="1236"/>
      <c r="O849" s="1237"/>
    </row>
    <row r="850" spans="1:15" ht="33.75" customHeight="1">
      <c r="A850" s="1138"/>
      <c r="B850" s="417" t="s">
        <v>200</v>
      </c>
      <c r="C850" s="1233" t="s">
        <v>58</v>
      </c>
      <c r="D850" s="1234"/>
      <c r="E850" s="1234"/>
      <c r="F850" s="1235"/>
      <c r="G850" s="439" t="s">
        <v>181</v>
      </c>
      <c r="H850" s="1236">
        <f>VLOOKUP($A841,'Class-9'!$B$9:$FL$108,9,0)</f>
        <v>0</v>
      </c>
      <c r="I850" s="1236"/>
      <c r="J850" s="1236"/>
      <c r="K850" s="1236"/>
      <c r="L850" s="1236"/>
      <c r="M850" s="1236"/>
      <c r="N850" s="1236"/>
      <c r="O850" s="1237"/>
    </row>
    <row r="851" spans="1:15" ht="33.75" customHeight="1">
      <c r="A851" s="1138"/>
      <c r="B851" s="417" t="s">
        <v>200</v>
      </c>
      <c r="C851" s="1233" t="s">
        <v>59</v>
      </c>
      <c r="D851" s="1234"/>
      <c r="E851" s="1234"/>
      <c r="F851" s="1235"/>
      <c r="G851" s="439" t="s">
        <v>181</v>
      </c>
      <c r="H851" s="1238" t="str">
        <f>CONCATENATE('Class-9'!$G$4,'Class-9'!$J$4)</f>
        <v>9(A)</v>
      </c>
      <c r="I851" s="1236"/>
      <c r="J851" s="1236"/>
      <c r="K851" s="1236"/>
      <c r="L851" s="1236"/>
      <c r="M851" s="1236"/>
      <c r="N851" s="1236"/>
      <c r="O851" s="1237"/>
    </row>
    <row r="852" spans="1:15" ht="33.75" customHeight="1" thickBot="1">
      <c r="A852" s="1138"/>
      <c r="B852" s="417" t="s">
        <v>200</v>
      </c>
      <c r="C852" s="1239" t="s">
        <v>27</v>
      </c>
      <c r="D852" s="1240"/>
      <c r="E852" s="1240"/>
      <c r="F852" s="1241"/>
      <c r="G852" s="440" t="s">
        <v>181</v>
      </c>
      <c r="H852" s="1242">
        <f>VLOOKUP($A841,'Class-9'!$B$9:$FL$108,10,0)</f>
        <v>0</v>
      </c>
      <c r="I852" s="1242"/>
      <c r="J852" s="1242"/>
      <c r="K852" s="1242"/>
      <c r="L852" s="1242"/>
      <c r="M852" s="1242"/>
      <c r="N852" s="1242"/>
      <c r="O852" s="1243"/>
    </row>
    <row r="853" spans="1:15" ht="33.75" customHeight="1">
      <c r="A853" s="1138"/>
      <c r="B853" s="417" t="s">
        <v>200</v>
      </c>
      <c r="C853" s="1244" t="s">
        <v>60</v>
      </c>
      <c r="D853" s="1245"/>
      <c r="E853" s="1248" t="s">
        <v>81</v>
      </c>
      <c r="F853" s="1248" t="s">
        <v>82</v>
      </c>
      <c r="G853" s="1250" t="s">
        <v>32</v>
      </c>
      <c r="H853" s="1252" t="s">
        <v>61</v>
      </c>
      <c r="I853" s="1252"/>
      <c r="J853" s="1253"/>
      <c r="K853" s="1254" t="s">
        <v>97</v>
      </c>
      <c r="L853" s="1255"/>
      <c r="M853" s="1256"/>
      <c r="N853" s="1248" t="s">
        <v>88</v>
      </c>
      <c r="O853" s="1218" t="s">
        <v>118</v>
      </c>
    </row>
    <row r="854" spans="1:15" ht="33.75" customHeight="1">
      <c r="A854" s="1138"/>
      <c r="B854" s="417" t="s">
        <v>200</v>
      </c>
      <c r="C854" s="1246"/>
      <c r="D854" s="1247"/>
      <c r="E854" s="1249"/>
      <c r="F854" s="1249"/>
      <c r="G854" s="1251"/>
      <c r="H854" s="468" t="s">
        <v>31</v>
      </c>
      <c r="I854" s="470" t="s">
        <v>194</v>
      </c>
      <c r="J854" s="469" t="s">
        <v>32</v>
      </c>
      <c r="K854" s="468" t="s">
        <v>31</v>
      </c>
      <c r="L854" s="470" t="s">
        <v>194</v>
      </c>
      <c r="M854" s="469" t="s">
        <v>32</v>
      </c>
      <c r="N854" s="1249"/>
      <c r="O854" s="1219"/>
    </row>
    <row r="855" spans="1:15" ht="48" customHeight="1" thickBot="1">
      <c r="A855" s="1138"/>
      <c r="B855" s="417" t="s">
        <v>200</v>
      </c>
      <c r="C855" s="1102" t="s">
        <v>62</v>
      </c>
      <c r="D855" s="1103"/>
      <c r="E855" s="441">
        <f>'Class-9'!$L$7</f>
        <v>10</v>
      </c>
      <c r="F855" s="441">
        <f>'Class-9'!$M$7</f>
        <v>10</v>
      </c>
      <c r="G855" s="442">
        <f>SUM(E855:F855)</f>
        <v>20</v>
      </c>
      <c r="H855" s="441">
        <f>'Class-9'!$O$7</f>
        <v>24</v>
      </c>
      <c r="I855" s="441">
        <f>'Class-9'!$P$7</f>
        <v>6</v>
      </c>
      <c r="J855" s="442">
        <f>SUM(H855:I855)</f>
        <v>30</v>
      </c>
      <c r="K855" s="441">
        <f>'Class-9'!$R$7</f>
        <v>40</v>
      </c>
      <c r="L855" s="441">
        <f>'Class-9'!$S$7</f>
        <v>10</v>
      </c>
      <c r="M855" s="442">
        <f>SUM(K855:L855)</f>
        <v>50</v>
      </c>
      <c r="N855" s="441">
        <f>SUM(G855,J855,M855)</f>
        <v>100</v>
      </c>
      <c r="O855" s="1220"/>
    </row>
    <row r="856" spans="1:15" ht="48" customHeight="1">
      <c r="A856" s="1138"/>
      <c r="B856" s="417" t="s">
        <v>200</v>
      </c>
      <c r="C856" s="1104" t="str">
        <f>'Class-9'!$L$3</f>
        <v>HINDI</v>
      </c>
      <c r="D856" s="1105"/>
      <c r="E856" s="443">
        <f>IF($J844="TC",0,IF($J844="Nso",0,VLOOKUP($A841,'Class-9'!$B$9:$FL$108,11,0)))</f>
        <v>0</v>
      </c>
      <c r="F856" s="443">
        <f>IF($J844="TC",0,IF($J844="Nso",0,VLOOKUP($A841,'Class-9'!$B$9:$FL$108,12,0)))</f>
        <v>0</v>
      </c>
      <c r="G856" s="444">
        <f t="shared" ref="G856:G863" si="84">SUM(E856:F856)</f>
        <v>0</v>
      </c>
      <c r="H856" s="443">
        <f>IF($J844="TC",0,IF($J844="Nso",0,VLOOKUP($A841,'Class-9'!$B$9:$FL$108,14,0)))</f>
        <v>0</v>
      </c>
      <c r="I856" s="443">
        <f>IF($J844="TC",0,IF($J844="Nso",0,VLOOKUP($A841,'Class-9'!$B$9:$FL$108,15,0)))</f>
        <v>0</v>
      </c>
      <c r="J856" s="444">
        <f t="shared" ref="J856:J863" si="85">SUM(H856:I856)</f>
        <v>0</v>
      </c>
      <c r="K856" s="443">
        <f>IF($J844="TC",0,IF($J844="Nso",0,VLOOKUP($A841,'Class-9'!$B$9:$FL$108,17,0)))</f>
        <v>0</v>
      </c>
      <c r="L856" s="443">
        <f>IF($J844="Nso",0,VLOOKUP($A841,'Class-9'!$B$9:$FL$108,18,0))</f>
        <v>0</v>
      </c>
      <c r="M856" s="444">
        <f t="shared" ref="M856:M863" si="86">SUM(K856:L856)</f>
        <v>0</v>
      </c>
      <c r="N856" s="443">
        <f t="shared" ref="N856:N863" si="87">SUM(G856,J856,M856)</f>
        <v>0</v>
      </c>
      <c r="O856" s="457" t="str">
        <f>IF($J844="TC",0,IF($J844="Nso",0,VLOOKUP($A841,'Class-9'!$B$9:$FL$108,24,0)))</f>
        <v/>
      </c>
    </row>
    <row r="857" spans="1:15" ht="48" customHeight="1" thickBot="1">
      <c r="A857" s="1138"/>
      <c r="B857" s="417" t="s">
        <v>200</v>
      </c>
      <c r="C857" s="1106" t="str">
        <f>'Class-9'!$Z$3</f>
        <v>ENGLISH</v>
      </c>
      <c r="D857" s="1107"/>
      <c r="E857" s="445">
        <f>IF($J844="TC",0,IF($J844="Nso",0,VLOOKUP($A841,'Class-9'!$B$9:$FL$108,25,0)))</f>
        <v>0</v>
      </c>
      <c r="F857" s="445">
        <f>IF($J844="TC",0,IF($J844="Nso",0,VLOOKUP($A841,'Class-9'!$B$9:$FL$108,26,0)))</f>
        <v>0</v>
      </c>
      <c r="G857" s="446">
        <f t="shared" si="84"/>
        <v>0</v>
      </c>
      <c r="H857" s="447">
        <f>IF($J844="TC",0,IF($J844="Nso",0,VLOOKUP($A841,'Class-9'!$B$9:$FL$108,28,0)))</f>
        <v>0</v>
      </c>
      <c r="I857" s="445">
        <f>IF($J844="TC",0,IF($J844="Nso",0,VLOOKUP($A841,'Class-9'!$B$9:$FL$108,29,0)))</f>
        <v>0</v>
      </c>
      <c r="J857" s="446">
        <f t="shared" si="85"/>
        <v>0</v>
      </c>
      <c r="K857" s="445">
        <f>IF($J844="TC",0,IF($J844="Nso",0,VLOOKUP($A841,'Class-9'!$B$9:$FL$108,31,0)))</f>
        <v>0</v>
      </c>
      <c r="L857" s="445">
        <f>IF($J844="Nso",0,VLOOKUP($A841,'Class-9'!$B$9:$FL$108,32,0))</f>
        <v>0</v>
      </c>
      <c r="M857" s="446">
        <f t="shared" si="86"/>
        <v>0</v>
      </c>
      <c r="N857" s="445">
        <f t="shared" si="87"/>
        <v>0</v>
      </c>
      <c r="O857" s="458" t="str">
        <f>IF($J844="TC",0,IF($J844="Nso",0,VLOOKUP($A841,'Class-9'!$B$9:$FL$108,38,0)))</f>
        <v/>
      </c>
    </row>
    <row r="858" spans="1:15" ht="48" customHeight="1" thickBot="1">
      <c r="A858" s="1138"/>
      <c r="B858" s="417" t="s">
        <v>200</v>
      </c>
      <c r="C858" s="1108" t="s">
        <v>62</v>
      </c>
      <c r="D858" s="1109"/>
      <c r="E858" s="448">
        <f>'Class-9'!$AN$7</f>
        <v>20</v>
      </c>
      <c r="F858" s="448">
        <f>'Class-9'!$AO$7</f>
        <v>20</v>
      </c>
      <c r="G858" s="449">
        <f t="shared" si="84"/>
        <v>40</v>
      </c>
      <c r="H858" s="448">
        <f>'Class-9'!$AQ$7</f>
        <v>48</v>
      </c>
      <c r="I858" s="448">
        <f>'Class-9'!$AR$7</f>
        <v>12</v>
      </c>
      <c r="J858" s="449">
        <f t="shared" si="85"/>
        <v>60</v>
      </c>
      <c r="K858" s="448">
        <f>'Class-9'!$AT$7</f>
        <v>80</v>
      </c>
      <c r="L858" s="448">
        <f>'Class-9'!$AU$7</f>
        <v>20</v>
      </c>
      <c r="M858" s="449">
        <f t="shared" si="86"/>
        <v>100</v>
      </c>
      <c r="N858" s="448">
        <f t="shared" si="87"/>
        <v>200</v>
      </c>
      <c r="O858" s="427" t="s">
        <v>201</v>
      </c>
    </row>
    <row r="859" spans="1:15" ht="48" customHeight="1">
      <c r="A859" s="1138"/>
      <c r="B859" s="417" t="s">
        <v>200</v>
      </c>
      <c r="C859" s="1110" t="str">
        <f>'Class-9'!$AN$3</f>
        <v>SANSKRIT-I</v>
      </c>
      <c r="D859" s="1111"/>
      <c r="E859" s="443">
        <f>IF($J844="TC",0,IF($J844="Nso",0,VLOOKUP($A841,'Class-9'!$B$9:$FL$108,39,0)))</f>
        <v>0</v>
      </c>
      <c r="F859" s="443">
        <f>IF($J844="TC",0,IF($J844="TC",0,IF($J844="Nso",0,VLOOKUP($A841,'Class-9'!$B$9:$FL$108,40,0))))</f>
        <v>0</v>
      </c>
      <c r="G859" s="450">
        <f t="shared" si="84"/>
        <v>0</v>
      </c>
      <c r="H859" s="451">
        <f>IF($J844="TC",0,IF($J844="Nso",0,VLOOKUP($A841,'Class-9'!$B$9:$FL$108,42,0)))</f>
        <v>0</v>
      </c>
      <c r="I859" s="443">
        <f>IF($J844="TC",0,IF($J844="Nso",0,VLOOKUP($A841,'Class-9'!$B$9:$FL$108,43,0)))</f>
        <v>0</v>
      </c>
      <c r="J859" s="450">
        <f t="shared" si="85"/>
        <v>0</v>
      </c>
      <c r="K859" s="443">
        <f>IF($J844="TC",0,IF($J844="Nso",0,VLOOKUP($A841,'Class-9'!$B$9:$FL$108,45,0)))</f>
        <v>0</v>
      </c>
      <c r="L859" s="443">
        <f>IF($J844="Nso",0,VLOOKUP($A841,'Class-9'!$B$9:$FL$108,46,0))</f>
        <v>0</v>
      </c>
      <c r="M859" s="450">
        <f t="shared" si="86"/>
        <v>0</v>
      </c>
      <c r="N859" s="443">
        <f t="shared" si="87"/>
        <v>0</v>
      </c>
      <c r="O859" s="457" t="str">
        <f>IF($J844="TC",0,IF($J844="Nso",0,VLOOKUP($A841,'Class-9'!$B$9:$FL$108,52,0)))</f>
        <v/>
      </c>
    </row>
    <row r="860" spans="1:15" ht="48" customHeight="1">
      <c r="A860" s="1138"/>
      <c r="B860" s="417" t="s">
        <v>200</v>
      </c>
      <c r="C860" s="1112" t="str">
        <f>'Class-9'!$BB$3</f>
        <v>SANSKRIT-II</v>
      </c>
      <c r="D860" s="1113"/>
      <c r="E860" s="443">
        <f>IF($J844="TC",0,IF($J844="Nso",0,VLOOKUP($A841,'Class-9'!$B$9:$FL$108,53,0)))</f>
        <v>0</v>
      </c>
      <c r="F860" s="443">
        <f>IF($J844="TC",0,IF($J844="Nso",0,VLOOKUP($A841,'Class-9'!$B$9:$FL$108,54,0)))</f>
        <v>0</v>
      </c>
      <c r="G860" s="452">
        <f t="shared" si="84"/>
        <v>0</v>
      </c>
      <c r="H860" s="453">
        <f>IF($J844="TC",0,IF($J844="Nso",0,VLOOKUP($A841,'Class-9'!$B$9:$FL$108,56,0)))</f>
        <v>0</v>
      </c>
      <c r="I860" s="443">
        <f>IF($J844="TC",0,IF($J844="Nso",0,VLOOKUP($A841,'Class-9'!$B$9:$FL$108,57,0)))</f>
        <v>0</v>
      </c>
      <c r="J860" s="452">
        <f t="shared" si="85"/>
        <v>0</v>
      </c>
      <c r="K860" s="443">
        <f>IF($J844="TC",0,IF($J844="Nso",0,VLOOKUP($A841,'Class-9'!$B$9:$FL$108,59,0)))</f>
        <v>0</v>
      </c>
      <c r="L860" s="443">
        <f>IF($J844="Nso",0,VLOOKUP($A841,'Class-9'!$B$9:$FL$108,60,0))</f>
        <v>0</v>
      </c>
      <c r="M860" s="452">
        <f t="shared" si="86"/>
        <v>0</v>
      </c>
      <c r="N860" s="443">
        <f t="shared" si="87"/>
        <v>0</v>
      </c>
      <c r="O860" s="457" t="str">
        <f>IF($J844="TC",0,IF($J844="Nso",0,VLOOKUP($A841,'Class-9'!$B$9:$FL$108,66,0)))</f>
        <v/>
      </c>
    </row>
    <row r="861" spans="1:15" ht="48" customHeight="1">
      <c r="A861" s="1138"/>
      <c r="B861" s="417" t="s">
        <v>200</v>
      </c>
      <c r="C861" s="1112" t="str">
        <f>'Class-9'!$BP$3</f>
        <v>MATHEMATICS</v>
      </c>
      <c r="D861" s="1113"/>
      <c r="E861" s="443">
        <f>IF($J844="TC",0,IF($J844="Nso",0,VLOOKUP($A841,'Class-9'!$B$9:$FL$108,67,0)))</f>
        <v>0</v>
      </c>
      <c r="F861" s="443">
        <f>IF($J844="TC",0,IF($J844="Nso",0,VLOOKUP($A841,'Class-9'!$B$9:$FL$108,68,0)))</f>
        <v>0</v>
      </c>
      <c r="G861" s="452">
        <f t="shared" si="84"/>
        <v>0</v>
      </c>
      <c r="H861" s="453">
        <f>IF($J844="TC",0,IF($J844="Nso",0,VLOOKUP($A841,'Class-9'!$B$9:$FL$108,70,0)))</f>
        <v>0</v>
      </c>
      <c r="I861" s="443">
        <f>IF($J844="TC",0,IF($J844="Nso",0,VLOOKUP($A841,'Class-9'!$B$9:$FL$108,71,0)))</f>
        <v>0</v>
      </c>
      <c r="J861" s="452">
        <f t="shared" si="85"/>
        <v>0</v>
      </c>
      <c r="K861" s="443">
        <f>IF($J844="TC",0,IF($J844="Nso",0,VLOOKUP($A841,'Class-9'!$B$9:$FL$108,73,0)))</f>
        <v>0</v>
      </c>
      <c r="L861" s="443">
        <f>IF($J844="Nso",0,VLOOKUP($A841,'Class-9'!$B$9:$FL$108,74,0))</f>
        <v>0</v>
      </c>
      <c r="M861" s="452">
        <f t="shared" si="86"/>
        <v>0</v>
      </c>
      <c r="N861" s="443">
        <f t="shared" si="87"/>
        <v>0</v>
      </c>
      <c r="O861" s="457" t="str">
        <f>IF($J844="TC",0,IF($J844="Nso",0,VLOOKUP($A841,'Class-9'!$B$9:$FL$108,80,0)))</f>
        <v/>
      </c>
    </row>
    <row r="862" spans="1:15" ht="48" customHeight="1">
      <c r="A862" s="1138"/>
      <c r="B862" s="417" t="s">
        <v>200</v>
      </c>
      <c r="C862" s="1114" t="str">
        <f>'Class-9'!$CD$3</f>
        <v>SCIENCE</v>
      </c>
      <c r="D862" s="1115"/>
      <c r="E862" s="454">
        <f>IF($J844="TC",0,IF($J844="Nso",0,VLOOKUP($A841,'Class-9'!$B$9:$FL$108,81,0)))</f>
        <v>0</v>
      </c>
      <c r="F862" s="454">
        <f>IF($J844="TC",0,IF($J844="Nso",0,VLOOKUP($A841,'Class-9'!$B$9:$FL$108,82,0)))</f>
        <v>0</v>
      </c>
      <c r="G862" s="455">
        <f t="shared" si="84"/>
        <v>0</v>
      </c>
      <c r="H862" s="456">
        <f>IF($J844="TC",0,IF($J844="Nso",0,VLOOKUP($A841,'Class-9'!$B$9:$FL$108,84,0)))</f>
        <v>0</v>
      </c>
      <c r="I862" s="454">
        <f>IF($J844="TC",0,IF($J844="Nso",0,VLOOKUP($A841,'Class-9'!$B$9:$FL$108,85,0)))</f>
        <v>0</v>
      </c>
      <c r="J862" s="455">
        <f t="shared" si="85"/>
        <v>0</v>
      </c>
      <c r="K862" s="454">
        <f>IF($J844="TC",0,IF($J844="Nso",0,VLOOKUP($A841,'Class-9'!$B$9:$FL$108,87,0)))</f>
        <v>0</v>
      </c>
      <c r="L862" s="454">
        <f>IF($J844="Nso",0,VLOOKUP($A841,'Class-9'!$B$9:$FL$108,88,0))</f>
        <v>0</v>
      </c>
      <c r="M862" s="455">
        <f t="shared" si="86"/>
        <v>0</v>
      </c>
      <c r="N862" s="454">
        <f t="shared" si="87"/>
        <v>0</v>
      </c>
      <c r="O862" s="459" t="str">
        <f>IF($J844="TC",0,IF($J844="Nso",0,VLOOKUP($A841,'Class-9'!$B$9:$FL$108,94,0)))</f>
        <v/>
      </c>
    </row>
    <row r="863" spans="1:15" ht="48" customHeight="1" thickBot="1">
      <c r="A863" s="1138"/>
      <c r="B863" s="417" t="s">
        <v>200</v>
      </c>
      <c r="C863" s="1114" t="str">
        <f>'Class-9'!$CR$3</f>
        <v>SOCIAL SCIENCE</v>
      </c>
      <c r="D863" s="1115"/>
      <c r="E863" s="454">
        <f>IF($J845="TC",0,IF($J844="Nso",0,VLOOKUP($A841,'Class-9'!$B$9:$FL$108,95,0)))</f>
        <v>0</v>
      </c>
      <c r="F863" s="454">
        <f>IF($J845="TC",0,IF($J844="Nso",0,VLOOKUP($A841,'Class-9'!$B$9:$FL$108,96,0)))</f>
        <v>0</v>
      </c>
      <c r="G863" s="455">
        <f t="shared" si="84"/>
        <v>0</v>
      </c>
      <c r="H863" s="456">
        <f>IF($J845="TC",0,IF($J844="Nso",0,VLOOKUP($A841,'Class-9'!$B$9:$FL$108,98,0)))</f>
        <v>0</v>
      </c>
      <c r="I863" s="454">
        <f>IF($J845="TC",0,IF($J844="Nso",0,VLOOKUP($A841,'Class-9'!$B$9:$FL$108,99,0)))</f>
        <v>0</v>
      </c>
      <c r="J863" s="455">
        <f t="shared" si="85"/>
        <v>0</v>
      </c>
      <c r="K863" s="454">
        <f>IF($J845="TC",0,IF($J844="Nso",0,VLOOKUP($A841,'Class-9'!$B$9:$FL$108,101,0)))</f>
        <v>0</v>
      </c>
      <c r="L863" s="454">
        <f>IF($J845="Nso",0,VLOOKUP($A841,'Class-9'!$B$9:$FL$108,102,0))</f>
        <v>0</v>
      </c>
      <c r="M863" s="455">
        <f t="shared" si="86"/>
        <v>0</v>
      </c>
      <c r="N863" s="454">
        <f t="shared" si="87"/>
        <v>0</v>
      </c>
      <c r="O863" s="459" t="str">
        <f>IF($J845="TC",0,IF($J844="Nso",0,VLOOKUP($A841,'Class-9'!$B$9:$FL$108,108,0)))</f>
        <v/>
      </c>
    </row>
    <row r="864" spans="1:15" ht="33.75" customHeight="1">
      <c r="A864" s="1138"/>
      <c r="B864" s="417" t="s">
        <v>200</v>
      </c>
      <c r="C864" s="1116" t="s">
        <v>89</v>
      </c>
      <c r="D864" s="1117"/>
      <c r="E864" s="1118"/>
      <c r="F864" s="1122" t="s">
        <v>90</v>
      </c>
      <c r="G864" s="1123"/>
      <c r="H864" s="1124" t="s">
        <v>91</v>
      </c>
      <c r="I864" s="1125"/>
      <c r="J864" s="1126" t="s">
        <v>47</v>
      </c>
      <c r="K864" s="1127"/>
      <c r="L864" s="415" t="s">
        <v>111</v>
      </c>
      <c r="M864" s="1221" t="s">
        <v>45</v>
      </c>
      <c r="N864" s="1222"/>
      <c r="O864" s="416" t="s">
        <v>49</v>
      </c>
    </row>
    <row r="865" spans="1:15" ht="33.75" customHeight="1" thickBot="1">
      <c r="A865" s="1138"/>
      <c r="B865" s="417" t="s">
        <v>200</v>
      </c>
      <c r="C865" s="1119"/>
      <c r="D865" s="1120"/>
      <c r="E865" s="1121"/>
      <c r="F865" s="1130">
        <f>IF($J844="TC",0,IF($J844="Nso",0,VLOOKUP($A841,'Class-9'!$B$9:$FL$108,160,0)))</f>
        <v>0</v>
      </c>
      <c r="G865" s="1131"/>
      <c r="H865" s="1130">
        <f>IF($J844="TC",0,IF($J844="Nso",0,VLOOKUP($A841,'Class-9'!$B$9:$FL$108,161,0)))</f>
        <v>0</v>
      </c>
      <c r="I865" s="1131"/>
      <c r="J865" s="1132">
        <f>IF($J844="TC",0,IF($J844="Nso",0,VLOOKUP($A841,'Class-9'!$B$9:$FL$108,162,0)))</f>
        <v>0</v>
      </c>
      <c r="K865" s="1133"/>
      <c r="L865" s="259" t="str">
        <f>IF($J844="TC",0,IF($J844="Nso",0,VLOOKUP($A841,'Class-9'!$B$9:$FL$108,163,0)))</f>
        <v/>
      </c>
      <c r="M865" s="1223" t="str">
        <f>IF($J844="TC","TC",IF($J844="Nso","NSO",VLOOKUP($A841,'Class-9'!$B$9:$FL$108,164,0)))</f>
        <v/>
      </c>
      <c r="N865" s="1224"/>
      <c r="O865" s="462" t="str">
        <f>IF($J844="Nso",0,VLOOKUP($A841,'Class-9'!$B$9:$FL$108,166,0))</f>
        <v/>
      </c>
    </row>
    <row r="866" spans="1:15" ht="33.75" customHeight="1">
      <c r="A866" s="1138"/>
      <c r="B866" s="417" t="s">
        <v>200</v>
      </c>
      <c r="C866" s="1061" t="s">
        <v>64</v>
      </c>
      <c r="D866" s="1062"/>
      <c r="E866" s="1062"/>
      <c r="F866" s="1062"/>
      <c r="G866" s="1062"/>
      <c r="H866" s="1063"/>
      <c r="I866" s="1064" t="s">
        <v>65</v>
      </c>
      <c r="J866" s="1065"/>
      <c r="K866" s="1065"/>
      <c r="L866" s="460">
        <f>VLOOKUP($A841,'Class-9'!$B$9:$FL$108,157,0)</f>
        <v>0</v>
      </c>
      <c r="M866" s="1066" t="s">
        <v>121</v>
      </c>
      <c r="N866" s="1067"/>
      <c r="O866" s="1068"/>
    </row>
    <row r="867" spans="1:15" ht="33.75" customHeight="1" thickBot="1">
      <c r="A867" s="1138"/>
      <c r="B867" s="417" t="s">
        <v>200</v>
      </c>
      <c r="C867" s="1069" t="s">
        <v>60</v>
      </c>
      <c r="D867" s="1070"/>
      <c r="E867" s="1070"/>
      <c r="F867" s="1071" t="s">
        <v>192</v>
      </c>
      <c r="G867" s="1071"/>
      <c r="H867" s="260" t="s">
        <v>53</v>
      </c>
      <c r="I867" s="1072" t="s">
        <v>66</v>
      </c>
      <c r="J867" s="1073"/>
      <c r="K867" s="1073"/>
      <c r="L867" s="461">
        <f>VLOOKUP($A841,'Class-9'!$B$9:$FL$108,158,0)</f>
        <v>0</v>
      </c>
      <c r="M867" s="1074" t="str">
        <f>IF($J844="TC",0,IF($J844="Nso",0,VLOOKUP($A841,'Class-9'!$B$9:$FL$108,159,0)))</f>
        <v/>
      </c>
      <c r="N867" s="1075"/>
      <c r="O867" s="1076"/>
    </row>
    <row r="868" spans="1:15" ht="33.75" customHeight="1">
      <c r="A868" s="1138"/>
      <c r="B868" s="417" t="s">
        <v>200</v>
      </c>
      <c r="C868" s="1069"/>
      <c r="D868" s="1070"/>
      <c r="E868" s="1070"/>
      <c r="F868" s="1071"/>
      <c r="G868" s="1071"/>
      <c r="H868" s="261" t="s">
        <v>119</v>
      </c>
      <c r="I868" s="1077" t="s">
        <v>67</v>
      </c>
      <c r="J868" s="1078"/>
      <c r="K868" s="1078"/>
      <c r="L868" s="1079">
        <f>IF($J844="TC","Transferred",IF($J844="Nso","NameSeparated",VLOOKUP($A841,'Class-9'!$B$9:$FL$108,167,0)))</f>
        <v>0</v>
      </c>
      <c r="M868" s="1079"/>
      <c r="N868" s="1079"/>
      <c r="O868" s="1080"/>
    </row>
    <row r="869" spans="1:15" ht="33.75" customHeight="1">
      <c r="A869" s="1138"/>
      <c r="B869" s="417" t="s">
        <v>200</v>
      </c>
      <c r="C869" s="1081" t="str">
        <f>'Class-9'!$DF$3</f>
        <v>Foundation Of Information Tech.</v>
      </c>
      <c r="D869" s="1082"/>
      <c r="E869" s="1083"/>
      <c r="F869" s="1217" t="str">
        <f>IF($J844="TC",0,IF($J844="Nso",0,VLOOKUP($A841,'Class-9'!$B$9:$GP$108,185,0)))</f>
        <v>0/200</v>
      </c>
      <c r="G869" s="1217"/>
      <c r="H869" s="463" t="str">
        <f>IF($J844="TC",0,IF($J844="Nso",0,VLOOKUP($A841,'Class-9'!$B$9:$GP$108,120,0)))</f>
        <v/>
      </c>
      <c r="I869" s="1085" t="s">
        <v>79</v>
      </c>
      <c r="J869" s="1086"/>
      <c r="K869" s="1086"/>
      <c r="L869" s="1087">
        <f>'Class-9'!$T$2</f>
        <v>44676</v>
      </c>
      <c r="M869" s="1088"/>
      <c r="N869" s="1088"/>
      <c r="O869" s="1089"/>
    </row>
    <row r="870" spans="1:15" ht="33.75" customHeight="1">
      <c r="A870" s="1138"/>
      <c r="B870" s="417" t="s">
        <v>200</v>
      </c>
      <c r="C870" s="1090" t="str">
        <f>'Class-9'!$DR$3</f>
        <v>Health &amp; Phy. Edu.</v>
      </c>
      <c r="D870" s="1084"/>
      <c r="E870" s="1084"/>
      <c r="F870" s="1207" t="str">
        <f>IF($J844="TC",0,IF($J844="Nso",0,VLOOKUP($A841,'Class-9'!$B$9:$GP$108,189,0)))</f>
        <v>0/200</v>
      </c>
      <c r="G870" s="1208"/>
      <c r="H870" s="463" t="str">
        <f>IF($J844="TC",0,IF($J844="Nso",0,VLOOKUP($A841,'Class-9'!$B$9:$GP$108,132,0)))</f>
        <v/>
      </c>
      <c r="I870" s="1091"/>
      <c r="J870" s="1092"/>
      <c r="K870" s="1092"/>
      <c r="L870" s="1092"/>
      <c r="M870" s="1092"/>
      <c r="N870" s="1092"/>
      <c r="O870" s="1093"/>
    </row>
    <row r="871" spans="1:15" ht="33.75" customHeight="1">
      <c r="A871" s="1138"/>
      <c r="B871" s="417" t="s">
        <v>200</v>
      </c>
      <c r="C871" s="1028" t="str">
        <f>'Class-9'!$ED$3</f>
        <v>S.U.P.W.</v>
      </c>
      <c r="D871" s="1029"/>
      <c r="E871" s="1029"/>
      <c r="F871" s="1207" t="str">
        <f>IF($J844="TC",0,IF($J844="Nso",0,VLOOKUP($A841,'Class-9'!$B$9:$GP$108,193,0)))</f>
        <v>0/100</v>
      </c>
      <c r="G871" s="1208"/>
      <c r="H871" s="463" t="str">
        <f>IF($J844="TC",0,IF($J844="Nso",0,VLOOKUP($A841,'Class-9'!$B$9:$GP$108,138,0)))</f>
        <v/>
      </c>
      <c r="I871" s="1094"/>
      <c r="J871" s="1095"/>
      <c r="K871" s="1095"/>
      <c r="L871" s="1095"/>
      <c r="M871" s="1095"/>
      <c r="N871" s="1095"/>
      <c r="O871" s="1096"/>
    </row>
    <row r="872" spans="1:15" ht="33.75" customHeight="1">
      <c r="A872" s="1138"/>
      <c r="B872" s="417" t="s">
        <v>200</v>
      </c>
      <c r="C872" s="1028" t="str">
        <f>'Class-9'!$EJ$3</f>
        <v>ART EDUCATION</v>
      </c>
      <c r="D872" s="1029"/>
      <c r="E872" s="1029"/>
      <c r="F872" s="1207" t="str">
        <f>IF($J843="TC",0,IF($J843="Nso",0,VLOOKUP($A841,'Class-9'!$B$9:$GP$108,197,0)))</f>
        <v>0/100</v>
      </c>
      <c r="G872" s="1208"/>
      <c r="H872" s="463" t="str">
        <f>IF($J843="TC",0,IF($J843="Nso",0,VLOOKUP($A841,'Class-9'!$B$9:$GP$108,144,0)))</f>
        <v/>
      </c>
      <c r="I872" s="1032" t="s">
        <v>92</v>
      </c>
      <c r="J872" s="1033"/>
      <c r="K872" s="1033"/>
      <c r="L872" s="1033"/>
      <c r="M872" s="1033"/>
      <c r="N872" s="1033"/>
      <c r="O872" s="1034"/>
    </row>
    <row r="873" spans="1:15" ht="33.75" customHeight="1" thickBot="1">
      <c r="A873" s="1138"/>
      <c r="B873" s="417" t="s">
        <v>200</v>
      </c>
      <c r="C873" s="1035" t="str">
        <f>'Class-9'!$EP$3</f>
        <v>H &amp; C RAJ</v>
      </c>
      <c r="D873" s="1036"/>
      <c r="E873" s="1036"/>
      <c r="F873" s="1209" t="str">
        <f>IF($J844="TC",0,IF($J844="Nso",0,VLOOKUP($A841,'Class-9'!$B$9:$GU$108,201,0)))</f>
        <v>0/200</v>
      </c>
      <c r="G873" s="1210"/>
      <c r="H873" s="464" t="str">
        <f>IF($J844="TC",0,IF($J844="Nso",0,VLOOKUP($A841,'Class-9'!$B$9:$GU$108,156,0)))</f>
        <v/>
      </c>
      <c r="I873" s="1032" t="s">
        <v>73</v>
      </c>
      <c r="J873" s="1033"/>
      <c r="K873" s="1033"/>
      <c r="L873" s="1033"/>
      <c r="M873" s="1033"/>
      <c r="N873" s="1033"/>
      <c r="O873" s="1034"/>
    </row>
    <row r="874" spans="1:15" ht="33.75" customHeight="1">
      <c r="A874" s="1138"/>
      <c r="B874" s="417" t="s">
        <v>200</v>
      </c>
      <c r="C874" s="1046" t="s">
        <v>204</v>
      </c>
      <c r="D874" s="1047"/>
      <c r="E874" s="1048"/>
      <c r="F874" s="1211" t="s">
        <v>205</v>
      </c>
      <c r="G874" s="1212"/>
      <c r="H874" s="465" t="s">
        <v>34</v>
      </c>
      <c r="I874" s="1039" t="s">
        <v>74</v>
      </c>
      <c r="J874" s="1033"/>
      <c r="K874" s="1033"/>
      <c r="L874" s="1033"/>
      <c r="M874" s="1033"/>
      <c r="N874" s="1033"/>
      <c r="O874" s="1034"/>
    </row>
    <row r="875" spans="1:15" ht="33.75" customHeight="1">
      <c r="A875" s="1138"/>
      <c r="B875" s="417" t="s">
        <v>200</v>
      </c>
      <c r="C875" s="1049"/>
      <c r="D875" s="1050"/>
      <c r="E875" s="1051"/>
      <c r="F875" s="1213" t="s">
        <v>206</v>
      </c>
      <c r="G875" s="1214"/>
      <c r="H875" s="466" t="s">
        <v>203</v>
      </c>
      <c r="I875" s="1040" t="s">
        <v>75</v>
      </c>
      <c r="J875" s="1041"/>
      <c r="K875" s="1041"/>
      <c r="L875" s="1041"/>
      <c r="M875" s="1041"/>
      <c r="N875" s="1041"/>
      <c r="O875" s="1042"/>
    </row>
    <row r="876" spans="1:15" ht="33.75" customHeight="1">
      <c r="A876" s="1138"/>
      <c r="B876" s="417" t="s">
        <v>200</v>
      </c>
      <c r="C876" s="1049"/>
      <c r="D876" s="1050"/>
      <c r="E876" s="1051"/>
      <c r="F876" s="1213" t="s">
        <v>210</v>
      </c>
      <c r="G876" s="1214"/>
      <c r="H876" s="466" t="s">
        <v>68</v>
      </c>
      <c r="I876" s="1043"/>
      <c r="J876" s="1044"/>
      <c r="K876" s="1044"/>
      <c r="L876" s="1044"/>
      <c r="M876" s="1044"/>
      <c r="N876" s="1044"/>
      <c r="O876" s="1045"/>
    </row>
    <row r="877" spans="1:15" ht="33.75" customHeight="1">
      <c r="A877" s="1138"/>
      <c r="B877" s="417" t="s">
        <v>200</v>
      </c>
      <c r="C877" s="1049"/>
      <c r="D877" s="1050"/>
      <c r="E877" s="1051"/>
      <c r="F877" s="1213" t="s">
        <v>211</v>
      </c>
      <c r="G877" s="1214"/>
      <c r="H877" s="466" t="s">
        <v>69</v>
      </c>
      <c r="I877" s="1043"/>
      <c r="J877" s="1044"/>
      <c r="K877" s="1044"/>
      <c r="L877" s="1044"/>
      <c r="M877" s="1044"/>
      <c r="N877" s="1044"/>
      <c r="O877" s="1045"/>
    </row>
    <row r="878" spans="1:15" ht="33.75" customHeight="1">
      <c r="A878" s="1138"/>
      <c r="B878" s="417" t="s">
        <v>200</v>
      </c>
      <c r="C878" s="1049"/>
      <c r="D878" s="1050"/>
      <c r="E878" s="1051"/>
      <c r="F878" s="1213" t="s">
        <v>120</v>
      </c>
      <c r="G878" s="1214"/>
      <c r="H878" s="466" t="s">
        <v>71</v>
      </c>
      <c r="I878" s="1022" t="s">
        <v>93</v>
      </c>
      <c r="J878" s="1023"/>
      <c r="K878" s="1023"/>
      <c r="L878" s="1023"/>
      <c r="M878" s="1023"/>
      <c r="N878" s="1023"/>
      <c r="O878" s="1024"/>
    </row>
    <row r="879" spans="1:15" ht="33.75" customHeight="1" thickBot="1">
      <c r="A879" s="1138"/>
      <c r="B879" s="418" t="s">
        <v>200</v>
      </c>
      <c r="C879" s="1052"/>
      <c r="D879" s="1053"/>
      <c r="E879" s="1054"/>
      <c r="F879" s="1215" t="s">
        <v>208</v>
      </c>
      <c r="G879" s="1216"/>
      <c r="H879" s="467" t="s">
        <v>70</v>
      </c>
      <c r="I879" s="1025"/>
      <c r="J879" s="1026"/>
      <c r="K879" s="1026"/>
      <c r="L879" s="1026"/>
      <c r="M879" s="1026"/>
      <c r="N879" s="1026"/>
      <c r="O879" s="1027"/>
    </row>
    <row r="880" spans="1:15" ht="121.5" customHeight="1" thickTop="1">
      <c r="A880" s="437" t="s">
        <v>191</v>
      </c>
    </row>
    <row r="881" spans="1:16" ht="24.75" customHeight="1" thickBot="1">
      <c r="A881" s="471">
        <f>A841+1</f>
        <v>23</v>
      </c>
      <c r="B881" s="1137" t="s">
        <v>56</v>
      </c>
      <c r="C881" s="1137"/>
      <c r="D881" s="1137"/>
      <c r="E881" s="1137"/>
      <c r="F881" s="1137"/>
      <c r="G881" s="1137"/>
      <c r="H881" s="1137"/>
      <c r="I881" s="1137"/>
      <c r="J881" s="1137"/>
      <c r="K881" s="1137"/>
      <c r="L881" s="1137"/>
      <c r="M881" s="1137"/>
      <c r="N881" s="1137"/>
      <c r="O881" s="1137"/>
    </row>
    <row r="882" spans="1:16" s="430" customFormat="1" ht="66" customHeight="1" thickTop="1">
      <c r="A882" s="1138"/>
      <c r="B882" s="1139"/>
      <c r="C882" s="1140"/>
      <c r="D882" s="1225" t="str">
        <f>Master!$E$8</f>
        <v>Govt. Sr. Secondary School Raimalwada</v>
      </c>
      <c r="E882" s="1226"/>
      <c r="F882" s="1226"/>
      <c r="G882" s="1226"/>
      <c r="H882" s="1226"/>
      <c r="I882" s="1226"/>
      <c r="J882" s="1226"/>
      <c r="K882" s="1226"/>
      <c r="L882" s="1226"/>
      <c r="M882" s="1226"/>
      <c r="N882" s="1226"/>
      <c r="O882" s="1227"/>
    </row>
    <row r="883" spans="1:16" ht="26.25" customHeight="1" thickBot="1">
      <c r="A883" s="1138"/>
      <c r="B883" s="1141"/>
      <c r="C883" s="1142"/>
      <c r="D883" s="1146" t="str">
        <f>Master!$E$11</f>
        <v>P.S.-Bapini (Jodhpur)</v>
      </c>
      <c r="E883" s="1147"/>
      <c r="F883" s="1147"/>
      <c r="G883" s="1147"/>
      <c r="H883" s="1147"/>
      <c r="I883" s="1147"/>
      <c r="J883" s="1147"/>
      <c r="K883" s="1147"/>
      <c r="L883" s="1147"/>
      <c r="M883" s="1147"/>
      <c r="N883" s="1147"/>
      <c r="O883" s="1148"/>
    </row>
    <row r="884" spans="1:16" ht="21.75" customHeight="1">
      <c r="A884" s="1138"/>
      <c r="B884" s="262"/>
      <c r="C884" s="1149" t="s">
        <v>183</v>
      </c>
      <c r="D884" s="1150"/>
      <c r="E884" s="1150"/>
      <c r="F884" s="1150"/>
      <c r="G884" s="1151"/>
      <c r="H884" s="1158" t="s">
        <v>156</v>
      </c>
      <c r="I884" s="1158"/>
      <c r="J884" s="1161">
        <f>VLOOKUP($A881,'Class-9'!$B$9:$K$108,6)</f>
        <v>0</v>
      </c>
      <c r="K884" s="1162"/>
      <c r="L884" s="1167" t="s">
        <v>76</v>
      </c>
      <c r="M884" s="1168"/>
      <c r="N884" s="1169" t="str">
        <f>Master!$E$14</f>
        <v>08151106901</v>
      </c>
      <c r="O884" s="1170"/>
    </row>
    <row r="885" spans="1:16" ht="21.75" customHeight="1">
      <c r="A885" s="1138"/>
      <c r="B885" s="37"/>
      <c r="C885" s="1152"/>
      <c r="D885" s="1153"/>
      <c r="E885" s="1153"/>
      <c r="F885" s="1153"/>
      <c r="G885" s="1154"/>
      <c r="H885" s="1159"/>
      <c r="I885" s="1159"/>
      <c r="J885" s="1163"/>
      <c r="K885" s="1164"/>
      <c r="L885" s="1171" t="s">
        <v>72</v>
      </c>
      <c r="M885" s="1172"/>
      <c r="N885" s="1172"/>
      <c r="O885" s="1173"/>
      <c r="P885" s="104" t="s">
        <v>191</v>
      </c>
    </row>
    <row r="886" spans="1:16" ht="21.75" customHeight="1" thickBot="1">
      <c r="A886" s="1138"/>
      <c r="B886" s="37"/>
      <c r="C886" s="1155"/>
      <c r="D886" s="1156"/>
      <c r="E886" s="1156"/>
      <c r="F886" s="1156"/>
      <c r="G886" s="1157"/>
      <c r="H886" s="1160"/>
      <c r="I886" s="1160"/>
      <c r="J886" s="1165"/>
      <c r="K886" s="1166"/>
      <c r="L886" s="1174" t="s">
        <v>57</v>
      </c>
      <c r="M886" s="1175"/>
      <c r="N886" s="1176" t="str">
        <f>Master!$E$6</f>
        <v>2021-22</v>
      </c>
      <c r="O886" s="1177"/>
    </row>
    <row r="887" spans="1:16" ht="33.75" customHeight="1">
      <c r="A887" s="1138"/>
      <c r="B887" s="417" t="s">
        <v>200</v>
      </c>
      <c r="C887" s="1228" t="s">
        <v>22</v>
      </c>
      <c r="D887" s="1229"/>
      <c r="E887" s="1229"/>
      <c r="F887" s="1230"/>
      <c r="G887" s="438" t="s">
        <v>181</v>
      </c>
      <c r="H887" s="1231">
        <f>VLOOKUP($A881,'Class-9'!$B$9:$FL$108,4,0)</f>
        <v>0</v>
      </c>
      <c r="I887" s="1231"/>
      <c r="J887" s="1231"/>
      <c r="K887" s="1231"/>
      <c r="L887" s="1231"/>
      <c r="M887" s="1231"/>
      <c r="N887" s="1231"/>
      <c r="O887" s="1232"/>
    </row>
    <row r="888" spans="1:16" ht="33.75" customHeight="1">
      <c r="A888" s="1138"/>
      <c r="B888" s="417" t="s">
        <v>200</v>
      </c>
      <c r="C888" s="1233" t="s">
        <v>24</v>
      </c>
      <c r="D888" s="1234"/>
      <c r="E888" s="1234"/>
      <c r="F888" s="1235"/>
      <c r="G888" s="439" t="s">
        <v>181</v>
      </c>
      <c r="H888" s="1236">
        <f>VLOOKUP($A881,'Class-9'!$B$9:$FL$108,7,0)</f>
        <v>0</v>
      </c>
      <c r="I888" s="1236"/>
      <c r="J888" s="1236"/>
      <c r="K888" s="1236"/>
      <c r="L888" s="1236"/>
      <c r="M888" s="1236"/>
      <c r="N888" s="1236"/>
      <c r="O888" s="1237"/>
    </row>
    <row r="889" spans="1:16" ht="33.75" customHeight="1">
      <c r="A889" s="1138"/>
      <c r="B889" s="417" t="s">
        <v>200</v>
      </c>
      <c r="C889" s="1233" t="s">
        <v>25</v>
      </c>
      <c r="D889" s="1234"/>
      <c r="E889" s="1234"/>
      <c r="F889" s="1235"/>
      <c r="G889" s="439" t="s">
        <v>181</v>
      </c>
      <c r="H889" s="1236">
        <f>VLOOKUP($A881,'Class-9'!$B$9:$FL$108,8,0)</f>
        <v>0</v>
      </c>
      <c r="I889" s="1236"/>
      <c r="J889" s="1236"/>
      <c r="K889" s="1236"/>
      <c r="L889" s="1236"/>
      <c r="M889" s="1236"/>
      <c r="N889" s="1236"/>
      <c r="O889" s="1237"/>
    </row>
    <row r="890" spans="1:16" ht="33.75" customHeight="1">
      <c r="A890" s="1138"/>
      <c r="B890" s="417" t="s">
        <v>200</v>
      </c>
      <c r="C890" s="1233" t="s">
        <v>58</v>
      </c>
      <c r="D890" s="1234"/>
      <c r="E890" s="1234"/>
      <c r="F890" s="1235"/>
      <c r="G890" s="439" t="s">
        <v>181</v>
      </c>
      <c r="H890" s="1236">
        <f>VLOOKUP($A881,'Class-9'!$B$9:$FL$108,9,0)</f>
        <v>0</v>
      </c>
      <c r="I890" s="1236"/>
      <c r="J890" s="1236"/>
      <c r="K890" s="1236"/>
      <c r="L890" s="1236"/>
      <c r="M890" s="1236"/>
      <c r="N890" s="1236"/>
      <c r="O890" s="1237"/>
    </row>
    <row r="891" spans="1:16" ht="33.75" customHeight="1">
      <c r="A891" s="1138"/>
      <c r="B891" s="417" t="s">
        <v>200</v>
      </c>
      <c r="C891" s="1233" t="s">
        <v>59</v>
      </c>
      <c r="D891" s="1234"/>
      <c r="E891" s="1234"/>
      <c r="F891" s="1235"/>
      <c r="G891" s="439" t="s">
        <v>181</v>
      </c>
      <c r="H891" s="1238" t="str">
        <f>CONCATENATE('Class-9'!$G$4,'Class-9'!$J$4)</f>
        <v>9(A)</v>
      </c>
      <c r="I891" s="1236"/>
      <c r="J891" s="1236"/>
      <c r="K891" s="1236"/>
      <c r="L891" s="1236"/>
      <c r="M891" s="1236"/>
      <c r="N891" s="1236"/>
      <c r="O891" s="1237"/>
    </row>
    <row r="892" spans="1:16" ht="33.75" customHeight="1" thickBot="1">
      <c r="A892" s="1138"/>
      <c r="B892" s="417" t="s">
        <v>200</v>
      </c>
      <c r="C892" s="1239" t="s">
        <v>27</v>
      </c>
      <c r="D892" s="1240"/>
      <c r="E892" s="1240"/>
      <c r="F892" s="1241"/>
      <c r="G892" s="440" t="s">
        <v>181</v>
      </c>
      <c r="H892" s="1242">
        <f>VLOOKUP($A881,'Class-9'!$B$9:$FL$108,10,0)</f>
        <v>0</v>
      </c>
      <c r="I892" s="1242"/>
      <c r="J892" s="1242"/>
      <c r="K892" s="1242"/>
      <c r="L892" s="1242"/>
      <c r="M892" s="1242"/>
      <c r="N892" s="1242"/>
      <c r="O892" s="1243"/>
    </row>
    <row r="893" spans="1:16" ht="33.75" customHeight="1">
      <c r="A893" s="1138"/>
      <c r="B893" s="417" t="s">
        <v>200</v>
      </c>
      <c r="C893" s="1244" t="s">
        <v>60</v>
      </c>
      <c r="D893" s="1245"/>
      <c r="E893" s="1248" t="s">
        <v>81</v>
      </c>
      <c r="F893" s="1248" t="s">
        <v>82</v>
      </c>
      <c r="G893" s="1250" t="s">
        <v>32</v>
      </c>
      <c r="H893" s="1252" t="s">
        <v>61</v>
      </c>
      <c r="I893" s="1252"/>
      <c r="J893" s="1253"/>
      <c r="K893" s="1254" t="s">
        <v>97</v>
      </c>
      <c r="L893" s="1255"/>
      <c r="M893" s="1256"/>
      <c r="N893" s="1248" t="s">
        <v>88</v>
      </c>
      <c r="O893" s="1218" t="s">
        <v>118</v>
      </c>
    </row>
    <row r="894" spans="1:16" ht="33.75" customHeight="1">
      <c r="A894" s="1138"/>
      <c r="B894" s="417" t="s">
        <v>200</v>
      </c>
      <c r="C894" s="1246"/>
      <c r="D894" s="1247"/>
      <c r="E894" s="1249"/>
      <c r="F894" s="1249"/>
      <c r="G894" s="1251"/>
      <c r="H894" s="468" t="s">
        <v>31</v>
      </c>
      <c r="I894" s="470" t="s">
        <v>194</v>
      </c>
      <c r="J894" s="469" t="s">
        <v>32</v>
      </c>
      <c r="K894" s="468" t="s">
        <v>31</v>
      </c>
      <c r="L894" s="470" t="s">
        <v>194</v>
      </c>
      <c r="M894" s="469" t="s">
        <v>32</v>
      </c>
      <c r="N894" s="1249"/>
      <c r="O894" s="1219"/>
    </row>
    <row r="895" spans="1:16" ht="48" customHeight="1" thickBot="1">
      <c r="A895" s="1138"/>
      <c r="B895" s="417" t="s">
        <v>200</v>
      </c>
      <c r="C895" s="1102" t="s">
        <v>62</v>
      </c>
      <c r="D895" s="1103"/>
      <c r="E895" s="441">
        <f>'Class-9'!$L$7</f>
        <v>10</v>
      </c>
      <c r="F895" s="441">
        <f>'Class-9'!$M$7</f>
        <v>10</v>
      </c>
      <c r="G895" s="442">
        <f>SUM(E895:F895)</f>
        <v>20</v>
      </c>
      <c r="H895" s="441">
        <f>'Class-9'!$O$7</f>
        <v>24</v>
      </c>
      <c r="I895" s="441">
        <f>'Class-9'!$P$7</f>
        <v>6</v>
      </c>
      <c r="J895" s="442">
        <f>SUM(H895:I895)</f>
        <v>30</v>
      </c>
      <c r="K895" s="441">
        <f>'Class-9'!$R$7</f>
        <v>40</v>
      </c>
      <c r="L895" s="441">
        <f>'Class-9'!$S$7</f>
        <v>10</v>
      </c>
      <c r="M895" s="442">
        <f>SUM(K895:L895)</f>
        <v>50</v>
      </c>
      <c r="N895" s="441">
        <f>SUM(G895,J895,M895)</f>
        <v>100</v>
      </c>
      <c r="O895" s="1220"/>
    </row>
    <row r="896" spans="1:16" ht="48" customHeight="1">
      <c r="A896" s="1138"/>
      <c r="B896" s="417" t="s">
        <v>200</v>
      </c>
      <c r="C896" s="1104" t="str">
        <f>'Class-9'!$L$3</f>
        <v>HINDI</v>
      </c>
      <c r="D896" s="1105"/>
      <c r="E896" s="443">
        <f>IF($J884="TC",0,IF($J884="Nso",0,VLOOKUP($A881,'Class-9'!$B$9:$FL$108,11,0)))</f>
        <v>0</v>
      </c>
      <c r="F896" s="443">
        <f>IF($J884="TC",0,IF($J884="Nso",0,VLOOKUP($A881,'Class-9'!$B$9:$FL$108,12,0)))</f>
        <v>0</v>
      </c>
      <c r="G896" s="444">
        <f t="shared" ref="G896:G903" si="88">SUM(E896:F896)</f>
        <v>0</v>
      </c>
      <c r="H896" s="443">
        <f>IF($J884="TC",0,IF($J884="Nso",0,VLOOKUP($A881,'Class-9'!$B$9:$FL$108,14,0)))</f>
        <v>0</v>
      </c>
      <c r="I896" s="443">
        <f>IF($J884="TC",0,IF($J884="Nso",0,VLOOKUP($A881,'Class-9'!$B$9:$FL$108,15,0)))</f>
        <v>0</v>
      </c>
      <c r="J896" s="444">
        <f t="shared" ref="J896:J903" si="89">SUM(H896:I896)</f>
        <v>0</v>
      </c>
      <c r="K896" s="443">
        <f>IF($J884="TC",0,IF($J884="Nso",0,VLOOKUP($A881,'Class-9'!$B$9:$FL$108,17,0)))</f>
        <v>0</v>
      </c>
      <c r="L896" s="443">
        <f>IF($J884="Nso",0,VLOOKUP($A881,'Class-9'!$B$9:$FL$108,18,0))</f>
        <v>0</v>
      </c>
      <c r="M896" s="444">
        <f t="shared" ref="M896:M903" si="90">SUM(K896:L896)</f>
        <v>0</v>
      </c>
      <c r="N896" s="443">
        <f t="shared" ref="N896:N903" si="91">SUM(G896,J896,M896)</f>
        <v>0</v>
      </c>
      <c r="O896" s="457" t="str">
        <f>IF($J884="TC",0,IF($J884="Nso",0,VLOOKUP($A881,'Class-9'!$B$9:$FL$108,24,0)))</f>
        <v/>
      </c>
    </row>
    <row r="897" spans="1:15" ht="48" customHeight="1" thickBot="1">
      <c r="A897" s="1138"/>
      <c r="B897" s="417" t="s">
        <v>200</v>
      </c>
      <c r="C897" s="1106" t="str">
        <f>'Class-9'!$Z$3</f>
        <v>ENGLISH</v>
      </c>
      <c r="D897" s="1107"/>
      <c r="E897" s="445">
        <f>IF($J884="TC",0,IF($J884="Nso",0,VLOOKUP($A881,'Class-9'!$B$9:$FL$108,25,0)))</f>
        <v>0</v>
      </c>
      <c r="F897" s="445">
        <f>IF($J884="TC",0,IF($J884="Nso",0,VLOOKUP($A881,'Class-9'!$B$9:$FL$108,26,0)))</f>
        <v>0</v>
      </c>
      <c r="G897" s="446">
        <f t="shared" si="88"/>
        <v>0</v>
      </c>
      <c r="H897" s="447">
        <f>IF($J884="TC",0,IF($J884="Nso",0,VLOOKUP($A881,'Class-9'!$B$9:$FL$108,28,0)))</f>
        <v>0</v>
      </c>
      <c r="I897" s="445">
        <f>IF($J884="TC",0,IF($J884="Nso",0,VLOOKUP($A881,'Class-9'!$B$9:$FL$108,29,0)))</f>
        <v>0</v>
      </c>
      <c r="J897" s="446">
        <f t="shared" si="89"/>
        <v>0</v>
      </c>
      <c r="K897" s="445">
        <f>IF($J884="TC",0,IF($J884="Nso",0,VLOOKUP($A881,'Class-9'!$B$9:$FL$108,31,0)))</f>
        <v>0</v>
      </c>
      <c r="L897" s="445">
        <f>IF($J884="Nso",0,VLOOKUP($A881,'Class-9'!$B$9:$FL$108,32,0))</f>
        <v>0</v>
      </c>
      <c r="M897" s="446">
        <f t="shared" si="90"/>
        <v>0</v>
      </c>
      <c r="N897" s="445">
        <f t="shared" si="91"/>
        <v>0</v>
      </c>
      <c r="O897" s="458" t="str">
        <f>IF($J884="TC",0,IF($J884="Nso",0,VLOOKUP($A881,'Class-9'!$B$9:$FL$108,38,0)))</f>
        <v/>
      </c>
    </row>
    <row r="898" spans="1:15" ht="48" customHeight="1" thickBot="1">
      <c r="A898" s="1138"/>
      <c r="B898" s="417" t="s">
        <v>200</v>
      </c>
      <c r="C898" s="1108" t="s">
        <v>62</v>
      </c>
      <c r="D898" s="1109"/>
      <c r="E898" s="448">
        <f>'Class-9'!$AN$7</f>
        <v>20</v>
      </c>
      <c r="F898" s="448">
        <f>'Class-9'!$AO$7</f>
        <v>20</v>
      </c>
      <c r="G898" s="449">
        <f t="shared" si="88"/>
        <v>40</v>
      </c>
      <c r="H898" s="448">
        <f>'Class-9'!$AQ$7</f>
        <v>48</v>
      </c>
      <c r="I898" s="448">
        <f>'Class-9'!$AR$7</f>
        <v>12</v>
      </c>
      <c r="J898" s="449">
        <f t="shared" si="89"/>
        <v>60</v>
      </c>
      <c r="K898" s="448">
        <f>'Class-9'!$AT$7</f>
        <v>80</v>
      </c>
      <c r="L898" s="448">
        <f>'Class-9'!$AU$7</f>
        <v>20</v>
      </c>
      <c r="M898" s="449">
        <f t="shared" si="90"/>
        <v>100</v>
      </c>
      <c r="N898" s="448">
        <f t="shared" si="91"/>
        <v>200</v>
      </c>
      <c r="O898" s="427" t="s">
        <v>201</v>
      </c>
    </row>
    <row r="899" spans="1:15" ht="48" customHeight="1">
      <c r="A899" s="1138"/>
      <c r="B899" s="417" t="s">
        <v>200</v>
      </c>
      <c r="C899" s="1110" t="str">
        <f>'Class-9'!$AN$3</f>
        <v>SANSKRIT-I</v>
      </c>
      <c r="D899" s="1111"/>
      <c r="E899" s="443">
        <f>IF($J884="TC",0,IF($J884="Nso",0,VLOOKUP($A881,'Class-9'!$B$9:$FL$108,39,0)))</f>
        <v>0</v>
      </c>
      <c r="F899" s="443">
        <f>IF($J884="TC",0,IF($J884="TC",0,IF($J884="Nso",0,VLOOKUP($A881,'Class-9'!$B$9:$FL$108,40,0))))</f>
        <v>0</v>
      </c>
      <c r="G899" s="450">
        <f t="shared" si="88"/>
        <v>0</v>
      </c>
      <c r="H899" s="451">
        <f>IF($J884="TC",0,IF($J884="Nso",0,VLOOKUP($A881,'Class-9'!$B$9:$FL$108,42,0)))</f>
        <v>0</v>
      </c>
      <c r="I899" s="443">
        <f>IF($J884="TC",0,IF($J884="Nso",0,VLOOKUP($A881,'Class-9'!$B$9:$FL$108,43,0)))</f>
        <v>0</v>
      </c>
      <c r="J899" s="450">
        <f t="shared" si="89"/>
        <v>0</v>
      </c>
      <c r="K899" s="443">
        <f>IF($J884="TC",0,IF($J884="Nso",0,VLOOKUP($A881,'Class-9'!$B$9:$FL$108,45,0)))</f>
        <v>0</v>
      </c>
      <c r="L899" s="443">
        <f>IF($J884="Nso",0,VLOOKUP($A881,'Class-9'!$B$9:$FL$108,46,0))</f>
        <v>0</v>
      </c>
      <c r="M899" s="450">
        <f t="shared" si="90"/>
        <v>0</v>
      </c>
      <c r="N899" s="443">
        <f t="shared" si="91"/>
        <v>0</v>
      </c>
      <c r="O899" s="457" t="str">
        <f>IF($J884="TC",0,IF($J884="Nso",0,VLOOKUP($A881,'Class-9'!$B$9:$FL$108,52,0)))</f>
        <v/>
      </c>
    </row>
    <row r="900" spans="1:15" ht="48" customHeight="1">
      <c r="A900" s="1138"/>
      <c r="B900" s="417" t="s">
        <v>200</v>
      </c>
      <c r="C900" s="1112" t="str">
        <f>'Class-9'!$BB$3</f>
        <v>SANSKRIT-II</v>
      </c>
      <c r="D900" s="1113"/>
      <c r="E900" s="443">
        <f>IF($J884="TC",0,IF($J884="Nso",0,VLOOKUP($A881,'Class-9'!$B$9:$FL$108,53,0)))</f>
        <v>0</v>
      </c>
      <c r="F900" s="443">
        <f>IF($J884="TC",0,IF($J884="Nso",0,VLOOKUP($A881,'Class-9'!$B$9:$FL$108,54,0)))</f>
        <v>0</v>
      </c>
      <c r="G900" s="452">
        <f t="shared" si="88"/>
        <v>0</v>
      </c>
      <c r="H900" s="453">
        <f>IF($J884="TC",0,IF($J884="Nso",0,VLOOKUP($A881,'Class-9'!$B$9:$FL$108,56,0)))</f>
        <v>0</v>
      </c>
      <c r="I900" s="443">
        <f>IF($J884="TC",0,IF($J884="Nso",0,VLOOKUP($A881,'Class-9'!$B$9:$FL$108,57,0)))</f>
        <v>0</v>
      </c>
      <c r="J900" s="452">
        <f t="shared" si="89"/>
        <v>0</v>
      </c>
      <c r="K900" s="443">
        <f>IF($J884="TC",0,IF($J884="Nso",0,VLOOKUP($A881,'Class-9'!$B$9:$FL$108,59,0)))</f>
        <v>0</v>
      </c>
      <c r="L900" s="443">
        <f>IF($J884="Nso",0,VLOOKUP($A881,'Class-9'!$B$9:$FL$108,60,0))</f>
        <v>0</v>
      </c>
      <c r="M900" s="452">
        <f t="shared" si="90"/>
        <v>0</v>
      </c>
      <c r="N900" s="443">
        <f t="shared" si="91"/>
        <v>0</v>
      </c>
      <c r="O900" s="457" t="str">
        <f>IF($J884="TC",0,IF($J884="Nso",0,VLOOKUP($A881,'Class-9'!$B$9:$FL$108,66,0)))</f>
        <v/>
      </c>
    </row>
    <row r="901" spans="1:15" ht="48" customHeight="1">
      <c r="A901" s="1138"/>
      <c r="B901" s="417" t="s">
        <v>200</v>
      </c>
      <c r="C901" s="1112" t="str">
        <f>'Class-9'!$BP$3</f>
        <v>MATHEMATICS</v>
      </c>
      <c r="D901" s="1113"/>
      <c r="E901" s="443">
        <f>IF($J884="TC",0,IF($J884="Nso",0,VLOOKUP($A881,'Class-9'!$B$9:$FL$108,67,0)))</f>
        <v>0</v>
      </c>
      <c r="F901" s="443">
        <f>IF($J884="TC",0,IF($J884="Nso",0,VLOOKUP($A881,'Class-9'!$B$9:$FL$108,68,0)))</f>
        <v>0</v>
      </c>
      <c r="G901" s="452">
        <f t="shared" si="88"/>
        <v>0</v>
      </c>
      <c r="H901" s="453">
        <f>IF($J884="TC",0,IF($J884="Nso",0,VLOOKUP($A881,'Class-9'!$B$9:$FL$108,70,0)))</f>
        <v>0</v>
      </c>
      <c r="I901" s="443">
        <f>IF($J884="TC",0,IF($J884="Nso",0,VLOOKUP($A881,'Class-9'!$B$9:$FL$108,71,0)))</f>
        <v>0</v>
      </c>
      <c r="J901" s="452">
        <f t="shared" si="89"/>
        <v>0</v>
      </c>
      <c r="K901" s="443">
        <f>IF($J884="TC",0,IF($J884="Nso",0,VLOOKUP($A881,'Class-9'!$B$9:$FL$108,73,0)))</f>
        <v>0</v>
      </c>
      <c r="L901" s="443">
        <f>IF($J884="Nso",0,VLOOKUP($A881,'Class-9'!$B$9:$FL$108,74,0))</f>
        <v>0</v>
      </c>
      <c r="M901" s="452">
        <f t="shared" si="90"/>
        <v>0</v>
      </c>
      <c r="N901" s="443">
        <f t="shared" si="91"/>
        <v>0</v>
      </c>
      <c r="O901" s="457" t="str">
        <f>IF($J884="TC",0,IF($J884="Nso",0,VLOOKUP($A881,'Class-9'!$B$9:$FL$108,80,0)))</f>
        <v/>
      </c>
    </row>
    <row r="902" spans="1:15" ht="48" customHeight="1">
      <c r="A902" s="1138"/>
      <c r="B902" s="417" t="s">
        <v>200</v>
      </c>
      <c r="C902" s="1114" t="str">
        <f>'Class-9'!$CD$3</f>
        <v>SCIENCE</v>
      </c>
      <c r="D902" s="1115"/>
      <c r="E902" s="454">
        <f>IF($J884="TC",0,IF($J884="Nso",0,VLOOKUP($A881,'Class-9'!$B$9:$FL$108,81,0)))</f>
        <v>0</v>
      </c>
      <c r="F902" s="454">
        <f>IF($J884="TC",0,IF($J884="Nso",0,VLOOKUP($A881,'Class-9'!$B$9:$FL$108,82,0)))</f>
        <v>0</v>
      </c>
      <c r="G902" s="455">
        <f t="shared" si="88"/>
        <v>0</v>
      </c>
      <c r="H902" s="456">
        <f>IF($J884="TC",0,IF($J884="Nso",0,VLOOKUP($A881,'Class-9'!$B$9:$FL$108,84,0)))</f>
        <v>0</v>
      </c>
      <c r="I902" s="454">
        <f>IF($J884="TC",0,IF($J884="Nso",0,VLOOKUP($A881,'Class-9'!$B$9:$FL$108,85,0)))</f>
        <v>0</v>
      </c>
      <c r="J902" s="455">
        <f t="shared" si="89"/>
        <v>0</v>
      </c>
      <c r="K902" s="454">
        <f>IF($J884="TC",0,IF($J884="Nso",0,VLOOKUP($A881,'Class-9'!$B$9:$FL$108,87,0)))</f>
        <v>0</v>
      </c>
      <c r="L902" s="454">
        <f>IF($J884="Nso",0,VLOOKUP($A881,'Class-9'!$B$9:$FL$108,88,0))</f>
        <v>0</v>
      </c>
      <c r="M902" s="455">
        <f t="shared" si="90"/>
        <v>0</v>
      </c>
      <c r="N902" s="454">
        <f t="shared" si="91"/>
        <v>0</v>
      </c>
      <c r="O902" s="459" t="str">
        <f>IF($J884="TC",0,IF($J884="Nso",0,VLOOKUP($A881,'Class-9'!$B$9:$FL$108,94,0)))</f>
        <v/>
      </c>
    </row>
    <row r="903" spans="1:15" ht="48" customHeight="1" thickBot="1">
      <c r="A903" s="1138"/>
      <c r="B903" s="417" t="s">
        <v>200</v>
      </c>
      <c r="C903" s="1114" t="str">
        <f>'Class-9'!$CR$3</f>
        <v>SOCIAL SCIENCE</v>
      </c>
      <c r="D903" s="1115"/>
      <c r="E903" s="454">
        <f>IF($J885="TC",0,IF($J884="Nso",0,VLOOKUP($A881,'Class-9'!$B$9:$FL$108,95,0)))</f>
        <v>0</v>
      </c>
      <c r="F903" s="454">
        <f>IF($J885="TC",0,IF($J884="Nso",0,VLOOKUP($A881,'Class-9'!$B$9:$FL$108,96,0)))</f>
        <v>0</v>
      </c>
      <c r="G903" s="455">
        <f t="shared" si="88"/>
        <v>0</v>
      </c>
      <c r="H903" s="456">
        <f>IF($J885="TC",0,IF($J884="Nso",0,VLOOKUP($A881,'Class-9'!$B$9:$FL$108,98,0)))</f>
        <v>0</v>
      </c>
      <c r="I903" s="454">
        <f>IF($J885="TC",0,IF($J884="Nso",0,VLOOKUP($A881,'Class-9'!$B$9:$FL$108,99,0)))</f>
        <v>0</v>
      </c>
      <c r="J903" s="455">
        <f t="shared" si="89"/>
        <v>0</v>
      </c>
      <c r="K903" s="454">
        <f>IF($J885="TC",0,IF($J884="Nso",0,VLOOKUP($A881,'Class-9'!$B$9:$FL$108,101,0)))</f>
        <v>0</v>
      </c>
      <c r="L903" s="454">
        <f>IF($J885="Nso",0,VLOOKUP($A881,'Class-9'!$B$9:$FL$108,102,0))</f>
        <v>0</v>
      </c>
      <c r="M903" s="455">
        <f t="shared" si="90"/>
        <v>0</v>
      </c>
      <c r="N903" s="454">
        <f t="shared" si="91"/>
        <v>0</v>
      </c>
      <c r="O903" s="459" t="str">
        <f>IF($J885="TC",0,IF($J884="Nso",0,VLOOKUP($A881,'Class-9'!$B$9:$FL$108,108,0)))</f>
        <v/>
      </c>
    </row>
    <row r="904" spans="1:15" ht="33.75" customHeight="1">
      <c r="A904" s="1138"/>
      <c r="B904" s="417" t="s">
        <v>200</v>
      </c>
      <c r="C904" s="1116" t="s">
        <v>89</v>
      </c>
      <c r="D904" s="1117"/>
      <c r="E904" s="1118"/>
      <c r="F904" s="1122" t="s">
        <v>90</v>
      </c>
      <c r="G904" s="1123"/>
      <c r="H904" s="1124" t="s">
        <v>91</v>
      </c>
      <c r="I904" s="1125"/>
      <c r="J904" s="1126" t="s">
        <v>47</v>
      </c>
      <c r="K904" s="1127"/>
      <c r="L904" s="415" t="s">
        <v>111</v>
      </c>
      <c r="M904" s="1221" t="s">
        <v>45</v>
      </c>
      <c r="N904" s="1222"/>
      <c r="O904" s="416" t="s">
        <v>49</v>
      </c>
    </row>
    <row r="905" spans="1:15" ht="33.75" customHeight="1" thickBot="1">
      <c r="A905" s="1138"/>
      <c r="B905" s="417" t="s">
        <v>200</v>
      </c>
      <c r="C905" s="1119"/>
      <c r="D905" s="1120"/>
      <c r="E905" s="1121"/>
      <c r="F905" s="1130">
        <f>IF($J884="TC",0,IF($J884="Nso",0,VLOOKUP($A881,'Class-9'!$B$9:$FL$108,160,0)))</f>
        <v>0</v>
      </c>
      <c r="G905" s="1131"/>
      <c r="H905" s="1130">
        <f>IF($J884="TC",0,IF($J884="Nso",0,VLOOKUP($A881,'Class-9'!$B$9:$FL$108,161,0)))</f>
        <v>0</v>
      </c>
      <c r="I905" s="1131"/>
      <c r="J905" s="1132">
        <f>IF($J884="TC",0,IF($J884="Nso",0,VLOOKUP($A881,'Class-9'!$B$9:$FL$108,162,0)))</f>
        <v>0</v>
      </c>
      <c r="K905" s="1133"/>
      <c r="L905" s="259" t="str">
        <f>IF($J884="TC",0,IF($J884="Nso",0,VLOOKUP($A881,'Class-9'!$B$9:$FL$108,163,0)))</f>
        <v/>
      </c>
      <c r="M905" s="1223" t="str">
        <f>IF($J884="TC","TC",IF($J884="Nso","NSO",VLOOKUP($A881,'Class-9'!$B$9:$FL$108,164,0)))</f>
        <v/>
      </c>
      <c r="N905" s="1224"/>
      <c r="O905" s="462" t="str">
        <f>IF($J884="Nso",0,VLOOKUP($A881,'Class-9'!$B$9:$FL$108,166,0))</f>
        <v/>
      </c>
    </row>
    <row r="906" spans="1:15" ht="33.75" customHeight="1">
      <c r="A906" s="1138"/>
      <c r="B906" s="417" t="s">
        <v>200</v>
      </c>
      <c r="C906" s="1061" t="s">
        <v>64</v>
      </c>
      <c r="D906" s="1062"/>
      <c r="E906" s="1062"/>
      <c r="F906" s="1062"/>
      <c r="G906" s="1062"/>
      <c r="H906" s="1063"/>
      <c r="I906" s="1064" t="s">
        <v>65</v>
      </c>
      <c r="J906" s="1065"/>
      <c r="K906" s="1065"/>
      <c r="L906" s="460">
        <f>VLOOKUP($A881,'Class-9'!$B$9:$FL$108,157,0)</f>
        <v>0</v>
      </c>
      <c r="M906" s="1066" t="s">
        <v>121</v>
      </c>
      <c r="N906" s="1067"/>
      <c r="O906" s="1068"/>
    </row>
    <row r="907" spans="1:15" ht="33.75" customHeight="1" thickBot="1">
      <c r="A907" s="1138"/>
      <c r="B907" s="417" t="s">
        <v>200</v>
      </c>
      <c r="C907" s="1069" t="s">
        <v>60</v>
      </c>
      <c r="D907" s="1070"/>
      <c r="E907" s="1070"/>
      <c r="F907" s="1071" t="s">
        <v>192</v>
      </c>
      <c r="G907" s="1071"/>
      <c r="H907" s="260" t="s">
        <v>53</v>
      </c>
      <c r="I907" s="1072" t="s">
        <v>66</v>
      </c>
      <c r="J907" s="1073"/>
      <c r="K907" s="1073"/>
      <c r="L907" s="461">
        <f>VLOOKUP($A881,'Class-9'!$B$9:$FL$108,158,0)</f>
        <v>0</v>
      </c>
      <c r="M907" s="1074" t="str">
        <f>IF($J884="TC",0,IF($J884="Nso",0,VLOOKUP($A881,'Class-9'!$B$9:$FL$108,159,0)))</f>
        <v/>
      </c>
      <c r="N907" s="1075"/>
      <c r="O907" s="1076"/>
    </row>
    <row r="908" spans="1:15" ht="33.75" customHeight="1">
      <c r="A908" s="1138"/>
      <c r="B908" s="417" t="s">
        <v>200</v>
      </c>
      <c r="C908" s="1069"/>
      <c r="D908" s="1070"/>
      <c r="E908" s="1070"/>
      <c r="F908" s="1071"/>
      <c r="G908" s="1071"/>
      <c r="H908" s="261" t="s">
        <v>119</v>
      </c>
      <c r="I908" s="1077" t="s">
        <v>67</v>
      </c>
      <c r="J908" s="1078"/>
      <c r="K908" s="1078"/>
      <c r="L908" s="1079">
        <f>IF($J884="TC","Transferred",IF($J884="Nso","NameSeparated",VLOOKUP($A881,'Class-9'!$B$9:$FL$108,167,0)))</f>
        <v>0</v>
      </c>
      <c r="M908" s="1079"/>
      <c r="N908" s="1079"/>
      <c r="O908" s="1080"/>
    </row>
    <row r="909" spans="1:15" ht="33.75" customHeight="1">
      <c r="A909" s="1138"/>
      <c r="B909" s="417" t="s">
        <v>200</v>
      </c>
      <c r="C909" s="1081" t="str">
        <f>'Class-9'!$DF$3</f>
        <v>Foundation Of Information Tech.</v>
      </c>
      <c r="D909" s="1082"/>
      <c r="E909" s="1083"/>
      <c r="F909" s="1217" t="str">
        <f>IF($J884="TC",0,IF($J884="Nso",0,VLOOKUP($A881,'Class-9'!$B$9:$GP$108,185,0)))</f>
        <v>0/200</v>
      </c>
      <c r="G909" s="1217"/>
      <c r="H909" s="463" t="str">
        <f>IF($J884="TC",0,IF($J884="Nso",0,VLOOKUP($A881,'Class-9'!$B$9:$GP$108,120,0)))</f>
        <v/>
      </c>
      <c r="I909" s="1085" t="s">
        <v>79</v>
      </c>
      <c r="J909" s="1086"/>
      <c r="K909" s="1086"/>
      <c r="L909" s="1087">
        <f>'Class-9'!$T$2</f>
        <v>44676</v>
      </c>
      <c r="M909" s="1088"/>
      <c r="N909" s="1088"/>
      <c r="O909" s="1089"/>
    </row>
    <row r="910" spans="1:15" ht="33.75" customHeight="1">
      <c r="A910" s="1138"/>
      <c r="B910" s="417" t="s">
        <v>200</v>
      </c>
      <c r="C910" s="1090" t="str">
        <f>'Class-9'!$DR$3</f>
        <v>Health &amp; Phy. Edu.</v>
      </c>
      <c r="D910" s="1084"/>
      <c r="E910" s="1084"/>
      <c r="F910" s="1207" t="str">
        <f>IF($J884="TC",0,IF($J884="Nso",0,VLOOKUP($A881,'Class-9'!$B$9:$GP$108,189,0)))</f>
        <v>0/200</v>
      </c>
      <c r="G910" s="1208"/>
      <c r="H910" s="463" t="str">
        <f>IF($J884="TC",0,IF($J884="Nso",0,VLOOKUP($A881,'Class-9'!$B$9:$GP$108,132,0)))</f>
        <v/>
      </c>
      <c r="I910" s="1091"/>
      <c r="J910" s="1092"/>
      <c r="K910" s="1092"/>
      <c r="L910" s="1092"/>
      <c r="M910" s="1092"/>
      <c r="N910" s="1092"/>
      <c r="O910" s="1093"/>
    </row>
    <row r="911" spans="1:15" ht="33.75" customHeight="1">
      <c r="A911" s="1138"/>
      <c r="B911" s="417" t="s">
        <v>200</v>
      </c>
      <c r="C911" s="1028" t="str">
        <f>'Class-9'!$ED$3</f>
        <v>S.U.P.W.</v>
      </c>
      <c r="D911" s="1029"/>
      <c r="E911" s="1029"/>
      <c r="F911" s="1207" t="str">
        <f>IF($J884="TC",0,IF($J884="Nso",0,VLOOKUP($A881,'Class-9'!$B$9:$GP$108,193,0)))</f>
        <v>0/100</v>
      </c>
      <c r="G911" s="1208"/>
      <c r="H911" s="463" t="str">
        <f>IF($J884="TC",0,IF($J884="Nso",0,VLOOKUP($A881,'Class-9'!$B$9:$GP$108,138,0)))</f>
        <v/>
      </c>
      <c r="I911" s="1094"/>
      <c r="J911" s="1095"/>
      <c r="K911" s="1095"/>
      <c r="L911" s="1095"/>
      <c r="M911" s="1095"/>
      <c r="N911" s="1095"/>
      <c r="O911" s="1096"/>
    </row>
    <row r="912" spans="1:15" ht="33.75" customHeight="1">
      <c r="A912" s="1138"/>
      <c r="B912" s="417" t="s">
        <v>200</v>
      </c>
      <c r="C912" s="1028" t="str">
        <f>'Class-9'!$EJ$3</f>
        <v>ART EDUCATION</v>
      </c>
      <c r="D912" s="1029"/>
      <c r="E912" s="1029"/>
      <c r="F912" s="1207" t="str">
        <f>IF($J883="TC",0,IF($J883="Nso",0,VLOOKUP($A881,'Class-9'!$B$9:$GP$108,197,0)))</f>
        <v>0/100</v>
      </c>
      <c r="G912" s="1208"/>
      <c r="H912" s="463" t="str">
        <f>IF($J883="TC",0,IF($J883="Nso",0,VLOOKUP($A881,'Class-9'!$B$9:$GP$108,144,0)))</f>
        <v/>
      </c>
      <c r="I912" s="1032" t="s">
        <v>92</v>
      </c>
      <c r="J912" s="1033"/>
      <c r="K912" s="1033"/>
      <c r="L912" s="1033"/>
      <c r="M912" s="1033"/>
      <c r="N912" s="1033"/>
      <c r="O912" s="1034"/>
    </row>
    <row r="913" spans="1:16" ht="33.75" customHeight="1" thickBot="1">
      <c r="A913" s="1138"/>
      <c r="B913" s="417" t="s">
        <v>200</v>
      </c>
      <c r="C913" s="1035" t="str">
        <f>'Class-9'!$EP$3</f>
        <v>H &amp; C RAJ</v>
      </c>
      <c r="D913" s="1036"/>
      <c r="E913" s="1036"/>
      <c r="F913" s="1209" t="str">
        <f>IF($J884="TC",0,IF($J884="Nso",0,VLOOKUP($A881,'Class-9'!$B$9:$GU$108,201,0)))</f>
        <v>0/200</v>
      </c>
      <c r="G913" s="1210"/>
      <c r="H913" s="464" t="str">
        <f>IF($J884="TC",0,IF($J884="Nso",0,VLOOKUP($A881,'Class-9'!$B$9:$GU$108,156,0)))</f>
        <v/>
      </c>
      <c r="I913" s="1032" t="s">
        <v>73</v>
      </c>
      <c r="J913" s="1033"/>
      <c r="K913" s="1033"/>
      <c r="L913" s="1033"/>
      <c r="M913" s="1033"/>
      <c r="N913" s="1033"/>
      <c r="O913" s="1034"/>
    </row>
    <row r="914" spans="1:16" ht="33.75" customHeight="1">
      <c r="A914" s="1138"/>
      <c r="B914" s="417" t="s">
        <v>200</v>
      </c>
      <c r="C914" s="1046" t="s">
        <v>204</v>
      </c>
      <c r="D914" s="1047"/>
      <c r="E914" s="1048"/>
      <c r="F914" s="1211" t="s">
        <v>205</v>
      </c>
      <c r="G914" s="1212"/>
      <c r="H914" s="465" t="s">
        <v>34</v>
      </c>
      <c r="I914" s="1039" t="s">
        <v>74</v>
      </c>
      <c r="J914" s="1033"/>
      <c r="K914" s="1033"/>
      <c r="L914" s="1033"/>
      <c r="M914" s="1033"/>
      <c r="N914" s="1033"/>
      <c r="O914" s="1034"/>
    </row>
    <row r="915" spans="1:16" ht="33.75" customHeight="1">
      <c r="A915" s="1138"/>
      <c r="B915" s="417" t="s">
        <v>200</v>
      </c>
      <c r="C915" s="1049"/>
      <c r="D915" s="1050"/>
      <c r="E915" s="1051"/>
      <c r="F915" s="1213" t="s">
        <v>206</v>
      </c>
      <c r="G915" s="1214"/>
      <c r="H915" s="466" t="s">
        <v>203</v>
      </c>
      <c r="I915" s="1040" t="s">
        <v>75</v>
      </c>
      <c r="J915" s="1041"/>
      <c r="K915" s="1041"/>
      <c r="L915" s="1041"/>
      <c r="M915" s="1041"/>
      <c r="N915" s="1041"/>
      <c r="O915" s="1042"/>
    </row>
    <row r="916" spans="1:16" ht="33.75" customHeight="1">
      <c r="A916" s="1138"/>
      <c r="B916" s="417" t="s">
        <v>200</v>
      </c>
      <c r="C916" s="1049"/>
      <c r="D916" s="1050"/>
      <c r="E916" s="1051"/>
      <c r="F916" s="1213" t="s">
        <v>210</v>
      </c>
      <c r="G916" s="1214"/>
      <c r="H916" s="466" t="s">
        <v>68</v>
      </c>
      <c r="I916" s="1043"/>
      <c r="J916" s="1044"/>
      <c r="K916" s="1044"/>
      <c r="L916" s="1044"/>
      <c r="M916" s="1044"/>
      <c r="N916" s="1044"/>
      <c r="O916" s="1045"/>
    </row>
    <row r="917" spans="1:16" ht="33.75" customHeight="1">
      <c r="A917" s="1138"/>
      <c r="B917" s="417" t="s">
        <v>200</v>
      </c>
      <c r="C917" s="1049"/>
      <c r="D917" s="1050"/>
      <c r="E917" s="1051"/>
      <c r="F917" s="1213" t="s">
        <v>211</v>
      </c>
      <c r="G917" s="1214"/>
      <c r="H917" s="466" t="s">
        <v>69</v>
      </c>
      <c r="I917" s="1043"/>
      <c r="J917" s="1044"/>
      <c r="K917" s="1044"/>
      <c r="L917" s="1044"/>
      <c r="M917" s="1044"/>
      <c r="N917" s="1044"/>
      <c r="O917" s="1045"/>
    </row>
    <row r="918" spans="1:16" ht="33.75" customHeight="1">
      <c r="A918" s="1138"/>
      <c r="B918" s="417" t="s">
        <v>200</v>
      </c>
      <c r="C918" s="1049"/>
      <c r="D918" s="1050"/>
      <c r="E918" s="1051"/>
      <c r="F918" s="1213" t="s">
        <v>120</v>
      </c>
      <c r="G918" s="1214"/>
      <c r="H918" s="466" t="s">
        <v>71</v>
      </c>
      <c r="I918" s="1022" t="s">
        <v>93</v>
      </c>
      <c r="J918" s="1023"/>
      <c r="K918" s="1023"/>
      <c r="L918" s="1023"/>
      <c r="M918" s="1023"/>
      <c r="N918" s="1023"/>
      <c r="O918" s="1024"/>
    </row>
    <row r="919" spans="1:16" ht="33.75" customHeight="1" thickBot="1">
      <c r="A919" s="1138"/>
      <c r="B919" s="418" t="s">
        <v>200</v>
      </c>
      <c r="C919" s="1052"/>
      <c r="D919" s="1053"/>
      <c r="E919" s="1054"/>
      <c r="F919" s="1215" t="s">
        <v>208</v>
      </c>
      <c r="G919" s="1216"/>
      <c r="H919" s="467" t="s">
        <v>70</v>
      </c>
      <c r="I919" s="1025"/>
      <c r="J919" s="1026"/>
      <c r="K919" s="1026"/>
      <c r="L919" s="1026"/>
      <c r="M919" s="1026"/>
      <c r="N919" s="1026"/>
      <c r="O919" s="1027"/>
    </row>
    <row r="920" spans="1:16" ht="121.5" customHeight="1" thickTop="1">
      <c r="A920" s="437" t="s">
        <v>191</v>
      </c>
    </row>
    <row r="921" spans="1:16" ht="24.75" customHeight="1" thickBot="1">
      <c r="A921" s="471">
        <f>A881+1</f>
        <v>24</v>
      </c>
      <c r="B921" s="1137" t="s">
        <v>56</v>
      </c>
      <c r="C921" s="1137"/>
      <c r="D921" s="1137"/>
      <c r="E921" s="1137"/>
      <c r="F921" s="1137"/>
      <c r="G921" s="1137"/>
      <c r="H921" s="1137"/>
      <c r="I921" s="1137"/>
      <c r="J921" s="1137"/>
      <c r="K921" s="1137"/>
      <c r="L921" s="1137"/>
      <c r="M921" s="1137"/>
      <c r="N921" s="1137"/>
      <c r="O921" s="1137"/>
    </row>
    <row r="922" spans="1:16" s="430" customFormat="1" ht="66" customHeight="1" thickTop="1">
      <c r="A922" s="1138"/>
      <c r="B922" s="1139"/>
      <c r="C922" s="1140"/>
      <c r="D922" s="1225" t="str">
        <f>Master!$E$8</f>
        <v>Govt. Sr. Secondary School Raimalwada</v>
      </c>
      <c r="E922" s="1226"/>
      <c r="F922" s="1226"/>
      <c r="G922" s="1226"/>
      <c r="H922" s="1226"/>
      <c r="I922" s="1226"/>
      <c r="J922" s="1226"/>
      <c r="K922" s="1226"/>
      <c r="L922" s="1226"/>
      <c r="M922" s="1226"/>
      <c r="N922" s="1226"/>
      <c r="O922" s="1227"/>
    </row>
    <row r="923" spans="1:16" ht="26.25" customHeight="1" thickBot="1">
      <c r="A923" s="1138"/>
      <c r="B923" s="1141"/>
      <c r="C923" s="1142"/>
      <c r="D923" s="1146" t="str">
        <f>Master!$E$11</f>
        <v>P.S.-Bapini (Jodhpur)</v>
      </c>
      <c r="E923" s="1147"/>
      <c r="F923" s="1147"/>
      <c r="G923" s="1147"/>
      <c r="H923" s="1147"/>
      <c r="I923" s="1147"/>
      <c r="J923" s="1147"/>
      <c r="K923" s="1147"/>
      <c r="L923" s="1147"/>
      <c r="M923" s="1147"/>
      <c r="N923" s="1147"/>
      <c r="O923" s="1148"/>
    </row>
    <row r="924" spans="1:16" ht="21.75" customHeight="1">
      <c r="A924" s="1138"/>
      <c r="B924" s="262"/>
      <c r="C924" s="1149" t="s">
        <v>183</v>
      </c>
      <c r="D924" s="1150"/>
      <c r="E924" s="1150"/>
      <c r="F924" s="1150"/>
      <c r="G924" s="1151"/>
      <c r="H924" s="1158" t="s">
        <v>156</v>
      </c>
      <c r="I924" s="1158"/>
      <c r="J924" s="1161">
        <f>VLOOKUP($A921,'Class-9'!$B$9:$K$108,6)</f>
        <v>0</v>
      </c>
      <c r="K924" s="1162"/>
      <c r="L924" s="1167" t="s">
        <v>76</v>
      </c>
      <c r="M924" s="1168"/>
      <c r="N924" s="1169" t="str">
        <f>Master!$E$14</f>
        <v>08151106901</v>
      </c>
      <c r="O924" s="1170"/>
    </row>
    <row r="925" spans="1:16" ht="21.75" customHeight="1">
      <c r="A925" s="1138"/>
      <c r="B925" s="37"/>
      <c r="C925" s="1152"/>
      <c r="D925" s="1153"/>
      <c r="E925" s="1153"/>
      <c r="F925" s="1153"/>
      <c r="G925" s="1154"/>
      <c r="H925" s="1159"/>
      <c r="I925" s="1159"/>
      <c r="J925" s="1163"/>
      <c r="K925" s="1164"/>
      <c r="L925" s="1171" t="s">
        <v>72</v>
      </c>
      <c r="M925" s="1172"/>
      <c r="N925" s="1172"/>
      <c r="O925" s="1173"/>
      <c r="P925" s="104" t="s">
        <v>191</v>
      </c>
    </row>
    <row r="926" spans="1:16" ht="21.75" customHeight="1" thickBot="1">
      <c r="A926" s="1138"/>
      <c r="B926" s="37"/>
      <c r="C926" s="1155"/>
      <c r="D926" s="1156"/>
      <c r="E926" s="1156"/>
      <c r="F926" s="1156"/>
      <c r="G926" s="1157"/>
      <c r="H926" s="1160"/>
      <c r="I926" s="1160"/>
      <c r="J926" s="1165"/>
      <c r="K926" s="1166"/>
      <c r="L926" s="1174" t="s">
        <v>57</v>
      </c>
      <c r="M926" s="1175"/>
      <c r="N926" s="1176" t="str">
        <f>Master!$E$6</f>
        <v>2021-22</v>
      </c>
      <c r="O926" s="1177"/>
    </row>
    <row r="927" spans="1:16" ht="33.75" customHeight="1">
      <c r="A927" s="1138"/>
      <c r="B927" s="417" t="s">
        <v>200</v>
      </c>
      <c r="C927" s="1228" t="s">
        <v>22</v>
      </c>
      <c r="D927" s="1229"/>
      <c r="E927" s="1229"/>
      <c r="F927" s="1230"/>
      <c r="G927" s="438" t="s">
        <v>181</v>
      </c>
      <c r="H927" s="1231">
        <f>VLOOKUP($A921,'Class-9'!$B$9:$FL$108,4,0)</f>
        <v>0</v>
      </c>
      <c r="I927" s="1231"/>
      <c r="J927" s="1231"/>
      <c r="K927" s="1231"/>
      <c r="L927" s="1231"/>
      <c r="M927" s="1231"/>
      <c r="N927" s="1231"/>
      <c r="O927" s="1232"/>
    </row>
    <row r="928" spans="1:16" ht="33.75" customHeight="1">
      <c r="A928" s="1138"/>
      <c r="B928" s="417" t="s">
        <v>200</v>
      </c>
      <c r="C928" s="1233" t="s">
        <v>24</v>
      </c>
      <c r="D928" s="1234"/>
      <c r="E928" s="1234"/>
      <c r="F928" s="1235"/>
      <c r="G928" s="439" t="s">
        <v>181</v>
      </c>
      <c r="H928" s="1236">
        <f>VLOOKUP($A921,'Class-9'!$B$9:$FL$108,7,0)</f>
        <v>0</v>
      </c>
      <c r="I928" s="1236"/>
      <c r="J928" s="1236"/>
      <c r="K928" s="1236"/>
      <c r="L928" s="1236"/>
      <c r="M928" s="1236"/>
      <c r="N928" s="1236"/>
      <c r="O928" s="1237"/>
    </row>
    <row r="929" spans="1:15" ht="33.75" customHeight="1">
      <c r="A929" s="1138"/>
      <c r="B929" s="417" t="s">
        <v>200</v>
      </c>
      <c r="C929" s="1233" t="s">
        <v>25</v>
      </c>
      <c r="D929" s="1234"/>
      <c r="E929" s="1234"/>
      <c r="F929" s="1235"/>
      <c r="G929" s="439" t="s">
        <v>181</v>
      </c>
      <c r="H929" s="1236">
        <f>VLOOKUP($A921,'Class-9'!$B$9:$FL$108,8,0)</f>
        <v>0</v>
      </c>
      <c r="I929" s="1236"/>
      <c r="J929" s="1236"/>
      <c r="K929" s="1236"/>
      <c r="L929" s="1236"/>
      <c r="M929" s="1236"/>
      <c r="N929" s="1236"/>
      <c r="O929" s="1237"/>
    </row>
    <row r="930" spans="1:15" ht="33.75" customHeight="1">
      <c r="A930" s="1138"/>
      <c r="B930" s="417" t="s">
        <v>200</v>
      </c>
      <c r="C930" s="1233" t="s">
        <v>58</v>
      </c>
      <c r="D930" s="1234"/>
      <c r="E930" s="1234"/>
      <c r="F930" s="1235"/>
      <c r="G930" s="439" t="s">
        <v>181</v>
      </c>
      <c r="H930" s="1236">
        <f>VLOOKUP($A921,'Class-9'!$B$9:$FL$108,9,0)</f>
        <v>0</v>
      </c>
      <c r="I930" s="1236"/>
      <c r="J930" s="1236"/>
      <c r="K930" s="1236"/>
      <c r="L930" s="1236"/>
      <c r="M930" s="1236"/>
      <c r="N930" s="1236"/>
      <c r="O930" s="1237"/>
    </row>
    <row r="931" spans="1:15" ht="33.75" customHeight="1">
      <c r="A931" s="1138"/>
      <c r="B931" s="417" t="s">
        <v>200</v>
      </c>
      <c r="C931" s="1233" t="s">
        <v>59</v>
      </c>
      <c r="D931" s="1234"/>
      <c r="E931" s="1234"/>
      <c r="F931" s="1235"/>
      <c r="G931" s="439" t="s">
        <v>181</v>
      </c>
      <c r="H931" s="1238" t="str">
        <f>CONCATENATE('Class-9'!$G$4,'Class-9'!$J$4)</f>
        <v>9(A)</v>
      </c>
      <c r="I931" s="1236"/>
      <c r="J931" s="1236"/>
      <c r="K931" s="1236"/>
      <c r="L931" s="1236"/>
      <c r="M931" s="1236"/>
      <c r="N931" s="1236"/>
      <c r="O931" s="1237"/>
    </row>
    <row r="932" spans="1:15" ht="33.75" customHeight="1" thickBot="1">
      <c r="A932" s="1138"/>
      <c r="B932" s="417" t="s">
        <v>200</v>
      </c>
      <c r="C932" s="1239" t="s">
        <v>27</v>
      </c>
      <c r="D932" s="1240"/>
      <c r="E932" s="1240"/>
      <c r="F932" s="1241"/>
      <c r="G932" s="440" t="s">
        <v>181</v>
      </c>
      <c r="H932" s="1242">
        <f>VLOOKUP($A921,'Class-9'!$B$9:$FL$108,10,0)</f>
        <v>0</v>
      </c>
      <c r="I932" s="1242"/>
      <c r="J932" s="1242"/>
      <c r="K932" s="1242"/>
      <c r="L932" s="1242"/>
      <c r="M932" s="1242"/>
      <c r="N932" s="1242"/>
      <c r="O932" s="1243"/>
    </row>
    <row r="933" spans="1:15" ht="33.75" customHeight="1">
      <c r="A933" s="1138"/>
      <c r="B933" s="417" t="s">
        <v>200</v>
      </c>
      <c r="C933" s="1244" t="s">
        <v>60</v>
      </c>
      <c r="D933" s="1245"/>
      <c r="E933" s="1248" t="s">
        <v>81</v>
      </c>
      <c r="F933" s="1248" t="s">
        <v>82</v>
      </c>
      <c r="G933" s="1250" t="s">
        <v>32</v>
      </c>
      <c r="H933" s="1252" t="s">
        <v>61</v>
      </c>
      <c r="I933" s="1252"/>
      <c r="J933" s="1253"/>
      <c r="K933" s="1254" t="s">
        <v>97</v>
      </c>
      <c r="L933" s="1255"/>
      <c r="M933" s="1256"/>
      <c r="N933" s="1248" t="s">
        <v>88</v>
      </c>
      <c r="O933" s="1218" t="s">
        <v>118</v>
      </c>
    </row>
    <row r="934" spans="1:15" ht="33.75" customHeight="1">
      <c r="A934" s="1138"/>
      <c r="B934" s="417" t="s">
        <v>200</v>
      </c>
      <c r="C934" s="1246"/>
      <c r="D934" s="1247"/>
      <c r="E934" s="1249"/>
      <c r="F934" s="1249"/>
      <c r="G934" s="1251"/>
      <c r="H934" s="468" t="s">
        <v>31</v>
      </c>
      <c r="I934" s="470" t="s">
        <v>194</v>
      </c>
      <c r="J934" s="469" t="s">
        <v>32</v>
      </c>
      <c r="K934" s="468" t="s">
        <v>31</v>
      </c>
      <c r="L934" s="470" t="s">
        <v>194</v>
      </c>
      <c r="M934" s="469" t="s">
        <v>32</v>
      </c>
      <c r="N934" s="1249"/>
      <c r="O934" s="1219"/>
    </row>
    <row r="935" spans="1:15" ht="48" customHeight="1" thickBot="1">
      <c r="A935" s="1138"/>
      <c r="B935" s="417" t="s">
        <v>200</v>
      </c>
      <c r="C935" s="1102" t="s">
        <v>62</v>
      </c>
      <c r="D935" s="1103"/>
      <c r="E935" s="441">
        <f>'Class-9'!$L$7</f>
        <v>10</v>
      </c>
      <c r="F935" s="441">
        <f>'Class-9'!$M$7</f>
        <v>10</v>
      </c>
      <c r="G935" s="442">
        <f>SUM(E935:F935)</f>
        <v>20</v>
      </c>
      <c r="H935" s="441">
        <f>'Class-9'!$O$7</f>
        <v>24</v>
      </c>
      <c r="I935" s="441">
        <f>'Class-9'!$P$7</f>
        <v>6</v>
      </c>
      <c r="J935" s="442">
        <f>SUM(H935:I935)</f>
        <v>30</v>
      </c>
      <c r="K935" s="441">
        <f>'Class-9'!$R$7</f>
        <v>40</v>
      </c>
      <c r="L935" s="441">
        <f>'Class-9'!$S$7</f>
        <v>10</v>
      </c>
      <c r="M935" s="442">
        <f>SUM(K935:L935)</f>
        <v>50</v>
      </c>
      <c r="N935" s="441">
        <f>SUM(G935,J935,M935)</f>
        <v>100</v>
      </c>
      <c r="O935" s="1220"/>
    </row>
    <row r="936" spans="1:15" ht="48" customHeight="1">
      <c r="A936" s="1138"/>
      <c r="B936" s="417" t="s">
        <v>200</v>
      </c>
      <c r="C936" s="1104" t="str">
        <f>'Class-9'!$L$3</f>
        <v>HINDI</v>
      </c>
      <c r="D936" s="1105"/>
      <c r="E936" s="443">
        <f>IF($J924="TC",0,IF($J924="Nso",0,VLOOKUP($A921,'Class-9'!$B$9:$FL$108,11,0)))</f>
        <v>0</v>
      </c>
      <c r="F936" s="443">
        <f>IF($J924="TC",0,IF($J924="Nso",0,VLOOKUP($A921,'Class-9'!$B$9:$FL$108,12,0)))</f>
        <v>0</v>
      </c>
      <c r="G936" s="444">
        <f t="shared" ref="G936:G943" si="92">SUM(E936:F936)</f>
        <v>0</v>
      </c>
      <c r="H936" s="443">
        <f>IF($J924="TC",0,IF($J924="Nso",0,VLOOKUP($A921,'Class-9'!$B$9:$FL$108,14,0)))</f>
        <v>0</v>
      </c>
      <c r="I936" s="443">
        <f>IF($J924="TC",0,IF($J924="Nso",0,VLOOKUP($A921,'Class-9'!$B$9:$FL$108,15,0)))</f>
        <v>0</v>
      </c>
      <c r="J936" s="444">
        <f t="shared" ref="J936:J943" si="93">SUM(H936:I936)</f>
        <v>0</v>
      </c>
      <c r="K936" s="443">
        <f>IF($J924="TC",0,IF($J924="Nso",0,VLOOKUP($A921,'Class-9'!$B$9:$FL$108,17,0)))</f>
        <v>0</v>
      </c>
      <c r="L936" s="443">
        <f>IF($J924="Nso",0,VLOOKUP($A921,'Class-9'!$B$9:$FL$108,18,0))</f>
        <v>0</v>
      </c>
      <c r="M936" s="444">
        <f t="shared" ref="M936:M943" si="94">SUM(K936:L936)</f>
        <v>0</v>
      </c>
      <c r="N936" s="443">
        <f t="shared" ref="N936:N943" si="95">SUM(G936,J936,M936)</f>
        <v>0</v>
      </c>
      <c r="O936" s="457" t="str">
        <f>IF($J924="TC",0,IF($J924="Nso",0,VLOOKUP($A921,'Class-9'!$B$9:$FL$108,24,0)))</f>
        <v/>
      </c>
    </row>
    <row r="937" spans="1:15" ht="48" customHeight="1" thickBot="1">
      <c r="A937" s="1138"/>
      <c r="B937" s="417" t="s">
        <v>200</v>
      </c>
      <c r="C937" s="1106" t="str">
        <f>'Class-9'!$Z$3</f>
        <v>ENGLISH</v>
      </c>
      <c r="D937" s="1107"/>
      <c r="E937" s="445">
        <f>IF($J924="TC",0,IF($J924="Nso",0,VLOOKUP($A921,'Class-9'!$B$9:$FL$108,25,0)))</f>
        <v>0</v>
      </c>
      <c r="F937" s="445">
        <f>IF($J924="TC",0,IF($J924="Nso",0,VLOOKUP($A921,'Class-9'!$B$9:$FL$108,26,0)))</f>
        <v>0</v>
      </c>
      <c r="G937" s="446">
        <f t="shared" si="92"/>
        <v>0</v>
      </c>
      <c r="H937" s="447">
        <f>IF($J924="TC",0,IF($J924="Nso",0,VLOOKUP($A921,'Class-9'!$B$9:$FL$108,28,0)))</f>
        <v>0</v>
      </c>
      <c r="I937" s="445">
        <f>IF($J924="TC",0,IF($J924="Nso",0,VLOOKUP($A921,'Class-9'!$B$9:$FL$108,29,0)))</f>
        <v>0</v>
      </c>
      <c r="J937" s="446">
        <f t="shared" si="93"/>
        <v>0</v>
      </c>
      <c r="K937" s="445">
        <f>IF($J924="TC",0,IF($J924="Nso",0,VLOOKUP($A921,'Class-9'!$B$9:$FL$108,31,0)))</f>
        <v>0</v>
      </c>
      <c r="L937" s="445">
        <f>IF($J924="Nso",0,VLOOKUP($A921,'Class-9'!$B$9:$FL$108,32,0))</f>
        <v>0</v>
      </c>
      <c r="M937" s="446">
        <f t="shared" si="94"/>
        <v>0</v>
      </c>
      <c r="N937" s="445">
        <f t="shared" si="95"/>
        <v>0</v>
      </c>
      <c r="O937" s="458" t="str">
        <f>IF($J924="TC",0,IF($J924="Nso",0,VLOOKUP($A921,'Class-9'!$B$9:$FL$108,38,0)))</f>
        <v/>
      </c>
    </row>
    <row r="938" spans="1:15" ht="48" customHeight="1" thickBot="1">
      <c r="A938" s="1138"/>
      <c r="B938" s="417" t="s">
        <v>200</v>
      </c>
      <c r="C938" s="1108" t="s">
        <v>62</v>
      </c>
      <c r="D938" s="1109"/>
      <c r="E938" s="448">
        <f>'Class-9'!$AN$7</f>
        <v>20</v>
      </c>
      <c r="F938" s="448">
        <f>'Class-9'!$AO$7</f>
        <v>20</v>
      </c>
      <c r="G938" s="449">
        <f t="shared" si="92"/>
        <v>40</v>
      </c>
      <c r="H938" s="448">
        <f>'Class-9'!$AQ$7</f>
        <v>48</v>
      </c>
      <c r="I938" s="448">
        <f>'Class-9'!$AR$7</f>
        <v>12</v>
      </c>
      <c r="J938" s="449">
        <f t="shared" si="93"/>
        <v>60</v>
      </c>
      <c r="K938" s="448">
        <f>'Class-9'!$AT$7</f>
        <v>80</v>
      </c>
      <c r="L938" s="448">
        <f>'Class-9'!$AU$7</f>
        <v>20</v>
      </c>
      <c r="M938" s="449">
        <f t="shared" si="94"/>
        <v>100</v>
      </c>
      <c r="N938" s="448">
        <f t="shared" si="95"/>
        <v>200</v>
      </c>
      <c r="O938" s="427" t="s">
        <v>201</v>
      </c>
    </row>
    <row r="939" spans="1:15" ht="48" customHeight="1">
      <c r="A939" s="1138"/>
      <c r="B939" s="417" t="s">
        <v>200</v>
      </c>
      <c r="C939" s="1110" t="str">
        <f>'Class-9'!$AN$3</f>
        <v>SANSKRIT-I</v>
      </c>
      <c r="D939" s="1111"/>
      <c r="E939" s="443">
        <f>IF($J924="TC",0,IF($J924="Nso",0,VLOOKUP($A921,'Class-9'!$B$9:$FL$108,39,0)))</f>
        <v>0</v>
      </c>
      <c r="F939" s="443">
        <f>IF($J924="TC",0,IF($J924="TC",0,IF($J924="Nso",0,VLOOKUP($A921,'Class-9'!$B$9:$FL$108,40,0))))</f>
        <v>0</v>
      </c>
      <c r="G939" s="450">
        <f t="shared" si="92"/>
        <v>0</v>
      </c>
      <c r="H939" s="451">
        <f>IF($J924="TC",0,IF($J924="Nso",0,VLOOKUP($A921,'Class-9'!$B$9:$FL$108,42,0)))</f>
        <v>0</v>
      </c>
      <c r="I939" s="443">
        <f>IF($J924="TC",0,IF($J924="Nso",0,VLOOKUP($A921,'Class-9'!$B$9:$FL$108,43,0)))</f>
        <v>0</v>
      </c>
      <c r="J939" s="450">
        <f t="shared" si="93"/>
        <v>0</v>
      </c>
      <c r="K939" s="443">
        <f>IF($J924="TC",0,IF($J924="Nso",0,VLOOKUP($A921,'Class-9'!$B$9:$FL$108,45,0)))</f>
        <v>0</v>
      </c>
      <c r="L939" s="443">
        <f>IF($J924="Nso",0,VLOOKUP($A921,'Class-9'!$B$9:$FL$108,46,0))</f>
        <v>0</v>
      </c>
      <c r="M939" s="450">
        <f t="shared" si="94"/>
        <v>0</v>
      </c>
      <c r="N939" s="443">
        <f t="shared" si="95"/>
        <v>0</v>
      </c>
      <c r="O939" s="457" t="str">
        <f>IF($J924="TC",0,IF($J924="Nso",0,VLOOKUP($A921,'Class-9'!$B$9:$FL$108,52,0)))</f>
        <v/>
      </c>
    </row>
    <row r="940" spans="1:15" ht="48" customHeight="1">
      <c r="A940" s="1138"/>
      <c r="B940" s="417" t="s">
        <v>200</v>
      </c>
      <c r="C940" s="1112" t="str">
        <f>'Class-9'!$BB$3</f>
        <v>SANSKRIT-II</v>
      </c>
      <c r="D940" s="1113"/>
      <c r="E940" s="443">
        <f>IF($J924="TC",0,IF($J924="Nso",0,VLOOKUP($A921,'Class-9'!$B$9:$FL$108,53,0)))</f>
        <v>0</v>
      </c>
      <c r="F940" s="443">
        <f>IF($J924="TC",0,IF($J924="Nso",0,VLOOKUP($A921,'Class-9'!$B$9:$FL$108,54,0)))</f>
        <v>0</v>
      </c>
      <c r="G940" s="452">
        <f t="shared" si="92"/>
        <v>0</v>
      </c>
      <c r="H940" s="453">
        <f>IF($J924="TC",0,IF($J924="Nso",0,VLOOKUP($A921,'Class-9'!$B$9:$FL$108,56,0)))</f>
        <v>0</v>
      </c>
      <c r="I940" s="443">
        <f>IF($J924="TC",0,IF($J924="Nso",0,VLOOKUP($A921,'Class-9'!$B$9:$FL$108,57,0)))</f>
        <v>0</v>
      </c>
      <c r="J940" s="452">
        <f t="shared" si="93"/>
        <v>0</v>
      </c>
      <c r="K940" s="443">
        <f>IF($J924="TC",0,IF($J924="Nso",0,VLOOKUP($A921,'Class-9'!$B$9:$FL$108,59,0)))</f>
        <v>0</v>
      </c>
      <c r="L940" s="443">
        <f>IF($J924="Nso",0,VLOOKUP($A921,'Class-9'!$B$9:$FL$108,60,0))</f>
        <v>0</v>
      </c>
      <c r="M940" s="452">
        <f t="shared" si="94"/>
        <v>0</v>
      </c>
      <c r="N940" s="443">
        <f t="shared" si="95"/>
        <v>0</v>
      </c>
      <c r="O940" s="457" t="str">
        <f>IF($J924="TC",0,IF($J924="Nso",0,VLOOKUP($A921,'Class-9'!$B$9:$FL$108,66,0)))</f>
        <v/>
      </c>
    </row>
    <row r="941" spans="1:15" ht="48" customHeight="1">
      <c r="A941" s="1138"/>
      <c r="B941" s="417" t="s">
        <v>200</v>
      </c>
      <c r="C941" s="1112" t="str">
        <f>'Class-9'!$BP$3</f>
        <v>MATHEMATICS</v>
      </c>
      <c r="D941" s="1113"/>
      <c r="E941" s="443">
        <f>IF($J924="TC",0,IF($J924="Nso",0,VLOOKUP($A921,'Class-9'!$B$9:$FL$108,67,0)))</f>
        <v>0</v>
      </c>
      <c r="F941" s="443">
        <f>IF($J924="TC",0,IF($J924="Nso",0,VLOOKUP($A921,'Class-9'!$B$9:$FL$108,68,0)))</f>
        <v>0</v>
      </c>
      <c r="G941" s="452">
        <f t="shared" si="92"/>
        <v>0</v>
      </c>
      <c r="H941" s="453">
        <f>IF($J924="TC",0,IF($J924="Nso",0,VLOOKUP($A921,'Class-9'!$B$9:$FL$108,70,0)))</f>
        <v>0</v>
      </c>
      <c r="I941" s="443">
        <f>IF($J924="TC",0,IF($J924="Nso",0,VLOOKUP($A921,'Class-9'!$B$9:$FL$108,71,0)))</f>
        <v>0</v>
      </c>
      <c r="J941" s="452">
        <f t="shared" si="93"/>
        <v>0</v>
      </c>
      <c r="K941" s="443">
        <f>IF($J924="TC",0,IF($J924="Nso",0,VLOOKUP($A921,'Class-9'!$B$9:$FL$108,73,0)))</f>
        <v>0</v>
      </c>
      <c r="L941" s="443">
        <f>IF($J924="Nso",0,VLOOKUP($A921,'Class-9'!$B$9:$FL$108,74,0))</f>
        <v>0</v>
      </c>
      <c r="M941" s="452">
        <f t="shared" si="94"/>
        <v>0</v>
      </c>
      <c r="N941" s="443">
        <f t="shared" si="95"/>
        <v>0</v>
      </c>
      <c r="O941" s="457" t="str">
        <f>IF($J924="TC",0,IF($J924="Nso",0,VLOOKUP($A921,'Class-9'!$B$9:$FL$108,80,0)))</f>
        <v/>
      </c>
    </row>
    <row r="942" spans="1:15" ht="48" customHeight="1">
      <c r="A942" s="1138"/>
      <c r="B942" s="417" t="s">
        <v>200</v>
      </c>
      <c r="C942" s="1114" t="str">
        <f>'Class-9'!$CD$3</f>
        <v>SCIENCE</v>
      </c>
      <c r="D942" s="1115"/>
      <c r="E942" s="454">
        <f>IF($J924="TC",0,IF($J924="Nso",0,VLOOKUP($A921,'Class-9'!$B$9:$FL$108,81,0)))</f>
        <v>0</v>
      </c>
      <c r="F942" s="454">
        <f>IF($J924="TC",0,IF($J924="Nso",0,VLOOKUP($A921,'Class-9'!$B$9:$FL$108,82,0)))</f>
        <v>0</v>
      </c>
      <c r="G942" s="455">
        <f t="shared" si="92"/>
        <v>0</v>
      </c>
      <c r="H942" s="456">
        <f>IF($J924="TC",0,IF($J924="Nso",0,VLOOKUP($A921,'Class-9'!$B$9:$FL$108,84,0)))</f>
        <v>0</v>
      </c>
      <c r="I942" s="454">
        <f>IF($J924="TC",0,IF($J924="Nso",0,VLOOKUP($A921,'Class-9'!$B$9:$FL$108,85,0)))</f>
        <v>0</v>
      </c>
      <c r="J942" s="455">
        <f t="shared" si="93"/>
        <v>0</v>
      </c>
      <c r="K942" s="454">
        <f>IF($J924="TC",0,IF($J924="Nso",0,VLOOKUP($A921,'Class-9'!$B$9:$FL$108,87,0)))</f>
        <v>0</v>
      </c>
      <c r="L942" s="454">
        <f>IF($J924="Nso",0,VLOOKUP($A921,'Class-9'!$B$9:$FL$108,88,0))</f>
        <v>0</v>
      </c>
      <c r="M942" s="455">
        <f t="shared" si="94"/>
        <v>0</v>
      </c>
      <c r="N942" s="454">
        <f t="shared" si="95"/>
        <v>0</v>
      </c>
      <c r="O942" s="459" t="str">
        <f>IF($J924="TC",0,IF($J924="Nso",0,VLOOKUP($A921,'Class-9'!$B$9:$FL$108,94,0)))</f>
        <v/>
      </c>
    </row>
    <row r="943" spans="1:15" ht="48" customHeight="1" thickBot="1">
      <c r="A943" s="1138"/>
      <c r="B943" s="417" t="s">
        <v>200</v>
      </c>
      <c r="C943" s="1114" t="str">
        <f>'Class-9'!$CR$3</f>
        <v>SOCIAL SCIENCE</v>
      </c>
      <c r="D943" s="1115"/>
      <c r="E943" s="454">
        <f>IF($J925="TC",0,IF($J924="Nso",0,VLOOKUP($A921,'Class-9'!$B$9:$FL$108,95,0)))</f>
        <v>0</v>
      </c>
      <c r="F943" s="454">
        <f>IF($J925="TC",0,IF($J924="Nso",0,VLOOKUP($A921,'Class-9'!$B$9:$FL$108,96,0)))</f>
        <v>0</v>
      </c>
      <c r="G943" s="455">
        <f t="shared" si="92"/>
        <v>0</v>
      </c>
      <c r="H943" s="456">
        <f>IF($J925="TC",0,IF($J924="Nso",0,VLOOKUP($A921,'Class-9'!$B$9:$FL$108,98,0)))</f>
        <v>0</v>
      </c>
      <c r="I943" s="454">
        <f>IF($J925="TC",0,IF($J924="Nso",0,VLOOKUP($A921,'Class-9'!$B$9:$FL$108,99,0)))</f>
        <v>0</v>
      </c>
      <c r="J943" s="455">
        <f t="shared" si="93"/>
        <v>0</v>
      </c>
      <c r="K943" s="454">
        <f>IF($J925="TC",0,IF($J924="Nso",0,VLOOKUP($A921,'Class-9'!$B$9:$FL$108,101,0)))</f>
        <v>0</v>
      </c>
      <c r="L943" s="454">
        <f>IF($J925="Nso",0,VLOOKUP($A921,'Class-9'!$B$9:$FL$108,102,0))</f>
        <v>0</v>
      </c>
      <c r="M943" s="455">
        <f t="shared" si="94"/>
        <v>0</v>
      </c>
      <c r="N943" s="454">
        <f t="shared" si="95"/>
        <v>0</v>
      </c>
      <c r="O943" s="459" t="str">
        <f>IF($J925="TC",0,IF($J924="Nso",0,VLOOKUP($A921,'Class-9'!$B$9:$FL$108,108,0)))</f>
        <v/>
      </c>
    </row>
    <row r="944" spans="1:15" ht="33.75" customHeight="1">
      <c r="A944" s="1138"/>
      <c r="B944" s="417" t="s">
        <v>200</v>
      </c>
      <c r="C944" s="1116" t="s">
        <v>89</v>
      </c>
      <c r="D944" s="1117"/>
      <c r="E944" s="1118"/>
      <c r="F944" s="1122" t="s">
        <v>90</v>
      </c>
      <c r="G944" s="1123"/>
      <c r="H944" s="1124" t="s">
        <v>91</v>
      </c>
      <c r="I944" s="1125"/>
      <c r="J944" s="1126" t="s">
        <v>47</v>
      </c>
      <c r="K944" s="1127"/>
      <c r="L944" s="415" t="s">
        <v>111</v>
      </c>
      <c r="M944" s="1221" t="s">
        <v>45</v>
      </c>
      <c r="N944" s="1222"/>
      <c r="O944" s="416" t="s">
        <v>49</v>
      </c>
    </row>
    <row r="945" spans="1:15" ht="33.75" customHeight="1" thickBot="1">
      <c r="A945" s="1138"/>
      <c r="B945" s="417" t="s">
        <v>200</v>
      </c>
      <c r="C945" s="1119"/>
      <c r="D945" s="1120"/>
      <c r="E945" s="1121"/>
      <c r="F945" s="1130">
        <f>IF($J924="TC",0,IF($J924="Nso",0,VLOOKUP($A921,'Class-9'!$B$9:$FL$108,160,0)))</f>
        <v>0</v>
      </c>
      <c r="G945" s="1131"/>
      <c r="H945" s="1130">
        <f>IF($J924="TC",0,IF($J924="Nso",0,VLOOKUP($A921,'Class-9'!$B$9:$FL$108,161,0)))</f>
        <v>0</v>
      </c>
      <c r="I945" s="1131"/>
      <c r="J945" s="1132">
        <f>IF($J924="TC",0,IF($J924="Nso",0,VLOOKUP($A921,'Class-9'!$B$9:$FL$108,162,0)))</f>
        <v>0</v>
      </c>
      <c r="K945" s="1133"/>
      <c r="L945" s="259" t="str">
        <f>IF($J924="TC",0,IF($J924="Nso",0,VLOOKUP($A921,'Class-9'!$B$9:$FL$108,163,0)))</f>
        <v/>
      </c>
      <c r="M945" s="1223" t="str">
        <f>IF($J924="TC","TC",IF($J924="Nso","NSO",VLOOKUP($A921,'Class-9'!$B$9:$FL$108,164,0)))</f>
        <v/>
      </c>
      <c r="N945" s="1224"/>
      <c r="O945" s="462" t="str">
        <f>IF($J924="Nso",0,VLOOKUP($A921,'Class-9'!$B$9:$FL$108,166,0))</f>
        <v/>
      </c>
    </row>
    <row r="946" spans="1:15" ht="33.75" customHeight="1">
      <c r="A946" s="1138"/>
      <c r="B946" s="417" t="s">
        <v>200</v>
      </c>
      <c r="C946" s="1061" t="s">
        <v>64</v>
      </c>
      <c r="D946" s="1062"/>
      <c r="E946" s="1062"/>
      <c r="F946" s="1062"/>
      <c r="G946" s="1062"/>
      <c r="H946" s="1063"/>
      <c r="I946" s="1064" t="s">
        <v>65</v>
      </c>
      <c r="J946" s="1065"/>
      <c r="K946" s="1065"/>
      <c r="L946" s="460">
        <f>VLOOKUP($A921,'Class-9'!$B$9:$FL$108,157,0)</f>
        <v>0</v>
      </c>
      <c r="M946" s="1066" t="s">
        <v>121</v>
      </c>
      <c r="N946" s="1067"/>
      <c r="O946" s="1068"/>
    </row>
    <row r="947" spans="1:15" ht="33.75" customHeight="1" thickBot="1">
      <c r="A947" s="1138"/>
      <c r="B947" s="417" t="s">
        <v>200</v>
      </c>
      <c r="C947" s="1069" t="s">
        <v>60</v>
      </c>
      <c r="D947" s="1070"/>
      <c r="E947" s="1070"/>
      <c r="F947" s="1071" t="s">
        <v>192</v>
      </c>
      <c r="G947" s="1071"/>
      <c r="H947" s="260" t="s">
        <v>53</v>
      </c>
      <c r="I947" s="1072" t="s">
        <v>66</v>
      </c>
      <c r="J947" s="1073"/>
      <c r="K947" s="1073"/>
      <c r="L947" s="461">
        <f>VLOOKUP($A921,'Class-9'!$B$9:$FL$108,158,0)</f>
        <v>0</v>
      </c>
      <c r="M947" s="1074" t="str">
        <f>IF($J924="TC",0,IF($J924="Nso",0,VLOOKUP($A921,'Class-9'!$B$9:$FL$108,159,0)))</f>
        <v/>
      </c>
      <c r="N947" s="1075"/>
      <c r="O947" s="1076"/>
    </row>
    <row r="948" spans="1:15" ht="33.75" customHeight="1">
      <c r="A948" s="1138"/>
      <c r="B948" s="417" t="s">
        <v>200</v>
      </c>
      <c r="C948" s="1069"/>
      <c r="D948" s="1070"/>
      <c r="E948" s="1070"/>
      <c r="F948" s="1071"/>
      <c r="G948" s="1071"/>
      <c r="H948" s="261" t="s">
        <v>119</v>
      </c>
      <c r="I948" s="1077" t="s">
        <v>67</v>
      </c>
      <c r="J948" s="1078"/>
      <c r="K948" s="1078"/>
      <c r="L948" s="1079">
        <f>IF($J924="TC","Transferred",IF($J924="Nso","NameSeparated",VLOOKUP($A921,'Class-9'!$B$9:$FL$108,167,0)))</f>
        <v>0</v>
      </c>
      <c r="M948" s="1079"/>
      <c r="N948" s="1079"/>
      <c r="O948" s="1080"/>
    </row>
    <row r="949" spans="1:15" ht="33.75" customHeight="1">
      <c r="A949" s="1138"/>
      <c r="B949" s="417" t="s">
        <v>200</v>
      </c>
      <c r="C949" s="1081" t="str">
        <f>'Class-9'!$DF$3</f>
        <v>Foundation Of Information Tech.</v>
      </c>
      <c r="D949" s="1082"/>
      <c r="E949" s="1083"/>
      <c r="F949" s="1217" t="str">
        <f>IF($J924="TC",0,IF($J924="Nso",0,VLOOKUP($A921,'Class-9'!$B$9:$GP$108,185,0)))</f>
        <v>0/200</v>
      </c>
      <c r="G949" s="1217"/>
      <c r="H949" s="463" t="str">
        <f>IF($J924="TC",0,IF($J924="Nso",0,VLOOKUP($A921,'Class-9'!$B$9:$GP$108,120,0)))</f>
        <v/>
      </c>
      <c r="I949" s="1085" t="s">
        <v>79</v>
      </c>
      <c r="J949" s="1086"/>
      <c r="K949" s="1086"/>
      <c r="L949" s="1087">
        <f>'Class-9'!$T$2</f>
        <v>44676</v>
      </c>
      <c r="M949" s="1088"/>
      <c r="N949" s="1088"/>
      <c r="O949" s="1089"/>
    </row>
    <row r="950" spans="1:15" ht="33.75" customHeight="1">
      <c r="A950" s="1138"/>
      <c r="B950" s="417" t="s">
        <v>200</v>
      </c>
      <c r="C950" s="1090" t="str">
        <f>'Class-9'!$DR$3</f>
        <v>Health &amp; Phy. Edu.</v>
      </c>
      <c r="D950" s="1084"/>
      <c r="E950" s="1084"/>
      <c r="F950" s="1207" t="str">
        <f>IF($J924="TC",0,IF($J924="Nso",0,VLOOKUP($A921,'Class-9'!$B$9:$GP$108,189,0)))</f>
        <v>0/200</v>
      </c>
      <c r="G950" s="1208"/>
      <c r="H950" s="463" t="str">
        <f>IF($J924="TC",0,IF($J924="Nso",0,VLOOKUP($A921,'Class-9'!$B$9:$GP$108,132,0)))</f>
        <v/>
      </c>
      <c r="I950" s="1091"/>
      <c r="J950" s="1092"/>
      <c r="K950" s="1092"/>
      <c r="L950" s="1092"/>
      <c r="M950" s="1092"/>
      <c r="N950" s="1092"/>
      <c r="O950" s="1093"/>
    </row>
    <row r="951" spans="1:15" ht="33.75" customHeight="1">
      <c r="A951" s="1138"/>
      <c r="B951" s="417" t="s">
        <v>200</v>
      </c>
      <c r="C951" s="1028" t="str">
        <f>'Class-9'!$ED$3</f>
        <v>S.U.P.W.</v>
      </c>
      <c r="D951" s="1029"/>
      <c r="E951" s="1029"/>
      <c r="F951" s="1207" t="str">
        <f>IF($J924="TC",0,IF($J924="Nso",0,VLOOKUP($A921,'Class-9'!$B$9:$GP$108,193,0)))</f>
        <v>0/100</v>
      </c>
      <c r="G951" s="1208"/>
      <c r="H951" s="463" t="str">
        <f>IF($J924="TC",0,IF($J924="Nso",0,VLOOKUP($A921,'Class-9'!$B$9:$GP$108,138,0)))</f>
        <v/>
      </c>
      <c r="I951" s="1094"/>
      <c r="J951" s="1095"/>
      <c r="K951" s="1095"/>
      <c r="L951" s="1095"/>
      <c r="M951" s="1095"/>
      <c r="N951" s="1095"/>
      <c r="O951" s="1096"/>
    </row>
    <row r="952" spans="1:15" ht="33.75" customHeight="1">
      <c r="A952" s="1138"/>
      <c r="B952" s="417" t="s">
        <v>200</v>
      </c>
      <c r="C952" s="1028" t="str">
        <f>'Class-9'!$EJ$3</f>
        <v>ART EDUCATION</v>
      </c>
      <c r="D952" s="1029"/>
      <c r="E952" s="1029"/>
      <c r="F952" s="1207" t="str">
        <f>IF($J923="TC",0,IF($J923="Nso",0,VLOOKUP($A921,'Class-9'!$B$9:$GP$108,197,0)))</f>
        <v>0/100</v>
      </c>
      <c r="G952" s="1208"/>
      <c r="H952" s="463" t="str">
        <f>IF($J923="TC",0,IF($J923="Nso",0,VLOOKUP($A921,'Class-9'!$B$9:$GP$108,144,0)))</f>
        <v/>
      </c>
      <c r="I952" s="1032" t="s">
        <v>92</v>
      </c>
      <c r="J952" s="1033"/>
      <c r="K952" s="1033"/>
      <c r="L952" s="1033"/>
      <c r="M952" s="1033"/>
      <c r="N952" s="1033"/>
      <c r="O952" s="1034"/>
    </row>
    <row r="953" spans="1:15" ht="33.75" customHeight="1" thickBot="1">
      <c r="A953" s="1138"/>
      <c r="B953" s="417" t="s">
        <v>200</v>
      </c>
      <c r="C953" s="1035" t="str">
        <f>'Class-9'!$EP$3</f>
        <v>H &amp; C RAJ</v>
      </c>
      <c r="D953" s="1036"/>
      <c r="E953" s="1036"/>
      <c r="F953" s="1209" t="str">
        <f>IF($J924="TC",0,IF($J924="Nso",0,VLOOKUP($A921,'Class-9'!$B$9:$GU$108,201,0)))</f>
        <v>0/200</v>
      </c>
      <c r="G953" s="1210"/>
      <c r="H953" s="464" t="str">
        <f>IF($J924="TC",0,IF($J924="Nso",0,VLOOKUP($A921,'Class-9'!$B$9:$GU$108,156,0)))</f>
        <v/>
      </c>
      <c r="I953" s="1032" t="s">
        <v>73</v>
      </c>
      <c r="J953" s="1033"/>
      <c r="K953" s="1033"/>
      <c r="L953" s="1033"/>
      <c r="M953" s="1033"/>
      <c r="N953" s="1033"/>
      <c r="O953" s="1034"/>
    </row>
    <row r="954" spans="1:15" ht="33.75" customHeight="1">
      <c r="A954" s="1138"/>
      <c r="B954" s="417" t="s">
        <v>200</v>
      </c>
      <c r="C954" s="1046" t="s">
        <v>204</v>
      </c>
      <c r="D954" s="1047"/>
      <c r="E954" s="1048"/>
      <c r="F954" s="1211" t="s">
        <v>205</v>
      </c>
      <c r="G954" s="1212"/>
      <c r="H954" s="465" t="s">
        <v>34</v>
      </c>
      <c r="I954" s="1039" t="s">
        <v>74</v>
      </c>
      <c r="J954" s="1033"/>
      <c r="K954" s="1033"/>
      <c r="L954" s="1033"/>
      <c r="M954" s="1033"/>
      <c r="N954" s="1033"/>
      <c r="O954" s="1034"/>
    </row>
    <row r="955" spans="1:15" ht="33.75" customHeight="1">
      <c r="A955" s="1138"/>
      <c r="B955" s="417" t="s">
        <v>200</v>
      </c>
      <c r="C955" s="1049"/>
      <c r="D955" s="1050"/>
      <c r="E955" s="1051"/>
      <c r="F955" s="1213" t="s">
        <v>206</v>
      </c>
      <c r="G955" s="1214"/>
      <c r="H955" s="466" t="s">
        <v>203</v>
      </c>
      <c r="I955" s="1040" t="s">
        <v>75</v>
      </c>
      <c r="J955" s="1041"/>
      <c r="K955" s="1041"/>
      <c r="L955" s="1041"/>
      <c r="M955" s="1041"/>
      <c r="N955" s="1041"/>
      <c r="O955" s="1042"/>
    </row>
    <row r="956" spans="1:15" ht="33.75" customHeight="1">
      <c r="A956" s="1138"/>
      <c r="B956" s="417" t="s">
        <v>200</v>
      </c>
      <c r="C956" s="1049"/>
      <c r="D956" s="1050"/>
      <c r="E956" s="1051"/>
      <c r="F956" s="1213" t="s">
        <v>210</v>
      </c>
      <c r="G956" s="1214"/>
      <c r="H956" s="466" t="s">
        <v>68</v>
      </c>
      <c r="I956" s="1043"/>
      <c r="J956" s="1044"/>
      <c r="K956" s="1044"/>
      <c r="L956" s="1044"/>
      <c r="M956" s="1044"/>
      <c r="N956" s="1044"/>
      <c r="O956" s="1045"/>
    </row>
    <row r="957" spans="1:15" ht="33.75" customHeight="1">
      <c r="A957" s="1138"/>
      <c r="B957" s="417" t="s">
        <v>200</v>
      </c>
      <c r="C957" s="1049"/>
      <c r="D957" s="1050"/>
      <c r="E957" s="1051"/>
      <c r="F957" s="1213" t="s">
        <v>211</v>
      </c>
      <c r="G957" s="1214"/>
      <c r="H957" s="466" t="s">
        <v>69</v>
      </c>
      <c r="I957" s="1043"/>
      <c r="J957" s="1044"/>
      <c r="K957" s="1044"/>
      <c r="L957" s="1044"/>
      <c r="M957" s="1044"/>
      <c r="N957" s="1044"/>
      <c r="O957" s="1045"/>
    </row>
    <row r="958" spans="1:15" ht="33.75" customHeight="1">
      <c r="A958" s="1138"/>
      <c r="B958" s="417" t="s">
        <v>200</v>
      </c>
      <c r="C958" s="1049"/>
      <c r="D958" s="1050"/>
      <c r="E958" s="1051"/>
      <c r="F958" s="1213" t="s">
        <v>120</v>
      </c>
      <c r="G958" s="1214"/>
      <c r="H958" s="466" t="s">
        <v>71</v>
      </c>
      <c r="I958" s="1022" t="s">
        <v>93</v>
      </c>
      <c r="J958" s="1023"/>
      <c r="K958" s="1023"/>
      <c r="L958" s="1023"/>
      <c r="M958" s="1023"/>
      <c r="N958" s="1023"/>
      <c r="O958" s="1024"/>
    </row>
    <row r="959" spans="1:15" ht="33.75" customHeight="1" thickBot="1">
      <c r="A959" s="1138"/>
      <c r="B959" s="418" t="s">
        <v>200</v>
      </c>
      <c r="C959" s="1052"/>
      <c r="D959" s="1053"/>
      <c r="E959" s="1054"/>
      <c r="F959" s="1215" t="s">
        <v>208</v>
      </c>
      <c r="G959" s="1216"/>
      <c r="H959" s="467" t="s">
        <v>70</v>
      </c>
      <c r="I959" s="1025"/>
      <c r="J959" s="1026"/>
      <c r="K959" s="1026"/>
      <c r="L959" s="1026"/>
      <c r="M959" s="1026"/>
      <c r="N959" s="1026"/>
      <c r="O959" s="1027"/>
    </row>
    <row r="960" spans="1:15" ht="121.5" customHeight="1" thickTop="1">
      <c r="A960" s="437" t="s">
        <v>191</v>
      </c>
    </row>
    <row r="961" spans="1:16" ht="24.75" customHeight="1" thickBot="1">
      <c r="A961" s="471">
        <f>A921+1</f>
        <v>25</v>
      </c>
      <c r="B961" s="1137" t="s">
        <v>56</v>
      </c>
      <c r="C961" s="1137"/>
      <c r="D961" s="1137"/>
      <c r="E961" s="1137"/>
      <c r="F961" s="1137"/>
      <c r="G961" s="1137"/>
      <c r="H961" s="1137"/>
      <c r="I961" s="1137"/>
      <c r="J961" s="1137"/>
      <c r="K961" s="1137"/>
      <c r="L961" s="1137"/>
      <c r="M961" s="1137"/>
      <c r="N961" s="1137"/>
      <c r="O961" s="1137"/>
    </row>
    <row r="962" spans="1:16" s="430" customFormat="1" ht="66" customHeight="1" thickTop="1">
      <c r="A962" s="1138"/>
      <c r="B962" s="1139"/>
      <c r="C962" s="1140"/>
      <c r="D962" s="1225" t="str">
        <f>Master!$E$8</f>
        <v>Govt. Sr. Secondary School Raimalwada</v>
      </c>
      <c r="E962" s="1226"/>
      <c r="F962" s="1226"/>
      <c r="G962" s="1226"/>
      <c r="H962" s="1226"/>
      <c r="I962" s="1226"/>
      <c r="J962" s="1226"/>
      <c r="K962" s="1226"/>
      <c r="L962" s="1226"/>
      <c r="M962" s="1226"/>
      <c r="N962" s="1226"/>
      <c r="O962" s="1227"/>
    </row>
    <row r="963" spans="1:16" ht="26.25" customHeight="1" thickBot="1">
      <c r="A963" s="1138"/>
      <c r="B963" s="1141"/>
      <c r="C963" s="1142"/>
      <c r="D963" s="1146" t="str">
        <f>Master!$E$11</f>
        <v>P.S.-Bapini (Jodhpur)</v>
      </c>
      <c r="E963" s="1147"/>
      <c r="F963" s="1147"/>
      <c r="G963" s="1147"/>
      <c r="H963" s="1147"/>
      <c r="I963" s="1147"/>
      <c r="J963" s="1147"/>
      <c r="K963" s="1147"/>
      <c r="L963" s="1147"/>
      <c r="M963" s="1147"/>
      <c r="N963" s="1147"/>
      <c r="O963" s="1148"/>
    </row>
    <row r="964" spans="1:16" ht="21.75" customHeight="1">
      <c r="A964" s="1138"/>
      <c r="B964" s="262"/>
      <c r="C964" s="1149" t="s">
        <v>183</v>
      </c>
      <c r="D964" s="1150"/>
      <c r="E964" s="1150"/>
      <c r="F964" s="1150"/>
      <c r="G964" s="1151"/>
      <c r="H964" s="1158" t="s">
        <v>156</v>
      </c>
      <c r="I964" s="1158"/>
      <c r="J964" s="1161">
        <f>VLOOKUP($A961,'Class-9'!$B$9:$K$108,6)</f>
        <v>0</v>
      </c>
      <c r="K964" s="1162"/>
      <c r="L964" s="1167" t="s">
        <v>76</v>
      </c>
      <c r="M964" s="1168"/>
      <c r="N964" s="1169" t="str">
        <f>Master!$E$14</f>
        <v>08151106901</v>
      </c>
      <c r="O964" s="1170"/>
    </row>
    <row r="965" spans="1:16" ht="21.75" customHeight="1">
      <c r="A965" s="1138"/>
      <c r="B965" s="37"/>
      <c r="C965" s="1152"/>
      <c r="D965" s="1153"/>
      <c r="E965" s="1153"/>
      <c r="F965" s="1153"/>
      <c r="G965" s="1154"/>
      <c r="H965" s="1159"/>
      <c r="I965" s="1159"/>
      <c r="J965" s="1163"/>
      <c r="K965" s="1164"/>
      <c r="L965" s="1171" t="s">
        <v>72</v>
      </c>
      <c r="M965" s="1172"/>
      <c r="N965" s="1172"/>
      <c r="O965" s="1173"/>
      <c r="P965" s="104" t="s">
        <v>191</v>
      </c>
    </row>
    <row r="966" spans="1:16" ht="21.75" customHeight="1" thickBot="1">
      <c r="A966" s="1138"/>
      <c r="B966" s="37"/>
      <c r="C966" s="1155"/>
      <c r="D966" s="1156"/>
      <c r="E966" s="1156"/>
      <c r="F966" s="1156"/>
      <c r="G966" s="1157"/>
      <c r="H966" s="1160"/>
      <c r="I966" s="1160"/>
      <c r="J966" s="1165"/>
      <c r="K966" s="1166"/>
      <c r="L966" s="1174" t="s">
        <v>57</v>
      </c>
      <c r="M966" s="1175"/>
      <c r="N966" s="1176" t="str">
        <f>Master!$E$6</f>
        <v>2021-22</v>
      </c>
      <c r="O966" s="1177"/>
    </row>
    <row r="967" spans="1:16" ht="33.75" customHeight="1">
      <c r="A967" s="1138"/>
      <c r="B967" s="417" t="s">
        <v>200</v>
      </c>
      <c r="C967" s="1228" t="s">
        <v>22</v>
      </c>
      <c r="D967" s="1229"/>
      <c r="E967" s="1229"/>
      <c r="F967" s="1230"/>
      <c r="G967" s="438" t="s">
        <v>181</v>
      </c>
      <c r="H967" s="1231">
        <f>VLOOKUP($A961,'Class-9'!$B$9:$FL$108,4,0)</f>
        <v>0</v>
      </c>
      <c r="I967" s="1231"/>
      <c r="J967" s="1231"/>
      <c r="K967" s="1231"/>
      <c r="L967" s="1231"/>
      <c r="M967" s="1231"/>
      <c r="N967" s="1231"/>
      <c r="O967" s="1232"/>
    </row>
    <row r="968" spans="1:16" ht="33.75" customHeight="1">
      <c r="A968" s="1138"/>
      <c r="B968" s="417" t="s">
        <v>200</v>
      </c>
      <c r="C968" s="1233" t="s">
        <v>24</v>
      </c>
      <c r="D968" s="1234"/>
      <c r="E968" s="1234"/>
      <c r="F968" s="1235"/>
      <c r="G968" s="439" t="s">
        <v>181</v>
      </c>
      <c r="H968" s="1236">
        <f>VLOOKUP($A961,'Class-9'!$B$9:$FL$108,7,0)</f>
        <v>0</v>
      </c>
      <c r="I968" s="1236"/>
      <c r="J968" s="1236"/>
      <c r="K968" s="1236"/>
      <c r="L968" s="1236"/>
      <c r="M968" s="1236"/>
      <c r="N968" s="1236"/>
      <c r="O968" s="1237"/>
    </row>
    <row r="969" spans="1:16" ht="33.75" customHeight="1">
      <c r="A969" s="1138"/>
      <c r="B969" s="417" t="s">
        <v>200</v>
      </c>
      <c r="C969" s="1233" t="s">
        <v>25</v>
      </c>
      <c r="D969" s="1234"/>
      <c r="E969" s="1234"/>
      <c r="F969" s="1235"/>
      <c r="G969" s="439" t="s">
        <v>181</v>
      </c>
      <c r="H969" s="1236">
        <f>VLOOKUP($A961,'Class-9'!$B$9:$FL$108,8,0)</f>
        <v>0</v>
      </c>
      <c r="I969" s="1236"/>
      <c r="J969" s="1236"/>
      <c r="K969" s="1236"/>
      <c r="L969" s="1236"/>
      <c r="M969" s="1236"/>
      <c r="N969" s="1236"/>
      <c r="O969" s="1237"/>
    </row>
    <row r="970" spans="1:16" ht="33.75" customHeight="1">
      <c r="A970" s="1138"/>
      <c r="B970" s="417" t="s">
        <v>200</v>
      </c>
      <c r="C970" s="1233" t="s">
        <v>58</v>
      </c>
      <c r="D970" s="1234"/>
      <c r="E970" s="1234"/>
      <c r="F970" s="1235"/>
      <c r="G970" s="439" t="s">
        <v>181</v>
      </c>
      <c r="H970" s="1236">
        <f>VLOOKUP($A961,'Class-9'!$B$9:$FL$108,9,0)</f>
        <v>0</v>
      </c>
      <c r="I970" s="1236"/>
      <c r="J970" s="1236"/>
      <c r="K970" s="1236"/>
      <c r="L970" s="1236"/>
      <c r="M970" s="1236"/>
      <c r="N970" s="1236"/>
      <c r="O970" s="1237"/>
    </row>
    <row r="971" spans="1:16" ht="33.75" customHeight="1">
      <c r="A971" s="1138"/>
      <c r="B971" s="417" t="s">
        <v>200</v>
      </c>
      <c r="C971" s="1233" t="s">
        <v>59</v>
      </c>
      <c r="D971" s="1234"/>
      <c r="E971" s="1234"/>
      <c r="F971" s="1235"/>
      <c r="G971" s="439" t="s">
        <v>181</v>
      </c>
      <c r="H971" s="1238" t="str">
        <f>CONCATENATE('Class-9'!$G$4,'Class-9'!$J$4)</f>
        <v>9(A)</v>
      </c>
      <c r="I971" s="1236"/>
      <c r="J971" s="1236"/>
      <c r="K971" s="1236"/>
      <c r="L971" s="1236"/>
      <c r="M971" s="1236"/>
      <c r="N971" s="1236"/>
      <c r="O971" s="1237"/>
    </row>
    <row r="972" spans="1:16" ht="33.75" customHeight="1" thickBot="1">
      <c r="A972" s="1138"/>
      <c r="B972" s="417" t="s">
        <v>200</v>
      </c>
      <c r="C972" s="1239" t="s">
        <v>27</v>
      </c>
      <c r="D972" s="1240"/>
      <c r="E972" s="1240"/>
      <c r="F972" s="1241"/>
      <c r="G972" s="440" t="s">
        <v>181</v>
      </c>
      <c r="H972" s="1242">
        <f>VLOOKUP($A961,'Class-9'!$B$9:$FL$108,10,0)</f>
        <v>0</v>
      </c>
      <c r="I972" s="1242"/>
      <c r="J972" s="1242"/>
      <c r="K972" s="1242"/>
      <c r="L972" s="1242"/>
      <c r="M972" s="1242"/>
      <c r="N972" s="1242"/>
      <c r="O972" s="1243"/>
    </row>
    <row r="973" spans="1:16" ht="33.75" customHeight="1">
      <c r="A973" s="1138"/>
      <c r="B973" s="417" t="s">
        <v>200</v>
      </c>
      <c r="C973" s="1244" t="s">
        <v>60</v>
      </c>
      <c r="D973" s="1245"/>
      <c r="E973" s="1248" t="s">
        <v>81</v>
      </c>
      <c r="F973" s="1248" t="s">
        <v>82</v>
      </c>
      <c r="G973" s="1250" t="s">
        <v>32</v>
      </c>
      <c r="H973" s="1252" t="s">
        <v>61</v>
      </c>
      <c r="I973" s="1252"/>
      <c r="J973" s="1253"/>
      <c r="K973" s="1254" t="s">
        <v>97</v>
      </c>
      <c r="L973" s="1255"/>
      <c r="M973" s="1256"/>
      <c r="N973" s="1248" t="s">
        <v>88</v>
      </c>
      <c r="O973" s="1218" t="s">
        <v>118</v>
      </c>
    </row>
    <row r="974" spans="1:16" ht="33.75" customHeight="1">
      <c r="A974" s="1138"/>
      <c r="B974" s="417" t="s">
        <v>200</v>
      </c>
      <c r="C974" s="1246"/>
      <c r="D974" s="1247"/>
      <c r="E974" s="1249"/>
      <c r="F974" s="1249"/>
      <c r="G974" s="1251"/>
      <c r="H974" s="468" t="s">
        <v>31</v>
      </c>
      <c r="I974" s="470" t="s">
        <v>194</v>
      </c>
      <c r="J974" s="469" t="s">
        <v>32</v>
      </c>
      <c r="K974" s="468" t="s">
        <v>31</v>
      </c>
      <c r="L974" s="470" t="s">
        <v>194</v>
      </c>
      <c r="M974" s="469" t="s">
        <v>32</v>
      </c>
      <c r="N974" s="1249"/>
      <c r="O974" s="1219"/>
    </row>
    <row r="975" spans="1:16" ht="48" customHeight="1" thickBot="1">
      <c r="A975" s="1138"/>
      <c r="B975" s="417" t="s">
        <v>200</v>
      </c>
      <c r="C975" s="1102" t="s">
        <v>62</v>
      </c>
      <c r="D975" s="1103"/>
      <c r="E975" s="441">
        <f>'Class-9'!$L$7</f>
        <v>10</v>
      </c>
      <c r="F975" s="441">
        <f>'Class-9'!$M$7</f>
        <v>10</v>
      </c>
      <c r="G975" s="442">
        <f>SUM(E975:F975)</f>
        <v>20</v>
      </c>
      <c r="H975" s="441">
        <f>'Class-9'!$O$7</f>
        <v>24</v>
      </c>
      <c r="I975" s="441">
        <f>'Class-9'!$P$7</f>
        <v>6</v>
      </c>
      <c r="J975" s="442">
        <f>SUM(H975:I975)</f>
        <v>30</v>
      </c>
      <c r="K975" s="441">
        <f>'Class-9'!$R$7</f>
        <v>40</v>
      </c>
      <c r="L975" s="441">
        <f>'Class-9'!$S$7</f>
        <v>10</v>
      </c>
      <c r="M975" s="442">
        <f>SUM(K975:L975)</f>
        <v>50</v>
      </c>
      <c r="N975" s="441">
        <f>SUM(G975,J975,M975)</f>
        <v>100</v>
      </c>
      <c r="O975" s="1220"/>
    </row>
    <row r="976" spans="1:16" ht="48" customHeight="1">
      <c r="A976" s="1138"/>
      <c r="B976" s="417" t="s">
        <v>200</v>
      </c>
      <c r="C976" s="1104" t="str">
        <f>'Class-9'!$L$3</f>
        <v>HINDI</v>
      </c>
      <c r="D976" s="1105"/>
      <c r="E976" s="443">
        <f>IF($J964="TC",0,IF($J964="Nso",0,VLOOKUP($A961,'Class-9'!$B$9:$FL$108,11,0)))</f>
        <v>0</v>
      </c>
      <c r="F976" s="443">
        <f>IF($J964="TC",0,IF($J964="Nso",0,VLOOKUP($A961,'Class-9'!$B$9:$FL$108,12,0)))</f>
        <v>0</v>
      </c>
      <c r="G976" s="444">
        <f t="shared" ref="G976:G983" si="96">SUM(E976:F976)</f>
        <v>0</v>
      </c>
      <c r="H976" s="443">
        <f>IF($J964="TC",0,IF($J964="Nso",0,VLOOKUP($A961,'Class-9'!$B$9:$FL$108,14,0)))</f>
        <v>0</v>
      </c>
      <c r="I976" s="443">
        <f>IF($J964="TC",0,IF($J964="Nso",0,VLOOKUP($A961,'Class-9'!$B$9:$FL$108,15,0)))</f>
        <v>0</v>
      </c>
      <c r="J976" s="444">
        <f t="shared" ref="J976:J983" si="97">SUM(H976:I976)</f>
        <v>0</v>
      </c>
      <c r="K976" s="443">
        <f>IF($J964="TC",0,IF($J964="Nso",0,VLOOKUP($A961,'Class-9'!$B$9:$FL$108,17,0)))</f>
        <v>0</v>
      </c>
      <c r="L976" s="443">
        <f>IF($J964="Nso",0,VLOOKUP($A961,'Class-9'!$B$9:$FL$108,18,0))</f>
        <v>0</v>
      </c>
      <c r="M976" s="444">
        <f t="shared" ref="M976:M983" si="98">SUM(K976:L976)</f>
        <v>0</v>
      </c>
      <c r="N976" s="443">
        <f t="shared" ref="N976:N983" si="99">SUM(G976,J976,M976)</f>
        <v>0</v>
      </c>
      <c r="O976" s="457" t="str">
        <f>IF($J964="TC",0,IF($J964="Nso",0,VLOOKUP($A961,'Class-9'!$B$9:$FL$108,24,0)))</f>
        <v/>
      </c>
    </row>
    <row r="977" spans="1:15" ht="48" customHeight="1" thickBot="1">
      <c r="A977" s="1138"/>
      <c r="B977" s="417" t="s">
        <v>200</v>
      </c>
      <c r="C977" s="1106" t="str">
        <f>'Class-9'!$Z$3</f>
        <v>ENGLISH</v>
      </c>
      <c r="D977" s="1107"/>
      <c r="E977" s="445">
        <f>IF($J964="TC",0,IF($J964="Nso",0,VLOOKUP($A961,'Class-9'!$B$9:$FL$108,25,0)))</f>
        <v>0</v>
      </c>
      <c r="F977" s="445">
        <f>IF($J964="TC",0,IF($J964="Nso",0,VLOOKUP($A961,'Class-9'!$B$9:$FL$108,26,0)))</f>
        <v>0</v>
      </c>
      <c r="G977" s="446">
        <f t="shared" si="96"/>
        <v>0</v>
      </c>
      <c r="H977" s="447">
        <f>IF($J964="TC",0,IF($J964="Nso",0,VLOOKUP($A961,'Class-9'!$B$9:$FL$108,28,0)))</f>
        <v>0</v>
      </c>
      <c r="I977" s="445">
        <f>IF($J964="TC",0,IF($J964="Nso",0,VLOOKUP($A961,'Class-9'!$B$9:$FL$108,29,0)))</f>
        <v>0</v>
      </c>
      <c r="J977" s="446">
        <f t="shared" si="97"/>
        <v>0</v>
      </c>
      <c r="K977" s="445">
        <f>IF($J964="TC",0,IF($J964="Nso",0,VLOOKUP($A961,'Class-9'!$B$9:$FL$108,31,0)))</f>
        <v>0</v>
      </c>
      <c r="L977" s="445">
        <f>IF($J964="Nso",0,VLOOKUP($A961,'Class-9'!$B$9:$FL$108,32,0))</f>
        <v>0</v>
      </c>
      <c r="M977" s="446">
        <f t="shared" si="98"/>
        <v>0</v>
      </c>
      <c r="N977" s="445">
        <f t="shared" si="99"/>
        <v>0</v>
      </c>
      <c r="O977" s="458" t="str">
        <f>IF($J964="TC",0,IF($J964="Nso",0,VLOOKUP($A961,'Class-9'!$B$9:$FL$108,38,0)))</f>
        <v/>
      </c>
    </row>
    <row r="978" spans="1:15" ht="48" customHeight="1" thickBot="1">
      <c r="A978" s="1138"/>
      <c r="B978" s="417" t="s">
        <v>200</v>
      </c>
      <c r="C978" s="1108" t="s">
        <v>62</v>
      </c>
      <c r="D978" s="1109"/>
      <c r="E978" s="448">
        <f>'Class-9'!$AN$7</f>
        <v>20</v>
      </c>
      <c r="F978" s="448">
        <f>'Class-9'!$AO$7</f>
        <v>20</v>
      </c>
      <c r="G978" s="449">
        <f t="shared" si="96"/>
        <v>40</v>
      </c>
      <c r="H978" s="448">
        <f>'Class-9'!$AQ$7</f>
        <v>48</v>
      </c>
      <c r="I978" s="448">
        <f>'Class-9'!$AR$7</f>
        <v>12</v>
      </c>
      <c r="J978" s="449">
        <f t="shared" si="97"/>
        <v>60</v>
      </c>
      <c r="K978" s="448">
        <f>'Class-9'!$AT$7</f>
        <v>80</v>
      </c>
      <c r="L978" s="448">
        <f>'Class-9'!$AU$7</f>
        <v>20</v>
      </c>
      <c r="M978" s="449">
        <f t="shared" si="98"/>
        <v>100</v>
      </c>
      <c r="N978" s="448">
        <f t="shared" si="99"/>
        <v>200</v>
      </c>
      <c r="O978" s="427" t="s">
        <v>201</v>
      </c>
    </row>
    <row r="979" spans="1:15" ht="48" customHeight="1">
      <c r="A979" s="1138"/>
      <c r="B979" s="417" t="s">
        <v>200</v>
      </c>
      <c r="C979" s="1110" t="str">
        <f>'Class-9'!$AN$3</f>
        <v>SANSKRIT-I</v>
      </c>
      <c r="D979" s="1111"/>
      <c r="E979" s="443">
        <f>IF($J964="TC",0,IF($J964="Nso",0,VLOOKUP($A961,'Class-9'!$B$9:$FL$108,39,0)))</f>
        <v>0</v>
      </c>
      <c r="F979" s="443">
        <f>IF($J964="TC",0,IF($J964="TC",0,IF($J964="Nso",0,VLOOKUP($A961,'Class-9'!$B$9:$FL$108,40,0))))</f>
        <v>0</v>
      </c>
      <c r="G979" s="450">
        <f t="shared" si="96"/>
        <v>0</v>
      </c>
      <c r="H979" s="451">
        <f>IF($J964="TC",0,IF($J964="Nso",0,VLOOKUP($A961,'Class-9'!$B$9:$FL$108,42,0)))</f>
        <v>0</v>
      </c>
      <c r="I979" s="443">
        <f>IF($J964="TC",0,IF($J964="Nso",0,VLOOKUP($A961,'Class-9'!$B$9:$FL$108,43,0)))</f>
        <v>0</v>
      </c>
      <c r="J979" s="450">
        <f t="shared" si="97"/>
        <v>0</v>
      </c>
      <c r="K979" s="443">
        <f>IF($J964="TC",0,IF($J964="Nso",0,VLOOKUP($A961,'Class-9'!$B$9:$FL$108,45,0)))</f>
        <v>0</v>
      </c>
      <c r="L979" s="443">
        <f>IF($J964="Nso",0,VLOOKUP($A961,'Class-9'!$B$9:$FL$108,46,0))</f>
        <v>0</v>
      </c>
      <c r="M979" s="450">
        <f t="shared" si="98"/>
        <v>0</v>
      </c>
      <c r="N979" s="443">
        <f t="shared" si="99"/>
        <v>0</v>
      </c>
      <c r="O979" s="457" t="str">
        <f>IF($J964="TC",0,IF($J964="Nso",0,VLOOKUP($A961,'Class-9'!$B$9:$FL$108,52,0)))</f>
        <v/>
      </c>
    </row>
    <row r="980" spans="1:15" ht="48" customHeight="1">
      <c r="A980" s="1138"/>
      <c r="B980" s="417" t="s">
        <v>200</v>
      </c>
      <c r="C980" s="1112" t="str">
        <f>'Class-9'!$BB$3</f>
        <v>SANSKRIT-II</v>
      </c>
      <c r="D980" s="1113"/>
      <c r="E980" s="443">
        <f>IF($J964="TC",0,IF($J964="Nso",0,VLOOKUP($A961,'Class-9'!$B$9:$FL$108,53,0)))</f>
        <v>0</v>
      </c>
      <c r="F980" s="443">
        <f>IF($J964="TC",0,IF($J964="Nso",0,VLOOKUP($A961,'Class-9'!$B$9:$FL$108,54,0)))</f>
        <v>0</v>
      </c>
      <c r="G980" s="452">
        <f t="shared" si="96"/>
        <v>0</v>
      </c>
      <c r="H980" s="453">
        <f>IF($J964="TC",0,IF($J964="Nso",0,VLOOKUP($A961,'Class-9'!$B$9:$FL$108,56,0)))</f>
        <v>0</v>
      </c>
      <c r="I980" s="443">
        <f>IF($J964="TC",0,IF($J964="Nso",0,VLOOKUP($A961,'Class-9'!$B$9:$FL$108,57,0)))</f>
        <v>0</v>
      </c>
      <c r="J980" s="452">
        <f t="shared" si="97"/>
        <v>0</v>
      </c>
      <c r="K980" s="443">
        <f>IF($J964="TC",0,IF($J964="Nso",0,VLOOKUP($A961,'Class-9'!$B$9:$FL$108,59,0)))</f>
        <v>0</v>
      </c>
      <c r="L980" s="443">
        <f>IF($J964="Nso",0,VLOOKUP($A961,'Class-9'!$B$9:$FL$108,60,0))</f>
        <v>0</v>
      </c>
      <c r="M980" s="452">
        <f t="shared" si="98"/>
        <v>0</v>
      </c>
      <c r="N980" s="443">
        <f t="shared" si="99"/>
        <v>0</v>
      </c>
      <c r="O980" s="457" t="str">
        <f>IF($J964="TC",0,IF($J964="Nso",0,VLOOKUP($A961,'Class-9'!$B$9:$FL$108,66,0)))</f>
        <v/>
      </c>
    </row>
    <row r="981" spans="1:15" ht="48" customHeight="1">
      <c r="A981" s="1138"/>
      <c r="B981" s="417" t="s">
        <v>200</v>
      </c>
      <c r="C981" s="1112" t="str">
        <f>'Class-9'!$BP$3</f>
        <v>MATHEMATICS</v>
      </c>
      <c r="D981" s="1113"/>
      <c r="E981" s="443">
        <f>IF($J964="TC",0,IF($J964="Nso",0,VLOOKUP($A961,'Class-9'!$B$9:$FL$108,67,0)))</f>
        <v>0</v>
      </c>
      <c r="F981" s="443">
        <f>IF($J964="TC",0,IF($J964="Nso",0,VLOOKUP($A961,'Class-9'!$B$9:$FL$108,68,0)))</f>
        <v>0</v>
      </c>
      <c r="G981" s="452">
        <f t="shared" si="96"/>
        <v>0</v>
      </c>
      <c r="H981" s="453">
        <f>IF($J964="TC",0,IF($J964="Nso",0,VLOOKUP($A961,'Class-9'!$B$9:$FL$108,70,0)))</f>
        <v>0</v>
      </c>
      <c r="I981" s="443">
        <f>IF($J964="TC",0,IF($J964="Nso",0,VLOOKUP($A961,'Class-9'!$B$9:$FL$108,71,0)))</f>
        <v>0</v>
      </c>
      <c r="J981" s="452">
        <f t="shared" si="97"/>
        <v>0</v>
      </c>
      <c r="K981" s="443">
        <f>IF($J964="TC",0,IF($J964="Nso",0,VLOOKUP($A961,'Class-9'!$B$9:$FL$108,73,0)))</f>
        <v>0</v>
      </c>
      <c r="L981" s="443">
        <f>IF($J964="Nso",0,VLOOKUP($A961,'Class-9'!$B$9:$FL$108,74,0))</f>
        <v>0</v>
      </c>
      <c r="M981" s="452">
        <f t="shared" si="98"/>
        <v>0</v>
      </c>
      <c r="N981" s="443">
        <f t="shared" si="99"/>
        <v>0</v>
      </c>
      <c r="O981" s="457" t="str">
        <f>IF($J964="TC",0,IF($J964="Nso",0,VLOOKUP($A961,'Class-9'!$B$9:$FL$108,80,0)))</f>
        <v/>
      </c>
    </row>
    <row r="982" spans="1:15" ht="48" customHeight="1">
      <c r="A982" s="1138"/>
      <c r="B982" s="417" t="s">
        <v>200</v>
      </c>
      <c r="C982" s="1114" t="str">
        <f>'Class-9'!$CD$3</f>
        <v>SCIENCE</v>
      </c>
      <c r="D982" s="1115"/>
      <c r="E982" s="454">
        <f>IF($J964="TC",0,IF($J964="Nso",0,VLOOKUP($A961,'Class-9'!$B$9:$FL$108,81,0)))</f>
        <v>0</v>
      </c>
      <c r="F982" s="454">
        <f>IF($J964="TC",0,IF($J964="Nso",0,VLOOKUP($A961,'Class-9'!$B$9:$FL$108,82,0)))</f>
        <v>0</v>
      </c>
      <c r="G982" s="455">
        <f t="shared" si="96"/>
        <v>0</v>
      </c>
      <c r="H982" s="456">
        <f>IF($J964="TC",0,IF($J964="Nso",0,VLOOKUP($A961,'Class-9'!$B$9:$FL$108,84,0)))</f>
        <v>0</v>
      </c>
      <c r="I982" s="454">
        <f>IF($J964="TC",0,IF($J964="Nso",0,VLOOKUP($A961,'Class-9'!$B$9:$FL$108,85,0)))</f>
        <v>0</v>
      </c>
      <c r="J982" s="455">
        <f t="shared" si="97"/>
        <v>0</v>
      </c>
      <c r="K982" s="454">
        <f>IF($J964="TC",0,IF($J964="Nso",0,VLOOKUP($A961,'Class-9'!$B$9:$FL$108,87,0)))</f>
        <v>0</v>
      </c>
      <c r="L982" s="454">
        <f>IF($J964="Nso",0,VLOOKUP($A961,'Class-9'!$B$9:$FL$108,88,0))</f>
        <v>0</v>
      </c>
      <c r="M982" s="455">
        <f t="shared" si="98"/>
        <v>0</v>
      </c>
      <c r="N982" s="454">
        <f t="shared" si="99"/>
        <v>0</v>
      </c>
      <c r="O982" s="459" t="str">
        <f>IF($J964="TC",0,IF($J964="Nso",0,VLOOKUP($A961,'Class-9'!$B$9:$FL$108,94,0)))</f>
        <v/>
      </c>
    </row>
    <row r="983" spans="1:15" ht="48" customHeight="1" thickBot="1">
      <c r="A983" s="1138"/>
      <c r="B983" s="417" t="s">
        <v>200</v>
      </c>
      <c r="C983" s="1114" t="str">
        <f>'Class-9'!$CR$3</f>
        <v>SOCIAL SCIENCE</v>
      </c>
      <c r="D983" s="1115"/>
      <c r="E983" s="454">
        <f>IF($J965="TC",0,IF($J964="Nso",0,VLOOKUP($A961,'Class-9'!$B$9:$FL$108,95,0)))</f>
        <v>0</v>
      </c>
      <c r="F983" s="454">
        <f>IF($J965="TC",0,IF($J964="Nso",0,VLOOKUP($A961,'Class-9'!$B$9:$FL$108,96,0)))</f>
        <v>0</v>
      </c>
      <c r="G983" s="455">
        <f t="shared" si="96"/>
        <v>0</v>
      </c>
      <c r="H983" s="456">
        <f>IF($J965="TC",0,IF($J964="Nso",0,VLOOKUP($A961,'Class-9'!$B$9:$FL$108,98,0)))</f>
        <v>0</v>
      </c>
      <c r="I983" s="454">
        <f>IF($J965="TC",0,IF($J964="Nso",0,VLOOKUP($A961,'Class-9'!$B$9:$FL$108,99,0)))</f>
        <v>0</v>
      </c>
      <c r="J983" s="455">
        <f t="shared" si="97"/>
        <v>0</v>
      </c>
      <c r="K983" s="454">
        <f>IF($J965="TC",0,IF($J964="Nso",0,VLOOKUP($A961,'Class-9'!$B$9:$FL$108,101,0)))</f>
        <v>0</v>
      </c>
      <c r="L983" s="454">
        <f>IF($J965="Nso",0,VLOOKUP($A961,'Class-9'!$B$9:$FL$108,102,0))</f>
        <v>0</v>
      </c>
      <c r="M983" s="455">
        <f t="shared" si="98"/>
        <v>0</v>
      </c>
      <c r="N983" s="454">
        <f t="shared" si="99"/>
        <v>0</v>
      </c>
      <c r="O983" s="459" t="str">
        <f>IF($J965="TC",0,IF($J964="Nso",0,VLOOKUP($A961,'Class-9'!$B$9:$FL$108,108,0)))</f>
        <v/>
      </c>
    </row>
    <row r="984" spans="1:15" ht="33.75" customHeight="1">
      <c r="A984" s="1138"/>
      <c r="B984" s="417" t="s">
        <v>200</v>
      </c>
      <c r="C984" s="1116" t="s">
        <v>89</v>
      </c>
      <c r="D984" s="1117"/>
      <c r="E984" s="1118"/>
      <c r="F984" s="1122" t="s">
        <v>90</v>
      </c>
      <c r="G984" s="1123"/>
      <c r="H984" s="1124" t="s">
        <v>91</v>
      </c>
      <c r="I984" s="1125"/>
      <c r="J984" s="1126" t="s">
        <v>47</v>
      </c>
      <c r="K984" s="1127"/>
      <c r="L984" s="415" t="s">
        <v>111</v>
      </c>
      <c r="M984" s="1221" t="s">
        <v>45</v>
      </c>
      <c r="N984" s="1222"/>
      <c r="O984" s="416" t="s">
        <v>49</v>
      </c>
    </row>
    <row r="985" spans="1:15" ht="33.75" customHeight="1" thickBot="1">
      <c r="A985" s="1138"/>
      <c r="B985" s="417" t="s">
        <v>200</v>
      </c>
      <c r="C985" s="1119"/>
      <c r="D985" s="1120"/>
      <c r="E985" s="1121"/>
      <c r="F985" s="1130">
        <f>IF($J964="TC",0,IF($J964="Nso",0,VLOOKUP($A961,'Class-9'!$B$9:$FL$108,160,0)))</f>
        <v>0</v>
      </c>
      <c r="G985" s="1131"/>
      <c r="H985" s="1130">
        <f>IF($J964="TC",0,IF($J964="Nso",0,VLOOKUP($A961,'Class-9'!$B$9:$FL$108,161,0)))</f>
        <v>0</v>
      </c>
      <c r="I985" s="1131"/>
      <c r="J985" s="1132">
        <f>IF($J964="TC",0,IF($J964="Nso",0,VLOOKUP($A961,'Class-9'!$B$9:$FL$108,162,0)))</f>
        <v>0</v>
      </c>
      <c r="K985" s="1133"/>
      <c r="L985" s="259" t="str">
        <f>IF($J964="TC",0,IF($J964="Nso",0,VLOOKUP($A961,'Class-9'!$B$9:$FL$108,163,0)))</f>
        <v/>
      </c>
      <c r="M985" s="1223" t="str">
        <f>IF($J964="TC","TC",IF($J964="Nso","NSO",VLOOKUP($A961,'Class-9'!$B$9:$FL$108,164,0)))</f>
        <v/>
      </c>
      <c r="N985" s="1224"/>
      <c r="O985" s="462" t="str">
        <f>IF($J964="Nso",0,VLOOKUP($A961,'Class-9'!$B$9:$FL$108,166,0))</f>
        <v/>
      </c>
    </row>
    <row r="986" spans="1:15" ht="33.75" customHeight="1">
      <c r="A986" s="1138"/>
      <c r="B986" s="417" t="s">
        <v>200</v>
      </c>
      <c r="C986" s="1061" t="s">
        <v>64</v>
      </c>
      <c r="D986" s="1062"/>
      <c r="E986" s="1062"/>
      <c r="F986" s="1062"/>
      <c r="G986" s="1062"/>
      <c r="H986" s="1063"/>
      <c r="I986" s="1064" t="s">
        <v>65</v>
      </c>
      <c r="J986" s="1065"/>
      <c r="K986" s="1065"/>
      <c r="L986" s="460">
        <f>VLOOKUP($A961,'Class-9'!$B$9:$FL$108,157,0)</f>
        <v>0</v>
      </c>
      <c r="M986" s="1066" t="s">
        <v>121</v>
      </c>
      <c r="N986" s="1067"/>
      <c r="O986" s="1068"/>
    </row>
    <row r="987" spans="1:15" ht="33.75" customHeight="1" thickBot="1">
      <c r="A987" s="1138"/>
      <c r="B987" s="417" t="s">
        <v>200</v>
      </c>
      <c r="C987" s="1069" t="s">
        <v>60</v>
      </c>
      <c r="D987" s="1070"/>
      <c r="E987" s="1070"/>
      <c r="F987" s="1071" t="s">
        <v>192</v>
      </c>
      <c r="G987" s="1071"/>
      <c r="H987" s="260" t="s">
        <v>53</v>
      </c>
      <c r="I987" s="1072" t="s">
        <v>66</v>
      </c>
      <c r="J987" s="1073"/>
      <c r="K987" s="1073"/>
      <c r="L987" s="461">
        <f>VLOOKUP($A961,'Class-9'!$B$9:$FL$108,158,0)</f>
        <v>0</v>
      </c>
      <c r="M987" s="1074" t="str">
        <f>IF($J964="TC",0,IF($J964="Nso",0,VLOOKUP($A961,'Class-9'!$B$9:$FL$108,159,0)))</f>
        <v/>
      </c>
      <c r="N987" s="1075"/>
      <c r="O987" s="1076"/>
    </row>
    <row r="988" spans="1:15" ht="33.75" customHeight="1">
      <c r="A988" s="1138"/>
      <c r="B988" s="417" t="s">
        <v>200</v>
      </c>
      <c r="C988" s="1069"/>
      <c r="D988" s="1070"/>
      <c r="E988" s="1070"/>
      <c r="F988" s="1071"/>
      <c r="G988" s="1071"/>
      <c r="H988" s="261" t="s">
        <v>119</v>
      </c>
      <c r="I988" s="1077" t="s">
        <v>67</v>
      </c>
      <c r="J988" s="1078"/>
      <c r="K988" s="1078"/>
      <c r="L988" s="1079">
        <f>IF($J964="TC","Transferred",IF($J964="Nso","NameSeparated",VLOOKUP($A961,'Class-9'!$B$9:$FL$108,167,0)))</f>
        <v>0</v>
      </c>
      <c r="M988" s="1079"/>
      <c r="N988" s="1079"/>
      <c r="O988" s="1080"/>
    </row>
    <row r="989" spans="1:15" ht="33.75" customHeight="1">
      <c r="A989" s="1138"/>
      <c r="B989" s="417" t="s">
        <v>200</v>
      </c>
      <c r="C989" s="1081" t="str">
        <f>'Class-9'!$DF$3</f>
        <v>Foundation Of Information Tech.</v>
      </c>
      <c r="D989" s="1082"/>
      <c r="E989" s="1083"/>
      <c r="F989" s="1217" t="str">
        <f>IF($J964="TC",0,IF($J964="Nso",0,VLOOKUP($A961,'Class-9'!$B$9:$GP$108,185,0)))</f>
        <v>0/200</v>
      </c>
      <c r="G989" s="1217"/>
      <c r="H989" s="463" t="str">
        <f>IF($J964="TC",0,IF($J964="Nso",0,VLOOKUP($A961,'Class-9'!$B$9:$GP$108,120,0)))</f>
        <v/>
      </c>
      <c r="I989" s="1085" t="s">
        <v>79</v>
      </c>
      <c r="J989" s="1086"/>
      <c r="K989" s="1086"/>
      <c r="L989" s="1087">
        <f>'Class-9'!$T$2</f>
        <v>44676</v>
      </c>
      <c r="M989" s="1088"/>
      <c r="N989" s="1088"/>
      <c r="O989" s="1089"/>
    </row>
    <row r="990" spans="1:15" ht="33.75" customHeight="1">
      <c r="A990" s="1138"/>
      <c r="B990" s="417" t="s">
        <v>200</v>
      </c>
      <c r="C990" s="1090" t="str">
        <f>'Class-9'!$DR$3</f>
        <v>Health &amp; Phy. Edu.</v>
      </c>
      <c r="D990" s="1084"/>
      <c r="E990" s="1084"/>
      <c r="F990" s="1207" t="str">
        <f>IF($J964="TC",0,IF($J964="Nso",0,VLOOKUP($A961,'Class-9'!$B$9:$GP$108,189,0)))</f>
        <v>0/200</v>
      </c>
      <c r="G990" s="1208"/>
      <c r="H990" s="463" t="str">
        <f>IF($J964="TC",0,IF($J964="Nso",0,VLOOKUP($A961,'Class-9'!$B$9:$GP$108,132,0)))</f>
        <v/>
      </c>
      <c r="I990" s="1091"/>
      <c r="J990" s="1092"/>
      <c r="K990" s="1092"/>
      <c r="L990" s="1092"/>
      <c r="M990" s="1092"/>
      <c r="N990" s="1092"/>
      <c r="O990" s="1093"/>
    </row>
    <row r="991" spans="1:15" ht="33.75" customHeight="1">
      <c r="A991" s="1138"/>
      <c r="B991" s="417" t="s">
        <v>200</v>
      </c>
      <c r="C991" s="1028" t="str">
        <f>'Class-9'!$ED$3</f>
        <v>S.U.P.W.</v>
      </c>
      <c r="D991" s="1029"/>
      <c r="E991" s="1029"/>
      <c r="F991" s="1207" t="str">
        <f>IF($J964="TC",0,IF($J964="Nso",0,VLOOKUP($A961,'Class-9'!$B$9:$GP$108,193,0)))</f>
        <v>0/100</v>
      </c>
      <c r="G991" s="1208"/>
      <c r="H991" s="463" t="str">
        <f>IF($J964="TC",0,IF($J964="Nso",0,VLOOKUP($A961,'Class-9'!$B$9:$GP$108,138,0)))</f>
        <v/>
      </c>
      <c r="I991" s="1094"/>
      <c r="J991" s="1095"/>
      <c r="K991" s="1095"/>
      <c r="L991" s="1095"/>
      <c r="M991" s="1095"/>
      <c r="N991" s="1095"/>
      <c r="O991" s="1096"/>
    </row>
    <row r="992" spans="1:15" ht="33.75" customHeight="1">
      <c r="A992" s="1138"/>
      <c r="B992" s="417" t="s">
        <v>200</v>
      </c>
      <c r="C992" s="1028" t="str">
        <f>'Class-9'!$EJ$3</f>
        <v>ART EDUCATION</v>
      </c>
      <c r="D992" s="1029"/>
      <c r="E992" s="1029"/>
      <c r="F992" s="1207" t="str">
        <f>IF($J963="TC",0,IF($J963="Nso",0,VLOOKUP($A961,'Class-9'!$B$9:$GP$108,197,0)))</f>
        <v>0/100</v>
      </c>
      <c r="G992" s="1208"/>
      <c r="H992" s="463" t="str">
        <f>IF($J963="TC",0,IF($J963="Nso",0,VLOOKUP($A961,'Class-9'!$B$9:$GP$108,144,0)))</f>
        <v/>
      </c>
      <c r="I992" s="1032" t="s">
        <v>92</v>
      </c>
      <c r="J992" s="1033"/>
      <c r="K992" s="1033"/>
      <c r="L992" s="1033"/>
      <c r="M992" s="1033"/>
      <c r="N992" s="1033"/>
      <c r="O992" s="1034"/>
    </row>
    <row r="993" spans="1:16" ht="33.75" customHeight="1" thickBot="1">
      <c r="A993" s="1138"/>
      <c r="B993" s="417" t="s">
        <v>200</v>
      </c>
      <c r="C993" s="1035" t="str">
        <f>'Class-9'!$EP$3</f>
        <v>H &amp; C RAJ</v>
      </c>
      <c r="D993" s="1036"/>
      <c r="E993" s="1036"/>
      <c r="F993" s="1209" t="str">
        <f>IF($J964="TC",0,IF($J964="Nso",0,VLOOKUP($A961,'Class-9'!$B$9:$GU$108,201,0)))</f>
        <v>0/200</v>
      </c>
      <c r="G993" s="1210"/>
      <c r="H993" s="464" t="str">
        <f>IF($J964="TC",0,IF($J964="Nso",0,VLOOKUP($A961,'Class-9'!$B$9:$GU$108,156,0)))</f>
        <v/>
      </c>
      <c r="I993" s="1032" t="s">
        <v>73</v>
      </c>
      <c r="J993" s="1033"/>
      <c r="K993" s="1033"/>
      <c r="L993" s="1033"/>
      <c r="M993" s="1033"/>
      <c r="N993" s="1033"/>
      <c r="O993" s="1034"/>
    </row>
    <row r="994" spans="1:16" ht="33.75" customHeight="1">
      <c r="A994" s="1138"/>
      <c r="B994" s="417" t="s">
        <v>200</v>
      </c>
      <c r="C994" s="1046" t="s">
        <v>204</v>
      </c>
      <c r="D994" s="1047"/>
      <c r="E994" s="1048"/>
      <c r="F994" s="1211" t="s">
        <v>205</v>
      </c>
      <c r="G994" s="1212"/>
      <c r="H994" s="465" t="s">
        <v>34</v>
      </c>
      <c r="I994" s="1039" t="s">
        <v>74</v>
      </c>
      <c r="J994" s="1033"/>
      <c r="K994" s="1033"/>
      <c r="L994" s="1033"/>
      <c r="M994" s="1033"/>
      <c r="N994" s="1033"/>
      <c r="O994" s="1034"/>
    </row>
    <row r="995" spans="1:16" ht="33.75" customHeight="1">
      <c r="A995" s="1138"/>
      <c r="B995" s="417" t="s">
        <v>200</v>
      </c>
      <c r="C995" s="1049"/>
      <c r="D995" s="1050"/>
      <c r="E995" s="1051"/>
      <c r="F995" s="1213" t="s">
        <v>206</v>
      </c>
      <c r="G995" s="1214"/>
      <c r="H995" s="466" t="s">
        <v>203</v>
      </c>
      <c r="I995" s="1040" t="s">
        <v>75</v>
      </c>
      <c r="J995" s="1041"/>
      <c r="K995" s="1041"/>
      <c r="L995" s="1041"/>
      <c r="M995" s="1041"/>
      <c r="N995" s="1041"/>
      <c r="O995" s="1042"/>
    </row>
    <row r="996" spans="1:16" ht="33.75" customHeight="1">
      <c r="A996" s="1138"/>
      <c r="B996" s="417" t="s">
        <v>200</v>
      </c>
      <c r="C996" s="1049"/>
      <c r="D996" s="1050"/>
      <c r="E996" s="1051"/>
      <c r="F996" s="1213" t="s">
        <v>210</v>
      </c>
      <c r="G996" s="1214"/>
      <c r="H996" s="466" t="s">
        <v>68</v>
      </c>
      <c r="I996" s="1043"/>
      <c r="J996" s="1044"/>
      <c r="K996" s="1044"/>
      <c r="L996" s="1044"/>
      <c r="M996" s="1044"/>
      <c r="N996" s="1044"/>
      <c r="O996" s="1045"/>
    </row>
    <row r="997" spans="1:16" ht="33.75" customHeight="1">
      <c r="A997" s="1138"/>
      <c r="B997" s="417" t="s">
        <v>200</v>
      </c>
      <c r="C997" s="1049"/>
      <c r="D997" s="1050"/>
      <c r="E997" s="1051"/>
      <c r="F997" s="1213" t="s">
        <v>211</v>
      </c>
      <c r="G997" s="1214"/>
      <c r="H997" s="466" t="s">
        <v>69</v>
      </c>
      <c r="I997" s="1043"/>
      <c r="J997" s="1044"/>
      <c r="K997" s="1044"/>
      <c r="L997" s="1044"/>
      <c r="M997" s="1044"/>
      <c r="N997" s="1044"/>
      <c r="O997" s="1045"/>
    </row>
    <row r="998" spans="1:16" ht="33.75" customHeight="1">
      <c r="A998" s="1138"/>
      <c r="B998" s="417" t="s">
        <v>200</v>
      </c>
      <c r="C998" s="1049"/>
      <c r="D998" s="1050"/>
      <c r="E998" s="1051"/>
      <c r="F998" s="1213" t="s">
        <v>120</v>
      </c>
      <c r="G998" s="1214"/>
      <c r="H998" s="466" t="s">
        <v>71</v>
      </c>
      <c r="I998" s="1022" t="s">
        <v>93</v>
      </c>
      <c r="J998" s="1023"/>
      <c r="K998" s="1023"/>
      <c r="L998" s="1023"/>
      <c r="M998" s="1023"/>
      <c r="N998" s="1023"/>
      <c r="O998" s="1024"/>
    </row>
    <row r="999" spans="1:16" ht="33.75" customHeight="1" thickBot="1">
      <c r="A999" s="1138"/>
      <c r="B999" s="418" t="s">
        <v>200</v>
      </c>
      <c r="C999" s="1052"/>
      <c r="D999" s="1053"/>
      <c r="E999" s="1054"/>
      <c r="F999" s="1215" t="s">
        <v>208</v>
      </c>
      <c r="G999" s="1216"/>
      <c r="H999" s="467" t="s">
        <v>70</v>
      </c>
      <c r="I999" s="1025"/>
      <c r="J999" s="1026"/>
      <c r="K999" s="1026"/>
      <c r="L999" s="1026"/>
      <c r="M999" s="1026"/>
      <c r="N999" s="1026"/>
      <c r="O999" s="1027"/>
    </row>
    <row r="1000" spans="1:16" ht="121.5" customHeight="1" thickTop="1">
      <c r="A1000" s="437" t="s">
        <v>191</v>
      </c>
    </row>
    <row r="1001" spans="1:16" ht="24.75" customHeight="1" thickBot="1">
      <c r="A1001" s="471">
        <f>A961+1</f>
        <v>26</v>
      </c>
      <c r="B1001" s="1137" t="s">
        <v>56</v>
      </c>
      <c r="C1001" s="1137"/>
      <c r="D1001" s="1137"/>
      <c r="E1001" s="1137"/>
      <c r="F1001" s="1137"/>
      <c r="G1001" s="1137"/>
      <c r="H1001" s="1137"/>
      <c r="I1001" s="1137"/>
      <c r="J1001" s="1137"/>
      <c r="K1001" s="1137"/>
      <c r="L1001" s="1137"/>
      <c r="M1001" s="1137"/>
      <c r="N1001" s="1137"/>
      <c r="O1001" s="1137"/>
    </row>
    <row r="1002" spans="1:16" s="430" customFormat="1" ht="66" customHeight="1" thickTop="1">
      <c r="A1002" s="1138"/>
      <c r="B1002" s="1139"/>
      <c r="C1002" s="1140"/>
      <c r="D1002" s="1225" t="str">
        <f>Master!$E$8</f>
        <v>Govt. Sr. Secondary School Raimalwada</v>
      </c>
      <c r="E1002" s="1226"/>
      <c r="F1002" s="1226"/>
      <c r="G1002" s="1226"/>
      <c r="H1002" s="1226"/>
      <c r="I1002" s="1226"/>
      <c r="J1002" s="1226"/>
      <c r="K1002" s="1226"/>
      <c r="L1002" s="1226"/>
      <c r="M1002" s="1226"/>
      <c r="N1002" s="1226"/>
      <c r="O1002" s="1227"/>
    </row>
    <row r="1003" spans="1:16" ht="26.25" customHeight="1" thickBot="1">
      <c r="A1003" s="1138"/>
      <c r="B1003" s="1141"/>
      <c r="C1003" s="1142"/>
      <c r="D1003" s="1146" t="str">
        <f>Master!$E$11</f>
        <v>P.S.-Bapini (Jodhpur)</v>
      </c>
      <c r="E1003" s="1147"/>
      <c r="F1003" s="1147"/>
      <c r="G1003" s="1147"/>
      <c r="H1003" s="1147"/>
      <c r="I1003" s="1147"/>
      <c r="J1003" s="1147"/>
      <c r="K1003" s="1147"/>
      <c r="L1003" s="1147"/>
      <c r="M1003" s="1147"/>
      <c r="N1003" s="1147"/>
      <c r="O1003" s="1148"/>
    </row>
    <row r="1004" spans="1:16" ht="21.75" customHeight="1">
      <c r="A1004" s="1138"/>
      <c r="B1004" s="262"/>
      <c r="C1004" s="1149" t="s">
        <v>183</v>
      </c>
      <c r="D1004" s="1150"/>
      <c r="E1004" s="1150"/>
      <c r="F1004" s="1150"/>
      <c r="G1004" s="1151"/>
      <c r="H1004" s="1158" t="s">
        <v>156</v>
      </c>
      <c r="I1004" s="1158"/>
      <c r="J1004" s="1161">
        <f>VLOOKUP($A1001,'Class-9'!$B$9:$K$108,6)</f>
        <v>0</v>
      </c>
      <c r="K1004" s="1162"/>
      <c r="L1004" s="1167" t="s">
        <v>76</v>
      </c>
      <c r="M1004" s="1168"/>
      <c r="N1004" s="1169" t="str">
        <f>Master!$E$14</f>
        <v>08151106901</v>
      </c>
      <c r="O1004" s="1170"/>
    </row>
    <row r="1005" spans="1:16" ht="21.75" customHeight="1">
      <c r="A1005" s="1138"/>
      <c r="B1005" s="37"/>
      <c r="C1005" s="1152"/>
      <c r="D1005" s="1153"/>
      <c r="E1005" s="1153"/>
      <c r="F1005" s="1153"/>
      <c r="G1005" s="1154"/>
      <c r="H1005" s="1159"/>
      <c r="I1005" s="1159"/>
      <c r="J1005" s="1163"/>
      <c r="K1005" s="1164"/>
      <c r="L1005" s="1171" t="s">
        <v>72</v>
      </c>
      <c r="M1005" s="1172"/>
      <c r="N1005" s="1172"/>
      <c r="O1005" s="1173"/>
      <c r="P1005" s="104" t="s">
        <v>191</v>
      </c>
    </row>
    <row r="1006" spans="1:16" ht="21.75" customHeight="1" thickBot="1">
      <c r="A1006" s="1138"/>
      <c r="B1006" s="37"/>
      <c r="C1006" s="1155"/>
      <c r="D1006" s="1156"/>
      <c r="E1006" s="1156"/>
      <c r="F1006" s="1156"/>
      <c r="G1006" s="1157"/>
      <c r="H1006" s="1160"/>
      <c r="I1006" s="1160"/>
      <c r="J1006" s="1165"/>
      <c r="K1006" s="1166"/>
      <c r="L1006" s="1174" t="s">
        <v>57</v>
      </c>
      <c r="M1006" s="1175"/>
      <c r="N1006" s="1176" t="str">
        <f>Master!$E$6</f>
        <v>2021-22</v>
      </c>
      <c r="O1006" s="1177"/>
    </row>
    <row r="1007" spans="1:16" ht="33.75" customHeight="1">
      <c r="A1007" s="1138"/>
      <c r="B1007" s="417" t="s">
        <v>200</v>
      </c>
      <c r="C1007" s="1228" t="s">
        <v>22</v>
      </c>
      <c r="D1007" s="1229"/>
      <c r="E1007" s="1229"/>
      <c r="F1007" s="1230"/>
      <c r="G1007" s="438" t="s">
        <v>181</v>
      </c>
      <c r="H1007" s="1231">
        <f>VLOOKUP($A1001,'Class-9'!$B$9:$FL$108,4,0)</f>
        <v>0</v>
      </c>
      <c r="I1007" s="1231"/>
      <c r="J1007" s="1231"/>
      <c r="K1007" s="1231"/>
      <c r="L1007" s="1231"/>
      <c r="M1007" s="1231"/>
      <c r="N1007" s="1231"/>
      <c r="O1007" s="1232"/>
    </row>
    <row r="1008" spans="1:16" ht="33.75" customHeight="1">
      <c r="A1008" s="1138"/>
      <c r="B1008" s="417" t="s">
        <v>200</v>
      </c>
      <c r="C1008" s="1233" t="s">
        <v>24</v>
      </c>
      <c r="D1008" s="1234"/>
      <c r="E1008" s="1234"/>
      <c r="F1008" s="1235"/>
      <c r="G1008" s="439" t="s">
        <v>181</v>
      </c>
      <c r="H1008" s="1236">
        <f>VLOOKUP($A1001,'Class-9'!$B$9:$FL$108,7,0)</f>
        <v>0</v>
      </c>
      <c r="I1008" s="1236"/>
      <c r="J1008" s="1236"/>
      <c r="K1008" s="1236"/>
      <c r="L1008" s="1236"/>
      <c r="M1008" s="1236"/>
      <c r="N1008" s="1236"/>
      <c r="O1008" s="1237"/>
    </row>
    <row r="1009" spans="1:15" ht="33.75" customHeight="1">
      <c r="A1009" s="1138"/>
      <c r="B1009" s="417" t="s">
        <v>200</v>
      </c>
      <c r="C1009" s="1233" t="s">
        <v>25</v>
      </c>
      <c r="D1009" s="1234"/>
      <c r="E1009" s="1234"/>
      <c r="F1009" s="1235"/>
      <c r="G1009" s="439" t="s">
        <v>181</v>
      </c>
      <c r="H1009" s="1236">
        <f>VLOOKUP($A1001,'Class-9'!$B$9:$FL$108,8,0)</f>
        <v>0</v>
      </c>
      <c r="I1009" s="1236"/>
      <c r="J1009" s="1236"/>
      <c r="K1009" s="1236"/>
      <c r="L1009" s="1236"/>
      <c r="M1009" s="1236"/>
      <c r="N1009" s="1236"/>
      <c r="O1009" s="1237"/>
    </row>
    <row r="1010" spans="1:15" ht="33.75" customHeight="1">
      <c r="A1010" s="1138"/>
      <c r="B1010" s="417" t="s">
        <v>200</v>
      </c>
      <c r="C1010" s="1233" t="s">
        <v>58</v>
      </c>
      <c r="D1010" s="1234"/>
      <c r="E1010" s="1234"/>
      <c r="F1010" s="1235"/>
      <c r="G1010" s="439" t="s">
        <v>181</v>
      </c>
      <c r="H1010" s="1236">
        <f>VLOOKUP($A1001,'Class-9'!$B$9:$FL$108,9,0)</f>
        <v>0</v>
      </c>
      <c r="I1010" s="1236"/>
      <c r="J1010" s="1236"/>
      <c r="K1010" s="1236"/>
      <c r="L1010" s="1236"/>
      <c r="M1010" s="1236"/>
      <c r="N1010" s="1236"/>
      <c r="O1010" s="1237"/>
    </row>
    <row r="1011" spans="1:15" ht="33.75" customHeight="1">
      <c r="A1011" s="1138"/>
      <c r="B1011" s="417" t="s">
        <v>200</v>
      </c>
      <c r="C1011" s="1233" t="s">
        <v>59</v>
      </c>
      <c r="D1011" s="1234"/>
      <c r="E1011" s="1234"/>
      <c r="F1011" s="1235"/>
      <c r="G1011" s="439" t="s">
        <v>181</v>
      </c>
      <c r="H1011" s="1238" t="str">
        <f>CONCATENATE('Class-9'!$G$4,'Class-9'!$J$4)</f>
        <v>9(A)</v>
      </c>
      <c r="I1011" s="1236"/>
      <c r="J1011" s="1236"/>
      <c r="K1011" s="1236"/>
      <c r="L1011" s="1236"/>
      <c r="M1011" s="1236"/>
      <c r="N1011" s="1236"/>
      <c r="O1011" s="1237"/>
    </row>
    <row r="1012" spans="1:15" ht="33.75" customHeight="1" thickBot="1">
      <c r="A1012" s="1138"/>
      <c r="B1012" s="417" t="s">
        <v>200</v>
      </c>
      <c r="C1012" s="1239" t="s">
        <v>27</v>
      </c>
      <c r="D1012" s="1240"/>
      <c r="E1012" s="1240"/>
      <c r="F1012" s="1241"/>
      <c r="G1012" s="440" t="s">
        <v>181</v>
      </c>
      <c r="H1012" s="1242">
        <f>VLOOKUP($A1001,'Class-9'!$B$9:$FL$108,10,0)</f>
        <v>0</v>
      </c>
      <c r="I1012" s="1242"/>
      <c r="J1012" s="1242"/>
      <c r="K1012" s="1242"/>
      <c r="L1012" s="1242"/>
      <c r="M1012" s="1242"/>
      <c r="N1012" s="1242"/>
      <c r="O1012" s="1243"/>
    </row>
    <row r="1013" spans="1:15" ht="33.75" customHeight="1">
      <c r="A1013" s="1138"/>
      <c r="B1013" s="417" t="s">
        <v>200</v>
      </c>
      <c r="C1013" s="1244" t="s">
        <v>60</v>
      </c>
      <c r="D1013" s="1245"/>
      <c r="E1013" s="1248" t="s">
        <v>81</v>
      </c>
      <c r="F1013" s="1248" t="s">
        <v>82</v>
      </c>
      <c r="G1013" s="1250" t="s">
        <v>32</v>
      </c>
      <c r="H1013" s="1252" t="s">
        <v>61</v>
      </c>
      <c r="I1013" s="1252"/>
      <c r="J1013" s="1253"/>
      <c r="K1013" s="1254" t="s">
        <v>97</v>
      </c>
      <c r="L1013" s="1255"/>
      <c r="M1013" s="1256"/>
      <c r="N1013" s="1248" t="s">
        <v>88</v>
      </c>
      <c r="O1013" s="1218" t="s">
        <v>118</v>
      </c>
    </row>
    <row r="1014" spans="1:15" ht="33.75" customHeight="1">
      <c r="A1014" s="1138"/>
      <c r="B1014" s="417" t="s">
        <v>200</v>
      </c>
      <c r="C1014" s="1246"/>
      <c r="D1014" s="1247"/>
      <c r="E1014" s="1249"/>
      <c r="F1014" s="1249"/>
      <c r="G1014" s="1251"/>
      <c r="H1014" s="468" t="s">
        <v>31</v>
      </c>
      <c r="I1014" s="470" t="s">
        <v>194</v>
      </c>
      <c r="J1014" s="469" t="s">
        <v>32</v>
      </c>
      <c r="K1014" s="468" t="s">
        <v>31</v>
      </c>
      <c r="L1014" s="470" t="s">
        <v>194</v>
      </c>
      <c r="M1014" s="469" t="s">
        <v>32</v>
      </c>
      <c r="N1014" s="1249"/>
      <c r="O1014" s="1219"/>
    </row>
    <row r="1015" spans="1:15" ht="48" customHeight="1" thickBot="1">
      <c r="A1015" s="1138"/>
      <c r="B1015" s="417" t="s">
        <v>200</v>
      </c>
      <c r="C1015" s="1102" t="s">
        <v>62</v>
      </c>
      <c r="D1015" s="1103"/>
      <c r="E1015" s="441">
        <f>'Class-9'!$L$7</f>
        <v>10</v>
      </c>
      <c r="F1015" s="441">
        <f>'Class-9'!$M$7</f>
        <v>10</v>
      </c>
      <c r="G1015" s="442">
        <f>SUM(E1015:F1015)</f>
        <v>20</v>
      </c>
      <c r="H1015" s="441">
        <f>'Class-9'!$O$7</f>
        <v>24</v>
      </c>
      <c r="I1015" s="441">
        <f>'Class-9'!$P$7</f>
        <v>6</v>
      </c>
      <c r="J1015" s="442">
        <f>SUM(H1015:I1015)</f>
        <v>30</v>
      </c>
      <c r="K1015" s="441">
        <f>'Class-9'!$R$7</f>
        <v>40</v>
      </c>
      <c r="L1015" s="441">
        <f>'Class-9'!$S$7</f>
        <v>10</v>
      </c>
      <c r="M1015" s="442">
        <f>SUM(K1015:L1015)</f>
        <v>50</v>
      </c>
      <c r="N1015" s="441">
        <f>SUM(G1015,J1015,M1015)</f>
        <v>100</v>
      </c>
      <c r="O1015" s="1220"/>
    </row>
    <row r="1016" spans="1:15" ht="48" customHeight="1">
      <c r="A1016" s="1138"/>
      <c r="B1016" s="417" t="s">
        <v>200</v>
      </c>
      <c r="C1016" s="1104" t="str">
        <f>'Class-9'!$L$3</f>
        <v>HINDI</v>
      </c>
      <c r="D1016" s="1105"/>
      <c r="E1016" s="443">
        <f>IF($J1004="TC",0,IF($J1004="Nso",0,VLOOKUP($A1001,'Class-9'!$B$9:$FL$108,11,0)))</f>
        <v>0</v>
      </c>
      <c r="F1016" s="443">
        <f>IF($J1004="TC",0,IF($J1004="Nso",0,VLOOKUP($A1001,'Class-9'!$B$9:$FL$108,12,0)))</f>
        <v>0</v>
      </c>
      <c r="G1016" s="444">
        <f t="shared" ref="G1016:G1023" si="100">SUM(E1016:F1016)</f>
        <v>0</v>
      </c>
      <c r="H1016" s="443">
        <f>IF($J1004="TC",0,IF($J1004="Nso",0,VLOOKUP($A1001,'Class-9'!$B$9:$FL$108,14,0)))</f>
        <v>0</v>
      </c>
      <c r="I1016" s="443">
        <f>IF($J1004="TC",0,IF($J1004="Nso",0,VLOOKUP($A1001,'Class-9'!$B$9:$FL$108,15,0)))</f>
        <v>0</v>
      </c>
      <c r="J1016" s="444">
        <f t="shared" ref="J1016:J1023" si="101">SUM(H1016:I1016)</f>
        <v>0</v>
      </c>
      <c r="K1016" s="443">
        <f>IF($J1004="TC",0,IF($J1004="Nso",0,VLOOKUP($A1001,'Class-9'!$B$9:$FL$108,17,0)))</f>
        <v>0</v>
      </c>
      <c r="L1016" s="443">
        <f>IF($J1004="Nso",0,VLOOKUP($A1001,'Class-9'!$B$9:$FL$108,18,0))</f>
        <v>0</v>
      </c>
      <c r="M1016" s="444">
        <f t="shared" ref="M1016:M1023" si="102">SUM(K1016:L1016)</f>
        <v>0</v>
      </c>
      <c r="N1016" s="443">
        <f t="shared" ref="N1016:N1023" si="103">SUM(G1016,J1016,M1016)</f>
        <v>0</v>
      </c>
      <c r="O1016" s="457" t="str">
        <f>IF($J1004="TC",0,IF($J1004="Nso",0,VLOOKUP($A1001,'Class-9'!$B$9:$FL$108,24,0)))</f>
        <v/>
      </c>
    </row>
    <row r="1017" spans="1:15" ht="48" customHeight="1" thickBot="1">
      <c r="A1017" s="1138"/>
      <c r="B1017" s="417" t="s">
        <v>200</v>
      </c>
      <c r="C1017" s="1106" t="str">
        <f>'Class-9'!$Z$3</f>
        <v>ENGLISH</v>
      </c>
      <c r="D1017" s="1107"/>
      <c r="E1017" s="445">
        <f>IF($J1004="TC",0,IF($J1004="Nso",0,VLOOKUP($A1001,'Class-9'!$B$9:$FL$108,25,0)))</f>
        <v>0</v>
      </c>
      <c r="F1017" s="445">
        <f>IF($J1004="TC",0,IF($J1004="Nso",0,VLOOKUP($A1001,'Class-9'!$B$9:$FL$108,26,0)))</f>
        <v>0</v>
      </c>
      <c r="G1017" s="446">
        <f t="shared" si="100"/>
        <v>0</v>
      </c>
      <c r="H1017" s="447">
        <f>IF($J1004="TC",0,IF($J1004="Nso",0,VLOOKUP($A1001,'Class-9'!$B$9:$FL$108,28,0)))</f>
        <v>0</v>
      </c>
      <c r="I1017" s="445">
        <f>IF($J1004="TC",0,IF($J1004="Nso",0,VLOOKUP($A1001,'Class-9'!$B$9:$FL$108,29,0)))</f>
        <v>0</v>
      </c>
      <c r="J1017" s="446">
        <f t="shared" si="101"/>
        <v>0</v>
      </c>
      <c r="K1017" s="445">
        <f>IF($J1004="TC",0,IF($J1004="Nso",0,VLOOKUP($A1001,'Class-9'!$B$9:$FL$108,31,0)))</f>
        <v>0</v>
      </c>
      <c r="L1017" s="445">
        <f>IF($J1004="Nso",0,VLOOKUP($A1001,'Class-9'!$B$9:$FL$108,32,0))</f>
        <v>0</v>
      </c>
      <c r="M1017" s="446">
        <f t="shared" si="102"/>
        <v>0</v>
      </c>
      <c r="N1017" s="445">
        <f t="shared" si="103"/>
        <v>0</v>
      </c>
      <c r="O1017" s="458" t="str">
        <f>IF($J1004="TC",0,IF($J1004="Nso",0,VLOOKUP($A1001,'Class-9'!$B$9:$FL$108,38,0)))</f>
        <v/>
      </c>
    </row>
    <row r="1018" spans="1:15" ht="48" customHeight="1" thickBot="1">
      <c r="A1018" s="1138"/>
      <c r="B1018" s="417" t="s">
        <v>200</v>
      </c>
      <c r="C1018" s="1108" t="s">
        <v>62</v>
      </c>
      <c r="D1018" s="1109"/>
      <c r="E1018" s="448">
        <f>'Class-9'!$AN$7</f>
        <v>20</v>
      </c>
      <c r="F1018" s="448">
        <f>'Class-9'!$AO$7</f>
        <v>20</v>
      </c>
      <c r="G1018" s="449">
        <f t="shared" si="100"/>
        <v>40</v>
      </c>
      <c r="H1018" s="448">
        <f>'Class-9'!$AQ$7</f>
        <v>48</v>
      </c>
      <c r="I1018" s="448">
        <f>'Class-9'!$AR$7</f>
        <v>12</v>
      </c>
      <c r="J1018" s="449">
        <f t="shared" si="101"/>
        <v>60</v>
      </c>
      <c r="K1018" s="448">
        <f>'Class-9'!$AT$7</f>
        <v>80</v>
      </c>
      <c r="L1018" s="448">
        <f>'Class-9'!$AU$7</f>
        <v>20</v>
      </c>
      <c r="M1018" s="449">
        <f t="shared" si="102"/>
        <v>100</v>
      </c>
      <c r="N1018" s="448">
        <f t="shared" si="103"/>
        <v>200</v>
      </c>
      <c r="O1018" s="427" t="s">
        <v>201</v>
      </c>
    </row>
    <row r="1019" spans="1:15" ht="48" customHeight="1">
      <c r="A1019" s="1138"/>
      <c r="B1019" s="417" t="s">
        <v>200</v>
      </c>
      <c r="C1019" s="1110" t="str">
        <f>'Class-9'!$AN$3</f>
        <v>SANSKRIT-I</v>
      </c>
      <c r="D1019" s="1111"/>
      <c r="E1019" s="443">
        <f>IF($J1004="TC",0,IF($J1004="Nso",0,VLOOKUP($A1001,'Class-9'!$B$9:$FL$108,39,0)))</f>
        <v>0</v>
      </c>
      <c r="F1019" s="443">
        <f>IF($J1004="TC",0,IF($J1004="TC",0,IF($J1004="Nso",0,VLOOKUP($A1001,'Class-9'!$B$9:$FL$108,40,0))))</f>
        <v>0</v>
      </c>
      <c r="G1019" s="450">
        <f t="shared" si="100"/>
        <v>0</v>
      </c>
      <c r="H1019" s="451">
        <f>IF($J1004="TC",0,IF($J1004="Nso",0,VLOOKUP($A1001,'Class-9'!$B$9:$FL$108,42,0)))</f>
        <v>0</v>
      </c>
      <c r="I1019" s="443">
        <f>IF($J1004="TC",0,IF($J1004="Nso",0,VLOOKUP($A1001,'Class-9'!$B$9:$FL$108,43,0)))</f>
        <v>0</v>
      </c>
      <c r="J1019" s="450">
        <f t="shared" si="101"/>
        <v>0</v>
      </c>
      <c r="K1019" s="443">
        <f>IF($J1004="TC",0,IF($J1004="Nso",0,VLOOKUP($A1001,'Class-9'!$B$9:$FL$108,45,0)))</f>
        <v>0</v>
      </c>
      <c r="L1019" s="443">
        <f>IF($J1004="Nso",0,VLOOKUP($A1001,'Class-9'!$B$9:$FL$108,46,0))</f>
        <v>0</v>
      </c>
      <c r="M1019" s="450">
        <f t="shared" si="102"/>
        <v>0</v>
      </c>
      <c r="N1019" s="443">
        <f t="shared" si="103"/>
        <v>0</v>
      </c>
      <c r="O1019" s="457" t="str">
        <f>IF($J1004="TC",0,IF($J1004="Nso",0,VLOOKUP($A1001,'Class-9'!$B$9:$FL$108,52,0)))</f>
        <v/>
      </c>
    </row>
    <row r="1020" spans="1:15" ht="48" customHeight="1">
      <c r="A1020" s="1138"/>
      <c r="B1020" s="417" t="s">
        <v>200</v>
      </c>
      <c r="C1020" s="1112" t="str">
        <f>'Class-9'!$BB$3</f>
        <v>SANSKRIT-II</v>
      </c>
      <c r="D1020" s="1113"/>
      <c r="E1020" s="443">
        <f>IF($J1004="TC",0,IF($J1004="Nso",0,VLOOKUP($A1001,'Class-9'!$B$9:$FL$108,53,0)))</f>
        <v>0</v>
      </c>
      <c r="F1020" s="443">
        <f>IF($J1004="TC",0,IF($J1004="Nso",0,VLOOKUP($A1001,'Class-9'!$B$9:$FL$108,54,0)))</f>
        <v>0</v>
      </c>
      <c r="G1020" s="452">
        <f t="shared" si="100"/>
        <v>0</v>
      </c>
      <c r="H1020" s="453">
        <f>IF($J1004="TC",0,IF($J1004="Nso",0,VLOOKUP($A1001,'Class-9'!$B$9:$FL$108,56,0)))</f>
        <v>0</v>
      </c>
      <c r="I1020" s="443">
        <f>IF($J1004="TC",0,IF($J1004="Nso",0,VLOOKUP($A1001,'Class-9'!$B$9:$FL$108,57,0)))</f>
        <v>0</v>
      </c>
      <c r="J1020" s="452">
        <f t="shared" si="101"/>
        <v>0</v>
      </c>
      <c r="K1020" s="443">
        <f>IF($J1004="TC",0,IF($J1004="Nso",0,VLOOKUP($A1001,'Class-9'!$B$9:$FL$108,59,0)))</f>
        <v>0</v>
      </c>
      <c r="L1020" s="443">
        <f>IF($J1004="Nso",0,VLOOKUP($A1001,'Class-9'!$B$9:$FL$108,60,0))</f>
        <v>0</v>
      </c>
      <c r="M1020" s="452">
        <f t="shared" si="102"/>
        <v>0</v>
      </c>
      <c r="N1020" s="443">
        <f t="shared" si="103"/>
        <v>0</v>
      </c>
      <c r="O1020" s="457" t="str">
        <f>IF($J1004="TC",0,IF($J1004="Nso",0,VLOOKUP($A1001,'Class-9'!$B$9:$FL$108,66,0)))</f>
        <v/>
      </c>
    </row>
    <row r="1021" spans="1:15" ht="48" customHeight="1">
      <c r="A1021" s="1138"/>
      <c r="B1021" s="417" t="s">
        <v>200</v>
      </c>
      <c r="C1021" s="1112" t="str">
        <f>'Class-9'!$BP$3</f>
        <v>MATHEMATICS</v>
      </c>
      <c r="D1021" s="1113"/>
      <c r="E1021" s="443">
        <f>IF($J1004="TC",0,IF($J1004="Nso",0,VLOOKUP($A1001,'Class-9'!$B$9:$FL$108,67,0)))</f>
        <v>0</v>
      </c>
      <c r="F1021" s="443">
        <f>IF($J1004="TC",0,IF($J1004="Nso",0,VLOOKUP($A1001,'Class-9'!$B$9:$FL$108,68,0)))</f>
        <v>0</v>
      </c>
      <c r="G1021" s="452">
        <f t="shared" si="100"/>
        <v>0</v>
      </c>
      <c r="H1021" s="453">
        <f>IF($J1004="TC",0,IF($J1004="Nso",0,VLOOKUP($A1001,'Class-9'!$B$9:$FL$108,70,0)))</f>
        <v>0</v>
      </c>
      <c r="I1021" s="443">
        <f>IF($J1004="TC",0,IF($J1004="Nso",0,VLOOKUP($A1001,'Class-9'!$B$9:$FL$108,71,0)))</f>
        <v>0</v>
      </c>
      <c r="J1021" s="452">
        <f t="shared" si="101"/>
        <v>0</v>
      </c>
      <c r="K1021" s="443">
        <f>IF($J1004="TC",0,IF($J1004="Nso",0,VLOOKUP($A1001,'Class-9'!$B$9:$FL$108,73,0)))</f>
        <v>0</v>
      </c>
      <c r="L1021" s="443">
        <f>IF($J1004="Nso",0,VLOOKUP($A1001,'Class-9'!$B$9:$FL$108,74,0))</f>
        <v>0</v>
      </c>
      <c r="M1021" s="452">
        <f t="shared" si="102"/>
        <v>0</v>
      </c>
      <c r="N1021" s="443">
        <f t="shared" si="103"/>
        <v>0</v>
      </c>
      <c r="O1021" s="457" t="str">
        <f>IF($J1004="TC",0,IF($J1004="Nso",0,VLOOKUP($A1001,'Class-9'!$B$9:$FL$108,80,0)))</f>
        <v/>
      </c>
    </row>
    <row r="1022" spans="1:15" ht="48" customHeight="1">
      <c r="A1022" s="1138"/>
      <c r="B1022" s="417" t="s">
        <v>200</v>
      </c>
      <c r="C1022" s="1114" t="str">
        <f>'Class-9'!$CD$3</f>
        <v>SCIENCE</v>
      </c>
      <c r="D1022" s="1115"/>
      <c r="E1022" s="454">
        <f>IF($J1004="TC",0,IF($J1004="Nso",0,VLOOKUP($A1001,'Class-9'!$B$9:$FL$108,81,0)))</f>
        <v>0</v>
      </c>
      <c r="F1022" s="454">
        <f>IF($J1004="TC",0,IF($J1004="Nso",0,VLOOKUP($A1001,'Class-9'!$B$9:$FL$108,82,0)))</f>
        <v>0</v>
      </c>
      <c r="G1022" s="455">
        <f t="shared" si="100"/>
        <v>0</v>
      </c>
      <c r="H1022" s="456">
        <f>IF($J1004="TC",0,IF($J1004="Nso",0,VLOOKUP($A1001,'Class-9'!$B$9:$FL$108,84,0)))</f>
        <v>0</v>
      </c>
      <c r="I1022" s="454">
        <f>IF($J1004="TC",0,IF($J1004="Nso",0,VLOOKUP($A1001,'Class-9'!$B$9:$FL$108,85,0)))</f>
        <v>0</v>
      </c>
      <c r="J1022" s="455">
        <f t="shared" si="101"/>
        <v>0</v>
      </c>
      <c r="K1022" s="454">
        <f>IF($J1004="TC",0,IF($J1004="Nso",0,VLOOKUP($A1001,'Class-9'!$B$9:$FL$108,87,0)))</f>
        <v>0</v>
      </c>
      <c r="L1022" s="454">
        <f>IF($J1004="Nso",0,VLOOKUP($A1001,'Class-9'!$B$9:$FL$108,88,0))</f>
        <v>0</v>
      </c>
      <c r="M1022" s="455">
        <f t="shared" si="102"/>
        <v>0</v>
      </c>
      <c r="N1022" s="454">
        <f t="shared" si="103"/>
        <v>0</v>
      </c>
      <c r="O1022" s="459" t="str">
        <f>IF($J1004="TC",0,IF($J1004="Nso",0,VLOOKUP($A1001,'Class-9'!$B$9:$FL$108,94,0)))</f>
        <v/>
      </c>
    </row>
    <row r="1023" spans="1:15" ht="48" customHeight="1" thickBot="1">
      <c r="A1023" s="1138"/>
      <c r="B1023" s="417" t="s">
        <v>200</v>
      </c>
      <c r="C1023" s="1114" t="str">
        <f>'Class-9'!$CR$3</f>
        <v>SOCIAL SCIENCE</v>
      </c>
      <c r="D1023" s="1115"/>
      <c r="E1023" s="454">
        <f>IF($J1005="TC",0,IF($J1004="Nso",0,VLOOKUP($A1001,'Class-9'!$B$9:$FL$108,95,0)))</f>
        <v>0</v>
      </c>
      <c r="F1023" s="454">
        <f>IF($J1005="TC",0,IF($J1004="Nso",0,VLOOKUP($A1001,'Class-9'!$B$9:$FL$108,96,0)))</f>
        <v>0</v>
      </c>
      <c r="G1023" s="455">
        <f t="shared" si="100"/>
        <v>0</v>
      </c>
      <c r="H1023" s="456">
        <f>IF($J1005="TC",0,IF($J1004="Nso",0,VLOOKUP($A1001,'Class-9'!$B$9:$FL$108,98,0)))</f>
        <v>0</v>
      </c>
      <c r="I1023" s="454">
        <f>IF($J1005="TC",0,IF($J1004="Nso",0,VLOOKUP($A1001,'Class-9'!$B$9:$FL$108,99,0)))</f>
        <v>0</v>
      </c>
      <c r="J1023" s="455">
        <f t="shared" si="101"/>
        <v>0</v>
      </c>
      <c r="K1023" s="454">
        <f>IF($J1005="TC",0,IF($J1004="Nso",0,VLOOKUP($A1001,'Class-9'!$B$9:$FL$108,101,0)))</f>
        <v>0</v>
      </c>
      <c r="L1023" s="454">
        <f>IF($J1005="Nso",0,VLOOKUP($A1001,'Class-9'!$B$9:$FL$108,102,0))</f>
        <v>0</v>
      </c>
      <c r="M1023" s="455">
        <f t="shared" si="102"/>
        <v>0</v>
      </c>
      <c r="N1023" s="454">
        <f t="shared" si="103"/>
        <v>0</v>
      </c>
      <c r="O1023" s="459" t="str">
        <f>IF($J1005="TC",0,IF($J1004="Nso",0,VLOOKUP($A1001,'Class-9'!$B$9:$FL$108,108,0)))</f>
        <v/>
      </c>
    </row>
    <row r="1024" spans="1:15" ht="33.75" customHeight="1">
      <c r="A1024" s="1138"/>
      <c r="B1024" s="417" t="s">
        <v>200</v>
      </c>
      <c r="C1024" s="1116" t="s">
        <v>89</v>
      </c>
      <c r="D1024" s="1117"/>
      <c r="E1024" s="1118"/>
      <c r="F1024" s="1122" t="s">
        <v>90</v>
      </c>
      <c r="G1024" s="1123"/>
      <c r="H1024" s="1124" t="s">
        <v>91</v>
      </c>
      <c r="I1024" s="1125"/>
      <c r="J1024" s="1126" t="s">
        <v>47</v>
      </c>
      <c r="K1024" s="1127"/>
      <c r="L1024" s="415" t="s">
        <v>111</v>
      </c>
      <c r="M1024" s="1221" t="s">
        <v>45</v>
      </c>
      <c r="N1024" s="1222"/>
      <c r="O1024" s="416" t="s">
        <v>49</v>
      </c>
    </row>
    <row r="1025" spans="1:15" ht="33.75" customHeight="1" thickBot="1">
      <c r="A1025" s="1138"/>
      <c r="B1025" s="417" t="s">
        <v>200</v>
      </c>
      <c r="C1025" s="1119"/>
      <c r="D1025" s="1120"/>
      <c r="E1025" s="1121"/>
      <c r="F1025" s="1130">
        <f>IF($J1004="TC",0,IF($J1004="Nso",0,VLOOKUP($A1001,'Class-9'!$B$9:$FL$108,160,0)))</f>
        <v>0</v>
      </c>
      <c r="G1025" s="1131"/>
      <c r="H1025" s="1130">
        <f>IF($J1004="TC",0,IF($J1004="Nso",0,VLOOKUP($A1001,'Class-9'!$B$9:$FL$108,161,0)))</f>
        <v>0</v>
      </c>
      <c r="I1025" s="1131"/>
      <c r="J1025" s="1132">
        <f>IF($J1004="TC",0,IF($J1004="Nso",0,VLOOKUP($A1001,'Class-9'!$B$9:$FL$108,162,0)))</f>
        <v>0</v>
      </c>
      <c r="K1025" s="1133"/>
      <c r="L1025" s="259" t="str">
        <f>IF($J1004="TC",0,IF($J1004="Nso",0,VLOOKUP($A1001,'Class-9'!$B$9:$FL$108,163,0)))</f>
        <v/>
      </c>
      <c r="M1025" s="1223" t="str">
        <f>IF($J1004="TC","TC",IF($J1004="Nso","NSO",VLOOKUP($A1001,'Class-9'!$B$9:$FL$108,164,0)))</f>
        <v/>
      </c>
      <c r="N1025" s="1224"/>
      <c r="O1025" s="462" t="str">
        <f>IF($J1004="Nso",0,VLOOKUP($A1001,'Class-9'!$B$9:$FL$108,166,0))</f>
        <v/>
      </c>
    </row>
    <row r="1026" spans="1:15" ht="33.75" customHeight="1">
      <c r="A1026" s="1138"/>
      <c r="B1026" s="417" t="s">
        <v>200</v>
      </c>
      <c r="C1026" s="1061" t="s">
        <v>64</v>
      </c>
      <c r="D1026" s="1062"/>
      <c r="E1026" s="1062"/>
      <c r="F1026" s="1062"/>
      <c r="G1026" s="1062"/>
      <c r="H1026" s="1063"/>
      <c r="I1026" s="1064" t="s">
        <v>65</v>
      </c>
      <c r="J1026" s="1065"/>
      <c r="K1026" s="1065"/>
      <c r="L1026" s="460">
        <f>VLOOKUP($A1001,'Class-9'!$B$9:$FL$108,157,0)</f>
        <v>0</v>
      </c>
      <c r="M1026" s="1066" t="s">
        <v>121</v>
      </c>
      <c r="N1026" s="1067"/>
      <c r="O1026" s="1068"/>
    </row>
    <row r="1027" spans="1:15" ht="33.75" customHeight="1" thickBot="1">
      <c r="A1027" s="1138"/>
      <c r="B1027" s="417" t="s">
        <v>200</v>
      </c>
      <c r="C1027" s="1069" t="s">
        <v>60</v>
      </c>
      <c r="D1027" s="1070"/>
      <c r="E1027" s="1070"/>
      <c r="F1027" s="1071" t="s">
        <v>192</v>
      </c>
      <c r="G1027" s="1071"/>
      <c r="H1027" s="260" t="s">
        <v>53</v>
      </c>
      <c r="I1027" s="1072" t="s">
        <v>66</v>
      </c>
      <c r="J1027" s="1073"/>
      <c r="K1027" s="1073"/>
      <c r="L1027" s="461">
        <f>VLOOKUP($A1001,'Class-9'!$B$9:$FL$108,158,0)</f>
        <v>0</v>
      </c>
      <c r="M1027" s="1074" t="str">
        <f>IF($J1004="TC",0,IF($J1004="Nso",0,VLOOKUP($A1001,'Class-9'!$B$9:$FL$108,159,0)))</f>
        <v/>
      </c>
      <c r="N1027" s="1075"/>
      <c r="O1027" s="1076"/>
    </row>
    <row r="1028" spans="1:15" ht="33.75" customHeight="1">
      <c r="A1028" s="1138"/>
      <c r="B1028" s="417" t="s">
        <v>200</v>
      </c>
      <c r="C1028" s="1069"/>
      <c r="D1028" s="1070"/>
      <c r="E1028" s="1070"/>
      <c r="F1028" s="1071"/>
      <c r="G1028" s="1071"/>
      <c r="H1028" s="261" t="s">
        <v>119</v>
      </c>
      <c r="I1028" s="1077" t="s">
        <v>67</v>
      </c>
      <c r="J1028" s="1078"/>
      <c r="K1028" s="1078"/>
      <c r="L1028" s="1079">
        <f>IF($J1004="TC","Transferred",IF($J1004="Nso","NameSeparated",VLOOKUP($A1001,'Class-9'!$B$9:$FL$108,167,0)))</f>
        <v>0</v>
      </c>
      <c r="M1028" s="1079"/>
      <c r="N1028" s="1079"/>
      <c r="O1028" s="1080"/>
    </row>
    <row r="1029" spans="1:15" ht="33.75" customHeight="1">
      <c r="A1029" s="1138"/>
      <c r="B1029" s="417" t="s">
        <v>200</v>
      </c>
      <c r="C1029" s="1081" t="str">
        <f>'Class-9'!$DF$3</f>
        <v>Foundation Of Information Tech.</v>
      </c>
      <c r="D1029" s="1082"/>
      <c r="E1029" s="1083"/>
      <c r="F1029" s="1217" t="str">
        <f>IF($J1004="TC",0,IF($J1004="Nso",0,VLOOKUP($A1001,'Class-9'!$B$9:$GP$108,185,0)))</f>
        <v>0/200</v>
      </c>
      <c r="G1029" s="1217"/>
      <c r="H1029" s="463" t="str">
        <f>IF($J1004="TC",0,IF($J1004="Nso",0,VLOOKUP($A1001,'Class-9'!$B$9:$GP$108,120,0)))</f>
        <v/>
      </c>
      <c r="I1029" s="1085" t="s">
        <v>79</v>
      </c>
      <c r="J1029" s="1086"/>
      <c r="K1029" s="1086"/>
      <c r="L1029" s="1087">
        <f>'Class-9'!$T$2</f>
        <v>44676</v>
      </c>
      <c r="M1029" s="1088"/>
      <c r="N1029" s="1088"/>
      <c r="O1029" s="1089"/>
    </row>
    <row r="1030" spans="1:15" ht="33.75" customHeight="1">
      <c r="A1030" s="1138"/>
      <c r="B1030" s="417" t="s">
        <v>200</v>
      </c>
      <c r="C1030" s="1090" t="str">
        <f>'Class-9'!$DR$3</f>
        <v>Health &amp; Phy. Edu.</v>
      </c>
      <c r="D1030" s="1084"/>
      <c r="E1030" s="1084"/>
      <c r="F1030" s="1207" t="str">
        <f>IF($J1004="TC",0,IF($J1004="Nso",0,VLOOKUP($A1001,'Class-9'!$B$9:$GP$108,189,0)))</f>
        <v>0/200</v>
      </c>
      <c r="G1030" s="1208"/>
      <c r="H1030" s="463" t="str">
        <f>IF($J1004="TC",0,IF($J1004="Nso",0,VLOOKUP($A1001,'Class-9'!$B$9:$GP$108,132,0)))</f>
        <v/>
      </c>
      <c r="I1030" s="1091"/>
      <c r="J1030" s="1092"/>
      <c r="K1030" s="1092"/>
      <c r="L1030" s="1092"/>
      <c r="M1030" s="1092"/>
      <c r="N1030" s="1092"/>
      <c r="O1030" s="1093"/>
    </row>
    <row r="1031" spans="1:15" ht="33.75" customHeight="1">
      <c r="A1031" s="1138"/>
      <c r="B1031" s="417" t="s">
        <v>200</v>
      </c>
      <c r="C1031" s="1028" t="str">
        <f>'Class-9'!$ED$3</f>
        <v>S.U.P.W.</v>
      </c>
      <c r="D1031" s="1029"/>
      <c r="E1031" s="1029"/>
      <c r="F1031" s="1207" t="str">
        <f>IF($J1004="TC",0,IF($J1004="Nso",0,VLOOKUP($A1001,'Class-9'!$B$9:$GP$108,193,0)))</f>
        <v>0/100</v>
      </c>
      <c r="G1031" s="1208"/>
      <c r="H1031" s="463" t="str">
        <f>IF($J1004="TC",0,IF($J1004="Nso",0,VLOOKUP($A1001,'Class-9'!$B$9:$GP$108,138,0)))</f>
        <v/>
      </c>
      <c r="I1031" s="1094"/>
      <c r="J1031" s="1095"/>
      <c r="K1031" s="1095"/>
      <c r="L1031" s="1095"/>
      <c r="M1031" s="1095"/>
      <c r="N1031" s="1095"/>
      <c r="O1031" s="1096"/>
    </row>
    <row r="1032" spans="1:15" ht="33.75" customHeight="1">
      <c r="A1032" s="1138"/>
      <c r="B1032" s="417" t="s">
        <v>200</v>
      </c>
      <c r="C1032" s="1028" t="str">
        <f>'Class-9'!$EJ$3</f>
        <v>ART EDUCATION</v>
      </c>
      <c r="D1032" s="1029"/>
      <c r="E1032" s="1029"/>
      <c r="F1032" s="1207" t="str">
        <f>IF($J1003="TC",0,IF($J1003="Nso",0,VLOOKUP($A1001,'Class-9'!$B$9:$GP$108,197,0)))</f>
        <v>0/100</v>
      </c>
      <c r="G1032" s="1208"/>
      <c r="H1032" s="463" t="str">
        <f>IF($J1003="TC",0,IF($J1003="Nso",0,VLOOKUP($A1001,'Class-9'!$B$9:$GP$108,144,0)))</f>
        <v/>
      </c>
      <c r="I1032" s="1032" t="s">
        <v>92</v>
      </c>
      <c r="J1032" s="1033"/>
      <c r="K1032" s="1033"/>
      <c r="L1032" s="1033"/>
      <c r="M1032" s="1033"/>
      <c r="N1032" s="1033"/>
      <c r="O1032" s="1034"/>
    </row>
    <row r="1033" spans="1:15" ht="33.75" customHeight="1" thickBot="1">
      <c r="A1033" s="1138"/>
      <c r="B1033" s="417" t="s">
        <v>200</v>
      </c>
      <c r="C1033" s="1035" t="str">
        <f>'Class-9'!$EP$3</f>
        <v>H &amp; C RAJ</v>
      </c>
      <c r="D1033" s="1036"/>
      <c r="E1033" s="1036"/>
      <c r="F1033" s="1209" t="str">
        <f>IF($J1004="TC",0,IF($J1004="Nso",0,VLOOKUP($A1001,'Class-9'!$B$9:$GU$108,201,0)))</f>
        <v>0/200</v>
      </c>
      <c r="G1033" s="1210"/>
      <c r="H1033" s="464" t="str">
        <f>IF($J1004="TC",0,IF($J1004="Nso",0,VLOOKUP($A1001,'Class-9'!$B$9:$GU$108,156,0)))</f>
        <v/>
      </c>
      <c r="I1033" s="1032" t="s">
        <v>73</v>
      </c>
      <c r="J1033" s="1033"/>
      <c r="K1033" s="1033"/>
      <c r="L1033" s="1033"/>
      <c r="M1033" s="1033"/>
      <c r="N1033" s="1033"/>
      <c r="O1033" s="1034"/>
    </row>
    <row r="1034" spans="1:15" ht="33.75" customHeight="1">
      <c r="A1034" s="1138"/>
      <c r="B1034" s="417" t="s">
        <v>200</v>
      </c>
      <c r="C1034" s="1046" t="s">
        <v>204</v>
      </c>
      <c r="D1034" s="1047"/>
      <c r="E1034" s="1048"/>
      <c r="F1034" s="1211" t="s">
        <v>205</v>
      </c>
      <c r="G1034" s="1212"/>
      <c r="H1034" s="465" t="s">
        <v>34</v>
      </c>
      <c r="I1034" s="1039" t="s">
        <v>74</v>
      </c>
      <c r="J1034" s="1033"/>
      <c r="K1034" s="1033"/>
      <c r="L1034" s="1033"/>
      <c r="M1034" s="1033"/>
      <c r="N1034" s="1033"/>
      <c r="O1034" s="1034"/>
    </row>
    <row r="1035" spans="1:15" ht="33.75" customHeight="1">
      <c r="A1035" s="1138"/>
      <c r="B1035" s="417" t="s">
        <v>200</v>
      </c>
      <c r="C1035" s="1049"/>
      <c r="D1035" s="1050"/>
      <c r="E1035" s="1051"/>
      <c r="F1035" s="1213" t="s">
        <v>206</v>
      </c>
      <c r="G1035" s="1214"/>
      <c r="H1035" s="466" t="s">
        <v>203</v>
      </c>
      <c r="I1035" s="1040" t="s">
        <v>75</v>
      </c>
      <c r="J1035" s="1041"/>
      <c r="K1035" s="1041"/>
      <c r="L1035" s="1041"/>
      <c r="M1035" s="1041"/>
      <c r="N1035" s="1041"/>
      <c r="O1035" s="1042"/>
    </row>
    <row r="1036" spans="1:15" ht="33.75" customHeight="1">
      <c r="A1036" s="1138"/>
      <c r="B1036" s="417" t="s">
        <v>200</v>
      </c>
      <c r="C1036" s="1049"/>
      <c r="D1036" s="1050"/>
      <c r="E1036" s="1051"/>
      <c r="F1036" s="1213" t="s">
        <v>210</v>
      </c>
      <c r="G1036" s="1214"/>
      <c r="H1036" s="466" t="s">
        <v>68</v>
      </c>
      <c r="I1036" s="1043"/>
      <c r="J1036" s="1044"/>
      <c r="K1036" s="1044"/>
      <c r="L1036" s="1044"/>
      <c r="M1036" s="1044"/>
      <c r="N1036" s="1044"/>
      <c r="O1036" s="1045"/>
    </row>
    <row r="1037" spans="1:15" ht="33.75" customHeight="1">
      <c r="A1037" s="1138"/>
      <c r="B1037" s="417" t="s">
        <v>200</v>
      </c>
      <c r="C1037" s="1049"/>
      <c r="D1037" s="1050"/>
      <c r="E1037" s="1051"/>
      <c r="F1037" s="1213" t="s">
        <v>211</v>
      </c>
      <c r="G1037" s="1214"/>
      <c r="H1037" s="466" t="s">
        <v>69</v>
      </c>
      <c r="I1037" s="1043"/>
      <c r="J1037" s="1044"/>
      <c r="K1037" s="1044"/>
      <c r="L1037" s="1044"/>
      <c r="M1037" s="1044"/>
      <c r="N1037" s="1044"/>
      <c r="O1037" s="1045"/>
    </row>
    <row r="1038" spans="1:15" ht="33.75" customHeight="1">
      <c r="A1038" s="1138"/>
      <c r="B1038" s="417" t="s">
        <v>200</v>
      </c>
      <c r="C1038" s="1049"/>
      <c r="D1038" s="1050"/>
      <c r="E1038" s="1051"/>
      <c r="F1038" s="1213" t="s">
        <v>120</v>
      </c>
      <c r="G1038" s="1214"/>
      <c r="H1038" s="466" t="s">
        <v>71</v>
      </c>
      <c r="I1038" s="1022" t="s">
        <v>93</v>
      </c>
      <c r="J1038" s="1023"/>
      <c r="K1038" s="1023"/>
      <c r="L1038" s="1023"/>
      <c r="M1038" s="1023"/>
      <c r="N1038" s="1023"/>
      <c r="O1038" s="1024"/>
    </row>
    <row r="1039" spans="1:15" ht="33.75" customHeight="1" thickBot="1">
      <c r="A1039" s="1138"/>
      <c r="B1039" s="418" t="s">
        <v>200</v>
      </c>
      <c r="C1039" s="1052"/>
      <c r="D1039" s="1053"/>
      <c r="E1039" s="1054"/>
      <c r="F1039" s="1215" t="s">
        <v>208</v>
      </c>
      <c r="G1039" s="1216"/>
      <c r="H1039" s="467" t="s">
        <v>70</v>
      </c>
      <c r="I1039" s="1025"/>
      <c r="J1039" s="1026"/>
      <c r="K1039" s="1026"/>
      <c r="L1039" s="1026"/>
      <c r="M1039" s="1026"/>
      <c r="N1039" s="1026"/>
      <c r="O1039" s="1027"/>
    </row>
    <row r="1040" spans="1:15" ht="121.5" customHeight="1" thickTop="1">
      <c r="A1040" s="437" t="s">
        <v>191</v>
      </c>
    </row>
    <row r="1041" spans="1:16" ht="24.75" customHeight="1" thickBot="1">
      <c r="A1041" s="471">
        <f>A1001+1</f>
        <v>27</v>
      </c>
      <c r="B1041" s="1137" t="s">
        <v>56</v>
      </c>
      <c r="C1041" s="1137"/>
      <c r="D1041" s="1137"/>
      <c r="E1041" s="1137"/>
      <c r="F1041" s="1137"/>
      <c r="G1041" s="1137"/>
      <c r="H1041" s="1137"/>
      <c r="I1041" s="1137"/>
      <c r="J1041" s="1137"/>
      <c r="K1041" s="1137"/>
      <c r="L1041" s="1137"/>
      <c r="M1041" s="1137"/>
      <c r="N1041" s="1137"/>
      <c r="O1041" s="1137"/>
    </row>
    <row r="1042" spans="1:16" s="430" customFormat="1" ht="66" customHeight="1" thickTop="1">
      <c r="A1042" s="1138"/>
      <c r="B1042" s="1139"/>
      <c r="C1042" s="1140"/>
      <c r="D1042" s="1225" t="str">
        <f>Master!$E$8</f>
        <v>Govt. Sr. Secondary School Raimalwada</v>
      </c>
      <c r="E1042" s="1226"/>
      <c r="F1042" s="1226"/>
      <c r="G1042" s="1226"/>
      <c r="H1042" s="1226"/>
      <c r="I1042" s="1226"/>
      <c r="J1042" s="1226"/>
      <c r="K1042" s="1226"/>
      <c r="L1042" s="1226"/>
      <c r="M1042" s="1226"/>
      <c r="N1042" s="1226"/>
      <c r="O1042" s="1227"/>
    </row>
    <row r="1043" spans="1:16" ht="26.25" customHeight="1" thickBot="1">
      <c r="A1043" s="1138"/>
      <c r="B1043" s="1141"/>
      <c r="C1043" s="1142"/>
      <c r="D1043" s="1146" t="str">
        <f>Master!$E$11</f>
        <v>P.S.-Bapini (Jodhpur)</v>
      </c>
      <c r="E1043" s="1147"/>
      <c r="F1043" s="1147"/>
      <c r="G1043" s="1147"/>
      <c r="H1043" s="1147"/>
      <c r="I1043" s="1147"/>
      <c r="J1043" s="1147"/>
      <c r="K1043" s="1147"/>
      <c r="L1043" s="1147"/>
      <c r="M1043" s="1147"/>
      <c r="N1043" s="1147"/>
      <c r="O1043" s="1148"/>
    </row>
    <row r="1044" spans="1:16" ht="21.75" customHeight="1">
      <c r="A1044" s="1138"/>
      <c r="B1044" s="262"/>
      <c r="C1044" s="1149" t="s">
        <v>183</v>
      </c>
      <c r="D1044" s="1150"/>
      <c r="E1044" s="1150"/>
      <c r="F1044" s="1150"/>
      <c r="G1044" s="1151"/>
      <c r="H1044" s="1158" t="s">
        <v>156</v>
      </c>
      <c r="I1044" s="1158"/>
      <c r="J1044" s="1161">
        <f>VLOOKUP($A1041,'Class-9'!$B$9:$K$108,6)</f>
        <v>0</v>
      </c>
      <c r="K1044" s="1162"/>
      <c r="L1044" s="1167" t="s">
        <v>76</v>
      </c>
      <c r="M1044" s="1168"/>
      <c r="N1044" s="1169" t="str">
        <f>Master!$E$14</f>
        <v>08151106901</v>
      </c>
      <c r="O1044" s="1170"/>
    </row>
    <row r="1045" spans="1:16" ht="21.75" customHeight="1">
      <c r="A1045" s="1138"/>
      <c r="B1045" s="37"/>
      <c r="C1045" s="1152"/>
      <c r="D1045" s="1153"/>
      <c r="E1045" s="1153"/>
      <c r="F1045" s="1153"/>
      <c r="G1045" s="1154"/>
      <c r="H1045" s="1159"/>
      <c r="I1045" s="1159"/>
      <c r="J1045" s="1163"/>
      <c r="K1045" s="1164"/>
      <c r="L1045" s="1171" t="s">
        <v>72</v>
      </c>
      <c r="M1045" s="1172"/>
      <c r="N1045" s="1172"/>
      <c r="O1045" s="1173"/>
      <c r="P1045" s="104" t="s">
        <v>191</v>
      </c>
    </row>
    <row r="1046" spans="1:16" ht="21.75" customHeight="1" thickBot="1">
      <c r="A1046" s="1138"/>
      <c r="B1046" s="37"/>
      <c r="C1046" s="1155"/>
      <c r="D1046" s="1156"/>
      <c r="E1046" s="1156"/>
      <c r="F1046" s="1156"/>
      <c r="G1046" s="1157"/>
      <c r="H1046" s="1160"/>
      <c r="I1046" s="1160"/>
      <c r="J1046" s="1165"/>
      <c r="K1046" s="1166"/>
      <c r="L1046" s="1174" t="s">
        <v>57</v>
      </c>
      <c r="M1046" s="1175"/>
      <c r="N1046" s="1176" t="str">
        <f>Master!$E$6</f>
        <v>2021-22</v>
      </c>
      <c r="O1046" s="1177"/>
    </row>
    <row r="1047" spans="1:16" ht="33.75" customHeight="1">
      <c r="A1047" s="1138"/>
      <c r="B1047" s="417" t="s">
        <v>200</v>
      </c>
      <c r="C1047" s="1228" t="s">
        <v>22</v>
      </c>
      <c r="D1047" s="1229"/>
      <c r="E1047" s="1229"/>
      <c r="F1047" s="1230"/>
      <c r="G1047" s="438" t="s">
        <v>181</v>
      </c>
      <c r="H1047" s="1231">
        <f>VLOOKUP($A1041,'Class-9'!$B$9:$FL$108,4,0)</f>
        <v>0</v>
      </c>
      <c r="I1047" s="1231"/>
      <c r="J1047" s="1231"/>
      <c r="K1047" s="1231"/>
      <c r="L1047" s="1231"/>
      <c r="M1047" s="1231"/>
      <c r="N1047" s="1231"/>
      <c r="O1047" s="1232"/>
    </row>
    <row r="1048" spans="1:16" ht="33.75" customHeight="1">
      <c r="A1048" s="1138"/>
      <c r="B1048" s="417" t="s">
        <v>200</v>
      </c>
      <c r="C1048" s="1233" t="s">
        <v>24</v>
      </c>
      <c r="D1048" s="1234"/>
      <c r="E1048" s="1234"/>
      <c r="F1048" s="1235"/>
      <c r="G1048" s="439" t="s">
        <v>181</v>
      </c>
      <c r="H1048" s="1236">
        <f>VLOOKUP($A1041,'Class-9'!$B$9:$FL$108,7,0)</f>
        <v>0</v>
      </c>
      <c r="I1048" s="1236"/>
      <c r="J1048" s="1236"/>
      <c r="K1048" s="1236"/>
      <c r="L1048" s="1236"/>
      <c r="M1048" s="1236"/>
      <c r="N1048" s="1236"/>
      <c r="O1048" s="1237"/>
    </row>
    <row r="1049" spans="1:16" ht="33.75" customHeight="1">
      <c r="A1049" s="1138"/>
      <c r="B1049" s="417" t="s">
        <v>200</v>
      </c>
      <c r="C1049" s="1233" t="s">
        <v>25</v>
      </c>
      <c r="D1049" s="1234"/>
      <c r="E1049" s="1234"/>
      <c r="F1049" s="1235"/>
      <c r="G1049" s="439" t="s">
        <v>181</v>
      </c>
      <c r="H1049" s="1236">
        <f>VLOOKUP($A1041,'Class-9'!$B$9:$FL$108,8,0)</f>
        <v>0</v>
      </c>
      <c r="I1049" s="1236"/>
      <c r="J1049" s="1236"/>
      <c r="K1049" s="1236"/>
      <c r="L1049" s="1236"/>
      <c r="M1049" s="1236"/>
      <c r="N1049" s="1236"/>
      <c r="O1049" s="1237"/>
    </row>
    <row r="1050" spans="1:16" ht="33.75" customHeight="1">
      <c r="A1050" s="1138"/>
      <c r="B1050" s="417" t="s">
        <v>200</v>
      </c>
      <c r="C1050" s="1233" t="s">
        <v>58</v>
      </c>
      <c r="D1050" s="1234"/>
      <c r="E1050" s="1234"/>
      <c r="F1050" s="1235"/>
      <c r="G1050" s="439" t="s">
        <v>181</v>
      </c>
      <c r="H1050" s="1236">
        <f>VLOOKUP($A1041,'Class-9'!$B$9:$FL$108,9,0)</f>
        <v>0</v>
      </c>
      <c r="I1050" s="1236"/>
      <c r="J1050" s="1236"/>
      <c r="K1050" s="1236"/>
      <c r="L1050" s="1236"/>
      <c r="M1050" s="1236"/>
      <c r="N1050" s="1236"/>
      <c r="O1050" s="1237"/>
    </row>
    <row r="1051" spans="1:16" ht="33.75" customHeight="1">
      <c r="A1051" s="1138"/>
      <c r="B1051" s="417" t="s">
        <v>200</v>
      </c>
      <c r="C1051" s="1233" t="s">
        <v>59</v>
      </c>
      <c r="D1051" s="1234"/>
      <c r="E1051" s="1234"/>
      <c r="F1051" s="1235"/>
      <c r="G1051" s="439" t="s">
        <v>181</v>
      </c>
      <c r="H1051" s="1238" t="str">
        <f>CONCATENATE('Class-9'!$G$4,'Class-9'!$J$4)</f>
        <v>9(A)</v>
      </c>
      <c r="I1051" s="1236"/>
      <c r="J1051" s="1236"/>
      <c r="K1051" s="1236"/>
      <c r="L1051" s="1236"/>
      <c r="M1051" s="1236"/>
      <c r="N1051" s="1236"/>
      <c r="O1051" s="1237"/>
    </row>
    <row r="1052" spans="1:16" ht="33.75" customHeight="1" thickBot="1">
      <c r="A1052" s="1138"/>
      <c r="B1052" s="417" t="s">
        <v>200</v>
      </c>
      <c r="C1052" s="1239" t="s">
        <v>27</v>
      </c>
      <c r="D1052" s="1240"/>
      <c r="E1052" s="1240"/>
      <c r="F1052" s="1241"/>
      <c r="G1052" s="440" t="s">
        <v>181</v>
      </c>
      <c r="H1052" s="1242">
        <f>VLOOKUP($A1041,'Class-9'!$B$9:$FL$108,10,0)</f>
        <v>0</v>
      </c>
      <c r="I1052" s="1242"/>
      <c r="J1052" s="1242"/>
      <c r="K1052" s="1242"/>
      <c r="L1052" s="1242"/>
      <c r="M1052" s="1242"/>
      <c r="N1052" s="1242"/>
      <c r="O1052" s="1243"/>
    </row>
    <row r="1053" spans="1:16" ht="33.75" customHeight="1">
      <c r="A1053" s="1138"/>
      <c r="B1053" s="417" t="s">
        <v>200</v>
      </c>
      <c r="C1053" s="1244" t="s">
        <v>60</v>
      </c>
      <c r="D1053" s="1245"/>
      <c r="E1053" s="1248" t="s">
        <v>81</v>
      </c>
      <c r="F1053" s="1248" t="s">
        <v>82</v>
      </c>
      <c r="G1053" s="1250" t="s">
        <v>32</v>
      </c>
      <c r="H1053" s="1252" t="s">
        <v>61</v>
      </c>
      <c r="I1053" s="1252"/>
      <c r="J1053" s="1253"/>
      <c r="K1053" s="1254" t="s">
        <v>97</v>
      </c>
      <c r="L1053" s="1255"/>
      <c r="M1053" s="1256"/>
      <c r="N1053" s="1248" t="s">
        <v>88</v>
      </c>
      <c r="O1053" s="1218" t="s">
        <v>118</v>
      </c>
    </row>
    <row r="1054" spans="1:16" ht="33.75" customHeight="1">
      <c r="A1054" s="1138"/>
      <c r="B1054" s="417" t="s">
        <v>200</v>
      </c>
      <c r="C1054" s="1246"/>
      <c r="D1054" s="1247"/>
      <c r="E1054" s="1249"/>
      <c r="F1054" s="1249"/>
      <c r="G1054" s="1251"/>
      <c r="H1054" s="468" t="s">
        <v>31</v>
      </c>
      <c r="I1054" s="470" t="s">
        <v>194</v>
      </c>
      <c r="J1054" s="469" t="s">
        <v>32</v>
      </c>
      <c r="K1054" s="468" t="s">
        <v>31</v>
      </c>
      <c r="L1054" s="470" t="s">
        <v>194</v>
      </c>
      <c r="M1054" s="469" t="s">
        <v>32</v>
      </c>
      <c r="N1054" s="1249"/>
      <c r="O1054" s="1219"/>
    </row>
    <row r="1055" spans="1:16" ht="48" customHeight="1" thickBot="1">
      <c r="A1055" s="1138"/>
      <c r="B1055" s="417" t="s">
        <v>200</v>
      </c>
      <c r="C1055" s="1102" t="s">
        <v>62</v>
      </c>
      <c r="D1055" s="1103"/>
      <c r="E1055" s="441">
        <f>'Class-9'!$L$7</f>
        <v>10</v>
      </c>
      <c r="F1055" s="441">
        <f>'Class-9'!$M$7</f>
        <v>10</v>
      </c>
      <c r="G1055" s="442">
        <f>SUM(E1055:F1055)</f>
        <v>20</v>
      </c>
      <c r="H1055" s="441">
        <f>'Class-9'!$O$7</f>
        <v>24</v>
      </c>
      <c r="I1055" s="441">
        <f>'Class-9'!$P$7</f>
        <v>6</v>
      </c>
      <c r="J1055" s="442">
        <f>SUM(H1055:I1055)</f>
        <v>30</v>
      </c>
      <c r="K1055" s="441">
        <f>'Class-9'!$R$7</f>
        <v>40</v>
      </c>
      <c r="L1055" s="441">
        <f>'Class-9'!$S$7</f>
        <v>10</v>
      </c>
      <c r="M1055" s="442">
        <f>SUM(K1055:L1055)</f>
        <v>50</v>
      </c>
      <c r="N1055" s="441">
        <f>SUM(G1055,J1055,M1055)</f>
        <v>100</v>
      </c>
      <c r="O1055" s="1220"/>
    </row>
    <row r="1056" spans="1:16" ht="48" customHeight="1">
      <c r="A1056" s="1138"/>
      <c r="B1056" s="417" t="s">
        <v>200</v>
      </c>
      <c r="C1056" s="1104" t="str">
        <f>'Class-9'!$L$3</f>
        <v>HINDI</v>
      </c>
      <c r="D1056" s="1105"/>
      <c r="E1056" s="443">
        <f>IF($J1044="TC",0,IF($J1044="Nso",0,VLOOKUP($A1041,'Class-9'!$B$9:$FL$108,11,0)))</f>
        <v>0</v>
      </c>
      <c r="F1056" s="443">
        <f>IF($J1044="TC",0,IF($J1044="Nso",0,VLOOKUP($A1041,'Class-9'!$B$9:$FL$108,12,0)))</f>
        <v>0</v>
      </c>
      <c r="G1056" s="444">
        <f t="shared" ref="G1056:G1063" si="104">SUM(E1056:F1056)</f>
        <v>0</v>
      </c>
      <c r="H1056" s="443">
        <f>IF($J1044="TC",0,IF($J1044="Nso",0,VLOOKUP($A1041,'Class-9'!$B$9:$FL$108,14,0)))</f>
        <v>0</v>
      </c>
      <c r="I1056" s="443">
        <f>IF($J1044="TC",0,IF($J1044="Nso",0,VLOOKUP($A1041,'Class-9'!$B$9:$FL$108,15,0)))</f>
        <v>0</v>
      </c>
      <c r="J1056" s="444">
        <f t="shared" ref="J1056:J1063" si="105">SUM(H1056:I1056)</f>
        <v>0</v>
      </c>
      <c r="K1056" s="443">
        <f>IF($J1044="TC",0,IF($J1044="Nso",0,VLOOKUP($A1041,'Class-9'!$B$9:$FL$108,17,0)))</f>
        <v>0</v>
      </c>
      <c r="L1056" s="443">
        <f>IF($J1044="Nso",0,VLOOKUP($A1041,'Class-9'!$B$9:$FL$108,18,0))</f>
        <v>0</v>
      </c>
      <c r="M1056" s="444">
        <f t="shared" ref="M1056:M1063" si="106">SUM(K1056:L1056)</f>
        <v>0</v>
      </c>
      <c r="N1056" s="443">
        <f t="shared" ref="N1056:N1063" si="107">SUM(G1056,J1056,M1056)</f>
        <v>0</v>
      </c>
      <c r="O1056" s="457" t="str">
        <f>IF($J1044="TC",0,IF($J1044="Nso",0,VLOOKUP($A1041,'Class-9'!$B$9:$FL$108,24,0)))</f>
        <v/>
      </c>
    </row>
    <row r="1057" spans="1:15" ht="48" customHeight="1" thickBot="1">
      <c r="A1057" s="1138"/>
      <c r="B1057" s="417" t="s">
        <v>200</v>
      </c>
      <c r="C1057" s="1106" t="str">
        <f>'Class-9'!$Z$3</f>
        <v>ENGLISH</v>
      </c>
      <c r="D1057" s="1107"/>
      <c r="E1057" s="445">
        <f>IF($J1044="TC",0,IF($J1044="Nso",0,VLOOKUP($A1041,'Class-9'!$B$9:$FL$108,25,0)))</f>
        <v>0</v>
      </c>
      <c r="F1057" s="445">
        <f>IF($J1044="TC",0,IF($J1044="Nso",0,VLOOKUP($A1041,'Class-9'!$B$9:$FL$108,26,0)))</f>
        <v>0</v>
      </c>
      <c r="G1057" s="446">
        <f t="shared" si="104"/>
        <v>0</v>
      </c>
      <c r="H1057" s="447">
        <f>IF($J1044="TC",0,IF($J1044="Nso",0,VLOOKUP($A1041,'Class-9'!$B$9:$FL$108,28,0)))</f>
        <v>0</v>
      </c>
      <c r="I1057" s="445">
        <f>IF($J1044="TC",0,IF($J1044="Nso",0,VLOOKUP($A1041,'Class-9'!$B$9:$FL$108,29,0)))</f>
        <v>0</v>
      </c>
      <c r="J1057" s="446">
        <f t="shared" si="105"/>
        <v>0</v>
      </c>
      <c r="K1057" s="445">
        <f>IF($J1044="TC",0,IF($J1044="Nso",0,VLOOKUP($A1041,'Class-9'!$B$9:$FL$108,31,0)))</f>
        <v>0</v>
      </c>
      <c r="L1057" s="445">
        <f>IF($J1044="Nso",0,VLOOKUP($A1041,'Class-9'!$B$9:$FL$108,32,0))</f>
        <v>0</v>
      </c>
      <c r="M1057" s="446">
        <f t="shared" si="106"/>
        <v>0</v>
      </c>
      <c r="N1057" s="445">
        <f t="shared" si="107"/>
        <v>0</v>
      </c>
      <c r="O1057" s="458" t="str">
        <f>IF($J1044="TC",0,IF($J1044="Nso",0,VLOOKUP($A1041,'Class-9'!$B$9:$FL$108,38,0)))</f>
        <v/>
      </c>
    </row>
    <row r="1058" spans="1:15" ht="48" customHeight="1" thickBot="1">
      <c r="A1058" s="1138"/>
      <c r="B1058" s="417" t="s">
        <v>200</v>
      </c>
      <c r="C1058" s="1108" t="s">
        <v>62</v>
      </c>
      <c r="D1058" s="1109"/>
      <c r="E1058" s="448">
        <f>'Class-9'!$AN$7</f>
        <v>20</v>
      </c>
      <c r="F1058" s="448">
        <f>'Class-9'!$AO$7</f>
        <v>20</v>
      </c>
      <c r="G1058" s="449">
        <f t="shared" si="104"/>
        <v>40</v>
      </c>
      <c r="H1058" s="448">
        <f>'Class-9'!$AQ$7</f>
        <v>48</v>
      </c>
      <c r="I1058" s="448">
        <f>'Class-9'!$AR$7</f>
        <v>12</v>
      </c>
      <c r="J1058" s="449">
        <f t="shared" si="105"/>
        <v>60</v>
      </c>
      <c r="K1058" s="448">
        <f>'Class-9'!$AT$7</f>
        <v>80</v>
      </c>
      <c r="L1058" s="448">
        <f>'Class-9'!$AU$7</f>
        <v>20</v>
      </c>
      <c r="M1058" s="449">
        <f t="shared" si="106"/>
        <v>100</v>
      </c>
      <c r="N1058" s="448">
        <f t="shared" si="107"/>
        <v>200</v>
      </c>
      <c r="O1058" s="427" t="s">
        <v>201</v>
      </c>
    </row>
    <row r="1059" spans="1:15" ht="48" customHeight="1">
      <c r="A1059" s="1138"/>
      <c r="B1059" s="417" t="s">
        <v>200</v>
      </c>
      <c r="C1059" s="1110" t="str">
        <f>'Class-9'!$AN$3</f>
        <v>SANSKRIT-I</v>
      </c>
      <c r="D1059" s="1111"/>
      <c r="E1059" s="443">
        <f>IF($J1044="TC",0,IF($J1044="Nso",0,VLOOKUP($A1041,'Class-9'!$B$9:$FL$108,39,0)))</f>
        <v>0</v>
      </c>
      <c r="F1059" s="443">
        <f>IF($J1044="TC",0,IF($J1044="TC",0,IF($J1044="Nso",0,VLOOKUP($A1041,'Class-9'!$B$9:$FL$108,40,0))))</f>
        <v>0</v>
      </c>
      <c r="G1059" s="450">
        <f t="shared" si="104"/>
        <v>0</v>
      </c>
      <c r="H1059" s="451">
        <f>IF($J1044="TC",0,IF($J1044="Nso",0,VLOOKUP($A1041,'Class-9'!$B$9:$FL$108,42,0)))</f>
        <v>0</v>
      </c>
      <c r="I1059" s="443">
        <f>IF($J1044="TC",0,IF($J1044="Nso",0,VLOOKUP($A1041,'Class-9'!$B$9:$FL$108,43,0)))</f>
        <v>0</v>
      </c>
      <c r="J1059" s="450">
        <f t="shared" si="105"/>
        <v>0</v>
      </c>
      <c r="K1059" s="443">
        <f>IF($J1044="TC",0,IF($J1044="Nso",0,VLOOKUP($A1041,'Class-9'!$B$9:$FL$108,45,0)))</f>
        <v>0</v>
      </c>
      <c r="L1059" s="443">
        <f>IF($J1044="Nso",0,VLOOKUP($A1041,'Class-9'!$B$9:$FL$108,46,0))</f>
        <v>0</v>
      </c>
      <c r="M1059" s="450">
        <f t="shared" si="106"/>
        <v>0</v>
      </c>
      <c r="N1059" s="443">
        <f t="shared" si="107"/>
        <v>0</v>
      </c>
      <c r="O1059" s="457" t="str">
        <f>IF($J1044="TC",0,IF($J1044="Nso",0,VLOOKUP($A1041,'Class-9'!$B$9:$FL$108,52,0)))</f>
        <v/>
      </c>
    </row>
    <row r="1060" spans="1:15" ht="48" customHeight="1">
      <c r="A1060" s="1138"/>
      <c r="B1060" s="417" t="s">
        <v>200</v>
      </c>
      <c r="C1060" s="1112" t="str">
        <f>'Class-9'!$BB$3</f>
        <v>SANSKRIT-II</v>
      </c>
      <c r="D1060" s="1113"/>
      <c r="E1060" s="443">
        <f>IF($J1044="TC",0,IF($J1044="Nso",0,VLOOKUP($A1041,'Class-9'!$B$9:$FL$108,53,0)))</f>
        <v>0</v>
      </c>
      <c r="F1060" s="443">
        <f>IF($J1044="TC",0,IF($J1044="Nso",0,VLOOKUP($A1041,'Class-9'!$B$9:$FL$108,54,0)))</f>
        <v>0</v>
      </c>
      <c r="G1060" s="452">
        <f t="shared" si="104"/>
        <v>0</v>
      </c>
      <c r="H1060" s="453">
        <f>IF($J1044="TC",0,IF($J1044="Nso",0,VLOOKUP($A1041,'Class-9'!$B$9:$FL$108,56,0)))</f>
        <v>0</v>
      </c>
      <c r="I1060" s="443">
        <f>IF($J1044="TC",0,IF($J1044="Nso",0,VLOOKUP($A1041,'Class-9'!$B$9:$FL$108,57,0)))</f>
        <v>0</v>
      </c>
      <c r="J1060" s="452">
        <f t="shared" si="105"/>
        <v>0</v>
      </c>
      <c r="K1060" s="443">
        <f>IF($J1044="TC",0,IF($J1044="Nso",0,VLOOKUP($A1041,'Class-9'!$B$9:$FL$108,59,0)))</f>
        <v>0</v>
      </c>
      <c r="L1060" s="443">
        <f>IF($J1044="Nso",0,VLOOKUP($A1041,'Class-9'!$B$9:$FL$108,60,0))</f>
        <v>0</v>
      </c>
      <c r="M1060" s="452">
        <f t="shared" si="106"/>
        <v>0</v>
      </c>
      <c r="N1060" s="443">
        <f t="shared" si="107"/>
        <v>0</v>
      </c>
      <c r="O1060" s="457" t="str">
        <f>IF($J1044="TC",0,IF($J1044="Nso",0,VLOOKUP($A1041,'Class-9'!$B$9:$FL$108,66,0)))</f>
        <v/>
      </c>
    </row>
    <row r="1061" spans="1:15" ht="48" customHeight="1">
      <c r="A1061" s="1138"/>
      <c r="B1061" s="417" t="s">
        <v>200</v>
      </c>
      <c r="C1061" s="1112" t="str">
        <f>'Class-9'!$BP$3</f>
        <v>MATHEMATICS</v>
      </c>
      <c r="D1061" s="1113"/>
      <c r="E1061" s="443">
        <f>IF($J1044="TC",0,IF($J1044="Nso",0,VLOOKUP($A1041,'Class-9'!$B$9:$FL$108,67,0)))</f>
        <v>0</v>
      </c>
      <c r="F1061" s="443">
        <f>IF($J1044="TC",0,IF($J1044="Nso",0,VLOOKUP($A1041,'Class-9'!$B$9:$FL$108,68,0)))</f>
        <v>0</v>
      </c>
      <c r="G1061" s="452">
        <f t="shared" si="104"/>
        <v>0</v>
      </c>
      <c r="H1061" s="453">
        <f>IF($J1044="TC",0,IF($J1044="Nso",0,VLOOKUP($A1041,'Class-9'!$B$9:$FL$108,70,0)))</f>
        <v>0</v>
      </c>
      <c r="I1061" s="443">
        <f>IF($J1044="TC",0,IF($J1044="Nso",0,VLOOKUP($A1041,'Class-9'!$B$9:$FL$108,71,0)))</f>
        <v>0</v>
      </c>
      <c r="J1061" s="452">
        <f t="shared" si="105"/>
        <v>0</v>
      </c>
      <c r="K1061" s="443">
        <f>IF($J1044="TC",0,IF($J1044="Nso",0,VLOOKUP($A1041,'Class-9'!$B$9:$FL$108,73,0)))</f>
        <v>0</v>
      </c>
      <c r="L1061" s="443">
        <f>IF($J1044="Nso",0,VLOOKUP($A1041,'Class-9'!$B$9:$FL$108,74,0))</f>
        <v>0</v>
      </c>
      <c r="M1061" s="452">
        <f t="shared" si="106"/>
        <v>0</v>
      </c>
      <c r="N1061" s="443">
        <f t="shared" si="107"/>
        <v>0</v>
      </c>
      <c r="O1061" s="457" t="str">
        <f>IF($J1044="TC",0,IF($J1044="Nso",0,VLOOKUP($A1041,'Class-9'!$B$9:$FL$108,80,0)))</f>
        <v/>
      </c>
    </row>
    <row r="1062" spans="1:15" ht="48" customHeight="1">
      <c r="A1062" s="1138"/>
      <c r="B1062" s="417" t="s">
        <v>200</v>
      </c>
      <c r="C1062" s="1114" t="str">
        <f>'Class-9'!$CD$3</f>
        <v>SCIENCE</v>
      </c>
      <c r="D1062" s="1115"/>
      <c r="E1062" s="454">
        <f>IF($J1044="TC",0,IF($J1044="Nso",0,VLOOKUP($A1041,'Class-9'!$B$9:$FL$108,81,0)))</f>
        <v>0</v>
      </c>
      <c r="F1062" s="454">
        <f>IF($J1044="TC",0,IF($J1044="Nso",0,VLOOKUP($A1041,'Class-9'!$B$9:$FL$108,82,0)))</f>
        <v>0</v>
      </c>
      <c r="G1062" s="455">
        <f t="shared" si="104"/>
        <v>0</v>
      </c>
      <c r="H1062" s="456">
        <f>IF($J1044="TC",0,IF($J1044="Nso",0,VLOOKUP($A1041,'Class-9'!$B$9:$FL$108,84,0)))</f>
        <v>0</v>
      </c>
      <c r="I1062" s="454">
        <f>IF($J1044="TC",0,IF($J1044="Nso",0,VLOOKUP($A1041,'Class-9'!$B$9:$FL$108,85,0)))</f>
        <v>0</v>
      </c>
      <c r="J1062" s="455">
        <f t="shared" si="105"/>
        <v>0</v>
      </c>
      <c r="K1062" s="454">
        <f>IF($J1044="TC",0,IF($J1044="Nso",0,VLOOKUP($A1041,'Class-9'!$B$9:$FL$108,87,0)))</f>
        <v>0</v>
      </c>
      <c r="L1062" s="454">
        <f>IF($J1044="Nso",0,VLOOKUP($A1041,'Class-9'!$B$9:$FL$108,88,0))</f>
        <v>0</v>
      </c>
      <c r="M1062" s="455">
        <f t="shared" si="106"/>
        <v>0</v>
      </c>
      <c r="N1062" s="454">
        <f t="shared" si="107"/>
        <v>0</v>
      </c>
      <c r="O1062" s="459" t="str">
        <f>IF($J1044="TC",0,IF($J1044="Nso",0,VLOOKUP($A1041,'Class-9'!$B$9:$FL$108,94,0)))</f>
        <v/>
      </c>
    </row>
    <row r="1063" spans="1:15" ht="48" customHeight="1" thickBot="1">
      <c r="A1063" s="1138"/>
      <c r="B1063" s="417" t="s">
        <v>200</v>
      </c>
      <c r="C1063" s="1114" t="str">
        <f>'Class-9'!$CR$3</f>
        <v>SOCIAL SCIENCE</v>
      </c>
      <c r="D1063" s="1115"/>
      <c r="E1063" s="454">
        <f>IF($J1045="TC",0,IF($J1044="Nso",0,VLOOKUP($A1041,'Class-9'!$B$9:$FL$108,95,0)))</f>
        <v>0</v>
      </c>
      <c r="F1063" s="454">
        <f>IF($J1045="TC",0,IF($J1044="Nso",0,VLOOKUP($A1041,'Class-9'!$B$9:$FL$108,96,0)))</f>
        <v>0</v>
      </c>
      <c r="G1063" s="455">
        <f t="shared" si="104"/>
        <v>0</v>
      </c>
      <c r="H1063" s="456">
        <f>IF($J1045="TC",0,IF($J1044="Nso",0,VLOOKUP($A1041,'Class-9'!$B$9:$FL$108,98,0)))</f>
        <v>0</v>
      </c>
      <c r="I1063" s="454">
        <f>IF($J1045="TC",0,IF($J1044="Nso",0,VLOOKUP($A1041,'Class-9'!$B$9:$FL$108,99,0)))</f>
        <v>0</v>
      </c>
      <c r="J1063" s="455">
        <f t="shared" si="105"/>
        <v>0</v>
      </c>
      <c r="K1063" s="454">
        <f>IF($J1045="TC",0,IF($J1044="Nso",0,VLOOKUP($A1041,'Class-9'!$B$9:$FL$108,101,0)))</f>
        <v>0</v>
      </c>
      <c r="L1063" s="454">
        <f>IF($J1045="Nso",0,VLOOKUP($A1041,'Class-9'!$B$9:$FL$108,102,0))</f>
        <v>0</v>
      </c>
      <c r="M1063" s="455">
        <f t="shared" si="106"/>
        <v>0</v>
      </c>
      <c r="N1063" s="454">
        <f t="shared" si="107"/>
        <v>0</v>
      </c>
      <c r="O1063" s="459" t="str">
        <f>IF($J1045="TC",0,IF($J1044="Nso",0,VLOOKUP($A1041,'Class-9'!$B$9:$FL$108,108,0)))</f>
        <v/>
      </c>
    </row>
    <row r="1064" spans="1:15" ht="33.75" customHeight="1">
      <c r="A1064" s="1138"/>
      <c r="B1064" s="417" t="s">
        <v>200</v>
      </c>
      <c r="C1064" s="1116" t="s">
        <v>89</v>
      </c>
      <c r="D1064" s="1117"/>
      <c r="E1064" s="1118"/>
      <c r="F1064" s="1122" t="s">
        <v>90</v>
      </c>
      <c r="G1064" s="1123"/>
      <c r="H1064" s="1124" t="s">
        <v>91</v>
      </c>
      <c r="I1064" s="1125"/>
      <c r="J1064" s="1126" t="s">
        <v>47</v>
      </c>
      <c r="K1064" s="1127"/>
      <c r="L1064" s="415" t="s">
        <v>111</v>
      </c>
      <c r="M1064" s="1221" t="s">
        <v>45</v>
      </c>
      <c r="N1064" s="1222"/>
      <c r="O1064" s="416" t="s">
        <v>49</v>
      </c>
    </row>
    <row r="1065" spans="1:15" ht="33.75" customHeight="1" thickBot="1">
      <c r="A1065" s="1138"/>
      <c r="B1065" s="417" t="s">
        <v>200</v>
      </c>
      <c r="C1065" s="1119"/>
      <c r="D1065" s="1120"/>
      <c r="E1065" s="1121"/>
      <c r="F1065" s="1130">
        <f>IF($J1044="TC",0,IF($J1044="Nso",0,VLOOKUP($A1041,'Class-9'!$B$9:$FL$108,160,0)))</f>
        <v>0</v>
      </c>
      <c r="G1065" s="1131"/>
      <c r="H1065" s="1130">
        <f>IF($J1044="TC",0,IF($J1044="Nso",0,VLOOKUP($A1041,'Class-9'!$B$9:$FL$108,161,0)))</f>
        <v>0</v>
      </c>
      <c r="I1065" s="1131"/>
      <c r="J1065" s="1132">
        <f>IF($J1044="TC",0,IF($J1044="Nso",0,VLOOKUP($A1041,'Class-9'!$B$9:$FL$108,162,0)))</f>
        <v>0</v>
      </c>
      <c r="K1065" s="1133"/>
      <c r="L1065" s="259" t="str">
        <f>IF($J1044="TC",0,IF($J1044="Nso",0,VLOOKUP($A1041,'Class-9'!$B$9:$FL$108,163,0)))</f>
        <v/>
      </c>
      <c r="M1065" s="1223" t="str">
        <f>IF($J1044="TC","TC",IF($J1044="Nso","NSO",VLOOKUP($A1041,'Class-9'!$B$9:$FL$108,164,0)))</f>
        <v/>
      </c>
      <c r="N1065" s="1224"/>
      <c r="O1065" s="462" t="str">
        <f>IF($J1044="Nso",0,VLOOKUP($A1041,'Class-9'!$B$9:$FL$108,166,0))</f>
        <v/>
      </c>
    </row>
    <row r="1066" spans="1:15" ht="33.75" customHeight="1">
      <c r="A1066" s="1138"/>
      <c r="B1066" s="417" t="s">
        <v>200</v>
      </c>
      <c r="C1066" s="1061" t="s">
        <v>64</v>
      </c>
      <c r="D1066" s="1062"/>
      <c r="E1066" s="1062"/>
      <c r="F1066" s="1062"/>
      <c r="G1066" s="1062"/>
      <c r="H1066" s="1063"/>
      <c r="I1066" s="1064" t="s">
        <v>65</v>
      </c>
      <c r="J1066" s="1065"/>
      <c r="K1066" s="1065"/>
      <c r="L1066" s="460">
        <f>VLOOKUP($A1041,'Class-9'!$B$9:$FL$108,157,0)</f>
        <v>0</v>
      </c>
      <c r="M1066" s="1066" t="s">
        <v>121</v>
      </c>
      <c r="N1066" s="1067"/>
      <c r="O1066" s="1068"/>
    </row>
    <row r="1067" spans="1:15" ht="33.75" customHeight="1" thickBot="1">
      <c r="A1067" s="1138"/>
      <c r="B1067" s="417" t="s">
        <v>200</v>
      </c>
      <c r="C1067" s="1069" t="s">
        <v>60</v>
      </c>
      <c r="D1067" s="1070"/>
      <c r="E1067" s="1070"/>
      <c r="F1067" s="1071" t="s">
        <v>192</v>
      </c>
      <c r="G1067" s="1071"/>
      <c r="H1067" s="260" t="s">
        <v>53</v>
      </c>
      <c r="I1067" s="1072" t="s">
        <v>66</v>
      </c>
      <c r="J1067" s="1073"/>
      <c r="K1067" s="1073"/>
      <c r="L1067" s="461">
        <f>VLOOKUP($A1041,'Class-9'!$B$9:$FL$108,158,0)</f>
        <v>0</v>
      </c>
      <c r="M1067" s="1074" t="str">
        <f>IF($J1044="TC",0,IF($J1044="Nso",0,VLOOKUP($A1041,'Class-9'!$B$9:$FL$108,159,0)))</f>
        <v/>
      </c>
      <c r="N1067" s="1075"/>
      <c r="O1067" s="1076"/>
    </row>
    <row r="1068" spans="1:15" ht="33.75" customHeight="1">
      <c r="A1068" s="1138"/>
      <c r="B1068" s="417" t="s">
        <v>200</v>
      </c>
      <c r="C1068" s="1069"/>
      <c r="D1068" s="1070"/>
      <c r="E1068" s="1070"/>
      <c r="F1068" s="1071"/>
      <c r="G1068" s="1071"/>
      <c r="H1068" s="261" t="s">
        <v>119</v>
      </c>
      <c r="I1068" s="1077" t="s">
        <v>67</v>
      </c>
      <c r="J1068" s="1078"/>
      <c r="K1068" s="1078"/>
      <c r="L1068" s="1079">
        <f>IF($J1044="TC","Transferred",IF($J1044="Nso","NameSeparated",VLOOKUP($A1041,'Class-9'!$B$9:$FL$108,167,0)))</f>
        <v>0</v>
      </c>
      <c r="M1068" s="1079"/>
      <c r="N1068" s="1079"/>
      <c r="O1068" s="1080"/>
    </row>
    <row r="1069" spans="1:15" ht="33.75" customHeight="1">
      <c r="A1069" s="1138"/>
      <c r="B1069" s="417" t="s">
        <v>200</v>
      </c>
      <c r="C1069" s="1081" t="str">
        <f>'Class-9'!$DF$3</f>
        <v>Foundation Of Information Tech.</v>
      </c>
      <c r="D1069" s="1082"/>
      <c r="E1069" s="1083"/>
      <c r="F1069" s="1217" t="str">
        <f>IF($J1044="TC",0,IF($J1044="Nso",0,VLOOKUP($A1041,'Class-9'!$B$9:$GP$108,185,0)))</f>
        <v>0/200</v>
      </c>
      <c r="G1069" s="1217"/>
      <c r="H1069" s="463" t="str">
        <f>IF($J1044="TC",0,IF($J1044="Nso",0,VLOOKUP($A1041,'Class-9'!$B$9:$GP$108,120,0)))</f>
        <v/>
      </c>
      <c r="I1069" s="1085" t="s">
        <v>79</v>
      </c>
      <c r="J1069" s="1086"/>
      <c r="K1069" s="1086"/>
      <c r="L1069" s="1087">
        <f>'Class-9'!$T$2</f>
        <v>44676</v>
      </c>
      <c r="M1069" s="1088"/>
      <c r="N1069" s="1088"/>
      <c r="O1069" s="1089"/>
    </row>
    <row r="1070" spans="1:15" ht="33.75" customHeight="1">
      <c r="A1070" s="1138"/>
      <c r="B1070" s="417" t="s">
        <v>200</v>
      </c>
      <c r="C1070" s="1090" t="str">
        <f>'Class-9'!$DR$3</f>
        <v>Health &amp; Phy. Edu.</v>
      </c>
      <c r="D1070" s="1084"/>
      <c r="E1070" s="1084"/>
      <c r="F1070" s="1207" t="str">
        <f>IF($J1044="TC",0,IF($J1044="Nso",0,VLOOKUP($A1041,'Class-9'!$B$9:$GP$108,189,0)))</f>
        <v>0/200</v>
      </c>
      <c r="G1070" s="1208"/>
      <c r="H1070" s="463" t="str">
        <f>IF($J1044="TC",0,IF($J1044="Nso",0,VLOOKUP($A1041,'Class-9'!$B$9:$GP$108,132,0)))</f>
        <v/>
      </c>
      <c r="I1070" s="1091"/>
      <c r="J1070" s="1092"/>
      <c r="K1070" s="1092"/>
      <c r="L1070" s="1092"/>
      <c r="M1070" s="1092"/>
      <c r="N1070" s="1092"/>
      <c r="O1070" s="1093"/>
    </row>
    <row r="1071" spans="1:15" ht="33.75" customHeight="1">
      <c r="A1071" s="1138"/>
      <c r="B1071" s="417" t="s">
        <v>200</v>
      </c>
      <c r="C1071" s="1028" t="str">
        <f>'Class-9'!$ED$3</f>
        <v>S.U.P.W.</v>
      </c>
      <c r="D1071" s="1029"/>
      <c r="E1071" s="1029"/>
      <c r="F1071" s="1207" t="str">
        <f>IF($J1044="TC",0,IF($J1044="Nso",0,VLOOKUP($A1041,'Class-9'!$B$9:$GP$108,193,0)))</f>
        <v>0/100</v>
      </c>
      <c r="G1071" s="1208"/>
      <c r="H1071" s="463" t="str">
        <f>IF($J1044="TC",0,IF($J1044="Nso",0,VLOOKUP($A1041,'Class-9'!$B$9:$GP$108,138,0)))</f>
        <v/>
      </c>
      <c r="I1071" s="1094"/>
      <c r="J1071" s="1095"/>
      <c r="K1071" s="1095"/>
      <c r="L1071" s="1095"/>
      <c r="M1071" s="1095"/>
      <c r="N1071" s="1095"/>
      <c r="O1071" s="1096"/>
    </row>
    <row r="1072" spans="1:15" ht="33.75" customHeight="1">
      <c r="A1072" s="1138"/>
      <c r="B1072" s="417" t="s">
        <v>200</v>
      </c>
      <c r="C1072" s="1028" t="str">
        <f>'Class-9'!$EJ$3</f>
        <v>ART EDUCATION</v>
      </c>
      <c r="D1072" s="1029"/>
      <c r="E1072" s="1029"/>
      <c r="F1072" s="1207" t="str">
        <f>IF($J1043="TC",0,IF($J1043="Nso",0,VLOOKUP($A1041,'Class-9'!$B$9:$GP$108,197,0)))</f>
        <v>0/100</v>
      </c>
      <c r="G1072" s="1208"/>
      <c r="H1072" s="463" t="str">
        <f>IF($J1043="TC",0,IF($J1043="Nso",0,VLOOKUP($A1041,'Class-9'!$B$9:$GP$108,144,0)))</f>
        <v/>
      </c>
      <c r="I1072" s="1032" t="s">
        <v>92</v>
      </c>
      <c r="J1072" s="1033"/>
      <c r="K1072" s="1033"/>
      <c r="L1072" s="1033"/>
      <c r="M1072" s="1033"/>
      <c r="N1072" s="1033"/>
      <c r="O1072" s="1034"/>
    </row>
    <row r="1073" spans="1:16" ht="33.75" customHeight="1" thickBot="1">
      <c r="A1073" s="1138"/>
      <c r="B1073" s="417" t="s">
        <v>200</v>
      </c>
      <c r="C1073" s="1035" t="str">
        <f>'Class-9'!$EP$3</f>
        <v>H &amp; C RAJ</v>
      </c>
      <c r="D1073" s="1036"/>
      <c r="E1073" s="1036"/>
      <c r="F1073" s="1209" t="str">
        <f>IF($J1044="TC",0,IF($J1044="Nso",0,VLOOKUP($A1041,'Class-9'!$B$9:$GU$108,201,0)))</f>
        <v>0/200</v>
      </c>
      <c r="G1073" s="1210"/>
      <c r="H1073" s="464" t="str">
        <f>IF($J1044="TC",0,IF($J1044="Nso",0,VLOOKUP($A1041,'Class-9'!$B$9:$GU$108,156,0)))</f>
        <v/>
      </c>
      <c r="I1073" s="1032" t="s">
        <v>73</v>
      </c>
      <c r="J1073" s="1033"/>
      <c r="K1073" s="1033"/>
      <c r="L1073" s="1033"/>
      <c r="M1073" s="1033"/>
      <c r="N1073" s="1033"/>
      <c r="O1073" s="1034"/>
    </row>
    <row r="1074" spans="1:16" ht="33.75" customHeight="1">
      <c r="A1074" s="1138"/>
      <c r="B1074" s="417" t="s">
        <v>200</v>
      </c>
      <c r="C1074" s="1046" t="s">
        <v>204</v>
      </c>
      <c r="D1074" s="1047"/>
      <c r="E1074" s="1048"/>
      <c r="F1074" s="1211" t="s">
        <v>205</v>
      </c>
      <c r="G1074" s="1212"/>
      <c r="H1074" s="465" t="s">
        <v>34</v>
      </c>
      <c r="I1074" s="1039" t="s">
        <v>74</v>
      </c>
      <c r="J1074" s="1033"/>
      <c r="K1074" s="1033"/>
      <c r="L1074" s="1033"/>
      <c r="M1074" s="1033"/>
      <c r="N1074" s="1033"/>
      <c r="O1074" s="1034"/>
    </row>
    <row r="1075" spans="1:16" ht="33.75" customHeight="1">
      <c r="A1075" s="1138"/>
      <c r="B1075" s="417" t="s">
        <v>200</v>
      </c>
      <c r="C1075" s="1049"/>
      <c r="D1075" s="1050"/>
      <c r="E1075" s="1051"/>
      <c r="F1075" s="1213" t="s">
        <v>206</v>
      </c>
      <c r="G1075" s="1214"/>
      <c r="H1075" s="466" t="s">
        <v>203</v>
      </c>
      <c r="I1075" s="1040" t="s">
        <v>75</v>
      </c>
      <c r="J1075" s="1041"/>
      <c r="K1075" s="1041"/>
      <c r="L1075" s="1041"/>
      <c r="M1075" s="1041"/>
      <c r="N1075" s="1041"/>
      <c r="O1075" s="1042"/>
    </row>
    <row r="1076" spans="1:16" ht="33.75" customHeight="1">
      <c r="A1076" s="1138"/>
      <c r="B1076" s="417" t="s">
        <v>200</v>
      </c>
      <c r="C1076" s="1049"/>
      <c r="D1076" s="1050"/>
      <c r="E1076" s="1051"/>
      <c r="F1076" s="1213" t="s">
        <v>210</v>
      </c>
      <c r="G1076" s="1214"/>
      <c r="H1076" s="466" t="s">
        <v>68</v>
      </c>
      <c r="I1076" s="1043"/>
      <c r="J1076" s="1044"/>
      <c r="K1076" s="1044"/>
      <c r="L1076" s="1044"/>
      <c r="M1076" s="1044"/>
      <c r="N1076" s="1044"/>
      <c r="O1076" s="1045"/>
    </row>
    <row r="1077" spans="1:16" ht="33.75" customHeight="1">
      <c r="A1077" s="1138"/>
      <c r="B1077" s="417" t="s">
        <v>200</v>
      </c>
      <c r="C1077" s="1049"/>
      <c r="D1077" s="1050"/>
      <c r="E1077" s="1051"/>
      <c r="F1077" s="1213" t="s">
        <v>211</v>
      </c>
      <c r="G1077" s="1214"/>
      <c r="H1077" s="466" t="s">
        <v>69</v>
      </c>
      <c r="I1077" s="1043"/>
      <c r="J1077" s="1044"/>
      <c r="K1077" s="1044"/>
      <c r="L1077" s="1044"/>
      <c r="M1077" s="1044"/>
      <c r="N1077" s="1044"/>
      <c r="O1077" s="1045"/>
    </row>
    <row r="1078" spans="1:16" ht="33.75" customHeight="1">
      <c r="A1078" s="1138"/>
      <c r="B1078" s="417" t="s">
        <v>200</v>
      </c>
      <c r="C1078" s="1049"/>
      <c r="D1078" s="1050"/>
      <c r="E1078" s="1051"/>
      <c r="F1078" s="1213" t="s">
        <v>120</v>
      </c>
      <c r="G1078" s="1214"/>
      <c r="H1078" s="466" t="s">
        <v>71</v>
      </c>
      <c r="I1078" s="1022" t="s">
        <v>93</v>
      </c>
      <c r="J1078" s="1023"/>
      <c r="K1078" s="1023"/>
      <c r="L1078" s="1023"/>
      <c r="M1078" s="1023"/>
      <c r="N1078" s="1023"/>
      <c r="O1078" s="1024"/>
    </row>
    <row r="1079" spans="1:16" ht="33.75" customHeight="1" thickBot="1">
      <c r="A1079" s="1138"/>
      <c r="B1079" s="418" t="s">
        <v>200</v>
      </c>
      <c r="C1079" s="1052"/>
      <c r="D1079" s="1053"/>
      <c r="E1079" s="1054"/>
      <c r="F1079" s="1215" t="s">
        <v>208</v>
      </c>
      <c r="G1079" s="1216"/>
      <c r="H1079" s="467" t="s">
        <v>70</v>
      </c>
      <c r="I1079" s="1025"/>
      <c r="J1079" s="1026"/>
      <c r="K1079" s="1026"/>
      <c r="L1079" s="1026"/>
      <c r="M1079" s="1026"/>
      <c r="N1079" s="1026"/>
      <c r="O1079" s="1027"/>
    </row>
    <row r="1080" spans="1:16" ht="121.5" customHeight="1" thickTop="1">
      <c r="A1080" s="437" t="s">
        <v>191</v>
      </c>
    </row>
    <row r="1081" spans="1:16" ht="24.75" customHeight="1" thickBot="1">
      <c r="A1081" s="471">
        <f>A1041+1</f>
        <v>28</v>
      </c>
      <c r="B1081" s="1137" t="s">
        <v>56</v>
      </c>
      <c r="C1081" s="1137"/>
      <c r="D1081" s="1137"/>
      <c r="E1081" s="1137"/>
      <c r="F1081" s="1137"/>
      <c r="G1081" s="1137"/>
      <c r="H1081" s="1137"/>
      <c r="I1081" s="1137"/>
      <c r="J1081" s="1137"/>
      <c r="K1081" s="1137"/>
      <c r="L1081" s="1137"/>
      <c r="M1081" s="1137"/>
      <c r="N1081" s="1137"/>
      <c r="O1081" s="1137"/>
    </row>
    <row r="1082" spans="1:16" s="430" customFormat="1" ht="66" customHeight="1" thickTop="1">
      <c r="A1082" s="1138"/>
      <c r="B1082" s="1139"/>
      <c r="C1082" s="1140"/>
      <c r="D1082" s="1225" t="str">
        <f>Master!$E$8</f>
        <v>Govt. Sr. Secondary School Raimalwada</v>
      </c>
      <c r="E1082" s="1226"/>
      <c r="F1082" s="1226"/>
      <c r="G1082" s="1226"/>
      <c r="H1082" s="1226"/>
      <c r="I1082" s="1226"/>
      <c r="J1082" s="1226"/>
      <c r="K1082" s="1226"/>
      <c r="L1082" s="1226"/>
      <c r="M1082" s="1226"/>
      <c r="N1082" s="1226"/>
      <c r="O1082" s="1227"/>
    </row>
    <row r="1083" spans="1:16" ht="26.25" customHeight="1" thickBot="1">
      <c r="A1083" s="1138"/>
      <c r="B1083" s="1141"/>
      <c r="C1083" s="1142"/>
      <c r="D1083" s="1146" t="str">
        <f>Master!$E$11</f>
        <v>P.S.-Bapini (Jodhpur)</v>
      </c>
      <c r="E1083" s="1147"/>
      <c r="F1083" s="1147"/>
      <c r="G1083" s="1147"/>
      <c r="H1083" s="1147"/>
      <c r="I1083" s="1147"/>
      <c r="J1083" s="1147"/>
      <c r="K1083" s="1147"/>
      <c r="L1083" s="1147"/>
      <c r="M1083" s="1147"/>
      <c r="N1083" s="1147"/>
      <c r="O1083" s="1148"/>
    </row>
    <row r="1084" spans="1:16" ht="21.75" customHeight="1">
      <c r="A1084" s="1138"/>
      <c r="B1084" s="262"/>
      <c r="C1084" s="1149" t="s">
        <v>183</v>
      </c>
      <c r="D1084" s="1150"/>
      <c r="E1084" s="1150"/>
      <c r="F1084" s="1150"/>
      <c r="G1084" s="1151"/>
      <c r="H1084" s="1158" t="s">
        <v>156</v>
      </c>
      <c r="I1084" s="1158"/>
      <c r="J1084" s="1161">
        <f>VLOOKUP($A1081,'Class-9'!$B$9:$K$108,6)</f>
        <v>0</v>
      </c>
      <c r="K1084" s="1162"/>
      <c r="L1084" s="1167" t="s">
        <v>76</v>
      </c>
      <c r="M1084" s="1168"/>
      <c r="N1084" s="1169" t="str">
        <f>Master!$E$14</f>
        <v>08151106901</v>
      </c>
      <c r="O1084" s="1170"/>
    </row>
    <row r="1085" spans="1:16" ht="21.75" customHeight="1">
      <c r="A1085" s="1138"/>
      <c r="B1085" s="37"/>
      <c r="C1085" s="1152"/>
      <c r="D1085" s="1153"/>
      <c r="E1085" s="1153"/>
      <c r="F1085" s="1153"/>
      <c r="G1085" s="1154"/>
      <c r="H1085" s="1159"/>
      <c r="I1085" s="1159"/>
      <c r="J1085" s="1163"/>
      <c r="K1085" s="1164"/>
      <c r="L1085" s="1171" t="s">
        <v>72</v>
      </c>
      <c r="M1085" s="1172"/>
      <c r="N1085" s="1172"/>
      <c r="O1085" s="1173"/>
      <c r="P1085" s="104" t="s">
        <v>191</v>
      </c>
    </row>
    <row r="1086" spans="1:16" ht="21.75" customHeight="1" thickBot="1">
      <c r="A1086" s="1138"/>
      <c r="B1086" s="37"/>
      <c r="C1086" s="1155"/>
      <c r="D1086" s="1156"/>
      <c r="E1086" s="1156"/>
      <c r="F1086" s="1156"/>
      <c r="G1086" s="1157"/>
      <c r="H1086" s="1160"/>
      <c r="I1086" s="1160"/>
      <c r="J1086" s="1165"/>
      <c r="K1086" s="1166"/>
      <c r="L1086" s="1174" t="s">
        <v>57</v>
      </c>
      <c r="M1086" s="1175"/>
      <c r="N1086" s="1176" t="str">
        <f>Master!$E$6</f>
        <v>2021-22</v>
      </c>
      <c r="O1086" s="1177"/>
    </row>
    <row r="1087" spans="1:16" ht="33.75" customHeight="1">
      <c r="A1087" s="1138"/>
      <c r="B1087" s="417" t="s">
        <v>200</v>
      </c>
      <c r="C1087" s="1228" t="s">
        <v>22</v>
      </c>
      <c r="D1087" s="1229"/>
      <c r="E1087" s="1229"/>
      <c r="F1087" s="1230"/>
      <c r="G1087" s="438" t="s">
        <v>181</v>
      </c>
      <c r="H1087" s="1231">
        <f>VLOOKUP($A1081,'Class-9'!$B$9:$FL$108,4,0)</f>
        <v>0</v>
      </c>
      <c r="I1087" s="1231"/>
      <c r="J1087" s="1231"/>
      <c r="K1087" s="1231"/>
      <c r="L1087" s="1231"/>
      <c r="M1087" s="1231"/>
      <c r="N1087" s="1231"/>
      <c r="O1087" s="1232"/>
    </row>
    <row r="1088" spans="1:16" ht="33.75" customHeight="1">
      <c r="A1088" s="1138"/>
      <c r="B1088" s="417" t="s">
        <v>200</v>
      </c>
      <c r="C1088" s="1233" t="s">
        <v>24</v>
      </c>
      <c r="D1088" s="1234"/>
      <c r="E1088" s="1234"/>
      <c r="F1088" s="1235"/>
      <c r="G1088" s="439" t="s">
        <v>181</v>
      </c>
      <c r="H1088" s="1236">
        <f>VLOOKUP($A1081,'Class-9'!$B$9:$FL$108,7,0)</f>
        <v>0</v>
      </c>
      <c r="I1088" s="1236"/>
      <c r="J1088" s="1236"/>
      <c r="K1088" s="1236"/>
      <c r="L1088" s="1236"/>
      <c r="M1088" s="1236"/>
      <c r="N1088" s="1236"/>
      <c r="O1088" s="1237"/>
    </row>
    <row r="1089" spans="1:15" ht="33.75" customHeight="1">
      <c r="A1089" s="1138"/>
      <c r="B1089" s="417" t="s">
        <v>200</v>
      </c>
      <c r="C1089" s="1233" t="s">
        <v>25</v>
      </c>
      <c r="D1089" s="1234"/>
      <c r="E1089" s="1234"/>
      <c r="F1089" s="1235"/>
      <c r="G1089" s="439" t="s">
        <v>181</v>
      </c>
      <c r="H1089" s="1236">
        <f>VLOOKUP($A1081,'Class-9'!$B$9:$FL$108,8,0)</f>
        <v>0</v>
      </c>
      <c r="I1089" s="1236"/>
      <c r="J1089" s="1236"/>
      <c r="K1089" s="1236"/>
      <c r="L1089" s="1236"/>
      <c r="M1089" s="1236"/>
      <c r="N1089" s="1236"/>
      <c r="O1089" s="1237"/>
    </row>
    <row r="1090" spans="1:15" ht="33.75" customHeight="1">
      <c r="A1090" s="1138"/>
      <c r="B1090" s="417" t="s">
        <v>200</v>
      </c>
      <c r="C1090" s="1233" t="s">
        <v>58</v>
      </c>
      <c r="D1090" s="1234"/>
      <c r="E1090" s="1234"/>
      <c r="F1090" s="1235"/>
      <c r="G1090" s="439" t="s">
        <v>181</v>
      </c>
      <c r="H1090" s="1236">
        <f>VLOOKUP($A1081,'Class-9'!$B$9:$FL$108,9,0)</f>
        <v>0</v>
      </c>
      <c r="I1090" s="1236"/>
      <c r="J1090" s="1236"/>
      <c r="K1090" s="1236"/>
      <c r="L1090" s="1236"/>
      <c r="M1090" s="1236"/>
      <c r="N1090" s="1236"/>
      <c r="O1090" s="1237"/>
    </row>
    <row r="1091" spans="1:15" ht="33.75" customHeight="1">
      <c r="A1091" s="1138"/>
      <c r="B1091" s="417" t="s">
        <v>200</v>
      </c>
      <c r="C1091" s="1233" t="s">
        <v>59</v>
      </c>
      <c r="D1091" s="1234"/>
      <c r="E1091" s="1234"/>
      <c r="F1091" s="1235"/>
      <c r="G1091" s="439" t="s">
        <v>181</v>
      </c>
      <c r="H1091" s="1238" t="str">
        <f>CONCATENATE('Class-9'!$G$4,'Class-9'!$J$4)</f>
        <v>9(A)</v>
      </c>
      <c r="I1091" s="1236"/>
      <c r="J1091" s="1236"/>
      <c r="K1091" s="1236"/>
      <c r="L1091" s="1236"/>
      <c r="M1091" s="1236"/>
      <c r="N1091" s="1236"/>
      <c r="O1091" s="1237"/>
    </row>
    <row r="1092" spans="1:15" ht="33.75" customHeight="1" thickBot="1">
      <c r="A1092" s="1138"/>
      <c r="B1092" s="417" t="s">
        <v>200</v>
      </c>
      <c r="C1092" s="1239" t="s">
        <v>27</v>
      </c>
      <c r="D1092" s="1240"/>
      <c r="E1092" s="1240"/>
      <c r="F1092" s="1241"/>
      <c r="G1092" s="440" t="s">
        <v>181</v>
      </c>
      <c r="H1092" s="1242">
        <f>VLOOKUP($A1081,'Class-9'!$B$9:$FL$108,10,0)</f>
        <v>0</v>
      </c>
      <c r="I1092" s="1242"/>
      <c r="J1092" s="1242"/>
      <c r="K1092" s="1242"/>
      <c r="L1092" s="1242"/>
      <c r="M1092" s="1242"/>
      <c r="N1092" s="1242"/>
      <c r="O1092" s="1243"/>
    </row>
    <row r="1093" spans="1:15" ht="33.75" customHeight="1">
      <c r="A1093" s="1138"/>
      <c r="B1093" s="417" t="s">
        <v>200</v>
      </c>
      <c r="C1093" s="1244" t="s">
        <v>60</v>
      </c>
      <c r="D1093" s="1245"/>
      <c r="E1093" s="1248" t="s">
        <v>81</v>
      </c>
      <c r="F1093" s="1248" t="s">
        <v>82</v>
      </c>
      <c r="G1093" s="1250" t="s">
        <v>32</v>
      </c>
      <c r="H1093" s="1252" t="s">
        <v>61</v>
      </c>
      <c r="I1093" s="1252"/>
      <c r="J1093" s="1253"/>
      <c r="K1093" s="1254" t="s">
        <v>97</v>
      </c>
      <c r="L1093" s="1255"/>
      <c r="M1093" s="1256"/>
      <c r="N1093" s="1248" t="s">
        <v>88</v>
      </c>
      <c r="O1093" s="1218" t="s">
        <v>118</v>
      </c>
    </row>
    <row r="1094" spans="1:15" ht="33.75" customHeight="1">
      <c r="A1094" s="1138"/>
      <c r="B1094" s="417" t="s">
        <v>200</v>
      </c>
      <c r="C1094" s="1246"/>
      <c r="D1094" s="1247"/>
      <c r="E1094" s="1249"/>
      <c r="F1094" s="1249"/>
      <c r="G1094" s="1251"/>
      <c r="H1094" s="468" t="s">
        <v>31</v>
      </c>
      <c r="I1094" s="470" t="s">
        <v>194</v>
      </c>
      <c r="J1094" s="469" t="s">
        <v>32</v>
      </c>
      <c r="K1094" s="468" t="s">
        <v>31</v>
      </c>
      <c r="L1094" s="470" t="s">
        <v>194</v>
      </c>
      <c r="M1094" s="469" t="s">
        <v>32</v>
      </c>
      <c r="N1094" s="1249"/>
      <c r="O1094" s="1219"/>
    </row>
    <row r="1095" spans="1:15" ht="48" customHeight="1" thickBot="1">
      <c r="A1095" s="1138"/>
      <c r="B1095" s="417" t="s">
        <v>200</v>
      </c>
      <c r="C1095" s="1102" t="s">
        <v>62</v>
      </c>
      <c r="D1095" s="1103"/>
      <c r="E1095" s="441">
        <f>'Class-9'!$L$7</f>
        <v>10</v>
      </c>
      <c r="F1095" s="441">
        <f>'Class-9'!$M$7</f>
        <v>10</v>
      </c>
      <c r="G1095" s="442">
        <f>SUM(E1095:F1095)</f>
        <v>20</v>
      </c>
      <c r="H1095" s="441">
        <f>'Class-9'!$O$7</f>
        <v>24</v>
      </c>
      <c r="I1095" s="441">
        <f>'Class-9'!$P$7</f>
        <v>6</v>
      </c>
      <c r="J1095" s="442">
        <f>SUM(H1095:I1095)</f>
        <v>30</v>
      </c>
      <c r="K1095" s="441">
        <f>'Class-9'!$R$7</f>
        <v>40</v>
      </c>
      <c r="L1095" s="441">
        <f>'Class-9'!$S$7</f>
        <v>10</v>
      </c>
      <c r="M1095" s="442">
        <f>SUM(K1095:L1095)</f>
        <v>50</v>
      </c>
      <c r="N1095" s="441">
        <f>SUM(G1095,J1095,M1095)</f>
        <v>100</v>
      </c>
      <c r="O1095" s="1220"/>
    </row>
    <row r="1096" spans="1:15" ht="48" customHeight="1">
      <c r="A1096" s="1138"/>
      <c r="B1096" s="417" t="s">
        <v>200</v>
      </c>
      <c r="C1096" s="1104" t="str">
        <f>'Class-9'!$L$3</f>
        <v>HINDI</v>
      </c>
      <c r="D1096" s="1105"/>
      <c r="E1096" s="443">
        <f>IF($J1084="TC",0,IF($J1084="Nso",0,VLOOKUP($A1081,'Class-9'!$B$9:$FL$108,11,0)))</f>
        <v>0</v>
      </c>
      <c r="F1096" s="443">
        <f>IF($J1084="TC",0,IF($J1084="Nso",0,VLOOKUP($A1081,'Class-9'!$B$9:$FL$108,12,0)))</f>
        <v>0</v>
      </c>
      <c r="G1096" s="444">
        <f t="shared" ref="G1096:G1103" si="108">SUM(E1096:F1096)</f>
        <v>0</v>
      </c>
      <c r="H1096" s="443">
        <f>IF($J1084="TC",0,IF($J1084="Nso",0,VLOOKUP($A1081,'Class-9'!$B$9:$FL$108,14,0)))</f>
        <v>0</v>
      </c>
      <c r="I1096" s="443">
        <f>IF($J1084="TC",0,IF($J1084="Nso",0,VLOOKUP($A1081,'Class-9'!$B$9:$FL$108,15,0)))</f>
        <v>0</v>
      </c>
      <c r="J1096" s="444">
        <f t="shared" ref="J1096:J1103" si="109">SUM(H1096:I1096)</f>
        <v>0</v>
      </c>
      <c r="K1096" s="443">
        <f>IF($J1084="TC",0,IF($J1084="Nso",0,VLOOKUP($A1081,'Class-9'!$B$9:$FL$108,17,0)))</f>
        <v>0</v>
      </c>
      <c r="L1096" s="443">
        <f>IF($J1084="Nso",0,VLOOKUP($A1081,'Class-9'!$B$9:$FL$108,18,0))</f>
        <v>0</v>
      </c>
      <c r="M1096" s="444">
        <f t="shared" ref="M1096:M1103" si="110">SUM(K1096:L1096)</f>
        <v>0</v>
      </c>
      <c r="N1096" s="443">
        <f t="shared" ref="N1096:N1103" si="111">SUM(G1096,J1096,M1096)</f>
        <v>0</v>
      </c>
      <c r="O1096" s="457" t="str">
        <f>IF($J1084="TC",0,IF($J1084="Nso",0,VLOOKUP($A1081,'Class-9'!$B$9:$FL$108,24,0)))</f>
        <v/>
      </c>
    </row>
    <row r="1097" spans="1:15" ht="48" customHeight="1" thickBot="1">
      <c r="A1097" s="1138"/>
      <c r="B1097" s="417" t="s">
        <v>200</v>
      </c>
      <c r="C1097" s="1106" t="str">
        <f>'Class-9'!$Z$3</f>
        <v>ENGLISH</v>
      </c>
      <c r="D1097" s="1107"/>
      <c r="E1097" s="445">
        <f>IF($J1084="TC",0,IF($J1084="Nso",0,VLOOKUP($A1081,'Class-9'!$B$9:$FL$108,25,0)))</f>
        <v>0</v>
      </c>
      <c r="F1097" s="445">
        <f>IF($J1084="TC",0,IF($J1084="Nso",0,VLOOKUP($A1081,'Class-9'!$B$9:$FL$108,26,0)))</f>
        <v>0</v>
      </c>
      <c r="G1097" s="446">
        <f t="shared" si="108"/>
        <v>0</v>
      </c>
      <c r="H1097" s="447">
        <f>IF($J1084="TC",0,IF($J1084="Nso",0,VLOOKUP($A1081,'Class-9'!$B$9:$FL$108,28,0)))</f>
        <v>0</v>
      </c>
      <c r="I1097" s="445">
        <f>IF($J1084="TC",0,IF($J1084="Nso",0,VLOOKUP($A1081,'Class-9'!$B$9:$FL$108,29,0)))</f>
        <v>0</v>
      </c>
      <c r="J1097" s="446">
        <f t="shared" si="109"/>
        <v>0</v>
      </c>
      <c r="K1097" s="445">
        <f>IF($J1084="TC",0,IF($J1084="Nso",0,VLOOKUP($A1081,'Class-9'!$B$9:$FL$108,31,0)))</f>
        <v>0</v>
      </c>
      <c r="L1097" s="445">
        <f>IF($J1084="Nso",0,VLOOKUP($A1081,'Class-9'!$B$9:$FL$108,32,0))</f>
        <v>0</v>
      </c>
      <c r="M1097" s="446">
        <f t="shared" si="110"/>
        <v>0</v>
      </c>
      <c r="N1097" s="445">
        <f t="shared" si="111"/>
        <v>0</v>
      </c>
      <c r="O1097" s="458" t="str">
        <f>IF($J1084="TC",0,IF($J1084="Nso",0,VLOOKUP($A1081,'Class-9'!$B$9:$FL$108,38,0)))</f>
        <v/>
      </c>
    </row>
    <row r="1098" spans="1:15" ht="48" customHeight="1" thickBot="1">
      <c r="A1098" s="1138"/>
      <c r="B1098" s="417" t="s">
        <v>200</v>
      </c>
      <c r="C1098" s="1108" t="s">
        <v>62</v>
      </c>
      <c r="D1098" s="1109"/>
      <c r="E1098" s="448">
        <f>'Class-9'!$AN$7</f>
        <v>20</v>
      </c>
      <c r="F1098" s="448">
        <f>'Class-9'!$AO$7</f>
        <v>20</v>
      </c>
      <c r="G1098" s="449">
        <f t="shared" si="108"/>
        <v>40</v>
      </c>
      <c r="H1098" s="448">
        <f>'Class-9'!$AQ$7</f>
        <v>48</v>
      </c>
      <c r="I1098" s="448">
        <f>'Class-9'!$AR$7</f>
        <v>12</v>
      </c>
      <c r="J1098" s="449">
        <f t="shared" si="109"/>
        <v>60</v>
      </c>
      <c r="K1098" s="448">
        <f>'Class-9'!$AT$7</f>
        <v>80</v>
      </c>
      <c r="L1098" s="448">
        <f>'Class-9'!$AU$7</f>
        <v>20</v>
      </c>
      <c r="M1098" s="449">
        <f t="shared" si="110"/>
        <v>100</v>
      </c>
      <c r="N1098" s="448">
        <f t="shared" si="111"/>
        <v>200</v>
      </c>
      <c r="O1098" s="427" t="s">
        <v>201</v>
      </c>
    </row>
    <row r="1099" spans="1:15" ht="48" customHeight="1">
      <c r="A1099" s="1138"/>
      <c r="B1099" s="417" t="s">
        <v>200</v>
      </c>
      <c r="C1099" s="1110" t="str">
        <f>'Class-9'!$AN$3</f>
        <v>SANSKRIT-I</v>
      </c>
      <c r="D1099" s="1111"/>
      <c r="E1099" s="443">
        <f>IF($J1084="TC",0,IF($J1084="Nso",0,VLOOKUP($A1081,'Class-9'!$B$9:$FL$108,39,0)))</f>
        <v>0</v>
      </c>
      <c r="F1099" s="443">
        <f>IF($J1084="TC",0,IF($J1084="TC",0,IF($J1084="Nso",0,VLOOKUP($A1081,'Class-9'!$B$9:$FL$108,40,0))))</f>
        <v>0</v>
      </c>
      <c r="G1099" s="450">
        <f t="shared" si="108"/>
        <v>0</v>
      </c>
      <c r="H1099" s="451">
        <f>IF($J1084="TC",0,IF($J1084="Nso",0,VLOOKUP($A1081,'Class-9'!$B$9:$FL$108,42,0)))</f>
        <v>0</v>
      </c>
      <c r="I1099" s="443">
        <f>IF($J1084="TC",0,IF($J1084="Nso",0,VLOOKUP($A1081,'Class-9'!$B$9:$FL$108,43,0)))</f>
        <v>0</v>
      </c>
      <c r="J1099" s="450">
        <f t="shared" si="109"/>
        <v>0</v>
      </c>
      <c r="K1099" s="443">
        <f>IF($J1084="TC",0,IF($J1084="Nso",0,VLOOKUP($A1081,'Class-9'!$B$9:$FL$108,45,0)))</f>
        <v>0</v>
      </c>
      <c r="L1099" s="443">
        <f>IF($J1084="Nso",0,VLOOKUP($A1081,'Class-9'!$B$9:$FL$108,46,0))</f>
        <v>0</v>
      </c>
      <c r="M1099" s="450">
        <f t="shared" si="110"/>
        <v>0</v>
      </c>
      <c r="N1099" s="443">
        <f t="shared" si="111"/>
        <v>0</v>
      </c>
      <c r="O1099" s="457" t="str">
        <f>IF($J1084="TC",0,IF($J1084="Nso",0,VLOOKUP($A1081,'Class-9'!$B$9:$FL$108,52,0)))</f>
        <v/>
      </c>
    </row>
    <row r="1100" spans="1:15" ht="48" customHeight="1">
      <c r="A1100" s="1138"/>
      <c r="B1100" s="417" t="s">
        <v>200</v>
      </c>
      <c r="C1100" s="1112" t="str">
        <f>'Class-9'!$BB$3</f>
        <v>SANSKRIT-II</v>
      </c>
      <c r="D1100" s="1113"/>
      <c r="E1100" s="443">
        <f>IF($J1084="TC",0,IF($J1084="Nso",0,VLOOKUP($A1081,'Class-9'!$B$9:$FL$108,53,0)))</f>
        <v>0</v>
      </c>
      <c r="F1100" s="443">
        <f>IF($J1084="TC",0,IF($J1084="Nso",0,VLOOKUP($A1081,'Class-9'!$B$9:$FL$108,54,0)))</f>
        <v>0</v>
      </c>
      <c r="G1100" s="452">
        <f t="shared" si="108"/>
        <v>0</v>
      </c>
      <c r="H1100" s="453">
        <f>IF($J1084="TC",0,IF($J1084="Nso",0,VLOOKUP($A1081,'Class-9'!$B$9:$FL$108,56,0)))</f>
        <v>0</v>
      </c>
      <c r="I1100" s="443">
        <f>IF($J1084="TC",0,IF($J1084="Nso",0,VLOOKUP($A1081,'Class-9'!$B$9:$FL$108,57,0)))</f>
        <v>0</v>
      </c>
      <c r="J1100" s="452">
        <f t="shared" si="109"/>
        <v>0</v>
      </c>
      <c r="K1100" s="443">
        <f>IF($J1084="TC",0,IF($J1084="Nso",0,VLOOKUP($A1081,'Class-9'!$B$9:$FL$108,59,0)))</f>
        <v>0</v>
      </c>
      <c r="L1100" s="443">
        <f>IF($J1084="Nso",0,VLOOKUP($A1081,'Class-9'!$B$9:$FL$108,60,0))</f>
        <v>0</v>
      </c>
      <c r="M1100" s="452">
        <f t="shared" si="110"/>
        <v>0</v>
      </c>
      <c r="N1100" s="443">
        <f t="shared" si="111"/>
        <v>0</v>
      </c>
      <c r="O1100" s="457" t="str">
        <f>IF($J1084="TC",0,IF($J1084="Nso",0,VLOOKUP($A1081,'Class-9'!$B$9:$FL$108,66,0)))</f>
        <v/>
      </c>
    </row>
    <row r="1101" spans="1:15" ht="48" customHeight="1">
      <c r="A1101" s="1138"/>
      <c r="B1101" s="417" t="s">
        <v>200</v>
      </c>
      <c r="C1101" s="1112" t="str">
        <f>'Class-9'!$BP$3</f>
        <v>MATHEMATICS</v>
      </c>
      <c r="D1101" s="1113"/>
      <c r="E1101" s="443">
        <f>IF($J1084="TC",0,IF($J1084="Nso",0,VLOOKUP($A1081,'Class-9'!$B$9:$FL$108,67,0)))</f>
        <v>0</v>
      </c>
      <c r="F1101" s="443">
        <f>IF($J1084="TC",0,IF($J1084="Nso",0,VLOOKUP($A1081,'Class-9'!$B$9:$FL$108,68,0)))</f>
        <v>0</v>
      </c>
      <c r="G1101" s="452">
        <f t="shared" si="108"/>
        <v>0</v>
      </c>
      <c r="H1101" s="453">
        <f>IF($J1084="TC",0,IF($J1084="Nso",0,VLOOKUP($A1081,'Class-9'!$B$9:$FL$108,70,0)))</f>
        <v>0</v>
      </c>
      <c r="I1101" s="443">
        <f>IF($J1084="TC",0,IF($J1084="Nso",0,VLOOKUP($A1081,'Class-9'!$B$9:$FL$108,71,0)))</f>
        <v>0</v>
      </c>
      <c r="J1101" s="452">
        <f t="shared" si="109"/>
        <v>0</v>
      </c>
      <c r="K1101" s="443">
        <f>IF($J1084="TC",0,IF($J1084="Nso",0,VLOOKUP($A1081,'Class-9'!$B$9:$FL$108,73,0)))</f>
        <v>0</v>
      </c>
      <c r="L1101" s="443">
        <f>IF($J1084="Nso",0,VLOOKUP($A1081,'Class-9'!$B$9:$FL$108,74,0))</f>
        <v>0</v>
      </c>
      <c r="M1101" s="452">
        <f t="shared" si="110"/>
        <v>0</v>
      </c>
      <c r="N1101" s="443">
        <f t="shared" si="111"/>
        <v>0</v>
      </c>
      <c r="O1101" s="457" t="str">
        <f>IF($J1084="TC",0,IF($J1084="Nso",0,VLOOKUP($A1081,'Class-9'!$B$9:$FL$108,80,0)))</f>
        <v/>
      </c>
    </row>
    <row r="1102" spans="1:15" ht="48" customHeight="1">
      <c r="A1102" s="1138"/>
      <c r="B1102" s="417" t="s">
        <v>200</v>
      </c>
      <c r="C1102" s="1114" t="str">
        <f>'Class-9'!$CD$3</f>
        <v>SCIENCE</v>
      </c>
      <c r="D1102" s="1115"/>
      <c r="E1102" s="454">
        <f>IF($J1084="TC",0,IF($J1084="Nso",0,VLOOKUP($A1081,'Class-9'!$B$9:$FL$108,81,0)))</f>
        <v>0</v>
      </c>
      <c r="F1102" s="454">
        <f>IF($J1084="TC",0,IF($J1084="Nso",0,VLOOKUP($A1081,'Class-9'!$B$9:$FL$108,82,0)))</f>
        <v>0</v>
      </c>
      <c r="G1102" s="455">
        <f t="shared" si="108"/>
        <v>0</v>
      </c>
      <c r="H1102" s="456">
        <f>IF($J1084="TC",0,IF($J1084="Nso",0,VLOOKUP($A1081,'Class-9'!$B$9:$FL$108,84,0)))</f>
        <v>0</v>
      </c>
      <c r="I1102" s="454">
        <f>IF($J1084="TC",0,IF($J1084="Nso",0,VLOOKUP($A1081,'Class-9'!$B$9:$FL$108,85,0)))</f>
        <v>0</v>
      </c>
      <c r="J1102" s="455">
        <f t="shared" si="109"/>
        <v>0</v>
      </c>
      <c r="K1102" s="454">
        <f>IF($J1084="TC",0,IF($J1084="Nso",0,VLOOKUP($A1081,'Class-9'!$B$9:$FL$108,87,0)))</f>
        <v>0</v>
      </c>
      <c r="L1102" s="454">
        <f>IF($J1084="Nso",0,VLOOKUP($A1081,'Class-9'!$B$9:$FL$108,88,0))</f>
        <v>0</v>
      </c>
      <c r="M1102" s="455">
        <f t="shared" si="110"/>
        <v>0</v>
      </c>
      <c r="N1102" s="454">
        <f t="shared" si="111"/>
        <v>0</v>
      </c>
      <c r="O1102" s="459" t="str">
        <f>IF($J1084="TC",0,IF($J1084="Nso",0,VLOOKUP($A1081,'Class-9'!$B$9:$FL$108,94,0)))</f>
        <v/>
      </c>
    </row>
    <row r="1103" spans="1:15" ht="48" customHeight="1" thickBot="1">
      <c r="A1103" s="1138"/>
      <c r="B1103" s="417" t="s">
        <v>200</v>
      </c>
      <c r="C1103" s="1114" t="str">
        <f>'Class-9'!$CR$3</f>
        <v>SOCIAL SCIENCE</v>
      </c>
      <c r="D1103" s="1115"/>
      <c r="E1103" s="454">
        <f>IF($J1085="TC",0,IF($J1084="Nso",0,VLOOKUP($A1081,'Class-9'!$B$9:$FL$108,95,0)))</f>
        <v>0</v>
      </c>
      <c r="F1103" s="454">
        <f>IF($J1085="TC",0,IF($J1084="Nso",0,VLOOKUP($A1081,'Class-9'!$B$9:$FL$108,96,0)))</f>
        <v>0</v>
      </c>
      <c r="G1103" s="455">
        <f t="shared" si="108"/>
        <v>0</v>
      </c>
      <c r="H1103" s="456">
        <f>IF($J1085="TC",0,IF($J1084="Nso",0,VLOOKUP($A1081,'Class-9'!$B$9:$FL$108,98,0)))</f>
        <v>0</v>
      </c>
      <c r="I1103" s="454">
        <f>IF($J1085="TC",0,IF($J1084="Nso",0,VLOOKUP($A1081,'Class-9'!$B$9:$FL$108,99,0)))</f>
        <v>0</v>
      </c>
      <c r="J1103" s="455">
        <f t="shared" si="109"/>
        <v>0</v>
      </c>
      <c r="K1103" s="454">
        <f>IF($J1085="TC",0,IF($J1084="Nso",0,VLOOKUP($A1081,'Class-9'!$B$9:$FL$108,101,0)))</f>
        <v>0</v>
      </c>
      <c r="L1103" s="454">
        <f>IF($J1085="Nso",0,VLOOKUP($A1081,'Class-9'!$B$9:$FL$108,102,0))</f>
        <v>0</v>
      </c>
      <c r="M1103" s="455">
        <f t="shared" si="110"/>
        <v>0</v>
      </c>
      <c r="N1103" s="454">
        <f t="shared" si="111"/>
        <v>0</v>
      </c>
      <c r="O1103" s="459" t="str">
        <f>IF($J1085="TC",0,IF($J1084="Nso",0,VLOOKUP($A1081,'Class-9'!$B$9:$FL$108,108,0)))</f>
        <v/>
      </c>
    </row>
    <row r="1104" spans="1:15" ht="33.75" customHeight="1">
      <c r="A1104" s="1138"/>
      <c r="B1104" s="417" t="s">
        <v>200</v>
      </c>
      <c r="C1104" s="1116" t="s">
        <v>89</v>
      </c>
      <c r="D1104" s="1117"/>
      <c r="E1104" s="1118"/>
      <c r="F1104" s="1122" t="s">
        <v>90</v>
      </c>
      <c r="G1104" s="1123"/>
      <c r="H1104" s="1124" t="s">
        <v>91</v>
      </c>
      <c r="I1104" s="1125"/>
      <c r="J1104" s="1126" t="s">
        <v>47</v>
      </c>
      <c r="K1104" s="1127"/>
      <c r="L1104" s="415" t="s">
        <v>111</v>
      </c>
      <c r="M1104" s="1221" t="s">
        <v>45</v>
      </c>
      <c r="N1104" s="1222"/>
      <c r="O1104" s="416" t="s">
        <v>49</v>
      </c>
    </row>
    <row r="1105" spans="1:15" ht="33.75" customHeight="1" thickBot="1">
      <c r="A1105" s="1138"/>
      <c r="B1105" s="417" t="s">
        <v>200</v>
      </c>
      <c r="C1105" s="1119"/>
      <c r="D1105" s="1120"/>
      <c r="E1105" s="1121"/>
      <c r="F1105" s="1130">
        <f>IF($J1084="TC",0,IF($J1084="Nso",0,VLOOKUP($A1081,'Class-9'!$B$9:$FL$108,160,0)))</f>
        <v>0</v>
      </c>
      <c r="G1105" s="1131"/>
      <c r="H1105" s="1130">
        <f>IF($J1084="TC",0,IF($J1084="Nso",0,VLOOKUP($A1081,'Class-9'!$B$9:$FL$108,161,0)))</f>
        <v>0</v>
      </c>
      <c r="I1105" s="1131"/>
      <c r="J1105" s="1132">
        <f>IF($J1084="TC",0,IF($J1084="Nso",0,VLOOKUP($A1081,'Class-9'!$B$9:$FL$108,162,0)))</f>
        <v>0</v>
      </c>
      <c r="K1105" s="1133"/>
      <c r="L1105" s="259" t="str">
        <f>IF($J1084="TC",0,IF($J1084="Nso",0,VLOOKUP($A1081,'Class-9'!$B$9:$FL$108,163,0)))</f>
        <v/>
      </c>
      <c r="M1105" s="1223" t="str">
        <f>IF($J1084="TC","TC",IF($J1084="Nso","NSO",VLOOKUP($A1081,'Class-9'!$B$9:$FL$108,164,0)))</f>
        <v/>
      </c>
      <c r="N1105" s="1224"/>
      <c r="O1105" s="462" t="str">
        <f>IF($J1084="Nso",0,VLOOKUP($A1081,'Class-9'!$B$9:$FL$108,166,0))</f>
        <v/>
      </c>
    </row>
    <row r="1106" spans="1:15" ht="33.75" customHeight="1">
      <c r="A1106" s="1138"/>
      <c r="B1106" s="417" t="s">
        <v>200</v>
      </c>
      <c r="C1106" s="1061" t="s">
        <v>64</v>
      </c>
      <c r="D1106" s="1062"/>
      <c r="E1106" s="1062"/>
      <c r="F1106" s="1062"/>
      <c r="G1106" s="1062"/>
      <c r="H1106" s="1063"/>
      <c r="I1106" s="1064" t="s">
        <v>65</v>
      </c>
      <c r="J1106" s="1065"/>
      <c r="K1106" s="1065"/>
      <c r="L1106" s="460">
        <f>VLOOKUP($A1081,'Class-9'!$B$9:$FL$108,157,0)</f>
        <v>0</v>
      </c>
      <c r="M1106" s="1066" t="s">
        <v>121</v>
      </c>
      <c r="N1106" s="1067"/>
      <c r="O1106" s="1068"/>
    </row>
    <row r="1107" spans="1:15" ht="33.75" customHeight="1" thickBot="1">
      <c r="A1107" s="1138"/>
      <c r="B1107" s="417" t="s">
        <v>200</v>
      </c>
      <c r="C1107" s="1069" t="s">
        <v>60</v>
      </c>
      <c r="D1107" s="1070"/>
      <c r="E1107" s="1070"/>
      <c r="F1107" s="1071" t="s">
        <v>192</v>
      </c>
      <c r="G1107" s="1071"/>
      <c r="H1107" s="260" t="s">
        <v>53</v>
      </c>
      <c r="I1107" s="1072" t="s">
        <v>66</v>
      </c>
      <c r="J1107" s="1073"/>
      <c r="K1107" s="1073"/>
      <c r="L1107" s="461">
        <f>VLOOKUP($A1081,'Class-9'!$B$9:$FL$108,158,0)</f>
        <v>0</v>
      </c>
      <c r="M1107" s="1074" t="str">
        <f>IF($J1084="TC",0,IF($J1084="Nso",0,VLOOKUP($A1081,'Class-9'!$B$9:$FL$108,159,0)))</f>
        <v/>
      </c>
      <c r="N1107" s="1075"/>
      <c r="O1107" s="1076"/>
    </row>
    <row r="1108" spans="1:15" ht="33.75" customHeight="1">
      <c r="A1108" s="1138"/>
      <c r="B1108" s="417" t="s">
        <v>200</v>
      </c>
      <c r="C1108" s="1069"/>
      <c r="D1108" s="1070"/>
      <c r="E1108" s="1070"/>
      <c r="F1108" s="1071"/>
      <c r="G1108" s="1071"/>
      <c r="H1108" s="261" t="s">
        <v>119</v>
      </c>
      <c r="I1108" s="1077" t="s">
        <v>67</v>
      </c>
      <c r="J1108" s="1078"/>
      <c r="K1108" s="1078"/>
      <c r="L1108" s="1079">
        <f>IF($J1084="TC","Transferred",IF($J1084="Nso","NameSeparated",VLOOKUP($A1081,'Class-9'!$B$9:$FL$108,167,0)))</f>
        <v>0</v>
      </c>
      <c r="M1108" s="1079"/>
      <c r="N1108" s="1079"/>
      <c r="O1108" s="1080"/>
    </row>
    <row r="1109" spans="1:15" ht="33.75" customHeight="1">
      <c r="A1109" s="1138"/>
      <c r="B1109" s="417" t="s">
        <v>200</v>
      </c>
      <c r="C1109" s="1081" t="str">
        <f>'Class-9'!$DF$3</f>
        <v>Foundation Of Information Tech.</v>
      </c>
      <c r="D1109" s="1082"/>
      <c r="E1109" s="1083"/>
      <c r="F1109" s="1217" t="str">
        <f>IF($J1084="TC",0,IF($J1084="Nso",0,VLOOKUP($A1081,'Class-9'!$B$9:$GP$108,185,0)))</f>
        <v>0/200</v>
      </c>
      <c r="G1109" s="1217"/>
      <c r="H1109" s="463" t="str">
        <f>IF($J1084="TC",0,IF($J1084="Nso",0,VLOOKUP($A1081,'Class-9'!$B$9:$GP$108,120,0)))</f>
        <v/>
      </c>
      <c r="I1109" s="1085" t="s">
        <v>79</v>
      </c>
      <c r="J1109" s="1086"/>
      <c r="K1109" s="1086"/>
      <c r="L1109" s="1087">
        <f>'Class-9'!$T$2</f>
        <v>44676</v>
      </c>
      <c r="M1109" s="1088"/>
      <c r="N1109" s="1088"/>
      <c r="O1109" s="1089"/>
    </row>
    <row r="1110" spans="1:15" ht="33.75" customHeight="1">
      <c r="A1110" s="1138"/>
      <c r="B1110" s="417" t="s">
        <v>200</v>
      </c>
      <c r="C1110" s="1090" t="str">
        <f>'Class-9'!$DR$3</f>
        <v>Health &amp; Phy. Edu.</v>
      </c>
      <c r="D1110" s="1084"/>
      <c r="E1110" s="1084"/>
      <c r="F1110" s="1207" t="str">
        <f>IF($J1084="TC",0,IF($J1084="Nso",0,VLOOKUP($A1081,'Class-9'!$B$9:$GP$108,189,0)))</f>
        <v>0/200</v>
      </c>
      <c r="G1110" s="1208"/>
      <c r="H1110" s="463" t="str">
        <f>IF($J1084="TC",0,IF($J1084="Nso",0,VLOOKUP($A1081,'Class-9'!$B$9:$GP$108,132,0)))</f>
        <v/>
      </c>
      <c r="I1110" s="1091"/>
      <c r="J1110" s="1092"/>
      <c r="K1110" s="1092"/>
      <c r="L1110" s="1092"/>
      <c r="M1110" s="1092"/>
      <c r="N1110" s="1092"/>
      <c r="O1110" s="1093"/>
    </row>
    <row r="1111" spans="1:15" ht="33.75" customHeight="1">
      <c r="A1111" s="1138"/>
      <c r="B1111" s="417" t="s">
        <v>200</v>
      </c>
      <c r="C1111" s="1028" t="str">
        <f>'Class-9'!$ED$3</f>
        <v>S.U.P.W.</v>
      </c>
      <c r="D1111" s="1029"/>
      <c r="E1111" s="1029"/>
      <c r="F1111" s="1207" t="str">
        <f>IF($J1084="TC",0,IF($J1084="Nso",0,VLOOKUP($A1081,'Class-9'!$B$9:$GP$108,193,0)))</f>
        <v>0/100</v>
      </c>
      <c r="G1111" s="1208"/>
      <c r="H1111" s="463" t="str">
        <f>IF($J1084="TC",0,IF($J1084="Nso",0,VLOOKUP($A1081,'Class-9'!$B$9:$GP$108,138,0)))</f>
        <v/>
      </c>
      <c r="I1111" s="1094"/>
      <c r="J1111" s="1095"/>
      <c r="K1111" s="1095"/>
      <c r="L1111" s="1095"/>
      <c r="M1111" s="1095"/>
      <c r="N1111" s="1095"/>
      <c r="O1111" s="1096"/>
    </row>
    <row r="1112" spans="1:15" ht="33.75" customHeight="1">
      <c r="A1112" s="1138"/>
      <c r="B1112" s="417" t="s">
        <v>200</v>
      </c>
      <c r="C1112" s="1028" t="str">
        <f>'Class-9'!$EJ$3</f>
        <v>ART EDUCATION</v>
      </c>
      <c r="D1112" s="1029"/>
      <c r="E1112" s="1029"/>
      <c r="F1112" s="1207" t="str">
        <f>IF($J1083="TC",0,IF($J1083="Nso",0,VLOOKUP($A1081,'Class-9'!$B$9:$GP$108,197,0)))</f>
        <v>0/100</v>
      </c>
      <c r="G1112" s="1208"/>
      <c r="H1112" s="463" t="str">
        <f>IF($J1083="TC",0,IF($J1083="Nso",0,VLOOKUP($A1081,'Class-9'!$B$9:$GP$108,144,0)))</f>
        <v/>
      </c>
      <c r="I1112" s="1032" t="s">
        <v>92</v>
      </c>
      <c r="J1112" s="1033"/>
      <c r="K1112" s="1033"/>
      <c r="L1112" s="1033"/>
      <c r="M1112" s="1033"/>
      <c r="N1112" s="1033"/>
      <c r="O1112" s="1034"/>
    </row>
    <row r="1113" spans="1:15" ht="33.75" customHeight="1" thickBot="1">
      <c r="A1113" s="1138"/>
      <c r="B1113" s="417" t="s">
        <v>200</v>
      </c>
      <c r="C1113" s="1035" t="str">
        <f>'Class-9'!$EP$3</f>
        <v>H &amp; C RAJ</v>
      </c>
      <c r="D1113" s="1036"/>
      <c r="E1113" s="1036"/>
      <c r="F1113" s="1209" t="str">
        <f>IF($J1084="TC",0,IF($J1084="Nso",0,VLOOKUP($A1081,'Class-9'!$B$9:$GU$108,201,0)))</f>
        <v>0/200</v>
      </c>
      <c r="G1113" s="1210"/>
      <c r="H1113" s="464" t="str">
        <f>IF($J1084="TC",0,IF($J1084="Nso",0,VLOOKUP($A1081,'Class-9'!$B$9:$GU$108,156,0)))</f>
        <v/>
      </c>
      <c r="I1113" s="1032" t="s">
        <v>73</v>
      </c>
      <c r="J1113" s="1033"/>
      <c r="K1113" s="1033"/>
      <c r="L1113" s="1033"/>
      <c r="M1113" s="1033"/>
      <c r="N1113" s="1033"/>
      <c r="O1113" s="1034"/>
    </row>
    <row r="1114" spans="1:15" ht="33.75" customHeight="1">
      <c r="A1114" s="1138"/>
      <c r="B1114" s="417" t="s">
        <v>200</v>
      </c>
      <c r="C1114" s="1046" t="s">
        <v>204</v>
      </c>
      <c r="D1114" s="1047"/>
      <c r="E1114" s="1048"/>
      <c r="F1114" s="1211" t="s">
        <v>205</v>
      </c>
      <c r="G1114" s="1212"/>
      <c r="H1114" s="465" t="s">
        <v>34</v>
      </c>
      <c r="I1114" s="1039" t="s">
        <v>74</v>
      </c>
      <c r="J1114" s="1033"/>
      <c r="K1114" s="1033"/>
      <c r="L1114" s="1033"/>
      <c r="M1114" s="1033"/>
      <c r="N1114" s="1033"/>
      <c r="O1114" s="1034"/>
    </row>
    <row r="1115" spans="1:15" ht="33.75" customHeight="1">
      <c r="A1115" s="1138"/>
      <c r="B1115" s="417" t="s">
        <v>200</v>
      </c>
      <c r="C1115" s="1049"/>
      <c r="D1115" s="1050"/>
      <c r="E1115" s="1051"/>
      <c r="F1115" s="1213" t="s">
        <v>206</v>
      </c>
      <c r="G1115" s="1214"/>
      <c r="H1115" s="466" t="s">
        <v>203</v>
      </c>
      <c r="I1115" s="1040" t="s">
        <v>75</v>
      </c>
      <c r="J1115" s="1041"/>
      <c r="K1115" s="1041"/>
      <c r="L1115" s="1041"/>
      <c r="M1115" s="1041"/>
      <c r="N1115" s="1041"/>
      <c r="O1115" s="1042"/>
    </row>
    <row r="1116" spans="1:15" ht="33.75" customHeight="1">
      <c r="A1116" s="1138"/>
      <c r="B1116" s="417" t="s">
        <v>200</v>
      </c>
      <c r="C1116" s="1049"/>
      <c r="D1116" s="1050"/>
      <c r="E1116" s="1051"/>
      <c r="F1116" s="1213" t="s">
        <v>210</v>
      </c>
      <c r="G1116" s="1214"/>
      <c r="H1116" s="466" t="s">
        <v>68</v>
      </c>
      <c r="I1116" s="1043"/>
      <c r="J1116" s="1044"/>
      <c r="K1116" s="1044"/>
      <c r="L1116" s="1044"/>
      <c r="M1116" s="1044"/>
      <c r="N1116" s="1044"/>
      <c r="O1116" s="1045"/>
    </row>
    <row r="1117" spans="1:15" ht="33.75" customHeight="1">
      <c r="A1117" s="1138"/>
      <c r="B1117" s="417" t="s">
        <v>200</v>
      </c>
      <c r="C1117" s="1049"/>
      <c r="D1117" s="1050"/>
      <c r="E1117" s="1051"/>
      <c r="F1117" s="1213" t="s">
        <v>211</v>
      </c>
      <c r="G1117" s="1214"/>
      <c r="H1117" s="466" t="s">
        <v>69</v>
      </c>
      <c r="I1117" s="1043"/>
      <c r="J1117" s="1044"/>
      <c r="K1117" s="1044"/>
      <c r="L1117" s="1044"/>
      <c r="M1117" s="1044"/>
      <c r="N1117" s="1044"/>
      <c r="O1117" s="1045"/>
    </row>
    <row r="1118" spans="1:15" ht="33.75" customHeight="1">
      <c r="A1118" s="1138"/>
      <c r="B1118" s="417" t="s">
        <v>200</v>
      </c>
      <c r="C1118" s="1049"/>
      <c r="D1118" s="1050"/>
      <c r="E1118" s="1051"/>
      <c r="F1118" s="1213" t="s">
        <v>120</v>
      </c>
      <c r="G1118" s="1214"/>
      <c r="H1118" s="466" t="s">
        <v>71</v>
      </c>
      <c r="I1118" s="1022" t="s">
        <v>93</v>
      </c>
      <c r="J1118" s="1023"/>
      <c r="K1118" s="1023"/>
      <c r="L1118" s="1023"/>
      <c r="M1118" s="1023"/>
      <c r="N1118" s="1023"/>
      <c r="O1118" s="1024"/>
    </row>
    <row r="1119" spans="1:15" ht="33.75" customHeight="1" thickBot="1">
      <c r="A1119" s="1138"/>
      <c r="B1119" s="418" t="s">
        <v>200</v>
      </c>
      <c r="C1119" s="1052"/>
      <c r="D1119" s="1053"/>
      <c r="E1119" s="1054"/>
      <c r="F1119" s="1215" t="s">
        <v>208</v>
      </c>
      <c r="G1119" s="1216"/>
      <c r="H1119" s="467" t="s">
        <v>70</v>
      </c>
      <c r="I1119" s="1025"/>
      <c r="J1119" s="1026"/>
      <c r="K1119" s="1026"/>
      <c r="L1119" s="1026"/>
      <c r="M1119" s="1026"/>
      <c r="N1119" s="1026"/>
      <c r="O1119" s="1027"/>
    </row>
    <row r="1120" spans="1:15" ht="121.5" customHeight="1" thickTop="1">
      <c r="A1120" s="437" t="s">
        <v>191</v>
      </c>
    </row>
    <row r="1121" spans="1:16" ht="24.75" customHeight="1" thickBot="1">
      <c r="A1121" s="471">
        <f>A1081+1</f>
        <v>29</v>
      </c>
      <c r="B1121" s="1137" t="s">
        <v>56</v>
      </c>
      <c r="C1121" s="1137"/>
      <c r="D1121" s="1137"/>
      <c r="E1121" s="1137"/>
      <c r="F1121" s="1137"/>
      <c r="G1121" s="1137"/>
      <c r="H1121" s="1137"/>
      <c r="I1121" s="1137"/>
      <c r="J1121" s="1137"/>
      <c r="K1121" s="1137"/>
      <c r="L1121" s="1137"/>
      <c r="M1121" s="1137"/>
      <c r="N1121" s="1137"/>
      <c r="O1121" s="1137"/>
    </row>
    <row r="1122" spans="1:16" s="430" customFormat="1" ht="66" customHeight="1" thickTop="1">
      <c r="A1122" s="1138"/>
      <c r="B1122" s="1139"/>
      <c r="C1122" s="1140"/>
      <c r="D1122" s="1225" t="str">
        <f>Master!$E$8</f>
        <v>Govt. Sr. Secondary School Raimalwada</v>
      </c>
      <c r="E1122" s="1226"/>
      <c r="F1122" s="1226"/>
      <c r="G1122" s="1226"/>
      <c r="H1122" s="1226"/>
      <c r="I1122" s="1226"/>
      <c r="J1122" s="1226"/>
      <c r="K1122" s="1226"/>
      <c r="L1122" s="1226"/>
      <c r="M1122" s="1226"/>
      <c r="N1122" s="1226"/>
      <c r="O1122" s="1227"/>
    </row>
    <row r="1123" spans="1:16" ht="26.25" customHeight="1" thickBot="1">
      <c r="A1123" s="1138"/>
      <c r="B1123" s="1141"/>
      <c r="C1123" s="1142"/>
      <c r="D1123" s="1146" t="str">
        <f>Master!$E$11</f>
        <v>P.S.-Bapini (Jodhpur)</v>
      </c>
      <c r="E1123" s="1147"/>
      <c r="F1123" s="1147"/>
      <c r="G1123" s="1147"/>
      <c r="H1123" s="1147"/>
      <c r="I1123" s="1147"/>
      <c r="J1123" s="1147"/>
      <c r="K1123" s="1147"/>
      <c r="L1123" s="1147"/>
      <c r="M1123" s="1147"/>
      <c r="N1123" s="1147"/>
      <c r="O1123" s="1148"/>
    </row>
    <row r="1124" spans="1:16" ht="21.75" customHeight="1">
      <c r="A1124" s="1138"/>
      <c r="B1124" s="262"/>
      <c r="C1124" s="1149" t="s">
        <v>183</v>
      </c>
      <c r="D1124" s="1150"/>
      <c r="E1124" s="1150"/>
      <c r="F1124" s="1150"/>
      <c r="G1124" s="1151"/>
      <c r="H1124" s="1158" t="s">
        <v>156</v>
      </c>
      <c r="I1124" s="1158"/>
      <c r="J1124" s="1161">
        <f>VLOOKUP($A1121,'Class-9'!$B$9:$K$108,6)</f>
        <v>0</v>
      </c>
      <c r="K1124" s="1162"/>
      <c r="L1124" s="1167" t="s">
        <v>76</v>
      </c>
      <c r="M1124" s="1168"/>
      <c r="N1124" s="1169" t="str">
        <f>Master!$E$14</f>
        <v>08151106901</v>
      </c>
      <c r="O1124" s="1170"/>
    </row>
    <row r="1125" spans="1:16" ht="21.75" customHeight="1">
      <c r="A1125" s="1138"/>
      <c r="B1125" s="37"/>
      <c r="C1125" s="1152"/>
      <c r="D1125" s="1153"/>
      <c r="E1125" s="1153"/>
      <c r="F1125" s="1153"/>
      <c r="G1125" s="1154"/>
      <c r="H1125" s="1159"/>
      <c r="I1125" s="1159"/>
      <c r="J1125" s="1163"/>
      <c r="K1125" s="1164"/>
      <c r="L1125" s="1171" t="s">
        <v>72</v>
      </c>
      <c r="M1125" s="1172"/>
      <c r="N1125" s="1172"/>
      <c r="O1125" s="1173"/>
      <c r="P1125" s="104" t="s">
        <v>191</v>
      </c>
    </row>
    <row r="1126" spans="1:16" ht="21.75" customHeight="1" thickBot="1">
      <c r="A1126" s="1138"/>
      <c r="B1126" s="37"/>
      <c r="C1126" s="1155"/>
      <c r="D1126" s="1156"/>
      <c r="E1126" s="1156"/>
      <c r="F1126" s="1156"/>
      <c r="G1126" s="1157"/>
      <c r="H1126" s="1160"/>
      <c r="I1126" s="1160"/>
      <c r="J1126" s="1165"/>
      <c r="K1126" s="1166"/>
      <c r="L1126" s="1174" t="s">
        <v>57</v>
      </c>
      <c r="M1126" s="1175"/>
      <c r="N1126" s="1176" t="str">
        <f>Master!$E$6</f>
        <v>2021-22</v>
      </c>
      <c r="O1126" s="1177"/>
    </row>
    <row r="1127" spans="1:16" ht="33.75" customHeight="1">
      <c r="A1127" s="1138"/>
      <c r="B1127" s="417" t="s">
        <v>200</v>
      </c>
      <c r="C1127" s="1228" t="s">
        <v>22</v>
      </c>
      <c r="D1127" s="1229"/>
      <c r="E1127" s="1229"/>
      <c r="F1127" s="1230"/>
      <c r="G1127" s="438" t="s">
        <v>181</v>
      </c>
      <c r="H1127" s="1231">
        <f>VLOOKUP($A1121,'Class-9'!$B$9:$FL$108,4,0)</f>
        <v>0</v>
      </c>
      <c r="I1127" s="1231"/>
      <c r="J1127" s="1231"/>
      <c r="K1127" s="1231"/>
      <c r="L1127" s="1231"/>
      <c r="M1127" s="1231"/>
      <c r="N1127" s="1231"/>
      <c r="O1127" s="1232"/>
    </row>
    <row r="1128" spans="1:16" ht="33.75" customHeight="1">
      <c r="A1128" s="1138"/>
      <c r="B1128" s="417" t="s">
        <v>200</v>
      </c>
      <c r="C1128" s="1233" t="s">
        <v>24</v>
      </c>
      <c r="D1128" s="1234"/>
      <c r="E1128" s="1234"/>
      <c r="F1128" s="1235"/>
      <c r="G1128" s="439" t="s">
        <v>181</v>
      </c>
      <c r="H1128" s="1236">
        <f>VLOOKUP($A1121,'Class-9'!$B$9:$FL$108,7,0)</f>
        <v>0</v>
      </c>
      <c r="I1128" s="1236"/>
      <c r="J1128" s="1236"/>
      <c r="K1128" s="1236"/>
      <c r="L1128" s="1236"/>
      <c r="M1128" s="1236"/>
      <c r="N1128" s="1236"/>
      <c r="O1128" s="1237"/>
    </row>
    <row r="1129" spans="1:16" ht="33.75" customHeight="1">
      <c r="A1129" s="1138"/>
      <c r="B1129" s="417" t="s">
        <v>200</v>
      </c>
      <c r="C1129" s="1233" t="s">
        <v>25</v>
      </c>
      <c r="D1129" s="1234"/>
      <c r="E1129" s="1234"/>
      <c r="F1129" s="1235"/>
      <c r="G1129" s="439" t="s">
        <v>181</v>
      </c>
      <c r="H1129" s="1236">
        <f>VLOOKUP($A1121,'Class-9'!$B$9:$FL$108,8,0)</f>
        <v>0</v>
      </c>
      <c r="I1129" s="1236"/>
      <c r="J1129" s="1236"/>
      <c r="K1129" s="1236"/>
      <c r="L1129" s="1236"/>
      <c r="M1129" s="1236"/>
      <c r="N1129" s="1236"/>
      <c r="O1129" s="1237"/>
    </row>
    <row r="1130" spans="1:16" ht="33.75" customHeight="1">
      <c r="A1130" s="1138"/>
      <c r="B1130" s="417" t="s">
        <v>200</v>
      </c>
      <c r="C1130" s="1233" t="s">
        <v>58</v>
      </c>
      <c r="D1130" s="1234"/>
      <c r="E1130" s="1234"/>
      <c r="F1130" s="1235"/>
      <c r="G1130" s="439" t="s">
        <v>181</v>
      </c>
      <c r="H1130" s="1236">
        <f>VLOOKUP($A1121,'Class-9'!$B$9:$FL$108,9,0)</f>
        <v>0</v>
      </c>
      <c r="I1130" s="1236"/>
      <c r="J1130" s="1236"/>
      <c r="K1130" s="1236"/>
      <c r="L1130" s="1236"/>
      <c r="M1130" s="1236"/>
      <c r="N1130" s="1236"/>
      <c r="O1130" s="1237"/>
    </row>
    <row r="1131" spans="1:16" ht="33.75" customHeight="1">
      <c r="A1131" s="1138"/>
      <c r="B1131" s="417" t="s">
        <v>200</v>
      </c>
      <c r="C1131" s="1233" t="s">
        <v>59</v>
      </c>
      <c r="D1131" s="1234"/>
      <c r="E1131" s="1234"/>
      <c r="F1131" s="1235"/>
      <c r="G1131" s="439" t="s">
        <v>181</v>
      </c>
      <c r="H1131" s="1238" t="str">
        <f>CONCATENATE('Class-9'!$G$4,'Class-9'!$J$4)</f>
        <v>9(A)</v>
      </c>
      <c r="I1131" s="1236"/>
      <c r="J1131" s="1236"/>
      <c r="K1131" s="1236"/>
      <c r="L1131" s="1236"/>
      <c r="M1131" s="1236"/>
      <c r="N1131" s="1236"/>
      <c r="O1131" s="1237"/>
    </row>
    <row r="1132" spans="1:16" ht="33.75" customHeight="1" thickBot="1">
      <c r="A1132" s="1138"/>
      <c r="B1132" s="417" t="s">
        <v>200</v>
      </c>
      <c r="C1132" s="1239" t="s">
        <v>27</v>
      </c>
      <c r="D1132" s="1240"/>
      <c r="E1132" s="1240"/>
      <c r="F1132" s="1241"/>
      <c r="G1132" s="440" t="s">
        <v>181</v>
      </c>
      <c r="H1132" s="1242">
        <f>VLOOKUP($A1121,'Class-9'!$B$9:$FL$108,10,0)</f>
        <v>0</v>
      </c>
      <c r="I1132" s="1242"/>
      <c r="J1132" s="1242"/>
      <c r="K1132" s="1242"/>
      <c r="L1132" s="1242"/>
      <c r="M1132" s="1242"/>
      <c r="N1132" s="1242"/>
      <c r="O1132" s="1243"/>
    </row>
    <row r="1133" spans="1:16" ht="33.75" customHeight="1">
      <c r="A1133" s="1138"/>
      <c r="B1133" s="417" t="s">
        <v>200</v>
      </c>
      <c r="C1133" s="1244" t="s">
        <v>60</v>
      </c>
      <c r="D1133" s="1245"/>
      <c r="E1133" s="1248" t="s">
        <v>81</v>
      </c>
      <c r="F1133" s="1248" t="s">
        <v>82</v>
      </c>
      <c r="G1133" s="1250" t="s">
        <v>32</v>
      </c>
      <c r="H1133" s="1252" t="s">
        <v>61</v>
      </c>
      <c r="I1133" s="1252"/>
      <c r="J1133" s="1253"/>
      <c r="K1133" s="1254" t="s">
        <v>97</v>
      </c>
      <c r="L1133" s="1255"/>
      <c r="M1133" s="1256"/>
      <c r="N1133" s="1248" t="s">
        <v>88</v>
      </c>
      <c r="O1133" s="1218" t="s">
        <v>118</v>
      </c>
    </row>
    <row r="1134" spans="1:16" ht="33.75" customHeight="1">
      <c r="A1134" s="1138"/>
      <c r="B1134" s="417" t="s">
        <v>200</v>
      </c>
      <c r="C1134" s="1246"/>
      <c r="D1134" s="1247"/>
      <c r="E1134" s="1249"/>
      <c r="F1134" s="1249"/>
      <c r="G1134" s="1251"/>
      <c r="H1134" s="468" t="s">
        <v>31</v>
      </c>
      <c r="I1134" s="470" t="s">
        <v>194</v>
      </c>
      <c r="J1134" s="469" t="s">
        <v>32</v>
      </c>
      <c r="K1134" s="468" t="s">
        <v>31</v>
      </c>
      <c r="L1134" s="470" t="s">
        <v>194</v>
      </c>
      <c r="M1134" s="469" t="s">
        <v>32</v>
      </c>
      <c r="N1134" s="1249"/>
      <c r="O1134" s="1219"/>
    </row>
    <row r="1135" spans="1:16" ht="48" customHeight="1" thickBot="1">
      <c r="A1135" s="1138"/>
      <c r="B1135" s="417" t="s">
        <v>200</v>
      </c>
      <c r="C1135" s="1102" t="s">
        <v>62</v>
      </c>
      <c r="D1135" s="1103"/>
      <c r="E1135" s="441">
        <f>'Class-9'!$L$7</f>
        <v>10</v>
      </c>
      <c r="F1135" s="441">
        <f>'Class-9'!$M$7</f>
        <v>10</v>
      </c>
      <c r="G1135" s="442">
        <f>SUM(E1135:F1135)</f>
        <v>20</v>
      </c>
      <c r="H1135" s="441">
        <f>'Class-9'!$O$7</f>
        <v>24</v>
      </c>
      <c r="I1135" s="441">
        <f>'Class-9'!$P$7</f>
        <v>6</v>
      </c>
      <c r="J1135" s="442">
        <f>SUM(H1135:I1135)</f>
        <v>30</v>
      </c>
      <c r="K1135" s="441">
        <f>'Class-9'!$R$7</f>
        <v>40</v>
      </c>
      <c r="L1135" s="441">
        <f>'Class-9'!$S$7</f>
        <v>10</v>
      </c>
      <c r="M1135" s="442">
        <f>SUM(K1135:L1135)</f>
        <v>50</v>
      </c>
      <c r="N1135" s="441">
        <f>SUM(G1135,J1135,M1135)</f>
        <v>100</v>
      </c>
      <c r="O1135" s="1220"/>
    </row>
    <row r="1136" spans="1:16" ht="48" customHeight="1">
      <c r="A1136" s="1138"/>
      <c r="B1136" s="417" t="s">
        <v>200</v>
      </c>
      <c r="C1136" s="1104" t="str">
        <f>'Class-9'!$L$3</f>
        <v>HINDI</v>
      </c>
      <c r="D1136" s="1105"/>
      <c r="E1136" s="443">
        <f>IF($J1124="TC",0,IF($J1124="Nso",0,VLOOKUP($A1121,'Class-9'!$B$9:$FL$108,11,0)))</f>
        <v>0</v>
      </c>
      <c r="F1136" s="443">
        <f>IF($J1124="TC",0,IF($J1124="Nso",0,VLOOKUP($A1121,'Class-9'!$B$9:$FL$108,12,0)))</f>
        <v>0</v>
      </c>
      <c r="G1136" s="444">
        <f t="shared" ref="G1136:G1143" si="112">SUM(E1136:F1136)</f>
        <v>0</v>
      </c>
      <c r="H1136" s="443">
        <f>IF($J1124="TC",0,IF($J1124="Nso",0,VLOOKUP($A1121,'Class-9'!$B$9:$FL$108,14,0)))</f>
        <v>0</v>
      </c>
      <c r="I1136" s="443">
        <f>IF($J1124="TC",0,IF($J1124="Nso",0,VLOOKUP($A1121,'Class-9'!$B$9:$FL$108,15,0)))</f>
        <v>0</v>
      </c>
      <c r="J1136" s="444">
        <f t="shared" ref="J1136:J1143" si="113">SUM(H1136:I1136)</f>
        <v>0</v>
      </c>
      <c r="K1136" s="443">
        <f>IF($J1124="TC",0,IF($J1124="Nso",0,VLOOKUP($A1121,'Class-9'!$B$9:$FL$108,17,0)))</f>
        <v>0</v>
      </c>
      <c r="L1136" s="443">
        <f>IF($J1124="Nso",0,VLOOKUP($A1121,'Class-9'!$B$9:$FL$108,18,0))</f>
        <v>0</v>
      </c>
      <c r="M1136" s="444">
        <f t="shared" ref="M1136:M1143" si="114">SUM(K1136:L1136)</f>
        <v>0</v>
      </c>
      <c r="N1136" s="443">
        <f t="shared" ref="N1136:N1143" si="115">SUM(G1136,J1136,M1136)</f>
        <v>0</v>
      </c>
      <c r="O1136" s="457" t="str">
        <f>IF($J1124="TC",0,IF($J1124="Nso",0,VLOOKUP($A1121,'Class-9'!$B$9:$FL$108,24,0)))</f>
        <v/>
      </c>
    </row>
    <row r="1137" spans="1:15" ht="48" customHeight="1" thickBot="1">
      <c r="A1137" s="1138"/>
      <c r="B1137" s="417" t="s">
        <v>200</v>
      </c>
      <c r="C1137" s="1106" t="str">
        <f>'Class-9'!$Z$3</f>
        <v>ENGLISH</v>
      </c>
      <c r="D1137" s="1107"/>
      <c r="E1137" s="445">
        <f>IF($J1124="TC",0,IF($J1124="Nso",0,VLOOKUP($A1121,'Class-9'!$B$9:$FL$108,25,0)))</f>
        <v>0</v>
      </c>
      <c r="F1137" s="445">
        <f>IF($J1124="TC",0,IF($J1124="Nso",0,VLOOKUP($A1121,'Class-9'!$B$9:$FL$108,26,0)))</f>
        <v>0</v>
      </c>
      <c r="G1137" s="446">
        <f t="shared" si="112"/>
        <v>0</v>
      </c>
      <c r="H1137" s="447">
        <f>IF($J1124="TC",0,IF($J1124="Nso",0,VLOOKUP($A1121,'Class-9'!$B$9:$FL$108,28,0)))</f>
        <v>0</v>
      </c>
      <c r="I1137" s="445">
        <f>IF($J1124="TC",0,IF($J1124="Nso",0,VLOOKUP($A1121,'Class-9'!$B$9:$FL$108,29,0)))</f>
        <v>0</v>
      </c>
      <c r="J1137" s="446">
        <f t="shared" si="113"/>
        <v>0</v>
      </c>
      <c r="K1137" s="445">
        <f>IF($J1124="TC",0,IF($J1124="Nso",0,VLOOKUP($A1121,'Class-9'!$B$9:$FL$108,31,0)))</f>
        <v>0</v>
      </c>
      <c r="L1137" s="445">
        <f>IF($J1124="Nso",0,VLOOKUP($A1121,'Class-9'!$B$9:$FL$108,32,0))</f>
        <v>0</v>
      </c>
      <c r="M1137" s="446">
        <f t="shared" si="114"/>
        <v>0</v>
      </c>
      <c r="N1137" s="445">
        <f t="shared" si="115"/>
        <v>0</v>
      </c>
      <c r="O1137" s="458" t="str">
        <f>IF($J1124="TC",0,IF($J1124="Nso",0,VLOOKUP($A1121,'Class-9'!$B$9:$FL$108,38,0)))</f>
        <v/>
      </c>
    </row>
    <row r="1138" spans="1:15" ht="48" customHeight="1" thickBot="1">
      <c r="A1138" s="1138"/>
      <c r="B1138" s="417" t="s">
        <v>200</v>
      </c>
      <c r="C1138" s="1108" t="s">
        <v>62</v>
      </c>
      <c r="D1138" s="1109"/>
      <c r="E1138" s="448">
        <f>'Class-9'!$AN$7</f>
        <v>20</v>
      </c>
      <c r="F1138" s="448">
        <f>'Class-9'!$AO$7</f>
        <v>20</v>
      </c>
      <c r="G1138" s="449">
        <f t="shared" si="112"/>
        <v>40</v>
      </c>
      <c r="H1138" s="448">
        <f>'Class-9'!$AQ$7</f>
        <v>48</v>
      </c>
      <c r="I1138" s="448">
        <f>'Class-9'!$AR$7</f>
        <v>12</v>
      </c>
      <c r="J1138" s="449">
        <f t="shared" si="113"/>
        <v>60</v>
      </c>
      <c r="K1138" s="448">
        <f>'Class-9'!$AT$7</f>
        <v>80</v>
      </c>
      <c r="L1138" s="448">
        <f>'Class-9'!$AU$7</f>
        <v>20</v>
      </c>
      <c r="M1138" s="449">
        <f t="shared" si="114"/>
        <v>100</v>
      </c>
      <c r="N1138" s="448">
        <f t="shared" si="115"/>
        <v>200</v>
      </c>
      <c r="O1138" s="427" t="s">
        <v>201</v>
      </c>
    </row>
    <row r="1139" spans="1:15" ht="48" customHeight="1">
      <c r="A1139" s="1138"/>
      <c r="B1139" s="417" t="s">
        <v>200</v>
      </c>
      <c r="C1139" s="1110" t="str">
        <f>'Class-9'!$AN$3</f>
        <v>SANSKRIT-I</v>
      </c>
      <c r="D1139" s="1111"/>
      <c r="E1139" s="443">
        <f>IF($J1124="TC",0,IF($J1124="Nso",0,VLOOKUP($A1121,'Class-9'!$B$9:$FL$108,39,0)))</f>
        <v>0</v>
      </c>
      <c r="F1139" s="443">
        <f>IF($J1124="TC",0,IF($J1124="TC",0,IF($J1124="Nso",0,VLOOKUP($A1121,'Class-9'!$B$9:$FL$108,40,0))))</f>
        <v>0</v>
      </c>
      <c r="G1139" s="450">
        <f t="shared" si="112"/>
        <v>0</v>
      </c>
      <c r="H1139" s="451">
        <f>IF($J1124="TC",0,IF($J1124="Nso",0,VLOOKUP($A1121,'Class-9'!$B$9:$FL$108,42,0)))</f>
        <v>0</v>
      </c>
      <c r="I1139" s="443">
        <f>IF($J1124="TC",0,IF($J1124="Nso",0,VLOOKUP($A1121,'Class-9'!$B$9:$FL$108,43,0)))</f>
        <v>0</v>
      </c>
      <c r="J1139" s="450">
        <f t="shared" si="113"/>
        <v>0</v>
      </c>
      <c r="K1139" s="443">
        <f>IF($J1124="TC",0,IF($J1124="Nso",0,VLOOKUP($A1121,'Class-9'!$B$9:$FL$108,45,0)))</f>
        <v>0</v>
      </c>
      <c r="L1139" s="443">
        <f>IF($J1124="Nso",0,VLOOKUP($A1121,'Class-9'!$B$9:$FL$108,46,0))</f>
        <v>0</v>
      </c>
      <c r="M1139" s="450">
        <f t="shared" si="114"/>
        <v>0</v>
      </c>
      <c r="N1139" s="443">
        <f t="shared" si="115"/>
        <v>0</v>
      </c>
      <c r="O1139" s="457" t="str">
        <f>IF($J1124="TC",0,IF($J1124="Nso",0,VLOOKUP($A1121,'Class-9'!$B$9:$FL$108,52,0)))</f>
        <v/>
      </c>
    </row>
    <row r="1140" spans="1:15" ht="48" customHeight="1">
      <c r="A1140" s="1138"/>
      <c r="B1140" s="417" t="s">
        <v>200</v>
      </c>
      <c r="C1140" s="1112" t="str">
        <f>'Class-9'!$BB$3</f>
        <v>SANSKRIT-II</v>
      </c>
      <c r="D1140" s="1113"/>
      <c r="E1140" s="443">
        <f>IF($J1124="TC",0,IF($J1124="Nso",0,VLOOKUP($A1121,'Class-9'!$B$9:$FL$108,53,0)))</f>
        <v>0</v>
      </c>
      <c r="F1140" s="443">
        <f>IF($J1124="TC",0,IF($J1124="Nso",0,VLOOKUP($A1121,'Class-9'!$B$9:$FL$108,54,0)))</f>
        <v>0</v>
      </c>
      <c r="G1140" s="452">
        <f t="shared" si="112"/>
        <v>0</v>
      </c>
      <c r="H1140" s="453">
        <f>IF($J1124="TC",0,IF($J1124="Nso",0,VLOOKUP($A1121,'Class-9'!$B$9:$FL$108,56,0)))</f>
        <v>0</v>
      </c>
      <c r="I1140" s="443">
        <f>IF($J1124="TC",0,IF($J1124="Nso",0,VLOOKUP($A1121,'Class-9'!$B$9:$FL$108,57,0)))</f>
        <v>0</v>
      </c>
      <c r="J1140" s="452">
        <f t="shared" si="113"/>
        <v>0</v>
      </c>
      <c r="K1140" s="443">
        <f>IF($J1124="TC",0,IF($J1124="Nso",0,VLOOKUP($A1121,'Class-9'!$B$9:$FL$108,59,0)))</f>
        <v>0</v>
      </c>
      <c r="L1140" s="443">
        <f>IF($J1124="Nso",0,VLOOKUP($A1121,'Class-9'!$B$9:$FL$108,60,0))</f>
        <v>0</v>
      </c>
      <c r="M1140" s="452">
        <f t="shared" si="114"/>
        <v>0</v>
      </c>
      <c r="N1140" s="443">
        <f t="shared" si="115"/>
        <v>0</v>
      </c>
      <c r="O1140" s="457" t="str">
        <f>IF($J1124="TC",0,IF($J1124="Nso",0,VLOOKUP($A1121,'Class-9'!$B$9:$FL$108,66,0)))</f>
        <v/>
      </c>
    </row>
    <row r="1141" spans="1:15" ht="48" customHeight="1">
      <c r="A1141" s="1138"/>
      <c r="B1141" s="417" t="s">
        <v>200</v>
      </c>
      <c r="C1141" s="1112" t="str">
        <f>'Class-9'!$BP$3</f>
        <v>MATHEMATICS</v>
      </c>
      <c r="D1141" s="1113"/>
      <c r="E1141" s="443">
        <f>IF($J1124="TC",0,IF($J1124="Nso",0,VLOOKUP($A1121,'Class-9'!$B$9:$FL$108,67,0)))</f>
        <v>0</v>
      </c>
      <c r="F1141" s="443">
        <f>IF($J1124="TC",0,IF($J1124="Nso",0,VLOOKUP($A1121,'Class-9'!$B$9:$FL$108,68,0)))</f>
        <v>0</v>
      </c>
      <c r="G1141" s="452">
        <f t="shared" si="112"/>
        <v>0</v>
      </c>
      <c r="H1141" s="453">
        <f>IF($J1124="TC",0,IF($J1124="Nso",0,VLOOKUP($A1121,'Class-9'!$B$9:$FL$108,70,0)))</f>
        <v>0</v>
      </c>
      <c r="I1141" s="443">
        <f>IF($J1124="TC",0,IF($J1124="Nso",0,VLOOKUP($A1121,'Class-9'!$B$9:$FL$108,71,0)))</f>
        <v>0</v>
      </c>
      <c r="J1141" s="452">
        <f t="shared" si="113"/>
        <v>0</v>
      </c>
      <c r="K1141" s="443">
        <f>IF($J1124="TC",0,IF($J1124="Nso",0,VLOOKUP($A1121,'Class-9'!$B$9:$FL$108,73,0)))</f>
        <v>0</v>
      </c>
      <c r="L1141" s="443">
        <f>IF($J1124="Nso",0,VLOOKUP($A1121,'Class-9'!$B$9:$FL$108,74,0))</f>
        <v>0</v>
      </c>
      <c r="M1141" s="452">
        <f t="shared" si="114"/>
        <v>0</v>
      </c>
      <c r="N1141" s="443">
        <f t="shared" si="115"/>
        <v>0</v>
      </c>
      <c r="O1141" s="457" t="str">
        <f>IF($J1124="TC",0,IF($J1124="Nso",0,VLOOKUP($A1121,'Class-9'!$B$9:$FL$108,80,0)))</f>
        <v/>
      </c>
    </row>
    <row r="1142" spans="1:15" ht="48" customHeight="1">
      <c r="A1142" s="1138"/>
      <c r="B1142" s="417" t="s">
        <v>200</v>
      </c>
      <c r="C1142" s="1114" t="str">
        <f>'Class-9'!$CD$3</f>
        <v>SCIENCE</v>
      </c>
      <c r="D1142" s="1115"/>
      <c r="E1142" s="454">
        <f>IF($J1124="TC",0,IF($J1124="Nso",0,VLOOKUP($A1121,'Class-9'!$B$9:$FL$108,81,0)))</f>
        <v>0</v>
      </c>
      <c r="F1142" s="454">
        <f>IF($J1124="TC",0,IF($J1124="Nso",0,VLOOKUP($A1121,'Class-9'!$B$9:$FL$108,82,0)))</f>
        <v>0</v>
      </c>
      <c r="G1142" s="455">
        <f t="shared" si="112"/>
        <v>0</v>
      </c>
      <c r="H1142" s="456">
        <f>IF($J1124="TC",0,IF($J1124="Nso",0,VLOOKUP($A1121,'Class-9'!$B$9:$FL$108,84,0)))</f>
        <v>0</v>
      </c>
      <c r="I1142" s="454">
        <f>IF($J1124="TC",0,IF($J1124="Nso",0,VLOOKUP($A1121,'Class-9'!$B$9:$FL$108,85,0)))</f>
        <v>0</v>
      </c>
      <c r="J1142" s="455">
        <f t="shared" si="113"/>
        <v>0</v>
      </c>
      <c r="K1142" s="454">
        <f>IF($J1124="TC",0,IF($J1124="Nso",0,VLOOKUP($A1121,'Class-9'!$B$9:$FL$108,87,0)))</f>
        <v>0</v>
      </c>
      <c r="L1142" s="454">
        <f>IF($J1124="Nso",0,VLOOKUP($A1121,'Class-9'!$B$9:$FL$108,88,0))</f>
        <v>0</v>
      </c>
      <c r="M1142" s="455">
        <f t="shared" si="114"/>
        <v>0</v>
      </c>
      <c r="N1142" s="454">
        <f t="shared" si="115"/>
        <v>0</v>
      </c>
      <c r="O1142" s="459" t="str">
        <f>IF($J1124="TC",0,IF($J1124="Nso",0,VLOOKUP($A1121,'Class-9'!$B$9:$FL$108,94,0)))</f>
        <v/>
      </c>
    </row>
    <row r="1143" spans="1:15" ht="48" customHeight="1" thickBot="1">
      <c r="A1143" s="1138"/>
      <c r="B1143" s="417" t="s">
        <v>200</v>
      </c>
      <c r="C1143" s="1114" t="str">
        <f>'Class-9'!$CR$3</f>
        <v>SOCIAL SCIENCE</v>
      </c>
      <c r="D1143" s="1115"/>
      <c r="E1143" s="454">
        <f>IF($J1125="TC",0,IF($J1124="Nso",0,VLOOKUP($A1121,'Class-9'!$B$9:$FL$108,95,0)))</f>
        <v>0</v>
      </c>
      <c r="F1143" s="454">
        <f>IF($J1125="TC",0,IF($J1124="Nso",0,VLOOKUP($A1121,'Class-9'!$B$9:$FL$108,96,0)))</f>
        <v>0</v>
      </c>
      <c r="G1143" s="455">
        <f t="shared" si="112"/>
        <v>0</v>
      </c>
      <c r="H1143" s="456">
        <f>IF($J1125="TC",0,IF($J1124="Nso",0,VLOOKUP($A1121,'Class-9'!$B$9:$FL$108,98,0)))</f>
        <v>0</v>
      </c>
      <c r="I1143" s="454">
        <f>IF($J1125="TC",0,IF($J1124="Nso",0,VLOOKUP($A1121,'Class-9'!$B$9:$FL$108,99,0)))</f>
        <v>0</v>
      </c>
      <c r="J1143" s="455">
        <f t="shared" si="113"/>
        <v>0</v>
      </c>
      <c r="K1143" s="454">
        <f>IF($J1125="TC",0,IF($J1124="Nso",0,VLOOKUP($A1121,'Class-9'!$B$9:$FL$108,101,0)))</f>
        <v>0</v>
      </c>
      <c r="L1143" s="454">
        <f>IF($J1125="Nso",0,VLOOKUP($A1121,'Class-9'!$B$9:$FL$108,102,0))</f>
        <v>0</v>
      </c>
      <c r="M1143" s="455">
        <f t="shared" si="114"/>
        <v>0</v>
      </c>
      <c r="N1143" s="454">
        <f t="shared" si="115"/>
        <v>0</v>
      </c>
      <c r="O1143" s="459" t="str">
        <f>IF($J1125="TC",0,IF($J1124="Nso",0,VLOOKUP($A1121,'Class-9'!$B$9:$FL$108,108,0)))</f>
        <v/>
      </c>
    </row>
    <row r="1144" spans="1:15" ht="33.75" customHeight="1">
      <c r="A1144" s="1138"/>
      <c r="B1144" s="417" t="s">
        <v>200</v>
      </c>
      <c r="C1144" s="1116" t="s">
        <v>89</v>
      </c>
      <c r="D1144" s="1117"/>
      <c r="E1144" s="1118"/>
      <c r="F1144" s="1122" t="s">
        <v>90</v>
      </c>
      <c r="G1144" s="1123"/>
      <c r="H1144" s="1124" t="s">
        <v>91</v>
      </c>
      <c r="I1144" s="1125"/>
      <c r="J1144" s="1126" t="s">
        <v>47</v>
      </c>
      <c r="K1144" s="1127"/>
      <c r="L1144" s="415" t="s">
        <v>111</v>
      </c>
      <c r="M1144" s="1221" t="s">
        <v>45</v>
      </c>
      <c r="N1144" s="1222"/>
      <c r="O1144" s="416" t="s">
        <v>49</v>
      </c>
    </row>
    <row r="1145" spans="1:15" ht="33.75" customHeight="1" thickBot="1">
      <c r="A1145" s="1138"/>
      <c r="B1145" s="417" t="s">
        <v>200</v>
      </c>
      <c r="C1145" s="1119"/>
      <c r="D1145" s="1120"/>
      <c r="E1145" s="1121"/>
      <c r="F1145" s="1130">
        <f>IF($J1124="TC",0,IF($J1124="Nso",0,VLOOKUP($A1121,'Class-9'!$B$9:$FL$108,160,0)))</f>
        <v>0</v>
      </c>
      <c r="G1145" s="1131"/>
      <c r="H1145" s="1130">
        <f>IF($J1124="TC",0,IF($J1124="Nso",0,VLOOKUP($A1121,'Class-9'!$B$9:$FL$108,161,0)))</f>
        <v>0</v>
      </c>
      <c r="I1145" s="1131"/>
      <c r="J1145" s="1132">
        <f>IF($J1124="TC",0,IF($J1124="Nso",0,VLOOKUP($A1121,'Class-9'!$B$9:$FL$108,162,0)))</f>
        <v>0</v>
      </c>
      <c r="K1145" s="1133"/>
      <c r="L1145" s="259" t="str">
        <f>IF($J1124="TC",0,IF($J1124="Nso",0,VLOOKUP($A1121,'Class-9'!$B$9:$FL$108,163,0)))</f>
        <v/>
      </c>
      <c r="M1145" s="1223" t="str">
        <f>IF($J1124="TC","TC",IF($J1124="Nso","NSO",VLOOKUP($A1121,'Class-9'!$B$9:$FL$108,164,0)))</f>
        <v/>
      </c>
      <c r="N1145" s="1224"/>
      <c r="O1145" s="462" t="str">
        <f>IF($J1124="Nso",0,VLOOKUP($A1121,'Class-9'!$B$9:$FL$108,166,0))</f>
        <v/>
      </c>
    </row>
    <row r="1146" spans="1:15" ht="33.75" customHeight="1">
      <c r="A1146" s="1138"/>
      <c r="B1146" s="417" t="s">
        <v>200</v>
      </c>
      <c r="C1146" s="1061" t="s">
        <v>64</v>
      </c>
      <c r="D1146" s="1062"/>
      <c r="E1146" s="1062"/>
      <c r="F1146" s="1062"/>
      <c r="G1146" s="1062"/>
      <c r="H1146" s="1063"/>
      <c r="I1146" s="1064" t="s">
        <v>65</v>
      </c>
      <c r="J1146" s="1065"/>
      <c r="K1146" s="1065"/>
      <c r="L1146" s="460">
        <f>VLOOKUP($A1121,'Class-9'!$B$9:$FL$108,157,0)</f>
        <v>0</v>
      </c>
      <c r="M1146" s="1066" t="s">
        <v>121</v>
      </c>
      <c r="N1146" s="1067"/>
      <c r="O1146" s="1068"/>
    </row>
    <row r="1147" spans="1:15" ht="33.75" customHeight="1" thickBot="1">
      <c r="A1147" s="1138"/>
      <c r="B1147" s="417" t="s">
        <v>200</v>
      </c>
      <c r="C1147" s="1069" t="s">
        <v>60</v>
      </c>
      <c r="D1147" s="1070"/>
      <c r="E1147" s="1070"/>
      <c r="F1147" s="1071" t="s">
        <v>192</v>
      </c>
      <c r="G1147" s="1071"/>
      <c r="H1147" s="260" t="s">
        <v>53</v>
      </c>
      <c r="I1147" s="1072" t="s">
        <v>66</v>
      </c>
      <c r="J1147" s="1073"/>
      <c r="K1147" s="1073"/>
      <c r="L1147" s="461">
        <f>VLOOKUP($A1121,'Class-9'!$B$9:$FL$108,158,0)</f>
        <v>0</v>
      </c>
      <c r="M1147" s="1074" t="str">
        <f>IF($J1124="TC",0,IF($J1124="Nso",0,VLOOKUP($A1121,'Class-9'!$B$9:$FL$108,159,0)))</f>
        <v/>
      </c>
      <c r="N1147" s="1075"/>
      <c r="O1147" s="1076"/>
    </row>
    <row r="1148" spans="1:15" ht="33.75" customHeight="1">
      <c r="A1148" s="1138"/>
      <c r="B1148" s="417" t="s">
        <v>200</v>
      </c>
      <c r="C1148" s="1069"/>
      <c r="D1148" s="1070"/>
      <c r="E1148" s="1070"/>
      <c r="F1148" s="1071"/>
      <c r="G1148" s="1071"/>
      <c r="H1148" s="261" t="s">
        <v>119</v>
      </c>
      <c r="I1148" s="1077" t="s">
        <v>67</v>
      </c>
      <c r="J1148" s="1078"/>
      <c r="K1148" s="1078"/>
      <c r="L1148" s="1079">
        <f>IF($J1124="TC","Transferred",IF($J1124="Nso","NameSeparated",VLOOKUP($A1121,'Class-9'!$B$9:$FL$108,167,0)))</f>
        <v>0</v>
      </c>
      <c r="M1148" s="1079"/>
      <c r="N1148" s="1079"/>
      <c r="O1148" s="1080"/>
    </row>
    <row r="1149" spans="1:15" ht="33.75" customHeight="1">
      <c r="A1149" s="1138"/>
      <c r="B1149" s="417" t="s">
        <v>200</v>
      </c>
      <c r="C1149" s="1081" t="str">
        <f>'Class-9'!$DF$3</f>
        <v>Foundation Of Information Tech.</v>
      </c>
      <c r="D1149" s="1082"/>
      <c r="E1149" s="1083"/>
      <c r="F1149" s="1217" t="str">
        <f>IF($J1124="TC",0,IF($J1124="Nso",0,VLOOKUP($A1121,'Class-9'!$B$9:$GP$108,185,0)))</f>
        <v>0/200</v>
      </c>
      <c r="G1149" s="1217"/>
      <c r="H1149" s="463" t="str">
        <f>IF($J1124="TC",0,IF($J1124="Nso",0,VLOOKUP($A1121,'Class-9'!$B$9:$GP$108,120,0)))</f>
        <v/>
      </c>
      <c r="I1149" s="1085" t="s">
        <v>79</v>
      </c>
      <c r="J1149" s="1086"/>
      <c r="K1149" s="1086"/>
      <c r="L1149" s="1087">
        <f>'Class-9'!$T$2</f>
        <v>44676</v>
      </c>
      <c r="M1149" s="1088"/>
      <c r="N1149" s="1088"/>
      <c r="O1149" s="1089"/>
    </row>
    <row r="1150" spans="1:15" ht="33.75" customHeight="1">
      <c r="A1150" s="1138"/>
      <c r="B1150" s="417" t="s">
        <v>200</v>
      </c>
      <c r="C1150" s="1090" t="str">
        <f>'Class-9'!$DR$3</f>
        <v>Health &amp; Phy. Edu.</v>
      </c>
      <c r="D1150" s="1084"/>
      <c r="E1150" s="1084"/>
      <c r="F1150" s="1207" t="str">
        <f>IF($J1124="TC",0,IF($J1124="Nso",0,VLOOKUP($A1121,'Class-9'!$B$9:$GP$108,189,0)))</f>
        <v>0/200</v>
      </c>
      <c r="G1150" s="1208"/>
      <c r="H1150" s="463" t="str">
        <f>IF($J1124="TC",0,IF($J1124="Nso",0,VLOOKUP($A1121,'Class-9'!$B$9:$GP$108,132,0)))</f>
        <v/>
      </c>
      <c r="I1150" s="1091"/>
      <c r="J1150" s="1092"/>
      <c r="K1150" s="1092"/>
      <c r="L1150" s="1092"/>
      <c r="M1150" s="1092"/>
      <c r="N1150" s="1092"/>
      <c r="O1150" s="1093"/>
    </row>
    <row r="1151" spans="1:15" ht="33.75" customHeight="1">
      <c r="A1151" s="1138"/>
      <c r="B1151" s="417" t="s">
        <v>200</v>
      </c>
      <c r="C1151" s="1028" t="str">
        <f>'Class-9'!$ED$3</f>
        <v>S.U.P.W.</v>
      </c>
      <c r="D1151" s="1029"/>
      <c r="E1151" s="1029"/>
      <c r="F1151" s="1207" t="str">
        <f>IF($J1124="TC",0,IF($J1124="Nso",0,VLOOKUP($A1121,'Class-9'!$B$9:$GP$108,193,0)))</f>
        <v>0/100</v>
      </c>
      <c r="G1151" s="1208"/>
      <c r="H1151" s="463" t="str">
        <f>IF($J1124="TC",0,IF($J1124="Nso",0,VLOOKUP($A1121,'Class-9'!$B$9:$GP$108,138,0)))</f>
        <v/>
      </c>
      <c r="I1151" s="1094"/>
      <c r="J1151" s="1095"/>
      <c r="K1151" s="1095"/>
      <c r="L1151" s="1095"/>
      <c r="M1151" s="1095"/>
      <c r="N1151" s="1095"/>
      <c r="O1151" s="1096"/>
    </row>
    <row r="1152" spans="1:15" ht="33.75" customHeight="1">
      <c r="A1152" s="1138"/>
      <c r="B1152" s="417" t="s">
        <v>200</v>
      </c>
      <c r="C1152" s="1028" t="str">
        <f>'Class-9'!$EJ$3</f>
        <v>ART EDUCATION</v>
      </c>
      <c r="D1152" s="1029"/>
      <c r="E1152" s="1029"/>
      <c r="F1152" s="1207" t="str">
        <f>IF($J1123="TC",0,IF($J1123="Nso",0,VLOOKUP($A1121,'Class-9'!$B$9:$GP$108,197,0)))</f>
        <v>0/100</v>
      </c>
      <c r="G1152" s="1208"/>
      <c r="H1152" s="463" t="str">
        <f>IF($J1123="TC",0,IF($J1123="Nso",0,VLOOKUP($A1121,'Class-9'!$B$9:$GP$108,144,0)))</f>
        <v/>
      </c>
      <c r="I1152" s="1032" t="s">
        <v>92</v>
      </c>
      <c r="J1152" s="1033"/>
      <c r="K1152" s="1033"/>
      <c r="L1152" s="1033"/>
      <c r="M1152" s="1033"/>
      <c r="N1152" s="1033"/>
      <c r="O1152" s="1034"/>
    </row>
    <row r="1153" spans="1:16" ht="33.75" customHeight="1" thickBot="1">
      <c r="A1153" s="1138"/>
      <c r="B1153" s="417" t="s">
        <v>200</v>
      </c>
      <c r="C1153" s="1035" t="str">
        <f>'Class-9'!$EP$3</f>
        <v>H &amp; C RAJ</v>
      </c>
      <c r="D1153" s="1036"/>
      <c r="E1153" s="1036"/>
      <c r="F1153" s="1209" t="str">
        <f>IF($J1124="TC",0,IF($J1124="Nso",0,VLOOKUP($A1121,'Class-9'!$B$9:$GU$108,201,0)))</f>
        <v>0/200</v>
      </c>
      <c r="G1153" s="1210"/>
      <c r="H1153" s="464" t="str">
        <f>IF($J1124="TC",0,IF($J1124="Nso",0,VLOOKUP($A1121,'Class-9'!$B$9:$GU$108,156,0)))</f>
        <v/>
      </c>
      <c r="I1153" s="1032" t="s">
        <v>73</v>
      </c>
      <c r="J1153" s="1033"/>
      <c r="K1153" s="1033"/>
      <c r="L1153" s="1033"/>
      <c r="M1153" s="1033"/>
      <c r="N1153" s="1033"/>
      <c r="O1153" s="1034"/>
    </row>
    <row r="1154" spans="1:16" ht="33.75" customHeight="1">
      <c r="A1154" s="1138"/>
      <c r="B1154" s="417" t="s">
        <v>200</v>
      </c>
      <c r="C1154" s="1046" t="s">
        <v>204</v>
      </c>
      <c r="D1154" s="1047"/>
      <c r="E1154" s="1048"/>
      <c r="F1154" s="1211" t="s">
        <v>205</v>
      </c>
      <c r="G1154" s="1212"/>
      <c r="H1154" s="465" t="s">
        <v>34</v>
      </c>
      <c r="I1154" s="1039" t="s">
        <v>74</v>
      </c>
      <c r="J1154" s="1033"/>
      <c r="K1154" s="1033"/>
      <c r="L1154" s="1033"/>
      <c r="M1154" s="1033"/>
      <c r="N1154" s="1033"/>
      <c r="O1154" s="1034"/>
    </row>
    <row r="1155" spans="1:16" ht="33.75" customHeight="1">
      <c r="A1155" s="1138"/>
      <c r="B1155" s="417" t="s">
        <v>200</v>
      </c>
      <c r="C1155" s="1049"/>
      <c r="D1155" s="1050"/>
      <c r="E1155" s="1051"/>
      <c r="F1155" s="1213" t="s">
        <v>206</v>
      </c>
      <c r="G1155" s="1214"/>
      <c r="H1155" s="466" t="s">
        <v>203</v>
      </c>
      <c r="I1155" s="1040" t="s">
        <v>75</v>
      </c>
      <c r="J1155" s="1041"/>
      <c r="K1155" s="1041"/>
      <c r="L1155" s="1041"/>
      <c r="M1155" s="1041"/>
      <c r="N1155" s="1041"/>
      <c r="O1155" s="1042"/>
    </row>
    <row r="1156" spans="1:16" ht="33.75" customHeight="1">
      <c r="A1156" s="1138"/>
      <c r="B1156" s="417" t="s">
        <v>200</v>
      </c>
      <c r="C1156" s="1049"/>
      <c r="D1156" s="1050"/>
      <c r="E1156" s="1051"/>
      <c r="F1156" s="1213" t="s">
        <v>210</v>
      </c>
      <c r="G1156" s="1214"/>
      <c r="H1156" s="466" t="s">
        <v>68</v>
      </c>
      <c r="I1156" s="1043"/>
      <c r="J1156" s="1044"/>
      <c r="K1156" s="1044"/>
      <c r="L1156" s="1044"/>
      <c r="M1156" s="1044"/>
      <c r="N1156" s="1044"/>
      <c r="O1156" s="1045"/>
    </row>
    <row r="1157" spans="1:16" ht="33.75" customHeight="1">
      <c r="A1157" s="1138"/>
      <c r="B1157" s="417" t="s">
        <v>200</v>
      </c>
      <c r="C1157" s="1049"/>
      <c r="D1157" s="1050"/>
      <c r="E1157" s="1051"/>
      <c r="F1157" s="1213" t="s">
        <v>211</v>
      </c>
      <c r="G1157" s="1214"/>
      <c r="H1157" s="466" t="s">
        <v>69</v>
      </c>
      <c r="I1157" s="1043"/>
      <c r="J1157" s="1044"/>
      <c r="K1157" s="1044"/>
      <c r="L1157" s="1044"/>
      <c r="M1157" s="1044"/>
      <c r="N1157" s="1044"/>
      <c r="O1157" s="1045"/>
    </row>
    <row r="1158" spans="1:16" ht="33.75" customHeight="1">
      <c r="A1158" s="1138"/>
      <c r="B1158" s="417" t="s">
        <v>200</v>
      </c>
      <c r="C1158" s="1049"/>
      <c r="D1158" s="1050"/>
      <c r="E1158" s="1051"/>
      <c r="F1158" s="1213" t="s">
        <v>120</v>
      </c>
      <c r="G1158" s="1214"/>
      <c r="H1158" s="466" t="s">
        <v>71</v>
      </c>
      <c r="I1158" s="1022" t="s">
        <v>93</v>
      </c>
      <c r="J1158" s="1023"/>
      <c r="K1158" s="1023"/>
      <c r="L1158" s="1023"/>
      <c r="M1158" s="1023"/>
      <c r="N1158" s="1023"/>
      <c r="O1158" s="1024"/>
    </row>
    <row r="1159" spans="1:16" ht="33.75" customHeight="1" thickBot="1">
      <c r="A1159" s="1138"/>
      <c r="B1159" s="418" t="s">
        <v>200</v>
      </c>
      <c r="C1159" s="1052"/>
      <c r="D1159" s="1053"/>
      <c r="E1159" s="1054"/>
      <c r="F1159" s="1215" t="s">
        <v>208</v>
      </c>
      <c r="G1159" s="1216"/>
      <c r="H1159" s="467" t="s">
        <v>70</v>
      </c>
      <c r="I1159" s="1025"/>
      <c r="J1159" s="1026"/>
      <c r="K1159" s="1026"/>
      <c r="L1159" s="1026"/>
      <c r="M1159" s="1026"/>
      <c r="N1159" s="1026"/>
      <c r="O1159" s="1027"/>
    </row>
    <row r="1160" spans="1:16" ht="121.5" customHeight="1" thickTop="1">
      <c r="A1160" s="437" t="s">
        <v>191</v>
      </c>
    </row>
    <row r="1161" spans="1:16" ht="24.75" customHeight="1" thickBot="1">
      <c r="A1161" s="471">
        <f>A1121+1</f>
        <v>30</v>
      </c>
      <c r="B1161" s="1137" t="s">
        <v>56</v>
      </c>
      <c r="C1161" s="1137"/>
      <c r="D1161" s="1137"/>
      <c r="E1161" s="1137"/>
      <c r="F1161" s="1137"/>
      <c r="G1161" s="1137"/>
      <c r="H1161" s="1137"/>
      <c r="I1161" s="1137"/>
      <c r="J1161" s="1137"/>
      <c r="K1161" s="1137"/>
      <c r="L1161" s="1137"/>
      <c r="M1161" s="1137"/>
      <c r="N1161" s="1137"/>
      <c r="O1161" s="1137"/>
    </row>
    <row r="1162" spans="1:16" s="430" customFormat="1" ht="66" customHeight="1" thickTop="1">
      <c r="A1162" s="1138"/>
      <c r="B1162" s="1139"/>
      <c r="C1162" s="1140"/>
      <c r="D1162" s="1225" t="str">
        <f>Master!$E$8</f>
        <v>Govt. Sr. Secondary School Raimalwada</v>
      </c>
      <c r="E1162" s="1226"/>
      <c r="F1162" s="1226"/>
      <c r="G1162" s="1226"/>
      <c r="H1162" s="1226"/>
      <c r="I1162" s="1226"/>
      <c r="J1162" s="1226"/>
      <c r="K1162" s="1226"/>
      <c r="L1162" s="1226"/>
      <c r="M1162" s="1226"/>
      <c r="N1162" s="1226"/>
      <c r="O1162" s="1227"/>
    </row>
    <row r="1163" spans="1:16" ht="26.25" customHeight="1" thickBot="1">
      <c r="A1163" s="1138"/>
      <c r="B1163" s="1141"/>
      <c r="C1163" s="1142"/>
      <c r="D1163" s="1146" t="str">
        <f>Master!$E$11</f>
        <v>P.S.-Bapini (Jodhpur)</v>
      </c>
      <c r="E1163" s="1147"/>
      <c r="F1163" s="1147"/>
      <c r="G1163" s="1147"/>
      <c r="H1163" s="1147"/>
      <c r="I1163" s="1147"/>
      <c r="J1163" s="1147"/>
      <c r="K1163" s="1147"/>
      <c r="L1163" s="1147"/>
      <c r="M1163" s="1147"/>
      <c r="N1163" s="1147"/>
      <c r="O1163" s="1148"/>
    </row>
    <row r="1164" spans="1:16" ht="21.75" customHeight="1">
      <c r="A1164" s="1138"/>
      <c r="B1164" s="262"/>
      <c r="C1164" s="1149" t="s">
        <v>183</v>
      </c>
      <c r="D1164" s="1150"/>
      <c r="E1164" s="1150"/>
      <c r="F1164" s="1150"/>
      <c r="G1164" s="1151"/>
      <c r="H1164" s="1158" t="s">
        <v>156</v>
      </c>
      <c r="I1164" s="1158"/>
      <c r="J1164" s="1161">
        <f>VLOOKUP($A1161,'Class-9'!$B$9:$K$108,6)</f>
        <v>0</v>
      </c>
      <c r="K1164" s="1162"/>
      <c r="L1164" s="1167" t="s">
        <v>76</v>
      </c>
      <c r="M1164" s="1168"/>
      <c r="N1164" s="1169" t="str">
        <f>Master!$E$14</f>
        <v>08151106901</v>
      </c>
      <c r="O1164" s="1170"/>
    </row>
    <row r="1165" spans="1:16" ht="21.75" customHeight="1">
      <c r="A1165" s="1138"/>
      <c r="B1165" s="37"/>
      <c r="C1165" s="1152"/>
      <c r="D1165" s="1153"/>
      <c r="E1165" s="1153"/>
      <c r="F1165" s="1153"/>
      <c r="G1165" s="1154"/>
      <c r="H1165" s="1159"/>
      <c r="I1165" s="1159"/>
      <c r="J1165" s="1163"/>
      <c r="K1165" s="1164"/>
      <c r="L1165" s="1171" t="s">
        <v>72</v>
      </c>
      <c r="M1165" s="1172"/>
      <c r="N1165" s="1172"/>
      <c r="O1165" s="1173"/>
      <c r="P1165" s="104" t="s">
        <v>191</v>
      </c>
    </row>
    <row r="1166" spans="1:16" ht="21.75" customHeight="1" thickBot="1">
      <c r="A1166" s="1138"/>
      <c r="B1166" s="37"/>
      <c r="C1166" s="1155"/>
      <c r="D1166" s="1156"/>
      <c r="E1166" s="1156"/>
      <c r="F1166" s="1156"/>
      <c r="G1166" s="1157"/>
      <c r="H1166" s="1160"/>
      <c r="I1166" s="1160"/>
      <c r="J1166" s="1165"/>
      <c r="K1166" s="1166"/>
      <c r="L1166" s="1174" t="s">
        <v>57</v>
      </c>
      <c r="M1166" s="1175"/>
      <c r="N1166" s="1176" t="str">
        <f>Master!$E$6</f>
        <v>2021-22</v>
      </c>
      <c r="O1166" s="1177"/>
    </row>
    <row r="1167" spans="1:16" ht="33.75" customHeight="1">
      <c r="A1167" s="1138"/>
      <c r="B1167" s="417" t="s">
        <v>200</v>
      </c>
      <c r="C1167" s="1228" t="s">
        <v>22</v>
      </c>
      <c r="D1167" s="1229"/>
      <c r="E1167" s="1229"/>
      <c r="F1167" s="1230"/>
      <c r="G1167" s="438" t="s">
        <v>181</v>
      </c>
      <c r="H1167" s="1231">
        <f>VLOOKUP($A1161,'Class-9'!$B$9:$FL$108,4,0)</f>
        <v>0</v>
      </c>
      <c r="I1167" s="1231"/>
      <c r="J1167" s="1231"/>
      <c r="K1167" s="1231"/>
      <c r="L1167" s="1231"/>
      <c r="M1167" s="1231"/>
      <c r="N1167" s="1231"/>
      <c r="O1167" s="1232"/>
    </row>
    <row r="1168" spans="1:16" ht="33.75" customHeight="1">
      <c r="A1168" s="1138"/>
      <c r="B1168" s="417" t="s">
        <v>200</v>
      </c>
      <c r="C1168" s="1233" t="s">
        <v>24</v>
      </c>
      <c r="D1168" s="1234"/>
      <c r="E1168" s="1234"/>
      <c r="F1168" s="1235"/>
      <c r="G1168" s="439" t="s">
        <v>181</v>
      </c>
      <c r="H1168" s="1236">
        <f>VLOOKUP($A1161,'Class-9'!$B$9:$FL$108,7,0)</f>
        <v>0</v>
      </c>
      <c r="I1168" s="1236"/>
      <c r="J1168" s="1236"/>
      <c r="K1168" s="1236"/>
      <c r="L1168" s="1236"/>
      <c r="M1168" s="1236"/>
      <c r="N1168" s="1236"/>
      <c r="O1168" s="1237"/>
    </row>
    <row r="1169" spans="1:15" ht="33.75" customHeight="1">
      <c r="A1169" s="1138"/>
      <c r="B1169" s="417" t="s">
        <v>200</v>
      </c>
      <c r="C1169" s="1233" t="s">
        <v>25</v>
      </c>
      <c r="D1169" s="1234"/>
      <c r="E1169" s="1234"/>
      <c r="F1169" s="1235"/>
      <c r="G1169" s="439" t="s">
        <v>181</v>
      </c>
      <c r="H1169" s="1236">
        <f>VLOOKUP($A1161,'Class-9'!$B$9:$FL$108,8,0)</f>
        <v>0</v>
      </c>
      <c r="I1169" s="1236"/>
      <c r="J1169" s="1236"/>
      <c r="K1169" s="1236"/>
      <c r="L1169" s="1236"/>
      <c r="M1169" s="1236"/>
      <c r="N1169" s="1236"/>
      <c r="O1169" s="1237"/>
    </row>
    <row r="1170" spans="1:15" ht="33.75" customHeight="1">
      <c r="A1170" s="1138"/>
      <c r="B1170" s="417" t="s">
        <v>200</v>
      </c>
      <c r="C1170" s="1233" t="s">
        <v>58</v>
      </c>
      <c r="D1170" s="1234"/>
      <c r="E1170" s="1234"/>
      <c r="F1170" s="1235"/>
      <c r="G1170" s="439" t="s">
        <v>181</v>
      </c>
      <c r="H1170" s="1236">
        <f>VLOOKUP($A1161,'Class-9'!$B$9:$FL$108,9,0)</f>
        <v>0</v>
      </c>
      <c r="I1170" s="1236"/>
      <c r="J1170" s="1236"/>
      <c r="K1170" s="1236"/>
      <c r="L1170" s="1236"/>
      <c r="M1170" s="1236"/>
      <c r="N1170" s="1236"/>
      <c r="O1170" s="1237"/>
    </row>
    <row r="1171" spans="1:15" ht="33.75" customHeight="1">
      <c r="A1171" s="1138"/>
      <c r="B1171" s="417" t="s">
        <v>200</v>
      </c>
      <c r="C1171" s="1233" t="s">
        <v>59</v>
      </c>
      <c r="D1171" s="1234"/>
      <c r="E1171" s="1234"/>
      <c r="F1171" s="1235"/>
      <c r="G1171" s="439" t="s">
        <v>181</v>
      </c>
      <c r="H1171" s="1238" t="str">
        <f>CONCATENATE('Class-9'!$G$4,'Class-9'!$J$4)</f>
        <v>9(A)</v>
      </c>
      <c r="I1171" s="1236"/>
      <c r="J1171" s="1236"/>
      <c r="K1171" s="1236"/>
      <c r="L1171" s="1236"/>
      <c r="M1171" s="1236"/>
      <c r="N1171" s="1236"/>
      <c r="O1171" s="1237"/>
    </row>
    <row r="1172" spans="1:15" ht="33.75" customHeight="1" thickBot="1">
      <c r="A1172" s="1138"/>
      <c r="B1172" s="417" t="s">
        <v>200</v>
      </c>
      <c r="C1172" s="1239" t="s">
        <v>27</v>
      </c>
      <c r="D1172" s="1240"/>
      <c r="E1172" s="1240"/>
      <c r="F1172" s="1241"/>
      <c r="G1172" s="440" t="s">
        <v>181</v>
      </c>
      <c r="H1172" s="1242">
        <f>VLOOKUP($A1161,'Class-9'!$B$9:$FL$108,10,0)</f>
        <v>0</v>
      </c>
      <c r="I1172" s="1242"/>
      <c r="J1172" s="1242"/>
      <c r="K1172" s="1242"/>
      <c r="L1172" s="1242"/>
      <c r="M1172" s="1242"/>
      <c r="N1172" s="1242"/>
      <c r="O1172" s="1243"/>
    </row>
    <row r="1173" spans="1:15" ht="33.75" customHeight="1">
      <c r="A1173" s="1138"/>
      <c r="B1173" s="417" t="s">
        <v>200</v>
      </c>
      <c r="C1173" s="1244" t="s">
        <v>60</v>
      </c>
      <c r="D1173" s="1245"/>
      <c r="E1173" s="1248" t="s">
        <v>81</v>
      </c>
      <c r="F1173" s="1248" t="s">
        <v>82</v>
      </c>
      <c r="G1173" s="1250" t="s">
        <v>32</v>
      </c>
      <c r="H1173" s="1252" t="s">
        <v>61</v>
      </c>
      <c r="I1173" s="1252"/>
      <c r="J1173" s="1253"/>
      <c r="K1173" s="1254" t="s">
        <v>97</v>
      </c>
      <c r="L1173" s="1255"/>
      <c r="M1173" s="1256"/>
      <c r="N1173" s="1248" t="s">
        <v>88</v>
      </c>
      <c r="O1173" s="1218" t="s">
        <v>118</v>
      </c>
    </row>
    <row r="1174" spans="1:15" ht="33.75" customHeight="1">
      <c r="A1174" s="1138"/>
      <c r="B1174" s="417" t="s">
        <v>200</v>
      </c>
      <c r="C1174" s="1246"/>
      <c r="D1174" s="1247"/>
      <c r="E1174" s="1249"/>
      <c r="F1174" s="1249"/>
      <c r="G1174" s="1251"/>
      <c r="H1174" s="468" t="s">
        <v>31</v>
      </c>
      <c r="I1174" s="470" t="s">
        <v>194</v>
      </c>
      <c r="J1174" s="469" t="s">
        <v>32</v>
      </c>
      <c r="K1174" s="468" t="s">
        <v>31</v>
      </c>
      <c r="L1174" s="470" t="s">
        <v>194</v>
      </c>
      <c r="M1174" s="469" t="s">
        <v>32</v>
      </c>
      <c r="N1174" s="1249"/>
      <c r="O1174" s="1219"/>
    </row>
    <row r="1175" spans="1:15" ht="48" customHeight="1" thickBot="1">
      <c r="A1175" s="1138"/>
      <c r="B1175" s="417" t="s">
        <v>200</v>
      </c>
      <c r="C1175" s="1102" t="s">
        <v>62</v>
      </c>
      <c r="D1175" s="1103"/>
      <c r="E1175" s="441">
        <f>'Class-9'!$L$7</f>
        <v>10</v>
      </c>
      <c r="F1175" s="441">
        <f>'Class-9'!$M$7</f>
        <v>10</v>
      </c>
      <c r="G1175" s="442">
        <f>SUM(E1175:F1175)</f>
        <v>20</v>
      </c>
      <c r="H1175" s="441">
        <f>'Class-9'!$O$7</f>
        <v>24</v>
      </c>
      <c r="I1175" s="441">
        <f>'Class-9'!$P$7</f>
        <v>6</v>
      </c>
      <c r="J1175" s="442">
        <f>SUM(H1175:I1175)</f>
        <v>30</v>
      </c>
      <c r="K1175" s="441">
        <f>'Class-9'!$R$7</f>
        <v>40</v>
      </c>
      <c r="L1175" s="441">
        <f>'Class-9'!$S$7</f>
        <v>10</v>
      </c>
      <c r="M1175" s="442">
        <f>SUM(K1175:L1175)</f>
        <v>50</v>
      </c>
      <c r="N1175" s="441">
        <f>SUM(G1175,J1175,M1175)</f>
        <v>100</v>
      </c>
      <c r="O1175" s="1220"/>
    </row>
    <row r="1176" spans="1:15" ht="48" customHeight="1">
      <c r="A1176" s="1138"/>
      <c r="B1176" s="417" t="s">
        <v>200</v>
      </c>
      <c r="C1176" s="1104" t="str">
        <f>'Class-9'!$L$3</f>
        <v>HINDI</v>
      </c>
      <c r="D1176" s="1105"/>
      <c r="E1176" s="443">
        <f>IF($J1164="TC",0,IF($J1164="Nso",0,VLOOKUP($A1161,'Class-9'!$B$9:$FL$108,11,0)))</f>
        <v>0</v>
      </c>
      <c r="F1176" s="443">
        <f>IF($J1164="TC",0,IF($J1164="Nso",0,VLOOKUP($A1161,'Class-9'!$B$9:$FL$108,12,0)))</f>
        <v>0</v>
      </c>
      <c r="G1176" s="444">
        <f t="shared" ref="G1176:G1183" si="116">SUM(E1176:F1176)</f>
        <v>0</v>
      </c>
      <c r="H1176" s="443">
        <f>IF($J1164="TC",0,IF($J1164="Nso",0,VLOOKUP($A1161,'Class-9'!$B$9:$FL$108,14,0)))</f>
        <v>0</v>
      </c>
      <c r="I1176" s="443">
        <f>IF($J1164="TC",0,IF($J1164="Nso",0,VLOOKUP($A1161,'Class-9'!$B$9:$FL$108,15,0)))</f>
        <v>0</v>
      </c>
      <c r="J1176" s="444">
        <f t="shared" ref="J1176:J1183" si="117">SUM(H1176:I1176)</f>
        <v>0</v>
      </c>
      <c r="K1176" s="443">
        <f>IF($J1164="TC",0,IF($J1164="Nso",0,VLOOKUP($A1161,'Class-9'!$B$9:$FL$108,17,0)))</f>
        <v>0</v>
      </c>
      <c r="L1176" s="443">
        <f>IF($J1164="Nso",0,VLOOKUP($A1161,'Class-9'!$B$9:$FL$108,18,0))</f>
        <v>0</v>
      </c>
      <c r="M1176" s="444">
        <f t="shared" ref="M1176:M1183" si="118">SUM(K1176:L1176)</f>
        <v>0</v>
      </c>
      <c r="N1176" s="443">
        <f t="shared" ref="N1176:N1183" si="119">SUM(G1176,J1176,M1176)</f>
        <v>0</v>
      </c>
      <c r="O1176" s="457" t="str">
        <f>IF($J1164="TC",0,IF($J1164="Nso",0,VLOOKUP($A1161,'Class-9'!$B$9:$FL$108,24,0)))</f>
        <v/>
      </c>
    </row>
    <row r="1177" spans="1:15" ht="48" customHeight="1" thickBot="1">
      <c r="A1177" s="1138"/>
      <c r="B1177" s="417" t="s">
        <v>200</v>
      </c>
      <c r="C1177" s="1106" t="str">
        <f>'Class-9'!$Z$3</f>
        <v>ENGLISH</v>
      </c>
      <c r="D1177" s="1107"/>
      <c r="E1177" s="445">
        <f>IF($J1164="TC",0,IF($J1164="Nso",0,VLOOKUP($A1161,'Class-9'!$B$9:$FL$108,25,0)))</f>
        <v>0</v>
      </c>
      <c r="F1177" s="445">
        <f>IF($J1164="TC",0,IF($J1164="Nso",0,VLOOKUP($A1161,'Class-9'!$B$9:$FL$108,26,0)))</f>
        <v>0</v>
      </c>
      <c r="G1177" s="446">
        <f t="shared" si="116"/>
        <v>0</v>
      </c>
      <c r="H1177" s="447">
        <f>IF($J1164="TC",0,IF($J1164="Nso",0,VLOOKUP($A1161,'Class-9'!$B$9:$FL$108,28,0)))</f>
        <v>0</v>
      </c>
      <c r="I1177" s="445">
        <f>IF($J1164="TC",0,IF($J1164="Nso",0,VLOOKUP($A1161,'Class-9'!$B$9:$FL$108,29,0)))</f>
        <v>0</v>
      </c>
      <c r="J1177" s="446">
        <f t="shared" si="117"/>
        <v>0</v>
      </c>
      <c r="K1177" s="445">
        <f>IF($J1164="TC",0,IF($J1164="Nso",0,VLOOKUP($A1161,'Class-9'!$B$9:$FL$108,31,0)))</f>
        <v>0</v>
      </c>
      <c r="L1177" s="445">
        <f>IF($J1164="Nso",0,VLOOKUP($A1161,'Class-9'!$B$9:$FL$108,32,0))</f>
        <v>0</v>
      </c>
      <c r="M1177" s="446">
        <f t="shared" si="118"/>
        <v>0</v>
      </c>
      <c r="N1177" s="445">
        <f t="shared" si="119"/>
        <v>0</v>
      </c>
      <c r="O1177" s="458" t="str">
        <f>IF($J1164="TC",0,IF($J1164="Nso",0,VLOOKUP($A1161,'Class-9'!$B$9:$FL$108,38,0)))</f>
        <v/>
      </c>
    </row>
    <row r="1178" spans="1:15" ht="48" customHeight="1" thickBot="1">
      <c r="A1178" s="1138"/>
      <c r="B1178" s="417" t="s">
        <v>200</v>
      </c>
      <c r="C1178" s="1108" t="s">
        <v>62</v>
      </c>
      <c r="D1178" s="1109"/>
      <c r="E1178" s="448">
        <f>'Class-9'!$AN$7</f>
        <v>20</v>
      </c>
      <c r="F1178" s="448">
        <f>'Class-9'!$AO$7</f>
        <v>20</v>
      </c>
      <c r="G1178" s="449">
        <f t="shared" si="116"/>
        <v>40</v>
      </c>
      <c r="H1178" s="448">
        <f>'Class-9'!$AQ$7</f>
        <v>48</v>
      </c>
      <c r="I1178" s="448">
        <f>'Class-9'!$AR$7</f>
        <v>12</v>
      </c>
      <c r="J1178" s="449">
        <f t="shared" si="117"/>
        <v>60</v>
      </c>
      <c r="K1178" s="448">
        <f>'Class-9'!$AT$7</f>
        <v>80</v>
      </c>
      <c r="L1178" s="448">
        <f>'Class-9'!$AU$7</f>
        <v>20</v>
      </c>
      <c r="M1178" s="449">
        <f t="shared" si="118"/>
        <v>100</v>
      </c>
      <c r="N1178" s="448">
        <f t="shared" si="119"/>
        <v>200</v>
      </c>
      <c r="O1178" s="427" t="s">
        <v>201</v>
      </c>
    </row>
    <row r="1179" spans="1:15" ht="48" customHeight="1">
      <c r="A1179" s="1138"/>
      <c r="B1179" s="417" t="s">
        <v>200</v>
      </c>
      <c r="C1179" s="1110" t="str">
        <f>'Class-9'!$AN$3</f>
        <v>SANSKRIT-I</v>
      </c>
      <c r="D1179" s="1111"/>
      <c r="E1179" s="443">
        <f>IF($J1164="TC",0,IF($J1164="Nso",0,VLOOKUP($A1161,'Class-9'!$B$9:$FL$108,39,0)))</f>
        <v>0</v>
      </c>
      <c r="F1179" s="443">
        <f>IF($J1164="TC",0,IF($J1164="TC",0,IF($J1164="Nso",0,VLOOKUP($A1161,'Class-9'!$B$9:$FL$108,40,0))))</f>
        <v>0</v>
      </c>
      <c r="G1179" s="450">
        <f t="shared" si="116"/>
        <v>0</v>
      </c>
      <c r="H1179" s="451">
        <f>IF($J1164="TC",0,IF($J1164="Nso",0,VLOOKUP($A1161,'Class-9'!$B$9:$FL$108,42,0)))</f>
        <v>0</v>
      </c>
      <c r="I1179" s="443">
        <f>IF($J1164="TC",0,IF($J1164="Nso",0,VLOOKUP($A1161,'Class-9'!$B$9:$FL$108,43,0)))</f>
        <v>0</v>
      </c>
      <c r="J1179" s="450">
        <f t="shared" si="117"/>
        <v>0</v>
      </c>
      <c r="K1179" s="443">
        <f>IF($J1164="TC",0,IF($J1164="Nso",0,VLOOKUP($A1161,'Class-9'!$B$9:$FL$108,45,0)))</f>
        <v>0</v>
      </c>
      <c r="L1179" s="443">
        <f>IF($J1164="Nso",0,VLOOKUP($A1161,'Class-9'!$B$9:$FL$108,46,0))</f>
        <v>0</v>
      </c>
      <c r="M1179" s="450">
        <f t="shared" si="118"/>
        <v>0</v>
      </c>
      <c r="N1179" s="443">
        <f t="shared" si="119"/>
        <v>0</v>
      </c>
      <c r="O1179" s="457" t="str">
        <f>IF($J1164="TC",0,IF($J1164="Nso",0,VLOOKUP($A1161,'Class-9'!$B$9:$FL$108,52,0)))</f>
        <v/>
      </c>
    </row>
    <row r="1180" spans="1:15" ht="48" customHeight="1">
      <c r="A1180" s="1138"/>
      <c r="B1180" s="417" t="s">
        <v>200</v>
      </c>
      <c r="C1180" s="1112" t="str">
        <f>'Class-9'!$BB$3</f>
        <v>SANSKRIT-II</v>
      </c>
      <c r="D1180" s="1113"/>
      <c r="E1180" s="443">
        <f>IF($J1164="TC",0,IF($J1164="Nso",0,VLOOKUP($A1161,'Class-9'!$B$9:$FL$108,53,0)))</f>
        <v>0</v>
      </c>
      <c r="F1180" s="443">
        <f>IF($J1164="TC",0,IF($J1164="Nso",0,VLOOKUP($A1161,'Class-9'!$B$9:$FL$108,54,0)))</f>
        <v>0</v>
      </c>
      <c r="G1180" s="452">
        <f t="shared" si="116"/>
        <v>0</v>
      </c>
      <c r="H1180" s="453">
        <f>IF($J1164="TC",0,IF($J1164="Nso",0,VLOOKUP($A1161,'Class-9'!$B$9:$FL$108,56,0)))</f>
        <v>0</v>
      </c>
      <c r="I1180" s="443">
        <f>IF($J1164="TC",0,IF($J1164="Nso",0,VLOOKUP($A1161,'Class-9'!$B$9:$FL$108,57,0)))</f>
        <v>0</v>
      </c>
      <c r="J1180" s="452">
        <f t="shared" si="117"/>
        <v>0</v>
      </c>
      <c r="K1180" s="443">
        <f>IF($J1164="TC",0,IF($J1164="Nso",0,VLOOKUP($A1161,'Class-9'!$B$9:$FL$108,59,0)))</f>
        <v>0</v>
      </c>
      <c r="L1180" s="443">
        <f>IF($J1164="Nso",0,VLOOKUP($A1161,'Class-9'!$B$9:$FL$108,60,0))</f>
        <v>0</v>
      </c>
      <c r="M1180" s="452">
        <f t="shared" si="118"/>
        <v>0</v>
      </c>
      <c r="N1180" s="443">
        <f t="shared" si="119"/>
        <v>0</v>
      </c>
      <c r="O1180" s="457" t="str">
        <f>IF($J1164="TC",0,IF($J1164="Nso",0,VLOOKUP($A1161,'Class-9'!$B$9:$FL$108,66,0)))</f>
        <v/>
      </c>
    </row>
    <row r="1181" spans="1:15" ht="48" customHeight="1">
      <c r="A1181" s="1138"/>
      <c r="B1181" s="417" t="s">
        <v>200</v>
      </c>
      <c r="C1181" s="1112" t="str">
        <f>'Class-9'!$BP$3</f>
        <v>MATHEMATICS</v>
      </c>
      <c r="D1181" s="1113"/>
      <c r="E1181" s="443">
        <f>IF($J1164="TC",0,IF($J1164="Nso",0,VLOOKUP($A1161,'Class-9'!$B$9:$FL$108,67,0)))</f>
        <v>0</v>
      </c>
      <c r="F1181" s="443">
        <f>IF($J1164="TC",0,IF($J1164="Nso",0,VLOOKUP($A1161,'Class-9'!$B$9:$FL$108,68,0)))</f>
        <v>0</v>
      </c>
      <c r="G1181" s="452">
        <f t="shared" si="116"/>
        <v>0</v>
      </c>
      <c r="H1181" s="453">
        <f>IF($J1164="TC",0,IF($J1164="Nso",0,VLOOKUP($A1161,'Class-9'!$B$9:$FL$108,70,0)))</f>
        <v>0</v>
      </c>
      <c r="I1181" s="443">
        <f>IF($J1164="TC",0,IF($J1164="Nso",0,VLOOKUP($A1161,'Class-9'!$B$9:$FL$108,71,0)))</f>
        <v>0</v>
      </c>
      <c r="J1181" s="452">
        <f t="shared" si="117"/>
        <v>0</v>
      </c>
      <c r="K1181" s="443">
        <f>IF($J1164="TC",0,IF($J1164="Nso",0,VLOOKUP($A1161,'Class-9'!$B$9:$FL$108,73,0)))</f>
        <v>0</v>
      </c>
      <c r="L1181" s="443">
        <f>IF($J1164="Nso",0,VLOOKUP($A1161,'Class-9'!$B$9:$FL$108,74,0))</f>
        <v>0</v>
      </c>
      <c r="M1181" s="452">
        <f t="shared" si="118"/>
        <v>0</v>
      </c>
      <c r="N1181" s="443">
        <f t="shared" si="119"/>
        <v>0</v>
      </c>
      <c r="O1181" s="457" t="str">
        <f>IF($J1164="TC",0,IF($J1164="Nso",0,VLOOKUP($A1161,'Class-9'!$B$9:$FL$108,80,0)))</f>
        <v/>
      </c>
    </row>
    <row r="1182" spans="1:15" ht="48" customHeight="1">
      <c r="A1182" s="1138"/>
      <c r="B1182" s="417" t="s">
        <v>200</v>
      </c>
      <c r="C1182" s="1114" t="str">
        <f>'Class-9'!$CD$3</f>
        <v>SCIENCE</v>
      </c>
      <c r="D1182" s="1115"/>
      <c r="E1182" s="454">
        <f>IF($J1164="TC",0,IF($J1164="Nso",0,VLOOKUP($A1161,'Class-9'!$B$9:$FL$108,81,0)))</f>
        <v>0</v>
      </c>
      <c r="F1182" s="454">
        <f>IF($J1164="TC",0,IF($J1164="Nso",0,VLOOKUP($A1161,'Class-9'!$B$9:$FL$108,82,0)))</f>
        <v>0</v>
      </c>
      <c r="G1182" s="455">
        <f t="shared" si="116"/>
        <v>0</v>
      </c>
      <c r="H1182" s="456">
        <f>IF($J1164="TC",0,IF($J1164="Nso",0,VLOOKUP($A1161,'Class-9'!$B$9:$FL$108,84,0)))</f>
        <v>0</v>
      </c>
      <c r="I1182" s="454">
        <f>IF($J1164="TC",0,IF($J1164="Nso",0,VLOOKUP($A1161,'Class-9'!$B$9:$FL$108,85,0)))</f>
        <v>0</v>
      </c>
      <c r="J1182" s="455">
        <f t="shared" si="117"/>
        <v>0</v>
      </c>
      <c r="K1182" s="454">
        <f>IF($J1164="TC",0,IF($J1164="Nso",0,VLOOKUP($A1161,'Class-9'!$B$9:$FL$108,87,0)))</f>
        <v>0</v>
      </c>
      <c r="L1182" s="454">
        <f>IF($J1164="Nso",0,VLOOKUP($A1161,'Class-9'!$B$9:$FL$108,88,0))</f>
        <v>0</v>
      </c>
      <c r="M1182" s="455">
        <f t="shared" si="118"/>
        <v>0</v>
      </c>
      <c r="N1182" s="454">
        <f t="shared" si="119"/>
        <v>0</v>
      </c>
      <c r="O1182" s="459" t="str">
        <f>IF($J1164="TC",0,IF($J1164="Nso",0,VLOOKUP($A1161,'Class-9'!$B$9:$FL$108,94,0)))</f>
        <v/>
      </c>
    </row>
    <row r="1183" spans="1:15" ht="48" customHeight="1" thickBot="1">
      <c r="A1183" s="1138"/>
      <c r="B1183" s="417" t="s">
        <v>200</v>
      </c>
      <c r="C1183" s="1114" t="str">
        <f>'Class-9'!$CR$3</f>
        <v>SOCIAL SCIENCE</v>
      </c>
      <c r="D1183" s="1115"/>
      <c r="E1183" s="454">
        <f>IF($J1165="TC",0,IF($J1164="Nso",0,VLOOKUP($A1161,'Class-9'!$B$9:$FL$108,95,0)))</f>
        <v>0</v>
      </c>
      <c r="F1183" s="454">
        <f>IF($J1165="TC",0,IF($J1164="Nso",0,VLOOKUP($A1161,'Class-9'!$B$9:$FL$108,96,0)))</f>
        <v>0</v>
      </c>
      <c r="G1183" s="455">
        <f t="shared" si="116"/>
        <v>0</v>
      </c>
      <c r="H1183" s="456">
        <f>IF($J1165="TC",0,IF($J1164="Nso",0,VLOOKUP($A1161,'Class-9'!$B$9:$FL$108,98,0)))</f>
        <v>0</v>
      </c>
      <c r="I1183" s="454">
        <f>IF($J1165="TC",0,IF($J1164="Nso",0,VLOOKUP($A1161,'Class-9'!$B$9:$FL$108,99,0)))</f>
        <v>0</v>
      </c>
      <c r="J1183" s="455">
        <f t="shared" si="117"/>
        <v>0</v>
      </c>
      <c r="K1183" s="454">
        <f>IF($J1165="TC",0,IF($J1164="Nso",0,VLOOKUP($A1161,'Class-9'!$B$9:$FL$108,101,0)))</f>
        <v>0</v>
      </c>
      <c r="L1183" s="454">
        <f>IF($J1165="Nso",0,VLOOKUP($A1161,'Class-9'!$B$9:$FL$108,102,0))</f>
        <v>0</v>
      </c>
      <c r="M1183" s="455">
        <f t="shared" si="118"/>
        <v>0</v>
      </c>
      <c r="N1183" s="454">
        <f t="shared" si="119"/>
        <v>0</v>
      </c>
      <c r="O1183" s="459" t="str">
        <f>IF($J1165="TC",0,IF($J1164="Nso",0,VLOOKUP($A1161,'Class-9'!$B$9:$FL$108,108,0)))</f>
        <v/>
      </c>
    </row>
    <row r="1184" spans="1:15" ht="33.75" customHeight="1">
      <c r="A1184" s="1138"/>
      <c r="B1184" s="417" t="s">
        <v>200</v>
      </c>
      <c r="C1184" s="1116" t="s">
        <v>89</v>
      </c>
      <c r="D1184" s="1117"/>
      <c r="E1184" s="1118"/>
      <c r="F1184" s="1122" t="s">
        <v>90</v>
      </c>
      <c r="G1184" s="1123"/>
      <c r="H1184" s="1124" t="s">
        <v>91</v>
      </c>
      <c r="I1184" s="1125"/>
      <c r="J1184" s="1126" t="s">
        <v>47</v>
      </c>
      <c r="K1184" s="1127"/>
      <c r="L1184" s="415" t="s">
        <v>111</v>
      </c>
      <c r="M1184" s="1221" t="s">
        <v>45</v>
      </c>
      <c r="N1184" s="1222"/>
      <c r="O1184" s="416" t="s">
        <v>49</v>
      </c>
    </row>
    <row r="1185" spans="1:15" ht="33.75" customHeight="1" thickBot="1">
      <c r="A1185" s="1138"/>
      <c r="B1185" s="417" t="s">
        <v>200</v>
      </c>
      <c r="C1185" s="1119"/>
      <c r="D1185" s="1120"/>
      <c r="E1185" s="1121"/>
      <c r="F1185" s="1130">
        <f>IF($J1164="TC",0,IF($J1164="Nso",0,VLOOKUP($A1161,'Class-9'!$B$9:$FL$108,160,0)))</f>
        <v>0</v>
      </c>
      <c r="G1185" s="1131"/>
      <c r="H1185" s="1130">
        <f>IF($J1164="TC",0,IF($J1164="Nso",0,VLOOKUP($A1161,'Class-9'!$B$9:$FL$108,161,0)))</f>
        <v>0</v>
      </c>
      <c r="I1185" s="1131"/>
      <c r="J1185" s="1132">
        <f>IF($J1164="TC",0,IF($J1164="Nso",0,VLOOKUP($A1161,'Class-9'!$B$9:$FL$108,162,0)))</f>
        <v>0</v>
      </c>
      <c r="K1185" s="1133"/>
      <c r="L1185" s="259" t="str">
        <f>IF($J1164="TC",0,IF($J1164="Nso",0,VLOOKUP($A1161,'Class-9'!$B$9:$FL$108,163,0)))</f>
        <v/>
      </c>
      <c r="M1185" s="1223" t="str">
        <f>IF($J1164="TC","TC",IF($J1164="Nso","NSO",VLOOKUP($A1161,'Class-9'!$B$9:$FL$108,164,0)))</f>
        <v/>
      </c>
      <c r="N1185" s="1224"/>
      <c r="O1185" s="462" t="str">
        <f>IF($J1164="Nso",0,VLOOKUP($A1161,'Class-9'!$B$9:$FL$108,166,0))</f>
        <v/>
      </c>
    </row>
    <row r="1186" spans="1:15" ht="33.75" customHeight="1">
      <c r="A1186" s="1138"/>
      <c r="B1186" s="417" t="s">
        <v>200</v>
      </c>
      <c r="C1186" s="1061" t="s">
        <v>64</v>
      </c>
      <c r="D1186" s="1062"/>
      <c r="E1186" s="1062"/>
      <c r="F1186" s="1062"/>
      <c r="G1186" s="1062"/>
      <c r="H1186" s="1063"/>
      <c r="I1186" s="1064" t="s">
        <v>65</v>
      </c>
      <c r="J1186" s="1065"/>
      <c r="K1186" s="1065"/>
      <c r="L1186" s="460">
        <f>VLOOKUP($A1161,'Class-9'!$B$9:$FL$108,157,0)</f>
        <v>0</v>
      </c>
      <c r="M1186" s="1066" t="s">
        <v>121</v>
      </c>
      <c r="N1186" s="1067"/>
      <c r="O1186" s="1068"/>
    </row>
    <row r="1187" spans="1:15" ht="33.75" customHeight="1" thickBot="1">
      <c r="A1187" s="1138"/>
      <c r="B1187" s="417" t="s">
        <v>200</v>
      </c>
      <c r="C1187" s="1069" t="s">
        <v>60</v>
      </c>
      <c r="D1187" s="1070"/>
      <c r="E1187" s="1070"/>
      <c r="F1187" s="1071" t="s">
        <v>192</v>
      </c>
      <c r="G1187" s="1071"/>
      <c r="H1187" s="260" t="s">
        <v>53</v>
      </c>
      <c r="I1187" s="1072" t="s">
        <v>66</v>
      </c>
      <c r="J1187" s="1073"/>
      <c r="K1187" s="1073"/>
      <c r="L1187" s="461">
        <f>VLOOKUP($A1161,'Class-9'!$B$9:$FL$108,158,0)</f>
        <v>0</v>
      </c>
      <c r="M1187" s="1074" t="str">
        <f>IF($J1164="TC",0,IF($J1164="Nso",0,VLOOKUP($A1161,'Class-9'!$B$9:$FL$108,159,0)))</f>
        <v/>
      </c>
      <c r="N1187" s="1075"/>
      <c r="O1187" s="1076"/>
    </row>
    <row r="1188" spans="1:15" ht="33.75" customHeight="1">
      <c r="A1188" s="1138"/>
      <c r="B1188" s="417" t="s">
        <v>200</v>
      </c>
      <c r="C1188" s="1069"/>
      <c r="D1188" s="1070"/>
      <c r="E1188" s="1070"/>
      <c r="F1188" s="1071"/>
      <c r="G1188" s="1071"/>
      <c r="H1188" s="261" t="s">
        <v>119</v>
      </c>
      <c r="I1188" s="1077" t="s">
        <v>67</v>
      </c>
      <c r="J1188" s="1078"/>
      <c r="K1188" s="1078"/>
      <c r="L1188" s="1079">
        <f>IF($J1164="TC","Transferred",IF($J1164="Nso","NameSeparated",VLOOKUP($A1161,'Class-9'!$B$9:$FL$108,167,0)))</f>
        <v>0</v>
      </c>
      <c r="M1188" s="1079"/>
      <c r="N1188" s="1079"/>
      <c r="O1188" s="1080"/>
    </row>
    <row r="1189" spans="1:15" ht="33.75" customHeight="1">
      <c r="A1189" s="1138"/>
      <c r="B1189" s="417" t="s">
        <v>200</v>
      </c>
      <c r="C1189" s="1081" t="str">
        <f>'Class-9'!$DF$3</f>
        <v>Foundation Of Information Tech.</v>
      </c>
      <c r="D1189" s="1082"/>
      <c r="E1189" s="1083"/>
      <c r="F1189" s="1217" t="str">
        <f>IF($J1164="TC",0,IF($J1164="Nso",0,VLOOKUP($A1161,'Class-9'!$B$9:$GP$108,185,0)))</f>
        <v>0/200</v>
      </c>
      <c r="G1189" s="1217"/>
      <c r="H1189" s="463" t="str">
        <f>IF($J1164="TC",0,IF($J1164="Nso",0,VLOOKUP($A1161,'Class-9'!$B$9:$GP$108,120,0)))</f>
        <v/>
      </c>
      <c r="I1189" s="1085" t="s">
        <v>79</v>
      </c>
      <c r="J1189" s="1086"/>
      <c r="K1189" s="1086"/>
      <c r="L1189" s="1087">
        <f>'Class-9'!$T$2</f>
        <v>44676</v>
      </c>
      <c r="M1189" s="1088"/>
      <c r="N1189" s="1088"/>
      <c r="O1189" s="1089"/>
    </row>
    <row r="1190" spans="1:15" ht="33.75" customHeight="1">
      <c r="A1190" s="1138"/>
      <c r="B1190" s="417" t="s">
        <v>200</v>
      </c>
      <c r="C1190" s="1090" t="str">
        <f>'Class-9'!$DR$3</f>
        <v>Health &amp; Phy. Edu.</v>
      </c>
      <c r="D1190" s="1084"/>
      <c r="E1190" s="1084"/>
      <c r="F1190" s="1207" t="str">
        <f>IF($J1164="TC",0,IF($J1164="Nso",0,VLOOKUP($A1161,'Class-9'!$B$9:$GP$108,189,0)))</f>
        <v>0/200</v>
      </c>
      <c r="G1190" s="1208"/>
      <c r="H1190" s="463" t="str">
        <f>IF($J1164="TC",0,IF($J1164="Nso",0,VLOOKUP($A1161,'Class-9'!$B$9:$GP$108,132,0)))</f>
        <v/>
      </c>
      <c r="I1190" s="1091"/>
      <c r="J1190" s="1092"/>
      <c r="K1190" s="1092"/>
      <c r="L1190" s="1092"/>
      <c r="M1190" s="1092"/>
      <c r="N1190" s="1092"/>
      <c r="O1190" s="1093"/>
    </row>
    <row r="1191" spans="1:15" ht="33.75" customHeight="1">
      <c r="A1191" s="1138"/>
      <c r="B1191" s="417" t="s">
        <v>200</v>
      </c>
      <c r="C1191" s="1028" t="str">
        <f>'Class-9'!$ED$3</f>
        <v>S.U.P.W.</v>
      </c>
      <c r="D1191" s="1029"/>
      <c r="E1191" s="1029"/>
      <c r="F1191" s="1207" t="str">
        <f>IF($J1164="TC",0,IF($J1164="Nso",0,VLOOKUP($A1161,'Class-9'!$B$9:$GP$108,193,0)))</f>
        <v>0/100</v>
      </c>
      <c r="G1191" s="1208"/>
      <c r="H1191" s="463" t="str">
        <f>IF($J1164="TC",0,IF($J1164="Nso",0,VLOOKUP($A1161,'Class-9'!$B$9:$GP$108,138,0)))</f>
        <v/>
      </c>
      <c r="I1191" s="1094"/>
      <c r="J1191" s="1095"/>
      <c r="K1191" s="1095"/>
      <c r="L1191" s="1095"/>
      <c r="M1191" s="1095"/>
      <c r="N1191" s="1095"/>
      <c r="O1191" s="1096"/>
    </row>
    <row r="1192" spans="1:15" ht="33.75" customHeight="1">
      <c r="A1192" s="1138"/>
      <c r="B1192" s="417" t="s">
        <v>200</v>
      </c>
      <c r="C1192" s="1028" t="str">
        <f>'Class-9'!$EJ$3</f>
        <v>ART EDUCATION</v>
      </c>
      <c r="D1192" s="1029"/>
      <c r="E1192" s="1029"/>
      <c r="F1192" s="1207" t="str">
        <f>IF($J1163="TC",0,IF($J1163="Nso",0,VLOOKUP($A1161,'Class-9'!$B$9:$GP$108,197,0)))</f>
        <v>0/100</v>
      </c>
      <c r="G1192" s="1208"/>
      <c r="H1192" s="463" t="str">
        <f>IF($J1163="TC",0,IF($J1163="Nso",0,VLOOKUP($A1161,'Class-9'!$B$9:$GP$108,144,0)))</f>
        <v/>
      </c>
      <c r="I1192" s="1032" t="s">
        <v>92</v>
      </c>
      <c r="J1192" s="1033"/>
      <c r="K1192" s="1033"/>
      <c r="L1192" s="1033"/>
      <c r="M1192" s="1033"/>
      <c r="N1192" s="1033"/>
      <c r="O1192" s="1034"/>
    </row>
    <row r="1193" spans="1:15" ht="33.75" customHeight="1" thickBot="1">
      <c r="A1193" s="1138"/>
      <c r="B1193" s="417" t="s">
        <v>200</v>
      </c>
      <c r="C1193" s="1035" t="str">
        <f>'Class-9'!$EP$3</f>
        <v>H &amp; C RAJ</v>
      </c>
      <c r="D1193" s="1036"/>
      <c r="E1193" s="1036"/>
      <c r="F1193" s="1209" t="str">
        <f>IF($J1164="TC",0,IF($J1164="Nso",0,VLOOKUP($A1161,'Class-9'!$B$9:$GU$108,201,0)))</f>
        <v>0/200</v>
      </c>
      <c r="G1193" s="1210"/>
      <c r="H1193" s="464" t="str">
        <f>IF($J1164="TC",0,IF($J1164="Nso",0,VLOOKUP($A1161,'Class-9'!$B$9:$GU$108,156,0)))</f>
        <v/>
      </c>
      <c r="I1193" s="1032" t="s">
        <v>73</v>
      </c>
      <c r="J1193" s="1033"/>
      <c r="K1193" s="1033"/>
      <c r="L1193" s="1033"/>
      <c r="M1193" s="1033"/>
      <c r="N1193" s="1033"/>
      <c r="O1193" s="1034"/>
    </row>
    <row r="1194" spans="1:15" ht="33.75" customHeight="1">
      <c r="A1194" s="1138"/>
      <c r="B1194" s="417" t="s">
        <v>200</v>
      </c>
      <c r="C1194" s="1046" t="s">
        <v>204</v>
      </c>
      <c r="D1194" s="1047"/>
      <c r="E1194" s="1048"/>
      <c r="F1194" s="1211" t="s">
        <v>205</v>
      </c>
      <c r="G1194" s="1212"/>
      <c r="H1194" s="465" t="s">
        <v>34</v>
      </c>
      <c r="I1194" s="1039" t="s">
        <v>74</v>
      </c>
      <c r="J1194" s="1033"/>
      <c r="K1194" s="1033"/>
      <c r="L1194" s="1033"/>
      <c r="M1194" s="1033"/>
      <c r="N1194" s="1033"/>
      <c r="O1194" s="1034"/>
    </row>
    <row r="1195" spans="1:15" ht="33.75" customHeight="1">
      <c r="A1195" s="1138"/>
      <c r="B1195" s="417" t="s">
        <v>200</v>
      </c>
      <c r="C1195" s="1049"/>
      <c r="D1195" s="1050"/>
      <c r="E1195" s="1051"/>
      <c r="F1195" s="1213" t="s">
        <v>206</v>
      </c>
      <c r="G1195" s="1214"/>
      <c r="H1195" s="466" t="s">
        <v>203</v>
      </c>
      <c r="I1195" s="1040" t="s">
        <v>75</v>
      </c>
      <c r="J1195" s="1041"/>
      <c r="K1195" s="1041"/>
      <c r="L1195" s="1041"/>
      <c r="M1195" s="1041"/>
      <c r="N1195" s="1041"/>
      <c r="O1195" s="1042"/>
    </row>
    <row r="1196" spans="1:15" ht="33.75" customHeight="1">
      <c r="A1196" s="1138"/>
      <c r="B1196" s="417" t="s">
        <v>200</v>
      </c>
      <c r="C1196" s="1049"/>
      <c r="D1196" s="1050"/>
      <c r="E1196" s="1051"/>
      <c r="F1196" s="1213" t="s">
        <v>210</v>
      </c>
      <c r="G1196" s="1214"/>
      <c r="H1196" s="466" t="s">
        <v>68</v>
      </c>
      <c r="I1196" s="1043"/>
      <c r="J1196" s="1044"/>
      <c r="K1196" s="1044"/>
      <c r="L1196" s="1044"/>
      <c r="M1196" s="1044"/>
      <c r="N1196" s="1044"/>
      <c r="O1196" s="1045"/>
    </row>
    <row r="1197" spans="1:15" ht="33.75" customHeight="1">
      <c r="A1197" s="1138"/>
      <c r="B1197" s="417" t="s">
        <v>200</v>
      </c>
      <c r="C1197" s="1049"/>
      <c r="D1197" s="1050"/>
      <c r="E1197" s="1051"/>
      <c r="F1197" s="1213" t="s">
        <v>211</v>
      </c>
      <c r="G1197" s="1214"/>
      <c r="H1197" s="466" t="s">
        <v>69</v>
      </c>
      <c r="I1197" s="1043"/>
      <c r="J1197" s="1044"/>
      <c r="K1197" s="1044"/>
      <c r="L1197" s="1044"/>
      <c r="M1197" s="1044"/>
      <c r="N1197" s="1044"/>
      <c r="O1197" s="1045"/>
    </row>
    <row r="1198" spans="1:15" ht="33.75" customHeight="1">
      <c r="A1198" s="1138"/>
      <c r="B1198" s="417" t="s">
        <v>200</v>
      </c>
      <c r="C1198" s="1049"/>
      <c r="D1198" s="1050"/>
      <c r="E1198" s="1051"/>
      <c r="F1198" s="1213" t="s">
        <v>120</v>
      </c>
      <c r="G1198" s="1214"/>
      <c r="H1198" s="466" t="s">
        <v>71</v>
      </c>
      <c r="I1198" s="1022" t="s">
        <v>93</v>
      </c>
      <c r="J1198" s="1023"/>
      <c r="K1198" s="1023"/>
      <c r="L1198" s="1023"/>
      <c r="M1198" s="1023"/>
      <c r="N1198" s="1023"/>
      <c r="O1198" s="1024"/>
    </row>
    <row r="1199" spans="1:15" ht="33.75" customHeight="1" thickBot="1">
      <c r="A1199" s="1138"/>
      <c r="B1199" s="418" t="s">
        <v>200</v>
      </c>
      <c r="C1199" s="1052"/>
      <c r="D1199" s="1053"/>
      <c r="E1199" s="1054"/>
      <c r="F1199" s="1215" t="s">
        <v>208</v>
      </c>
      <c r="G1199" s="1216"/>
      <c r="H1199" s="467" t="s">
        <v>70</v>
      </c>
      <c r="I1199" s="1025"/>
      <c r="J1199" s="1026"/>
      <c r="K1199" s="1026"/>
      <c r="L1199" s="1026"/>
      <c r="M1199" s="1026"/>
      <c r="N1199" s="1026"/>
      <c r="O1199" s="1027"/>
    </row>
    <row r="1200" spans="1:15" ht="121.5" customHeight="1" thickTop="1">
      <c r="A1200" s="437" t="s">
        <v>191</v>
      </c>
    </row>
    <row r="1201" spans="1:16" ht="24.75" customHeight="1" thickBot="1">
      <c r="A1201" s="471">
        <f>A1161+1</f>
        <v>31</v>
      </c>
      <c r="B1201" s="1137" t="s">
        <v>56</v>
      </c>
      <c r="C1201" s="1137"/>
      <c r="D1201" s="1137"/>
      <c r="E1201" s="1137"/>
      <c r="F1201" s="1137"/>
      <c r="G1201" s="1137"/>
      <c r="H1201" s="1137"/>
      <c r="I1201" s="1137"/>
      <c r="J1201" s="1137"/>
      <c r="K1201" s="1137"/>
      <c r="L1201" s="1137"/>
      <c r="M1201" s="1137"/>
      <c r="N1201" s="1137"/>
      <c r="O1201" s="1137"/>
    </row>
    <row r="1202" spans="1:16" s="430" customFormat="1" ht="66" customHeight="1" thickTop="1">
      <c r="A1202" s="1138"/>
      <c r="B1202" s="1139"/>
      <c r="C1202" s="1140"/>
      <c r="D1202" s="1225" t="str">
        <f>Master!$E$8</f>
        <v>Govt. Sr. Secondary School Raimalwada</v>
      </c>
      <c r="E1202" s="1226"/>
      <c r="F1202" s="1226"/>
      <c r="G1202" s="1226"/>
      <c r="H1202" s="1226"/>
      <c r="I1202" s="1226"/>
      <c r="J1202" s="1226"/>
      <c r="K1202" s="1226"/>
      <c r="L1202" s="1226"/>
      <c r="M1202" s="1226"/>
      <c r="N1202" s="1226"/>
      <c r="O1202" s="1227"/>
    </row>
    <row r="1203" spans="1:16" ht="26.25" customHeight="1" thickBot="1">
      <c r="A1203" s="1138"/>
      <c r="B1203" s="1141"/>
      <c r="C1203" s="1142"/>
      <c r="D1203" s="1146" t="str">
        <f>Master!$E$11</f>
        <v>P.S.-Bapini (Jodhpur)</v>
      </c>
      <c r="E1203" s="1147"/>
      <c r="F1203" s="1147"/>
      <c r="G1203" s="1147"/>
      <c r="H1203" s="1147"/>
      <c r="I1203" s="1147"/>
      <c r="J1203" s="1147"/>
      <c r="K1203" s="1147"/>
      <c r="L1203" s="1147"/>
      <c r="M1203" s="1147"/>
      <c r="N1203" s="1147"/>
      <c r="O1203" s="1148"/>
    </row>
    <row r="1204" spans="1:16" ht="21.75" customHeight="1">
      <c r="A1204" s="1138"/>
      <c r="B1204" s="262"/>
      <c r="C1204" s="1149" t="s">
        <v>183</v>
      </c>
      <c r="D1204" s="1150"/>
      <c r="E1204" s="1150"/>
      <c r="F1204" s="1150"/>
      <c r="G1204" s="1151"/>
      <c r="H1204" s="1158" t="s">
        <v>156</v>
      </c>
      <c r="I1204" s="1158"/>
      <c r="J1204" s="1161">
        <f>VLOOKUP($A1201,'Class-9'!$B$9:$K$108,6)</f>
        <v>0</v>
      </c>
      <c r="K1204" s="1162"/>
      <c r="L1204" s="1167" t="s">
        <v>76</v>
      </c>
      <c r="M1204" s="1168"/>
      <c r="N1204" s="1169" t="str">
        <f>Master!$E$14</f>
        <v>08151106901</v>
      </c>
      <c r="O1204" s="1170"/>
    </row>
    <row r="1205" spans="1:16" ht="21.75" customHeight="1">
      <c r="A1205" s="1138"/>
      <c r="B1205" s="37"/>
      <c r="C1205" s="1152"/>
      <c r="D1205" s="1153"/>
      <c r="E1205" s="1153"/>
      <c r="F1205" s="1153"/>
      <c r="G1205" s="1154"/>
      <c r="H1205" s="1159"/>
      <c r="I1205" s="1159"/>
      <c r="J1205" s="1163"/>
      <c r="K1205" s="1164"/>
      <c r="L1205" s="1171" t="s">
        <v>72</v>
      </c>
      <c r="M1205" s="1172"/>
      <c r="N1205" s="1172"/>
      <c r="O1205" s="1173"/>
      <c r="P1205" s="104" t="s">
        <v>191</v>
      </c>
    </row>
    <row r="1206" spans="1:16" ht="21.75" customHeight="1" thickBot="1">
      <c r="A1206" s="1138"/>
      <c r="B1206" s="37"/>
      <c r="C1206" s="1155"/>
      <c r="D1206" s="1156"/>
      <c r="E1206" s="1156"/>
      <c r="F1206" s="1156"/>
      <c r="G1206" s="1157"/>
      <c r="H1206" s="1160"/>
      <c r="I1206" s="1160"/>
      <c r="J1206" s="1165"/>
      <c r="K1206" s="1166"/>
      <c r="L1206" s="1174" t="s">
        <v>57</v>
      </c>
      <c r="M1206" s="1175"/>
      <c r="N1206" s="1176" t="str">
        <f>Master!$E$6</f>
        <v>2021-22</v>
      </c>
      <c r="O1206" s="1177"/>
    </row>
    <row r="1207" spans="1:16" ht="33.75" customHeight="1">
      <c r="A1207" s="1138"/>
      <c r="B1207" s="417" t="s">
        <v>200</v>
      </c>
      <c r="C1207" s="1228" t="s">
        <v>22</v>
      </c>
      <c r="D1207" s="1229"/>
      <c r="E1207" s="1229"/>
      <c r="F1207" s="1230"/>
      <c r="G1207" s="438" t="s">
        <v>181</v>
      </c>
      <c r="H1207" s="1231">
        <f>VLOOKUP($A1201,'Class-9'!$B$9:$FL$108,4,0)</f>
        <v>0</v>
      </c>
      <c r="I1207" s="1231"/>
      <c r="J1207" s="1231"/>
      <c r="K1207" s="1231"/>
      <c r="L1207" s="1231"/>
      <c r="M1207" s="1231"/>
      <c r="N1207" s="1231"/>
      <c r="O1207" s="1232"/>
    </row>
    <row r="1208" spans="1:16" ht="33.75" customHeight="1">
      <c r="A1208" s="1138"/>
      <c r="B1208" s="417" t="s">
        <v>200</v>
      </c>
      <c r="C1208" s="1233" t="s">
        <v>24</v>
      </c>
      <c r="D1208" s="1234"/>
      <c r="E1208" s="1234"/>
      <c r="F1208" s="1235"/>
      <c r="G1208" s="439" t="s">
        <v>181</v>
      </c>
      <c r="H1208" s="1236">
        <f>VLOOKUP($A1201,'Class-9'!$B$9:$FL$108,7,0)</f>
        <v>0</v>
      </c>
      <c r="I1208" s="1236"/>
      <c r="J1208" s="1236"/>
      <c r="K1208" s="1236"/>
      <c r="L1208" s="1236"/>
      <c r="M1208" s="1236"/>
      <c r="N1208" s="1236"/>
      <c r="O1208" s="1237"/>
    </row>
    <row r="1209" spans="1:16" ht="33.75" customHeight="1">
      <c r="A1209" s="1138"/>
      <c r="B1209" s="417" t="s">
        <v>200</v>
      </c>
      <c r="C1209" s="1233" t="s">
        <v>25</v>
      </c>
      <c r="D1209" s="1234"/>
      <c r="E1209" s="1234"/>
      <c r="F1209" s="1235"/>
      <c r="G1209" s="439" t="s">
        <v>181</v>
      </c>
      <c r="H1209" s="1236">
        <f>VLOOKUP($A1201,'Class-9'!$B$9:$FL$108,8,0)</f>
        <v>0</v>
      </c>
      <c r="I1209" s="1236"/>
      <c r="J1209" s="1236"/>
      <c r="K1209" s="1236"/>
      <c r="L1209" s="1236"/>
      <c r="M1209" s="1236"/>
      <c r="N1209" s="1236"/>
      <c r="O1209" s="1237"/>
    </row>
    <row r="1210" spans="1:16" ht="33.75" customHeight="1">
      <c r="A1210" s="1138"/>
      <c r="B1210" s="417" t="s">
        <v>200</v>
      </c>
      <c r="C1210" s="1233" t="s">
        <v>58</v>
      </c>
      <c r="D1210" s="1234"/>
      <c r="E1210" s="1234"/>
      <c r="F1210" s="1235"/>
      <c r="G1210" s="439" t="s">
        <v>181</v>
      </c>
      <c r="H1210" s="1236">
        <f>VLOOKUP($A1201,'Class-9'!$B$9:$FL$108,9,0)</f>
        <v>0</v>
      </c>
      <c r="I1210" s="1236"/>
      <c r="J1210" s="1236"/>
      <c r="K1210" s="1236"/>
      <c r="L1210" s="1236"/>
      <c r="M1210" s="1236"/>
      <c r="N1210" s="1236"/>
      <c r="O1210" s="1237"/>
    </row>
    <row r="1211" spans="1:16" ht="33.75" customHeight="1">
      <c r="A1211" s="1138"/>
      <c r="B1211" s="417" t="s">
        <v>200</v>
      </c>
      <c r="C1211" s="1233" t="s">
        <v>59</v>
      </c>
      <c r="D1211" s="1234"/>
      <c r="E1211" s="1234"/>
      <c r="F1211" s="1235"/>
      <c r="G1211" s="439" t="s">
        <v>181</v>
      </c>
      <c r="H1211" s="1238" t="str">
        <f>CONCATENATE('Class-9'!$G$4,'Class-9'!$J$4)</f>
        <v>9(A)</v>
      </c>
      <c r="I1211" s="1236"/>
      <c r="J1211" s="1236"/>
      <c r="K1211" s="1236"/>
      <c r="L1211" s="1236"/>
      <c r="M1211" s="1236"/>
      <c r="N1211" s="1236"/>
      <c r="O1211" s="1237"/>
    </row>
    <row r="1212" spans="1:16" ht="33.75" customHeight="1" thickBot="1">
      <c r="A1212" s="1138"/>
      <c r="B1212" s="417" t="s">
        <v>200</v>
      </c>
      <c r="C1212" s="1239" t="s">
        <v>27</v>
      </c>
      <c r="D1212" s="1240"/>
      <c r="E1212" s="1240"/>
      <c r="F1212" s="1241"/>
      <c r="G1212" s="440" t="s">
        <v>181</v>
      </c>
      <c r="H1212" s="1242">
        <f>VLOOKUP($A1201,'Class-9'!$B$9:$FL$108,10,0)</f>
        <v>0</v>
      </c>
      <c r="I1212" s="1242"/>
      <c r="J1212" s="1242"/>
      <c r="K1212" s="1242"/>
      <c r="L1212" s="1242"/>
      <c r="M1212" s="1242"/>
      <c r="N1212" s="1242"/>
      <c r="O1212" s="1243"/>
    </row>
    <row r="1213" spans="1:16" ht="33.75" customHeight="1">
      <c r="A1213" s="1138"/>
      <c r="B1213" s="417" t="s">
        <v>200</v>
      </c>
      <c r="C1213" s="1244" t="s">
        <v>60</v>
      </c>
      <c r="D1213" s="1245"/>
      <c r="E1213" s="1248" t="s">
        <v>81</v>
      </c>
      <c r="F1213" s="1248" t="s">
        <v>82</v>
      </c>
      <c r="G1213" s="1250" t="s">
        <v>32</v>
      </c>
      <c r="H1213" s="1252" t="s">
        <v>61</v>
      </c>
      <c r="I1213" s="1252"/>
      <c r="J1213" s="1253"/>
      <c r="K1213" s="1254" t="s">
        <v>97</v>
      </c>
      <c r="L1213" s="1255"/>
      <c r="M1213" s="1256"/>
      <c r="N1213" s="1248" t="s">
        <v>88</v>
      </c>
      <c r="O1213" s="1218" t="s">
        <v>118</v>
      </c>
    </row>
    <row r="1214" spans="1:16" ht="33.75" customHeight="1">
      <c r="A1214" s="1138"/>
      <c r="B1214" s="417" t="s">
        <v>200</v>
      </c>
      <c r="C1214" s="1246"/>
      <c r="D1214" s="1247"/>
      <c r="E1214" s="1249"/>
      <c r="F1214" s="1249"/>
      <c r="G1214" s="1251"/>
      <c r="H1214" s="468" t="s">
        <v>31</v>
      </c>
      <c r="I1214" s="470" t="s">
        <v>194</v>
      </c>
      <c r="J1214" s="469" t="s">
        <v>32</v>
      </c>
      <c r="K1214" s="468" t="s">
        <v>31</v>
      </c>
      <c r="L1214" s="470" t="s">
        <v>194</v>
      </c>
      <c r="M1214" s="469" t="s">
        <v>32</v>
      </c>
      <c r="N1214" s="1249"/>
      <c r="O1214" s="1219"/>
    </row>
    <row r="1215" spans="1:16" ht="48" customHeight="1" thickBot="1">
      <c r="A1215" s="1138"/>
      <c r="B1215" s="417" t="s">
        <v>200</v>
      </c>
      <c r="C1215" s="1102" t="s">
        <v>62</v>
      </c>
      <c r="D1215" s="1103"/>
      <c r="E1215" s="441">
        <f>'Class-9'!$L$7</f>
        <v>10</v>
      </c>
      <c r="F1215" s="441">
        <f>'Class-9'!$M$7</f>
        <v>10</v>
      </c>
      <c r="G1215" s="442">
        <f>SUM(E1215:F1215)</f>
        <v>20</v>
      </c>
      <c r="H1215" s="441">
        <f>'Class-9'!$O$7</f>
        <v>24</v>
      </c>
      <c r="I1215" s="441">
        <f>'Class-9'!$P$7</f>
        <v>6</v>
      </c>
      <c r="J1215" s="442">
        <f>SUM(H1215:I1215)</f>
        <v>30</v>
      </c>
      <c r="K1215" s="441">
        <f>'Class-9'!$R$7</f>
        <v>40</v>
      </c>
      <c r="L1215" s="441">
        <f>'Class-9'!$S$7</f>
        <v>10</v>
      </c>
      <c r="M1215" s="442">
        <f>SUM(K1215:L1215)</f>
        <v>50</v>
      </c>
      <c r="N1215" s="441">
        <f>SUM(G1215,J1215,M1215)</f>
        <v>100</v>
      </c>
      <c r="O1215" s="1220"/>
    </row>
    <row r="1216" spans="1:16" ht="48" customHeight="1">
      <c r="A1216" s="1138"/>
      <c r="B1216" s="417" t="s">
        <v>200</v>
      </c>
      <c r="C1216" s="1104" t="str">
        <f>'Class-9'!$L$3</f>
        <v>HINDI</v>
      </c>
      <c r="D1216" s="1105"/>
      <c r="E1216" s="443">
        <f>IF($J1204="TC",0,IF($J1204="Nso",0,VLOOKUP($A1201,'Class-9'!$B$9:$FL$108,11,0)))</f>
        <v>0</v>
      </c>
      <c r="F1216" s="443">
        <f>IF($J1204="TC",0,IF($J1204="Nso",0,VLOOKUP($A1201,'Class-9'!$B$9:$FL$108,12,0)))</f>
        <v>0</v>
      </c>
      <c r="G1216" s="444">
        <f t="shared" ref="G1216:G1223" si="120">SUM(E1216:F1216)</f>
        <v>0</v>
      </c>
      <c r="H1216" s="443">
        <f>IF($J1204="TC",0,IF($J1204="Nso",0,VLOOKUP($A1201,'Class-9'!$B$9:$FL$108,14,0)))</f>
        <v>0</v>
      </c>
      <c r="I1216" s="443">
        <f>IF($J1204="TC",0,IF($J1204="Nso",0,VLOOKUP($A1201,'Class-9'!$B$9:$FL$108,15,0)))</f>
        <v>0</v>
      </c>
      <c r="J1216" s="444">
        <f t="shared" ref="J1216:J1223" si="121">SUM(H1216:I1216)</f>
        <v>0</v>
      </c>
      <c r="K1216" s="443">
        <f>IF($J1204="TC",0,IF($J1204="Nso",0,VLOOKUP($A1201,'Class-9'!$B$9:$FL$108,17,0)))</f>
        <v>0</v>
      </c>
      <c r="L1216" s="443">
        <f>IF($J1204="Nso",0,VLOOKUP($A1201,'Class-9'!$B$9:$FL$108,18,0))</f>
        <v>0</v>
      </c>
      <c r="M1216" s="444">
        <f t="shared" ref="M1216:M1223" si="122">SUM(K1216:L1216)</f>
        <v>0</v>
      </c>
      <c r="N1216" s="443">
        <f t="shared" ref="N1216:N1223" si="123">SUM(G1216,J1216,M1216)</f>
        <v>0</v>
      </c>
      <c r="O1216" s="457" t="str">
        <f>IF($J1204="TC",0,IF($J1204="Nso",0,VLOOKUP($A1201,'Class-9'!$B$9:$FL$108,24,0)))</f>
        <v/>
      </c>
    </row>
    <row r="1217" spans="1:15" ht="48" customHeight="1" thickBot="1">
      <c r="A1217" s="1138"/>
      <c r="B1217" s="417" t="s">
        <v>200</v>
      </c>
      <c r="C1217" s="1106" t="str">
        <f>'Class-9'!$Z$3</f>
        <v>ENGLISH</v>
      </c>
      <c r="D1217" s="1107"/>
      <c r="E1217" s="445">
        <f>IF($J1204="TC",0,IF($J1204="Nso",0,VLOOKUP($A1201,'Class-9'!$B$9:$FL$108,25,0)))</f>
        <v>0</v>
      </c>
      <c r="F1217" s="445">
        <f>IF($J1204="TC",0,IF($J1204="Nso",0,VLOOKUP($A1201,'Class-9'!$B$9:$FL$108,26,0)))</f>
        <v>0</v>
      </c>
      <c r="G1217" s="446">
        <f t="shared" si="120"/>
        <v>0</v>
      </c>
      <c r="H1217" s="447">
        <f>IF($J1204="TC",0,IF($J1204="Nso",0,VLOOKUP($A1201,'Class-9'!$B$9:$FL$108,28,0)))</f>
        <v>0</v>
      </c>
      <c r="I1217" s="445">
        <f>IF($J1204="TC",0,IF($J1204="Nso",0,VLOOKUP($A1201,'Class-9'!$B$9:$FL$108,29,0)))</f>
        <v>0</v>
      </c>
      <c r="J1217" s="446">
        <f t="shared" si="121"/>
        <v>0</v>
      </c>
      <c r="K1217" s="445">
        <f>IF($J1204="TC",0,IF($J1204="Nso",0,VLOOKUP($A1201,'Class-9'!$B$9:$FL$108,31,0)))</f>
        <v>0</v>
      </c>
      <c r="L1217" s="445">
        <f>IF($J1204="Nso",0,VLOOKUP($A1201,'Class-9'!$B$9:$FL$108,32,0))</f>
        <v>0</v>
      </c>
      <c r="M1217" s="446">
        <f t="shared" si="122"/>
        <v>0</v>
      </c>
      <c r="N1217" s="445">
        <f t="shared" si="123"/>
        <v>0</v>
      </c>
      <c r="O1217" s="458" t="str">
        <f>IF($J1204="TC",0,IF($J1204="Nso",0,VLOOKUP($A1201,'Class-9'!$B$9:$FL$108,38,0)))</f>
        <v/>
      </c>
    </row>
    <row r="1218" spans="1:15" ht="48" customHeight="1" thickBot="1">
      <c r="A1218" s="1138"/>
      <c r="B1218" s="417" t="s">
        <v>200</v>
      </c>
      <c r="C1218" s="1108" t="s">
        <v>62</v>
      </c>
      <c r="D1218" s="1109"/>
      <c r="E1218" s="448">
        <f>'Class-9'!$AN$7</f>
        <v>20</v>
      </c>
      <c r="F1218" s="448">
        <f>'Class-9'!$AO$7</f>
        <v>20</v>
      </c>
      <c r="G1218" s="449">
        <f t="shared" si="120"/>
        <v>40</v>
      </c>
      <c r="H1218" s="448">
        <f>'Class-9'!$AQ$7</f>
        <v>48</v>
      </c>
      <c r="I1218" s="448">
        <f>'Class-9'!$AR$7</f>
        <v>12</v>
      </c>
      <c r="J1218" s="449">
        <f t="shared" si="121"/>
        <v>60</v>
      </c>
      <c r="K1218" s="448">
        <f>'Class-9'!$AT$7</f>
        <v>80</v>
      </c>
      <c r="L1218" s="448">
        <f>'Class-9'!$AU$7</f>
        <v>20</v>
      </c>
      <c r="M1218" s="449">
        <f t="shared" si="122"/>
        <v>100</v>
      </c>
      <c r="N1218" s="448">
        <f t="shared" si="123"/>
        <v>200</v>
      </c>
      <c r="O1218" s="427" t="s">
        <v>201</v>
      </c>
    </row>
    <row r="1219" spans="1:15" ht="48" customHeight="1">
      <c r="A1219" s="1138"/>
      <c r="B1219" s="417" t="s">
        <v>200</v>
      </c>
      <c r="C1219" s="1110" t="str">
        <f>'Class-9'!$AN$3</f>
        <v>SANSKRIT-I</v>
      </c>
      <c r="D1219" s="1111"/>
      <c r="E1219" s="443">
        <f>IF($J1204="TC",0,IF($J1204="Nso",0,VLOOKUP($A1201,'Class-9'!$B$9:$FL$108,39,0)))</f>
        <v>0</v>
      </c>
      <c r="F1219" s="443">
        <f>IF($J1204="TC",0,IF($J1204="TC",0,IF($J1204="Nso",0,VLOOKUP($A1201,'Class-9'!$B$9:$FL$108,40,0))))</f>
        <v>0</v>
      </c>
      <c r="G1219" s="450">
        <f t="shared" si="120"/>
        <v>0</v>
      </c>
      <c r="H1219" s="451">
        <f>IF($J1204="TC",0,IF($J1204="Nso",0,VLOOKUP($A1201,'Class-9'!$B$9:$FL$108,42,0)))</f>
        <v>0</v>
      </c>
      <c r="I1219" s="443">
        <f>IF($J1204="TC",0,IF($J1204="Nso",0,VLOOKUP($A1201,'Class-9'!$B$9:$FL$108,43,0)))</f>
        <v>0</v>
      </c>
      <c r="J1219" s="450">
        <f t="shared" si="121"/>
        <v>0</v>
      </c>
      <c r="K1219" s="443">
        <f>IF($J1204="TC",0,IF($J1204="Nso",0,VLOOKUP($A1201,'Class-9'!$B$9:$FL$108,45,0)))</f>
        <v>0</v>
      </c>
      <c r="L1219" s="443">
        <f>IF($J1204="Nso",0,VLOOKUP($A1201,'Class-9'!$B$9:$FL$108,46,0))</f>
        <v>0</v>
      </c>
      <c r="M1219" s="450">
        <f t="shared" si="122"/>
        <v>0</v>
      </c>
      <c r="N1219" s="443">
        <f t="shared" si="123"/>
        <v>0</v>
      </c>
      <c r="O1219" s="457" t="str">
        <f>IF($J1204="TC",0,IF($J1204="Nso",0,VLOOKUP($A1201,'Class-9'!$B$9:$FL$108,52,0)))</f>
        <v/>
      </c>
    </row>
    <row r="1220" spans="1:15" ht="48" customHeight="1">
      <c r="A1220" s="1138"/>
      <c r="B1220" s="417" t="s">
        <v>200</v>
      </c>
      <c r="C1220" s="1112" t="str">
        <f>'Class-9'!$BB$3</f>
        <v>SANSKRIT-II</v>
      </c>
      <c r="D1220" s="1113"/>
      <c r="E1220" s="443">
        <f>IF($J1204="TC",0,IF($J1204="Nso",0,VLOOKUP($A1201,'Class-9'!$B$9:$FL$108,53,0)))</f>
        <v>0</v>
      </c>
      <c r="F1220" s="443">
        <f>IF($J1204="TC",0,IF($J1204="Nso",0,VLOOKUP($A1201,'Class-9'!$B$9:$FL$108,54,0)))</f>
        <v>0</v>
      </c>
      <c r="G1220" s="452">
        <f t="shared" si="120"/>
        <v>0</v>
      </c>
      <c r="H1220" s="453">
        <f>IF($J1204="TC",0,IF($J1204="Nso",0,VLOOKUP($A1201,'Class-9'!$B$9:$FL$108,56,0)))</f>
        <v>0</v>
      </c>
      <c r="I1220" s="443">
        <f>IF($J1204="TC",0,IF($J1204="Nso",0,VLOOKUP($A1201,'Class-9'!$B$9:$FL$108,57,0)))</f>
        <v>0</v>
      </c>
      <c r="J1220" s="452">
        <f t="shared" si="121"/>
        <v>0</v>
      </c>
      <c r="K1220" s="443">
        <f>IF($J1204="TC",0,IF($J1204="Nso",0,VLOOKUP($A1201,'Class-9'!$B$9:$FL$108,59,0)))</f>
        <v>0</v>
      </c>
      <c r="L1220" s="443">
        <f>IF($J1204="Nso",0,VLOOKUP($A1201,'Class-9'!$B$9:$FL$108,60,0))</f>
        <v>0</v>
      </c>
      <c r="M1220" s="452">
        <f t="shared" si="122"/>
        <v>0</v>
      </c>
      <c r="N1220" s="443">
        <f t="shared" si="123"/>
        <v>0</v>
      </c>
      <c r="O1220" s="457" t="str">
        <f>IF($J1204="TC",0,IF($J1204="Nso",0,VLOOKUP($A1201,'Class-9'!$B$9:$FL$108,66,0)))</f>
        <v/>
      </c>
    </row>
    <row r="1221" spans="1:15" ht="48" customHeight="1">
      <c r="A1221" s="1138"/>
      <c r="B1221" s="417" t="s">
        <v>200</v>
      </c>
      <c r="C1221" s="1112" t="str">
        <f>'Class-9'!$BP$3</f>
        <v>MATHEMATICS</v>
      </c>
      <c r="D1221" s="1113"/>
      <c r="E1221" s="443">
        <f>IF($J1204="TC",0,IF($J1204="Nso",0,VLOOKUP($A1201,'Class-9'!$B$9:$FL$108,67,0)))</f>
        <v>0</v>
      </c>
      <c r="F1221" s="443">
        <f>IF($J1204="TC",0,IF($J1204="Nso",0,VLOOKUP($A1201,'Class-9'!$B$9:$FL$108,68,0)))</f>
        <v>0</v>
      </c>
      <c r="G1221" s="452">
        <f t="shared" si="120"/>
        <v>0</v>
      </c>
      <c r="H1221" s="453">
        <f>IF($J1204="TC",0,IF($J1204="Nso",0,VLOOKUP($A1201,'Class-9'!$B$9:$FL$108,70,0)))</f>
        <v>0</v>
      </c>
      <c r="I1221" s="443">
        <f>IF($J1204="TC",0,IF($J1204="Nso",0,VLOOKUP($A1201,'Class-9'!$B$9:$FL$108,71,0)))</f>
        <v>0</v>
      </c>
      <c r="J1221" s="452">
        <f t="shared" si="121"/>
        <v>0</v>
      </c>
      <c r="K1221" s="443">
        <f>IF($J1204="TC",0,IF($J1204="Nso",0,VLOOKUP($A1201,'Class-9'!$B$9:$FL$108,73,0)))</f>
        <v>0</v>
      </c>
      <c r="L1221" s="443">
        <f>IF($J1204="Nso",0,VLOOKUP($A1201,'Class-9'!$B$9:$FL$108,74,0))</f>
        <v>0</v>
      </c>
      <c r="M1221" s="452">
        <f t="shared" si="122"/>
        <v>0</v>
      </c>
      <c r="N1221" s="443">
        <f t="shared" si="123"/>
        <v>0</v>
      </c>
      <c r="O1221" s="457" t="str">
        <f>IF($J1204="TC",0,IF($J1204="Nso",0,VLOOKUP($A1201,'Class-9'!$B$9:$FL$108,80,0)))</f>
        <v/>
      </c>
    </row>
    <row r="1222" spans="1:15" ht="48" customHeight="1">
      <c r="A1222" s="1138"/>
      <c r="B1222" s="417" t="s">
        <v>200</v>
      </c>
      <c r="C1222" s="1114" t="str">
        <f>'Class-9'!$CD$3</f>
        <v>SCIENCE</v>
      </c>
      <c r="D1222" s="1115"/>
      <c r="E1222" s="454">
        <f>IF($J1204="TC",0,IF($J1204="Nso",0,VLOOKUP($A1201,'Class-9'!$B$9:$FL$108,81,0)))</f>
        <v>0</v>
      </c>
      <c r="F1222" s="454">
        <f>IF($J1204="TC",0,IF($J1204="Nso",0,VLOOKUP($A1201,'Class-9'!$B$9:$FL$108,82,0)))</f>
        <v>0</v>
      </c>
      <c r="G1222" s="455">
        <f t="shared" si="120"/>
        <v>0</v>
      </c>
      <c r="H1222" s="456">
        <f>IF($J1204="TC",0,IF($J1204="Nso",0,VLOOKUP($A1201,'Class-9'!$B$9:$FL$108,84,0)))</f>
        <v>0</v>
      </c>
      <c r="I1222" s="454">
        <f>IF($J1204="TC",0,IF($J1204="Nso",0,VLOOKUP($A1201,'Class-9'!$B$9:$FL$108,85,0)))</f>
        <v>0</v>
      </c>
      <c r="J1222" s="455">
        <f t="shared" si="121"/>
        <v>0</v>
      </c>
      <c r="K1222" s="454">
        <f>IF($J1204="TC",0,IF($J1204="Nso",0,VLOOKUP($A1201,'Class-9'!$B$9:$FL$108,87,0)))</f>
        <v>0</v>
      </c>
      <c r="L1222" s="454">
        <f>IF($J1204="Nso",0,VLOOKUP($A1201,'Class-9'!$B$9:$FL$108,88,0))</f>
        <v>0</v>
      </c>
      <c r="M1222" s="455">
        <f t="shared" si="122"/>
        <v>0</v>
      </c>
      <c r="N1222" s="454">
        <f t="shared" si="123"/>
        <v>0</v>
      </c>
      <c r="O1222" s="459" t="str">
        <f>IF($J1204="TC",0,IF($J1204="Nso",0,VLOOKUP($A1201,'Class-9'!$B$9:$FL$108,94,0)))</f>
        <v/>
      </c>
    </row>
    <row r="1223" spans="1:15" ht="48" customHeight="1" thickBot="1">
      <c r="A1223" s="1138"/>
      <c r="B1223" s="417" t="s">
        <v>200</v>
      </c>
      <c r="C1223" s="1114" t="str">
        <f>'Class-9'!$CR$3</f>
        <v>SOCIAL SCIENCE</v>
      </c>
      <c r="D1223" s="1115"/>
      <c r="E1223" s="454">
        <f>IF($J1205="TC",0,IF($J1204="Nso",0,VLOOKUP($A1201,'Class-9'!$B$9:$FL$108,95,0)))</f>
        <v>0</v>
      </c>
      <c r="F1223" s="454">
        <f>IF($J1205="TC",0,IF($J1204="Nso",0,VLOOKUP($A1201,'Class-9'!$B$9:$FL$108,96,0)))</f>
        <v>0</v>
      </c>
      <c r="G1223" s="455">
        <f t="shared" si="120"/>
        <v>0</v>
      </c>
      <c r="H1223" s="456">
        <f>IF($J1205="TC",0,IF($J1204="Nso",0,VLOOKUP($A1201,'Class-9'!$B$9:$FL$108,98,0)))</f>
        <v>0</v>
      </c>
      <c r="I1223" s="454">
        <f>IF($J1205="TC",0,IF($J1204="Nso",0,VLOOKUP($A1201,'Class-9'!$B$9:$FL$108,99,0)))</f>
        <v>0</v>
      </c>
      <c r="J1223" s="455">
        <f t="shared" si="121"/>
        <v>0</v>
      </c>
      <c r="K1223" s="454">
        <f>IF($J1205="TC",0,IF($J1204="Nso",0,VLOOKUP($A1201,'Class-9'!$B$9:$FL$108,101,0)))</f>
        <v>0</v>
      </c>
      <c r="L1223" s="454">
        <f>IF($J1205="Nso",0,VLOOKUP($A1201,'Class-9'!$B$9:$FL$108,102,0))</f>
        <v>0</v>
      </c>
      <c r="M1223" s="455">
        <f t="shared" si="122"/>
        <v>0</v>
      </c>
      <c r="N1223" s="454">
        <f t="shared" si="123"/>
        <v>0</v>
      </c>
      <c r="O1223" s="459" t="str">
        <f>IF($J1205="TC",0,IF($J1204="Nso",0,VLOOKUP($A1201,'Class-9'!$B$9:$FL$108,108,0)))</f>
        <v/>
      </c>
    </row>
    <row r="1224" spans="1:15" ht="33.75" customHeight="1">
      <c r="A1224" s="1138"/>
      <c r="B1224" s="417" t="s">
        <v>200</v>
      </c>
      <c r="C1224" s="1116" t="s">
        <v>89</v>
      </c>
      <c r="D1224" s="1117"/>
      <c r="E1224" s="1118"/>
      <c r="F1224" s="1122" t="s">
        <v>90</v>
      </c>
      <c r="G1224" s="1123"/>
      <c r="H1224" s="1124" t="s">
        <v>91</v>
      </c>
      <c r="I1224" s="1125"/>
      <c r="J1224" s="1126" t="s">
        <v>47</v>
      </c>
      <c r="K1224" s="1127"/>
      <c r="L1224" s="415" t="s">
        <v>111</v>
      </c>
      <c r="M1224" s="1221" t="s">
        <v>45</v>
      </c>
      <c r="N1224" s="1222"/>
      <c r="O1224" s="416" t="s">
        <v>49</v>
      </c>
    </row>
    <row r="1225" spans="1:15" ht="33.75" customHeight="1" thickBot="1">
      <c r="A1225" s="1138"/>
      <c r="B1225" s="417" t="s">
        <v>200</v>
      </c>
      <c r="C1225" s="1119"/>
      <c r="D1225" s="1120"/>
      <c r="E1225" s="1121"/>
      <c r="F1225" s="1130">
        <f>IF($J1204="TC",0,IF($J1204="Nso",0,VLOOKUP($A1201,'Class-9'!$B$9:$FL$108,160,0)))</f>
        <v>0</v>
      </c>
      <c r="G1225" s="1131"/>
      <c r="H1225" s="1130">
        <f>IF($J1204="TC",0,IF($J1204="Nso",0,VLOOKUP($A1201,'Class-9'!$B$9:$FL$108,161,0)))</f>
        <v>0</v>
      </c>
      <c r="I1225" s="1131"/>
      <c r="J1225" s="1132">
        <f>IF($J1204="TC",0,IF($J1204="Nso",0,VLOOKUP($A1201,'Class-9'!$B$9:$FL$108,162,0)))</f>
        <v>0</v>
      </c>
      <c r="K1225" s="1133"/>
      <c r="L1225" s="259" t="str">
        <f>IF($J1204="TC",0,IF($J1204="Nso",0,VLOOKUP($A1201,'Class-9'!$B$9:$FL$108,163,0)))</f>
        <v/>
      </c>
      <c r="M1225" s="1223" t="str">
        <f>IF($J1204="TC","TC",IF($J1204="Nso","NSO",VLOOKUP($A1201,'Class-9'!$B$9:$FL$108,164,0)))</f>
        <v/>
      </c>
      <c r="N1225" s="1224"/>
      <c r="O1225" s="462" t="str">
        <f>IF($J1204="Nso",0,VLOOKUP($A1201,'Class-9'!$B$9:$FL$108,166,0))</f>
        <v/>
      </c>
    </row>
    <row r="1226" spans="1:15" ht="33.75" customHeight="1">
      <c r="A1226" s="1138"/>
      <c r="B1226" s="417" t="s">
        <v>200</v>
      </c>
      <c r="C1226" s="1061" t="s">
        <v>64</v>
      </c>
      <c r="D1226" s="1062"/>
      <c r="E1226" s="1062"/>
      <c r="F1226" s="1062"/>
      <c r="G1226" s="1062"/>
      <c r="H1226" s="1063"/>
      <c r="I1226" s="1064" t="s">
        <v>65</v>
      </c>
      <c r="J1226" s="1065"/>
      <c r="K1226" s="1065"/>
      <c r="L1226" s="460">
        <f>VLOOKUP($A1201,'Class-9'!$B$9:$FL$108,157,0)</f>
        <v>0</v>
      </c>
      <c r="M1226" s="1066" t="s">
        <v>121</v>
      </c>
      <c r="N1226" s="1067"/>
      <c r="O1226" s="1068"/>
    </row>
    <row r="1227" spans="1:15" ht="33.75" customHeight="1" thickBot="1">
      <c r="A1227" s="1138"/>
      <c r="B1227" s="417" t="s">
        <v>200</v>
      </c>
      <c r="C1227" s="1069" t="s">
        <v>60</v>
      </c>
      <c r="D1227" s="1070"/>
      <c r="E1227" s="1070"/>
      <c r="F1227" s="1071" t="s">
        <v>192</v>
      </c>
      <c r="G1227" s="1071"/>
      <c r="H1227" s="260" t="s">
        <v>53</v>
      </c>
      <c r="I1227" s="1072" t="s">
        <v>66</v>
      </c>
      <c r="J1227" s="1073"/>
      <c r="K1227" s="1073"/>
      <c r="L1227" s="461">
        <f>VLOOKUP($A1201,'Class-9'!$B$9:$FL$108,158,0)</f>
        <v>0</v>
      </c>
      <c r="M1227" s="1074" t="str">
        <f>IF($J1204="TC",0,IF($J1204="Nso",0,VLOOKUP($A1201,'Class-9'!$B$9:$FL$108,159,0)))</f>
        <v/>
      </c>
      <c r="N1227" s="1075"/>
      <c r="O1227" s="1076"/>
    </row>
    <row r="1228" spans="1:15" ht="33.75" customHeight="1">
      <c r="A1228" s="1138"/>
      <c r="B1228" s="417" t="s">
        <v>200</v>
      </c>
      <c r="C1228" s="1069"/>
      <c r="D1228" s="1070"/>
      <c r="E1228" s="1070"/>
      <c r="F1228" s="1071"/>
      <c r="G1228" s="1071"/>
      <c r="H1228" s="261" t="s">
        <v>119</v>
      </c>
      <c r="I1228" s="1077" t="s">
        <v>67</v>
      </c>
      <c r="J1228" s="1078"/>
      <c r="K1228" s="1078"/>
      <c r="L1228" s="1079">
        <f>IF($J1204="TC","Transferred",IF($J1204="Nso","NameSeparated",VLOOKUP($A1201,'Class-9'!$B$9:$FL$108,167,0)))</f>
        <v>0</v>
      </c>
      <c r="M1228" s="1079"/>
      <c r="N1228" s="1079"/>
      <c r="O1228" s="1080"/>
    </row>
    <row r="1229" spans="1:15" ht="33.75" customHeight="1">
      <c r="A1229" s="1138"/>
      <c r="B1229" s="417" t="s">
        <v>200</v>
      </c>
      <c r="C1229" s="1081" t="str">
        <f>'Class-9'!$DF$3</f>
        <v>Foundation Of Information Tech.</v>
      </c>
      <c r="D1229" s="1082"/>
      <c r="E1229" s="1083"/>
      <c r="F1229" s="1217" t="str">
        <f>IF($J1204="TC",0,IF($J1204="Nso",0,VLOOKUP($A1201,'Class-9'!$B$9:$GP$108,185,0)))</f>
        <v>0/200</v>
      </c>
      <c r="G1229" s="1217"/>
      <c r="H1229" s="463" t="str">
        <f>IF($J1204="TC",0,IF($J1204="Nso",0,VLOOKUP($A1201,'Class-9'!$B$9:$GP$108,120,0)))</f>
        <v/>
      </c>
      <c r="I1229" s="1085" t="s">
        <v>79</v>
      </c>
      <c r="J1229" s="1086"/>
      <c r="K1229" s="1086"/>
      <c r="L1229" s="1087">
        <f>'Class-9'!$T$2</f>
        <v>44676</v>
      </c>
      <c r="M1229" s="1088"/>
      <c r="N1229" s="1088"/>
      <c r="O1229" s="1089"/>
    </row>
    <row r="1230" spans="1:15" ht="33.75" customHeight="1">
      <c r="A1230" s="1138"/>
      <c r="B1230" s="417" t="s">
        <v>200</v>
      </c>
      <c r="C1230" s="1090" t="str">
        <f>'Class-9'!$DR$3</f>
        <v>Health &amp; Phy. Edu.</v>
      </c>
      <c r="D1230" s="1084"/>
      <c r="E1230" s="1084"/>
      <c r="F1230" s="1207" t="str">
        <f>IF($J1204="TC",0,IF($J1204="Nso",0,VLOOKUP($A1201,'Class-9'!$B$9:$GP$108,189,0)))</f>
        <v>0/200</v>
      </c>
      <c r="G1230" s="1208"/>
      <c r="H1230" s="463" t="str">
        <f>IF($J1204="TC",0,IF($J1204="Nso",0,VLOOKUP($A1201,'Class-9'!$B$9:$GP$108,132,0)))</f>
        <v/>
      </c>
      <c r="I1230" s="1091"/>
      <c r="J1230" s="1092"/>
      <c r="K1230" s="1092"/>
      <c r="L1230" s="1092"/>
      <c r="M1230" s="1092"/>
      <c r="N1230" s="1092"/>
      <c r="O1230" s="1093"/>
    </row>
    <row r="1231" spans="1:15" ht="33.75" customHeight="1">
      <c r="A1231" s="1138"/>
      <c r="B1231" s="417" t="s">
        <v>200</v>
      </c>
      <c r="C1231" s="1028" t="str">
        <f>'Class-9'!$ED$3</f>
        <v>S.U.P.W.</v>
      </c>
      <c r="D1231" s="1029"/>
      <c r="E1231" s="1029"/>
      <c r="F1231" s="1207" t="str">
        <f>IF($J1204="TC",0,IF($J1204="Nso",0,VLOOKUP($A1201,'Class-9'!$B$9:$GP$108,193,0)))</f>
        <v>0/100</v>
      </c>
      <c r="G1231" s="1208"/>
      <c r="H1231" s="463" t="str">
        <f>IF($J1204="TC",0,IF($J1204="Nso",0,VLOOKUP($A1201,'Class-9'!$B$9:$GP$108,138,0)))</f>
        <v/>
      </c>
      <c r="I1231" s="1094"/>
      <c r="J1231" s="1095"/>
      <c r="K1231" s="1095"/>
      <c r="L1231" s="1095"/>
      <c r="M1231" s="1095"/>
      <c r="N1231" s="1095"/>
      <c r="O1231" s="1096"/>
    </row>
    <row r="1232" spans="1:15" ht="33.75" customHeight="1">
      <c r="A1232" s="1138"/>
      <c r="B1232" s="417" t="s">
        <v>200</v>
      </c>
      <c r="C1232" s="1028" t="str">
        <f>'Class-9'!$EJ$3</f>
        <v>ART EDUCATION</v>
      </c>
      <c r="D1232" s="1029"/>
      <c r="E1232" s="1029"/>
      <c r="F1232" s="1207" t="str">
        <f>IF($J1203="TC",0,IF($J1203="Nso",0,VLOOKUP($A1201,'Class-9'!$B$9:$GP$108,197,0)))</f>
        <v>0/100</v>
      </c>
      <c r="G1232" s="1208"/>
      <c r="H1232" s="463" t="str">
        <f>IF($J1203="TC",0,IF($J1203="Nso",0,VLOOKUP($A1201,'Class-9'!$B$9:$GP$108,144,0)))</f>
        <v/>
      </c>
      <c r="I1232" s="1032" t="s">
        <v>92</v>
      </c>
      <c r="J1232" s="1033"/>
      <c r="K1232" s="1033"/>
      <c r="L1232" s="1033"/>
      <c r="M1232" s="1033"/>
      <c r="N1232" s="1033"/>
      <c r="O1232" s="1034"/>
    </row>
    <row r="1233" spans="1:16" ht="33.75" customHeight="1" thickBot="1">
      <c r="A1233" s="1138"/>
      <c r="B1233" s="417" t="s">
        <v>200</v>
      </c>
      <c r="C1233" s="1035" t="str">
        <f>'Class-9'!$EP$3</f>
        <v>H &amp; C RAJ</v>
      </c>
      <c r="D1233" s="1036"/>
      <c r="E1233" s="1036"/>
      <c r="F1233" s="1209" t="str">
        <f>IF($J1204="TC",0,IF($J1204="Nso",0,VLOOKUP($A1201,'Class-9'!$B$9:$GU$108,201,0)))</f>
        <v>0/200</v>
      </c>
      <c r="G1233" s="1210"/>
      <c r="H1233" s="464" t="str">
        <f>IF($J1204="TC",0,IF($J1204="Nso",0,VLOOKUP($A1201,'Class-9'!$B$9:$GU$108,156,0)))</f>
        <v/>
      </c>
      <c r="I1233" s="1032" t="s">
        <v>73</v>
      </c>
      <c r="J1233" s="1033"/>
      <c r="K1233" s="1033"/>
      <c r="L1233" s="1033"/>
      <c r="M1233" s="1033"/>
      <c r="N1233" s="1033"/>
      <c r="O1233" s="1034"/>
    </row>
    <row r="1234" spans="1:16" ht="33.75" customHeight="1">
      <c r="A1234" s="1138"/>
      <c r="B1234" s="417" t="s">
        <v>200</v>
      </c>
      <c r="C1234" s="1046" t="s">
        <v>204</v>
      </c>
      <c r="D1234" s="1047"/>
      <c r="E1234" s="1048"/>
      <c r="F1234" s="1211" t="s">
        <v>205</v>
      </c>
      <c r="G1234" s="1212"/>
      <c r="H1234" s="465" t="s">
        <v>34</v>
      </c>
      <c r="I1234" s="1039" t="s">
        <v>74</v>
      </c>
      <c r="J1234" s="1033"/>
      <c r="K1234" s="1033"/>
      <c r="L1234" s="1033"/>
      <c r="M1234" s="1033"/>
      <c r="N1234" s="1033"/>
      <c r="O1234" s="1034"/>
    </row>
    <row r="1235" spans="1:16" ht="33.75" customHeight="1">
      <c r="A1235" s="1138"/>
      <c r="B1235" s="417" t="s">
        <v>200</v>
      </c>
      <c r="C1235" s="1049"/>
      <c r="D1235" s="1050"/>
      <c r="E1235" s="1051"/>
      <c r="F1235" s="1213" t="s">
        <v>206</v>
      </c>
      <c r="G1235" s="1214"/>
      <c r="H1235" s="466" t="s">
        <v>203</v>
      </c>
      <c r="I1235" s="1040" t="s">
        <v>75</v>
      </c>
      <c r="J1235" s="1041"/>
      <c r="K1235" s="1041"/>
      <c r="L1235" s="1041"/>
      <c r="M1235" s="1041"/>
      <c r="N1235" s="1041"/>
      <c r="O1235" s="1042"/>
    </row>
    <row r="1236" spans="1:16" ht="33.75" customHeight="1">
      <c r="A1236" s="1138"/>
      <c r="B1236" s="417" t="s">
        <v>200</v>
      </c>
      <c r="C1236" s="1049"/>
      <c r="D1236" s="1050"/>
      <c r="E1236" s="1051"/>
      <c r="F1236" s="1213" t="s">
        <v>210</v>
      </c>
      <c r="G1236" s="1214"/>
      <c r="H1236" s="466" t="s">
        <v>68</v>
      </c>
      <c r="I1236" s="1043"/>
      <c r="J1236" s="1044"/>
      <c r="K1236" s="1044"/>
      <c r="L1236" s="1044"/>
      <c r="M1236" s="1044"/>
      <c r="N1236" s="1044"/>
      <c r="O1236" s="1045"/>
    </row>
    <row r="1237" spans="1:16" ht="33.75" customHeight="1">
      <c r="A1237" s="1138"/>
      <c r="B1237" s="417" t="s">
        <v>200</v>
      </c>
      <c r="C1237" s="1049"/>
      <c r="D1237" s="1050"/>
      <c r="E1237" s="1051"/>
      <c r="F1237" s="1213" t="s">
        <v>211</v>
      </c>
      <c r="G1237" s="1214"/>
      <c r="H1237" s="466" t="s">
        <v>69</v>
      </c>
      <c r="I1237" s="1043"/>
      <c r="J1237" s="1044"/>
      <c r="K1237" s="1044"/>
      <c r="L1237" s="1044"/>
      <c r="M1237" s="1044"/>
      <c r="N1237" s="1044"/>
      <c r="O1237" s="1045"/>
    </row>
    <row r="1238" spans="1:16" ht="33.75" customHeight="1">
      <c r="A1238" s="1138"/>
      <c r="B1238" s="417" t="s">
        <v>200</v>
      </c>
      <c r="C1238" s="1049"/>
      <c r="D1238" s="1050"/>
      <c r="E1238" s="1051"/>
      <c r="F1238" s="1213" t="s">
        <v>120</v>
      </c>
      <c r="G1238" s="1214"/>
      <c r="H1238" s="466" t="s">
        <v>71</v>
      </c>
      <c r="I1238" s="1022" t="s">
        <v>93</v>
      </c>
      <c r="J1238" s="1023"/>
      <c r="K1238" s="1023"/>
      <c r="L1238" s="1023"/>
      <c r="M1238" s="1023"/>
      <c r="N1238" s="1023"/>
      <c r="O1238" s="1024"/>
    </row>
    <row r="1239" spans="1:16" ht="33.75" customHeight="1" thickBot="1">
      <c r="A1239" s="1138"/>
      <c r="B1239" s="418" t="s">
        <v>200</v>
      </c>
      <c r="C1239" s="1052"/>
      <c r="D1239" s="1053"/>
      <c r="E1239" s="1054"/>
      <c r="F1239" s="1215" t="s">
        <v>208</v>
      </c>
      <c r="G1239" s="1216"/>
      <c r="H1239" s="467" t="s">
        <v>70</v>
      </c>
      <c r="I1239" s="1025"/>
      <c r="J1239" s="1026"/>
      <c r="K1239" s="1026"/>
      <c r="L1239" s="1026"/>
      <c r="M1239" s="1026"/>
      <c r="N1239" s="1026"/>
      <c r="O1239" s="1027"/>
    </row>
    <row r="1240" spans="1:16" ht="121.5" customHeight="1" thickTop="1">
      <c r="A1240" s="437" t="s">
        <v>191</v>
      </c>
    </row>
    <row r="1241" spans="1:16" ht="24.75" customHeight="1" thickBot="1">
      <c r="A1241" s="471">
        <f>A1201+1</f>
        <v>32</v>
      </c>
      <c r="B1241" s="1137" t="s">
        <v>56</v>
      </c>
      <c r="C1241" s="1137"/>
      <c r="D1241" s="1137"/>
      <c r="E1241" s="1137"/>
      <c r="F1241" s="1137"/>
      <c r="G1241" s="1137"/>
      <c r="H1241" s="1137"/>
      <c r="I1241" s="1137"/>
      <c r="J1241" s="1137"/>
      <c r="K1241" s="1137"/>
      <c r="L1241" s="1137"/>
      <c r="M1241" s="1137"/>
      <c r="N1241" s="1137"/>
      <c r="O1241" s="1137"/>
    </row>
    <row r="1242" spans="1:16" s="430" customFormat="1" ht="66" customHeight="1" thickTop="1">
      <c r="A1242" s="1138"/>
      <c r="B1242" s="1139"/>
      <c r="C1242" s="1140"/>
      <c r="D1242" s="1225" t="str">
        <f>Master!$E$8</f>
        <v>Govt. Sr. Secondary School Raimalwada</v>
      </c>
      <c r="E1242" s="1226"/>
      <c r="F1242" s="1226"/>
      <c r="G1242" s="1226"/>
      <c r="H1242" s="1226"/>
      <c r="I1242" s="1226"/>
      <c r="J1242" s="1226"/>
      <c r="K1242" s="1226"/>
      <c r="L1242" s="1226"/>
      <c r="M1242" s="1226"/>
      <c r="N1242" s="1226"/>
      <c r="O1242" s="1227"/>
    </row>
    <row r="1243" spans="1:16" ht="26.25" customHeight="1" thickBot="1">
      <c r="A1243" s="1138"/>
      <c r="B1243" s="1141"/>
      <c r="C1243" s="1142"/>
      <c r="D1243" s="1146" t="str">
        <f>Master!$E$11</f>
        <v>P.S.-Bapini (Jodhpur)</v>
      </c>
      <c r="E1243" s="1147"/>
      <c r="F1243" s="1147"/>
      <c r="G1243" s="1147"/>
      <c r="H1243" s="1147"/>
      <c r="I1243" s="1147"/>
      <c r="J1243" s="1147"/>
      <c r="K1243" s="1147"/>
      <c r="L1243" s="1147"/>
      <c r="M1243" s="1147"/>
      <c r="N1243" s="1147"/>
      <c r="O1243" s="1148"/>
    </row>
    <row r="1244" spans="1:16" ht="21.75" customHeight="1">
      <c r="A1244" s="1138"/>
      <c r="B1244" s="262"/>
      <c r="C1244" s="1149" t="s">
        <v>183</v>
      </c>
      <c r="D1244" s="1150"/>
      <c r="E1244" s="1150"/>
      <c r="F1244" s="1150"/>
      <c r="G1244" s="1151"/>
      <c r="H1244" s="1158" t="s">
        <v>156</v>
      </c>
      <c r="I1244" s="1158"/>
      <c r="J1244" s="1161">
        <f>VLOOKUP($A1241,'Class-9'!$B$9:$K$108,6)</f>
        <v>0</v>
      </c>
      <c r="K1244" s="1162"/>
      <c r="L1244" s="1167" t="s">
        <v>76</v>
      </c>
      <c r="M1244" s="1168"/>
      <c r="N1244" s="1169" t="str">
        <f>Master!$E$14</f>
        <v>08151106901</v>
      </c>
      <c r="O1244" s="1170"/>
    </row>
    <row r="1245" spans="1:16" ht="21.75" customHeight="1">
      <c r="A1245" s="1138"/>
      <c r="B1245" s="37"/>
      <c r="C1245" s="1152"/>
      <c r="D1245" s="1153"/>
      <c r="E1245" s="1153"/>
      <c r="F1245" s="1153"/>
      <c r="G1245" s="1154"/>
      <c r="H1245" s="1159"/>
      <c r="I1245" s="1159"/>
      <c r="J1245" s="1163"/>
      <c r="K1245" s="1164"/>
      <c r="L1245" s="1171" t="s">
        <v>72</v>
      </c>
      <c r="M1245" s="1172"/>
      <c r="N1245" s="1172"/>
      <c r="O1245" s="1173"/>
      <c r="P1245" s="104" t="s">
        <v>191</v>
      </c>
    </row>
    <row r="1246" spans="1:16" ht="21.75" customHeight="1" thickBot="1">
      <c r="A1246" s="1138"/>
      <c r="B1246" s="37"/>
      <c r="C1246" s="1155"/>
      <c r="D1246" s="1156"/>
      <c r="E1246" s="1156"/>
      <c r="F1246" s="1156"/>
      <c r="G1246" s="1157"/>
      <c r="H1246" s="1160"/>
      <c r="I1246" s="1160"/>
      <c r="J1246" s="1165"/>
      <c r="K1246" s="1166"/>
      <c r="L1246" s="1174" t="s">
        <v>57</v>
      </c>
      <c r="M1246" s="1175"/>
      <c r="N1246" s="1176" t="str">
        <f>Master!$E$6</f>
        <v>2021-22</v>
      </c>
      <c r="O1246" s="1177"/>
    </row>
    <row r="1247" spans="1:16" ht="33.75" customHeight="1">
      <c r="A1247" s="1138"/>
      <c r="B1247" s="417" t="s">
        <v>200</v>
      </c>
      <c r="C1247" s="1228" t="s">
        <v>22</v>
      </c>
      <c r="D1247" s="1229"/>
      <c r="E1247" s="1229"/>
      <c r="F1247" s="1230"/>
      <c r="G1247" s="438" t="s">
        <v>181</v>
      </c>
      <c r="H1247" s="1231">
        <f>VLOOKUP($A1241,'Class-9'!$B$9:$FL$108,4,0)</f>
        <v>0</v>
      </c>
      <c r="I1247" s="1231"/>
      <c r="J1247" s="1231"/>
      <c r="K1247" s="1231"/>
      <c r="L1247" s="1231"/>
      <c r="M1247" s="1231"/>
      <c r="N1247" s="1231"/>
      <c r="O1247" s="1232"/>
    </row>
    <row r="1248" spans="1:16" ht="33.75" customHeight="1">
      <c r="A1248" s="1138"/>
      <c r="B1248" s="417" t="s">
        <v>200</v>
      </c>
      <c r="C1248" s="1233" t="s">
        <v>24</v>
      </c>
      <c r="D1248" s="1234"/>
      <c r="E1248" s="1234"/>
      <c r="F1248" s="1235"/>
      <c r="G1248" s="439" t="s">
        <v>181</v>
      </c>
      <c r="H1248" s="1236">
        <f>VLOOKUP($A1241,'Class-9'!$B$9:$FL$108,7,0)</f>
        <v>0</v>
      </c>
      <c r="I1248" s="1236"/>
      <c r="J1248" s="1236"/>
      <c r="K1248" s="1236"/>
      <c r="L1248" s="1236"/>
      <c r="M1248" s="1236"/>
      <c r="N1248" s="1236"/>
      <c r="O1248" s="1237"/>
    </row>
    <row r="1249" spans="1:15" ht="33.75" customHeight="1">
      <c r="A1249" s="1138"/>
      <c r="B1249" s="417" t="s">
        <v>200</v>
      </c>
      <c r="C1249" s="1233" t="s">
        <v>25</v>
      </c>
      <c r="D1249" s="1234"/>
      <c r="E1249" s="1234"/>
      <c r="F1249" s="1235"/>
      <c r="G1249" s="439" t="s">
        <v>181</v>
      </c>
      <c r="H1249" s="1236">
        <f>VLOOKUP($A1241,'Class-9'!$B$9:$FL$108,8,0)</f>
        <v>0</v>
      </c>
      <c r="I1249" s="1236"/>
      <c r="J1249" s="1236"/>
      <c r="K1249" s="1236"/>
      <c r="L1249" s="1236"/>
      <c r="M1249" s="1236"/>
      <c r="N1249" s="1236"/>
      <c r="O1249" s="1237"/>
    </row>
    <row r="1250" spans="1:15" ht="33.75" customHeight="1">
      <c r="A1250" s="1138"/>
      <c r="B1250" s="417" t="s">
        <v>200</v>
      </c>
      <c r="C1250" s="1233" t="s">
        <v>58</v>
      </c>
      <c r="D1250" s="1234"/>
      <c r="E1250" s="1234"/>
      <c r="F1250" s="1235"/>
      <c r="G1250" s="439" t="s">
        <v>181</v>
      </c>
      <c r="H1250" s="1236">
        <f>VLOOKUP($A1241,'Class-9'!$B$9:$FL$108,9,0)</f>
        <v>0</v>
      </c>
      <c r="I1250" s="1236"/>
      <c r="J1250" s="1236"/>
      <c r="K1250" s="1236"/>
      <c r="L1250" s="1236"/>
      <c r="M1250" s="1236"/>
      <c r="N1250" s="1236"/>
      <c r="O1250" s="1237"/>
    </row>
    <row r="1251" spans="1:15" ht="33.75" customHeight="1">
      <c r="A1251" s="1138"/>
      <c r="B1251" s="417" t="s">
        <v>200</v>
      </c>
      <c r="C1251" s="1233" t="s">
        <v>59</v>
      </c>
      <c r="D1251" s="1234"/>
      <c r="E1251" s="1234"/>
      <c r="F1251" s="1235"/>
      <c r="G1251" s="439" t="s">
        <v>181</v>
      </c>
      <c r="H1251" s="1238" t="str">
        <f>CONCATENATE('Class-9'!$G$4,'Class-9'!$J$4)</f>
        <v>9(A)</v>
      </c>
      <c r="I1251" s="1236"/>
      <c r="J1251" s="1236"/>
      <c r="K1251" s="1236"/>
      <c r="L1251" s="1236"/>
      <c r="M1251" s="1236"/>
      <c r="N1251" s="1236"/>
      <c r="O1251" s="1237"/>
    </row>
    <row r="1252" spans="1:15" ht="33.75" customHeight="1" thickBot="1">
      <c r="A1252" s="1138"/>
      <c r="B1252" s="417" t="s">
        <v>200</v>
      </c>
      <c r="C1252" s="1239" t="s">
        <v>27</v>
      </c>
      <c r="D1252" s="1240"/>
      <c r="E1252" s="1240"/>
      <c r="F1252" s="1241"/>
      <c r="G1252" s="440" t="s">
        <v>181</v>
      </c>
      <c r="H1252" s="1242">
        <f>VLOOKUP($A1241,'Class-9'!$B$9:$FL$108,10,0)</f>
        <v>0</v>
      </c>
      <c r="I1252" s="1242"/>
      <c r="J1252" s="1242"/>
      <c r="K1252" s="1242"/>
      <c r="L1252" s="1242"/>
      <c r="M1252" s="1242"/>
      <c r="N1252" s="1242"/>
      <c r="O1252" s="1243"/>
    </row>
    <row r="1253" spans="1:15" ht="33.75" customHeight="1">
      <c r="A1253" s="1138"/>
      <c r="B1253" s="417" t="s">
        <v>200</v>
      </c>
      <c r="C1253" s="1244" t="s">
        <v>60</v>
      </c>
      <c r="D1253" s="1245"/>
      <c r="E1253" s="1248" t="s">
        <v>81</v>
      </c>
      <c r="F1253" s="1248" t="s">
        <v>82</v>
      </c>
      <c r="G1253" s="1250" t="s">
        <v>32</v>
      </c>
      <c r="H1253" s="1252" t="s">
        <v>61</v>
      </c>
      <c r="I1253" s="1252"/>
      <c r="J1253" s="1253"/>
      <c r="K1253" s="1254" t="s">
        <v>97</v>
      </c>
      <c r="L1253" s="1255"/>
      <c r="M1253" s="1256"/>
      <c r="N1253" s="1248" t="s">
        <v>88</v>
      </c>
      <c r="O1253" s="1218" t="s">
        <v>118</v>
      </c>
    </row>
    <row r="1254" spans="1:15" ht="33.75" customHeight="1">
      <c r="A1254" s="1138"/>
      <c r="B1254" s="417" t="s">
        <v>200</v>
      </c>
      <c r="C1254" s="1246"/>
      <c r="D1254" s="1247"/>
      <c r="E1254" s="1249"/>
      <c r="F1254" s="1249"/>
      <c r="G1254" s="1251"/>
      <c r="H1254" s="468" t="s">
        <v>31</v>
      </c>
      <c r="I1254" s="470" t="s">
        <v>194</v>
      </c>
      <c r="J1254" s="469" t="s">
        <v>32</v>
      </c>
      <c r="K1254" s="468" t="s">
        <v>31</v>
      </c>
      <c r="L1254" s="470" t="s">
        <v>194</v>
      </c>
      <c r="M1254" s="469" t="s">
        <v>32</v>
      </c>
      <c r="N1254" s="1249"/>
      <c r="O1254" s="1219"/>
    </row>
    <row r="1255" spans="1:15" ht="48" customHeight="1" thickBot="1">
      <c r="A1255" s="1138"/>
      <c r="B1255" s="417" t="s">
        <v>200</v>
      </c>
      <c r="C1255" s="1102" t="s">
        <v>62</v>
      </c>
      <c r="D1255" s="1103"/>
      <c r="E1255" s="441">
        <f>'Class-9'!$L$7</f>
        <v>10</v>
      </c>
      <c r="F1255" s="441">
        <f>'Class-9'!$M$7</f>
        <v>10</v>
      </c>
      <c r="G1255" s="442">
        <f>SUM(E1255:F1255)</f>
        <v>20</v>
      </c>
      <c r="H1255" s="441">
        <f>'Class-9'!$O$7</f>
        <v>24</v>
      </c>
      <c r="I1255" s="441">
        <f>'Class-9'!$P$7</f>
        <v>6</v>
      </c>
      <c r="J1255" s="442">
        <f>SUM(H1255:I1255)</f>
        <v>30</v>
      </c>
      <c r="K1255" s="441">
        <f>'Class-9'!$R$7</f>
        <v>40</v>
      </c>
      <c r="L1255" s="441">
        <f>'Class-9'!$S$7</f>
        <v>10</v>
      </c>
      <c r="M1255" s="442">
        <f>SUM(K1255:L1255)</f>
        <v>50</v>
      </c>
      <c r="N1255" s="441">
        <f>SUM(G1255,J1255,M1255)</f>
        <v>100</v>
      </c>
      <c r="O1255" s="1220"/>
    </row>
    <row r="1256" spans="1:15" ht="48" customHeight="1">
      <c r="A1256" s="1138"/>
      <c r="B1256" s="417" t="s">
        <v>200</v>
      </c>
      <c r="C1256" s="1104" t="str">
        <f>'Class-9'!$L$3</f>
        <v>HINDI</v>
      </c>
      <c r="D1256" s="1105"/>
      <c r="E1256" s="443">
        <f>IF($J1244="TC",0,IF($J1244="Nso",0,VLOOKUP($A1241,'Class-9'!$B$9:$FL$108,11,0)))</f>
        <v>0</v>
      </c>
      <c r="F1256" s="443">
        <f>IF($J1244="TC",0,IF($J1244="Nso",0,VLOOKUP($A1241,'Class-9'!$B$9:$FL$108,12,0)))</f>
        <v>0</v>
      </c>
      <c r="G1256" s="444">
        <f t="shared" ref="G1256:G1263" si="124">SUM(E1256:F1256)</f>
        <v>0</v>
      </c>
      <c r="H1256" s="443">
        <f>IF($J1244="TC",0,IF($J1244="Nso",0,VLOOKUP($A1241,'Class-9'!$B$9:$FL$108,14,0)))</f>
        <v>0</v>
      </c>
      <c r="I1256" s="443">
        <f>IF($J1244="TC",0,IF($J1244="Nso",0,VLOOKUP($A1241,'Class-9'!$B$9:$FL$108,15,0)))</f>
        <v>0</v>
      </c>
      <c r="J1256" s="444">
        <f t="shared" ref="J1256:J1263" si="125">SUM(H1256:I1256)</f>
        <v>0</v>
      </c>
      <c r="K1256" s="443">
        <f>IF($J1244="TC",0,IF($J1244="Nso",0,VLOOKUP($A1241,'Class-9'!$B$9:$FL$108,17,0)))</f>
        <v>0</v>
      </c>
      <c r="L1256" s="443">
        <f>IF($J1244="Nso",0,VLOOKUP($A1241,'Class-9'!$B$9:$FL$108,18,0))</f>
        <v>0</v>
      </c>
      <c r="M1256" s="444">
        <f t="shared" ref="M1256:M1263" si="126">SUM(K1256:L1256)</f>
        <v>0</v>
      </c>
      <c r="N1256" s="443">
        <f t="shared" ref="N1256:N1263" si="127">SUM(G1256,J1256,M1256)</f>
        <v>0</v>
      </c>
      <c r="O1256" s="457" t="str">
        <f>IF($J1244="TC",0,IF($J1244="Nso",0,VLOOKUP($A1241,'Class-9'!$B$9:$FL$108,24,0)))</f>
        <v/>
      </c>
    </row>
    <row r="1257" spans="1:15" ht="48" customHeight="1" thickBot="1">
      <c r="A1257" s="1138"/>
      <c r="B1257" s="417" t="s">
        <v>200</v>
      </c>
      <c r="C1257" s="1106" t="str">
        <f>'Class-9'!$Z$3</f>
        <v>ENGLISH</v>
      </c>
      <c r="D1257" s="1107"/>
      <c r="E1257" s="445">
        <f>IF($J1244="TC",0,IF($J1244="Nso",0,VLOOKUP($A1241,'Class-9'!$B$9:$FL$108,25,0)))</f>
        <v>0</v>
      </c>
      <c r="F1257" s="445">
        <f>IF($J1244="TC",0,IF($J1244="Nso",0,VLOOKUP($A1241,'Class-9'!$B$9:$FL$108,26,0)))</f>
        <v>0</v>
      </c>
      <c r="G1257" s="446">
        <f t="shared" si="124"/>
        <v>0</v>
      </c>
      <c r="H1257" s="447">
        <f>IF($J1244="TC",0,IF($J1244="Nso",0,VLOOKUP($A1241,'Class-9'!$B$9:$FL$108,28,0)))</f>
        <v>0</v>
      </c>
      <c r="I1257" s="445">
        <f>IF($J1244="TC",0,IF($J1244="Nso",0,VLOOKUP($A1241,'Class-9'!$B$9:$FL$108,29,0)))</f>
        <v>0</v>
      </c>
      <c r="J1257" s="446">
        <f t="shared" si="125"/>
        <v>0</v>
      </c>
      <c r="K1257" s="445">
        <f>IF($J1244="TC",0,IF($J1244="Nso",0,VLOOKUP($A1241,'Class-9'!$B$9:$FL$108,31,0)))</f>
        <v>0</v>
      </c>
      <c r="L1257" s="445">
        <f>IF($J1244="Nso",0,VLOOKUP($A1241,'Class-9'!$B$9:$FL$108,32,0))</f>
        <v>0</v>
      </c>
      <c r="M1257" s="446">
        <f t="shared" si="126"/>
        <v>0</v>
      </c>
      <c r="N1257" s="445">
        <f t="shared" si="127"/>
        <v>0</v>
      </c>
      <c r="O1257" s="458" t="str">
        <f>IF($J1244="TC",0,IF($J1244="Nso",0,VLOOKUP($A1241,'Class-9'!$B$9:$FL$108,38,0)))</f>
        <v/>
      </c>
    </row>
    <row r="1258" spans="1:15" ht="48" customHeight="1" thickBot="1">
      <c r="A1258" s="1138"/>
      <c r="B1258" s="417" t="s">
        <v>200</v>
      </c>
      <c r="C1258" s="1108" t="s">
        <v>62</v>
      </c>
      <c r="D1258" s="1109"/>
      <c r="E1258" s="448">
        <f>'Class-9'!$AN$7</f>
        <v>20</v>
      </c>
      <c r="F1258" s="448">
        <f>'Class-9'!$AO$7</f>
        <v>20</v>
      </c>
      <c r="G1258" s="449">
        <f t="shared" si="124"/>
        <v>40</v>
      </c>
      <c r="H1258" s="448">
        <f>'Class-9'!$AQ$7</f>
        <v>48</v>
      </c>
      <c r="I1258" s="448">
        <f>'Class-9'!$AR$7</f>
        <v>12</v>
      </c>
      <c r="J1258" s="449">
        <f t="shared" si="125"/>
        <v>60</v>
      </c>
      <c r="K1258" s="448">
        <f>'Class-9'!$AT$7</f>
        <v>80</v>
      </c>
      <c r="L1258" s="448">
        <f>'Class-9'!$AU$7</f>
        <v>20</v>
      </c>
      <c r="M1258" s="449">
        <f t="shared" si="126"/>
        <v>100</v>
      </c>
      <c r="N1258" s="448">
        <f t="shared" si="127"/>
        <v>200</v>
      </c>
      <c r="O1258" s="427" t="s">
        <v>201</v>
      </c>
    </row>
    <row r="1259" spans="1:15" ht="48" customHeight="1">
      <c r="A1259" s="1138"/>
      <c r="B1259" s="417" t="s">
        <v>200</v>
      </c>
      <c r="C1259" s="1110" t="str">
        <f>'Class-9'!$AN$3</f>
        <v>SANSKRIT-I</v>
      </c>
      <c r="D1259" s="1111"/>
      <c r="E1259" s="443">
        <f>IF($J1244="TC",0,IF($J1244="Nso",0,VLOOKUP($A1241,'Class-9'!$B$9:$FL$108,39,0)))</f>
        <v>0</v>
      </c>
      <c r="F1259" s="443">
        <f>IF($J1244="TC",0,IF($J1244="TC",0,IF($J1244="Nso",0,VLOOKUP($A1241,'Class-9'!$B$9:$FL$108,40,0))))</f>
        <v>0</v>
      </c>
      <c r="G1259" s="450">
        <f t="shared" si="124"/>
        <v>0</v>
      </c>
      <c r="H1259" s="451">
        <f>IF($J1244="TC",0,IF($J1244="Nso",0,VLOOKUP($A1241,'Class-9'!$B$9:$FL$108,42,0)))</f>
        <v>0</v>
      </c>
      <c r="I1259" s="443">
        <f>IF($J1244="TC",0,IF($J1244="Nso",0,VLOOKUP($A1241,'Class-9'!$B$9:$FL$108,43,0)))</f>
        <v>0</v>
      </c>
      <c r="J1259" s="450">
        <f t="shared" si="125"/>
        <v>0</v>
      </c>
      <c r="K1259" s="443">
        <f>IF($J1244="TC",0,IF($J1244="Nso",0,VLOOKUP($A1241,'Class-9'!$B$9:$FL$108,45,0)))</f>
        <v>0</v>
      </c>
      <c r="L1259" s="443">
        <f>IF($J1244="Nso",0,VLOOKUP($A1241,'Class-9'!$B$9:$FL$108,46,0))</f>
        <v>0</v>
      </c>
      <c r="M1259" s="450">
        <f t="shared" si="126"/>
        <v>0</v>
      </c>
      <c r="N1259" s="443">
        <f t="shared" si="127"/>
        <v>0</v>
      </c>
      <c r="O1259" s="457" t="str">
        <f>IF($J1244="TC",0,IF($J1244="Nso",0,VLOOKUP($A1241,'Class-9'!$B$9:$FL$108,52,0)))</f>
        <v/>
      </c>
    </row>
    <row r="1260" spans="1:15" ht="48" customHeight="1">
      <c r="A1260" s="1138"/>
      <c r="B1260" s="417" t="s">
        <v>200</v>
      </c>
      <c r="C1260" s="1112" t="str">
        <f>'Class-9'!$BB$3</f>
        <v>SANSKRIT-II</v>
      </c>
      <c r="D1260" s="1113"/>
      <c r="E1260" s="443">
        <f>IF($J1244="TC",0,IF($J1244="Nso",0,VLOOKUP($A1241,'Class-9'!$B$9:$FL$108,53,0)))</f>
        <v>0</v>
      </c>
      <c r="F1260" s="443">
        <f>IF($J1244="TC",0,IF($J1244="Nso",0,VLOOKUP($A1241,'Class-9'!$B$9:$FL$108,54,0)))</f>
        <v>0</v>
      </c>
      <c r="G1260" s="452">
        <f t="shared" si="124"/>
        <v>0</v>
      </c>
      <c r="H1260" s="453">
        <f>IF($J1244="TC",0,IF($J1244="Nso",0,VLOOKUP($A1241,'Class-9'!$B$9:$FL$108,56,0)))</f>
        <v>0</v>
      </c>
      <c r="I1260" s="443">
        <f>IF($J1244="TC",0,IF($J1244="Nso",0,VLOOKUP($A1241,'Class-9'!$B$9:$FL$108,57,0)))</f>
        <v>0</v>
      </c>
      <c r="J1260" s="452">
        <f t="shared" si="125"/>
        <v>0</v>
      </c>
      <c r="K1260" s="443">
        <f>IF($J1244="TC",0,IF($J1244="Nso",0,VLOOKUP($A1241,'Class-9'!$B$9:$FL$108,59,0)))</f>
        <v>0</v>
      </c>
      <c r="L1260" s="443">
        <f>IF($J1244="Nso",0,VLOOKUP($A1241,'Class-9'!$B$9:$FL$108,60,0))</f>
        <v>0</v>
      </c>
      <c r="M1260" s="452">
        <f t="shared" si="126"/>
        <v>0</v>
      </c>
      <c r="N1260" s="443">
        <f t="shared" si="127"/>
        <v>0</v>
      </c>
      <c r="O1260" s="457" t="str">
        <f>IF($J1244="TC",0,IF($J1244="Nso",0,VLOOKUP($A1241,'Class-9'!$B$9:$FL$108,66,0)))</f>
        <v/>
      </c>
    </row>
    <row r="1261" spans="1:15" ht="48" customHeight="1">
      <c r="A1261" s="1138"/>
      <c r="B1261" s="417" t="s">
        <v>200</v>
      </c>
      <c r="C1261" s="1112" t="str">
        <f>'Class-9'!$BP$3</f>
        <v>MATHEMATICS</v>
      </c>
      <c r="D1261" s="1113"/>
      <c r="E1261" s="443">
        <f>IF($J1244="TC",0,IF($J1244="Nso",0,VLOOKUP($A1241,'Class-9'!$B$9:$FL$108,67,0)))</f>
        <v>0</v>
      </c>
      <c r="F1261" s="443">
        <f>IF($J1244="TC",0,IF($J1244="Nso",0,VLOOKUP($A1241,'Class-9'!$B$9:$FL$108,68,0)))</f>
        <v>0</v>
      </c>
      <c r="G1261" s="452">
        <f t="shared" si="124"/>
        <v>0</v>
      </c>
      <c r="H1261" s="453">
        <f>IF($J1244="TC",0,IF($J1244="Nso",0,VLOOKUP($A1241,'Class-9'!$B$9:$FL$108,70,0)))</f>
        <v>0</v>
      </c>
      <c r="I1261" s="443">
        <f>IF($J1244="TC",0,IF($J1244="Nso",0,VLOOKUP($A1241,'Class-9'!$B$9:$FL$108,71,0)))</f>
        <v>0</v>
      </c>
      <c r="J1261" s="452">
        <f t="shared" si="125"/>
        <v>0</v>
      </c>
      <c r="K1261" s="443">
        <f>IF($J1244="TC",0,IF($J1244="Nso",0,VLOOKUP($A1241,'Class-9'!$B$9:$FL$108,73,0)))</f>
        <v>0</v>
      </c>
      <c r="L1261" s="443">
        <f>IF($J1244="Nso",0,VLOOKUP($A1241,'Class-9'!$B$9:$FL$108,74,0))</f>
        <v>0</v>
      </c>
      <c r="M1261" s="452">
        <f t="shared" si="126"/>
        <v>0</v>
      </c>
      <c r="N1261" s="443">
        <f t="shared" si="127"/>
        <v>0</v>
      </c>
      <c r="O1261" s="457" t="str">
        <f>IF($J1244="TC",0,IF($J1244="Nso",0,VLOOKUP($A1241,'Class-9'!$B$9:$FL$108,80,0)))</f>
        <v/>
      </c>
    </row>
    <row r="1262" spans="1:15" ht="48" customHeight="1">
      <c r="A1262" s="1138"/>
      <c r="B1262" s="417" t="s">
        <v>200</v>
      </c>
      <c r="C1262" s="1114" t="str">
        <f>'Class-9'!$CD$3</f>
        <v>SCIENCE</v>
      </c>
      <c r="D1262" s="1115"/>
      <c r="E1262" s="454">
        <f>IF($J1244="TC",0,IF($J1244="Nso",0,VLOOKUP($A1241,'Class-9'!$B$9:$FL$108,81,0)))</f>
        <v>0</v>
      </c>
      <c r="F1262" s="454">
        <f>IF($J1244="TC",0,IF($J1244="Nso",0,VLOOKUP($A1241,'Class-9'!$B$9:$FL$108,82,0)))</f>
        <v>0</v>
      </c>
      <c r="G1262" s="455">
        <f t="shared" si="124"/>
        <v>0</v>
      </c>
      <c r="H1262" s="456">
        <f>IF($J1244="TC",0,IF($J1244="Nso",0,VLOOKUP($A1241,'Class-9'!$B$9:$FL$108,84,0)))</f>
        <v>0</v>
      </c>
      <c r="I1262" s="454">
        <f>IF($J1244="TC",0,IF($J1244="Nso",0,VLOOKUP($A1241,'Class-9'!$B$9:$FL$108,85,0)))</f>
        <v>0</v>
      </c>
      <c r="J1262" s="455">
        <f t="shared" si="125"/>
        <v>0</v>
      </c>
      <c r="K1262" s="454">
        <f>IF($J1244="TC",0,IF($J1244="Nso",0,VLOOKUP($A1241,'Class-9'!$B$9:$FL$108,87,0)))</f>
        <v>0</v>
      </c>
      <c r="L1262" s="454">
        <f>IF($J1244="Nso",0,VLOOKUP($A1241,'Class-9'!$B$9:$FL$108,88,0))</f>
        <v>0</v>
      </c>
      <c r="M1262" s="455">
        <f t="shared" si="126"/>
        <v>0</v>
      </c>
      <c r="N1262" s="454">
        <f t="shared" si="127"/>
        <v>0</v>
      </c>
      <c r="O1262" s="459" t="str">
        <f>IF($J1244="TC",0,IF($J1244="Nso",0,VLOOKUP($A1241,'Class-9'!$B$9:$FL$108,94,0)))</f>
        <v/>
      </c>
    </row>
    <row r="1263" spans="1:15" ht="48" customHeight="1" thickBot="1">
      <c r="A1263" s="1138"/>
      <c r="B1263" s="417" t="s">
        <v>200</v>
      </c>
      <c r="C1263" s="1114" t="str">
        <f>'Class-9'!$CR$3</f>
        <v>SOCIAL SCIENCE</v>
      </c>
      <c r="D1263" s="1115"/>
      <c r="E1263" s="454">
        <f>IF($J1245="TC",0,IF($J1244="Nso",0,VLOOKUP($A1241,'Class-9'!$B$9:$FL$108,95,0)))</f>
        <v>0</v>
      </c>
      <c r="F1263" s="454">
        <f>IF($J1245="TC",0,IF($J1244="Nso",0,VLOOKUP($A1241,'Class-9'!$B$9:$FL$108,96,0)))</f>
        <v>0</v>
      </c>
      <c r="G1263" s="455">
        <f t="shared" si="124"/>
        <v>0</v>
      </c>
      <c r="H1263" s="456">
        <f>IF($J1245="TC",0,IF($J1244="Nso",0,VLOOKUP($A1241,'Class-9'!$B$9:$FL$108,98,0)))</f>
        <v>0</v>
      </c>
      <c r="I1263" s="454">
        <f>IF($J1245="TC",0,IF($J1244="Nso",0,VLOOKUP($A1241,'Class-9'!$B$9:$FL$108,99,0)))</f>
        <v>0</v>
      </c>
      <c r="J1263" s="455">
        <f t="shared" si="125"/>
        <v>0</v>
      </c>
      <c r="K1263" s="454">
        <f>IF($J1245="TC",0,IF($J1244="Nso",0,VLOOKUP($A1241,'Class-9'!$B$9:$FL$108,101,0)))</f>
        <v>0</v>
      </c>
      <c r="L1263" s="454">
        <f>IF($J1245="Nso",0,VLOOKUP($A1241,'Class-9'!$B$9:$FL$108,102,0))</f>
        <v>0</v>
      </c>
      <c r="M1263" s="455">
        <f t="shared" si="126"/>
        <v>0</v>
      </c>
      <c r="N1263" s="454">
        <f t="shared" si="127"/>
        <v>0</v>
      </c>
      <c r="O1263" s="459" t="str">
        <f>IF($J1245="TC",0,IF($J1244="Nso",0,VLOOKUP($A1241,'Class-9'!$B$9:$FL$108,108,0)))</f>
        <v/>
      </c>
    </row>
    <row r="1264" spans="1:15" ht="33.75" customHeight="1">
      <c r="A1264" s="1138"/>
      <c r="B1264" s="417" t="s">
        <v>200</v>
      </c>
      <c r="C1264" s="1116" t="s">
        <v>89</v>
      </c>
      <c r="D1264" s="1117"/>
      <c r="E1264" s="1118"/>
      <c r="F1264" s="1122" t="s">
        <v>90</v>
      </c>
      <c r="G1264" s="1123"/>
      <c r="H1264" s="1124" t="s">
        <v>91</v>
      </c>
      <c r="I1264" s="1125"/>
      <c r="J1264" s="1126" t="s">
        <v>47</v>
      </c>
      <c r="K1264" s="1127"/>
      <c r="L1264" s="415" t="s">
        <v>111</v>
      </c>
      <c r="M1264" s="1221" t="s">
        <v>45</v>
      </c>
      <c r="N1264" s="1222"/>
      <c r="O1264" s="416" t="s">
        <v>49</v>
      </c>
    </row>
    <row r="1265" spans="1:15" ht="33.75" customHeight="1" thickBot="1">
      <c r="A1265" s="1138"/>
      <c r="B1265" s="417" t="s">
        <v>200</v>
      </c>
      <c r="C1265" s="1119"/>
      <c r="D1265" s="1120"/>
      <c r="E1265" s="1121"/>
      <c r="F1265" s="1130">
        <f>IF($J1244="TC",0,IF($J1244="Nso",0,VLOOKUP($A1241,'Class-9'!$B$9:$FL$108,160,0)))</f>
        <v>0</v>
      </c>
      <c r="G1265" s="1131"/>
      <c r="H1265" s="1130">
        <f>IF($J1244="TC",0,IF($J1244="Nso",0,VLOOKUP($A1241,'Class-9'!$B$9:$FL$108,161,0)))</f>
        <v>0</v>
      </c>
      <c r="I1265" s="1131"/>
      <c r="J1265" s="1132">
        <f>IF($J1244="TC",0,IF($J1244="Nso",0,VLOOKUP($A1241,'Class-9'!$B$9:$FL$108,162,0)))</f>
        <v>0</v>
      </c>
      <c r="K1265" s="1133"/>
      <c r="L1265" s="259" t="str">
        <f>IF($J1244="TC",0,IF($J1244="Nso",0,VLOOKUP($A1241,'Class-9'!$B$9:$FL$108,163,0)))</f>
        <v/>
      </c>
      <c r="M1265" s="1223" t="str">
        <f>IF($J1244="TC","TC",IF($J1244="Nso","NSO",VLOOKUP($A1241,'Class-9'!$B$9:$FL$108,164,0)))</f>
        <v/>
      </c>
      <c r="N1265" s="1224"/>
      <c r="O1265" s="462" t="str">
        <f>IF($J1244="Nso",0,VLOOKUP($A1241,'Class-9'!$B$9:$FL$108,166,0))</f>
        <v/>
      </c>
    </row>
    <row r="1266" spans="1:15" ht="33.75" customHeight="1">
      <c r="A1266" s="1138"/>
      <c r="B1266" s="417" t="s">
        <v>200</v>
      </c>
      <c r="C1266" s="1061" t="s">
        <v>64</v>
      </c>
      <c r="D1266" s="1062"/>
      <c r="E1266" s="1062"/>
      <c r="F1266" s="1062"/>
      <c r="G1266" s="1062"/>
      <c r="H1266" s="1063"/>
      <c r="I1266" s="1064" t="s">
        <v>65</v>
      </c>
      <c r="J1266" s="1065"/>
      <c r="K1266" s="1065"/>
      <c r="L1266" s="460">
        <f>VLOOKUP($A1241,'Class-9'!$B$9:$FL$108,157,0)</f>
        <v>0</v>
      </c>
      <c r="M1266" s="1066" t="s">
        <v>121</v>
      </c>
      <c r="N1266" s="1067"/>
      <c r="O1266" s="1068"/>
    </row>
    <row r="1267" spans="1:15" ht="33.75" customHeight="1" thickBot="1">
      <c r="A1267" s="1138"/>
      <c r="B1267" s="417" t="s">
        <v>200</v>
      </c>
      <c r="C1267" s="1069" t="s">
        <v>60</v>
      </c>
      <c r="D1267" s="1070"/>
      <c r="E1267" s="1070"/>
      <c r="F1267" s="1071" t="s">
        <v>192</v>
      </c>
      <c r="G1267" s="1071"/>
      <c r="H1267" s="260" t="s">
        <v>53</v>
      </c>
      <c r="I1267" s="1072" t="s">
        <v>66</v>
      </c>
      <c r="J1267" s="1073"/>
      <c r="K1267" s="1073"/>
      <c r="L1267" s="461">
        <f>VLOOKUP($A1241,'Class-9'!$B$9:$FL$108,158,0)</f>
        <v>0</v>
      </c>
      <c r="M1267" s="1074" t="str">
        <f>IF($J1244="TC",0,IF($J1244="Nso",0,VLOOKUP($A1241,'Class-9'!$B$9:$FL$108,159,0)))</f>
        <v/>
      </c>
      <c r="N1267" s="1075"/>
      <c r="O1267" s="1076"/>
    </row>
    <row r="1268" spans="1:15" ht="33.75" customHeight="1">
      <c r="A1268" s="1138"/>
      <c r="B1268" s="417" t="s">
        <v>200</v>
      </c>
      <c r="C1268" s="1069"/>
      <c r="D1268" s="1070"/>
      <c r="E1268" s="1070"/>
      <c r="F1268" s="1071"/>
      <c r="G1268" s="1071"/>
      <c r="H1268" s="261" t="s">
        <v>119</v>
      </c>
      <c r="I1268" s="1077" t="s">
        <v>67</v>
      </c>
      <c r="J1268" s="1078"/>
      <c r="K1268" s="1078"/>
      <c r="L1268" s="1079">
        <f>IF($J1244="TC","Transferred",IF($J1244="Nso","NameSeparated",VLOOKUP($A1241,'Class-9'!$B$9:$FL$108,167,0)))</f>
        <v>0</v>
      </c>
      <c r="M1268" s="1079"/>
      <c r="N1268" s="1079"/>
      <c r="O1268" s="1080"/>
    </row>
    <row r="1269" spans="1:15" ht="33.75" customHeight="1">
      <c r="A1269" s="1138"/>
      <c r="B1269" s="417" t="s">
        <v>200</v>
      </c>
      <c r="C1269" s="1081" t="str">
        <f>'Class-9'!$DF$3</f>
        <v>Foundation Of Information Tech.</v>
      </c>
      <c r="D1269" s="1082"/>
      <c r="E1269" s="1083"/>
      <c r="F1269" s="1217" t="str">
        <f>IF($J1244="TC",0,IF($J1244="Nso",0,VLOOKUP($A1241,'Class-9'!$B$9:$GP$108,185,0)))</f>
        <v>0/200</v>
      </c>
      <c r="G1269" s="1217"/>
      <c r="H1269" s="463" t="str">
        <f>IF($J1244="TC",0,IF($J1244="Nso",0,VLOOKUP($A1241,'Class-9'!$B$9:$GP$108,120,0)))</f>
        <v/>
      </c>
      <c r="I1269" s="1085" t="s">
        <v>79</v>
      </c>
      <c r="J1269" s="1086"/>
      <c r="K1269" s="1086"/>
      <c r="L1269" s="1087">
        <f>'Class-9'!$T$2</f>
        <v>44676</v>
      </c>
      <c r="M1269" s="1088"/>
      <c r="N1269" s="1088"/>
      <c r="O1269" s="1089"/>
    </row>
    <row r="1270" spans="1:15" ht="33.75" customHeight="1">
      <c r="A1270" s="1138"/>
      <c r="B1270" s="417" t="s">
        <v>200</v>
      </c>
      <c r="C1270" s="1090" t="str">
        <f>'Class-9'!$DR$3</f>
        <v>Health &amp; Phy. Edu.</v>
      </c>
      <c r="D1270" s="1084"/>
      <c r="E1270" s="1084"/>
      <c r="F1270" s="1207" t="str">
        <f>IF($J1244="TC",0,IF($J1244="Nso",0,VLOOKUP($A1241,'Class-9'!$B$9:$GP$108,189,0)))</f>
        <v>0/200</v>
      </c>
      <c r="G1270" s="1208"/>
      <c r="H1270" s="463" t="str">
        <f>IF($J1244="TC",0,IF($J1244="Nso",0,VLOOKUP($A1241,'Class-9'!$B$9:$GP$108,132,0)))</f>
        <v/>
      </c>
      <c r="I1270" s="1091"/>
      <c r="J1270" s="1092"/>
      <c r="K1270" s="1092"/>
      <c r="L1270" s="1092"/>
      <c r="M1270" s="1092"/>
      <c r="N1270" s="1092"/>
      <c r="O1270" s="1093"/>
    </row>
    <row r="1271" spans="1:15" ht="33.75" customHeight="1">
      <c r="A1271" s="1138"/>
      <c r="B1271" s="417" t="s">
        <v>200</v>
      </c>
      <c r="C1271" s="1028" t="str">
        <f>'Class-9'!$ED$3</f>
        <v>S.U.P.W.</v>
      </c>
      <c r="D1271" s="1029"/>
      <c r="E1271" s="1029"/>
      <c r="F1271" s="1207" t="str">
        <f>IF($J1244="TC",0,IF($J1244="Nso",0,VLOOKUP($A1241,'Class-9'!$B$9:$GP$108,193,0)))</f>
        <v>0/100</v>
      </c>
      <c r="G1271" s="1208"/>
      <c r="H1271" s="463" t="str">
        <f>IF($J1244="TC",0,IF($J1244="Nso",0,VLOOKUP($A1241,'Class-9'!$B$9:$GP$108,138,0)))</f>
        <v/>
      </c>
      <c r="I1271" s="1094"/>
      <c r="J1271" s="1095"/>
      <c r="K1271" s="1095"/>
      <c r="L1271" s="1095"/>
      <c r="M1271" s="1095"/>
      <c r="N1271" s="1095"/>
      <c r="O1271" s="1096"/>
    </row>
    <row r="1272" spans="1:15" ht="33.75" customHeight="1">
      <c r="A1272" s="1138"/>
      <c r="B1272" s="417" t="s">
        <v>200</v>
      </c>
      <c r="C1272" s="1028" t="str">
        <f>'Class-9'!$EJ$3</f>
        <v>ART EDUCATION</v>
      </c>
      <c r="D1272" s="1029"/>
      <c r="E1272" s="1029"/>
      <c r="F1272" s="1207" t="str">
        <f>IF($J1243="TC",0,IF($J1243="Nso",0,VLOOKUP($A1241,'Class-9'!$B$9:$GP$108,197,0)))</f>
        <v>0/100</v>
      </c>
      <c r="G1272" s="1208"/>
      <c r="H1272" s="463" t="str">
        <f>IF($J1243="TC",0,IF($J1243="Nso",0,VLOOKUP($A1241,'Class-9'!$B$9:$GP$108,144,0)))</f>
        <v/>
      </c>
      <c r="I1272" s="1032" t="s">
        <v>92</v>
      </c>
      <c r="J1272" s="1033"/>
      <c r="K1272" s="1033"/>
      <c r="L1272" s="1033"/>
      <c r="M1272" s="1033"/>
      <c r="N1272" s="1033"/>
      <c r="O1272" s="1034"/>
    </row>
    <row r="1273" spans="1:15" ht="33.75" customHeight="1" thickBot="1">
      <c r="A1273" s="1138"/>
      <c r="B1273" s="417" t="s">
        <v>200</v>
      </c>
      <c r="C1273" s="1035" t="str">
        <f>'Class-9'!$EP$3</f>
        <v>H &amp; C RAJ</v>
      </c>
      <c r="D1273" s="1036"/>
      <c r="E1273" s="1036"/>
      <c r="F1273" s="1209" t="str">
        <f>IF($J1244="TC",0,IF($J1244="Nso",0,VLOOKUP($A1241,'Class-9'!$B$9:$GU$108,201,0)))</f>
        <v>0/200</v>
      </c>
      <c r="G1273" s="1210"/>
      <c r="H1273" s="464" t="str">
        <f>IF($J1244="TC",0,IF($J1244="Nso",0,VLOOKUP($A1241,'Class-9'!$B$9:$GU$108,156,0)))</f>
        <v/>
      </c>
      <c r="I1273" s="1032" t="s">
        <v>73</v>
      </c>
      <c r="J1273" s="1033"/>
      <c r="K1273" s="1033"/>
      <c r="L1273" s="1033"/>
      <c r="M1273" s="1033"/>
      <c r="N1273" s="1033"/>
      <c r="O1273" s="1034"/>
    </row>
    <row r="1274" spans="1:15" ht="33.75" customHeight="1">
      <c r="A1274" s="1138"/>
      <c r="B1274" s="417" t="s">
        <v>200</v>
      </c>
      <c r="C1274" s="1046" t="s">
        <v>204</v>
      </c>
      <c r="D1274" s="1047"/>
      <c r="E1274" s="1048"/>
      <c r="F1274" s="1211" t="s">
        <v>205</v>
      </c>
      <c r="G1274" s="1212"/>
      <c r="H1274" s="465" t="s">
        <v>34</v>
      </c>
      <c r="I1274" s="1039" t="s">
        <v>74</v>
      </c>
      <c r="J1274" s="1033"/>
      <c r="K1274" s="1033"/>
      <c r="L1274" s="1033"/>
      <c r="M1274" s="1033"/>
      <c r="N1274" s="1033"/>
      <c r="O1274" s="1034"/>
    </row>
    <row r="1275" spans="1:15" ht="33.75" customHeight="1">
      <c r="A1275" s="1138"/>
      <c r="B1275" s="417" t="s">
        <v>200</v>
      </c>
      <c r="C1275" s="1049"/>
      <c r="D1275" s="1050"/>
      <c r="E1275" s="1051"/>
      <c r="F1275" s="1213" t="s">
        <v>206</v>
      </c>
      <c r="G1275" s="1214"/>
      <c r="H1275" s="466" t="s">
        <v>203</v>
      </c>
      <c r="I1275" s="1040" t="s">
        <v>75</v>
      </c>
      <c r="J1275" s="1041"/>
      <c r="K1275" s="1041"/>
      <c r="L1275" s="1041"/>
      <c r="M1275" s="1041"/>
      <c r="N1275" s="1041"/>
      <c r="O1275" s="1042"/>
    </row>
    <row r="1276" spans="1:15" ht="33.75" customHeight="1">
      <c r="A1276" s="1138"/>
      <c r="B1276" s="417" t="s">
        <v>200</v>
      </c>
      <c r="C1276" s="1049"/>
      <c r="D1276" s="1050"/>
      <c r="E1276" s="1051"/>
      <c r="F1276" s="1213" t="s">
        <v>210</v>
      </c>
      <c r="G1276" s="1214"/>
      <c r="H1276" s="466" t="s">
        <v>68</v>
      </c>
      <c r="I1276" s="1043"/>
      <c r="J1276" s="1044"/>
      <c r="K1276" s="1044"/>
      <c r="L1276" s="1044"/>
      <c r="M1276" s="1044"/>
      <c r="N1276" s="1044"/>
      <c r="O1276" s="1045"/>
    </row>
    <row r="1277" spans="1:15" ht="33.75" customHeight="1">
      <c r="A1277" s="1138"/>
      <c r="B1277" s="417" t="s">
        <v>200</v>
      </c>
      <c r="C1277" s="1049"/>
      <c r="D1277" s="1050"/>
      <c r="E1277" s="1051"/>
      <c r="F1277" s="1213" t="s">
        <v>211</v>
      </c>
      <c r="G1277" s="1214"/>
      <c r="H1277" s="466" t="s">
        <v>69</v>
      </c>
      <c r="I1277" s="1043"/>
      <c r="J1277" s="1044"/>
      <c r="K1277" s="1044"/>
      <c r="L1277" s="1044"/>
      <c r="M1277" s="1044"/>
      <c r="N1277" s="1044"/>
      <c r="O1277" s="1045"/>
    </row>
    <row r="1278" spans="1:15" ht="33.75" customHeight="1">
      <c r="A1278" s="1138"/>
      <c r="B1278" s="417" t="s">
        <v>200</v>
      </c>
      <c r="C1278" s="1049"/>
      <c r="D1278" s="1050"/>
      <c r="E1278" s="1051"/>
      <c r="F1278" s="1213" t="s">
        <v>120</v>
      </c>
      <c r="G1278" s="1214"/>
      <c r="H1278" s="466" t="s">
        <v>71</v>
      </c>
      <c r="I1278" s="1022" t="s">
        <v>93</v>
      </c>
      <c r="J1278" s="1023"/>
      <c r="K1278" s="1023"/>
      <c r="L1278" s="1023"/>
      <c r="M1278" s="1023"/>
      <c r="N1278" s="1023"/>
      <c r="O1278" s="1024"/>
    </row>
    <row r="1279" spans="1:15" ht="33.75" customHeight="1" thickBot="1">
      <c r="A1279" s="1138"/>
      <c r="B1279" s="418" t="s">
        <v>200</v>
      </c>
      <c r="C1279" s="1052"/>
      <c r="D1279" s="1053"/>
      <c r="E1279" s="1054"/>
      <c r="F1279" s="1215" t="s">
        <v>208</v>
      </c>
      <c r="G1279" s="1216"/>
      <c r="H1279" s="467" t="s">
        <v>70</v>
      </c>
      <c r="I1279" s="1025"/>
      <c r="J1279" s="1026"/>
      <c r="K1279" s="1026"/>
      <c r="L1279" s="1026"/>
      <c r="M1279" s="1026"/>
      <c r="N1279" s="1026"/>
      <c r="O1279" s="1027"/>
    </row>
    <row r="1280" spans="1:15" ht="121.5" customHeight="1" thickTop="1">
      <c r="A1280" s="437" t="s">
        <v>191</v>
      </c>
    </row>
    <row r="1281" spans="1:16" ht="24.75" customHeight="1" thickBot="1">
      <c r="A1281" s="471">
        <f>A1241+1</f>
        <v>33</v>
      </c>
      <c r="B1281" s="1137" t="s">
        <v>56</v>
      </c>
      <c r="C1281" s="1137"/>
      <c r="D1281" s="1137"/>
      <c r="E1281" s="1137"/>
      <c r="F1281" s="1137"/>
      <c r="G1281" s="1137"/>
      <c r="H1281" s="1137"/>
      <c r="I1281" s="1137"/>
      <c r="J1281" s="1137"/>
      <c r="K1281" s="1137"/>
      <c r="L1281" s="1137"/>
      <c r="M1281" s="1137"/>
      <c r="N1281" s="1137"/>
      <c r="O1281" s="1137"/>
    </row>
    <row r="1282" spans="1:16" s="430" customFormat="1" ht="66" customHeight="1" thickTop="1">
      <c r="A1282" s="1138"/>
      <c r="B1282" s="1139"/>
      <c r="C1282" s="1140"/>
      <c r="D1282" s="1225" t="str">
        <f>Master!$E$8</f>
        <v>Govt. Sr. Secondary School Raimalwada</v>
      </c>
      <c r="E1282" s="1226"/>
      <c r="F1282" s="1226"/>
      <c r="G1282" s="1226"/>
      <c r="H1282" s="1226"/>
      <c r="I1282" s="1226"/>
      <c r="J1282" s="1226"/>
      <c r="K1282" s="1226"/>
      <c r="L1282" s="1226"/>
      <c r="M1282" s="1226"/>
      <c r="N1282" s="1226"/>
      <c r="O1282" s="1227"/>
    </row>
    <row r="1283" spans="1:16" ht="26.25" customHeight="1" thickBot="1">
      <c r="A1283" s="1138"/>
      <c r="B1283" s="1141"/>
      <c r="C1283" s="1142"/>
      <c r="D1283" s="1146" t="str">
        <f>Master!$E$11</f>
        <v>P.S.-Bapini (Jodhpur)</v>
      </c>
      <c r="E1283" s="1147"/>
      <c r="F1283" s="1147"/>
      <c r="G1283" s="1147"/>
      <c r="H1283" s="1147"/>
      <c r="I1283" s="1147"/>
      <c r="J1283" s="1147"/>
      <c r="K1283" s="1147"/>
      <c r="L1283" s="1147"/>
      <c r="M1283" s="1147"/>
      <c r="N1283" s="1147"/>
      <c r="O1283" s="1148"/>
    </row>
    <row r="1284" spans="1:16" ht="21.75" customHeight="1">
      <c r="A1284" s="1138"/>
      <c r="B1284" s="262"/>
      <c r="C1284" s="1149" t="s">
        <v>183</v>
      </c>
      <c r="D1284" s="1150"/>
      <c r="E1284" s="1150"/>
      <c r="F1284" s="1150"/>
      <c r="G1284" s="1151"/>
      <c r="H1284" s="1158" t="s">
        <v>156</v>
      </c>
      <c r="I1284" s="1158"/>
      <c r="J1284" s="1161">
        <f>VLOOKUP($A1281,'Class-9'!$B$9:$K$108,6)</f>
        <v>0</v>
      </c>
      <c r="K1284" s="1162"/>
      <c r="L1284" s="1167" t="s">
        <v>76</v>
      </c>
      <c r="M1284" s="1168"/>
      <c r="N1284" s="1169" t="str">
        <f>Master!$E$14</f>
        <v>08151106901</v>
      </c>
      <c r="O1284" s="1170"/>
    </row>
    <row r="1285" spans="1:16" ht="21.75" customHeight="1">
      <c r="A1285" s="1138"/>
      <c r="B1285" s="37"/>
      <c r="C1285" s="1152"/>
      <c r="D1285" s="1153"/>
      <c r="E1285" s="1153"/>
      <c r="F1285" s="1153"/>
      <c r="G1285" s="1154"/>
      <c r="H1285" s="1159"/>
      <c r="I1285" s="1159"/>
      <c r="J1285" s="1163"/>
      <c r="K1285" s="1164"/>
      <c r="L1285" s="1171" t="s">
        <v>72</v>
      </c>
      <c r="M1285" s="1172"/>
      <c r="N1285" s="1172"/>
      <c r="O1285" s="1173"/>
      <c r="P1285" s="104" t="s">
        <v>191</v>
      </c>
    </row>
    <row r="1286" spans="1:16" ht="21.75" customHeight="1" thickBot="1">
      <c r="A1286" s="1138"/>
      <c r="B1286" s="37"/>
      <c r="C1286" s="1155"/>
      <c r="D1286" s="1156"/>
      <c r="E1286" s="1156"/>
      <c r="F1286" s="1156"/>
      <c r="G1286" s="1157"/>
      <c r="H1286" s="1160"/>
      <c r="I1286" s="1160"/>
      <c r="J1286" s="1165"/>
      <c r="K1286" s="1166"/>
      <c r="L1286" s="1174" t="s">
        <v>57</v>
      </c>
      <c r="M1286" s="1175"/>
      <c r="N1286" s="1176" t="str">
        <f>Master!$E$6</f>
        <v>2021-22</v>
      </c>
      <c r="O1286" s="1177"/>
    </row>
    <row r="1287" spans="1:16" ht="33.75" customHeight="1">
      <c r="A1287" s="1138"/>
      <c r="B1287" s="417" t="s">
        <v>200</v>
      </c>
      <c r="C1287" s="1228" t="s">
        <v>22</v>
      </c>
      <c r="D1287" s="1229"/>
      <c r="E1287" s="1229"/>
      <c r="F1287" s="1230"/>
      <c r="G1287" s="438" t="s">
        <v>181</v>
      </c>
      <c r="H1287" s="1231">
        <f>VLOOKUP($A1281,'Class-9'!$B$9:$FL$108,4,0)</f>
        <v>0</v>
      </c>
      <c r="I1287" s="1231"/>
      <c r="J1287" s="1231"/>
      <c r="K1287" s="1231"/>
      <c r="L1287" s="1231"/>
      <c r="M1287" s="1231"/>
      <c r="N1287" s="1231"/>
      <c r="O1287" s="1232"/>
    </row>
    <row r="1288" spans="1:16" ht="33.75" customHeight="1">
      <c r="A1288" s="1138"/>
      <c r="B1288" s="417" t="s">
        <v>200</v>
      </c>
      <c r="C1288" s="1233" t="s">
        <v>24</v>
      </c>
      <c r="D1288" s="1234"/>
      <c r="E1288" s="1234"/>
      <c r="F1288" s="1235"/>
      <c r="G1288" s="439" t="s">
        <v>181</v>
      </c>
      <c r="H1288" s="1236">
        <f>VLOOKUP($A1281,'Class-9'!$B$9:$FL$108,7,0)</f>
        <v>0</v>
      </c>
      <c r="I1288" s="1236"/>
      <c r="J1288" s="1236"/>
      <c r="K1288" s="1236"/>
      <c r="L1288" s="1236"/>
      <c r="M1288" s="1236"/>
      <c r="N1288" s="1236"/>
      <c r="O1288" s="1237"/>
    </row>
    <row r="1289" spans="1:16" ht="33.75" customHeight="1">
      <c r="A1289" s="1138"/>
      <c r="B1289" s="417" t="s">
        <v>200</v>
      </c>
      <c r="C1289" s="1233" t="s">
        <v>25</v>
      </c>
      <c r="D1289" s="1234"/>
      <c r="E1289" s="1234"/>
      <c r="F1289" s="1235"/>
      <c r="G1289" s="439" t="s">
        <v>181</v>
      </c>
      <c r="H1289" s="1236">
        <f>VLOOKUP($A1281,'Class-9'!$B$9:$FL$108,8,0)</f>
        <v>0</v>
      </c>
      <c r="I1289" s="1236"/>
      <c r="J1289" s="1236"/>
      <c r="K1289" s="1236"/>
      <c r="L1289" s="1236"/>
      <c r="M1289" s="1236"/>
      <c r="N1289" s="1236"/>
      <c r="O1289" s="1237"/>
    </row>
    <row r="1290" spans="1:16" ht="33.75" customHeight="1">
      <c r="A1290" s="1138"/>
      <c r="B1290" s="417" t="s">
        <v>200</v>
      </c>
      <c r="C1290" s="1233" t="s">
        <v>58</v>
      </c>
      <c r="D1290" s="1234"/>
      <c r="E1290" s="1234"/>
      <c r="F1290" s="1235"/>
      <c r="G1290" s="439" t="s">
        <v>181</v>
      </c>
      <c r="H1290" s="1236">
        <f>VLOOKUP($A1281,'Class-9'!$B$9:$FL$108,9,0)</f>
        <v>0</v>
      </c>
      <c r="I1290" s="1236"/>
      <c r="J1290" s="1236"/>
      <c r="K1290" s="1236"/>
      <c r="L1290" s="1236"/>
      <c r="M1290" s="1236"/>
      <c r="N1290" s="1236"/>
      <c r="O1290" s="1237"/>
    </row>
    <row r="1291" spans="1:16" ht="33.75" customHeight="1">
      <c r="A1291" s="1138"/>
      <c r="B1291" s="417" t="s">
        <v>200</v>
      </c>
      <c r="C1291" s="1233" t="s">
        <v>59</v>
      </c>
      <c r="D1291" s="1234"/>
      <c r="E1291" s="1234"/>
      <c r="F1291" s="1235"/>
      <c r="G1291" s="439" t="s">
        <v>181</v>
      </c>
      <c r="H1291" s="1238" t="str">
        <f>CONCATENATE('Class-9'!$G$4,'Class-9'!$J$4)</f>
        <v>9(A)</v>
      </c>
      <c r="I1291" s="1236"/>
      <c r="J1291" s="1236"/>
      <c r="K1291" s="1236"/>
      <c r="L1291" s="1236"/>
      <c r="M1291" s="1236"/>
      <c r="N1291" s="1236"/>
      <c r="O1291" s="1237"/>
    </row>
    <row r="1292" spans="1:16" ht="33.75" customHeight="1" thickBot="1">
      <c r="A1292" s="1138"/>
      <c r="B1292" s="417" t="s">
        <v>200</v>
      </c>
      <c r="C1292" s="1239" t="s">
        <v>27</v>
      </c>
      <c r="D1292" s="1240"/>
      <c r="E1292" s="1240"/>
      <c r="F1292" s="1241"/>
      <c r="G1292" s="440" t="s">
        <v>181</v>
      </c>
      <c r="H1292" s="1242">
        <f>VLOOKUP($A1281,'Class-9'!$B$9:$FL$108,10,0)</f>
        <v>0</v>
      </c>
      <c r="I1292" s="1242"/>
      <c r="J1292" s="1242"/>
      <c r="K1292" s="1242"/>
      <c r="L1292" s="1242"/>
      <c r="M1292" s="1242"/>
      <c r="N1292" s="1242"/>
      <c r="O1292" s="1243"/>
    </row>
    <row r="1293" spans="1:16" ht="33.75" customHeight="1">
      <c r="A1293" s="1138"/>
      <c r="B1293" s="417" t="s">
        <v>200</v>
      </c>
      <c r="C1293" s="1244" t="s">
        <v>60</v>
      </c>
      <c r="D1293" s="1245"/>
      <c r="E1293" s="1248" t="s">
        <v>81</v>
      </c>
      <c r="F1293" s="1248" t="s">
        <v>82</v>
      </c>
      <c r="G1293" s="1250" t="s">
        <v>32</v>
      </c>
      <c r="H1293" s="1252" t="s">
        <v>61</v>
      </c>
      <c r="I1293" s="1252"/>
      <c r="J1293" s="1253"/>
      <c r="K1293" s="1254" t="s">
        <v>97</v>
      </c>
      <c r="L1293" s="1255"/>
      <c r="M1293" s="1256"/>
      <c r="N1293" s="1248" t="s">
        <v>88</v>
      </c>
      <c r="O1293" s="1218" t="s">
        <v>118</v>
      </c>
    </row>
    <row r="1294" spans="1:16" ht="33.75" customHeight="1">
      <c r="A1294" s="1138"/>
      <c r="B1294" s="417" t="s">
        <v>200</v>
      </c>
      <c r="C1294" s="1246"/>
      <c r="D1294" s="1247"/>
      <c r="E1294" s="1249"/>
      <c r="F1294" s="1249"/>
      <c r="G1294" s="1251"/>
      <c r="H1294" s="468" t="s">
        <v>31</v>
      </c>
      <c r="I1294" s="470" t="s">
        <v>194</v>
      </c>
      <c r="J1294" s="469" t="s">
        <v>32</v>
      </c>
      <c r="K1294" s="468" t="s">
        <v>31</v>
      </c>
      <c r="L1294" s="470" t="s">
        <v>194</v>
      </c>
      <c r="M1294" s="469" t="s">
        <v>32</v>
      </c>
      <c r="N1294" s="1249"/>
      <c r="O1294" s="1219"/>
    </row>
    <row r="1295" spans="1:16" ht="48" customHeight="1" thickBot="1">
      <c r="A1295" s="1138"/>
      <c r="B1295" s="417" t="s">
        <v>200</v>
      </c>
      <c r="C1295" s="1102" t="s">
        <v>62</v>
      </c>
      <c r="D1295" s="1103"/>
      <c r="E1295" s="441">
        <f>'Class-9'!$L$7</f>
        <v>10</v>
      </c>
      <c r="F1295" s="441">
        <f>'Class-9'!$M$7</f>
        <v>10</v>
      </c>
      <c r="G1295" s="442">
        <f>SUM(E1295:F1295)</f>
        <v>20</v>
      </c>
      <c r="H1295" s="441">
        <f>'Class-9'!$O$7</f>
        <v>24</v>
      </c>
      <c r="I1295" s="441">
        <f>'Class-9'!$P$7</f>
        <v>6</v>
      </c>
      <c r="J1295" s="442">
        <f>SUM(H1295:I1295)</f>
        <v>30</v>
      </c>
      <c r="K1295" s="441">
        <f>'Class-9'!$R$7</f>
        <v>40</v>
      </c>
      <c r="L1295" s="441">
        <f>'Class-9'!$S$7</f>
        <v>10</v>
      </c>
      <c r="M1295" s="442">
        <f>SUM(K1295:L1295)</f>
        <v>50</v>
      </c>
      <c r="N1295" s="441">
        <f>SUM(G1295,J1295,M1295)</f>
        <v>100</v>
      </c>
      <c r="O1295" s="1220"/>
    </row>
    <row r="1296" spans="1:16" ht="48" customHeight="1">
      <c r="A1296" s="1138"/>
      <c r="B1296" s="417" t="s">
        <v>200</v>
      </c>
      <c r="C1296" s="1104" t="str">
        <f>'Class-9'!$L$3</f>
        <v>HINDI</v>
      </c>
      <c r="D1296" s="1105"/>
      <c r="E1296" s="443">
        <f>IF($J1284="TC",0,IF($J1284="Nso",0,VLOOKUP($A1281,'Class-9'!$B$9:$FL$108,11,0)))</f>
        <v>0</v>
      </c>
      <c r="F1296" s="443">
        <f>IF($J1284="TC",0,IF($J1284="Nso",0,VLOOKUP($A1281,'Class-9'!$B$9:$FL$108,12,0)))</f>
        <v>0</v>
      </c>
      <c r="G1296" s="444">
        <f t="shared" ref="G1296:G1303" si="128">SUM(E1296:F1296)</f>
        <v>0</v>
      </c>
      <c r="H1296" s="443">
        <f>IF($J1284="TC",0,IF($J1284="Nso",0,VLOOKUP($A1281,'Class-9'!$B$9:$FL$108,14,0)))</f>
        <v>0</v>
      </c>
      <c r="I1296" s="443">
        <f>IF($J1284="TC",0,IF($J1284="Nso",0,VLOOKUP($A1281,'Class-9'!$B$9:$FL$108,15,0)))</f>
        <v>0</v>
      </c>
      <c r="J1296" s="444">
        <f t="shared" ref="J1296:J1303" si="129">SUM(H1296:I1296)</f>
        <v>0</v>
      </c>
      <c r="K1296" s="443">
        <f>IF($J1284="TC",0,IF($J1284="Nso",0,VLOOKUP($A1281,'Class-9'!$B$9:$FL$108,17,0)))</f>
        <v>0</v>
      </c>
      <c r="L1296" s="443">
        <f>IF($J1284="Nso",0,VLOOKUP($A1281,'Class-9'!$B$9:$FL$108,18,0))</f>
        <v>0</v>
      </c>
      <c r="M1296" s="444">
        <f t="shared" ref="M1296:M1303" si="130">SUM(K1296:L1296)</f>
        <v>0</v>
      </c>
      <c r="N1296" s="443">
        <f t="shared" ref="N1296:N1303" si="131">SUM(G1296,J1296,M1296)</f>
        <v>0</v>
      </c>
      <c r="O1296" s="457" t="str">
        <f>IF($J1284="TC",0,IF($J1284="Nso",0,VLOOKUP($A1281,'Class-9'!$B$9:$FL$108,24,0)))</f>
        <v/>
      </c>
    </row>
    <row r="1297" spans="1:15" ht="48" customHeight="1" thickBot="1">
      <c r="A1297" s="1138"/>
      <c r="B1297" s="417" t="s">
        <v>200</v>
      </c>
      <c r="C1297" s="1106" t="str">
        <f>'Class-9'!$Z$3</f>
        <v>ENGLISH</v>
      </c>
      <c r="D1297" s="1107"/>
      <c r="E1297" s="445">
        <f>IF($J1284="TC",0,IF($J1284="Nso",0,VLOOKUP($A1281,'Class-9'!$B$9:$FL$108,25,0)))</f>
        <v>0</v>
      </c>
      <c r="F1297" s="445">
        <f>IF($J1284="TC",0,IF($J1284="Nso",0,VLOOKUP($A1281,'Class-9'!$B$9:$FL$108,26,0)))</f>
        <v>0</v>
      </c>
      <c r="G1297" s="446">
        <f t="shared" si="128"/>
        <v>0</v>
      </c>
      <c r="H1297" s="447">
        <f>IF($J1284="TC",0,IF($J1284="Nso",0,VLOOKUP($A1281,'Class-9'!$B$9:$FL$108,28,0)))</f>
        <v>0</v>
      </c>
      <c r="I1297" s="445">
        <f>IF($J1284="TC",0,IF($J1284="Nso",0,VLOOKUP($A1281,'Class-9'!$B$9:$FL$108,29,0)))</f>
        <v>0</v>
      </c>
      <c r="J1297" s="446">
        <f t="shared" si="129"/>
        <v>0</v>
      </c>
      <c r="K1297" s="445">
        <f>IF($J1284="TC",0,IF($J1284="Nso",0,VLOOKUP($A1281,'Class-9'!$B$9:$FL$108,31,0)))</f>
        <v>0</v>
      </c>
      <c r="L1297" s="445">
        <f>IF($J1284="Nso",0,VLOOKUP($A1281,'Class-9'!$B$9:$FL$108,32,0))</f>
        <v>0</v>
      </c>
      <c r="M1297" s="446">
        <f t="shared" si="130"/>
        <v>0</v>
      </c>
      <c r="N1297" s="445">
        <f t="shared" si="131"/>
        <v>0</v>
      </c>
      <c r="O1297" s="458" t="str">
        <f>IF($J1284="TC",0,IF($J1284="Nso",0,VLOOKUP($A1281,'Class-9'!$B$9:$FL$108,38,0)))</f>
        <v/>
      </c>
    </row>
    <row r="1298" spans="1:15" ht="48" customHeight="1" thickBot="1">
      <c r="A1298" s="1138"/>
      <c r="B1298" s="417" t="s">
        <v>200</v>
      </c>
      <c r="C1298" s="1108" t="s">
        <v>62</v>
      </c>
      <c r="D1298" s="1109"/>
      <c r="E1298" s="448">
        <f>'Class-9'!$AN$7</f>
        <v>20</v>
      </c>
      <c r="F1298" s="448">
        <f>'Class-9'!$AO$7</f>
        <v>20</v>
      </c>
      <c r="G1298" s="449">
        <f t="shared" si="128"/>
        <v>40</v>
      </c>
      <c r="H1298" s="448">
        <f>'Class-9'!$AQ$7</f>
        <v>48</v>
      </c>
      <c r="I1298" s="448">
        <f>'Class-9'!$AR$7</f>
        <v>12</v>
      </c>
      <c r="J1298" s="449">
        <f t="shared" si="129"/>
        <v>60</v>
      </c>
      <c r="K1298" s="448">
        <f>'Class-9'!$AT$7</f>
        <v>80</v>
      </c>
      <c r="L1298" s="448">
        <f>'Class-9'!$AU$7</f>
        <v>20</v>
      </c>
      <c r="M1298" s="449">
        <f t="shared" si="130"/>
        <v>100</v>
      </c>
      <c r="N1298" s="448">
        <f t="shared" si="131"/>
        <v>200</v>
      </c>
      <c r="O1298" s="427" t="s">
        <v>201</v>
      </c>
    </row>
    <row r="1299" spans="1:15" ht="48" customHeight="1">
      <c r="A1299" s="1138"/>
      <c r="B1299" s="417" t="s">
        <v>200</v>
      </c>
      <c r="C1299" s="1110" t="str">
        <f>'Class-9'!$AN$3</f>
        <v>SANSKRIT-I</v>
      </c>
      <c r="D1299" s="1111"/>
      <c r="E1299" s="443">
        <f>IF($J1284="TC",0,IF($J1284="Nso",0,VLOOKUP($A1281,'Class-9'!$B$9:$FL$108,39,0)))</f>
        <v>0</v>
      </c>
      <c r="F1299" s="443">
        <f>IF($J1284="TC",0,IF($J1284="TC",0,IF($J1284="Nso",0,VLOOKUP($A1281,'Class-9'!$B$9:$FL$108,40,0))))</f>
        <v>0</v>
      </c>
      <c r="G1299" s="450">
        <f t="shared" si="128"/>
        <v>0</v>
      </c>
      <c r="H1299" s="451">
        <f>IF($J1284="TC",0,IF($J1284="Nso",0,VLOOKUP($A1281,'Class-9'!$B$9:$FL$108,42,0)))</f>
        <v>0</v>
      </c>
      <c r="I1299" s="443">
        <f>IF($J1284="TC",0,IF($J1284="Nso",0,VLOOKUP($A1281,'Class-9'!$B$9:$FL$108,43,0)))</f>
        <v>0</v>
      </c>
      <c r="J1299" s="450">
        <f t="shared" si="129"/>
        <v>0</v>
      </c>
      <c r="K1299" s="443">
        <f>IF($J1284="TC",0,IF($J1284="Nso",0,VLOOKUP($A1281,'Class-9'!$B$9:$FL$108,45,0)))</f>
        <v>0</v>
      </c>
      <c r="L1299" s="443">
        <f>IF($J1284="Nso",0,VLOOKUP($A1281,'Class-9'!$B$9:$FL$108,46,0))</f>
        <v>0</v>
      </c>
      <c r="M1299" s="450">
        <f t="shared" si="130"/>
        <v>0</v>
      </c>
      <c r="N1299" s="443">
        <f t="shared" si="131"/>
        <v>0</v>
      </c>
      <c r="O1299" s="457" t="str">
        <f>IF($J1284="TC",0,IF($J1284="Nso",0,VLOOKUP($A1281,'Class-9'!$B$9:$FL$108,52,0)))</f>
        <v/>
      </c>
    </row>
    <row r="1300" spans="1:15" ht="48" customHeight="1">
      <c r="A1300" s="1138"/>
      <c r="B1300" s="417" t="s">
        <v>200</v>
      </c>
      <c r="C1300" s="1112" t="str">
        <f>'Class-9'!$BB$3</f>
        <v>SANSKRIT-II</v>
      </c>
      <c r="D1300" s="1113"/>
      <c r="E1300" s="443">
        <f>IF($J1284="TC",0,IF($J1284="Nso",0,VLOOKUP($A1281,'Class-9'!$B$9:$FL$108,53,0)))</f>
        <v>0</v>
      </c>
      <c r="F1300" s="443">
        <f>IF($J1284="TC",0,IF($J1284="Nso",0,VLOOKUP($A1281,'Class-9'!$B$9:$FL$108,54,0)))</f>
        <v>0</v>
      </c>
      <c r="G1300" s="452">
        <f t="shared" si="128"/>
        <v>0</v>
      </c>
      <c r="H1300" s="453">
        <f>IF($J1284="TC",0,IF($J1284="Nso",0,VLOOKUP($A1281,'Class-9'!$B$9:$FL$108,56,0)))</f>
        <v>0</v>
      </c>
      <c r="I1300" s="443">
        <f>IF($J1284="TC",0,IF($J1284="Nso",0,VLOOKUP($A1281,'Class-9'!$B$9:$FL$108,57,0)))</f>
        <v>0</v>
      </c>
      <c r="J1300" s="452">
        <f t="shared" si="129"/>
        <v>0</v>
      </c>
      <c r="K1300" s="443">
        <f>IF($J1284="TC",0,IF($J1284="Nso",0,VLOOKUP($A1281,'Class-9'!$B$9:$FL$108,59,0)))</f>
        <v>0</v>
      </c>
      <c r="L1300" s="443">
        <f>IF($J1284="Nso",0,VLOOKUP($A1281,'Class-9'!$B$9:$FL$108,60,0))</f>
        <v>0</v>
      </c>
      <c r="M1300" s="452">
        <f t="shared" si="130"/>
        <v>0</v>
      </c>
      <c r="N1300" s="443">
        <f t="shared" si="131"/>
        <v>0</v>
      </c>
      <c r="O1300" s="457" t="str">
        <f>IF($J1284="TC",0,IF($J1284="Nso",0,VLOOKUP($A1281,'Class-9'!$B$9:$FL$108,66,0)))</f>
        <v/>
      </c>
    </row>
    <row r="1301" spans="1:15" ht="48" customHeight="1">
      <c r="A1301" s="1138"/>
      <c r="B1301" s="417" t="s">
        <v>200</v>
      </c>
      <c r="C1301" s="1112" t="str">
        <f>'Class-9'!$BP$3</f>
        <v>MATHEMATICS</v>
      </c>
      <c r="D1301" s="1113"/>
      <c r="E1301" s="443">
        <f>IF($J1284="TC",0,IF($J1284="Nso",0,VLOOKUP($A1281,'Class-9'!$B$9:$FL$108,67,0)))</f>
        <v>0</v>
      </c>
      <c r="F1301" s="443">
        <f>IF($J1284="TC",0,IF($J1284="Nso",0,VLOOKUP($A1281,'Class-9'!$B$9:$FL$108,68,0)))</f>
        <v>0</v>
      </c>
      <c r="G1301" s="452">
        <f t="shared" si="128"/>
        <v>0</v>
      </c>
      <c r="H1301" s="453">
        <f>IF($J1284="TC",0,IF($J1284="Nso",0,VLOOKUP($A1281,'Class-9'!$B$9:$FL$108,70,0)))</f>
        <v>0</v>
      </c>
      <c r="I1301" s="443">
        <f>IF($J1284="TC",0,IF($J1284="Nso",0,VLOOKUP($A1281,'Class-9'!$B$9:$FL$108,71,0)))</f>
        <v>0</v>
      </c>
      <c r="J1301" s="452">
        <f t="shared" si="129"/>
        <v>0</v>
      </c>
      <c r="K1301" s="443">
        <f>IF($J1284="TC",0,IF($J1284="Nso",0,VLOOKUP($A1281,'Class-9'!$B$9:$FL$108,73,0)))</f>
        <v>0</v>
      </c>
      <c r="L1301" s="443">
        <f>IF($J1284="Nso",0,VLOOKUP($A1281,'Class-9'!$B$9:$FL$108,74,0))</f>
        <v>0</v>
      </c>
      <c r="M1301" s="452">
        <f t="shared" si="130"/>
        <v>0</v>
      </c>
      <c r="N1301" s="443">
        <f t="shared" si="131"/>
        <v>0</v>
      </c>
      <c r="O1301" s="457" t="str">
        <f>IF($J1284="TC",0,IF($J1284="Nso",0,VLOOKUP($A1281,'Class-9'!$B$9:$FL$108,80,0)))</f>
        <v/>
      </c>
    </row>
    <row r="1302" spans="1:15" ht="48" customHeight="1">
      <c r="A1302" s="1138"/>
      <c r="B1302" s="417" t="s">
        <v>200</v>
      </c>
      <c r="C1302" s="1114" t="str">
        <f>'Class-9'!$CD$3</f>
        <v>SCIENCE</v>
      </c>
      <c r="D1302" s="1115"/>
      <c r="E1302" s="454">
        <f>IF($J1284="TC",0,IF($J1284="Nso",0,VLOOKUP($A1281,'Class-9'!$B$9:$FL$108,81,0)))</f>
        <v>0</v>
      </c>
      <c r="F1302" s="454">
        <f>IF($J1284="TC",0,IF($J1284="Nso",0,VLOOKUP($A1281,'Class-9'!$B$9:$FL$108,82,0)))</f>
        <v>0</v>
      </c>
      <c r="G1302" s="455">
        <f t="shared" si="128"/>
        <v>0</v>
      </c>
      <c r="H1302" s="456">
        <f>IF($J1284="TC",0,IF($J1284="Nso",0,VLOOKUP($A1281,'Class-9'!$B$9:$FL$108,84,0)))</f>
        <v>0</v>
      </c>
      <c r="I1302" s="454">
        <f>IF($J1284="TC",0,IF($J1284="Nso",0,VLOOKUP($A1281,'Class-9'!$B$9:$FL$108,85,0)))</f>
        <v>0</v>
      </c>
      <c r="J1302" s="455">
        <f t="shared" si="129"/>
        <v>0</v>
      </c>
      <c r="K1302" s="454">
        <f>IF($J1284="TC",0,IF($J1284="Nso",0,VLOOKUP($A1281,'Class-9'!$B$9:$FL$108,87,0)))</f>
        <v>0</v>
      </c>
      <c r="L1302" s="454">
        <f>IF($J1284="Nso",0,VLOOKUP($A1281,'Class-9'!$B$9:$FL$108,88,0))</f>
        <v>0</v>
      </c>
      <c r="M1302" s="455">
        <f t="shared" si="130"/>
        <v>0</v>
      </c>
      <c r="N1302" s="454">
        <f t="shared" si="131"/>
        <v>0</v>
      </c>
      <c r="O1302" s="459" t="str">
        <f>IF($J1284="TC",0,IF($J1284="Nso",0,VLOOKUP($A1281,'Class-9'!$B$9:$FL$108,94,0)))</f>
        <v/>
      </c>
    </row>
    <row r="1303" spans="1:15" ht="48" customHeight="1" thickBot="1">
      <c r="A1303" s="1138"/>
      <c r="B1303" s="417" t="s">
        <v>200</v>
      </c>
      <c r="C1303" s="1114" t="str">
        <f>'Class-9'!$CR$3</f>
        <v>SOCIAL SCIENCE</v>
      </c>
      <c r="D1303" s="1115"/>
      <c r="E1303" s="454">
        <f>IF($J1285="TC",0,IF($J1284="Nso",0,VLOOKUP($A1281,'Class-9'!$B$9:$FL$108,95,0)))</f>
        <v>0</v>
      </c>
      <c r="F1303" s="454">
        <f>IF($J1285="TC",0,IF($J1284="Nso",0,VLOOKUP($A1281,'Class-9'!$B$9:$FL$108,96,0)))</f>
        <v>0</v>
      </c>
      <c r="G1303" s="455">
        <f t="shared" si="128"/>
        <v>0</v>
      </c>
      <c r="H1303" s="456">
        <f>IF($J1285="TC",0,IF($J1284="Nso",0,VLOOKUP($A1281,'Class-9'!$B$9:$FL$108,98,0)))</f>
        <v>0</v>
      </c>
      <c r="I1303" s="454">
        <f>IF($J1285="TC",0,IF($J1284="Nso",0,VLOOKUP($A1281,'Class-9'!$B$9:$FL$108,99,0)))</f>
        <v>0</v>
      </c>
      <c r="J1303" s="455">
        <f t="shared" si="129"/>
        <v>0</v>
      </c>
      <c r="K1303" s="454">
        <f>IF($J1285="TC",0,IF($J1284="Nso",0,VLOOKUP($A1281,'Class-9'!$B$9:$FL$108,101,0)))</f>
        <v>0</v>
      </c>
      <c r="L1303" s="454">
        <f>IF($J1285="Nso",0,VLOOKUP($A1281,'Class-9'!$B$9:$FL$108,102,0))</f>
        <v>0</v>
      </c>
      <c r="M1303" s="455">
        <f t="shared" si="130"/>
        <v>0</v>
      </c>
      <c r="N1303" s="454">
        <f t="shared" si="131"/>
        <v>0</v>
      </c>
      <c r="O1303" s="459" t="str">
        <f>IF($J1285="TC",0,IF($J1284="Nso",0,VLOOKUP($A1281,'Class-9'!$B$9:$FL$108,108,0)))</f>
        <v/>
      </c>
    </row>
    <row r="1304" spans="1:15" ht="33.75" customHeight="1">
      <c r="A1304" s="1138"/>
      <c r="B1304" s="417" t="s">
        <v>200</v>
      </c>
      <c r="C1304" s="1116" t="s">
        <v>89</v>
      </c>
      <c r="D1304" s="1117"/>
      <c r="E1304" s="1118"/>
      <c r="F1304" s="1122" t="s">
        <v>90</v>
      </c>
      <c r="G1304" s="1123"/>
      <c r="H1304" s="1124" t="s">
        <v>91</v>
      </c>
      <c r="I1304" s="1125"/>
      <c r="J1304" s="1126" t="s">
        <v>47</v>
      </c>
      <c r="K1304" s="1127"/>
      <c r="L1304" s="415" t="s">
        <v>111</v>
      </c>
      <c r="M1304" s="1221" t="s">
        <v>45</v>
      </c>
      <c r="N1304" s="1222"/>
      <c r="O1304" s="416" t="s">
        <v>49</v>
      </c>
    </row>
    <row r="1305" spans="1:15" ht="33.75" customHeight="1" thickBot="1">
      <c r="A1305" s="1138"/>
      <c r="B1305" s="417" t="s">
        <v>200</v>
      </c>
      <c r="C1305" s="1119"/>
      <c r="D1305" s="1120"/>
      <c r="E1305" s="1121"/>
      <c r="F1305" s="1130">
        <f>IF($J1284="TC",0,IF($J1284="Nso",0,VLOOKUP($A1281,'Class-9'!$B$9:$FL$108,160,0)))</f>
        <v>0</v>
      </c>
      <c r="G1305" s="1131"/>
      <c r="H1305" s="1130">
        <f>IF($J1284="TC",0,IF($J1284="Nso",0,VLOOKUP($A1281,'Class-9'!$B$9:$FL$108,161,0)))</f>
        <v>0</v>
      </c>
      <c r="I1305" s="1131"/>
      <c r="J1305" s="1132">
        <f>IF($J1284="TC",0,IF($J1284="Nso",0,VLOOKUP($A1281,'Class-9'!$B$9:$FL$108,162,0)))</f>
        <v>0</v>
      </c>
      <c r="K1305" s="1133"/>
      <c r="L1305" s="259" t="str">
        <f>IF($J1284="TC",0,IF($J1284="Nso",0,VLOOKUP($A1281,'Class-9'!$B$9:$FL$108,163,0)))</f>
        <v/>
      </c>
      <c r="M1305" s="1223" t="str">
        <f>IF($J1284="TC","TC",IF($J1284="Nso","NSO",VLOOKUP($A1281,'Class-9'!$B$9:$FL$108,164,0)))</f>
        <v/>
      </c>
      <c r="N1305" s="1224"/>
      <c r="O1305" s="462" t="str">
        <f>IF($J1284="Nso",0,VLOOKUP($A1281,'Class-9'!$B$9:$FL$108,166,0))</f>
        <v/>
      </c>
    </row>
    <row r="1306" spans="1:15" ht="33.75" customHeight="1">
      <c r="A1306" s="1138"/>
      <c r="B1306" s="417" t="s">
        <v>200</v>
      </c>
      <c r="C1306" s="1061" t="s">
        <v>64</v>
      </c>
      <c r="D1306" s="1062"/>
      <c r="E1306" s="1062"/>
      <c r="F1306" s="1062"/>
      <c r="G1306" s="1062"/>
      <c r="H1306" s="1063"/>
      <c r="I1306" s="1064" t="s">
        <v>65</v>
      </c>
      <c r="J1306" s="1065"/>
      <c r="K1306" s="1065"/>
      <c r="L1306" s="460">
        <f>VLOOKUP($A1281,'Class-9'!$B$9:$FL$108,157,0)</f>
        <v>0</v>
      </c>
      <c r="M1306" s="1066" t="s">
        <v>121</v>
      </c>
      <c r="N1306" s="1067"/>
      <c r="O1306" s="1068"/>
    </row>
    <row r="1307" spans="1:15" ht="33.75" customHeight="1" thickBot="1">
      <c r="A1307" s="1138"/>
      <c r="B1307" s="417" t="s">
        <v>200</v>
      </c>
      <c r="C1307" s="1069" t="s">
        <v>60</v>
      </c>
      <c r="D1307" s="1070"/>
      <c r="E1307" s="1070"/>
      <c r="F1307" s="1071" t="s">
        <v>192</v>
      </c>
      <c r="G1307" s="1071"/>
      <c r="H1307" s="260" t="s">
        <v>53</v>
      </c>
      <c r="I1307" s="1072" t="s">
        <v>66</v>
      </c>
      <c r="J1307" s="1073"/>
      <c r="K1307" s="1073"/>
      <c r="L1307" s="461">
        <f>VLOOKUP($A1281,'Class-9'!$B$9:$FL$108,158,0)</f>
        <v>0</v>
      </c>
      <c r="M1307" s="1074" t="str">
        <f>IF($J1284="TC",0,IF($J1284="Nso",0,VLOOKUP($A1281,'Class-9'!$B$9:$FL$108,159,0)))</f>
        <v/>
      </c>
      <c r="N1307" s="1075"/>
      <c r="O1307" s="1076"/>
    </row>
    <row r="1308" spans="1:15" ht="33.75" customHeight="1">
      <c r="A1308" s="1138"/>
      <c r="B1308" s="417" t="s">
        <v>200</v>
      </c>
      <c r="C1308" s="1069"/>
      <c r="D1308" s="1070"/>
      <c r="E1308" s="1070"/>
      <c r="F1308" s="1071"/>
      <c r="G1308" s="1071"/>
      <c r="H1308" s="261" t="s">
        <v>119</v>
      </c>
      <c r="I1308" s="1077" t="s">
        <v>67</v>
      </c>
      <c r="J1308" s="1078"/>
      <c r="K1308" s="1078"/>
      <c r="L1308" s="1079">
        <f>IF($J1284="TC","Transferred",IF($J1284="Nso","NameSeparated",VLOOKUP($A1281,'Class-9'!$B$9:$FL$108,167,0)))</f>
        <v>0</v>
      </c>
      <c r="M1308" s="1079"/>
      <c r="N1308" s="1079"/>
      <c r="O1308" s="1080"/>
    </row>
    <row r="1309" spans="1:15" ht="33.75" customHeight="1">
      <c r="A1309" s="1138"/>
      <c r="B1309" s="417" t="s">
        <v>200</v>
      </c>
      <c r="C1309" s="1081" t="str">
        <f>'Class-9'!$DF$3</f>
        <v>Foundation Of Information Tech.</v>
      </c>
      <c r="D1309" s="1082"/>
      <c r="E1309" s="1083"/>
      <c r="F1309" s="1217" t="str">
        <f>IF($J1284="TC",0,IF($J1284="Nso",0,VLOOKUP($A1281,'Class-9'!$B$9:$GP$108,185,0)))</f>
        <v>0/200</v>
      </c>
      <c r="G1309" s="1217"/>
      <c r="H1309" s="463" t="str">
        <f>IF($J1284="TC",0,IF($J1284="Nso",0,VLOOKUP($A1281,'Class-9'!$B$9:$GP$108,120,0)))</f>
        <v/>
      </c>
      <c r="I1309" s="1085" t="s">
        <v>79</v>
      </c>
      <c r="J1309" s="1086"/>
      <c r="K1309" s="1086"/>
      <c r="L1309" s="1087">
        <f>'Class-9'!$T$2</f>
        <v>44676</v>
      </c>
      <c r="M1309" s="1088"/>
      <c r="N1309" s="1088"/>
      <c r="O1309" s="1089"/>
    </row>
    <row r="1310" spans="1:15" ht="33.75" customHeight="1">
      <c r="A1310" s="1138"/>
      <c r="B1310" s="417" t="s">
        <v>200</v>
      </c>
      <c r="C1310" s="1090" t="str">
        <f>'Class-9'!$DR$3</f>
        <v>Health &amp; Phy. Edu.</v>
      </c>
      <c r="D1310" s="1084"/>
      <c r="E1310" s="1084"/>
      <c r="F1310" s="1207" t="str">
        <f>IF($J1284="TC",0,IF($J1284="Nso",0,VLOOKUP($A1281,'Class-9'!$B$9:$GP$108,189,0)))</f>
        <v>0/200</v>
      </c>
      <c r="G1310" s="1208"/>
      <c r="H1310" s="463" t="str">
        <f>IF($J1284="TC",0,IF($J1284="Nso",0,VLOOKUP($A1281,'Class-9'!$B$9:$GP$108,132,0)))</f>
        <v/>
      </c>
      <c r="I1310" s="1091"/>
      <c r="J1310" s="1092"/>
      <c r="K1310" s="1092"/>
      <c r="L1310" s="1092"/>
      <c r="M1310" s="1092"/>
      <c r="N1310" s="1092"/>
      <c r="O1310" s="1093"/>
    </row>
    <row r="1311" spans="1:15" ht="33.75" customHeight="1">
      <c r="A1311" s="1138"/>
      <c r="B1311" s="417" t="s">
        <v>200</v>
      </c>
      <c r="C1311" s="1028" t="str">
        <f>'Class-9'!$ED$3</f>
        <v>S.U.P.W.</v>
      </c>
      <c r="D1311" s="1029"/>
      <c r="E1311" s="1029"/>
      <c r="F1311" s="1207" t="str">
        <f>IF($J1284="TC",0,IF($J1284="Nso",0,VLOOKUP($A1281,'Class-9'!$B$9:$GP$108,193,0)))</f>
        <v>0/100</v>
      </c>
      <c r="G1311" s="1208"/>
      <c r="H1311" s="463" t="str">
        <f>IF($J1284="TC",0,IF($J1284="Nso",0,VLOOKUP($A1281,'Class-9'!$B$9:$GP$108,138,0)))</f>
        <v/>
      </c>
      <c r="I1311" s="1094"/>
      <c r="J1311" s="1095"/>
      <c r="K1311" s="1095"/>
      <c r="L1311" s="1095"/>
      <c r="M1311" s="1095"/>
      <c r="N1311" s="1095"/>
      <c r="O1311" s="1096"/>
    </row>
    <row r="1312" spans="1:15" ht="33.75" customHeight="1">
      <c r="A1312" s="1138"/>
      <c r="B1312" s="417" t="s">
        <v>200</v>
      </c>
      <c r="C1312" s="1028" t="str">
        <f>'Class-9'!$EJ$3</f>
        <v>ART EDUCATION</v>
      </c>
      <c r="D1312" s="1029"/>
      <c r="E1312" s="1029"/>
      <c r="F1312" s="1207" t="str">
        <f>IF($J1283="TC",0,IF($J1283="Nso",0,VLOOKUP($A1281,'Class-9'!$B$9:$GP$108,197,0)))</f>
        <v>0/100</v>
      </c>
      <c r="G1312" s="1208"/>
      <c r="H1312" s="463" t="str">
        <f>IF($J1283="TC",0,IF($J1283="Nso",0,VLOOKUP($A1281,'Class-9'!$B$9:$GP$108,144,0)))</f>
        <v/>
      </c>
      <c r="I1312" s="1032" t="s">
        <v>92</v>
      </c>
      <c r="J1312" s="1033"/>
      <c r="K1312" s="1033"/>
      <c r="L1312" s="1033"/>
      <c r="M1312" s="1033"/>
      <c r="N1312" s="1033"/>
      <c r="O1312" s="1034"/>
    </row>
    <row r="1313" spans="1:16" ht="33.75" customHeight="1" thickBot="1">
      <c r="A1313" s="1138"/>
      <c r="B1313" s="417" t="s">
        <v>200</v>
      </c>
      <c r="C1313" s="1035" t="str">
        <f>'Class-9'!$EP$3</f>
        <v>H &amp; C RAJ</v>
      </c>
      <c r="D1313" s="1036"/>
      <c r="E1313" s="1036"/>
      <c r="F1313" s="1209" t="str">
        <f>IF($J1284="TC",0,IF($J1284="Nso",0,VLOOKUP($A1281,'Class-9'!$B$9:$GU$108,201,0)))</f>
        <v>0/200</v>
      </c>
      <c r="G1313" s="1210"/>
      <c r="H1313" s="464" t="str">
        <f>IF($J1284="TC",0,IF($J1284="Nso",0,VLOOKUP($A1281,'Class-9'!$B$9:$GU$108,156,0)))</f>
        <v/>
      </c>
      <c r="I1313" s="1032" t="s">
        <v>73</v>
      </c>
      <c r="J1313" s="1033"/>
      <c r="K1313" s="1033"/>
      <c r="L1313" s="1033"/>
      <c r="M1313" s="1033"/>
      <c r="N1313" s="1033"/>
      <c r="O1313" s="1034"/>
    </row>
    <row r="1314" spans="1:16" ht="33.75" customHeight="1">
      <c r="A1314" s="1138"/>
      <c r="B1314" s="417" t="s">
        <v>200</v>
      </c>
      <c r="C1314" s="1046" t="s">
        <v>204</v>
      </c>
      <c r="D1314" s="1047"/>
      <c r="E1314" s="1048"/>
      <c r="F1314" s="1211" t="s">
        <v>205</v>
      </c>
      <c r="G1314" s="1212"/>
      <c r="H1314" s="465" t="s">
        <v>34</v>
      </c>
      <c r="I1314" s="1039" t="s">
        <v>74</v>
      </c>
      <c r="J1314" s="1033"/>
      <c r="K1314" s="1033"/>
      <c r="L1314" s="1033"/>
      <c r="M1314" s="1033"/>
      <c r="N1314" s="1033"/>
      <c r="O1314" s="1034"/>
    </row>
    <row r="1315" spans="1:16" ht="33.75" customHeight="1">
      <c r="A1315" s="1138"/>
      <c r="B1315" s="417" t="s">
        <v>200</v>
      </c>
      <c r="C1315" s="1049"/>
      <c r="D1315" s="1050"/>
      <c r="E1315" s="1051"/>
      <c r="F1315" s="1213" t="s">
        <v>206</v>
      </c>
      <c r="G1315" s="1214"/>
      <c r="H1315" s="466" t="s">
        <v>203</v>
      </c>
      <c r="I1315" s="1040" t="s">
        <v>75</v>
      </c>
      <c r="J1315" s="1041"/>
      <c r="K1315" s="1041"/>
      <c r="L1315" s="1041"/>
      <c r="M1315" s="1041"/>
      <c r="N1315" s="1041"/>
      <c r="O1315" s="1042"/>
    </row>
    <row r="1316" spans="1:16" ht="33.75" customHeight="1">
      <c r="A1316" s="1138"/>
      <c r="B1316" s="417" t="s">
        <v>200</v>
      </c>
      <c r="C1316" s="1049"/>
      <c r="D1316" s="1050"/>
      <c r="E1316" s="1051"/>
      <c r="F1316" s="1213" t="s">
        <v>210</v>
      </c>
      <c r="G1316" s="1214"/>
      <c r="H1316" s="466" t="s">
        <v>68</v>
      </c>
      <c r="I1316" s="1043"/>
      <c r="J1316" s="1044"/>
      <c r="K1316" s="1044"/>
      <c r="L1316" s="1044"/>
      <c r="M1316" s="1044"/>
      <c r="N1316" s="1044"/>
      <c r="O1316" s="1045"/>
    </row>
    <row r="1317" spans="1:16" ht="33.75" customHeight="1">
      <c r="A1317" s="1138"/>
      <c r="B1317" s="417" t="s">
        <v>200</v>
      </c>
      <c r="C1317" s="1049"/>
      <c r="D1317" s="1050"/>
      <c r="E1317" s="1051"/>
      <c r="F1317" s="1213" t="s">
        <v>211</v>
      </c>
      <c r="G1317" s="1214"/>
      <c r="H1317" s="466" t="s">
        <v>69</v>
      </c>
      <c r="I1317" s="1043"/>
      <c r="J1317" s="1044"/>
      <c r="K1317" s="1044"/>
      <c r="L1317" s="1044"/>
      <c r="M1317" s="1044"/>
      <c r="N1317" s="1044"/>
      <c r="O1317" s="1045"/>
    </row>
    <row r="1318" spans="1:16" ht="33.75" customHeight="1">
      <c r="A1318" s="1138"/>
      <c r="B1318" s="417" t="s">
        <v>200</v>
      </c>
      <c r="C1318" s="1049"/>
      <c r="D1318" s="1050"/>
      <c r="E1318" s="1051"/>
      <c r="F1318" s="1213" t="s">
        <v>120</v>
      </c>
      <c r="G1318" s="1214"/>
      <c r="H1318" s="466" t="s">
        <v>71</v>
      </c>
      <c r="I1318" s="1022" t="s">
        <v>93</v>
      </c>
      <c r="J1318" s="1023"/>
      <c r="K1318" s="1023"/>
      <c r="L1318" s="1023"/>
      <c r="M1318" s="1023"/>
      <c r="N1318" s="1023"/>
      <c r="O1318" s="1024"/>
    </row>
    <row r="1319" spans="1:16" ht="33.75" customHeight="1" thickBot="1">
      <c r="A1319" s="1138"/>
      <c r="B1319" s="418" t="s">
        <v>200</v>
      </c>
      <c r="C1319" s="1052"/>
      <c r="D1319" s="1053"/>
      <c r="E1319" s="1054"/>
      <c r="F1319" s="1215" t="s">
        <v>208</v>
      </c>
      <c r="G1319" s="1216"/>
      <c r="H1319" s="467" t="s">
        <v>70</v>
      </c>
      <c r="I1319" s="1025"/>
      <c r="J1319" s="1026"/>
      <c r="K1319" s="1026"/>
      <c r="L1319" s="1026"/>
      <c r="M1319" s="1026"/>
      <c r="N1319" s="1026"/>
      <c r="O1319" s="1027"/>
    </row>
    <row r="1320" spans="1:16" ht="121.5" customHeight="1" thickTop="1">
      <c r="A1320" s="437" t="s">
        <v>191</v>
      </c>
    </row>
    <row r="1321" spans="1:16" ht="24.75" customHeight="1" thickBot="1">
      <c r="A1321" s="471">
        <f>A1281+1</f>
        <v>34</v>
      </c>
      <c r="B1321" s="1137" t="s">
        <v>56</v>
      </c>
      <c r="C1321" s="1137"/>
      <c r="D1321" s="1137"/>
      <c r="E1321" s="1137"/>
      <c r="F1321" s="1137"/>
      <c r="G1321" s="1137"/>
      <c r="H1321" s="1137"/>
      <c r="I1321" s="1137"/>
      <c r="J1321" s="1137"/>
      <c r="K1321" s="1137"/>
      <c r="L1321" s="1137"/>
      <c r="M1321" s="1137"/>
      <c r="N1321" s="1137"/>
      <c r="O1321" s="1137"/>
    </row>
    <row r="1322" spans="1:16" s="430" customFormat="1" ht="66" customHeight="1" thickTop="1">
      <c r="A1322" s="1138"/>
      <c r="B1322" s="1139"/>
      <c r="C1322" s="1140"/>
      <c r="D1322" s="1225" t="str">
        <f>Master!$E$8</f>
        <v>Govt. Sr. Secondary School Raimalwada</v>
      </c>
      <c r="E1322" s="1226"/>
      <c r="F1322" s="1226"/>
      <c r="G1322" s="1226"/>
      <c r="H1322" s="1226"/>
      <c r="I1322" s="1226"/>
      <c r="J1322" s="1226"/>
      <c r="K1322" s="1226"/>
      <c r="L1322" s="1226"/>
      <c r="M1322" s="1226"/>
      <c r="N1322" s="1226"/>
      <c r="O1322" s="1227"/>
    </row>
    <row r="1323" spans="1:16" ht="26.25" customHeight="1" thickBot="1">
      <c r="A1323" s="1138"/>
      <c r="B1323" s="1141"/>
      <c r="C1323" s="1142"/>
      <c r="D1323" s="1146" t="str">
        <f>Master!$E$11</f>
        <v>P.S.-Bapini (Jodhpur)</v>
      </c>
      <c r="E1323" s="1147"/>
      <c r="F1323" s="1147"/>
      <c r="G1323" s="1147"/>
      <c r="H1323" s="1147"/>
      <c r="I1323" s="1147"/>
      <c r="J1323" s="1147"/>
      <c r="K1323" s="1147"/>
      <c r="L1323" s="1147"/>
      <c r="M1323" s="1147"/>
      <c r="N1323" s="1147"/>
      <c r="O1323" s="1148"/>
    </row>
    <row r="1324" spans="1:16" ht="21.75" customHeight="1">
      <c r="A1324" s="1138"/>
      <c r="B1324" s="262"/>
      <c r="C1324" s="1149" t="s">
        <v>183</v>
      </c>
      <c r="D1324" s="1150"/>
      <c r="E1324" s="1150"/>
      <c r="F1324" s="1150"/>
      <c r="G1324" s="1151"/>
      <c r="H1324" s="1158" t="s">
        <v>156</v>
      </c>
      <c r="I1324" s="1158"/>
      <c r="J1324" s="1161">
        <f>VLOOKUP($A1321,'Class-9'!$B$9:$K$108,6)</f>
        <v>0</v>
      </c>
      <c r="K1324" s="1162"/>
      <c r="L1324" s="1167" t="s">
        <v>76</v>
      </c>
      <c r="M1324" s="1168"/>
      <c r="N1324" s="1169" t="str">
        <f>Master!$E$14</f>
        <v>08151106901</v>
      </c>
      <c r="O1324" s="1170"/>
    </row>
    <row r="1325" spans="1:16" ht="21.75" customHeight="1">
      <c r="A1325" s="1138"/>
      <c r="B1325" s="37"/>
      <c r="C1325" s="1152"/>
      <c r="D1325" s="1153"/>
      <c r="E1325" s="1153"/>
      <c r="F1325" s="1153"/>
      <c r="G1325" s="1154"/>
      <c r="H1325" s="1159"/>
      <c r="I1325" s="1159"/>
      <c r="J1325" s="1163"/>
      <c r="K1325" s="1164"/>
      <c r="L1325" s="1171" t="s">
        <v>72</v>
      </c>
      <c r="M1325" s="1172"/>
      <c r="N1325" s="1172"/>
      <c r="O1325" s="1173"/>
      <c r="P1325" s="104" t="s">
        <v>191</v>
      </c>
    </row>
    <row r="1326" spans="1:16" ht="21.75" customHeight="1" thickBot="1">
      <c r="A1326" s="1138"/>
      <c r="B1326" s="37"/>
      <c r="C1326" s="1155"/>
      <c r="D1326" s="1156"/>
      <c r="E1326" s="1156"/>
      <c r="F1326" s="1156"/>
      <c r="G1326" s="1157"/>
      <c r="H1326" s="1160"/>
      <c r="I1326" s="1160"/>
      <c r="J1326" s="1165"/>
      <c r="K1326" s="1166"/>
      <c r="L1326" s="1174" t="s">
        <v>57</v>
      </c>
      <c r="M1326" s="1175"/>
      <c r="N1326" s="1176" t="str">
        <f>Master!$E$6</f>
        <v>2021-22</v>
      </c>
      <c r="O1326" s="1177"/>
    </row>
    <row r="1327" spans="1:16" ht="33.75" customHeight="1">
      <c r="A1327" s="1138"/>
      <c r="B1327" s="417" t="s">
        <v>200</v>
      </c>
      <c r="C1327" s="1228" t="s">
        <v>22</v>
      </c>
      <c r="D1327" s="1229"/>
      <c r="E1327" s="1229"/>
      <c r="F1327" s="1230"/>
      <c r="G1327" s="438" t="s">
        <v>181</v>
      </c>
      <c r="H1327" s="1231">
        <f>VLOOKUP($A1321,'Class-9'!$B$9:$FL$108,4,0)</f>
        <v>0</v>
      </c>
      <c r="I1327" s="1231"/>
      <c r="J1327" s="1231"/>
      <c r="K1327" s="1231"/>
      <c r="L1327" s="1231"/>
      <c r="M1327" s="1231"/>
      <c r="N1327" s="1231"/>
      <c r="O1327" s="1232"/>
    </row>
    <row r="1328" spans="1:16" ht="33.75" customHeight="1">
      <c r="A1328" s="1138"/>
      <c r="B1328" s="417" t="s">
        <v>200</v>
      </c>
      <c r="C1328" s="1233" t="s">
        <v>24</v>
      </c>
      <c r="D1328" s="1234"/>
      <c r="E1328" s="1234"/>
      <c r="F1328" s="1235"/>
      <c r="G1328" s="439" t="s">
        <v>181</v>
      </c>
      <c r="H1328" s="1236">
        <f>VLOOKUP($A1321,'Class-9'!$B$9:$FL$108,7,0)</f>
        <v>0</v>
      </c>
      <c r="I1328" s="1236"/>
      <c r="J1328" s="1236"/>
      <c r="K1328" s="1236"/>
      <c r="L1328" s="1236"/>
      <c r="M1328" s="1236"/>
      <c r="N1328" s="1236"/>
      <c r="O1328" s="1237"/>
    </row>
    <row r="1329" spans="1:15" ht="33.75" customHeight="1">
      <c r="A1329" s="1138"/>
      <c r="B1329" s="417" t="s">
        <v>200</v>
      </c>
      <c r="C1329" s="1233" t="s">
        <v>25</v>
      </c>
      <c r="D1329" s="1234"/>
      <c r="E1329" s="1234"/>
      <c r="F1329" s="1235"/>
      <c r="G1329" s="439" t="s">
        <v>181</v>
      </c>
      <c r="H1329" s="1236">
        <f>VLOOKUP($A1321,'Class-9'!$B$9:$FL$108,8,0)</f>
        <v>0</v>
      </c>
      <c r="I1329" s="1236"/>
      <c r="J1329" s="1236"/>
      <c r="K1329" s="1236"/>
      <c r="L1329" s="1236"/>
      <c r="M1329" s="1236"/>
      <c r="N1329" s="1236"/>
      <c r="O1329" s="1237"/>
    </row>
    <row r="1330" spans="1:15" ht="33.75" customHeight="1">
      <c r="A1330" s="1138"/>
      <c r="B1330" s="417" t="s">
        <v>200</v>
      </c>
      <c r="C1330" s="1233" t="s">
        <v>58</v>
      </c>
      <c r="D1330" s="1234"/>
      <c r="E1330" s="1234"/>
      <c r="F1330" s="1235"/>
      <c r="G1330" s="439" t="s">
        <v>181</v>
      </c>
      <c r="H1330" s="1236">
        <f>VLOOKUP($A1321,'Class-9'!$B$9:$FL$108,9,0)</f>
        <v>0</v>
      </c>
      <c r="I1330" s="1236"/>
      <c r="J1330" s="1236"/>
      <c r="K1330" s="1236"/>
      <c r="L1330" s="1236"/>
      <c r="M1330" s="1236"/>
      <c r="N1330" s="1236"/>
      <c r="O1330" s="1237"/>
    </row>
    <row r="1331" spans="1:15" ht="33.75" customHeight="1">
      <c r="A1331" s="1138"/>
      <c r="B1331" s="417" t="s">
        <v>200</v>
      </c>
      <c r="C1331" s="1233" t="s">
        <v>59</v>
      </c>
      <c r="D1331" s="1234"/>
      <c r="E1331" s="1234"/>
      <c r="F1331" s="1235"/>
      <c r="G1331" s="439" t="s">
        <v>181</v>
      </c>
      <c r="H1331" s="1238" t="str">
        <f>CONCATENATE('Class-9'!$G$4,'Class-9'!$J$4)</f>
        <v>9(A)</v>
      </c>
      <c r="I1331" s="1236"/>
      <c r="J1331" s="1236"/>
      <c r="K1331" s="1236"/>
      <c r="L1331" s="1236"/>
      <c r="M1331" s="1236"/>
      <c r="N1331" s="1236"/>
      <c r="O1331" s="1237"/>
    </row>
    <row r="1332" spans="1:15" ht="33.75" customHeight="1" thickBot="1">
      <c r="A1332" s="1138"/>
      <c r="B1332" s="417" t="s">
        <v>200</v>
      </c>
      <c r="C1332" s="1239" t="s">
        <v>27</v>
      </c>
      <c r="D1332" s="1240"/>
      <c r="E1332" s="1240"/>
      <c r="F1332" s="1241"/>
      <c r="G1332" s="440" t="s">
        <v>181</v>
      </c>
      <c r="H1332" s="1242">
        <f>VLOOKUP($A1321,'Class-9'!$B$9:$FL$108,10,0)</f>
        <v>0</v>
      </c>
      <c r="I1332" s="1242"/>
      <c r="J1332" s="1242"/>
      <c r="K1332" s="1242"/>
      <c r="L1332" s="1242"/>
      <c r="M1332" s="1242"/>
      <c r="N1332" s="1242"/>
      <c r="O1332" s="1243"/>
    </row>
    <row r="1333" spans="1:15" ht="33.75" customHeight="1">
      <c r="A1333" s="1138"/>
      <c r="B1333" s="417" t="s">
        <v>200</v>
      </c>
      <c r="C1333" s="1244" t="s">
        <v>60</v>
      </c>
      <c r="D1333" s="1245"/>
      <c r="E1333" s="1248" t="s">
        <v>81</v>
      </c>
      <c r="F1333" s="1248" t="s">
        <v>82</v>
      </c>
      <c r="G1333" s="1250" t="s">
        <v>32</v>
      </c>
      <c r="H1333" s="1252" t="s">
        <v>61</v>
      </c>
      <c r="I1333" s="1252"/>
      <c r="J1333" s="1253"/>
      <c r="K1333" s="1254" t="s">
        <v>97</v>
      </c>
      <c r="L1333" s="1255"/>
      <c r="M1333" s="1256"/>
      <c r="N1333" s="1248" t="s">
        <v>88</v>
      </c>
      <c r="O1333" s="1218" t="s">
        <v>118</v>
      </c>
    </row>
    <row r="1334" spans="1:15" ht="33.75" customHeight="1">
      <c r="A1334" s="1138"/>
      <c r="B1334" s="417" t="s">
        <v>200</v>
      </c>
      <c r="C1334" s="1246"/>
      <c r="D1334" s="1247"/>
      <c r="E1334" s="1249"/>
      <c r="F1334" s="1249"/>
      <c r="G1334" s="1251"/>
      <c r="H1334" s="468" t="s">
        <v>31</v>
      </c>
      <c r="I1334" s="470" t="s">
        <v>194</v>
      </c>
      <c r="J1334" s="469" t="s">
        <v>32</v>
      </c>
      <c r="K1334" s="468" t="s">
        <v>31</v>
      </c>
      <c r="L1334" s="470" t="s">
        <v>194</v>
      </c>
      <c r="M1334" s="469" t="s">
        <v>32</v>
      </c>
      <c r="N1334" s="1249"/>
      <c r="O1334" s="1219"/>
    </row>
    <row r="1335" spans="1:15" ht="48" customHeight="1" thickBot="1">
      <c r="A1335" s="1138"/>
      <c r="B1335" s="417" t="s">
        <v>200</v>
      </c>
      <c r="C1335" s="1102" t="s">
        <v>62</v>
      </c>
      <c r="D1335" s="1103"/>
      <c r="E1335" s="441">
        <f>'Class-9'!$L$7</f>
        <v>10</v>
      </c>
      <c r="F1335" s="441">
        <f>'Class-9'!$M$7</f>
        <v>10</v>
      </c>
      <c r="G1335" s="442">
        <f>SUM(E1335:F1335)</f>
        <v>20</v>
      </c>
      <c r="H1335" s="441">
        <f>'Class-9'!$O$7</f>
        <v>24</v>
      </c>
      <c r="I1335" s="441">
        <f>'Class-9'!$P$7</f>
        <v>6</v>
      </c>
      <c r="J1335" s="442">
        <f>SUM(H1335:I1335)</f>
        <v>30</v>
      </c>
      <c r="K1335" s="441">
        <f>'Class-9'!$R$7</f>
        <v>40</v>
      </c>
      <c r="L1335" s="441">
        <f>'Class-9'!$S$7</f>
        <v>10</v>
      </c>
      <c r="M1335" s="442">
        <f>SUM(K1335:L1335)</f>
        <v>50</v>
      </c>
      <c r="N1335" s="441">
        <f>SUM(G1335,J1335,M1335)</f>
        <v>100</v>
      </c>
      <c r="O1335" s="1220"/>
    </row>
    <row r="1336" spans="1:15" ht="48" customHeight="1">
      <c r="A1336" s="1138"/>
      <c r="B1336" s="417" t="s">
        <v>200</v>
      </c>
      <c r="C1336" s="1104" t="str">
        <f>'Class-9'!$L$3</f>
        <v>HINDI</v>
      </c>
      <c r="D1336" s="1105"/>
      <c r="E1336" s="443">
        <f>IF($J1324="TC",0,IF($J1324="Nso",0,VLOOKUP($A1321,'Class-9'!$B$9:$FL$108,11,0)))</f>
        <v>0</v>
      </c>
      <c r="F1336" s="443">
        <f>IF($J1324="TC",0,IF($J1324="Nso",0,VLOOKUP($A1321,'Class-9'!$B$9:$FL$108,12,0)))</f>
        <v>0</v>
      </c>
      <c r="G1336" s="444">
        <f t="shared" ref="G1336:G1343" si="132">SUM(E1336:F1336)</f>
        <v>0</v>
      </c>
      <c r="H1336" s="443">
        <f>IF($J1324="TC",0,IF($J1324="Nso",0,VLOOKUP($A1321,'Class-9'!$B$9:$FL$108,14,0)))</f>
        <v>0</v>
      </c>
      <c r="I1336" s="443">
        <f>IF($J1324="TC",0,IF($J1324="Nso",0,VLOOKUP($A1321,'Class-9'!$B$9:$FL$108,15,0)))</f>
        <v>0</v>
      </c>
      <c r="J1336" s="444">
        <f t="shared" ref="J1336:J1343" si="133">SUM(H1336:I1336)</f>
        <v>0</v>
      </c>
      <c r="K1336" s="443">
        <f>IF($J1324="TC",0,IF($J1324="Nso",0,VLOOKUP($A1321,'Class-9'!$B$9:$FL$108,17,0)))</f>
        <v>0</v>
      </c>
      <c r="L1336" s="443">
        <f>IF($J1324="Nso",0,VLOOKUP($A1321,'Class-9'!$B$9:$FL$108,18,0))</f>
        <v>0</v>
      </c>
      <c r="M1336" s="444">
        <f t="shared" ref="M1336:M1343" si="134">SUM(K1336:L1336)</f>
        <v>0</v>
      </c>
      <c r="N1336" s="443">
        <f t="shared" ref="N1336:N1343" si="135">SUM(G1336,J1336,M1336)</f>
        <v>0</v>
      </c>
      <c r="O1336" s="457" t="str">
        <f>IF($J1324="TC",0,IF($J1324="Nso",0,VLOOKUP($A1321,'Class-9'!$B$9:$FL$108,24,0)))</f>
        <v/>
      </c>
    </row>
    <row r="1337" spans="1:15" ht="48" customHeight="1" thickBot="1">
      <c r="A1337" s="1138"/>
      <c r="B1337" s="417" t="s">
        <v>200</v>
      </c>
      <c r="C1337" s="1106" t="str">
        <f>'Class-9'!$Z$3</f>
        <v>ENGLISH</v>
      </c>
      <c r="D1337" s="1107"/>
      <c r="E1337" s="445">
        <f>IF($J1324="TC",0,IF($J1324="Nso",0,VLOOKUP($A1321,'Class-9'!$B$9:$FL$108,25,0)))</f>
        <v>0</v>
      </c>
      <c r="F1337" s="445">
        <f>IF($J1324="TC",0,IF($J1324="Nso",0,VLOOKUP($A1321,'Class-9'!$B$9:$FL$108,26,0)))</f>
        <v>0</v>
      </c>
      <c r="G1337" s="446">
        <f t="shared" si="132"/>
        <v>0</v>
      </c>
      <c r="H1337" s="447">
        <f>IF($J1324="TC",0,IF($J1324="Nso",0,VLOOKUP($A1321,'Class-9'!$B$9:$FL$108,28,0)))</f>
        <v>0</v>
      </c>
      <c r="I1337" s="445">
        <f>IF($J1324="TC",0,IF($J1324="Nso",0,VLOOKUP($A1321,'Class-9'!$B$9:$FL$108,29,0)))</f>
        <v>0</v>
      </c>
      <c r="J1337" s="446">
        <f t="shared" si="133"/>
        <v>0</v>
      </c>
      <c r="K1337" s="445">
        <f>IF($J1324="TC",0,IF($J1324="Nso",0,VLOOKUP($A1321,'Class-9'!$B$9:$FL$108,31,0)))</f>
        <v>0</v>
      </c>
      <c r="L1337" s="445">
        <f>IF($J1324="Nso",0,VLOOKUP($A1321,'Class-9'!$B$9:$FL$108,32,0))</f>
        <v>0</v>
      </c>
      <c r="M1337" s="446">
        <f t="shared" si="134"/>
        <v>0</v>
      </c>
      <c r="N1337" s="445">
        <f t="shared" si="135"/>
        <v>0</v>
      </c>
      <c r="O1337" s="458" t="str">
        <f>IF($J1324="TC",0,IF($J1324="Nso",0,VLOOKUP($A1321,'Class-9'!$B$9:$FL$108,38,0)))</f>
        <v/>
      </c>
    </row>
    <row r="1338" spans="1:15" ht="48" customHeight="1" thickBot="1">
      <c r="A1338" s="1138"/>
      <c r="B1338" s="417" t="s">
        <v>200</v>
      </c>
      <c r="C1338" s="1108" t="s">
        <v>62</v>
      </c>
      <c r="D1338" s="1109"/>
      <c r="E1338" s="448">
        <f>'Class-9'!$AN$7</f>
        <v>20</v>
      </c>
      <c r="F1338" s="448">
        <f>'Class-9'!$AO$7</f>
        <v>20</v>
      </c>
      <c r="G1338" s="449">
        <f t="shared" si="132"/>
        <v>40</v>
      </c>
      <c r="H1338" s="448">
        <f>'Class-9'!$AQ$7</f>
        <v>48</v>
      </c>
      <c r="I1338" s="448">
        <f>'Class-9'!$AR$7</f>
        <v>12</v>
      </c>
      <c r="J1338" s="449">
        <f t="shared" si="133"/>
        <v>60</v>
      </c>
      <c r="K1338" s="448">
        <f>'Class-9'!$AT$7</f>
        <v>80</v>
      </c>
      <c r="L1338" s="448">
        <f>'Class-9'!$AU$7</f>
        <v>20</v>
      </c>
      <c r="M1338" s="449">
        <f t="shared" si="134"/>
        <v>100</v>
      </c>
      <c r="N1338" s="448">
        <f t="shared" si="135"/>
        <v>200</v>
      </c>
      <c r="O1338" s="427" t="s">
        <v>201</v>
      </c>
    </row>
    <row r="1339" spans="1:15" ht="48" customHeight="1">
      <c r="A1339" s="1138"/>
      <c r="B1339" s="417" t="s">
        <v>200</v>
      </c>
      <c r="C1339" s="1110" t="str">
        <f>'Class-9'!$AN$3</f>
        <v>SANSKRIT-I</v>
      </c>
      <c r="D1339" s="1111"/>
      <c r="E1339" s="443">
        <f>IF($J1324="TC",0,IF($J1324="Nso",0,VLOOKUP($A1321,'Class-9'!$B$9:$FL$108,39,0)))</f>
        <v>0</v>
      </c>
      <c r="F1339" s="443">
        <f>IF($J1324="TC",0,IF($J1324="TC",0,IF($J1324="Nso",0,VLOOKUP($A1321,'Class-9'!$B$9:$FL$108,40,0))))</f>
        <v>0</v>
      </c>
      <c r="G1339" s="450">
        <f t="shared" si="132"/>
        <v>0</v>
      </c>
      <c r="H1339" s="451">
        <f>IF($J1324="TC",0,IF($J1324="Nso",0,VLOOKUP($A1321,'Class-9'!$B$9:$FL$108,42,0)))</f>
        <v>0</v>
      </c>
      <c r="I1339" s="443">
        <f>IF($J1324="TC",0,IF($J1324="Nso",0,VLOOKUP($A1321,'Class-9'!$B$9:$FL$108,43,0)))</f>
        <v>0</v>
      </c>
      <c r="J1339" s="450">
        <f t="shared" si="133"/>
        <v>0</v>
      </c>
      <c r="K1339" s="443">
        <f>IF($J1324="TC",0,IF($J1324="Nso",0,VLOOKUP($A1321,'Class-9'!$B$9:$FL$108,45,0)))</f>
        <v>0</v>
      </c>
      <c r="L1339" s="443">
        <f>IF($J1324="Nso",0,VLOOKUP($A1321,'Class-9'!$B$9:$FL$108,46,0))</f>
        <v>0</v>
      </c>
      <c r="M1339" s="450">
        <f t="shared" si="134"/>
        <v>0</v>
      </c>
      <c r="N1339" s="443">
        <f t="shared" si="135"/>
        <v>0</v>
      </c>
      <c r="O1339" s="457" t="str">
        <f>IF($J1324="TC",0,IF($J1324="Nso",0,VLOOKUP($A1321,'Class-9'!$B$9:$FL$108,52,0)))</f>
        <v/>
      </c>
    </row>
    <row r="1340" spans="1:15" ht="48" customHeight="1">
      <c r="A1340" s="1138"/>
      <c r="B1340" s="417" t="s">
        <v>200</v>
      </c>
      <c r="C1340" s="1112" t="str">
        <f>'Class-9'!$BB$3</f>
        <v>SANSKRIT-II</v>
      </c>
      <c r="D1340" s="1113"/>
      <c r="E1340" s="443">
        <f>IF($J1324="TC",0,IF($J1324="Nso",0,VLOOKUP($A1321,'Class-9'!$B$9:$FL$108,53,0)))</f>
        <v>0</v>
      </c>
      <c r="F1340" s="443">
        <f>IF($J1324="TC",0,IF($J1324="Nso",0,VLOOKUP($A1321,'Class-9'!$B$9:$FL$108,54,0)))</f>
        <v>0</v>
      </c>
      <c r="G1340" s="452">
        <f t="shared" si="132"/>
        <v>0</v>
      </c>
      <c r="H1340" s="453">
        <f>IF($J1324="TC",0,IF($J1324="Nso",0,VLOOKUP($A1321,'Class-9'!$B$9:$FL$108,56,0)))</f>
        <v>0</v>
      </c>
      <c r="I1340" s="443">
        <f>IF($J1324="TC",0,IF($J1324="Nso",0,VLOOKUP($A1321,'Class-9'!$B$9:$FL$108,57,0)))</f>
        <v>0</v>
      </c>
      <c r="J1340" s="452">
        <f t="shared" si="133"/>
        <v>0</v>
      </c>
      <c r="K1340" s="443">
        <f>IF($J1324="TC",0,IF($J1324="Nso",0,VLOOKUP($A1321,'Class-9'!$B$9:$FL$108,59,0)))</f>
        <v>0</v>
      </c>
      <c r="L1340" s="443">
        <f>IF($J1324="Nso",0,VLOOKUP($A1321,'Class-9'!$B$9:$FL$108,60,0))</f>
        <v>0</v>
      </c>
      <c r="M1340" s="452">
        <f t="shared" si="134"/>
        <v>0</v>
      </c>
      <c r="N1340" s="443">
        <f t="shared" si="135"/>
        <v>0</v>
      </c>
      <c r="O1340" s="457" t="str">
        <f>IF($J1324="TC",0,IF($J1324="Nso",0,VLOOKUP($A1321,'Class-9'!$B$9:$FL$108,66,0)))</f>
        <v/>
      </c>
    </row>
    <row r="1341" spans="1:15" ht="48" customHeight="1">
      <c r="A1341" s="1138"/>
      <c r="B1341" s="417" t="s">
        <v>200</v>
      </c>
      <c r="C1341" s="1112" t="str">
        <f>'Class-9'!$BP$3</f>
        <v>MATHEMATICS</v>
      </c>
      <c r="D1341" s="1113"/>
      <c r="E1341" s="443">
        <f>IF($J1324="TC",0,IF($J1324="Nso",0,VLOOKUP($A1321,'Class-9'!$B$9:$FL$108,67,0)))</f>
        <v>0</v>
      </c>
      <c r="F1341" s="443">
        <f>IF($J1324="TC",0,IF($J1324="Nso",0,VLOOKUP($A1321,'Class-9'!$B$9:$FL$108,68,0)))</f>
        <v>0</v>
      </c>
      <c r="G1341" s="452">
        <f t="shared" si="132"/>
        <v>0</v>
      </c>
      <c r="H1341" s="453">
        <f>IF($J1324="TC",0,IF($J1324="Nso",0,VLOOKUP($A1321,'Class-9'!$B$9:$FL$108,70,0)))</f>
        <v>0</v>
      </c>
      <c r="I1341" s="443">
        <f>IF($J1324="TC",0,IF($J1324="Nso",0,VLOOKUP($A1321,'Class-9'!$B$9:$FL$108,71,0)))</f>
        <v>0</v>
      </c>
      <c r="J1341" s="452">
        <f t="shared" si="133"/>
        <v>0</v>
      </c>
      <c r="K1341" s="443">
        <f>IF($J1324="TC",0,IF($J1324="Nso",0,VLOOKUP($A1321,'Class-9'!$B$9:$FL$108,73,0)))</f>
        <v>0</v>
      </c>
      <c r="L1341" s="443">
        <f>IF($J1324="Nso",0,VLOOKUP($A1321,'Class-9'!$B$9:$FL$108,74,0))</f>
        <v>0</v>
      </c>
      <c r="M1341" s="452">
        <f t="shared" si="134"/>
        <v>0</v>
      </c>
      <c r="N1341" s="443">
        <f t="shared" si="135"/>
        <v>0</v>
      </c>
      <c r="O1341" s="457" t="str">
        <f>IF($J1324="TC",0,IF($J1324="Nso",0,VLOOKUP($A1321,'Class-9'!$B$9:$FL$108,80,0)))</f>
        <v/>
      </c>
    </row>
    <row r="1342" spans="1:15" ht="48" customHeight="1">
      <c r="A1342" s="1138"/>
      <c r="B1342" s="417" t="s">
        <v>200</v>
      </c>
      <c r="C1342" s="1114" t="str">
        <f>'Class-9'!$CD$3</f>
        <v>SCIENCE</v>
      </c>
      <c r="D1342" s="1115"/>
      <c r="E1342" s="454">
        <f>IF($J1324="TC",0,IF($J1324="Nso",0,VLOOKUP($A1321,'Class-9'!$B$9:$FL$108,81,0)))</f>
        <v>0</v>
      </c>
      <c r="F1342" s="454">
        <f>IF($J1324="TC",0,IF($J1324="Nso",0,VLOOKUP($A1321,'Class-9'!$B$9:$FL$108,82,0)))</f>
        <v>0</v>
      </c>
      <c r="G1342" s="455">
        <f t="shared" si="132"/>
        <v>0</v>
      </c>
      <c r="H1342" s="456">
        <f>IF($J1324="TC",0,IF($J1324="Nso",0,VLOOKUP($A1321,'Class-9'!$B$9:$FL$108,84,0)))</f>
        <v>0</v>
      </c>
      <c r="I1342" s="454">
        <f>IF($J1324="TC",0,IF($J1324="Nso",0,VLOOKUP($A1321,'Class-9'!$B$9:$FL$108,85,0)))</f>
        <v>0</v>
      </c>
      <c r="J1342" s="455">
        <f t="shared" si="133"/>
        <v>0</v>
      </c>
      <c r="K1342" s="454">
        <f>IF($J1324="TC",0,IF($J1324="Nso",0,VLOOKUP($A1321,'Class-9'!$B$9:$FL$108,87,0)))</f>
        <v>0</v>
      </c>
      <c r="L1342" s="454">
        <f>IF($J1324="Nso",0,VLOOKUP($A1321,'Class-9'!$B$9:$FL$108,88,0))</f>
        <v>0</v>
      </c>
      <c r="M1342" s="455">
        <f t="shared" si="134"/>
        <v>0</v>
      </c>
      <c r="N1342" s="454">
        <f t="shared" si="135"/>
        <v>0</v>
      </c>
      <c r="O1342" s="459" t="str">
        <f>IF($J1324="TC",0,IF($J1324="Nso",0,VLOOKUP($A1321,'Class-9'!$B$9:$FL$108,94,0)))</f>
        <v/>
      </c>
    </row>
    <row r="1343" spans="1:15" ht="48" customHeight="1" thickBot="1">
      <c r="A1343" s="1138"/>
      <c r="B1343" s="417" t="s">
        <v>200</v>
      </c>
      <c r="C1343" s="1114" t="str">
        <f>'Class-9'!$CR$3</f>
        <v>SOCIAL SCIENCE</v>
      </c>
      <c r="D1343" s="1115"/>
      <c r="E1343" s="454">
        <f>IF($J1325="TC",0,IF($J1324="Nso",0,VLOOKUP($A1321,'Class-9'!$B$9:$FL$108,95,0)))</f>
        <v>0</v>
      </c>
      <c r="F1343" s="454">
        <f>IF($J1325="TC",0,IF($J1324="Nso",0,VLOOKUP($A1321,'Class-9'!$B$9:$FL$108,96,0)))</f>
        <v>0</v>
      </c>
      <c r="G1343" s="455">
        <f t="shared" si="132"/>
        <v>0</v>
      </c>
      <c r="H1343" s="456">
        <f>IF($J1325="TC",0,IF($J1324="Nso",0,VLOOKUP($A1321,'Class-9'!$B$9:$FL$108,98,0)))</f>
        <v>0</v>
      </c>
      <c r="I1343" s="454">
        <f>IF($J1325="TC",0,IF($J1324="Nso",0,VLOOKUP($A1321,'Class-9'!$B$9:$FL$108,99,0)))</f>
        <v>0</v>
      </c>
      <c r="J1343" s="455">
        <f t="shared" si="133"/>
        <v>0</v>
      </c>
      <c r="K1343" s="454">
        <f>IF($J1325="TC",0,IF($J1324="Nso",0,VLOOKUP($A1321,'Class-9'!$B$9:$FL$108,101,0)))</f>
        <v>0</v>
      </c>
      <c r="L1343" s="454">
        <f>IF($J1325="Nso",0,VLOOKUP($A1321,'Class-9'!$B$9:$FL$108,102,0))</f>
        <v>0</v>
      </c>
      <c r="M1343" s="455">
        <f t="shared" si="134"/>
        <v>0</v>
      </c>
      <c r="N1343" s="454">
        <f t="shared" si="135"/>
        <v>0</v>
      </c>
      <c r="O1343" s="459" t="str">
        <f>IF($J1325="TC",0,IF($J1324="Nso",0,VLOOKUP($A1321,'Class-9'!$B$9:$FL$108,108,0)))</f>
        <v/>
      </c>
    </row>
    <row r="1344" spans="1:15" ht="33.75" customHeight="1">
      <c r="A1344" s="1138"/>
      <c r="B1344" s="417" t="s">
        <v>200</v>
      </c>
      <c r="C1344" s="1116" t="s">
        <v>89</v>
      </c>
      <c r="D1344" s="1117"/>
      <c r="E1344" s="1118"/>
      <c r="F1344" s="1122" t="s">
        <v>90</v>
      </c>
      <c r="G1344" s="1123"/>
      <c r="H1344" s="1124" t="s">
        <v>91</v>
      </c>
      <c r="I1344" s="1125"/>
      <c r="J1344" s="1126" t="s">
        <v>47</v>
      </c>
      <c r="K1344" s="1127"/>
      <c r="L1344" s="415" t="s">
        <v>111</v>
      </c>
      <c r="M1344" s="1221" t="s">
        <v>45</v>
      </c>
      <c r="N1344" s="1222"/>
      <c r="O1344" s="416" t="s">
        <v>49</v>
      </c>
    </row>
    <row r="1345" spans="1:15" ht="33.75" customHeight="1" thickBot="1">
      <c r="A1345" s="1138"/>
      <c r="B1345" s="417" t="s">
        <v>200</v>
      </c>
      <c r="C1345" s="1119"/>
      <c r="D1345" s="1120"/>
      <c r="E1345" s="1121"/>
      <c r="F1345" s="1130">
        <f>IF($J1324="TC",0,IF($J1324="Nso",0,VLOOKUP($A1321,'Class-9'!$B$9:$FL$108,160,0)))</f>
        <v>0</v>
      </c>
      <c r="G1345" s="1131"/>
      <c r="H1345" s="1130">
        <f>IF($J1324="TC",0,IF($J1324="Nso",0,VLOOKUP($A1321,'Class-9'!$B$9:$FL$108,161,0)))</f>
        <v>0</v>
      </c>
      <c r="I1345" s="1131"/>
      <c r="J1345" s="1132">
        <f>IF($J1324="TC",0,IF($J1324="Nso",0,VLOOKUP($A1321,'Class-9'!$B$9:$FL$108,162,0)))</f>
        <v>0</v>
      </c>
      <c r="K1345" s="1133"/>
      <c r="L1345" s="259" t="str">
        <f>IF($J1324="TC",0,IF($J1324="Nso",0,VLOOKUP($A1321,'Class-9'!$B$9:$FL$108,163,0)))</f>
        <v/>
      </c>
      <c r="M1345" s="1223" t="str">
        <f>IF($J1324="TC","TC",IF($J1324="Nso","NSO",VLOOKUP($A1321,'Class-9'!$B$9:$FL$108,164,0)))</f>
        <v/>
      </c>
      <c r="N1345" s="1224"/>
      <c r="O1345" s="462" t="str">
        <f>IF($J1324="Nso",0,VLOOKUP($A1321,'Class-9'!$B$9:$FL$108,166,0))</f>
        <v/>
      </c>
    </row>
    <row r="1346" spans="1:15" ht="33.75" customHeight="1">
      <c r="A1346" s="1138"/>
      <c r="B1346" s="417" t="s">
        <v>200</v>
      </c>
      <c r="C1346" s="1061" t="s">
        <v>64</v>
      </c>
      <c r="D1346" s="1062"/>
      <c r="E1346" s="1062"/>
      <c r="F1346" s="1062"/>
      <c r="G1346" s="1062"/>
      <c r="H1346" s="1063"/>
      <c r="I1346" s="1064" t="s">
        <v>65</v>
      </c>
      <c r="J1346" s="1065"/>
      <c r="K1346" s="1065"/>
      <c r="L1346" s="460">
        <f>VLOOKUP($A1321,'Class-9'!$B$9:$FL$108,157,0)</f>
        <v>0</v>
      </c>
      <c r="M1346" s="1066" t="s">
        <v>121</v>
      </c>
      <c r="N1346" s="1067"/>
      <c r="O1346" s="1068"/>
    </row>
    <row r="1347" spans="1:15" ht="33.75" customHeight="1" thickBot="1">
      <c r="A1347" s="1138"/>
      <c r="B1347" s="417" t="s">
        <v>200</v>
      </c>
      <c r="C1347" s="1069" t="s">
        <v>60</v>
      </c>
      <c r="D1347" s="1070"/>
      <c r="E1347" s="1070"/>
      <c r="F1347" s="1071" t="s">
        <v>192</v>
      </c>
      <c r="G1347" s="1071"/>
      <c r="H1347" s="260" t="s">
        <v>53</v>
      </c>
      <c r="I1347" s="1072" t="s">
        <v>66</v>
      </c>
      <c r="J1347" s="1073"/>
      <c r="K1347" s="1073"/>
      <c r="L1347" s="461">
        <f>VLOOKUP($A1321,'Class-9'!$B$9:$FL$108,158,0)</f>
        <v>0</v>
      </c>
      <c r="M1347" s="1074" t="str">
        <f>IF($J1324="TC",0,IF($J1324="Nso",0,VLOOKUP($A1321,'Class-9'!$B$9:$FL$108,159,0)))</f>
        <v/>
      </c>
      <c r="N1347" s="1075"/>
      <c r="O1347" s="1076"/>
    </row>
    <row r="1348" spans="1:15" ht="33.75" customHeight="1">
      <c r="A1348" s="1138"/>
      <c r="B1348" s="417" t="s">
        <v>200</v>
      </c>
      <c r="C1348" s="1069"/>
      <c r="D1348" s="1070"/>
      <c r="E1348" s="1070"/>
      <c r="F1348" s="1071"/>
      <c r="G1348" s="1071"/>
      <c r="H1348" s="261" t="s">
        <v>119</v>
      </c>
      <c r="I1348" s="1077" t="s">
        <v>67</v>
      </c>
      <c r="J1348" s="1078"/>
      <c r="K1348" s="1078"/>
      <c r="L1348" s="1079">
        <f>IF($J1324="TC","Transferred",IF($J1324="Nso","NameSeparated",VLOOKUP($A1321,'Class-9'!$B$9:$FL$108,167,0)))</f>
        <v>0</v>
      </c>
      <c r="M1348" s="1079"/>
      <c r="N1348" s="1079"/>
      <c r="O1348" s="1080"/>
    </row>
    <row r="1349" spans="1:15" ht="33.75" customHeight="1">
      <c r="A1349" s="1138"/>
      <c r="B1349" s="417" t="s">
        <v>200</v>
      </c>
      <c r="C1349" s="1081" t="str">
        <f>'Class-9'!$DF$3</f>
        <v>Foundation Of Information Tech.</v>
      </c>
      <c r="D1349" s="1082"/>
      <c r="E1349" s="1083"/>
      <c r="F1349" s="1217" t="str">
        <f>IF($J1324="TC",0,IF($J1324="Nso",0,VLOOKUP($A1321,'Class-9'!$B$9:$GP$108,185,0)))</f>
        <v>0/200</v>
      </c>
      <c r="G1349" s="1217"/>
      <c r="H1349" s="463" t="str">
        <f>IF($J1324="TC",0,IF($J1324="Nso",0,VLOOKUP($A1321,'Class-9'!$B$9:$GP$108,120,0)))</f>
        <v/>
      </c>
      <c r="I1349" s="1085" t="s">
        <v>79</v>
      </c>
      <c r="J1349" s="1086"/>
      <c r="K1349" s="1086"/>
      <c r="L1349" s="1087">
        <f>'Class-9'!$T$2</f>
        <v>44676</v>
      </c>
      <c r="M1349" s="1088"/>
      <c r="N1349" s="1088"/>
      <c r="O1349" s="1089"/>
    </row>
    <row r="1350" spans="1:15" ht="33.75" customHeight="1">
      <c r="A1350" s="1138"/>
      <c r="B1350" s="417" t="s">
        <v>200</v>
      </c>
      <c r="C1350" s="1090" t="str">
        <f>'Class-9'!$DR$3</f>
        <v>Health &amp; Phy. Edu.</v>
      </c>
      <c r="D1350" s="1084"/>
      <c r="E1350" s="1084"/>
      <c r="F1350" s="1207" t="str">
        <f>IF($J1324="TC",0,IF($J1324="Nso",0,VLOOKUP($A1321,'Class-9'!$B$9:$GP$108,189,0)))</f>
        <v>0/200</v>
      </c>
      <c r="G1350" s="1208"/>
      <c r="H1350" s="463" t="str">
        <f>IF($J1324="TC",0,IF($J1324="Nso",0,VLOOKUP($A1321,'Class-9'!$B$9:$GP$108,132,0)))</f>
        <v/>
      </c>
      <c r="I1350" s="1091"/>
      <c r="J1350" s="1092"/>
      <c r="K1350" s="1092"/>
      <c r="L1350" s="1092"/>
      <c r="M1350" s="1092"/>
      <c r="N1350" s="1092"/>
      <c r="O1350" s="1093"/>
    </row>
    <row r="1351" spans="1:15" ht="33.75" customHeight="1">
      <c r="A1351" s="1138"/>
      <c r="B1351" s="417" t="s">
        <v>200</v>
      </c>
      <c r="C1351" s="1028" t="str">
        <f>'Class-9'!$ED$3</f>
        <v>S.U.P.W.</v>
      </c>
      <c r="D1351" s="1029"/>
      <c r="E1351" s="1029"/>
      <c r="F1351" s="1207" t="str">
        <f>IF($J1324="TC",0,IF($J1324="Nso",0,VLOOKUP($A1321,'Class-9'!$B$9:$GP$108,193,0)))</f>
        <v>0/100</v>
      </c>
      <c r="G1351" s="1208"/>
      <c r="H1351" s="463" t="str">
        <f>IF($J1324="TC",0,IF($J1324="Nso",0,VLOOKUP($A1321,'Class-9'!$B$9:$GP$108,138,0)))</f>
        <v/>
      </c>
      <c r="I1351" s="1094"/>
      <c r="J1351" s="1095"/>
      <c r="K1351" s="1095"/>
      <c r="L1351" s="1095"/>
      <c r="M1351" s="1095"/>
      <c r="N1351" s="1095"/>
      <c r="O1351" s="1096"/>
    </row>
    <row r="1352" spans="1:15" ht="33.75" customHeight="1">
      <c r="A1352" s="1138"/>
      <c r="B1352" s="417" t="s">
        <v>200</v>
      </c>
      <c r="C1352" s="1028" t="str">
        <f>'Class-9'!$EJ$3</f>
        <v>ART EDUCATION</v>
      </c>
      <c r="D1352" s="1029"/>
      <c r="E1352" s="1029"/>
      <c r="F1352" s="1207" t="str">
        <f>IF($J1323="TC",0,IF($J1323="Nso",0,VLOOKUP($A1321,'Class-9'!$B$9:$GP$108,197,0)))</f>
        <v>0/100</v>
      </c>
      <c r="G1352" s="1208"/>
      <c r="H1352" s="463" t="str">
        <f>IF($J1323="TC",0,IF($J1323="Nso",0,VLOOKUP($A1321,'Class-9'!$B$9:$GP$108,144,0)))</f>
        <v/>
      </c>
      <c r="I1352" s="1032" t="s">
        <v>92</v>
      </c>
      <c r="J1352" s="1033"/>
      <c r="K1352" s="1033"/>
      <c r="L1352" s="1033"/>
      <c r="M1352" s="1033"/>
      <c r="N1352" s="1033"/>
      <c r="O1352" s="1034"/>
    </row>
    <row r="1353" spans="1:15" ht="33.75" customHeight="1" thickBot="1">
      <c r="A1353" s="1138"/>
      <c r="B1353" s="417" t="s">
        <v>200</v>
      </c>
      <c r="C1353" s="1035" t="str">
        <f>'Class-9'!$EP$3</f>
        <v>H &amp; C RAJ</v>
      </c>
      <c r="D1353" s="1036"/>
      <c r="E1353" s="1036"/>
      <c r="F1353" s="1209" t="str">
        <f>IF($J1324="TC",0,IF($J1324="Nso",0,VLOOKUP($A1321,'Class-9'!$B$9:$GU$108,201,0)))</f>
        <v>0/200</v>
      </c>
      <c r="G1353" s="1210"/>
      <c r="H1353" s="464" t="str">
        <f>IF($J1324="TC",0,IF($J1324="Nso",0,VLOOKUP($A1321,'Class-9'!$B$9:$GU$108,156,0)))</f>
        <v/>
      </c>
      <c r="I1353" s="1032" t="s">
        <v>73</v>
      </c>
      <c r="J1353" s="1033"/>
      <c r="K1353" s="1033"/>
      <c r="L1353" s="1033"/>
      <c r="M1353" s="1033"/>
      <c r="N1353" s="1033"/>
      <c r="O1353" s="1034"/>
    </row>
    <row r="1354" spans="1:15" ht="33.75" customHeight="1">
      <c r="A1354" s="1138"/>
      <c r="B1354" s="417" t="s">
        <v>200</v>
      </c>
      <c r="C1354" s="1046" t="s">
        <v>204</v>
      </c>
      <c r="D1354" s="1047"/>
      <c r="E1354" s="1048"/>
      <c r="F1354" s="1211" t="s">
        <v>205</v>
      </c>
      <c r="G1354" s="1212"/>
      <c r="H1354" s="465" t="s">
        <v>34</v>
      </c>
      <c r="I1354" s="1039" t="s">
        <v>74</v>
      </c>
      <c r="J1354" s="1033"/>
      <c r="K1354" s="1033"/>
      <c r="L1354" s="1033"/>
      <c r="M1354" s="1033"/>
      <c r="N1354" s="1033"/>
      <c r="O1354" s="1034"/>
    </row>
    <row r="1355" spans="1:15" ht="33.75" customHeight="1">
      <c r="A1355" s="1138"/>
      <c r="B1355" s="417" t="s">
        <v>200</v>
      </c>
      <c r="C1355" s="1049"/>
      <c r="D1355" s="1050"/>
      <c r="E1355" s="1051"/>
      <c r="F1355" s="1213" t="s">
        <v>206</v>
      </c>
      <c r="G1355" s="1214"/>
      <c r="H1355" s="466" t="s">
        <v>203</v>
      </c>
      <c r="I1355" s="1040" t="s">
        <v>75</v>
      </c>
      <c r="J1355" s="1041"/>
      <c r="K1355" s="1041"/>
      <c r="L1355" s="1041"/>
      <c r="M1355" s="1041"/>
      <c r="N1355" s="1041"/>
      <c r="O1355" s="1042"/>
    </row>
    <row r="1356" spans="1:15" ht="33.75" customHeight="1">
      <c r="A1356" s="1138"/>
      <c r="B1356" s="417" t="s">
        <v>200</v>
      </c>
      <c r="C1356" s="1049"/>
      <c r="D1356" s="1050"/>
      <c r="E1356" s="1051"/>
      <c r="F1356" s="1213" t="s">
        <v>210</v>
      </c>
      <c r="G1356" s="1214"/>
      <c r="H1356" s="466" t="s">
        <v>68</v>
      </c>
      <c r="I1356" s="1043"/>
      <c r="J1356" s="1044"/>
      <c r="K1356" s="1044"/>
      <c r="L1356" s="1044"/>
      <c r="M1356" s="1044"/>
      <c r="N1356" s="1044"/>
      <c r="O1356" s="1045"/>
    </row>
    <row r="1357" spans="1:15" ht="33.75" customHeight="1">
      <c r="A1357" s="1138"/>
      <c r="B1357" s="417" t="s">
        <v>200</v>
      </c>
      <c r="C1357" s="1049"/>
      <c r="D1357" s="1050"/>
      <c r="E1357" s="1051"/>
      <c r="F1357" s="1213" t="s">
        <v>211</v>
      </c>
      <c r="G1357" s="1214"/>
      <c r="H1357" s="466" t="s">
        <v>69</v>
      </c>
      <c r="I1357" s="1043"/>
      <c r="J1357" s="1044"/>
      <c r="K1357" s="1044"/>
      <c r="L1357" s="1044"/>
      <c r="M1357" s="1044"/>
      <c r="N1357" s="1044"/>
      <c r="O1357" s="1045"/>
    </row>
    <row r="1358" spans="1:15" ht="33.75" customHeight="1">
      <c r="A1358" s="1138"/>
      <c r="B1358" s="417" t="s">
        <v>200</v>
      </c>
      <c r="C1358" s="1049"/>
      <c r="D1358" s="1050"/>
      <c r="E1358" s="1051"/>
      <c r="F1358" s="1213" t="s">
        <v>120</v>
      </c>
      <c r="G1358" s="1214"/>
      <c r="H1358" s="466" t="s">
        <v>71</v>
      </c>
      <c r="I1358" s="1022" t="s">
        <v>93</v>
      </c>
      <c r="J1358" s="1023"/>
      <c r="K1358" s="1023"/>
      <c r="L1358" s="1023"/>
      <c r="M1358" s="1023"/>
      <c r="N1358" s="1023"/>
      <c r="O1358" s="1024"/>
    </row>
    <row r="1359" spans="1:15" ht="33.75" customHeight="1" thickBot="1">
      <c r="A1359" s="1138"/>
      <c r="B1359" s="418" t="s">
        <v>200</v>
      </c>
      <c r="C1359" s="1052"/>
      <c r="D1359" s="1053"/>
      <c r="E1359" s="1054"/>
      <c r="F1359" s="1215" t="s">
        <v>208</v>
      </c>
      <c r="G1359" s="1216"/>
      <c r="H1359" s="467" t="s">
        <v>70</v>
      </c>
      <c r="I1359" s="1025"/>
      <c r="J1359" s="1026"/>
      <c r="K1359" s="1026"/>
      <c r="L1359" s="1026"/>
      <c r="M1359" s="1026"/>
      <c r="N1359" s="1026"/>
      <c r="O1359" s="1027"/>
    </row>
    <row r="1360" spans="1:15" ht="121.5" customHeight="1" thickTop="1">
      <c r="A1360" s="437" t="s">
        <v>191</v>
      </c>
    </row>
    <row r="1361" spans="1:16" ht="24.75" customHeight="1" thickBot="1">
      <c r="A1361" s="471">
        <f>A1321+1</f>
        <v>35</v>
      </c>
      <c r="B1361" s="1137" t="s">
        <v>56</v>
      </c>
      <c r="C1361" s="1137"/>
      <c r="D1361" s="1137"/>
      <c r="E1361" s="1137"/>
      <c r="F1361" s="1137"/>
      <c r="G1361" s="1137"/>
      <c r="H1361" s="1137"/>
      <c r="I1361" s="1137"/>
      <c r="J1361" s="1137"/>
      <c r="K1361" s="1137"/>
      <c r="L1361" s="1137"/>
      <c r="M1361" s="1137"/>
      <c r="N1361" s="1137"/>
      <c r="O1361" s="1137"/>
    </row>
    <row r="1362" spans="1:16" s="430" customFormat="1" ht="66" customHeight="1" thickTop="1">
      <c r="A1362" s="1138"/>
      <c r="B1362" s="1139"/>
      <c r="C1362" s="1140"/>
      <c r="D1362" s="1225" t="str">
        <f>Master!$E$8</f>
        <v>Govt. Sr. Secondary School Raimalwada</v>
      </c>
      <c r="E1362" s="1226"/>
      <c r="F1362" s="1226"/>
      <c r="G1362" s="1226"/>
      <c r="H1362" s="1226"/>
      <c r="I1362" s="1226"/>
      <c r="J1362" s="1226"/>
      <c r="K1362" s="1226"/>
      <c r="L1362" s="1226"/>
      <c r="M1362" s="1226"/>
      <c r="N1362" s="1226"/>
      <c r="O1362" s="1227"/>
    </row>
    <row r="1363" spans="1:16" ht="26.25" customHeight="1" thickBot="1">
      <c r="A1363" s="1138"/>
      <c r="B1363" s="1141"/>
      <c r="C1363" s="1142"/>
      <c r="D1363" s="1146" t="str">
        <f>Master!$E$11</f>
        <v>P.S.-Bapini (Jodhpur)</v>
      </c>
      <c r="E1363" s="1147"/>
      <c r="F1363" s="1147"/>
      <c r="G1363" s="1147"/>
      <c r="H1363" s="1147"/>
      <c r="I1363" s="1147"/>
      <c r="J1363" s="1147"/>
      <c r="K1363" s="1147"/>
      <c r="L1363" s="1147"/>
      <c r="M1363" s="1147"/>
      <c r="N1363" s="1147"/>
      <c r="O1363" s="1148"/>
    </row>
    <row r="1364" spans="1:16" ht="21.75" customHeight="1">
      <c r="A1364" s="1138"/>
      <c r="B1364" s="262"/>
      <c r="C1364" s="1149" t="s">
        <v>183</v>
      </c>
      <c r="D1364" s="1150"/>
      <c r="E1364" s="1150"/>
      <c r="F1364" s="1150"/>
      <c r="G1364" s="1151"/>
      <c r="H1364" s="1158" t="s">
        <v>156</v>
      </c>
      <c r="I1364" s="1158"/>
      <c r="J1364" s="1161">
        <f>VLOOKUP($A1361,'Class-9'!$B$9:$K$108,6)</f>
        <v>0</v>
      </c>
      <c r="K1364" s="1162"/>
      <c r="L1364" s="1167" t="s">
        <v>76</v>
      </c>
      <c r="M1364" s="1168"/>
      <c r="N1364" s="1169" t="str">
        <f>Master!$E$14</f>
        <v>08151106901</v>
      </c>
      <c r="O1364" s="1170"/>
    </row>
    <row r="1365" spans="1:16" ht="21.75" customHeight="1">
      <c r="A1365" s="1138"/>
      <c r="B1365" s="37"/>
      <c r="C1365" s="1152"/>
      <c r="D1365" s="1153"/>
      <c r="E1365" s="1153"/>
      <c r="F1365" s="1153"/>
      <c r="G1365" s="1154"/>
      <c r="H1365" s="1159"/>
      <c r="I1365" s="1159"/>
      <c r="J1365" s="1163"/>
      <c r="K1365" s="1164"/>
      <c r="L1365" s="1171" t="s">
        <v>72</v>
      </c>
      <c r="M1365" s="1172"/>
      <c r="N1365" s="1172"/>
      <c r="O1365" s="1173"/>
      <c r="P1365" s="104" t="s">
        <v>191</v>
      </c>
    </row>
    <row r="1366" spans="1:16" ht="21.75" customHeight="1" thickBot="1">
      <c r="A1366" s="1138"/>
      <c r="B1366" s="37"/>
      <c r="C1366" s="1155"/>
      <c r="D1366" s="1156"/>
      <c r="E1366" s="1156"/>
      <c r="F1366" s="1156"/>
      <c r="G1366" s="1157"/>
      <c r="H1366" s="1160"/>
      <c r="I1366" s="1160"/>
      <c r="J1366" s="1165"/>
      <c r="K1366" s="1166"/>
      <c r="L1366" s="1174" t="s">
        <v>57</v>
      </c>
      <c r="M1366" s="1175"/>
      <c r="N1366" s="1176" t="str">
        <f>Master!$E$6</f>
        <v>2021-22</v>
      </c>
      <c r="O1366" s="1177"/>
    </row>
    <row r="1367" spans="1:16" ht="33.75" customHeight="1">
      <c r="A1367" s="1138"/>
      <c r="B1367" s="417" t="s">
        <v>200</v>
      </c>
      <c r="C1367" s="1228" t="s">
        <v>22</v>
      </c>
      <c r="D1367" s="1229"/>
      <c r="E1367" s="1229"/>
      <c r="F1367" s="1230"/>
      <c r="G1367" s="438" t="s">
        <v>181</v>
      </c>
      <c r="H1367" s="1231">
        <f>VLOOKUP($A1361,'Class-9'!$B$9:$FL$108,4,0)</f>
        <v>0</v>
      </c>
      <c r="I1367" s="1231"/>
      <c r="J1367" s="1231"/>
      <c r="K1367" s="1231"/>
      <c r="L1367" s="1231"/>
      <c r="M1367" s="1231"/>
      <c r="N1367" s="1231"/>
      <c r="O1367" s="1232"/>
    </row>
    <row r="1368" spans="1:16" ht="33.75" customHeight="1">
      <c r="A1368" s="1138"/>
      <c r="B1368" s="417" t="s">
        <v>200</v>
      </c>
      <c r="C1368" s="1233" t="s">
        <v>24</v>
      </c>
      <c r="D1368" s="1234"/>
      <c r="E1368" s="1234"/>
      <c r="F1368" s="1235"/>
      <c r="G1368" s="439" t="s">
        <v>181</v>
      </c>
      <c r="H1368" s="1236">
        <f>VLOOKUP($A1361,'Class-9'!$B$9:$FL$108,7,0)</f>
        <v>0</v>
      </c>
      <c r="I1368" s="1236"/>
      <c r="J1368" s="1236"/>
      <c r="K1368" s="1236"/>
      <c r="L1368" s="1236"/>
      <c r="M1368" s="1236"/>
      <c r="N1368" s="1236"/>
      <c r="O1368" s="1237"/>
    </row>
    <row r="1369" spans="1:16" ht="33.75" customHeight="1">
      <c r="A1369" s="1138"/>
      <c r="B1369" s="417" t="s">
        <v>200</v>
      </c>
      <c r="C1369" s="1233" t="s">
        <v>25</v>
      </c>
      <c r="D1369" s="1234"/>
      <c r="E1369" s="1234"/>
      <c r="F1369" s="1235"/>
      <c r="G1369" s="439" t="s">
        <v>181</v>
      </c>
      <c r="H1369" s="1236">
        <f>VLOOKUP($A1361,'Class-9'!$B$9:$FL$108,8,0)</f>
        <v>0</v>
      </c>
      <c r="I1369" s="1236"/>
      <c r="J1369" s="1236"/>
      <c r="K1369" s="1236"/>
      <c r="L1369" s="1236"/>
      <c r="M1369" s="1236"/>
      <c r="N1369" s="1236"/>
      <c r="O1369" s="1237"/>
    </row>
    <row r="1370" spans="1:16" ht="33.75" customHeight="1">
      <c r="A1370" s="1138"/>
      <c r="B1370" s="417" t="s">
        <v>200</v>
      </c>
      <c r="C1370" s="1233" t="s">
        <v>58</v>
      </c>
      <c r="D1370" s="1234"/>
      <c r="E1370" s="1234"/>
      <c r="F1370" s="1235"/>
      <c r="G1370" s="439" t="s">
        <v>181</v>
      </c>
      <c r="H1370" s="1236">
        <f>VLOOKUP($A1361,'Class-9'!$B$9:$FL$108,9,0)</f>
        <v>0</v>
      </c>
      <c r="I1370" s="1236"/>
      <c r="J1370" s="1236"/>
      <c r="K1370" s="1236"/>
      <c r="L1370" s="1236"/>
      <c r="M1370" s="1236"/>
      <c r="N1370" s="1236"/>
      <c r="O1370" s="1237"/>
    </row>
    <row r="1371" spans="1:16" ht="33.75" customHeight="1">
      <c r="A1371" s="1138"/>
      <c r="B1371" s="417" t="s">
        <v>200</v>
      </c>
      <c r="C1371" s="1233" t="s">
        <v>59</v>
      </c>
      <c r="D1371" s="1234"/>
      <c r="E1371" s="1234"/>
      <c r="F1371" s="1235"/>
      <c r="G1371" s="439" t="s">
        <v>181</v>
      </c>
      <c r="H1371" s="1238" t="str">
        <f>CONCATENATE('Class-9'!$G$4,'Class-9'!$J$4)</f>
        <v>9(A)</v>
      </c>
      <c r="I1371" s="1236"/>
      <c r="J1371" s="1236"/>
      <c r="K1371" s="1236"/>
      <c r="L1371" s="1236"/>
      <c r="M1371" s="1236"/>
      <c r="N1371" s="1236"/>
      <c r="O1371" s="1237"/>
    </row>
    <row r="1372" spans="1:16" ht="33.75" customHeight="1" thickBot="1">
      <c r="A1372" s="1138"/>
      <c r="B1372" s="417" t="s">
        <v>200</v>
      </c>
      <c r="C1372" s="1239" t="s">
        <v>27</v>
      </c>
      <c r="D1372" s="1240"/>
      <c r="E1372" s="1240"/>
      <c r="F1372" s="1241"/>
      <c r="G1372" s="440" t="s">
        <v>181</v>
      </c>
      <c r="H1372" s="1242">
        <f>VLOOKUP($A1361,'Class-9'!$B$9:$FL$108,10,0)</f>
        <v>0</v>
      </c>
      <c r="I1372" s="1242"/>
      <c r="J1372" s="1242"/>
      <c r="K1372" s="1242"/>
      <c r="L1372" s="1242"/>
      <c r="M1372" s="1242"/>
      <c r="N1372" s="1242"/>
      <c r="O1372" s="1243"/>
    </row>
    <row r="1373" spans="1:16" ht="33.75" customHeight="1">
      <c r="A1373" s="1138"/>
      <c r="B1373" s="417" t="s">
        <v>200</v>
      </c>
      <c r="C1373" s="1244" t="s">
        <v>60</v>
      </c>
      <c r="D1373" s="1245"/>
      <c r="E1373" s="1248" t="s">
        <v>81</v>
      </c>
      <c r="F1373" s="1248" t="s">
        <v>82</v>
      </c>
      <c r="G1373" s="1250" t="s">
        <v>32</v>
      </c>
      <c r="H1373" s="1252" t="s">
        <v>61</v>
      </c>
      <c r="I1373" s="1252"/>
      <c r="J1373" s="1253"/>
      <c r="K1373" s="1254" t="s">
        <v>97</v>
      </c>
      <c r="L1373" s="1255"/>
      <c r="M1373" s="1256"/>
      <c r="N1373" s="1248" t="s">
        <v>88</v>
      </c>
      <c r="O1373" s="1218" t="s">
        <v>118</v>
      </c>
    </row>
    <row r="1374" spans="1:16" ht="33.75" customHeight="1">
      <c r="A1374" s="1138"/>
      <c r="B1374" s="417" t="s">
        <v>200</v>
      </c>
      <c r="C1374" s="1246"/>
      <c r="D1374" s="1247"/>
      <c r="E1374" s="1249"/>
      <c r="F1374" s="1249"/>
      <c r="G1374" s="1251"/>
      <c r="H1374" s="468" t="s">
        <v>31</v>
      </c>
      <c r="I1374" s="470" t="s">
        <v>194</v>
      </c>
      <c r="J1374" s="469" t="s">
        <v>32</v>
      </c>
      <c r="K1374" s="468" t="s">
        <v>31</v>
      </c>
      <c r="L1374" s="470" t="s">
        <v>194</v>
      </c>
      <c r="M1374" s="469" t="s">
        <v>32</v>
      </c>
      <c r="N1374" s="1249"/>
      <c r="O1374" s="1219"/>
    </row>
    <row r="1375" spans="1:16" ht="48" customHeight="1" thickBot="1">
      <c r="A1375" s="1138"/>
      <c r="B1375" s="417" t="s">
        <v>200</v>
      </c>
      <c r="C1375" s="1102" t="s">
        <v>62</v>
      </c>
      <c r="D1375" s="1103"/>
      <c r="E1375" s="441">
        <f>'Class-9'!$L$7</f>
        <v>10</v>
      </c>
      <c r="F1375" s="441">
        <f>'Class-9'!$M$7</f>
        <v>10</v>
      </c>
      <c r="G1375" s="442">
        <f>SUM(E1375:F1375)</f>
        <v>20</v>
      </c>
      <c r="H1375" s="441">
        <f>'Class-9'!$O$7</f>
        <v>24</v>
      </c>
      <c r="I1375" s="441">
        <f>'Class-9'!$P$7</f>
        <v>6</v>
      </c>
      <c r="J1375" s="442">
        <f>SUM(H1375:I1375)</f>
        <v>30</v>
      </c>
      <c r="K1375" s="441">
        <f>'Class-9'!$R$7</f>
        <v>40</v>
      </c>
      <c r="L1375" s="441">
        <f>'Class-9'!$S$7</f>
        <v>10</v>
      </c>
      <c r="M1375" s="442">
        <f>SUM(K1375:L1375)</f>
        <v>50</v>
      </c>
      <c r="N1375" s="441">
        <f>SUM(G1375,J1375,M1375)</f>
        <v>100</v>
      </c>
      <c r="O1375" s="1220"/>
    </row>
    <row r="1376" spans="1:16" ht="48" customHeight="1">
      <c r="A1376" s="1138"/>
      <c r="B1376" s="417" t="s">
        <v>200</v>
      </c>
      <c r="C1376" s="1104" t="str">
        <f>'Class-9'!$L$3</f>
        <v>HINDI</v>
      </c>
      <c r="D1376" s="1105"/>
      <c r="E1376" s="443">
        <f>IF($J1364="TC",0,IF($J1364="Nso",0,VLOOKUP($A1361,'Class-9'!$B$9:$FL$108,11,0)))</f>
        <v>0</v>
      </c>
      <c r="F1376" s="443">
        <f>IF($J1364="TC",0,IF($J1364="Nso",0,VLOOKUP($A1361,'Class-9'!$B$9:$FL$108,12,0)))</f>
        <v>0</v>
      </c>
      <c r="G1376" s="444">
        <f t="shared" ref="G1376:G1383" si="136">SUM(E1376:F1376)</f>
        <v>0</v>
      </c>
      <c r="H1376" s="443">
        <f>IF($J1364="TC",0,IF($J1364="Nso",0,VLOOKUP($A1361,'Class-9'!$B$9:$FL$108,14,0)))</f>
        <v>0</v>
      </c>
      <c r="I1376" s="443">
        <f>IF($J1364="TC",0,IF($J1364="Nso",0,VLOOKUP($A1361,'Class-9'!$B$9:$FL$108,15,0)))</f>
        <v>0</v>
      </c>
      <c r="J1376" s="444">
        <f t="shared" ref="J1376:J1383" si="137">SUM(H1376:I1376)</f>
        <v>0</v>
      </c>
      <c r="K1376" s="443">
        <f>IF($J1364="TC",0,IF($J1364="Nso",0,VLOOKUP($A1361,'Class-9'!$B$9:$FL$108,17,0)))</f>
        <v>0</v>
      </c>
      <c r="L1376" s="443">
        <f>IF($J1364="Nso",0,VLOOKUP($A1361,'Class-9'!$B$9:$FL$108,18,0))</f>
        <v>0</v>
      </c>
      <c r="M1376" s="444">
        <f t="shared" ref="M1376:M1383" si="138">SUM(K1376:L1376)</f>
        <v>0</v>
      </c>
      <c r="N1376" s="443">
        <f t="shared" ref="N1376:N1383" si="139">SUM(G1376,J1376,M1376)</f>
        <v>0</v>
      </c>
      <c r="O1376" s="457" t="str">
        <f>IF($J1364="TC",0,IF($J1364="Nso",0,VLOOKUP($A1361,'Class-9'!$B$9:$FL$108,24,0)))</f>
        <v/>
      </c>
    </row>
    <row r="1377" spans="1:15" ht="48" customHeight="1" thickBot="1">
      <c r="A1377" s="1138"/>
      <c r="B1377" s="417" t="s">
        <v>200</v>
      </c>
      <c r="C1377" s="1106" t="str">
        <f>'Class-9'!$Z$3</f>
        <v>ENGLISH</v>
      </c>
      <c r="D1377" s="1107"/>
      <c r="E1377" s="445">
        <f>IF($J1364="TC",0,IF($J1364="Nso",0,VLOOKUP($A1361,'Class-9'!$B$9:$FL$108,25,0)))</f>
        <v>0</v>
      </c>
      <c r="F1377" s="445">
        <f>IF($J1364="TC",0,IF($J1364="Nso",0,VLOOKUP($A1361,'Class-9'!$B$9:$FL$108,26,0)))</f>
        <v>0</v>
      </c>
      <c r="G1377" s="446">
        <f t="shared" si="136"/>
        <v>0</v>
      </c>
      <c r="H1377" s="447">
        <f>IF($J1364="TC",0,IF($J1364="Nso",0,VLOOKUP($A1361,'Class-9'!$B$9:$FL$108,28,0)))</f>
        <v>0</v>
      </c>
      <c r="I1377" s="445">
        <f>IF($J1364="TC",0,IF($J1364="Nso",0,VLOOKUP($A1361,'Class-9'!$B$9:$FL$108,29,0)))</f>
        <v>0</v>
      </c>
      <c r="J1377" s="446">
        <f t="shared" si="137"/>
        <v>0</v>
      </c>
      <c r="K1377" s="445">
        <f>IF($J1364="TC",0,IF($J1364="Nso",0,VLOOKUP($A1361,'Class-9'!$B$9:$FL$108,31,0)))</f>
        <v>0</v>
      </c>
      <c r="L1377" s="445">
        <f>IF($J1364="Nso",0,VLOOKUP($A1361,'Class-9'!$B$9:$FL$108,32,0))</f>
        <v>0</v>
      </c>
      <c r="M1377" s="446">
        <f t="shared" si="138"/>
        <v>0</v>
      </c>
      <c r="N1377" s="445">
        <f t="shared" si="139"/>
        <v>0</v>
      </c>
      <c r="O1377" s="458" t="str">
        <f>IF($J1364="TC",0,IF($J1364="Nso",0,VLOOKUP($A1361,'Class-9'!$B$9:$FL$108,38,0)))</f>
        <v/>
      </c>
    </row>
    <row r="1378" spans="1:15" ht="48" customHeight="1" thickBot="1">
      <c r="A1378" s="1138"/>
      <c r="B1378" s="417" t="s">
        <v>200</v>
      </c>
      <c r="C1378" s="1108" t="s">
        <v>62</v>
      </c>
      <c r="D1378" s="1109"/>
      <c r="E1378" s="448">
        <f>'Class-9'!$AN$7</f>
        <v>20</v>
      </c>
      <c r="F1378" s="448">
        <f>'Class-9'!$AO$7</f>
        <v>20</v>
      </c>
      <c r="G1378" s="449">
        <f t="shared" si="136"/>
        <v>40</v>
      </c>
      <c r="H1378" s="448">
        <f>'Class-9'!$AQ$7</f>
        <v>48</v>
      </c>
      <c r="I1378" s="448">
        <f>'Class-9'!$AR$7</f>
        <v>12</v>
      </c>
      <c r="J1378" s="449">
        <f t="shared" si="137"/>
        <v>60</v>
      </c>
      <c r="K1378" s="448">
        <f>'Class-9'!$AT$7</f>
        <v>80</v>
      </c>
      <c r="L1378" s="448">
        <f>'Class-9'!$AU$7</f>
        <v>20</v>
      </c>
      <c r="M1378" s="449">
        <f t="shared" si="138"/>
        <v>100</v>
      </c>
      <c r="N1378" s="448">
        <f t="shared" si="139"/>
        <v>200</v>
      </c>
      <c r="O1378" s="427" t="s">
        <v>201</v>
      </c>
    </row>
    <row r="1379" spans="1:15" ht="48" customHeight="1">
      <c r="A1379" s="1138"/>
      <c r="B1379" s="417" t="s">
        <v>200</v>
      </c>
      <c r="C1379" s="1110" t="str">
        <f>'Class-9'!$AN$3</f>
        <v>SANSKRIT-I</v>
      </c>
      <c r="D1379" s="1111"/>
      <c r="E1379" s="443">
        <f>IF($J1364="TC",0,IF($J1364="Nso",0,VLOOKUP($A1361,'Class-9'!$B$9:$FL$108,39,0)))</f>
        <v>0</v>
      </c>
      <c r="F1379" s="443">
        <f>IF($J1364="TC",0,IF($J1364="TC",0,IF($J1364="Nso",0,VLOOKUP($A1361,'Class-9'!$B$9:$FL$108,40,0))))</f>
        <v>0</v>
      </c>
      <c r="G1379" s="450">
        <f t="shared" si="136"/>
        <v>0</v>
      </c>
      <c r="H1379" s="451">
        <f>IF($J1364="TC",0,IF($J1364="Nso",0,VLOOKUP($A1361,'Class-9'!$B$9:$FL$108,42,0)))</f>
        <v>0</v>
      </c>
      <c r="I1379" s="443">
        <f>IF($J1364="TC",0,IF($J1364="Nso",0,VLOOKUP($A1361,'Class-9'!$B$9:$FL$108,43,0)))</f>
        <v>0</v>
      </c>
      <c r="J1379" s="450">
        <f t="shared" si="137"/>
        <v>0</v>
      </c>
      <c r="K1379" s="443">
        <f>IF($J1364="TC",0,IF($J1364="Nso",0,VLOOKUP($A1361,'Class-9'!$B$9:$FL$108,45,0)))</f>
        <v>0</v>
      </c>
      <c r="L1379" s="443">
        <f>IF($J1364="Nso",0,VLOOKUP($A1361,'Class-9'!$B$9:$FL$108,46,0))</f>
        <v>0</v>
      </c>
      <c r="M1379" s="450">
        <f t="shared" si="138"/>
        <v>0</v>
      </c>
      <c r="N1379" s="443">
        <f t="shared" si="139"/>
        <v>0</v>
      </c>
      <c r="O1379" s="457" t="str">
        <f>IF($J1364="TC",0,IF($J1364="Nso",0,VLOOKUP($A1361,'Class-9'!$B$9:$FL$108,52,0)))</f>
        <v/>
      </c>
    </row>
    <row r="1380" spans="1:15" ht="48" customHeight="1">
      <c r="A1380" s="1138"/>
      <c r="B1380" s="417" t="s">
        <v>200</v>
      </c>
      <c r="C1380" s="1112" t="str">
        <f>'Class-9'!$BB$3</f>
        <v>SANSKRIT-II</v>
      </c>
      <c r="D1380" s="1113"/>
      <c r="E1380" s="443">
        <f>IF($J1364="TC",0,IF($J1364="Nso",0,VLOOKUP($A1361,'Class-9'!$B$9:$FL$108,53,0)))</f>
        <v>0</v>
      </c>
      <c r="F1380" s="443">
        <f>IF($J1364="TC",0,IF($J1364="Nso",0,VLOOKUP($A1361,'Class-9'!$B$9:$FL$108,54,0)))</f>
        <v>0</v>
      </c>
      <c r="G1380" s="452">
        <f t="shared" si="136"/>
        <v>0</v>
      </c>
      <c r="H1380" s="453">
        <f>IF($J1364="TC",0,IF($J1364="Nso",0,VLOOKUP($A1361,'Class-9'!$B$9:$FL$108,56,0)))</f>
        <v>0</v>
      </c>
      <c r="I1380" s="443">
        <f>IF($J1364="TC",0,IF($J1364="Nso",0,VLOOKUP($A1361,'Class-9'!$B$9:$FL$108,57,0)))</f>
        <v>0</v>
      </c>
      <c r="J1380" s="452">
        <f t="shared" si="137"/>
        <v>0</v>
      </c>
      <c r="K1380" s="443">
        <f>IF($J1364="TC",0,IF($J1364="Nso",0,VLOOKUP($A1361,'Class-9'!$B$9:$FL$108,59,0)))</f>
        <v>0</v>
      </c>
      <c r="L1380" s="443">
        <f>IF($J1364="Nso",0,VLOOKUP($A1361,'Class-9'!$B$9:$FL$108,60,0))</f>
        <v>0</v>
      </c>
      <c r="M1380" s="452">
        <f t="shared" si="138"/>
        <v>0</v>
      </c>
      <c r="N1380" s="443">
        <f t="shared" si="139"/>
        <v>0</v>
      </c>
      <c r="O1380" s="457" t="str">
        <f>IF($J1364="TC",0,IF($J1364="Nso",0,VLOOKUP($A1361,'Class-9'!$B$9:$FL$108,66,0)))</f>
        <v/>
      </c>
    </row>
    <row r="1381" spans="1:15" ht="48" customHeight="1">
      <c r="A1381" s="1138"/>
      <c r="B1381" s="417" t="s">
        <v>200</v>
      </c>
      <c r="C1381" s="1112" t="str">
        <f>'Class-9'!$BP$3</f>
        <v>MATHEMATICS</v>
      </c>
      <c r="D1381" s="1113"/>
      <c r="E1381" s="443">
        <f>IF($J1364="TC",0,IF($J1364="Nso",0,VLOOKUP($A1361,'Class-9'!$B$9:$FL$108,67,0)))</f>
        <v>0</v>
      </c>
      <c r="F1381" s="443">
        <f>IF($J1364="TC",0,IF($J1364="Nso",0,VLOOKUP($A1361,'Class-9'!$B$9:$FL$108,68,0)))</f>
        <v>0</v>
      </c>
      <c r="G1381" s="452">
        <f t="shared" si="136"/>
        <v>0</v>
      </c>
      <c r="H1381" s="453">
        <f>IF($J1364="TC",0,IF($J1364="Nso",0,VLOOKUP($A1361,'Class-9'!$B$9:$FL$108,70,0)))</f>
        <v>0</v>
      </c>
      <c r="I1381" s="443">
        <f>IF($J1364="TC",0,IF($J1364="Nso",0,VLOOKUP($A1361,'Class-9'!$B$9:$FL$108,71,0)))</f>
        <v>0</v>
      </c>
      <c r="J1381" s="452">
        <f t="shared" si="137"/>
        <v>0</v>
      </c>
      <c r="K1381" s="443">
        <f>IF($J1364="TC",0,IF($J1364="Nso",0,VLOOKUP($A1361,'Class-9'!$B$9:$FL$108,73,0)))</f>
        <v>0</v>
      </c>
      <c r="L1381" s="443">
        <f>IF($J1364="Nso",0,VLOOKUP($A1361,'Class-9'!$B$9:$FL$108,74,0))</f>
        <v>0</v>
      </c>
      <c r="M1381" s="452">
        <f t="shared" si="138"/>
        <v>0</v>
      </c>
      <c r="N1381" s="443">
        <f t="shared" si="139"/>
        <v>0</v>
      </c>
      <c r="O1381" s="457" t="str">
        <f>IF($J1364="TC",0,IF($J1364="Nso",0,VLOOKUP($A1361,'Class-9'!$B$9:$FL$108,80,0)))</f>
        <v/>
      </c>
    </row>
    <row r="1382" spans="1:15" ht="48" customHeight="1">
      <c r="A1382" s="1138"/>
      <c r="B1382" s="417" t="s">
        <v>200</v>
      </c>
      <c r="C1382" s="1114" t="str">
        <f>'Class-9'!$CD$3</f>
        <v>SCIENCE</v>
      </c>
      <c r="D1382" s="1115"/>
      <c r="E1382" s="454">
        <f>IF($J1364="TC",0,IF($J1364="Nso",0,VLOOKUP($A1361,'Class-9'!$B$9:$FL$108,81,0)))</f>
        <v>0</v>
      </c>
      <c r="F1382" s="454">
        <f>IF($J1364="TC",0,IF($J1364="Nso",0,VLOOKUP($A1361,'Class-9'!$B$9:$FL$108,82,0)))</f>
        <v>0</v>
      </c>
      <c r="G1382" s="455">
        <f t="shared" si="136"/>
        <v>0</v>
      </c>
      <c r="H1382" s="456">
        <f>IF($J1364="TC",0,IF($J1364="Nso",0,VLOOKUP($A1361,'Class-9'!$B$9:$FL$108,84,0)))</f>
        <v>0</v>
      </c>
      <c r="I1382" s="454">
        <f>IF($J1364="TC",0,IF($J1364="Nso",0,VLOOKUP($A1361,'Class-9'!$B$9:$FL$108,85,0)))</f>
        <v>0</v>
      </c>
      <c r="J1382" s="455">
        <f t="shared" si="137"/>
        <v>0</v>
      </c>
      <c r="K1382" s="454">
        <f>IF($J1364="TC",0,IF($J1364="Nso",0,VLOOKUP($A1361,'Class-9'!$B$9:$FL$108,87,0)))</f>
        <v>0</v>
      </c>
      <c r="L1382" s="454">
        <f>IF($J1364="Nso",0,VLOOKUP($A1361,'Class-9'!$B$9:$FL$108,88,0))</f>
        <v>0</v>
      </c>
      <c r="M1382" s="455">
        <f t="shared" si="138"/>
        <v>0</v>
      </c>
      <c r="N1382" s="454">
        <f t="shared" si="139"/>
        <v>0</v>
      </c>
      <c r="O1382" s="459" t="str">
        <f>IF($J1364="TC",0,IF($J1364="Nso",0,VLOOKUP($A1361,'Class-9'!$B$9:$FL$108,94,0)))</f>
        <v/>
      </c>
    </row>
    <row r="1383" spans="1:15" ht="48" customHeight="1" thickBot="1">
      <c r="A1383" s="1138"/>
      <c r="B1383" s="417" t="s">
        <v>200</v>
      </c>
      <c r="C1383" s="1114" t="str">
        <f>'Class-9'!$CR$3</f>
        <v>SOCIAL SCIENCE</v>
      </c>
      <c r="D1383" s="1115"/>
      <c r="E1383" s="454">
        <f>IF($J1365="TC",0,IF($J1364="Nso",0,VLOOKUP($A1361,'Class-9'!$B$9:$FL$108,95,0)))</f>
        <v>0</v>
      </c>
      <c r="F1383" s="454">
        <f>IF($J1365="TC",0,IF($J1364="Nso",0,VLOOKUP($A1361,'Class-9'!$B$9:$FL$108,96,0)))</f>
        <v>0</v>
      </c>
      <c r="G1383" s="455">
        <f t="shared" si="136"/>
        <v>0</v>
      </c>
      <c r="H1383" s="456">
        <f>IF($J1365="TC",0,IF($J1364="Nso",0,VLOOKUP($A1361,'Class-9'!$B$9:$FL$108,98,0)))</f>
        <v>0</v>
      </c>
      <c r="I1383" s="454">
        <f>IF($J1365="TC",0,IF($J1364="Nso",0,VLOOKUP($A1361,'Class-9'!$B$9:$FL$108,99,0)))</f>
        <v>0</v>
      </c>
      <c r="J1383" s="455">
        <f t="shared" si="137"/>
        <v>0</v>
      </c>
      <c r="K1383" s="454">
        <f>IF($J1365="TC",0,IF($J1364="Nso",0,VLOOKUP($A1361,'Class-9'!$B$9:$FL$108,101,0)))</f>
        <v>0</v>
      </c>
      <c r="L1383" s="454">
        <f>IF($J1365="Nso",0,VLOOKUP($A1361,'Class-9'!$B$9:$FL$108,102,0))</f>
        <v>0</v>
      </c>
      <c r="M1383" s="455">
        <f t="shared" si="138"/>
        <v>0</v>
      </c>
      <c r="N1383" s="454">
        <f t="shared" si="139"/>
        <v>0</v>
      </c>
      <c r="O1383" s="459" t="str">
        <f>IF($J1365="TC",0,IF($J1364="Nso",0,VLOOKUP($A1361,'Class-9'!$B$9:$FL$108,108,0)))</f>
        <v/>
      </c>
    </row>
    <row r="1384" spans="1:15" ht="33.75" customHeight="1">
      <c r="A1384" s="1138"/>
      <c r="B1384" s="417" t="s">
        <v>200</v>
      </c>
      <c r="C1384" s="1116" t="s">
        <v>89</v>
      </c>
      <c r="D1384" s="1117"/>
      <c r="E1384" s="1118"/>
      <c r="F1384" s="1122" t="s">
        <v>90</v>
      </c>
      <c r="G1384" s="1123"/>
      <c r="H1384" s="1124" t="s">
        <v>91</v>
      </c>
      <c r="I1384" s="1125"/>
      <c r="J1384" s="1126" t="s">
        <v>47</v>
      </c>
      <c r="K1384" s="1127"/>
      <c r="L1384" s="415" t="s">
        <v>111</v>
      </c>
      <c r="M1384" s="1221" t="s">
        <v>45</v>
      </c>
      <c r="N1384" s="1222"/>
      <c r="O1384" s="416" t="s">
        <v>49</v>
      </c>
    </row>
    <row r="1385" spans="1:15" ht="33.75" customHeight="1" thickBot="1">
      <c r="A1385" s="1138"/>
      <c r="B1385" s="417" t="s">
        <v>200</v>
      </c>
      <c r="C1385" s="1119"/>
      <c r="D1385" s="1120"/>
      <c r="E1385" s="1121"/>
      <c r="F1385" s="1130">
        <f>IF($J1364="TC",0,IF($J1364="Nso",0,VLOOKUP($A1361,'Class-9'!$B$9:$FL$108,160,0)))</f>
        <v>0</v>
      </c>
      <c r="G1385" s="1131"/>
      <c r="H1385" s="1130">
        <f>IF($J1364="TC",0,IF($J1364="Nso",0,VLOOKUP($A1361,'Class-9'!$B$9:$FL$108,161,0)))</f>
        <v>0</v>
      </c>
      <c r="I1385" s="1131"/>
      <c r="J1385" s="1132">
        <f>IF($J1364="TC",0,IF($J1364="Nso",0,VLOOKUP($A1361,'Class-9'!$B$9:$FL$108,162,0)))</f>
        <v>0</v>
      </c>
      <c r="K1385" s="1133"/>
      <c r="L1385" s="259" t="str">
        <f>IF($J1364="TC",0,IF($J1364="Nso",0,VLOOKUP($A1361,'Class-9'!$B$9:$FL$108,163,0)))</f>
        <v/>
      </c>
      <c r="M1385" s="1223" t="str">
        <f>IF($J1364="TC","TC",IF($J1364="Nso","NSO",VLOOKUP($A1361,'Class-9'!$B$9:$FL$108,164,0)))</f>
        <v/>
      </c>
      <c r="N1385" s="1224"/>
      <c r="O1385" s="462" t="str">
        <f>IF($J1364="Nso",0,VLOOKUP($A1361,'Class-9'!$B$9:$FL$108,166,0))</f>
        <v/>
      </c>
    </row>
    <row r="1386" spans="1:15" ht="33.75" customHeight="1">
      <c r="A1386" s="1138"/>
      <c r="B1386" s="417" t="s">
        <v>200</v>
      </c>
      <c r="C1386" s="1061" t="s">
        <v>64</v>
      </c>
      <c r="D1386" s="1062"/>
      <c r="E1386" s="1062"/>
      <c r="F1386" s="1062"/>
      <c r="G1386" s="1062"/>
      <c r="H1386" s="1063"/>
      <c r="I1386" s="1064" t="s">
        <v>65</v>
      </c>
      <c r="J1386" s="1065"/>
      <c r="K1386" s="1065"/>
      <c r="L1386" s="460">
        <f>VLOOKUP($A1361,'Class-9'!$B$9:$FL$108,157,0)</f>
        <v>0</v>
      </c>
      <c r="M1386" s="1066" t="s">
        <v>121</v>
      </c>
      <c r="N1386" s="1067"/>
      <c r="O1386" s="1068"/>
    </row>
    <row r="1387" spans="1:15" ht="33.75" customHeight="1" thickBot="1">
      <c r="A1387" s="1138"/>
      <c r="B1387" s="417" t="s">
        <v>200</v>
      </c>
      <c r="C1387" s="1069" t="s">
        <v>60</v>
      </c>
      <c r="D1387" s="1070"/>
      <c r="E1387" s="1070"/>
      <c r="F1387" s="1071" t="s">
        <v>192</v>
      </c>
      <c r="G1387" s="1071"/>
      <c r="H1387" s="260" t="s">
        <v>53</v>
      </c>
      <c r="I1387" s="1072" t="s">
        <v>66</v>
      </c>
      <c r="J1387" s="1073"/>
      <c r="K1387" s="1073"/>
      <c r="L1387" s="461">
        <f>VLOOKUP($A1361,'Class-9'!$B$9:$FL$108,158,0)</f>
        <v>0</v>
      </c>
      <c r="M1387" s="1074" t="str">
        <f>IF($J1364="TC",0,IF($J1364="Nso",0,VLOOKUP($A1361,'Class-9'!$B$9:$FL$108,159,0)))</f>
        <v/>
      </c>
      <c r="N1387" s="1075"/>
      <c r="O1387" s="1076"/>
    </row>
    <row r="1388" spans="1:15" ht="33.75" customHeight="1">
      <c r="A1388" s="1138"/>
      <c r="B1388" s="417" t="s">
        <v>200</v>
      </c>
      <c r="C1388" s="1069"/>
      <c r="D1388" s="1070"/>
      <c r="E1388" s="1070"/>
      <c r="F1388" s="1071"/>
      <c r="G1388" s="1071"/>
      <c r="H1388" s="261" t="s">
        <v>119</v>
      </c>
      <c r="I1388" s="1077" t="s">
        <v>67</v>
      </c>
      <c r="J1388" s="1078"/>
      <c r="K1388" s="1078"/>
      <c r="L1388" s="1079">
        <f>IF($J1364="TC","Transferred",IF($J1364="Nso","NameSeparated",VLOOKUP($A1361,'Class-9'!$B$9:$FL$108,167,0)))</f>
        <v>0</v>
      </c>
      <c r="M1388" s="1079"/>
      <c r="N1388" s="1079"/>
      <c r="O1388" s="1080"/>
    </row>
    <row r="1389" spans="1:15" ht="33.75" customHeight="1">
      <c r="A1389" s="1138"/>
      <c r="B1389" s="417" t="s">
        <v>200</v>
      </c>
      <c r="C1389" s="1081" t="str">
        <f>'Class-9'!$DF$3</f>
        <v>Foundation Of Information Tech.</v>
      </c>
      <c r="D1389" s="1082"/>
      <c r="E1389" s="1083"/>
      <c r="F1389" s="1217" t="str">
        <f>IF($J1364="TC",0,IF($J1364="Nso",0,VLOOKUP($A1361,'Class-9'!$B$9:$GP$108,185,0)))</f>
        <v>0/200</v>
      </c>
      <c r="G1389" s="1217"/>
      <c r="H1389" s="463" t="str">
        <f>IF($J1364="TC",0,IF($J1364="Nso",0,VLOOKUP($A1361,'Class-9'!$B$9:$GP$108,120,0)))</f>
        <v/>
      </c>
      <c r="I1389" s="1085" t="s">
        <v>79</v>
      </c>
      <c r="J1389" s="1086"/>
      <c r="K1389" s="1086"/>
      <c r="L1389" s="1087">
        <f>'Class-9'!$T$2</f>
        <v>44676</v>
      </c>
      <c r="M1389" s="1088"/>
      <c r="N1389" s="1088"/>
      <c r="O1389" s="1089"/>
    </row>
    <row r="1390" spans="1:15" ht="33.75" customHeight="1">
      <c r="A1390" s="1138"/>
      <c r="B1390" s="417" t="s">
        <v>200</v>
      </c>
      <c r="C1390" s="1090" t="str">
        <f>'Class-9'!$DR$3</f>
        <v>Health &amp; Phy. Edu.</v>
      </c>
      <c r="D1390" s="1084"/>
      <c r="E1390" s="1084"/>
      <c r="F1390" s="1207" t="str">
        <f>IF($J1364="TC",0,IF($J1364="Nso",0,VLOOKUP($A1361,'Class-9'!$B$9:$GP$108,189,0)))</f>
        <v>0/200</v>
      </c>
      <c r="G1390" s="1208"/>
      <c r="H1390" s="463" t="str">
        <f>IF($J1364="TC",0,IF($J1364="Nso",0,VLOOKUP($A1361,'Class-9'!$B$9:$GP$108,132,0)))</f>
        <v/>
      </c>
      <c r="I1390" s="1091"/>
      <c r="J1390" s="1092"/>
      <c r="K1390" s="1092"/>
      <c r="L1390" s="1092"/>
      <c r="M1390" s="1092"/>
      <c r="N1390" s="1092"/>
      <c r="O1390" s="1093"/>
    </row>
    <row r="1391" spans="1:15" ht="33.75" customHeight="1">
      <c r="A1391" s="1138"/>
      <c r="B1391" s="417" t="s">
        <v>200</v>
      </c>
      <c r="C1391" s="1028" t="str">
        <f>'Class-9'!$ED$3</f>
        <v>S.U.P.W.</v>
      </c>
      <c r="D1391" s="1029"/>
      <c r="E1391" s="1029"/>
      <c r="F1391" s="1207" t="str">
        <f>IF($J1364="TC",0,IF($J1364="Nso",0,VLOOKUP($A1361,'Class-9'!$B$9:$GP$108,193,0)))</f>
        <v>0/100</v>
      </c>
      <c r="G1391" s="1208"/>
      <c r="H1391" s="463" t="str">
        <f>IF($J1364="TC",0,IF($J1364="Nso",0,VLOOKUP($A1361,'Class-9'!$B$9:$GP$108,138,0)))</f>
        <v/>
      </c>
      <c r="I1391" s="1094"/>
      <c r="J1391" s="1095"/>
      <c r="K1391" s="1095"/>
      <c r="L1391" s="1095"/>
      <c r="M1391" s="1095"/>
      <c r="N1391" s="1095"/>
      <c r="O1391" s="1096"/>
    </row>
    <row r="1392" spans="1:15" ht="33.75" customHeight="1">
      <c r="A1392" s="1138"/>
      <c r="B1392" s="417" t="s">
        <v>200</v>
      </c>
      <c r="C1392" s="1028" t="str">
        <f>'Class-9'!$EJ$3</f>
        <v>ART EDUCATION</v>
      </c>
      <c r="D1392" s="1029"/>
      <c r="E1392" s="1029"/>
      <c r="F1392" s="1207" t="str">
        <f>IF($J1363="TC",0,IF($J1363="Nso",0,VLOOKUP($A1361,'Class-9'!$B$9:$GP$108,197,0)))</f>
        <v>0/100</v>
      </c>
      <c r="G1392" s="1208"/>
      <c r="H1392" s="463" t="str">
        <f>IF($J1363="TC",0,IF($J1363="Nso",0,VLOOKUP($A1361,'Class-9'!$B$9:$GP$108,144,0)))</f>
        <v/>
      </c>
      <c r="I1392" s="1032" t="s">
        <v>92</v>
      </c>
      <c r="J1392" s="1033"/>
      <c r="K1392" s="1033"/>
      <c r="L1392" s="1033"/>
      <c r="M1392" s="1033"/>
      <c r="N1392" s="1033"/>
      <c r="O1392" s="1034"/>
    </row>
    <row r="1393" spans="1:16" ht="33.75" customHeight="1" thickBot="1">
      <c r="A1393" s="1138"/>
      <c r="B1393" s="417" t="s">
        <v>200</v>
      </c>
      <c r="C1393" s="1035" t="str">
        <f>'Class-9'!$EP$3</f>
        <v>H &amp; C RAJ</v>
      </c>
      <c r="D1393" s="1036"/>
      <c r="E1393" s="1036"/>
      <c r="F1393" s="1209" t="str">
        <f>IF($J1364="TC",0,IF($J1364="Nso",0,VLOOKUP($A1361,'Class-9'!$B$9:$GU$108,201,0)))</f>
        <v>0/200</v>
      </c>
      <c r="G1393" s="1210"/>
      <c r="H1393" s="464" t="str">
        <f>IF($J1364="TC",0,IF($J1364="Nso",0,VLOOKUP($A1361,'Class-9'!$B$9:$GU$108,156,0)))</f>
        <v/>
      </c>
      <c r="I1393" s="1032" t="s">
        <v>73</v>
      </c>
      <c r="J1393" s="1033"/>
      <c r="K1393" s="1033"/>
      <c r="L1393" s="1033"/>
      <c r="M1393" s="1033"/>
      <c r="N1393" s="1033"/>
      <c r="O1393" s="1034"/>
    </row>
    <row r="1394" spans="1:16" ht="33.75" customHeight="1">
      <c r="A1394" s="1138"/>
      <c r="B1394" s="417" t="s">
        <v>200</v>
      </c>
      <c r="C1394" s="1046" t="s">
        <v>204</v>
      </c>
      <c r="D1394" s="1047"/>
      <c r="E1394" s="1048"/>
      <c r="F1394" s="1211" t="s">
        <v>205</v>
      </c>
      <c r="G1394" s="1212"/>
      <c r="H1394" s="465" t="s">
        <v>34</v>
      </c>
      <c r="I1394" s="1039" t="s">
        <v>74</v>
      </c>
      <c r="J1394" s="1033"/>
      <c r="K1394" s="1033"/>
      <c r="L1394" s="1033"/>
      <c r="M1394" s="1033"/>
      <c r="N1394" s="1033"/>
      <c r="O1394" s="1034"/>
    </row>
    <row r="1395" spans="1:16" ht="33.75" customHeight="1">
      <c r="A1395" s="1138"/>
      <c r="B1395" s="417" t="s">
        <v>200</v>
      </c>
      <c r="C1395" s="1049"/>
      <c r="D1395" s="1050"/>
      <c r="E1395" s="1051"/>
      <c r="F1395" s="1213" t="s">
        <v>206</v>
      </c>
      <c r="G1395" s="1214"/>
      <c r="H1395" s="466" t="s">
        <v>203</v>
      </c>
      <c r="I1395" s="1040" t="s">
        <v>75</v>
      </c>
      <c r="J1395" s="1041"/>
      <c r="K1395" s="1041"/>
      <c r="L1395" s="1041"/>
      <c r="M1395" s="1041"/>
      <c r="N1395" s="1041"/>
      <c r="O1395" s="1042"/>
    </row>
    <row r="1396" spans="1:16" ht="33.75" customHeight="1">
      <c r="A1396" s="1138"/>
      <c r="B1396" s="417" t="s">
        <v>200</v>
      </c>
      <c r="C1396" s="1049"/>
      <c r="D1396" s="1050"/>
      <c r="E1396" s="1051"/>
      <c r="F1396" s="1213" t="s">
        <v>210</v>
      </c>
      <c r="G1396" s="1214"/>
      <c r="H1396" s="466" t="s">
        <v>68</v>
      </c>
      <c r="I1396" s="1043"/>
      <c r="J1396" s="1044"/>
      <c r="K1396" s="1044"/>
      <c r="L1396" s="1044"/>
      <c r="M1396" s="1044"/>
      <c r="N1396" s="1044"/>
      <c r="O1396" s="1045"/>
    </row>
    <row r="1397" spans="1:16" ht="33.75" customHeight="1">
      <c r="A1397" s="1138"/>
      <c r="B1397" s="417" t="s">
        <v>200</v>
      </c>
      <c r="C1397" s="1049"/>
      <c r="D1397" s="1050"/>
      <c r="E1397" s="1051"/>
      <c r="F1397" s="1213" t="s">
        <v>211</v>
      </c>
      <c r="G1397" s="1214"/>
      <c r="H1397" s="466" t="s">
        <v>69</v>
      </c>
      <c r="I1397" s="1043"/>
      <c r="J1397" s="1044"/>
      <c r="K1397" s="1044"/>
      <c r="L1397" s="1044"/>
      <c r="M1397" s="1044"/>
      <c r="N1397" s="1044"/>
      <c r="O1397" s="1045"/>
    </row>
    <row r="1398" spans="1:16" ht="33.75" customHeight="1">
      <c r="A1398" s="1138"/>
      <c r="B1398" s="417" t="s">
        <v>200</v>
      </c>
      <c r="C1398" s="1049"/>
      <c r="D1398" s="1050"/>
      <c r="E1398" s="1051"/>
      <c r="F1398" s="1213" t="s">
        <v>120</v>
      </c>
      <c r="G1398" s="1214"/>
      <c r="H1398" s="466" t="s">
        <v>71</v>
      </c>
      <c r="I1398" s="1022" t="s">
        <v>93</v>
      </c>
      <c r="J1398" s="1023"/>
      <c r="K1398" s="1023"/>
      <c r="L1398" s="1023"/>
      <c r="M1398" s="1023"/>
      <c r="N1398" s="1023"/>
      <c r="O1398" s="1024"/>
    </row>
    <row r="1399" spans="1:16" ht="33.75" customHeight="1" thickBot="1">
      <c r="A1399" s="1138"/>
      <c r="B1399" s="418" t="s">
        <v>200</v>
      </c>
      <c r="C1399" s="1052"/>
      <c r="D1399" s="1053"/>
      <c r="E1399" s="1054"/>
      <c r="F1399" s="1215" t="s">
        <v>208</v>
      </c>
      <c r="G1399" s="1216"/>
      <c r="H1399" s="467" t="s">
        <v>70</v>
      </c>
      <c r="I1399" s="1025"/>
      <c r="J1399" s="1026"/>
      <c r="K1399" s="1026"/>
      <c r="L1399" s="1026"/>
      <c r="M1399" s="1026"/>
      <c r="N1399" s="1026"/>
      <c r="O1399" s="1027"/>
    </row>
    <row r="1400" spans="1:16" ht="121.5" customHeight="1" thickTop="1">
      <c r="A1400" s="437" t="s">
        <v>191</v>
      </c>
    </row>
    <row r="1401" spans="1:16" ht="24.75" customHeight="1" thickBot="1">
      <c r="A1401" s="471">
        <f>A1361+1</f>
        <v>36</v>
      </c>
      <c r="B1401" s="1137" t="s">
        <v>56</v>
      </c>
      <c r="C1401" s="1137"/>
      <c r="D1401" s="1137"/>
      <c r="E1401" s="1137"/>
      <c r="F1401" s="1137"/>
      <c r="G1401" s="1137"/>
      <c r="H1401" s="1137"/>
      <c r="I1401" s="1137"/>
      <c r="J1401" s="1137"/>
      <c r="K1401" s="1137"/>
      <c r="L1401" s="1137"/>
      <c r="M1401" s="1137"/>
      <c r="N1401" s="1137"/>
      <c r="O1401" s="1137"/>
    </row>
    <row r="1402" spans="1:16" s="430" customFormat="1" ht="66" customHeight="1" thickTop="1">
      <c r="A1402" s="1138"/>
      <c r="B1402" s="1139"/>
      <c r="C1402" s="1140"/>
      <c r="D1402" s="1225" t="str">
        <f>Master!$E$8</f>
        <v>Govt. Sr. Secondary School Raimalwada</v>
      </c>
      <c r="E1402" s="1226"/>
      <c r="F1402" s="1226"/>
      <c r="G1402" s="1226"/>
      <c r="H1402" s="1226"/>
      <c r="I1402" s="1226"/>
      <c r="J1402" s="1226"/>
      <c r="K1402" s="1226"/>
      <c r="L1402" s="1226"/>
      <c r="M1402" s="1226"/>
      <c r="N1402" s="1226"/>
      <c r="O1402" s="1227"/>
    </row>
    <row r="1403" spans="1:16" ht="26.25" customHeight="1" thickBot="1">
      <c r="A1403" s="1138"/>
      <c r="B1403" s="1141"/>
      <c r="C1403" s="1142"/>
      <c r="D1403" s="1146" t="str">
        <f>Master!$E$11</f>
        <v>P.S.-Bapini (Jodhpur)</v>
      </c>
      <c r="E1403" s="1147"/>
      <c r="F1403" s="1147"/>
      <c r="G1403" s="1147"/>
      <c r="H1403" s="1147"/>
      <c r="I1403" s="1147"/>
      <c r="J1403" s="1147"/>
      <c r="K1403" s="1147"/>
      <c r="L1403" s="1147"/>
      <c r="M1403" s="1147"/>
      <c r="N1403" s="1147"/>
      <c r="O1403" s="1148"/>
    </row>
    <row r="1404" spans="1:16" ht="21.75" customHeight="1">
      <c r="A1404" s="1138"/>
      <c r="B1404" s="262"/>
      <c r="C1404" s="1149" t="s">
        <v>183</v>
      </c>
      <c r="D1404" s="1150"/>
      <c r="E1404" s="1150"/>
      <c r="F1404" s="1150"/>
      <c r="G1404" s="1151"/>
      <c r="H1404" s="1158" t="s">
        <v>156</v>
      </c>
      <c r="I1404" s="1158"/>
      <c r="J1404" s="1161">
        <f>VLOOKUP($A1401,'Class-9'!$B$9:$K$108,6)</f>
        <v>0</v>
      </c>
      <c r="K1404" s="1162"/>
      <c r="L1404" s="1167" t="s">
        <v>76</v>
      </c>
      <c r="M1404" s="1168"/>
      <c r="N1404" s="1169" t="str">
        <f>Master!$E$14</f>
        <v>08151106901</v>
      </c>
      <c r="O1404" s="1170"/>
    </row>
    <row r="1405" spans="1:16" ht="21.75" customHeight="1">
      <c r="A1405" s="1138"/>
      <c r="B1405" s="37"/>
      <c r="C1405" s="1152"/>
      <c r="D1405" s="1153"/>
      <c r="E1405" s="1153"/>
      <c r="F1405" s="1153"/>
      <c r="G1405" s="1154"/>
      <c r="H1405" s="1159"/>
      <c r="I1405" s="1159"/>
      <c r="J1405" s="1163"/>
      <c r="K1405" s="1164"/>
      <c r="L1405" s="1171" t="s">
        <v>72</v>
      </c>
      <c r="M1405" s="1172"/>
      <c r="N1405" s="1172"/>
      <c r="O1405" s="1173"/>
      <c r="P1405" s="104" t="s">
        <v>191</v>
      </c>
    </row>
    <row r="1406" spans="1:16" ht="21.75" customHeight="1" thickBot="1">
      <c r="A1406" s="1138"/>
      <c r="B1406" s="37"/>
      <c r="C1406" s="1155"/>
      <c r="D1406" s="1156"/>
      <c r="E1406" s="1156"/>
      <c r="F1406" s="1156"/>
      <c r="G1406" s="1157"/>
      <c r="H1406" s="1160"/>
      <c r="I1406" s="1160"/>
      <c r="J1406" s="1165"/>
      <c r="K1406" s="1166"/>
      <c r="L1406" s="1174" t="s">
        <v>57</v>
      </c>
      <c r="M1406" s="1175"/>
      <c r="N1406" s="1176" t="str">
        <f>Master!$E$6</f>
        <v>2021-22</v>
      </c>
      <c r="O1406" s="1177"/>
    </row>
    <row r="1407" spans="1:16" ht="33.75" customHeight="1">
      <c r="A1407" s="1138"/>
      <c r="B1407" s="417" t="s">
        <v>200</v>
      </c>
      <c r="C1407" s="1228" t="s">
        <v>22</v>
      </c>
      <c r="D1407" s="1229"/>
      <c r="E1407" s="1229"/>
      <c r="F1407" s="1230"/>
      <c r="G1407" s="438" t="s">
        <v>181</v>
      </c>
      <c r="H1407" s="1231">
        <f>VLOOKUP($A1401,'Class-9'!$B$9:$FL$108,4,0)</f>
        <v>0</v>
      </c>
      <c r="I1407" s="1231"/>
      <c r="J1407" s="1231"/>
      <c r="K1407" s="1231"/>
      <c r="L1407" s="1231"/>
      <c r="M1407" s="1231"/>
      <c r="N1407" s="1231"/>
      <c r="O1407" s="1232"/>
    </row>
    <row r="1408" spans="1:16" ht="33.75" customHeight="1">
      <c r="A1408" s="1138"/>
      <c r="B1408" s="417" t="s">
        <v>200</v>
      </c>
      <c r="C1408" s="1233" t="s">
        <v>24</v>
      </c>
      <c r="D1408" s="1234"/>
      <c r="E1408" s="1234"/>
      <c r="F1408" s="1235"/>
      <c r="G1408" s="439" t="s">
        <v>181</v>
      </c>
      <c r="H1408" s="1236">
        <f>VLOOKUP($A1401,'Class-9'!$B$9:$FL$108,7,0)</f>
        <v>0</v>
      </c>
      <c r="I1408" s="1236"/>
      <c r="J1408" s="1236"/>
      <c r="K1408" s="1236"/>
      <c r="L1408" s="1236"/>
      <c r="M1408" s="1236"/>
      <c r="N1408" s="1236"/>
      <c r="O1408" s="1237"/>
    </row>
    <row r="1409" spans="1:15" ht="33.75" customHeight="1">
      <c r="A1409" s="1138"/>
      <c r="B1409" s="417" t="s">
        <v>200</v>
      </c>
      <c r="C1409" s="1233" t="s">
        <v>25</v>
      </c>
      <c r="D1409" s="1234"/>
      <c r="E1409" s="1234"/>
      <c r="F1409" s="1235"/>
      <c r="G1409" s="439" t="s">
        <v>181</v>
      </c>
      <c r="H1409" s="1236">
        <f>VLOOKUP($A1401,'Class-9'!$B$9:$FL$108,8,0)</f>
        <v>0</v>
      </c>
      <c r="I1409" s="1236"/>
      <c r="J1409" s="1236"/>
      <c r="K1409" s="1236"/>
      <c r="L1409" s="1236"/>
      <c r="M1409" s="1236"/>
      <c r="N1409" s="1236"/>
      <c r="O1409" s="1237"/>
    </row>
    <row r="1410" spans="1:15" ht="33.75" customHeight="1">
      <c r="A1410" s="1138"/>
      <c r="B1410" s="417" t="s">
        <v>200</v>
      </c>
      <c r="C1410" s="1233" t="s">
        <v>58</v>
      </c>
      <c r="D1410" s="1234"/>
      <c r="E1410" s="1234"/>
      <c r="F1410" s="1235"/>
      <c r="G1410" s="439" t="s">
        <v>181</v>
      </c>
      <c r="H1410" s="1236">
        <f>VLOOKUP($A1401,'Class-9'!$B$9:$FL$108,9,0)</f>
        <v>0</v>
      </c>
      <c r="I1410" s="1236"/>
      <c r="J1410" s="1236"/>
      <c r="K1410" s="1236"/>
      <c r="L1410" s="1236"/>
      <c r="M1410" s="1236"/>
      <c r="N1410" s="1236"/>
      <c r="O1410" s="1237"/>
    </row>
    <row r="1411" spans="1:15" ht="33.75" customHeight="1">
      <c r="A1411" s="1138"/>
      <c r="B1411" s="417" t="s">
        <v>200</v>
      </c>
      <c r="C1411" s="1233" t="s">
        <v>59</v>
      </c>
      <c r="D1411" s="1234"/>
      <c r="E1411" s="1234"/>
      <c r="F1411" s="1235"/>
      <c r="G1411" s="439" t="s">
        <v>181</v>
      </c>
      <c r="H1411" s="1238" t="str">
        <f>CONCATENATE('Class-9'!$G$4,'Class-9'!$J$4)</f>
        <v>9(A)</v>
      </c>
      <c r="I1411" s="1236"/>
      <c r="J1411" s="1236"/>
      <c r="K1411" s="1236"/>
      <c r="L1411" s="1236"/>
      <c r="M1411" s="1236"/>
      <c r="N1411" s="1236"/>
      <c r="O1411" s="1237"/>
    </row>
    <row r="1412" spans="1:15" ht="33.75" customHeight="1" thickBot="1">
      <c r="A1412" s="1138"/>
      <c r="B1412" s="417" t="s">
        <v>200</v>
      </c>
      <c r="C1412" s="1239" t="s">
        <v>27</v>
      </c>
      <c r="D1412" s="1240"/>
      <c r="E1412" s="1240"/>
      <c r="F1412" s="1241"/>
      <c r="G1412" s="440" t="s">
        <v>181</v>
      </c>
      <c r="H1412" s="1242">
        <f>VLOOKUP($A1401,'Class-9'!$B$9:$FL$108,10,0)</f>
        <v>0</v>
      </c>
      <c r="I1412" s="1242"/>
      <c r="J1412" s="1242"/>
      <c r="K1412" s="1242"/>
      <c r="L1412" s="1242"/>
      <c r="M1412" s="1242"/>
      <c r="N1412" s="1242"/>
      <c r="O1412" s="1243"/>
    </row>
    <row r="1413" spans="1:15" ht="33.75" customHeight="1">
      <c r="A1413" s="1138"/>
      <c r="B1413" s="417" t="s">
        <v>200</v>
      </c>
      <c r="C1413" s="1244" t="s">
        <v>60</v>
      </c>
      <c r="D1413" s="1245"/>
      <c r="E1413" s="1248" t="s">
        <v>81</v>
      </c>
      <c r="F1413" s="1248" t="s">
        <v>82</v>
      </c>
      <c r="G1413" s="1250" t="s">
        <v>32</v>
      </c>
      <c r="H1413" s="1252" t="s">
        <v>61</v>
      </c>
      <c r="I1413" s="1252"/>
      <c r="J1413" s="1253"/>
      <c r="K1413" s="1254" t="s">
        <v>97</v>
      </c>
      <c r="L1413" s="1255"/>
      <c r="M1413" s="1256"/>
      <c r="N1413" s="1248" t="s">
        <v>88</v>
      </c>
      <c r="O1413" s="1218" t="s">
        <v>118</v>
      </c>
    </row>
    <row r="1414" spans="1:15" ht="33.75" customHeight="1">
      <c r="A1414" s="1138"/>
      <c r="B1414" s="417" t="s">
        <v>200</v>
      </c>
      <c r="C1414" s="1246"/>
      <c r="D1414" s="1247"/>
      <c r="E1414" s="1249"/>
      <c r="F1414" s="1249"/>
      <c r="G1414" s="1251"/>
      <c r="H1414" s="468" t="s">
        <v>31</v>
      </c>
      <c r="I1414" s="470" t="s">
        <v>194</v>
      </c>
      <c r="J1414" s="469" t="s">
        <v>32</v>
      </c>
      <c r="K1414" s="468" t="s">
        <v>31</v>
      </c>
      <c r="L1414" s="470" t="s">
        <v>194</v>
      </c>
      <c r="M1414" s="469" t="s">
        <v>32</v>
      </c>
      <c r="N1414" s="1249"/>
      <c r="O1414" s="1219"/>
    </row>
    <row r="1415" spans="1:15" ht="48" customHeight="1" thickBot="1">
      <c r="A1415" s="1138"/>
      <c r="B1415" s="417" t="s">
        <v>200</v>
      </c>
      <c r="C1415" s="1102" t="s">
        <v>62</v>
      </c>
      <c r="D1415" s="1103"/>
      <c r="E1415" s="441">
        <f>'Class-9'!$L$7</f>
        <v>10</v>
      </c>
      <c r="F1415" s="441">
        <f>'Class-9'!$M$7</f>
        <v>10</v>
      </c>
      <c r="G1415" s="442">
        <f>SUM(E1415:F1415)</f>
        <v>20</v>
      </c>
      <c r="H1415" s="441">
        <f>'Class-9'!$O$7</f>
        <v>24</v>
      </c>
      <c r="I1415" s="441">
        <f>'Class-9'!$P$7</f>
        <v>6</v>
      </c>
      <c r="J1415" s="442">
        <f>SUM(H1415:I1415)</f>
        <v>30</v>
      </c>
      <c r="K1415" s="441">
        <f>'Class-9'!$R$7</f>
        <v>40</v>
      </c>
      <c r="L1415" s="441">
        <f>'Class-9'!$S$7</f>
        <v>10</v>
      </c>
      <c r="M1415" s="442">
        <f>SUM(K1415:L1415)</f>
        <v>50</v>
      </c>
      <c r="N1415" s="441">
        <f>SUM(G1415,J1415,M1415)</f>
        <v>100</v>
      </c>
      <c r="O1415" s="1220"/>
    </row>
    <row r="1416" spans="1:15" ht="48" customHeight="1">
      <c r="A1416" s="1138"/>
      <c r="B1416" s="417" t="s">
        <v>200</v>
      </c>
      <c r="C1416" s="1104" t="str">
        <f>'Class-9'!$L$3</f>
        <v>HINDI</v>
      </c>
      <c r="D1416" s="1105"/>
      <c r="E1416" s="443">
        <f>IF($J1404="TC",0,IF($J1404="Nso",0,VLOOKUP($A1401,'Class-9'!$B$9:$FL$108,11,0)))</f>
        <v>0</v>
      </c>
      <c r="F1416" s="443">
        <f>IF($J1404="TC",0,IF($J1404="Nso",0,VLOOKUP($A1401,'Class-9'!$B$9:$FL$108,12,0)))</f>
        <v>0</v>
      </c>
      <c r="G1416" s="444">
        <f t="shared" ref="G1416:G1423" si="140">SUM(E1416:F1416)</f>
        <v>0</v>
      </c>
      <c r="H1416" s="443">
        <f>IF($J1404="TC",0,IF($J1404="Nso",0,VLOOKUP($A1401,'Class-9'!$B$9:$FL$108,14,0)))</f>
        <v>0</v>
      </c>
      <c r="I1416" s="443">
        <f>IF($J1404="TC",0,IF($J1404="Nso",0,VLOOKUP($A1401,'Class-9'!$B$9:$FL$108,15,0)))</f>
        <v>0</v>
      </c>
      <c r="J1416" s="444">
        <f t="shared" ref="J1416:J1423" si="141">SUM(H1416:I1416)</f>
        <v>0</v>
      </c>
      <c r="K1416" s="443">
        <f>IF($J1404="TC",0,IF($J1404="Nso",0,VLOOKUP($A1401,'Class-9'!$B$9:$FL$108,17,0)))</f>
        <v>0</v>
      </c>
      <c r="L1416" s="443">
        <f>IF($J1404="Nso",0,VLOOKUP($A1401,'Class-9'!$B$9:$FL$108,18,0))</f>
        <v>0</v>
      </c>
      <c r="M1416" s="444">
        <f t="shared" ref="M1416:M1423" si="142">SUM(K1416:L1416)</f>
        <v>0</v>
      </c>
      <c r="N1416" s="443">
        <f t="shared" ref="N1416:N1423" si="143">SUM(G1416,J1416,M1416)</f>
        <v>0</v>
      </c>
      <c r="O1416" s="457" t="str">
        <f>IF($J1404="TC",0,IF($J1404="Nso",0,VLOOKUP($A1401,'Class-9'!$B$9:$FL$108,24,0)))</f>
        <v/>
      </c>
    </row>
    <row r="1417" spans="1:15" ht="48" customHeight="1" thickBot="1">
      <c r="A1417" s="1138"/>
      <c r="B1417" s="417" t="s">
        <v>200</v>
      </c>
      <c r="C1417" s="1106" t="str">
        <f>'Class-9'!$Z$3</f>
        <v>ENGLISH</v>
      </c>
      <c r="D1417" s="1107"/>
      <c r="E1417" s="445">
        <f>IF($J1404="TC",0,IF($J1404="Nso",0,VLOOKUP($A1401,'Class-9'!$B$9:$FL$108,25,0)))</f>
        <v>0</v>
      </c>
      <c r="F1417" s="445">
        <f>IF($J1404="TC",0,IF($J1404="Nso",0,VLOOKUP($A1401,'Class-9'!$B$9:$FL$108,26,0)))</f>
        <v>0</v>
      </c>
      <c r="G1417" s="446">
        <f t="shared" si="140"/>
        <v>0</v>
      </c>
      <c r="H1417" s="447">
        <f>IF($J1404="TC",0,IF($J1404="Nso",0,VLOOKUP($A1401,'Class-9'!$B$9:$FL$108,28,0)))</f>
        <v>0</v>
      </c>
      <c r="I1417" s="445">
        <f>IF($J1404="TC",0,IF($J1404="Nso",0,VLOOKUP($A1401,'Class-9'!$B$9:$FL$108,29,0)))</f>
        <v>0</v>
      </c>
      <c r="J1417" s="446">
        <f t="shared" si="141"/>
        <v>0</v>
      </c>
      <c r="K1417" s="445">
        <f>IF($J1404="TC",0,IF($J1404="Nso",0,VLOOKUP($A1401,'Class-9'!$B$9:$FL$108,31,0)))</f>
        <v>0</v>
      </c>
      <c r="L1417" s="445">
        <f>IF($J1404="Nso",0,VLOOKUP($A1401,'Class-9'!$B$9:$FL$108,32,0))</f>
        <v>0</v>
      </c>
      <c r="M1417" s="446">
        <f t="shared" si="142"/>
        <v>0</v>
      </c>
      <c r="N1417" s="445">
        <f t="shared" si="143"/>
        <v>0</v>
      </c>
      <c r="O1417" s="458" t="str">
        <f>IF($J1404="TC",0,IF($J1404="Nso",0,VLOOKUP($A1401,'Class-9'!$B$9:$FL$108,38,0)))</f>
        <v/>
      </c>
    </row>
    <row r="1418" spans="1:15" ht="48" customHeight="1" thickBot="1">
      <c r="A1418" s="1138"/>
      <c r="B1418" s="417" t="s">
        <v>200</v>
      </c>
      <c r="C1418" s="1108" t="s">
        <v>62</v>
      </c>
      <c r="D1418" s="1109"/>
      <c r="E1418" s="448">
        <f>'Class-9'!$AN$7</f>
        <v>20</v>
      </c>
      <c r="F1418" s="448">
        <f>'Class-9'!$AO$7</f>
        <v>20</v>
      </c>
      <c r="G1418" s="449">
        <f t="shared" si="140"/>
        <v>40</v>
      </c>
      <c r="H1418" s="448">
        <f>'Class-9'!$AQ$7</f>
        <v>48</v>
      </c>
      <c r="I1418" s="448">
        <f>'Class-9'!$AR$7</f>
        <v>12</v>
      </c>
      <c r="J1418" s="449">
        <f t="shared" si="141"/>
        <v>60</v>
      </c>
      <c r="K1418" s="448">
        <f>'Class-9'!$AT$7</f>
        <v>80</v>
      </c>
      <c r="L1418" s="448">
        <f>'Class-9'!$AU$7</f>
        <v>20</v>
      </c>
      <c r="M1418" s="449">
        <f t="shared" si="142"/>
        <v>100</v>
      </c>
      <c r="N1418" s="448">
        <f t="shared" si="143"/>
        <v>200</v>
      </c>
      <c r="O1418" s="427" t="s">
        <v>201</v>
      </c>
    </row>
    <row r="1419" spans="1:15" ht="48" customHeight="1">
      <c r="A1419" s="1138"/>
      <c r="B1419" s="417" t="s">
        <v>200</v>
      </c>
      <c r="C1419" s="1110" t="str">
        <f>'Class-9'!$AN$3</f>
        <v>SANSKRIT-I</v>
      </c>
      <c r="D1419" s="1111"/>
      <c r="E1419" s="443">
        <f>IF($J1404="TC",0,IF($J1404="Nso",0,VLOOKUP($A1401,'Class-9'!$B$9:$FL$108,39,0)))</f>
        <v>0</v>
      </c>
      <c r="F1419" s="443">
        <f>IF($J1404="TC",0,IF($J1404="TC",0,IF($J1404="Nso",0,VLOOKUP($A1401,'Class-9'!$B$9:$FL$108,40,0))))</f>
        <v>0</v>
      </c>
      <c r="G1419" s="450">
        <f t="shared" si="140"/>
        <v>0</v>
      </c>
      <c r="H1419" s="451">
        <f>IF($J1404="TC",0,IF($J1404="Nso",0,VLOOKUP($A1401,'Class-9'!$B$9:$FL$108,42,0)))</f>
        <v>0</v>
      </c>
      <c r="I1419" s="443">
        <f>IF($J1404="TC",0,IF($J1404="Nso",0,VLOOKUP($A1401,'Class-9'!$B$9:$FL$108,43,0)))</f>
        <v>0</v>
      </c>
      <c r="J1419" s="450">
        <f t="shared" si="141"/>
        <v>0</v>
      </c>
      <c r="K1419" s="443">
        <f>IF($J1404="TC",0,IF($J1404="Nso",0,VLOOKUP($A1401,'Class-9'!$B$9:$FL$108,45,0)))</f>
        <v>0</v>
      </c>
      <c r="L1419" s="443">
        <f>IF($J1404="Nso",0,VLOOKUP($A1401,'Class-9'!$B$9:$FL$108,46,0))</f>
        <v>0</v>
      </c>
      <c r="M1419" s="450">
        <f t="shared" si="142"/>
        <v>0</v>
      </c>
      <c r="N1419" s="443">
        <f t="shared" si="143"/>
        <v>0</v>
      </c>
      <c r="O1419" s="457" t="str">
        <f>IF($J1404="TC",0,IF($J1404="Nso",0,VLOOKUP($A1401,'Class-9'!$B$9:$FL$108,52,0)))</f>
        <v/>
      </c>
    </row>
    <row r="1420" spans="1:15" ht="48" customHeight="1">
      <c r="A1420" s="1138"/>
      <c r="B1420" s="417" t="s">
        <v>200</v>
      </c>
      <c r="C1420" s="1112" t="str">
        <f>'Class-9'!$BB$3</f>
        <v>SANSKRIT-II</v>
      </c>
      <c r="D1420" s="1113"/>
      <c r="E1420" s="443">
        <f>IF($J1404="TC",0,IF($J1404="Nso",0,VLOOKUP($A1401,'Class-9'!$B$9:$FL$108,53,0)))</f>
        <v>0</v>
      </c>
      <c r="F1420" s="443">
        <f>IF($J1404="TC",0,IF($J1404="Nso",0,VLOOKUP($A1401,'Class-9'!$B$9:$FL$108,54,0)))</f>
        <v>0</v>
      </c>
      <c r="G1420" s="452">
        <f t="shared" si="140"/>
        <v>0</v>
      </c>
      <c r="H1420" s="453">
        <f>IF($J1404="TC",0,IF($J1404="Nso",0,VLOOKUP($A1401,'Class-9'!$B$9:$FL$108,56,0)))</f>
        <v>0</v>
      </c>
      <c r="I1420" s="443">
        <f>IF($J1404="TC",0,IF($J1404="Nso",0,VLOOKUP($A1401,'Class-9'!$B$9:$FL$108,57,0)))</f>
        <v>0</v>
      </c>
      <c r="J1420" s="452">
        <f t="shared" si="141"/>
        <v>0</v>
      </c>
      <c r="K1420" s="443">
        <f>IF($J1404="TC",0,IF($J1404="Nso",0,VLOOKUP($A1401,'Class-9'!$B$9:$FL$108,59,0)))</f>
        <v>0</v>
      </c>
      <c r="L1420" s="443">
        <f>IF($J1404="Nso",0,VLOOKUP($A1401,'Class-9'!$B$9:$FL$108,60,0))</f>
        <v>0</v>
      </c>
      <c r="M1420" s="452">
        <f t="shared" si="142"/>
        <v>0</v>
      </c>
      <c r="N1420" s="443">
        <f t="shared" si="143"/>
        <v>0</v>
      </c>
      <c r="O1420" s="457" t="str">
        <f>IF($J1404="TC",0,IF($J1404="Nso",0,VLOOKUP($A1401,'Class-9'!$B$9:$FL$108,66,0)))</f>
        <v/>
      </c>
    </row>
    <row r="1421" spans="1:15" ht="48" customHeight="1">
      <c r="A1421" s="1138"/>
      <c r="B1421" s="417" t="s">
        <v>200</v>
      </c>
      <c r="C1421" s="1112" t="str">
        <f>'Class-9'!$BP$3</f>
        <v>MATHEMATICS</v>
      </c>
      <c r="D1421" s="1113"/>
      <c r="E1421" s="443">
        <f>IF($J1404="TC",0,IF($J1404="Nso",0,VLOOKUP($A1401,'Class-9'!$B$9:$FL$108,67,0)))</f>
        <v>0</v>
      </c>
      <c r="F1421" s="443">
        <f>IF($J1404="TC",0,IF($J1404="Nso",0,VLOOKUP($A1401,'Class-9'!$B$9:$FL$108,68,0)))</f>
        <v>0</v>
      </c>
      <c r="G1421" s="452">
        <f t="shared" si="140"/>
        <v>0</v>
      </c>
      <c r="H1421" s="453">
        <f>IF($J1404="TC",0,IF($J1404="Nso",0,VLOOKUP($A1401,'Class-9'!$B$9:$FL$108,70,0)))</f>
        <v>0</v>
      </c>
      <c r="I1421" s="443">
        <f>IF($J1404="TC",0,IF($J1404="Nso",0,VLOOKUP($A1401,'Class-9'!$B$9:$FL$108,71,0)))</f>
        <v>0</v>
      </c>
      <c r="J1421" s="452">
        <f t="shared" si="141"/>
        <v>0</v>
      </c>
      <c r="K1421" s="443">
        <f>IF($J1404="TC",0,IF($J1404="Nso",0,VLOOKUP($A1401,'Class-9'!$B$9:$FL$108,73,0)))</f>
        <v>0</v>
      </c>
      <c r="L1421" s="443">
        <f>IF($J1404="Nso",0,VLOOKUP($A1401,'Class-9'!$B$9:$FL$108,74,0))</f>
        <v>0</v>
      </c>
      <c r="M1421" s="452">
        <f t="shared" si="142"/>
        <v>0</v>
      </c>
      <c r="N1421" s="443">
        <f t="shared" si="143"/>
        <v>0</v>
      </c>
      <c r="O1421" s="457" t="str">
        <f>IF($J1404="TC",0,IF($J1404="Nso",0,VLOOKUP($A1401,'Class-9'!$B$9:$FL$108,80,0)))</f>
        <v/>
      </c>
    </row>
    <row r="1422" spans="1:15" ht="48" customHeight="1">
      <c r="A1422" s="1138"/>
      <c r="B1422" s="417" t="s">
        <v>200</v>
      </c>
      <c r="C1422" s="1114" t="str">
        <f>'Class-9'!$CD$3</f>
        <v>SCIENCE</v>
      </c>
      <c r="D1422" s="1115"/>
      <c r="E1422" s="454">
        <f>IF($J1404="TC",0,IF($J1404="Nso",0,VLOOKUP($A1401,'Class-9'!$B$9:$FL$108,81,0)))</f>
        <v>0</v>
      </c>
      <c r="F1422" s="454">
        <f>IF($J1404="TC",0,IF($J1404="Nso",0,VLOOKUP($A1401,'Class-9'!$B$9:$FL$108,82,0)))</f>
        <v>0</v>
      </c>
      <c r="G1422" s="455">
        <f t="shared" si="140"/>
        <v>0</v>
      </c>
      <c r="H1422" s="456">
        <f>IF($J1404="TC",0,IF($J1404="Nso",0,VLOOKUP($A1401,'Class-9'!$B$9:$FL$108,84,0)))</f>
        <v>0</v>
      </c>
      <c r="I1422" s="454">
        <f>IF($J1404="TC",0,IF($J1404="Nso",0,VLOOKUP($A1401,'Class-9'!$B$9:$FL$108,85,0)))</f>
        <v>0</v>
      </c>
      <c r="J1422" s="455">
        <f t="shared" si="141"/>
        <v>0</v>
      </c>
      <c r="K1422" s="454">
        <f>IF($J1404="TC",0,IF($J1404="Nso",0,VLOOKUP($A1401,'Class-9'!$B$9:$FL$108,87,0)))</f>
        <v>0</v>
      </c>
      <c r="L1422" s="454">
        <f>IF($J1404="Nso",0,VLOOKUP($A1401,'Class-9'!$B$9:$FL$108,88,0))</f>
        <v>0</v>
      </c>
      <c r="M1422" s="455">
        <f t="shared" si="142"/>
        <v>0</v>
      </c>
      <c r="N1422" s="454">
        <f t="shared" si="143"/>
        <v>0</v>
      </c>
      <c r="O1422" s="459" t="str">
        <f>IF($J1404="TC",0,IF($J1404="Nso",0,VLOOKUP($A1401,'Class-9'!$B$9:$FL$108,94,0)))</f>
        <v/>
      </c>
    </row>
    <row r="1423" spans="1:15" ht="48" customHeight="1" thickBot="1">
      <c r="A1423" s="1138"/>
      <c r="B1423" s="417" t="s">
        <v>200</v>
      </c>
      <c r="C1423" s="1114" t="str">
        <f>'Class-9'!$CR$3</f>
        <v>SOCIAL SCIENCE</v>
      </c>
      <c r="D1423" s="1115"/>
      <c r="E1423" s="454">
        <f>IF($J1405="TC",0,IF($J1404="Nso",0,VLOOKUP($A1401,'Class-9'!$B$9:$FL$108,95,0)))</f>
        <v>0</v>
      </c>
      <c r="F1423" s="454">
        <f>IF($J1405="TC",0,IF($J1404="Nso",0,VLOOKUP($A1401,'Class-9'!$B$9:$FL$108,96,0)))</f>
        <v>0</v>
      </c>
      <c r="G1423" s="455">
        <f t="shared" si="140"/>
        <v>0</v>
      </c>
      <c r="H1423" s="456">
        <f>IF($J1405="TC",0,IF($J1404="Nso",0,VLOOKUP($A1401,'Class-9'!$B$9:$FL$108,98,0)))</f>
        <v>0</v>
      </c>
      <c r="I1423" s="454">
        <f>IF($J1405="TC",0,IF($J1404="Nso",0,VLOOKUP($A1401,'Class-9'!$B$9:$FL$108,99,0)))</f>
        <v>0</v>
      </c>
      <c r="J1423" s="455">
        <f t="shared" si="141"/>
        <v>0</v>
      </c>
      <c r="K1423" s="454">
        <f>IF($J1405="TC",0,IF($J1404="Nso",0,VLOOKUP($A1401,'Class-9'!$B$9:$FL$108,101,0)))</f>
        <v>0</v>
      </c>
      <c r="L1423" s="454">
        <f>IF($J1405="Nso",0,VLOOKUP($A1401,'Class-9'!$B$9:$FL$108,102,0))</f>
        <v>0</v>
      </c>
      <c r="M1423" s="455">
        <f t="shared" si="142"/>
        <v>0</v>
      </c>
      <c r="N1423" s="454">
        <f t="shared" si="143"/>
        <v>0</v>
      </c>
      <c r="O1423" s="459" t="str">
        <f>IF($J1405="TC",0,IF($J1404="Nso",0,VLOOKUP($A1401,'Class-9'!$B$9:$FL$108,108,0)))</f>
        <v/>
      </c>
    </row>
    <row r="1424" spans="1:15" ht="33.75" customHeight="1">
      <c r="A1424" s="1138"/>
      <c r="B1424" s="417" t="s">
        <v>200</v>
      </c>
      <c r="C1424" s="1116" t="s">
        <v>89</v>
      </c>
      <c r="D1424" s="1117"/>
      <c r="E1424" s="1118"/>
      <c r="F1424" s="1122" t="s">
        <v>90</v>
      </c>
      <c r="G1424" s="1123"/>
      <c r="H1424" s="1124" t="s">
        <v>91</v>
      </c>
      <c r="I1424" s="1125"/>
      <c r="J1424" s="1126" t="s">
        <v>47</v>
      </c>
      <c r="K1424" s="1127"/>
      <c r="L1424" s="415" t="s">
        <v>111</v>
      </c>
      <c r="M1424" s="1221" t="s">
        <v>45</v>
      </c>
      <c r="N1424" s="1222"/>
      <c r="O1424" s="416" t="s">
        <v>49</v>
      </c>
    </row>
    <row r="1425" spans="1:15" ht="33.75" customHeight="1" thickBot="1">
      <c r="A1425" s="1138"/>
      <c r="B1425" s="417" t="s">
        <v>200</v>
      </c>
      <c r="C1425" s="1119"/>
      <c r="D1425" s="1120"/>
      <c r="E1425" s="1121"/>
      <c r="F1425" s="1130">
        <f>IF($J1404="TC",0,IF($J1404="Nso",0,VLOOKUP($A1401,'Class-9'!$B$9:$FL$108,160,0)))</f>
        <v>0</v>
      </c>
      <c r="G1425" s="1131"/>
      <c r="H1425" s="1130">
        <f>IF($J1404="TC",0,IF($J1404="Nso",0,VLOOKUP($A1401,'Class-9'!$B$9:$FL$108,161,0)))</f>
        <v>0</v>
      </c>
      <c r="I1425" s="1131"/>
      <c r="J1425" s="1132">
        <f>IF($J1404="TC",0,IF($J1404="Nso",0,VLOOKUP($A1401,'Class-9'!$B$9:$FL$108,162,0)))</f>
        <v>0</v>
      </c>
      <c r="K1425" s="1133"/>
      <c r="L1425" s="259" t="str">
        <f>IF($J1404="TC",0,IF($J1404="Nso",0,VLOOKUP($A1401,'Class-9'!$B$9:$FL$108,163,0)))</f>
        <v/>
      </c>
      <c r="M1425" s="1223" t="str">
        <f>IF($J1404="TC","TC",IF($J1404="Nso","NSO",VLOOKUP($A1401,'Class-9'!$B$9:$FL$108,164,0)))</f>
        <v/>
      </c>
      <c r="N1425" s="1224"/>
      <c r="O1425" s="462" t="str">
        <f>IF($J1404="Nso",0,VLOOKUP($A1401,'Class-9'!$B$9:$FL$108,166,0))</f>
        <v/>
      </c>
    </row>
    <row r="1426" spans="1:15" ht="33.75" customHeight="1">
      <c r="A1426" s="1138"/>
      <c r="B1426" s="417" t="s">
        <v>200</v>
      </c>
      <c r="C1426" s="1061" t="s">
        <v>64</v>
      </c>
      <c r="D1426" s="1062"/>
      <c r="E1426" s="1062"/>
      <c r="F1426" s="1062"/>
      <c r="G1426" s="1062"/>
      <c r="H1426" s="1063"/>
      <c r="I1426" s="1064" t="s">
        <v>65</v>
      </c>
      <c r="J1426" s="1065"/>
      <c r="K1426" s="1065"/>
      <c r="L1426" s="460">
        <f>VLOOKUP($A1401,'Class-9'!$B$9:$FL$108,157,0)</f>
        <v>0</v>
      </c>
      <c r="M1426" s="1066" t="s">
        <v>121</v>
      </c>
      <c r="N1426" s="1067"/>
      <c r="O1426" s="1068"/>
    </row>
    <row r="1427" spans="1:15" ht="33.75" customHeight="1" thickBot="1">
      <c r="A1427" s="1138"/>
      <c r="B1427" s="417" t="s">
        <v>200</v>
      </c>
      <c r="C1427" s="1069" t="s">
        <v>60</v>
      </c>
      <c r="D1427" s="1070"/>
      <c r="E1427" s="1070"/>
      <c r="F1427" s="1071" t="s">
        <v>192</v>
      </c>
      <c r="G1427" s="1071"/>
      <c r="H1427" s="260" t="s">
        <v>53</v>
      </c>
      <c r="I1427" s="1072" t="s">
        <v>66</v>
      </c>
      <c r="J1427" s="1073"/>
      <c r="K1427" s="1073"/>
      <c r="L1427" s="461">
        <f>VLOOKUP($A1401,'Class-9'!$B$9:$FL$108,158,0)</f>
        <v>0</v>
      </c>
      <c r="M1427" s="1074" t="str">
        <f>IF($J1404="TC",0,IF($J1404="Nso",0,VLOOKUP($A1401,'Class-9'!$B$9:$FL$108,159,0)))</f>
        <v/>
      </c>
      <c r="N1427" s="1075"/>
      <c r="O1427" s="1076"/>
    </row>
    <row r="1428" spans="1:15" ht="33.75" customHeight="1">
      <c r="A1428" s="1138"/>
      <c r="B1428" s="417" t="s">
        <v>200</v>
      </c>
      <c r="C1428" s="1069"/>
      <c r="D1428" s="1070"/>
      <c r="E1428" s="1070"/>
      <c r="F1428" s="1071"/>
      <c r="G1428" s="1071"/>
      <c r="H1428" s="261" t="s">
        <v>119</v>
      </c>
      <c r="I1428" s="1077" t="s">
        <v>67</v>
      </c>
      <c r="J1428" s="1078"/>
      <c r="K1428" s="1078"/>
      <c r="L1428" s="1079">
        <f>IF($J1404="TC","Transferred",IF($J1404="Nso","NameSeparated",VLOOKUP($A1401,'Class-9'!$B$9:$FL$108,167,0)))</f>
        <v>0</v>
      </c>
      <c r="M1428" s="1079"/>
      <c r="N1428" s="1079"/>
      <c r="O1428" s="1080"/>
    </row>
    <row r="1429" spans="1:15" ht="33.75" customHeight="1">
      <c r="A1429" s="1138"/>
      <c r="B1429" s="417" t="s">
        <v>200</v>
      </c>
      <c r="C1429" s="1081" t="str">
        <f>'Class-9'!$DF$3</f>
        <v>Foundation Of Information Tech.</v>
      </c>
      <c r="D1429" s="1082"/>
      <c r="E1429" s="1083"/>
      <c r="F1429" s="1217" t="str">
        <f>IF($J1404="TC",0,IF($J1404="Nso",0,VLOOKUP($A1401,'Class-9'!$B$9:$GP$108,185,0)))</f>
        <v>0/200</v>
      </c>
      <c r="G1429" s="1217"/>
      <c r="H1429" s="463" t="str">
        <f>IF($J1404="TC",0,IF($J1404="Nso",0,VLOOKUP($A1401,'Class-9'!$B$9:$GP$108,120,0)))</f>
        <v/>
      </c>
      <c r="I1429" s="1085" t="s">
        <v>79</v>
      </c>
      <c r="J1429" s="1086"/>
      <c r="K1429" s="1086"/>
      <c r="L1429" s="1087">
        <f>'Class-9'!$T$2</f>
        <v>44676</v>
      </c>
      <c r="M1429" s="1088"/>
      <c r="N1429" s="1088"/>
      <c r="O1429" s="1089"/>
    </row>
    <row r="1430" spans="1:15" ht="33.75" customHeight="1">
      <c r="A1430" s="1138"/>
      <c r="B1430" s="417" t="s">
        <v>200</v>
      </c>
      <c r="C1430" s="1090" t="str">
        <f>'Class-9'!$DR$3</f>
        <v>Health &amp; Phy. Edu.</v>
      </c>
      <c r="D1430" s="1084"/>
      <c r="E1430" s="1084"/>
      <c r="F1430" s="1207" t="str">
        <f>IF($J1404="TC",0,IF($J1404="Nso",0,VLOOKUP($A1401,'Class-9'!$B$9:$GP$108,189,0)))</f>
        <v>0/200</v>
      </c>
      <c r="G1430" s="1208"/>
      <c r="H1430" s="463" t="str">
        <f>IF($J1404="TC",0,IF($J1404="Nso",0,VLOOKUP($A1401,'Class-9'!$B$9:$GP$108,132,0)))</f>
        <v/>
      </c>
      <c r="I1430" s="1091"/>
      <c r="J1430" s="1092"/>
      <c r="K1430" s="1092"/>
      <c r="L1430" s="1092"/>
      <c r="M1430" s="1092"/>
      <c r="N1430" s="1092"/>
      <c r="O1430" s="1093"/>
    </row>
    <row r="1431" spans="1:15" ht="33.75" customHeight="1">
      <c r="A1431" s="1138"/>
      <c r="B1431" s="417" t="s">
        <v>200</v>
      </c>
      <c r="C1431" s="1028" t="str">
        <f>'Class-9'!$ED$3</f>
        <v>S.U.P.W.</v>
      </c>
      <c r="D1431" s="1029"/>
      <c r="E1431" s="1029"/>
      <c r="F1431" s="1207" t="str">
        <f>IF($J1404="TC",0,IF($J1404="Nso",0,VLOOKUP($A1401,'Class-9'!$B$9:$GP$108,193,0)))</f>
        <v>0/100</v>
      </c>
      <c r="G1431" s="1208"/>
      <c r="H1431" s="463" t="str">
        <f>IF($J1404="TC",0,IF($J1404="Nso",0,VLOOKUP($A1401,'Class-9'!$B$9:$GP$108,138,0)))</f>
        <v/>
      </c>
      <c r="I1431" s="1094"/>
      <c r="J1431" s="1095"/>
      <c r="K1431" s="1095"/>
      <c r="L1431" s="1095"/>
      <c r="M1431" s="1095"/>
      <c r="N1431" s="1095"/>
      <c r="O1431" s="1096"/>
    </row>
    <row r="1432" spans="1:15" ht="33.75" customHeight="1">
      <c r="A1432" s="1138"/>
      <c r="B1432" s="417" t="s">
        <v>200</v>
      </c>
      <c r="C1432" s="1028" t="str">
        <f>'Class-9'!$EJ$3</f>
        <v>ART EDUCATION</v>
      </c>
      <c r="D1432" s="1029"/>
      <c r="E1432" s="1029"/>
      <c r="F1432" s="1207" t="str">
        <f>IF($J1403="TC",0,IF($J1403="Nso",0,VLOOKUP($A1401,'Class-9'!$B$9:$GP$108,197,0)))</f>
        <v>0/100</v>
      </c>
      <c r="G1432" s="1208"/>
      <c r="H1432" s="463" t="str">
        <f>IF($J1403="TC",0,IF($J1403="Nso",0,VLOOKUP($A1401,'Class-9'!$B$9:$GP$108,144,0)))</f>
        <v/>
      </c>
      <c r="I1432" s="1032" t="s">
        <v>92</v>
      </c>
      <c r="J1432" s="1033"/>
      <c r="K1432" s="1033"/>
      <c r="L1432" s="1033"/>
      <c r="M1432" s="1033"/>
      <c r="N1432" s="1033"/>
      <c r="O1432" s="1034"/>
    </row>
    <row r="1433" spans="1:15" ht="33.75" customHeight="1" thickBot="1">
      <c r="A1433" s="1138"/>
      <c r="B1433" s="417" t="s">
        <v>200</v>
      </c>
      <c r="C1433" s="1035" t="str">
        <f>'Class-9'!$EP$3</f>
        <v>H &amp; C RAJ</v>
      </c>
      <c r="D1433" s="1036"/>
      <c r="E1433" s="1036"/>
      <c r="F1433" s="1209" t="str">
        <f>IF($J1404="TC",0,IF($J1404="Nso",0,VLOOKUP($A1401,'Class-9'!$B$9:$GU$108,201,0)))</f>
        <v>0/200</v>
      </c>
      <c r="G1433" s="1210"/>
      <c r="H1433" s="464" t="str">
        <f>IF($J1404="TC",0,IF($J1404="Nso",0,VLOOKUP($A1401,'Class-9'!$B$9:$GU$108,156,0)))</f>
        <v/>
      </c>
      <c r="I1433" s="1032" t="s">
        <v>73</v>
      </c>
      <c r="J1433" s="1033"/>
      <c r="K1433" s="1033"/>
      <c r="L1433" s="1033"/>
      <c r="M1433" s="1033"/>
      <c r="N1433" s="1033"/>
      <c r="O1433" s="1034"/>
    </row>
    <row r="1434" spans="1:15" ht="33.75" customHeight="1">
      <c r="A1434" s="1138"/>
      <c r="B1434" s="417" t="s">
        <v>200</v>
      </c>
      <c r="C1434" s="1046" t="s">
        <v>204</v>
      </c>
      <c r="D1434" s="1047"/>
      <c r="E1434" s="1048"/>
      <c r="F1434" s="1211" t="s">
        <v>205</v>
      </c>
      <c r="G1434" s="1212"/>
      <c r="H1434" s="465" t="s">
        <v>34</v>
      </c>
      <c r="I1434" s="1039" t="s">
        <v>74</v>
      </c>
      <c r="J1434" s="1033"/>
      <c r="K1434" s="1033"/>
      <c r="L1434" s="1033"/>
      <c r="M1434" s="1033"/>
      <c r="N1434" s="1033"/>
      <c r="O1434" s="1034"/>
    </row>
    <row r="1435" spans="1:15" ht="33.75" customHeight="1">
      <c r="A1435" s="1138"/>
      <c r="B1435" s="417" t="s">
        <v>200</v>
      </c>
      <c r="C1435" s="1049"/>
      <c r="D1435" s="1050"/>
      <c r="E1435" s="1051"/>
      <c r="F1435" s="1213" t="s">
        <v>206</v>
      </c>
      <c r="G1435" s="1214"/>
      <c r="H1435" s="466" t="s">
        <v>203</v>
      </c>
      <c r="I1435" s="1040" t="s">
        <v>75</v>
      </c>
      <c r="J1435" s="1041"/>
      <c r="K1435" s="1041"/>
      <c r="L1435" s="1041"/>
      <c r="M1435" s="1041"/>
      <c r="N1435" s="1041"/>
      <c r="O1435" s="1042"/>
    </row>
    <row r="1436" spans="1:15" ht="33.75" customHeight="1">
      <c r="A1436" s="1138"/>
      <c r="B1436" s="417" t="s">
        <v>200</v>
      </c>
      <c r="C1436" s="1049"/>
      <c r="D1436" s="1050"/>
      <c r="E1436" s="1051"/>
      <c r="F1436" s="1213" t="s">
        <v>210</v>
      </c>
      <c r="G1436" s="1214"/>
      <c r="H1436" s="466" t="s">
        <v>68</v>
      </c>
      <c r="I1436" s="1043"/>
      <c r="J1436" s="1044"/>
      <c r="K1436" s="1044"/>
      <c r="L1436" s="1044"/>
      <c r="M1436" s="1044"/>
      <c r="N1436" s="1044"/>
      <c r="O1436" s="1045"/>
    </row>
    <row r="1437" spans="1:15" ht="33.75" customHeight="1">
      <c r="A1437" s="1138"/>
      <c r="B1437" s="417" t="s">
        <v>200</v>
      </c>
      <c r="C1437" s="1049"/>
      <c r="D1437" s="1050"/>
      <c r="E1437" s="1051"/>
      <c r="F1437" s="1213" t="s">
        <v>211</v>
      </c>
      <c r="G1437" s="1214"/>
      <c r="H1437" s="466" t="s">
        <v>69</v>
      </c>
      <c r="I1437" s="1043"/>
      <c r="J1437" s="1044"/>
      <c r="K1437" s="1044"/>
      <c r="L1437" s="1044"/>
      <c r="M1437" s="1044"/>
      <c r="N1437" s="1044"/>
      <c r="O1437" s="1045"/>
    </row>
    <row r="1438" spans="1:15" ht="33.75" customHeight="1">
      <c r="A1438" s="1138"/>
      <c r="B1438" s="417" t="s">
        <v>200</v>
      </c>
      <c r="C1438" s="1049"/>
      <c r="D1438" s="1050"/>
      <c r="E1438" s="1051"/>
      <c r="F1438" s="1213" t="s">
        <v>120</v>
      </c>
      <c r="G1438" s="1214"/>
      <c r="H1438" s="466" t="s">
        <v>71</v>
      </c>
      <c r="I1438" s="1022" t="s">
        <v>93</v>
      </c>
      <c r="J1438" s="1023"/>
      <c r="K1438" s="1023"/>
      <c r="L1438" s="1023"/>
      <c r="M1438" s="1023"/>
      <c r="N1438" s="1023"/>
      <c r="O1438" s="1024"/>
    </row>
    <row r="1439" spans="1:15" ht="33.75" customHeight="1" thickBot="1">
      <c r="A1439" s="1138"/>
      <c r="B1439" s="418" t="s">
        <v>200</v>
      </c>
      <c r="C1439" s="1052"/>
      <c r="D1439" s="1053"/>
      <c r="E1439" s="1054"/>
      <c r="F1439" s="1215" t="s">
        <v>208</v>
      </c>
      <c r="G1439" s="1216"/>
      <c r="H1439" s="467" t="s">
        <v>70</v>
      </c>
      <c r="I1439" s="1025"/>
      <c r="J1439" s="1026"/>
      <c r="K1439" s="1026"/>
      <c r="L1439" s="1026"/>
      <c r="M1439" s="1026"/>
      <c r="N1439" s="1026"/>
      <c r="O1439" s="1027"/>
    </row>
    <row r="1440" spans="1:15" ht="121.5" customHeight="1" thickTop="1">
      <c r="A1440" s="437" t="s">
        <v>191</v>
      </c>
    </row>
    <row r="1441" spans="1:16" ht="24.75" customHeight="1" thickBot="1">
      <c r="A1441" s="471">
        <f>A1401+1</f>
        <v>37</v>
      </c>
      <c r="B1441" s="1137" t="s">
        <v>56</v>
      </c>
      <c r="C1441" s="1137"/>
      <c r="D1441" s="1137"/>
      <c r="E1441" s="1137"/>
      <c r="F1441" s="1137"/>
      <c r="G1441" s="1137"/>
      <c r="H1441" s="1137"/>
      <c r="I1441" s="1137"/>
      <c r="J1441" s="1137"/>
      <c r="K1441" s="1137"/>
      <c r="L1441" s="1137"/>
      <c r="M1441" s="1137"/>
      <c r="N1441" s="1137"/>
      <c r="O1441" s="1137"/>
    </row>
    <row r="1442" spans="1:16" s="430" customFormat="1" ht="66" customHeight="1" thickTop="1">
      <c r="A1442" s="1138"/>
      <c r="B1442" s="1139"/>
      <c r="C1442" s="1140"/>
      <c r="D1442" s="1225" t="str">
        <f>Master!$E$8</f>
        <v>Govt. Sr. Secondary School Raimalwada</v>
      </c>
      <c r="E1442" s="1226"/>
      <c r="F1442" s="1226"/>
      <c r="G1442" s="1226"/>
      <c r="H1442" s="1226"/>
      <c r="I1442" s="1226"/>
      <c r="J1442" s="1226"/>
      <c r="K1442" s="1226"/>
      <c r="L1442" s="1226"/>
      <c r="M1442" s="1226"/>
      <c r="N1442" s="1226"/>
      <c r="O1442" s="1227"/>
    </row>
    <row r="1443" spans="1:16" ht="26.25" customHeight="1" thickBot="1">
      <c r="A1443" s="1138"/>
      <c r="B1443" s="1141"/>
      <c r="C1443" s="1142"/>
      <c r="D1443" s="1146" t="str">
        <f>Master!$E$11</f>
        <v>P.S.-Bapini (Jodhpur)</v>
      </c>
      <c r="E1443" s="1147"/>
      <c r="F1443" s="1147"/>
      <c r="G1443" s="1147"/>
      <c r="H1443" s="1147"/>
      <c r="I1443" s="1147"/>
      <c r="J1443" s="1147"/>
      <c r="K1443" s="1147"/>
      <c r="L1443" s="1147"/>
      <c r="M1443" s="1147"/>
      <c r="N1443" s="1147"/>
      <c r="O1443" s="1148"/>
    </row>
    <row r="1444" spans="1:16" ht="21.75" customHeight="1">
      <c r="A1444" s="1138"/>
      <c r="B1444" s="262"/>
      <c r="C1444" s="1149" t="s">
        <v>183</v>
      </c>
      <c r="D1444" s="1150"/>
      <c r="E1444" s="1150"/>
      <c r="F1444" s="1150"/>
      <c r="G1444" s="1151"/>
      <c r="H1444" s="1158" t="s">
        <v>156</v>
      </c>
      <c r="I1444" s="1158"/>
      <c r="J1444" s="1161">
        <f>VLOOKUP($A1441,'Class-9'!$B$9:$K$108,6)</f>
        <v>0</v>
      </c>
      <c r="K1444" s="1162"/>
      <c r="L1444" s="1167" t="s">
        <v>76</v>
      </c>
      <c r="M1444" s="1168"/>
      <c r="N1444" s="1169" t="str">
        <f>Master!$E$14</f>
        <v>08151106901</v>
      </c>
      <c r="O1444" s="1170"/>
    </row>
    <row r="1445" spans="1:16" ht="21.75" customHeight="1">
      <c r="A1445" s="1138"/>
      <c r="B1445" s="37"/>
      <c r="C1445" s="1152"/>
      <c r="D1445" s="1153"/>
      <c r="E1445" s="1153"/>
      <c r="F1445" s="1153"/>
      <c r="G1445" s="1154"/>
      <c r="H1445" s="1159"/>
      <c r="I1445" s="1159"/>
      <c r="J1445" s="1163"/>
      <c r="K1445" s="1164"/>
      <c r="L1445" s="1171" t="s">
        <v>72</v>
      </c>
      <c r="M1445" s="1172"/>
      <c r="N1445" s="1172"/>
      <c r="O1445" s="1173"/>
      <c r="P1445" s="104" t="s">
        <v>191</v>
      </c>
    </row>
    <row r="1446" spans="1:16" ht="21.75" customHeight="1" thickBot="1">
      <c r="A1446" s="1138"/>
      <c r="B1446" s="37"/>
      <c r="C1446" s="1155"/>
      <c r="D1446" s="1156"/>
      <c r="E1446" s="1156"/>
      <c r="F1446" s="1156"/>
      <c r="G1446" s="1157"/>
      <c r="H1446" s="1160"/>
      <c r="I1446" s="1160"/>
      <c r="J1446" s="1165"/>
      <c r="K1446" s="1166"/>
      <c r="L1446" s="1174" t="s">
        <v>57</v>
      </c>
      <c r="M1446" s="1175"/>
      <c r="N1446" s="1176" t="str">
        <f>Master!$E$6</f>
        <v>2021-22</v>
      </c>
      <c r="O1446" s="1177"/>
    </row>
    <row r="1447" spans="1:16" ht="33.75" customHeight="1">
      <c r="A1447" s="1138"/>
      <c r="B1447" s="417" t="s">
        <v>200</v>
      </c>
      <c r="C1447" s="1228" t="s">
        <v>22</v>
      </c>
      <c r="D1447" s="1229"/>
      <c r="E1447" s="1229"/>
      <c r="F1447" s="1230"/>
      <c r="G1447" s="438" t="s">
        <v>181</v>
      </c>
      <c r="H1447" s="1231">
        <f>VLOOKUP($A1441,'Class-9'!$B$9:$FL$108,4,0)</f>
        <v>0</v>
      </c>
      <c r="I1447" s="1231"/>
      <c r="J1447" s="1231"/>
      <c r="K1447" s="1231"/>
      <c r="L1447" s="1231"/>
      <c r="M1447" s="1231"/>
      <c r="N1447" s="1231"/>
      <c r="O1447" s="1232"/>
    </row>
    <row r="1448" spans="1:16" ht="33.75" customHeight="1">
      <c r="A1448" s="1138"/>
      <c r="B1448" s="417" t="s">
        <v>200</v>
      </c>
      <c r="C1448" s="1233" t="s">
        <v>24</v>
      </c>
      <c r="D1448" s="1234"/>
      <c r="E1448" s="1234"/>
      <c r="F1448" s="1235"/>
      <c r="G1448" s="439" t="s">
        <v>181</v>
      </c>
      <c r="H1448" s="1236">
        <f>VLOOKUP($A1441,'Class-9'!$B$9:$FL$108,7,0)</f>
        <v>0</v>
      </c>
      <c r="I1448" s="1236"/>
      <c r="J1448" s="1236"/>
      <c r="K1448" s="1236"/>
      <c r="L1448" s="1236"/>
      <c r="M1448" s="1236"/>
      <c r="N1448" s="1236"/>
      <c r="O1448" s="1237"/>
    </row>
    <row r="1449" spans="1:16" ht="33.75" customHeight="1">
      <c r="A1449" s="1138"/>
      <c r="B1449" s="417" t="s">
        <v>200</v>
      </c>
      <c r="C1449" s="1233" t="s">
        <v>25</v>
      </c>
      <c r="D1449" s="1234"/>
      <c r="E1449" s="1234"/>
      <c r="F1449" s="1235"/>
      <c r="G1449" s="439" t="s">
        <v>181</v>
      </c>
      <c r="H1449" s="1236">
        <f>VLOOKUP($A1441,'Class-9'!$B$9:$FL$108,8,0)</f>
        <v>0</v>
      </c>
      <c r="I1449" s="1236"/>
      <c r="J1449" s="1236"/>
      <c r="K1449" s="1236"/>
      <c r="L1449" s="1236"/>
      <c r="M1449" s="1236"/>
      <c r="N1449" s="1236"/>
      <c r="O1449" s="1237"/>
    </row>
    <row r="1450" spans="1:16" ht="33.75" customHeight="1">
      <c r="A1450" s="1138"/>
      <c r="B1450" s="417" t="s">
        <v>200</v>
      </c>
      <c r="C1450" s="1233" t="s">
        <v>58</v>
      </c>
      <c r="D1450" s="1234"/>
      <c r="E1450" s="1234"/>
      <c r="F1450" s="1235"/>
      <c r="G1450" s="439" t="s">
        <v>181</v>
      </c>
      <c r="H1450" s="1236">
        <f>VLOOKUP($A1441,'Class-9'!$B$9:$FL$108,9,0)</f>
        <v>0</v>
      </c>
      <c r="I1450" s="1236"/>
      <c r="J1450" s="1236"/>
      <c r="K1450" s="1236"/>
      <c r="L1450" s="1236"/>
      <c r="M1450" s="1236"/>
      <c r="N1450" s="1236"/>
      <c r="O1450" s="1237"/>
    </row>
    <row r="1451" spans="1:16" ht="33.75" customHeight="1">
      <c r="A1451" s="1138"/>
      <c r="B1451" s="417" t="s">
        <v>200</v>
      </c>
      <c r="C1451" s="1233" t="s">
        <v>59</v>
      </c>
      <c r="D1451" s="1234"/>
      <c r="E1451" s="1234"/>
      <c r="F1451" s="1235"/>
      <c r="G1451" s="439" t="s">
        <v>181</v>
      </c>
      <c r="H1451" s="1238" t="str">
        <f>CONCATENATE('Class-9'!$G$4,'Class-9'!$J$4)</f>
        <v>9(A)</v>
      </c>
      <c r="I1451" s="1236"/>
      <c r="J1451" s="1236"/>
      <c r="K1451" s="1236"/>
      <c r="L1451" s="1236"/>
      <c r="M1451" s="1236"/>
      <c r="N1451" s="1236"/>
      <c r="O1451" s="1237"/>
    </row>
    <row r="1452" spans="1:16" ht="33.75" customHeight="1" thickBot="1">
      <c r="A1452" s="1138"/>
      <c r="B1452" s="417" t="s">
        <v>200</v>
      </c>
      <c r="C1452" s="1239" t="s">
        <v>27</v>
      </c>
      <c r="D1452" s="1240"/>
      <c r="E1452" s="1240"/>
      <c r="F1452" s="1241"/>
      <c r="G1452" s="440" t="s">
        <v>181</v>
      </c>
      <c r="H1452" s="1242">
        <f>VLOOKUP($A1441,'Class-9'!$B$9:$FL$108,10,0)</f>
        <v>0</v>
      </c>
      <c r="I1452" s="1242"/>
      <c r="J1452" s="1242"/>
      <c r="K1452" s="1242"/>
      <c r="L1452" s="1242"/>
      <c r="M1452" s="1242"/>
      <c r="N1452" s="1242"/>
      <c r="O1452" s="1243"/>
    </row>
    <row r="1453" spans="1:16" ht="33.75" customHeight="1">
      <c r="A1453" s="1138"/>
      <c r="B1453" s="417" t="s">
        <v>200</v>
      </c>
      <c r="C1453" s="1244" t="s">
        <v>60</v>
      </c>
      <c r="D1453" s="1245"/>
      <c r="E1453" s="1248" t="s">
        <v>81</v>
      </c>
      <c r="F1453" s="1248" t="s">
        <v>82</v>
      </c>
      <c r="G1453" s="1250" t="s">
        <v>32</v>
      </c>
      <c r="H1453" s="1252" t="s">
        <v>61</v>
      </c>
      <c r="I1453" s="1252"/>
      <c r="J1453" s="1253"/>
      <c r="K1453" s="1254" t="s">
        <v>97</v>
      </c>
      <c r="L1453" s="1255"/>
      <c r="M1453" s="1256"/>
      <c r="N1453" s="1248" t="s">
        <v>88</v>
      </c>
      <c r="O1453" s="1218" t="s">
        <v>118</v>
      </c>
    </row>
    <row r="1454" spans="1:16" ht="33.75" customHeight="1">
      <c r="A1454" s="1138"/>
      <c r="B1454" s="417" t="s">
        <v>200</v>
      </c>
      <c r="C1454" s="1246"/>
      <c r="D1454" s="1247"/>
      <c r="E1454" s="1249"/>
      <c r="F1454" s="1249"/>
      <c r="G1454" s="1251"/>
      <c r="H1454" s="468" t="s">
        <v>31</v>
      </c>
      <c r="I1454" s="470" t="s">
        <v>194</v>
      </c>
      <c r="J1454" s="469" t="s">
        <v>32</v>
      </c>
      <c r="K1454" s="468" t="s">
        <v>31</v>
      </c>
      <c r="L1454" s="470" t="s">
        <v>194</v>
      </c>
      <c r="M1454" s="469" t="s">
        <v>32</v>
      </c>
      <c r="N1454" s="1249"/>
      <c r="O1454" s="1219"/>
    </row>
    <row r="1455" spans="1:16" ht="48" customHeight="1" thickBot="1">
      <c r="A1455" s="1138"/>
      <c r="B1455" s="417" t="s">
        <v>200</v>
      </c>
      <c r="C1455" s="1102" t="s">
        <v>62</v>
      </c>
      <c r="D1455" s="1103"/>
      <c r="E1455" s="441">
        <f>'Class-9'!$L$7</f>
        <v>10</v>
      </c>
      <c r="F1455" s="441">
        <f>'Class-9'!$M$7</f>
        <v>10</v>
      </c>
      <c r="G1455" s="442">
        <f>SUM(E1455:F1455)</f>
        <v>20</v>
      </c>
      <c r="H1455" s="441">
        <f>'Class-9'!$O$7</f>
        <v>24</v>
      </c>
      <c r="I1455" s="441">
        <f>'Class-9'!$P$7</f>
        <v>6</v>
      </c>
      <c r="J1455" s="442">
        <f>SUM(H1455:I1455)</f>
        <v>30</v>
      </c>
      <c r="K1455" s="441">
        <f>'Class-9'!$R$7</f>
        <v>40</v>
      </c>
      <c r="L1455" s="441">
        <f>'Class-9'!$S$7</f>
        <v>10</v>
      </c>
      <c r="M1455" s="442">
        <f>SUM(K1455:L1455)</f>
        <v>50</v>
      </c>
      <c r="N1455" s="441">
        <f>SUM(G1455,J1455,M1455)</f>
        <v>100</v>
      </c>
      <c r="O1455" s="1220"/>
    </row>
    <row r="1456" spans="1:16" ht="48" customHeight="1">
      <c r="A1456" s="1138"/>
      <c r="B1456" s="417" t="s">
        <v>200</v>
      </c>
      <c r="C1456" s="1104" t="str">
        <f>'Class-9'!$L$3</f>
        <v>HINDI</v>
      </c>
      <c r="D1456" s="1105"/>
      <c r="E1456" s="443">
        <f>IF($J1444="TC",0,IF($J1444="Nso",0,VLOOKUP($A1441,'Class-9'!$B$9:$FL$108,11,0)))</f>
        <v>0</v>
      </c>
      <c r="F1456" s="443">
        <f>IF($J1444="TC",0,IF($J1444="Nso",0,VLOOKUP($A1441,'Class-9'!$B$9:$FL$108,12,0)))</f>
        <v>0</v>
      </c>
      <c r="G1456" s="444">
        <f t="shared" ref="G1456:G1463" si="144">SUM(E1456:F1456)</f>
        <v>0</v>
      </c>
      <c r="H1456" s="443">
        <f>IF($J1444="TC",0,IF($J1444="Nso",0,VLOOKUP($A1441,'Class-9'!$B$9:$FL$108,14,0)))</f>
        <v>0</v>
      </c>
      <c r="I1456" s="443">
        <f>IF($J1444="TC",0,IF($J1444="Nso",0,VLOOKUP($A1441,'Class-9'!$B$9:$FL$108,15,0)))</f>
        <v>0</v>
      </c>
      <c r="J1456" s="444">
        <f t="shared" ref="J1456:J1463" si="145">SUM(H1456:I1456)</f>
        <v>0</v>
      </c>
      <c r="K1456" s="443">
        <f>IF($J1444="TC",0,IF($J1444="Nso",0,VLOOKUP($A1441,'Class-9'!$B$9:$FL$108,17,0)))</f>
        <v>0</v>
      </c>
      <c r="L1456" s="443">
        <f>IF($J1444="Nso",0,VLOOKUP($A1441,'Class-9'!$B$9:$FL$108,18,0))</f>
        <v>0</v>
      </c>
      <c r="M1456" s="444">
        <f t="shared" ref="M1456:M1463" si="146">SUM(K1456:L1456)</f>
        <v>0</v>
      </c>
      <c r="N1456" s="443">
        <f t="shared" ref="N1456:N1463" si="147">SUM(G1456,J1456,M1456)</f>
        <v>0</v>
      </c>
      <c r="O1456" s="457" t="str">
        <f>IF($J1444="TC",0,IF($J1444="Nso",0,VLOOKUP($A1441,'Class-9'!$B$9:$FL$108,24,0)))</f>
        <v/>
      </c>
    </row>
    <row r="1457" spans="1:15" ht="48" customHeight="1" thickBot="1">
      <c r="A1457" s="1138"/>
      <c r="B1457" s="417" t="s">
        <v>200</v>
      </c>
      <c r="C1457" s="1106" t="str">
        <f>'Class-9'!$Z$3</f>
        <v>ENGLISH</v>
      </c>
      <c r="D1457" s="1107"/>
      <c r="E1457" s="445">
        <f>IF($J1444="TC",0,IF($J1444="Nso",0,VLOOKUP($A1441,'Class-9'!$B$9:$FL$108,25,0)))</f>
        <v>0</v>
      </c>
      <c r="F1457" s="445">
        <f>IF($J1444="TC",0,IF($J1444="Nso",0,VLOOKUP($A1441,'Class-9'!$B$9:$FL$108,26,0)))</f>
        <v>0</v>
      </c>
      <c r="G1457" s="446">
        <f t="shared" si="144"/>
        <v>0</v>
      </c>
      <c r="H1457" s="447">
        <f>IF($J1444="TC",0,IF($J1444="Nso",0,VLOOKUP($A1441,'Class-9'!$B$9:$FL$108,28,0)))</f>
        <v>0</v>
      </c>
      <c r="I1457" s="445">
        <f>IF($J1444="TC",0,IF($J1444="Nso",0,VLOOKUP($A1441,'Class-9'!$B$9:$FL$108,29,0)))</f>
        <v>0</v>
      </c>
      <c r="J1457" s="446">
        <f t="shared" si="145"/>
        <v>0</v>
      </c>
      <c r="K1457" s="445">
        <f>IF($J1444="TC",0,IF($J1444="Nso",0,VLOOKUP($A1441,'Class-9'!$B$9:$FL$108,31,0)))</f>
        <v>0</v>
      </c>
      <c r="L1457" s="445">
        <f>IF($J1444="Nso",0,VLOOKUP($A1441,'Class-9'!$B$9:$FL$108,32,0))</f>
        <v>0</v>
      </c>
      <c r="M1457" s="446">
        <f t="shared" si="146"/>
        <v>0</v>
      </c>
      <c r="N1457" s="445">
        <f t="shared" si="147"/>
        <v>0</v>
      </c>
      <c r="O1457" s="458" t="str">
        <f>IF($J1444="TC",0,IF($J1444="Nso",0,VLOOKUP($A1441,'Class-9'!$B$9:$FL$108,38,0)))</f>
        <v/>
      </c>
    </row>
    <row r="1458" spans="1:15" ht="48" customHeight="1" thickBot="1">
      <c r="A1458" s="1138"/>
      <c r="B1458" s="417" t="s">
        <v>200</v>
      </c>
      <c r="C1458" s="1108" t="s">
        <v>62</v>
      </c>
      <c r="D1458" s="1109"/>
      <c r="E1458" s="448">
        <f>'Class-9'!$AN$7</f>
        <v>20</v>
      </c>
      <c r="F1458" s="448">
        <f>'Class-9'!$AO$7</f>
        <v>20</v>
      </c>
      <c r="G1458" s="449">
        <f t="shared" si="144"/>
        <v>40</v>
      </c>
      <c r="H1458" s="448">
        <f>'Class-9'!$AQ$7</f>
        <v>48</v>
      </c>
      <c r="I1458" s="448">
        <f>'Class-9'!$AR$7</f>
        <v>12</v>
      </c>
      <c r="J1458" s="449">
        <f t="shared" si="145"/>
        <v>60</v>
      </c>
      <c r="K1458" s="448">
        <f>'Class-9'!$AT$7</f>
        <v>80</v>
      </c>
      <c r="L1458" s="448">
        <f>'Class-9'!$AU$7</f>
        <v>20</v>
      </c>
      <c r="M1458" s="449">
        <f t="shared" si="146"/>
        <v>100</v>
      </c>
      <c r="N1458" s="448">
        <f t="shared" si="147"/>
        <v>200</v>
      </c>
      <c r="O1458" s="427" t="s">
        <v>201</v>
      </c>
    </row>
    <row r="1459" spans="1:15" ht="48" customHeight="1">
      <c r="A1459" s="1138"/>
      <c r="B1459" s="417" t="s">
        <v>200</v>
      </c>
      <c r="C1459" s="1110" t="str">
        <f>'Class-9'!$AN$3</f>
        <v>SANSKRIT-I</v>
      </c>
      <c r="D1459" s="1111"/>
      <c r="E1459" s="443">
        <f>IF($J1444="TC",0,IF($J1444="Nso",0,VLOOKUP($A1441,'Class-9'!$B$9:$FL$108,39,0)))</f>
        <v>0</v>
      </c>
      <c r="F1459" s="443">
        <f>IF($J1444="TC",0,IF($J1444="TC",0,IF($J1444="Nso",0,VLOOKUP($A1441,'Class-9'!$B$9:$FL$108,40,0))))</f>
        <v>0</v>
      </c>
      <c r="G1459" s="450">
        <f t="shared" si="144"/>
        <v>0</v>
      </c>
      <c r="H1459" s="451">
        <f>IF($J1444="TC",0,IF($J1444="Nso",0,VLOOKUP($A1441,'Class-9'!$B$9:$FL$108,42,0)))</f>
        <v>0</v>
      </c>
      <c r="I1459" s="443">
        <f>IF($J1444="TC",0,IF($J1444="Nso",0,VLOOKUP($A1441,'Class-9'!$B$9:$FL$108,43,0)))</f>
        <v>0</v>
      </c>
      <c r="J1459" s="450">
        <f t="shared" si="145"/>
        <v>0</v>
      </c>
      <c r="K1459" s="443">
        <f>IF($J1444="TC",0,IF($J1444="Nso",0,VLOOKUP($A1441,'Class-9'!$B$9:$FL$108,45,0)))</f>
        <v>0</v>
      </c>
      <c r="L1459" s="443">
        <f>IF($J1444="Nso",0,VLOOKUP($A1441,'Class-9'!$B$9:$FL$108,46,0))</f>
        <v>0</v>
      </c>
      <c r="M1459" s="450">
        <f t="shared" si="146"/>
        <v>0</v>
      </c>
      <c r="N1459" s="443">
        <f t="shared" si="147"/>
        <v>0</v>
      </c>
      <c r="O1459" s="457" t="str">
        <f>IF($J1444="TC",0,IF($J1444="Nso",0,VLOOKUP($A1441,'Class-9'!$B$9:$FL$108,52,0)))</f>
        <v/>
      </c>
    </row>
    <row r="1460" spans="1:15" ht="48" customHeight="1">
      <c r="A1460" s="1138"/>
      <c r="B1460" s="417" t="s">
        <v>200</v>
      </c>
      <c r="C1460" s="1112" t="str">
        <f>'Class-9'!$BB$3</f>
        <v>SANSKRIT-II</v>
      </c>
      <c r="D1460" s="1113"/>
      <c r="E1460" s="443">
        <f>IF($J1444="TC",0,IF($J1444="Nso",0,VLOOKUP($A1441,'Class-9'!$B$9:$FL$108,53,0)))</f>
        <v>0</v>
      </c>
      <c r="F1460" s="443">
        <f>IF($J1444="TC",0,IF($J1444="Nso",0,VLOOKUP($A1441,'Class-9'!$B$9:$FL$108,54,0)))</f>
        <v>0</v>
      </c>
      <c r="G1460" s="452">
        <f t="shared" si="144"/>
        <v>0</v>
      </c>
      <c r="H1460" s="453">
        <f>IF($J1444="TC",0,IF($J1444="Nso",0,VLOOKUP($A1441,'Class-9'!$B$9:$FL$108,56,0)))</f>
        <v>0</v>
      </c>
      <c r="I1460" s="443">
        <f>IF($J1444="TC",0,IF($J1444="Nso",0,VLOOKUP($A1441,'Class-9'!$B$9:$FL$108,57,0)))</f>
        <v>0</v>
      </c>
      <c r="J1460" s="452">
        <f t="shared" si="145"/>
        <v>0</v>
      </c>
      <c r="K1460" s="443">
        <f>IF($J1444="TC",0,IF($J1444="Nso",0,VLOOKUP($A1441,'Class-9'!$B$9:$FL$108,59,0)))</f>
        <v>0</v>
      </c>
      <c r="L1460" s="443">
        <f>IF($J1444="Nso",0,VLOOKUP($A1441,'Class-9'!$B$9:$FL$108,60,0))</f>
        <v>0</v>
      </c>
      <c r="M1460" s="452">
        <f t="shared" si="146"/>
        <v>0</v>
      </c>
      <c r="N1460" s="443">
        <f t="shared" si="147"/>
        <v>0</v>
      </c>
      <c r="O1460" s="457" t="str">
        <f>IF($J1444="TC",0,IF($J1444="Nso",0,VLOOKUP($A1441,'Class-9'!$B$9:$FL$108,66,0)))</f>
        <v/>
      </c>
    </row>
    <row r="1461" spans="1:15" ht="48" customHeight="1">
      <c r="A1461" s="1138"/>
      <c r="B1461" s="417" t="s">
        <v>200</v>
      </c>
      <c r="C1461" s="1112" t="str">
        <f>'Class-9'!$BP$3</f>
        <v>MATHEMATICS</v>
      </c>
      <c r="D1461" s="1113"/>
      <c r="E1461" s="443">
        <f>IF($J1444="TC",0,IF($J1444="Nso",0,VLOOKUP($A1441,'Class-9'!$B$9:$FL$108,67,0)))</f>
        <v>0</v>
      </c>
      <c r="F1461" s="443">
        <f>IF($J1444="TC",0,IF($J1444="Nso",0,VLOOKUP($A1441,'Class-9'!$B$9:$FL$108,68,0)))</f>
        <v>0</v>
      </c>
      <c r="G1461" s="452">
        <f t="shared" si="144"/>
        <v>0</v>
      </c>
      <c r="H1461" s="453">
        <f>IF($J1444="TC",0,IF($J1444="Nso",0,VLOOKUP($A1441,'Class-9'!$B$9:$FL$108,70,0)))</f>
        <v>0</v>
      </c>
      <c r="I1461" s="443">
        <f>IF($J1444="TC",0,IF($J1444="Nso",0,VLOOKUP($A1441,'Class-9'!$B$9:$FL$108,71,0)))</f>
        <v>0</v>
      </c>
      <c r="J1461" s="452">
        <f t="shared" si="145"/>
        <v>0</v>
      </c>
      <c r="K1461" s="443">
        <f>IF($J1444="TC",0,IF($J1444="Nso",0,VLOOKUP($A1441,'Class-9'!$B$9:$FL$108,73,0)))</f>
        <v>0</v>
      </c>
      <c r="L1461" s="443">
        <f>IF($J1444="Nso",0,VLOOKUP($A1441,'Class-9'!$B$9:$FL$108,74,0))</f>
        <v>0</v>
      </c>
      <c r="M1461" s="452">
        <f t="shared" si="146"/>
        <v>0</v>
      </c>
      <c r="N1461" s="443">
        <f t="shared" si="147"/>
        <v>0</v>
      </c>
      <c r="O1461" s="457" t="str">
        <f>IF($J1444="TC",0,IF($J1444="Nso",0,VLOOKUP($A1441,'Class-9'!$B$9:$FL$108,80,0)))</f>
        <v/>
      </c>
    </row>
    <row r="1462" spans="1:15" ht="48" customHeight="1">
      <c r="A1462" s="1138"/>
      <c r="B1462" s="417" t="s">
        <v>200</v>
      </c>
      <c r="C1462" s="1114" t="str">
        <f>'Class-9'!$CD$3</f>
        <v>SCIENCE</v>
      </c>
      <c r="D1462" s="1115"/>
      <c r="E1462" s="454">
        <f>IF($J1444="TC",0,IF($J1444="Nso",0,VLOOKUP($A1441,'Class-9'!$B$9:$FL$108,81,0)))</f>
        <v>0</v>
      </c>
      <c r="F1462" s="454">
        <f>IF($J1444="TC",0,IF($J1444="Nso",0,VLOOKUP($A1441,'Class-9'!$B$9:$FL$108,82,0)))</f>
        <v>0</v>
      </c>
      <c r="G1462" s="455">
        <f t="shared" si="144"/>
        <v>0</v>
      </c>
      <c r="H1462" s="456">
        <f>IF($J1444="TC",0,IF($J1444="Nso",0,VLOOKUP($A1441,'Class-9'!$B$9:$FL$108,84,0)))</f>
        <v>0</v>
      </c>
      <c r="I1462" s="454">
        <f>IF($J1444="TC",0,IF($J1444="Nso",0,VLOOKUP($A1441,'Class-9'!$B$9:$FL$108,85,0)))</f>
        <v>0</v>
      </c>
      <c r="J1462" s="455">
        <f t="shared" si="145"/>
        <v>0</v>
      </c>
      <c r="K1462" s="454">
        <f>IF($J1444="TC",0,IF($J1444="Nso",0,VLOOKUP($A1441,'Class-9'!$B$9:$FL$108,87,0)))</f>
        <v>0</v>
      </c>
      <c r="L1462" s="454">
        <f>IF($J1444="Nso",0,VLOOKUP($A1441,'Class-9'!$B$9:$FL$108,88,0))</f>
        <v>0</v>
      </c>
      <c r="M1462" s="455">
        <f t="shared" si="146"/>
        <v>0</v>
      </c>
      <c r="N1462" s="454">
        <f t="shared" si="147"/>
        <v>0</v>
      </c>
      <c r="O1462" s="459" t="str">
        <f>IF($J1444="TC",0,IF($J1444="Nso",0,VLOOKUP($A1441,'Class-9'!$B$9:$FL$108,94,0)))</f>
        <v/>
      </c>
    </row>
    <row r="1463" spans="1:15" ht="48" customHeight="1" thickBot="1">
      <c r="A1463" s="1138"/>
      <c r="B1463" s="417" t="s">
        <v>200</v>
      </c>
      <c r="C1463" s="1114" t="str">
        <f>'Class-9'!$CR$3</f>
        <v>SOCIAL SCIENCE</v>
      </c>
      <c r="D1463" s="1115"/>
      <c r="E1463" s="454">
        <f>IF($J1445="TC",0,IF($J1444="Nso",0,VLOOKUP($A1441,'Class-9'!$B$9:$FL$108,95,0)))</f>
        <v>0</v>
      </c>
      <c r="F1463" s="454">
        <f>IF($J1445="TC",0,IF($J1444="Nso",0,VLOOKUP($A1441,'Class-9'!$B$9:$FL$108,96,0)))</f>
        <v>0</v>
      </c>
      <c r="G1463" s="455">
        <f t="shared" si="144"/>
        <v>0</v>
      </c>
      <c r="H1463" s="456">
        <f>IF($J1445="TC",0,IF($J1444="Nso",0,VLOOKUP($A1441,'Class-9'!$B$9:$FL$108,98,0)))</f>
        <v>0</v>
      </c>
      <c r="I1463" s="454">
        <f>IF($J1445="TC",0,IF($J1444="Nso",0,VLOOKUP($A1441,'Class-9'!$B$9:$FL$108,99,0)))</f>
        <v>0</v>
      </c>
      <c r="J1463" s="455">
        <f t="shared" si="145"/>
        <v>0</v>
      </c>
      <c r="K1463" s="454">
        <f>IF($J1445="TC",0,IF($J1444="Nso",0,VLOOKUP($A1441,'Class-9'!$B$9:$FL$108,101,0)))</f>
        <v>0</v>
      </c>
      <c r="L1463" s="454">
        <f>IF($J1445="Nso",0,VLOOKUP($A1441,'Class-9'!$B$9:$FL$108,102,0))</f>
        <v>0</v>
      </c>
      <c r="M1463" s="455">
        <f t="shared" si="146"/>
        <v>0</v>
      </c>
      <c r="N1463" s="454">
        <f t="shared" si="147"/>
        <v>0</v>
      </c>
      <c r="O1463" s="459" t="str">
        <f>IF($J1445="TC",0,IF($J1444="Nso",0,VLOOKUP($A1441,'Class-9'!$B$9:$FL$108,108,0)))</f>
        <v/>
      </c>
    </row>
    <row r="1464" spans="1:15" ht="33.75" customHeight="1">
      <c r="A1464" s="1138"/>
      <c r="B1464" s="417" t="s">
        <v>200</v>
      </c>
      <c r="C1464" s="1116" t="s">
        <v>89</v>
      </c>
      <c r="D1464" s="1117"/>
      <c r="E1464" s="1118"/>
      <c r="F1464" s="1122" t="s">
        <v>90</v>
      </c>
      <c r="G1464" s="1123"/>
      <c r="H1464" s="1124" t="s">
        <v>91</v>
      </c>
      <c r="I1464" s="1125"/>
      <c r="J1464" s="1126" t="s">
        <v>47</v>
      </c>
      <c r="K1464" s="1127"/>
      <c r="L1464" s="415" t="s">
        <v>111</v>
      </c>
      <c r="M1464" s="1221" t="s">
        <v>45</v>
      </c>
      <c r="N1464" s="1222"/>
      <c r="O1464" s="416" t="s">
        <v>49</v>
      </c>
    </row>
    <row r="1465" spans="1:15" ht="33.75" customHeight="1" thickBot="1">
      <c r="A1465" s="1138"/>
      <c r="B1465" s="417" t="s">
        <v>200</v>
      </c>
      <c r="C1465" s="1119"/>
      <c r="D1465" s="1120"/>
      <c r="E1465" s="1121"/>
      <c r="F1465" s="1130">
        <f>IF($J1444="TC",0,IF($J1444="Nso",0,VLOOKUP($A1441,'Class-9'!$B$9:$FL$108,160,0)))</f>
        <v>0</v>
      </c>
      <c r="G1465" s="1131"/>
      <c r="H1465" s="1130">
        <f>IF($J1444="TC",0,IF($J1444="Nso",0,VLOOKUP($A1441,'Class-9'!$B$9:$FL$108,161,0)))</f>
        <v>0</v>
      </c>
      <c r="I1465" s="1131"/>
      <c r="J1465" s="1132">
        <f>IF($J1444="TC",0,IF($J1444="Nso",0,VLOOKUP($A1441,'Class-9'!$B$9:$FL$108,162,0)))</f>
        <v>0</v>
      </c>
      <c r="K1465" s="1133"/>
      <c r="L1465" s="259" t="str">
        <f>IF($J1444="TC",0,IF($J1444="Nso",0,VLOOKUP($A1441,'Class-9'!$B$9:$FL$108,163,0)))</f>
        <v/>
      </c>
      <c r="M1465" s="1223" t="str">
        <f>IF($J1444="TC","TC",IF($J1444="Nso","NSO",VLOOKUP($A1441,'Class-9'!$B$9:$FL$108,164,0)))</f>
        <v/>
      </c>
      <c r="N1465" s="1224"/>
      <c r="O1465" s="462" t="str">
        <f>IF($J1444="Nso",0,VLOOKUP($A1441,'Class-9'!$B$9:$FL$108,166,0))</f>
        <v/>
      </c>
    </row>
    <row r="1466" spans="1:15" ht="33.75" customHeight="1">
      <c r="A1466" s="1138"/>
      <c r="B1466" s="417" t="s">
        <v>200</v>
      </c>
      <c r="C1466" s="1061" t="s">
        <v>64</v>
      </c>
      <c r="D1466" s="1062"/>
      <c r="E1466" s="1062"/>
      <c r="F1466" s="1062"/>
      <c r="G1466" s="1062"/>
      <c r="H1466" s="1063"/>
      <c r="I1466" s="1064" t="s">
        <v>65</v>
      </c>
      <c r="J1466" s="1065"/>
      <c r="K1466" s="1065"/>
      <c r="L1466" s="460">
        <f>VLOOKUP($A1441,'Class-9'!$B$9:$FL$108,157,0)</f>
        <v>0</v>
      </c>
      <c r="M1466" s="1066" t="s">
        <v>121</v>
      </c>
      <c r="N1466" s="1067"/>
      <c r="O1466" s="1068"/>
    </row>
    <row r="1467" spans="1:15" ht="33.75" customHeight="1" thickBot="1">
      <c r="A1467" s="1138"/>
      <c r="B1467" s="417" t="s">
        <v>200</v>
      </c>
      <c r="C1467" s="1069" t="s">
        <v>60</v>
      </c>
      <c r="D1467" s="1070"/>
      <c r="E1467" s="1070"/>
      <c r="F1467" s="1071" t="s">
        <v>192</v>
      </c>
      <c r="G1467" s="1071"/>
      <c r="H1467" s="260" t="s">
        <v>53</v>
      </c>
      <c r="I1467" s="1072" t="s">
        <v>66</v>
      </c>
      <c r="J1467" s="1073"/>
      <c r="K1467" s="1073"/>
      <c r="L1467" s="461">
        <f>VLOOKUP($A1441,'Class-9'!$B$9:$FL$108,158,0)</f>
        <v>0</v>
      </c>
      <c r="M1467" s="1074" t="str">
        <f>IF($J1444="TC",0,IF($J1444="Nso",0,VLOOKUP($A1441,'Class-9'!$B$9:$FL$108,159,0)))</f>
        <v/>
      </c>
      <c r="N1467" s="1075"/>
      <c r="O1467" s="1076"/>
    </row>
    <row r="1468" spans="1:15" ht="33.75" customHeight="1">
      <c r="A1468" s="1138"/>
      <c r="B1468" s="417" t="s">
        <v>200</v>
      </c>
      <c r="C1468" s="1069"/>
      <c r="D1468" s="1070"/>
      <c r="E1468" s="1070"/>
      <c r="F1468" s="1071"/>
      <c r="G1468" s="1071"/>
      <c r="H1468" s="261" t="s">
        <v>119</v>
      </c>
      <c r="I1468" s="1077" t="s">
        <v>67</v>
      </c>
      <c r="J1468" s="1078"/>
      <c r="K1468" s="1078"/>
      <c r="L1468" s="1079">
        <f>IF($J1444="TC","Transferred",IF($J1444="Nso","NameSeparated",VLOOKUP($A1441,'Class-9'!$B$9:$FL$108,167,0)))</f>
        <v>0</v>
      </c>
      <c r="M1468" s="1079"/>
      <c r="N1468" s="1079"/>
      <c r="O1468" s="1080"/>
    </row>
    <row r="1469" spans="1:15" ht="33.75" customHeight="1">
      <c r="A1469" s="1138"/>
      <c r="B1469" s="417" t="s">
        <v>200</v>
      </c>
      <c r="C1469" s="1081" t="str">
        <f>'Class-9'!$DF$3</f>
        <v>Foundation Of Information Tech.</v>
      </c>
      <c r="D1469" s="1082"/>
      <c r="E1469" s="1083"/>
      <c r="F1469" s="1217" t="str">
        <f>IF($J1444="TC",0,IF($J1444="Nso",0,VLOOKUP($A1441,'Class-9'!$B$9:$GP$108,185,0)))</f>
        <v>0/200</v>
      </c>
      <c r="G1469" s="1217"/>
      <c r="H1469" s="463" t="str">
        <f>IF($J1444="TC",0,IF($J1444="Nso",0,VLOOKUP($A1441,'Class-9'!$B$9:$GP$108,120,0)))</f>
        <v/>
      </c>
      <c r="I1469" s="1085" t="s">
        <v>79</v>
      </c>
      <c r="J1469" s="1086"/>
      <c r="K1469" s="1086"/>
      <c r="L1469" s="1087">
        <f>'Class-9'!$T$2</f>
        <v>44676</v>
      </c>
      <c r="M1469" s="1088"/>
      <c r="N1469" s="1088"/>
      <c r="O1469" s="1089"/>
    </row>
    <row r="1470" spans="1:15" ht="33.75" customHeight="1">
      <c r="A1470" s="1138"/>
      <c r="B1470" s="417" t="s">
        <v>200</v>
      </c>
      <c r="C1470" s="1090" t="str">
        <f>'Class-9'!$DR$3</f>
        <v>Health &amp; Phy. Edu.</v>
      </c>
      <c r="D1470" s="1084"/>
      <c r="E1470" s="1084"/>
      <c r="F1470" s="1207" t="str">
        <f>IF($J1444="TC",0,IF($J1444="Nso",0,VLOOKUP($A1441,'Class-9'!$B$9:$GP$108,189,0)))</f>
        <v>0/200</v>
      </c>
      <c r="G1470" s="1208"/>
      <c r="H1470" s="463" t="str">
        <f>IF($J1444="TC",0,IF($J1444="Nso",0,VLOOKUP($A1441,'Class-9'!$B$9:$GP$108,132,0)))</f>
        <v/>
      </c>
      <c r="I1470" s="1091"/>
      <c r="J1470" s="1092"/>
      <c r="K1470" s="1092"/>
      <c r="L1470" s="1092"/>
      <c r="M1470" s="1092"/>
      <c r="N1470" s="1092"/>
      <c r="O1470" s="1093"/>
    </row>
    <row r="1471" spans="1:15" ht="33.75" customHeight="1">
      <c r="A1471" s="1138"/>
      <c r="B1471" s="417" t="s">
        <v>200</v>
      </c>
      <c r="C1471" s="1028" t="str">
        <f>'Class-9'!$ED$3</f>
        <v>S.U.P.W.</v>
      </c>
      <c r="D1471" s="1029"/>
      <c r="E1471" s="1029"/>
      <c r="F1471" s="1207" t="str">
        <f>IF($J1444="TC",0,IF($J1444="Nso",0,VLOOKUP($A1441,'Class-9'!$B$9:$GP$108,193,0)))</f>
        <v>0/100</v>
      </c>
      <c r="G1471" s="1208"/>
      <c r="H1471" s="463" t="str">
        <f>IF($J1444="TC",0,IF($J1444="Nso",0,VLOOKUP($A1441,'Class-9'!$B$9:$GP$108,138,0)))</f>
        <v/>
      </c>
      <c r="I1471" s="1094"/>
      <c r="J1471" s="1095"/>
      <c r="K1471" s="1095"/>
      <c r="L1471" s="1095"/>
      <c r="M1471" s="1095"/>
      <c r="N1471" s="1095"/>
      <c r="O1471" s="1096"/>
    </row>
    <row r="1472" spans="1:15" ht="33.75" customHeight="1">
      <c r="A1472" s="1138"/>
      <c r="B1472" s="417" t="s">
        <v>200</v>
      </c>
      <c r="C1472" s="1028" t="str">
        <f>'Class-9'!$EJ$3</f>
        <v>ART EDUCATION</v>
      </c>
      <c r="D1472" s="1029"/>
      <c r="E1472" s="1029"/>
      <c r="F1472" s="1207" t="str">
        <f>IF($J1443="TC",0,IF($J1443="Nso",0,VLOOKUP($A1441,'Class-9'!$B$9:$GP$108,197,0)))</f>
        <v>0/100</v>
      </c>
      <c r="G1472" s="1208"/>
      <c r="H1472" s="463" t="str">
        <f>IF($J1443="TC",0,IF($J1443="Nso",0,VLOOKUP($A1441,'Class-9'!$B$9:$GP$108,144,0)))</f>
        <v/>
      </c>
      <c r="I1472" s="1032" t="s">
        <v>92</v>
      </c>
      <c r="J1472" s="1033"/>
      <c r="K1472" s="1033"/>
      <c r="L1472" s="1033"/>
      <c r="M1472" s="1033"/>
      <c r="N1472" s="1033"/>
      <c r="O1472" s="1034"/>
    </row>
    <row r="1473" spans="1:16" ht="33.75" customHeight="1" thickBot="1">
      <c r="A1473" s="1138"/>
      <c r="B1473" s="417" t="s">
        <v>200</v>
      </c>
      <c r="C1473" s="1035" t="str">
        <f>'Class-9'!$EP$3</f>
        <v>H &amp; C RAJ</v>
      </c>
      <c r="D1473" s="1036"/>
      <c r="E1473" s="1036"/>
      <c r="F1473" s="1209" t="str">
        <f>IF($J1444="TC",0,IF($J1444="Nso",0,VLOOKUP($A1441,'Class-9'!$B$9:$GU$108,201,0)))</f>
        <v>0/200</v>
      </c>
      <c r="G1473" s="1210"/>
      <c r="H1473" s="464" t="str">
        <f>IF($J1444="TC",0,IF($J1444="Nso",0,VLOOKUP($A1441,'Class-9'!$B$9:$GU$108,156,0)))</f>
        <v/>
      </c>
      <c r="I1473" s="1032" t="s">
        <v>73</v>
      </c>
      <c r="J1473" s="1033"/>
      <c r="K1473" s="1033"/>
      <c r="L1473" s="1033"/>
      <c r="M1473" s="1033"/>
      <c r="N1473" s="1033"/>
      <c r="O1473" s="1034"/>
    </row>
    <row r="1474" spans="1:16" ht="33.75" customHeight="1">
      <c r="A1474" s="1138"/>
      <c r="B1474" s="417" t="s">
        <v>200</v>
      </c>
      <c r="C1474" s="1046" t="s">
        <v>204</v>
      </c>
      <c r="D1474" s="1047"/>
      <c r="E1474" s="1048"/>
      <c r="F1474" s="1211" t="s">
        <v>205</v>
      </c>
      <c r="G1474" s="1212"/>
      <c r="H1474" s="465" t="s">
        <v>34</v>
      </c>
      <c r="I1474" s="1039" t="s">
        <v>74</v>
      </c>
      <c r="J1474" s="1033"/>
      <c r="K1474" s="1033"/>
      <c r="L1474" s="1033"/>
      <c r="M1474" s="1033"/>
      <c r="N1474" s="1033"/>
      <c r="O1474" s="1034"/>
    </row>
    <row r="1475" spans="1:16" ht="33.75" customHeight="1">
      <c r="A1475" s="1138"/>
      <c r="B1475" s="417" t="s">
        <v>200</v>
      </c>
      <c r="C1475" s="1049"/>
      <c r="D1475" s="1050"/>
      <c r="E1475" s="1051"/>
      <c r="F1475" s="1213" t="s">
        <v>206</v>
      </c>
      <c r="G1475" s="1214"/>
      <c r="H1475" s="466" t="s">
        <v>203</v>
      </c>
      <c r="I1475" s="1040" t="s">
        <v>75</v>
      </c>
      <c r="J1475" s="1041"/>
      <c r="K1475" s="1041"/>
      <c r="L1475" s="1041"/>
      <c r="M1475" s="1041"/>
      <c r="N1475" s="1041"/>
      <c r="O1475" s="1042"/>
    </row>
    <row r="1476" spans="1:16" ht="33.75" customHeight="1">
      <c r="A1476" s="1138"/>
      <c r="B1476" s="417" t="s">
        <v>200</v>
      </c>
      <c r="C1476" s="1049"/>
      <c r="D1476" s="1050"/>
      <c r="E1476" s="1051"/>
      <c r="F1476" s="1213" t="s">
        <v>210</v>
      </c>
      <c r="G1476" s="1214"/>
      <c r="H1476" s="466" t="s">
        <v>68</v>
      </c>
      <c r="I1476" s="1043"/>
      <c r="J1476" s="1044"/>
      <c r="K1476" s="1044"/>
      <c r="L1476" s="1044"/>
      <c r="M1476" s="1044"/>
      <c r="N1476" s="1044"/>
      <c r="O1476" s="1045"/>
    </row>
    <row r="1477" spans="1:16" ht="33.75" customHeight="1">
      <c r="A1477" s="1138"/>
      <c r="B1477" s="417" t="s">
        <v>200</v>
      </c>
      <c r="C1477" s="1049"/>
      <c r="D1477" s="1050"/>
      <c r="E1477" s="1051"/>
      <c r="F1477" s="1213" t="s">
        <v>211</v>
      </c>
      <c r="G1477" s="1214"/>
      <c r="H1477" s="466" t="s">
        <v>69</v>
      </c>
      <c r="I1477" s="1043"/>
      <c r="J1477" s="1044"/>
      <c r="K1477" s="1044"/>
      <c r="L1477" s="1044"/>
      <c r="M1477" s="1044"/>
      <c r="N1477" s="1044"/>
      <c r="O1477" s="1045"/>
    </row>
    <row r="1478" spans="1:16" ht="33.75" customHeight="1">
      <c r="A1478" s="1138"/>
      <c r="B1478" s="417" t="s">
        <v>200</v>
      </c>
      <c r="C1478" s="1049"/>
      <c r="D1478" s="1050"/>
      <c r="E1478" s="1051"/>
      <c r="F1478" s="1213" t="s">
        <v>120</v>
      </c>
      <c r="G1478" s="1214"/>
      <c r="H1478" s="466" t="s">
        <v>71</v>
      </c>
      <c r="I1478" s="1022" t="s">
        <v>93</v>
      </c>
      <c r="J1478" s="1023"/>
      <c r="K1478" s="1023"/>
      <c r="L1478" s="1023"/>
      <c r="M1478" s="1023"/>
      <c r="N1478" s="1023"/>
      <c r="O1478" s="1024"/>
    </row>
    <row r="1479" spans="1:16" ht="33.75" customHeight="1" thickBot="1">
      <c r="A1479" s="1138"/>
      <c r="B1479" s="418" t="s">
        <v>200</v>
      </c>
      <c r="C1479" s="1052"/>
      <c r="D1479" s="1053"/>
      <c r="E1479" s="1054"/>
      <c r="F1479" s="1215" t="s">
        <v>208</v>
      </c>
      <c r="G1479" s="1216"/>
      <c r="H1479" s="467" t="s">
        <v>70</v>
      </c>
      <c r="I1479" s="1025"/>
      <c r="J1479" s="1026"/>
      <c r="K1479" s="1026"/>
      <c r="L1479" s="1026"/>
      <c r="M1479" s="1026"/>
      <c r="N1479" s="1026"/>
      <c r="O1479" s="1027"/>
    </row>
    <row r="1480" spans="1:16" ht="121.5" customHeight="1" thickTop="1">
      <c r="A1480" s="437" t="s">
        <v>191</v>
      </c>
    </row>
    <row r="1481" spans="1:16" ht="24.75" customHeight="1" thickBot="1">
      <c r="A1481" s="471">
        <f>A1441+1</f>
        <v>38</v>
      </c>
      <c r="B1481" s="1137" t="s">
        <v>56</v>
      </c>
      <c r="C1481" s="1137"/>
      <c r="D1481" s="1137"/>
      <c r="E1481" s="1137"/>
      <c r="F1481" s="1137"/>
      <c r="G1481" s="1137"/>
      <c r="H1481" s="1137"/>
      <c r="I1481" s="1137"/>
      <c r="J1481" s="1137"/>
      <c r="K1481" s="1137"/>
      <c r="L1481" s="1137"/>
      <c r="M1481" s="1137"/>
      <c r="N1481" s="1137"/>
      <c r="O1481" s="1137"/>
    </row>
    <row r="1482" spans="1:16" s="430" customFormat="1" ht="66" customHeight="1" thickTop="1">
      <c r="A1482" s="1138"/>
      <c r="B1482" s="1139"/>
      <c r="C1482" s="1140"/>
      <c r="D1482" s="1225" t="str">
        <f>Master!$E$8</f>
        <v>Govt. Sr. Secondary School Raimalwada</v>
      </c>
      <c r="E1482" s="1226"/>
      <c r="F1482" s="1226"/>
      <c r="G1482" s="1226"/>
      <c r="H1482" s="1226"/>
      <c r="I1482" s="1226"/>
      <c r="J1482" s="1226"/>
      <c r="K1482" s="1226"/>
      <c r="L1482" s="1226"/>
      <c r="M1482" s="1226"/>
      <c r="N1482" s="1226"/>
      <c r="O1482" s="1227"/>
    </row>
    <row r="1483" spans="1:16" ht="26.25" customHeight="1" thickBot="1">
      <c r="A1483" s="1138"/>
      <c r="B1483" s="1141"/>
      <c r="C1483" s="1142"/>
      <c r="D1483" s="1146" t="str">
        <f>Master!$E$11</f>
        <v>P.S.-Bapini (Jodhpur)</v>
      </c>
      <c r="E1483" s="1147"/>
      <c r="F1483" s="1147"/>
      <c r="G1483" s="1147"/>
      <c r="H1483" s="1147"/>
      <c r="I1483" s="1147"/>
      <c r="J1483" s="1147"/>
      <c r="K1483" s="1147"/>
      <c r="L1483" s="1147"/>
      <c r="M1483" s="1147"/>
      <c r="N1483" s="1147"/>
      <c r="O1483" s="1148"/>
    </row>
    <row r="1484" spans="1:16" ht="21.75" customHeight="1">
      <c r="A1484" s="1138"/>
      <c r="B1484" s="262"/>
      <c r="C1484" s="1149" t="s">
        <v>183</v>
      </c>
      <c r="D1484" s="1150"/>
      <c r="E1484" s="1150"/>
      <c r="F1484" s="1150"/>
      <c r="G1484" s="1151"/>
      <c r="H1484" s="1158" t="s">
        <v>156</v>
      </c>
      <c r="I1484" s="1158"/>
      <c r="J1484" s="1161">
        <f>VLOOKUP($A1481,'Class-9'!$B$9:$K$108,6)</f>
        <v>0</v>
      </c>
      <c r="K1484" s="1162"/>
      <c r="L1484" s="1167" t="s">
        <v>76</v>
      </c>
      <c r="M1484" s="1168"/>
      <c r="N1484" s="1169" t="str">
        <f>Master!$E$14</f>
        <v>08151106901</v>
      </c>
      <c r="O1484" s="1170"/>
    </row>
    <row r="1485" spans="1:16" ht="21.75" customHeight="1">
      <c r="A1485" s="1138"/>
      <c r="B1485" s="37"/>
      <c r="C1485" s="1152"/>
      <c r="D1485" s="1153"/>
      <c r="E1485" s="1153"/>
      <c r="F1485" s="1153"/>
      <c r="G1485" s="1154"/>
      <c r="H1485" s="1159"/>
      <c r="I1485" s="1159"/>
      <c r="J1485" s="1163"/>
      <c r="K1485" s="1164"/>
      <c r="L1485" s="1171" t="s">
        <v>72</v>
      </c>
      <c r="M1485" s="1172"/>
      <c r="N1485" s="1172"/>
      <c r="O1485" s="1173"/>
      <c r="P1485" s="104" t="s">
        <v>191</v>
      </c>
    </row>
    <row r="1486" spans="1:16" ht="21.75" customHeight="1" thickBot="1">
      <c r="A1486" s="1138"/>
      <c r="B1486" s="37"/>
      <c r="C1486" s="1155"/>
      <c r="D1486" s="1156"/>
      <c r="E1486" s="1156"/>
      <c r="F1486" s="1156"/>
      <c r="G1486" s="1157"/>
      <c r="H1486" s="1160"/>
      <c r="I1486" s="1160"/>
      <c r="J1486" s="1165"/>
      <c r="K1486" s="1166"/>
      <c r="L1486" s="1174" t="s">
        <v>57</v>
      </c>
      <c r="M1486" s="1175"/>
      <c r="N1486" s="1176" t="str">
        <f>Master!$E$6</f>
        <v>2021-22</v>
      </c>
      <c r="O1486" s="1177"/>
    </row>
    <row r="1487" spans="1:16" ht="33.75" customHeight="1">
      <c r="A1487" s="1138"/>
      <c r="B1487" s="417" t="s">
        <v>200</v>
      </c>
      <c r="C1487" s="1228" t="s">
        <v>22</v>
      </c>
      <c r="D1487" s="1229"/>
      <c r="E1487" s="1229"/>
      <c r="F1487" s="1230"/>
      <c r="G1487" s="438" t="s">
        <v>181</v>
      </c>
      <c r="H1487" s="1231">
        <f>VLOOKUP($A1481,'Class-9'!$B$9:$FL$108,4,0)</f>
        <v>0</v>
      </c>
      <c r="I1487" s="1231"/>
      <c r="J1487" s="1231"/>
      <c r="K1487" s="1231"/>
      <c r="L1487" s="1231"/>
      <c r="M1487" s="1231"/>
      <c r="N1487" s="1231"/>
      <c r="O1487" s="1232"/>
    </row>
    <row r="1488" spans="1:16" ht="33.75" customHeight="1">
      <c r="A1488" s="1138"/>
      <c r="B1488" s="417" t="s">
        <v>200</v>
      </c>
      <c r="C1488" s="1233" t="s">
        <v>24</v>
      </c>
      <c r="D1488" s="1234"/>
      <c r="E1488" s="1234"/>
      <c r="F1488" s="1235"/>
      <c r="G1488" s="439" t="s">
        <v>181</v>
      </c>
      <c r="H1488" s="1236">
        <f>VLOOKUP($A1481,'Class-9'!$B$9:$FL$108,7,0)</f>
        <v>0</v>
      </c>
      <c r="I1488" s="1236"/>
      <c r="J1488" s="1236"/>
      <c r="K1488" s="1236"/>
      <c r="L1488" s="1236"/>
      <c r="M1488" s="1236"/>
      <c r="N1488" s="1236"/>
      <c r="O1488" s="1237"/>
    </row>
    <row r="1489" spans="1:15" ht="33.75" customHeight="1">
      <c r="A1489" s="1138"/>
      <c r="B1489" s="417" t="s">
        <v>200</v>
      </c>
      <c r="C1489" s="1233" t="s">
        <v>25</v>
      </c>
      <c r="D1489" s="1234"/>
      <c r="E1489" s="1234"/>
      <c r="F1489" s="1235"/>
      <c r="G1489" s="439" t="s">
        <v>181</v>
      </c>
      <c r="H1489" s="1236">
        <f>VLOOKUP($A1481,'Class-9'!$B$9:$FL$108,8,0)</f>
        <v>0</v>
      </c>
      <c r="I1489" s="1236"/>
      <c r="J1489" s="1236"/>
      <c r="K1489" s="1236"/>
      <c r="L1489" s="1236"/>
      <c r="M1489" s="1236"/>
      <c r="N1489" s="1236"/>
      <c r="O1489" s="1237"/>
    </row>
    <row r="1490" spans="1:15" ht="33.75" customHeight="1">
      <c r="A1490" s="1138"/>
      <c r="B1490" s="417" t="s">
        <v>200</v>
      </c>
      <c r="C1490" s="1233" t="s">
        <v>58</v>
      </c>
      <c r="D1490" s="1234"/>
      <c r="E1490" s="1234"/>
      <c r="F1490" s="1235"/>
      <c r="G1490" s="439" t="s">
        <v>181</v>
      </c>
      <c r="H1490" s="1236">
        <f>VLOOKUP($A1481,'Class-9'!$B$9:$FL$108,9,0)</f>
        <v>0</v>
      </c>
      <c r="I1490" s="1236"/>
      <c r="J1490" s="1236"/>
      <c r="K1490" s="1236"/>
      <c r="L1490" s="1236"/>
      <c r="M1490" s="1236"/>
      <c r="N1490" s="1236"/>
      <c r="O1490" s="1237"/>
    </row>
    <row r="1491" spans="1:15" ht="33.75" customHeight="1">
      <c r="A1491" s="1138"/>
      <c r="B1491" s="417" t="s">
        <v>200</v>
      </c>
      <c r="C1491" s="1233" t="s">
        <v>59</v>
      </c>
      <c r="D1491" s="1234"/>
      <c r="E1491" s="1234"/>
      <c r="F1491" s="1235"/>
      <c r="G1491" s="439" t="s">
        <v>181</v>
      </c>
      <c r="H1491" s="1238" t="str">
        <f>CONCATENATE('Class-9'!$G$4,'Class-9'!$J$4)</f>
        <v>9(A)</v>
      </c>
      <c r="I1491" s="1236"/>
      <c r="J1491" s="1236"/>
      <c r="K1491" s="1236"/>
      <c r="L1491" s="1236"/>
      <c r="M1491" s="1236"/>
      <c r="N1491" s="1236"/>
      <c r="O1491" s="1237"/>
    </row>
    <row r="1492" spans="1:15" ht="33.75" customHeight="1" thickBot="1">
      <c r="A1492" s="1138"/>
      <c r="B1492" s="417" t="s">
        <v>200</v>
      </c>
      <c r="C1492" s="1239" t="s">
        <v>27</v>
      </c>
      <c r="D1492" s="1240"/>
      <c r="E1492" s="1240"/>
      <c r="F1492" s="1241"/>
      <c r="G1492" s="440" t="s">
        <v>181</v>
      </c>
      <c r="H1492" s="1242">
        <f>VLOOKUP($A1481,'Class-9'!$B$9:$FL$108,10,0)</f>
        <v>0</v>
      </c>
      <c r="I1492" s="1242"/>
      <c r="J1492" s="1242"/>
      <c r="K1492" s="1242"/>
      <c r="L1492" s="1242"/>
      <c r="M1492" s="1242"/>
      <c r="N1492" s="1242"/>
      <c r="O1492" s="1243"/>
    </row>
    <row r="1493" spans="1:15" ht="33.75" customHeight="1">
      <c r="A1493" s="1138"/>
      <c r="B1493" s="417" t="s">
        <v>200</v>
      </c>
      <c r="C1493" s="1244" t="s">
        <v>60</v>
      </c>
      <c r="D1493" s="1245"/>
      <c r="E1493" s="1248" t="s">
        <v>81</v>
      </c>
      <c r="F1493" s="1248" t="s">
        <v>82</v>
      </c>
      <c r="G1493" s="1250" t="s">
        <v>32</v>
      </c>
      <c r="H1493" s="1252" t="s">
        <v>61</v>
      </c>
      <c r="I1493" s="1252"/>
      <c r="J1493" s="1253"/>
      <c r="K1493" s="1254" t="s">
        <v>97</v>
      </c>
      <c r="L1493" s="1255"/>
      <c r="M1493" s="1256"/>
      <c r="N1493" s="1248" t="s">
        <v>88</v>
      </c>
      <c r="O1493" s="1218" t="s">
        <v>118</v>
      </c>
    </row>
    <row r="1494" spans="1:15" ht="33.75" customHeight="1">
      <c r="A1494" s="1138"/>
      <c r="B1494" s="417" t="s">
        <v>200</v>
      </c>
      <c r="C1494" s="1246"/>
      <c r="D1494" s="1247"/>
      <c r="E1494" s="1249"/>
      <c r="F1494" s="1249"/>
      <c r="G1494" s="1251"/>
      <c r="H1494" s="468" t="s">
        <v>31</v>
      </c>
      <c r="I1494" s="470" t="s">
        <v>194</v>
      </c>
      <c r="J1494" s="469" t="s">
        <v>32</v>
      </c>
      <c r="K1494" s="468" t="s">
        <v>31</v>
      </c>
      <c r="L1494" s="470" t="s">
        <v>194</v>
      </c>
      <c r="M1494" s="469" t="s">
        <v>32</v>
      </c>
      <c r="N1494" s="1249"/>
      <c r="O1494" s="1219"/>
    </row>
    <row r="1495" spans="1:15" ht="48" customHeight="1" thickBot="1">
      <c r="A1495" s="1138"/>
      <c r="B1495" s="417" t="s">
        <v>200</v>
      </c>
      <c r="C1495" s="1102" t="s">
        <v>62</v>
      </c>
      <c r="D1495" s="1103"/>
      <c r="E1495" s="441">
        <f>'Class-9'!$L$7</f>
        <v>10</v>
      </c>
      <c r="F1495" s="441">
        <f>'Class-9'!$M$7</f>
        <v>10</v>
      </c>
      <c r="G1495" s="442">
        <f>SUM(E1495:F1495)</f>
        <v>20</v>
      </c>
      <c r="H1495" s="441">
        <f>'Class-9'!$O$7</f>
        <v>24</v>
      </c>
      <c r="I1495" s="441">
        <f>'Class-9'!$P$7</f>
        <v>6</v>
      </c>
      <c r="J1495" s="442">
        <f>SUM(H1495:I1495)</f>
        <v>30</v>
      </c>
      <c r="K1495" s="441">
        <f>'Class-9'!$R$7</f>
        <v>40</v>
      </c>
      <c r="L1495" s="441">
        <f>'Class-9'!$S$7</f>
        <v>10</v>
      </c>
      <c r="M1495" s="442">
        <f>SUM(K1495:L1495)</f>
        <v>50</v>
      </c>
      <c r="N1495" s="441">
        <f>SUM(G1495,J1495,M1495)</f>
        <v>100</v>
      </c>
      <c r="O1495" s="1220"/>
    </row>
    <row r="1496" spans="1:15" ht="48" customHeight="1">
      <c r="A1496" s="1138"/>
      <c r="B1496" s="417" t="s">
        <v>200</v>
      </c>
      <c r="C1496" s="1104" t="str">
        <f>'Class-9'!$L$3</f>
        <v>HINDI</v>
      </c>
      <c r="D1496" s="1105"/>
      <c r="E1496" s="443">
        <f>IF($J1484="TC",0,IF($J1484="Nso",0,VLOOKUP($A1481,'Class-9'!$B$9:$FL$108,11,0)))</f>
        <v>0</v>
      </c>
      <c r="F1496" s="443">
        <f>IF($J1484="TC",0,IF($J1484="Nso",0,VLOOKUP($A1481,'Class-9'!$B$9:$FL$108,12,0)))</f>
        <v>0</v>
      </c>
      <c r="G1496" s="444">
        <f t="shared" ref="G1496:G1503" si="148">SUM(E1496:F1496)</f>
        <v>0</v>
      </c>
      <c r="H1496" s="443">
        <f>IF($J1484="TC",0,IF($J1484="Nso",0,VLOOKUP($A1481,'Class-9'!$B$9:$FL$108,14,0)))</f>
        <v>0</v>
      </c>
      <c r="I1496" s="443">
        <f>IF($J1484="TC",0,IF($J1484="Nso",0,VLOOKUP($A1481,'Class-9'!$B$9:$FL$108,15,0)))</f>
        <v>0</v>
      </c>
      <c r="J1496" s="444">
        <f t="shared" ref="J1496:J1503" si="149">SUM(H1496:I1496)</f>
        <v>0</v>
      </c>
      <c r="K1496" s="443">
        <f>IF($J1484="TC",0,IF($J1484="Nso",0,VLOOKUP($A1481,'Class-9'!$B$9:$FL$108,17,0)))</f>
        <v>0</v>
      </c>
      <c r="L1496" s="443">
        <f>IF($J1484="Nso",0,VLOOKUP($A1481,'Class-9'!$B$9:$FL$108,18,0))</f>
        <v>0</v>
      </c>
      <c r="M1496" s="444">
        <f t="shared" ref="M1496:M1503" si="150">SUM(K1496:L1496)</f>
        <v>0</v>
      </c>
      <c r="N1496" s="443">
        <f t="shared" ref="N1496:N1503" si="151">SUM(G1496,J1496,M1496)</f>
        <v>0</v>
      </c>
      <c r="O1496" s="457" t="str">
        <f>IF($J1484="TC",0,IF($J1484="Nso",0,VLOOKUP($A1481,'Class-9'!$B$9:$FL$108,24,0)))</f>
        <v/>
      </c>
    </row>
    <row r="1497" spans="1:15" ht="48" customHeight="1" thickBot="1">
      <c r="A1497" s="1138"/>
      <c r="B1497" s="417" t="s">
        <v>200</v>
      </c>
      <c r="C1497" s="1106" t="str">
        <f>'Class-9'!$Z$3</f>
        <v>ENGLISH</v>
      </c>
      <c r="D1497" s="1107"/>
      <c r="E1497" s="445">
        <f>IF($J1484="TC",0,IF($J1484="Nso",0,VLOOKUP($A1481,'Class-9'!$B$9:$FL$108,25,0)))</f>
        <v>0</v>
      </c>
      <c r="F1497" s="445">
        <f>IF($J1484="TC",0,IF($J1484="Nso",0,VLOOKUP($A1481,'Class-9'!$B$9:$FL$108,26,0)))</f>
        <v>0</v>
      </c>
      <c r="G1497" s="446">
        <f t="shared" si="148"/>
        <v>0</v>
      </c>
      <c r="H1497" s="447">
        <f>IF($J1484="TC",0,IF($J1484="Nso",0,VLOOKUP($A1481,'Class-9'!$B$9:$FL$108,28,0)))</f>
        <v>0</v>
      </c>
      <c r="I1497" s="445">
        <f>IF($J1484="TC",0,IF($J1484="Nso",0,VLOOKUP($A1481,'Class-9'!$B$9:$FL$108,29,0)))</f>
        <v>0</v>
      </c>
      <c r="J1497" s="446">
        <f t="shared" si="149"/>
        <v>0</v>
      </c>
      <c r="K1497" s="445">
        <f>IF($J1484="TC",0,IF($J1484="Nso",0,VLOOKUP($A1481,'Class-9'!$B$9:$FL$108,31,0)))</f>
        <v>0</v>
      </c>
      <c r="L1497" s="445">
        <f>IF($J1484="Nso",0,VLOOKUP($A1481,'Class-9'!$B$9:$FL$108,32,0))</f>
        <v>0</v>
      </c>
      <c r="M1497" s="446">
        <f t="shared" si="150"/>
        <v>0</v>
      </c>
      <c r="N1497" s="445">
        <f t="shared" si="151"/>
        <v>0</v>
      </c>
      <c r="O1497" s="458" t="str">
        <f>IF($J1484="TC",0,IF($J1484="Nso",0,VLOOKUP($A1481,'Class-9'!$B$9:$FL$108,38,0)))</f>
        <v/>
      </c>
    </row>
    <row r="1498" spans="1:15" ht="48" customHeight="1" thickBot="1">
      <c r="A1498" s="1138"/>
      <c r="B1498" s="417" t="s">
        <v>200</v>
      </c>
      <c r="C1498" s="1108" t="s">
        <v>62</v>
      </c>
      <c r="D1498" s="1109"/>
      <c r="E1498" s="448">
        <f>'Class-9'!$AN$7</f>
        <v>20</v>
      </c>
      <c r="F1498" s="448">
        <f>'Class-9'!$AO$7</f>
        <v>20</v>
      </c>
      <c r="G1498" s="449">
        <f t="shared" si="148"/>
        <v>40</v>
      </c>
      <c r="H1498" s="448">
        <f>'Class-9'!$AQ$7</f>
        <v>48</v>
      </c>
      <c r="I1498" s="448">
        <f>'Class-9'!$AR$7</f>
        <v>12</v>
      </c>
      <c r="J1498" s="449">
        <f t="shared" si="149"/>
        <v>60</v>
      </c>
      <c r="K1498" s="448">
        <f>'Class-9'!$AT$7</f>
        <v>80</v>
      </c>
      <c r="L1498" s="448">
        <f>'Class-9'!$AU$7</f>
        <v>20</v>
      </c>
      <c r="M1498" s="449">
        <f t="shared" si="150"/>
        <v>100</v>
      </c>
      <c r="N1498" s="448">
        <f t="shared" si="151"/>
        <v>200</v>
      </c>
      <c r="O1498" s="427" t="s">
        <v>201</v>
      </c>
    </row>
    <row r="1499" spans="1:15" ht="48" customHeight="1">
      <c r="A1499" s="1138"/>
      <c r="B1499" s="417" t="s">
        <v>200</v>
      </c>
      <c r="C1499" s="1110" t="str">
        <f>'Class-9'!$AN$3</f>
        <v>SANSKRIT-I</v>
      </c>
      <c r="D1499" s="1111"/>
      <c r="E1499" s="443">
        <f>IF($J1484="TC",0,IF($J1484="Nso",0,VLOOKUP($A1481,'Class-9'!$B$9:$FL$108,39,0)))</f>
        <v>0</v>
      </c>
      <c r="F1499" s="443">
        <f>IF($J1484="TC",0,IF($J1484="TC",0,IF($J1484="Nso",0,VLOOKUP($A1481,'Class-9'!$B$9:$FL$108,40,0))))</f>
        <v>0</v>
      </c>
      <c r="G1499" s="450">
        <f t="shared" si="148"/>
        <v>0</v>
      </c>
      <c r="H1499" s="451">
        <f>IF($J1484="TC",0,IF($J1484="Nso",0,VLOOKUP($A1481,'Class-9'!$B$9:$FL$108,42,0)))</f>
        <v>0</v>
      </c>
      <c r="I1499" s="443">
        <f>IF($J1484="TC",0,IF($J1484="Nso",0,VLOOKUP($A1481,'Class-9'!$B$9:$FL$108,43,0)))</f>
        <v>0</v>
      </c>
      <c r="J1499" s="450">
        <f t="shared" si="149"/>
        <v>0</v>
      </c>
      <c r="K1499" s="443">
        <f>IF($J1484="TC",0,IF($J1484="Nso",0,VLOOKUP($A1481,'Class-9'!$B$9:$FL$108,45,0)))</f>
        <v>0</v>
      </c>
      <c r="L1499" s="443">
        <f>IF($J1484="Nso",0,VLOOKUP($A1481,'Class-9'!$B$9:$FL$108,46,0))</f>
        <v>0</v>
      </c>
      <c r="M1499" s="450">
        <f t="shared" si="150"/>
        <v>0</v>
      </c>
      <c r="N1499" s="443">
        <f t="shared" si="151"/>
        <v>0</v>
      </c>
      <c r="O1499" s="457" t="str">
        <f>IF($J1484="TC",0,IF($J1484="Nso",0,VLOOKUP($A1481,'Class-9'!$B$9:$FL$108,52,0)))</f>
        <v/>
      </c>
    </row>
    <row r="1500" spans="1:15" ht="48" customHeight="1">
      <c r="A1500" s="1138"/>
      <c r="B1500" s="417" t="s">
        <v>200</v>
      </c>
      <c r="C1500" s="1112" t="str">
        <f>'Class-9'!$BB$3</f>
        <v>SANSKRIT-II</v>
      </c>
      <c r="D1500" s="1113"/>
      <c r="E1500" s="443">
        <f>IF($J1484="TC",0,IF($J1484="Nso",0,VLOOKUP($A1481,'Class-9'!$B$9:$FL$108,53,0)))</f>
        <v>0</v>
      </c>
      <c r="F1500" s="443">
        <f>IF($J1484="TC",0,IF($J1484="Nso",0,VLOOKUP($A1481,'Class-9'!$B$9:$FL$108,54,0)))</f>
        <v>0</v>
      </c>
      <c r="G1500" s="452">
        <f t="shared" si="148"/>
        <v>0</v>
      </c>
      <c r="H1500" s="453">
        <f>IF($J1484="TC",0,IF($J1484="Nso",0,VLOOKUP($A1481,'Class-9'!$B$9:$FL$108,56,0)))</f>
        <v>0</v>
      </c>
      <c r="I1500" s="443">
        <f>IF($J1484="TC",0,IF($J1484="Nso",0,VLOOKUP($A1481,'Class-9'!$B$9:$FL$108,57,0)))</f>
        <v>0</v>
      </c>
      <c r="J1500" s="452">
        <f t="shared" si="149"/>
        <v>0</v>
      </c>
      <c r="K1500" s="443">
        <f>IF($J1484="TC",0,IF($J1484="Nso",0,VLOOKUP($A1481,'Class-9'!$B$9:$FL$108,59,0)))</f>
        <v>0</v>
      </c>
      <c r="L1500" s="443">
        <f>IF($J1484="Nso",0,VLOOKUP($A1481,'Class-9'!$B$9:$FL$108,60,0))</f>
        <v>0</v>
      </c>
      <c r="M1500" s="452">
        <f t="shared" si="150"/>
        <v>0</v>
      </c>
      <c r="N1500" s="443">
        <f t="shared" si="151"/>
        <v>0</v>
      </c>
      <c r="O1500" s="457" t="str">
        <f>IF($J1484="TC",0,IF($J1484="Nso",0,VLOOKUP($A1481,'Class-9'!$B$9:$FL$108,66,0)))</f>
        <v/>
      </c>
    </row>
    <row r="1501" spans="1:15" ht="48" customHeight="1">
      <c r="A1501" s="1138"/>
      <c r="B1501" s="417" t="s">
        <v>200</v>
      </c>
      <c r="C1501" s="1112" t="str">
        <f>'Class-9'!$BP$3</f>
        <v>MATHEMATICS</v>
      </c>
      <c r="D1501" s="1113"/>
      <c r="E1501" s="443">
        <f>IF($J1484="TC",0,IF($J1484="Nso",0,VLOOKUP($A1481,'Class-9'!$B$9:$FL$108,67,0)))</f>
        <v>0</v>
      </c>
      <c r="F1501" s="443">
        <f>IF($J1484="TC",0,IF($J1484="Nso",0,VLOOKUP($A1481,'Class-9'!$B$9:$FL$108,68,0)))</f>
        <v>0</v>
      </c>
      <c r="G1501" s="452">
        <f t="shared" si="148"/>
        <v>0</v>
      </c>
      <c r="H1501" s="453">
        <f>IF($J1484="TC",0,IF($J1484="Nso",0,VLOOKUP($A1481,'Class-9'!$B$9:$FL$108,70,0)))</f>
        <v>0</v>
      </c>
      <c r="I1501" s="443">
        <f>IF($J1484="TC",0,IF($J1484="Nso",0,VLOOKUP($A1481,'Class-9'!$B$9:$FL$108,71,0)))</f>
        <v>0</v>
      </c>
      <c r="J1501" s="452">
        <f t="shared" si="149"/>
        <v>0</v>
      </c>
      <c r="K1501" s="443">
        <f>IF($J1484="TC",0,IF($J1484="Nso",0,VLOOKUP($A1481,'Class-9'!$B$9:$FL$108,73,0)))</f>
        <v>0</v>
      </c>
      <c r="L1501" s="443">
        <f>IF($J1484="Nso",0,VLOOKUP($A1481,'Class-9'!$B$9:$FL$108,74,0))</f>
        <v>0</v>
      </c>
      <c r="M1501" s="452">
        <f t="shared" si="150"/>
        <v>0</v>
      </c>
      <c r="N1501" s="443">
        <f t="shared" si="151"/>
        <v>0</v>
      </c>
      <c r="O1501" s="457" t="str">
        <f>IF($J1484="TC",0,IF($J1484="Nso",0,VLOOKUP($A1481,'Class-9'!$B$9:$FL$108,80,0)))</f>
        <v/>
      </c>
    </row>
    <row r="1502" spans="1:15" ht="48" customHeight="1">
      <c r="A1502" s="1138"/>
      <c r="B1502" s="417" t="s">
        <v>200</v>
      </c>
      <c r="C1502" s="1114" t="str">
        <f>'Class-9'!$CD$3</f>
        <v>SCIENCE</v>
      </c>
      <c r="D1502" s="1115"/>
      <c r="E1502" s="454">
        <f>IF($J1484="TC",0,IF($J1484="Nso",0,VLOOKUP($A1481,'Class-9'!$B$9:$FL$108,81,0)))</f>
        <v>0</v>
      </c>
      <c r="F1502" s="454">
        <f>IF($J1484="TC",0,IF($J1484="Nso",0,VLOOKUP($A1481,'Class-9'!$B$9:$FL$108,82,0)))</f>
        <v>0</v>
      </c>
      <c r="G1502" s="455">
        <f t="shared" si="148"/>
        <v>0</v>
      </c>
      <c r="H1502" s="456">
        <f>IF($J1484="TC",0,IF($J1484="Nso",0,VLOOKUP($A1481,'Class-9'!$B$9:$FL$108,84,0)))</f>
        <v>0</v>
      </c>
      <c r="I1502" s="454">
        <f>IF($J1484="TC",0,IF($J1484="Nso",0,VLOOKUP($A1481,'Class-9'!$B$9:$FL$108,85,0)))</f>
        <v>0</v>
      </c>
      <c r="J1502" s="455">
        <f t="shared" si="149"/>
        <v>0</v>
      </c>
      <c r="K1502" s="454">
        <f>IF($J1484="TC",0,IF($J1484="Nso",0,VLOOKUP($A1481,'Class-9'!$B$9:$FL$108,87,0)))</f>
        <v>0</v>
      </c>
      <c r="L1502" s="454">
        <f>IF($J1484="Nso",0,VLOOKUP($A1481,'Class-9'!$B$9:$FL$108,88,0))</f>
        <v>0</v>
      </c>
      <c r="M1502" s="455">
        <f t="shared" si="150"/>
        <v>0</v>
      </c>
      <c r="N1502" s="454">
        <f t="shared" si="151"/>
        <v>0</v>
      </c>
      <c r="O1502" s="459" t="str">
        <f>IF($J1484="TC",0,IF($J1484="Nso",0,VLOOKUP($A1481,'Class-9'!$B$9:$FL$108,94,0)))</f>
        <v/>
      </c>
    </row>
    <row r="1503" spans="1:15" ht="48" customHeight="1" thickBot="1">
      <c r="A1503" s="1138"/>
      <c r="B1503" s="417" t="s">
        <v>200</v>
      </c>
      <c r="C1503" s="1114" t="str">
        <f>'Class-9'!$CR$3</f>
        <v>SOCIAL SCIENCE</v>
      </c>
      <c r="D1503" s="1115"/>
      <c r="E1503" s="454">
        <f>IF($J1485="TC",0,IF($J1484="Nso",0,VLOOKUP($A1481,'Class-9'!$B$9:$FL$108,95,0)))</f>
        <v>0</v>
      </c>
      <c r="F1503" s="454">
        <f>IF($J1485="TC",0,IF($J1484="Nso",0,VLOOKUP($A1481,'Class-9'!$B$9:$FL$108,96,0)))</f>
        <v>0</v>
      </c>
      <c r="G1503" s="455">
        <f t="shared" si="148"/>
        <v>0</v>
      </c>
      <c r="H1503" s="456">
        <f>IF($J1485="TC",0,IF($J1484="Nso",0,VLOOKUP($A1481,'Class-9'!$B$9:$FL$108,98,0)))</f>
        <v>0</v>
      </c>
      <c r="I1503" s="454">
        <f>IF($J1485="TC",0,IF($J1484="Nso",0,VLOOKUP($A1481,'Class-9'!$B$9:$FL$108,99,0)))</f>
        <v>0</v>
      </c>
      <c r="J1503" s="455">
        <f t="shared" si="149"/>
        <v>0</v>
      </c>
      <c r="K1503" s="454">
        <f>IF($J1485="TC",0,IF($J1484="Nso",0,VLOOKUP($A1481,'Class-9'!$B$9:$FL$108,101,0)))</f>
        <v>0</v>
      </c>
      <c r="L1503" s="454">
        <f>IF($J1485="Nso",0,VLOOKUP($A1481,'Class-9'!$B$9:$FL$108,102,0))</f>
        <v>0</v>
      </c>
      <c r="M1503" s="455">
        <f t="shared" si="150"/>
        <v>0</v>
      </c>
      <c r="N1503" s="454">
        <f t="shared" si="151"/>
        <v>0</v>
      </c>
      <c r="O1503" s="459" t="str">
        <f>IF($J1485="TC",0,IF($J1484="Nso",0,VLOOKUP($A1481,'Class-9'!$B$9:$FL$108,108,0)))</f>
        <v/>
      </c>
    </row>
    <row r="1504" spans="1:15" ht="33.75" customHeight="1">
      <c r="A1504" s="1138"/>
      <c r="B1504" s="417" t="s">
        <v>200</v>
      </c>
      <c r="C1504" s="1116" t="s">
        <v>89</v>
      </c>
      <c r="D1504" s="1117"/>
      <c r="E1504" s="1118"/>
      <c r="F1504" s="1122" t="s">
        <v>90</v>
      </c>
      <c r="G1504" s="1123"/>
      <c r="H1504" s="1124" t="s">
        <v>91</v>
      </c>
      <c r="I1504" s="1125"/>
      <c r="J1504" s="1126" t="s">
        <v>47</v>
      </c>
      <c r="K1504" s="1127"/>
      <c r="L1504" s="415" t="s">
        <v>111</v>
      </c>
      <c r="M1504" s="1221" t="s">
        <v>45</v>
      </c>
      <c r="N1504" s="1222"/>
      <c r="O1504" s="416" t="s">
        <v>49</v>
      </c>
    </row>
    <row r="1505" spans="1:15" ht="33.75" customHeight="1" thickBot="1">
      <c r="A1505" s="1138"/>
      <c r="B1505" s="417" t="s">
        <v>200</v>
      </c>
      <c r="C1505" s="1119"/>
      <c r="D1505" s="1120"/>
      <c r="E1505" s="1121"/>
      <c r="F1505" s="1130">
        <f>IF($J1484="TC",0,IF($J1484="Nso",0,VLOOKUP($A1481,'Class-9'!$B$9:$FL$108,160,0)))</f>
        <v>0</v>
      </c>
      <c r="G1505" s="1131"/>
      <c r="H1505" s="1130">
        <f>IF($J1484="TC",0,IF($J1484="Nso",0,VLOOKUP($A1481,'Class-9'!$B$9:$FL$108,161,0)))</f>
        <v>0</v>
      </c>
      <c r="I1505" s="1131"/>
      <c r="J1505" s="1132">
        <f>IF($J1484="TC",0,IF($J1484="Nso",0,VLOOKUP($A1481,'Class-9'!$B$9:$FL$108,162,0)))</f>
        <v>0</v>
      </c>
      <c r="K1505" s="1133"/>
      <c r="L1505" s="259" t="str">
        <f>IF($J1484="TC",0,IF($J1484="Nso",0,VLOOKUP($A1481,'Class-9'!$B$9:$FL$108,163,0)))</f>
        <v/>
      </c>
      <c r="M1505" s="1223" t="str">
        <f>IF($J1484="TC","TC",IF($J1484="Nso","NSO",VLOOKUP($A1481,'Class-9'!$B$9:$FL$108,164,0)))</f>
        <v/>
      </c>
      <c r="N1505" s="1224"/>
      <c r="O1505" s="462" t="str">
        <f>IF($J1484="Nso",0,VLOOKUP($A1481,'Class-9'!$B$9:$FL$108,166,0))</f>
        <v/>
      </c>
    </row>
    <row r="1506" spans="1:15" ht="33.75" customHeight="1">
      <c r="A1506" s="1138"/>
      <c r="B1506" s="417" t="s">
        <v>200</v>
      </c>
      <c r="C1506" s="1061" t="s">
        <v>64</v>
      </c>
      <c r="D1506" s="1062"/>
      <c r="E1506" s="1062"/>
      <c r="F1506" s="1062"/>
      <c r="G1506" s="1062"/>
      <c r="H1506" s="1063"/>
      <c r="I1506" s="1064" t="s">
        <v>65</v>
      </c>
      <c r="J1506" s="1065"/>
      <c r="K1506" s="1065"/>
      <c r="L1506" s="460">
        <f>VLOOKUP($A1481,'Class-9'!$B$9:$FL$108,157,0)</f>
        <v>0</v>
      </c>
      <c r="M1506" s="1066" t="s">
        <v>121</v>
      </c>
      <c r="N1506" s="1067"/>
      <c r="O1506" s="1068"/>
    </row>
    <row r="1507" spans="1:15" ht="33.75" customHeight="1" thickBot="1">
      <c r="A1507" s="1138"/>
      <c r="B1507" s="417" t="s">
        <v>200</v>
      </c>
      <c r="C1507" s="1069" t="s">
        <v>60</v>
      </c>
      <c r="D1507" s="1070"/>
      <c r="E1507" s="1070"/>
      <c r="F1507" s="1071" t="s">
        <v>192</v>
      </c>
      <c r="G1507" s="1071"/>
      <c r="H1507" s="260" t="s">
        <v>53</v>
      </c>
      <c r="I1507" s="1072" t="s">
        <v>66</v>
      </c>
      <c r="J1507" s="1073"/>
      <c r="K1507" s="1073"/>
      <c r="L1507" s="461">
        <f>VLOOKUP($A1481,'Class-9'!$B$9:$FL$108,158,0)</f>
        <v>0</v>
      </c>
      <c r="M1507" s="1074" t="str">
        <f>IF($J1484="TC",0,IF($J1484="Nso",0,VLOOKUP($A1481,'Class-9'!$B$9:$FL$108,159,0)))</f>
        <v/>
      </c>
      <c r="N1507" s="1075"/>
      <c r="O1507" s="1076"/>
    </row>
    <row r="1508" spans="1:15" ht="33.75" customHeight="1">
      <c r="A1508" s="1138"/>
      <c r="B1508" s="417" t="s">
        <v>200</v>
      </c>
      <c r="C1508" s="1069"/>
      <c r="D1508" s="1070"/>
      <c r="E1508" s="1070"/>
      <c r="F1508" s="1071"/>
      <c r="G1508" s="1071"/>
      <c r="H1508" s="261" t="s">
        <v>119</v>
      </c>
      <c r="I1508" s="1077" t="s">
        <v>67</v>
      </c>
      <c r="J1508" s="1078"/>
      <c r="K1508" s="1078"/>
      <c r="L1508" s="1079">
        <f>IF($J1484="TC","Transferred",IF($J1484="Nso","NameSeparated",VLOOKUP($A1481,'Class-9'!$B$9:$FL$108,167,0)))</f>
        <v>0</v>
      </c>
      <c r="M1508" s="1079"/>
      <c r="N1508" s="1079"/>
      <c r="O1508" s="1080"/>
    </row>
    <row r="1509" spans="1:15" ht="33.75" customHeight="1">
      <c r="A1509" s="1138"/>
      <c r="B1509" s="417" t="s">
        <v>200</v>
      </c>
      <c r="C1509" s="1081" t="str">
        <f>'Class-9'!$DF$3</f>
        <v>Foundation Of Information Tech.</v>
      </c>
      <c r="D1509" s="1082"/>
      <c r="E1509" s="1083"/>
      <c r="F1509" s="1217" t="str">
        <f>IF($J1484="TC",0,IF($J1484="Nso",0,VLOOKUP($A1481,'Class-9'!$B$9:$GP$108,185,0)))</f>
        <v>0/200</v>
      </c>
      <c r="G1509" s="1217"/>
      <c r="H1509" s="463" t="str">
        <f>IF($J1484="TC",0,IF($J1484="Nso",0,VLOOKUP($A1481,'Class-9'!$B$9:$GP$108,120,0)))</f>
        <v/>
      </c>
      <c r="I1509" s="1085" t="s">
        <v>79</v>
      </c>
      <c r="J1509" s="1086"/>
      <c r="K1509" s="1086"/>
      <c r="L1509" s="1087">
        <f>'Class-9'!$T$2</f>
        <v>44676</v>
      </c>
      <c r="M1509" s="1088"/>
      <c r="N1509" s="1088"/>
      <c r="O1509" s="1089"/>
    </row>
    <row r="1510" spans="1:15" ht="33.75" customHeight="1">
      <c r="A1510" s="1138"/>
      <c r="B1510" s="417" t="s">
        <v>200</v>
      </c>
      <c r="C1510" s="1090" t="str">
        <f>'Class-9'!$DR$3</f>
        <v>Health &amp; Phy. Edu.</v>
      </c>
      <c r="D1510" s="1084"/>
      <c r="E1510" s="1084"/>
      <c r="F1510" s="1207" t="str">
        <f>IF($J1484="TC",0,IF($J1484="Nso",0,VLOOKUP($A1481,'Class-9'!$B$9:$GP$108,189,0)))</f>
        <v>0/200</v>
      </c>
      <c r="G1510" s="1208"/>
      <c r="H1510" s="463" t="str">
        <f>IF($J1484="TC",0,IF($J1484="Nso",0,VLOOKUP($A1481,'Class-9'!$B$9:$GP$108,132,0)))</f>
        <v/>
      </c>
      <c r="I1510" s="1091"/>
      <c r="J1510" s="1092"/>
      <c r="K1510" s="1092"/>
      <c r="L1510" s="1092"/>
      <c r="M1510" s="1092"/>
      <c r="N1510" s="1092"/>
      <c r="O1510" s="1093"/>
    </row>
    <row r="1511" spans="1:15" ht="33.75" customHeight="1">
      <c r="A1511" s="1138"/>
      <c r="B1511" s="417" t="s">
        <v>200</v>
      </c>
      <c r="C1511" s="1028" t="str">
        <f>'Class-9'!$ED$3</f>
        <v>S.U.P.W.</v>
      </c>
      <c r="D1511" s="1029"/>
      <c r="E1511" s="1029"/>
      <c r="F1511" s="1207" t="str">
        <f>IF($J1484="TC",0,IF($J1484="Nso",0,VLOOKUP($A1481,'Class-9'!$B$9:$GP$108,193,0)))</f>
        <v>0/100</v>
      </c>
      <c r="G1511" s="1208"/>
      <c r="H1511" s="463" t="str">
        <f>IF($J1484="TC",0,IF($J1484="Nso",0,VLOOKUP($A1481,'Class-9'!$B$9:$GP$108,138,0)))</f>
        <v/>
      </c>
      <c r="I1511" s="1094"/>
      <c r="J1511" s="1095"/>
      <c r="K1511" s="1095"/>
      <c r="L1511" s="1095"/>
      <c r="M1511" s="1095"/>
      <c r="N1511" s="1095"/>
      <c r="O1511" s="1096"/>
    </row>
    <row r="1512" spans="1:15" ht="33.75" customHeight="1">
      <c r="A1512" s="1138"/>
      <c r="B1512" s="417" t="s">
        <v>200</v>
      </c>
      <c r="C1512" s="1028" t="str">
        <f>'Class-9'!$EJ$3</f>
        <v>ART EDUCATION</v>
      </c>
      <c r="D1512" s="1029"/>
      <c r="E1512" s="1029"/>
      <c r="F1512" s="1207" t="str">
        <f>IF($J1483="TC",0,IF($J1483="Nso",0,VLOOKUP($A1481,'Class-9'!$B$9:$GP$108,197,0)))</f>
        <v>0/100</v>
      </c>
      <c r="G1512" s="1208"/>
      <c r="H1512" s="463" t="str">
        <f>IF($J1483="TC",0,IF($J1483="Nso",0,VLOOKUP($A1481,'Class-9'!$B$9:$GP$108,144,0)))</f>
        <v/>
      </c>
      <c r="I1512" s="1032" t="s">
        <v>92</v>
      </c>
      <c r="J1512" s="1033"/>
      <c r="K1512" s="1033"/>
      <c r="L1512" s="1033"/>
      <c r="M1512" s="1033"/>
      <c r="N1512" s="1033"/>
      <c r="O1512" s="1034"/>
    </row>
    <row r="1513" spans="1:15" ht="33.75" customHeight="1" thickBot="1">
      <c r="A1513" s="1138"/>
      <c r="B1513" s="417" t="s">
        <v>200</v>
      </c>
      <c r="C1513" s="1035" t="str">
        <f>'Class-9'!$EP$3</f>
        <v>H &amp; C RAJ</v>
      </c>
      <c r="D1513" s="1036"/>
      <c r="E1513" s="1036"/>
      <c r="F1513" s="1209" t="str">
        <f>IF($J1484="TC",0,IF($J1484="Nso",0,VLOOKUP($A1481,'Class-9'!$B$9:$GU$108,201,0)))</f>
        <v>0/200</v>
      </c>
      <c r="G1513" s="1210"/>
      <c r="H1513" s="464" t="str">
        <f>IF($J1484="TC",0,IF($J1484="Nso",0,VLOOKUP($A1481,'Class-9'!$B$9:$GU$108,156,0)))</f>
        <v/>
      </c>
      <c r="I1513" s="1032" t="s">
        <v>73</v>
      </c>
      <c r="J1513" s="1033"/>
      <c r="K1513" s="1033"/>
      <c r="L1513" s="1033"/>
      <c r="M1513" s="1033"/>
      <c r="N1513" s="1033"/>
      <c r="O1513" s="1034"/>
    </row>
    <row r="1514" spans="1:15" ht="33.75" customHeight="1">
      <c r="A1514" s="1138"/>
      <c r="B1514" s="417" t="s">
        <v>200</v>
      </c>
      <c r="C1514" s="1046" t="s">
        <v>204</v>
      </c>
      <c r="D1514" s="1047"/>
      <c r="E1514" s="1048"/>
      <c r="F1514" s="1211" t="s">
        <v>205</v>
      </c>
      <c r="G1514" s="1212"/>
      <c r="H1514" s="465" t="s">
        <v>34</v>
      </c>
      <c r="I1514" s="1039" t="s">
        <v>74</v>
      </c>
      <c r="J1514" s="1033"/>
      <c r="K1514" s="1033"/>
      <c r="L1514" s="1033"/>
      <c r="M1514" s="1033"/>
      <c r="N1514" s="1033"/>
      <c r="O1514" s="1034"/>
    </row>
    <row r="1515" spans="1:15" ht="33.75" customHeight="1">
      <c r="A1515" s="1138"/>
      <c r="B1515" s="417" t="s">
        <v>200</v>
      </c>
      <c r="C1515" s="1049"/>
      <c r="D1515" s="1050"/>
      <c r="E1515" s="1051"/>
      <c r="F1515" s="1213" t="s">
        <v>206</v>
      </c>
      <c r="G1515" s="1214"/>
      <c r="H1515" s="466" t="s">
        <v>203</v>
      </c>
      <c r="I1515" s="1040" t="s">
        <v>75</v>
      </c>
      <c r="J1515" s="1041"/>
      <c r="K1515" s="1041"/>
      <c r="L1515" s="1041"/>
      <c r="M1515" s="1041"/>
      <c r="N1515" s="1041"/>
      <c r="O1515" s="1042"/>
    </row>
    <row r="1516" spans="1:15" ht="33.75" customHeight="1">
      <c r="A1516" s="1138"/>
      <c r="B1516" s="417" t="s">
        <v>200</v>
      </c>
      <c r="C1516" s="1049"/>
      <c r="D1516" s="1050"/>
      <c r="E1516" s="1051"/>
      <c r="F1516" s="1213" t="s">
        <v>210</v>
      </c>
      <c r="G1516" s="1214"/>
      <c r="H1516" s="466" t="s">
        <v>68</v>
      </c>
      <c r="I1516" s="1043"/>
      <c r="J1516" s="1044"/>
      <c r="K1516" s="1044"/>
      <c r="L1516" s="1044"/>
      <c r="M1516" s="1044"/>
      <c r="N1516" s="1044"/>
      <c r="O1516" s="1045"/>
    </row>
    <row r="1517" spans="1:15" ht="33.75" customHeight="1">
      <c r="A1517" s="1138"/>
      <c r="B1517" s="417" t="s">
        <v>200</v>
      </c>
      <c r="C1517" s="1049"/>
      <c r="D1517" s="1050"/>
      <c r="E1517" s="1051"/>
      <c r="F1517" s="1213" t="s">
        <v>211</v>
      </c>
      <c r="G1517" s="1214"/>
      <c r="H1517" s="466" t="s">
        <v>69</v>
      </c>
      <c r="I1517" s="1043"/>
      <c r="J1517" s="1044"/>
      <c r="K1517" s="1044"/>
      <c r="L1517" s="1044"/>
      <c r="M1517" s="1044"/>
      <c r="N1517" s="1044"/>
      <c r="O1517" s="1045"/>
    </row>
    <row r="1518" spans="1:15" ht="33.75" customHeight="1">
      <c r="A1518" s="1138"/>
      <c r="B1518" s="417" t="s">
        <v>200</v>
      </c>
      <c r="C1518" s="1049"/>
      <c r="D1518" s="1050"/>
      <c r="E1518" s="1051"/>
      <c r="F1518" s="1213" t="s">
        <v>120</v>
      </c>
      <c r="G1518" s="1214"/>
      <c r="H1518" s="466" t="s">
        <v>71</v>
      </c>
      <c r="I1518" s="1022" t="s">
        <v>93</v>
      </c>
      <c r="J1518" s="1023"/>
      <c r="K1518" s="1023"/>
      <c r="L1518" s="1023"/>
      <c r="M1518" s="1023"/>
      <c r="N1518" s="1023"/>
      <c r="O1518" s="1024"/>
    </row>
    <row r="1519" spans="1:15" ht="33.75" customHeight="1" thickBot="1">
      <c r="A1519" s="1138"/>
      <c r="B1519" s="418" t="s">
        <v>200</v>
      </c>
      <c r="C1519" s="1052"/>
      <c r="D1519" s="1053"/>
      <c r="E1519" s="1054"/>
      <c r="F1519" s="1215" t="s">
        <v>208</v>
      </c>
      <c r="G1519" s="1216"/>
      <c r="H1519" s="467" t="s">
        <v>70</v>
      </c>
      <c r="I1519" s="1025"/>
      <c r="J1519" s="1026"/>
      <c r="K1519" s="1026"/>
      <c r="L1519" s="1026"/>
      <c r="M1519" s="1026"/>
      <c r="N1519" s="1026"/>
      <c r="O1519" s="1027"/>
    </row>
    <row r="1520" spans="1:15" ht="121.5" customHeight="1" thickTop="1">
      <c r="A1520" s="437" t="s">
        <v>191</v>
      </c>
    </row>
    <row r="1521" spans="1:16" ht="24.75" customHeight="1" thickBot="1">
      <c r="A1521" s="471">
        <f>A1481+1</f>
        <v>39</v>
      </c>
      <c r="B1521" s="1137" t="s">
        <v>56</v>
      </c>
      <c r="C1521" s="1137"/>
      <c r="D1521" s="1137"/>
      <c r="E1521" s="1137"/>
      <c r="F1521" s="1137"/>
      <c r="G1521" s="1137"/>
      <c r="H1521" s="1137"/>
      <c r="I1521" s="1137"/>
      <c r="J1521" s="1137"/>
      <c r="K1521" s="1137"/>
      <c r="L1521" s="1137"/>
      <c r="M1521" s="1137"/>
      <c r="N1521" s="1137"/>
      <c r="O1521" s="1137"/>
    </row>
    <row r="1522" spans="1:16" s="430" customFormat="1" ht="66" customHeight="1" thickTop="1">
      <c r="A1522" s="1138"/>
      <c r="B1522" s="1139"/>
      <c r="C1522" s="1140"/>
      <c r="D1522" s="1225" t="str">
        <f>Master!$E$8</f>
        <v>Govt. Sr. Secondary School Raimalwada</v>
      </c>
      <c r="E1522" s="1226"/>
      <c r="F1522" s="1226"/>
      <c r="G1522" s="1226"/>
      <c r="H1522" s="1226"/>
      <c r="I1522" s="1226"/>
      <c r="J1522" s="1226"/>
      <c r="K1522" s="1226"/>
      <c r="L1522" s="1226"/>
      <c r="M1522" s="1226"/>
      <c r="N1522" s="1226"/>
      <c r="O1522" s="1227"/>
    </row>
    <row r="1523" spans="1:16" ht="26.25" customHeight="1" thickBot="1">
      <c r="A1523" s="1138"/>
      <c r="B1523" s="1141"/>
      <c r="C1523" s="1142"/>
      <c r="D1523" s="1146" t="str">
        <f>Master!$E$11</f>
        <v>P.S.-Bapini (Jodhpur)</v>
      </c>
      <c r="E1523" s="1147"/>
      <c r="F1523" s="1147"/>
      <c r="G1523" s="1147"/>
      <c r="H1523" s="1147"/>
      <c r="I1523" s="1147"/>
      <c r="J1523" s="1147"/>
      <c r="K1523" s="1147"/>
      <c r="L1523" s="1147"/>
      <c r="M1523" s="1147"/>
      <c r="N1523" s="1147"/>
      <c r="O1523" s="1148"/>
    </row>
    <row r="1524" spans="1:16" ht="21.75" customHeight="1">
      <c r="A1524" s="1138"/>
      <c r="B1524" s="262"/>
      <c r="C1524" s="1149" t="s">
        <v>183</v>
      </c>
      <c r="D1524" s="1150"/>
      <c r="E1524" s="1150"/>
      <c r="F1524" s="1150"/>
      <c r="G1524" s="1151"/>
      <c r="H1524" s="1158" t="s">
        <v>156</v>
      </c>
      <c r="I1524" s="1158"/>
      <c r="J1524" s="1161">
        <f>VLOOKUP($A1521,'Class-9'!$B$9:$K$108,6)</f>
        <v>0</v>
      </c>
      <c r="K1524" s="1162"/>
      <c r="L1524" s="1167" t="s">
        <v>76</v>
      </c>
      <c r="M1524" s="1168"/>
      <c r="N1524" s="1169" t="str">
        <f>Master!$E$14</f>
        <v>08151106901</v>
      </c>
      <c r="O1524" s="1170"/>
    </row>
    <row r="1525" spans="1:16" ht="21.75" customHeight="1">
      <c r="A1525" s="1138"/>
      <c r="B1525" s="37"/>
      <c r="C1525" s="1152"/>
      <c r="D1525" s="1153"/>
      <c r="E1525" s="1153"/>
      <c r="F1525" s="1153"/>
      <c r="G1525" s="1154"/>
      <c r="H1525" s="1159"/>
      <c r="I1525" s="1159"/>
      <c r="J1525" s="1163"/>
      <c r="K1525" s="1164"/>
      <c r="L1525" s="1171" t="s">
        <v>72</v>
      </c>
      <c r="M1525" s="1172"/>
      <c r="N1525" s="1172"/>
      <c r="O1525" s="1173"/>
      <c r="P1525" s="104" t="s">
        <v>191</v>
      </c>
    </row>
    <row r="1526" spans="1:16" ht="21.75" customHeight="1" thickBot="1">
      <c r="A1526" s="1138"/>
      <c r="B1526" s="37"/>
      <c r="C1526" s="1155"/>
      <c r="D1526" s="1156"/>
      <c r="E1526" s="1156"/>
      <c r="F1526" s="1156"/>
      <c r="G1526" s="1157"/>
      <c r="H1526" s="1160"/>
      <c r="I1526" s="1160"/>
      <c r="J1526" s="1165"/>
      <c r="K1526" s="1166"/>
      <c r="L1526" s="1174" t="s">
        <v>57</v>
      </c>
      <c r="M1526" s="1175"/>
      <c r="N1526" s="1176" t="str">
        <f>Master!$E$6</f>
        <v>2021-22</v>
      </c>
      <c r="O1526" s="1177"/>
    </row>
    <row r="1527" spans="1:16" ht="33.75" customHeight="1">
      <c r="A1527" s="1138"/>
      <c r="B1527" s="417" t="s">
        <v>200</v>
      </c>
      <c r="C1527" s="1228" t="s">
        <v>22</v>
      </c>
      <c r="D1527" s="1229"/>
      <c r="E1527" s="1229"/>
      <c r="F1527" s="1230"/>
      <c r="G1527" s="438" t="s">
        <v>181</v>
      </c>
      <c r="H1527" s="1231">
        <f>VLOOKUP($A1521,'Class-9'!$B$9:$FL$108,4,0)</f>
        <v>0</v>
      </c>
      <c r="I1527" s="1231"/>
      <c r="J1527" s="1231"/>
      <c r="K1527" s="1231"/>
      <c r="L1527" s="1231"/>
      <c r="M1527" s="1231"/>
      <c r="N1527" s="1231"/>
      <c r="O1527" s="1232"/>
    </row>
    <row r="1528" spans="1:16" ht="33.75" customHeight="1">
      <c r="A1528" s="1138"/>
      <c r="B1528" s="417" t="s">
        <v>200</v>
      </c>
      <c r="C1528" s="1233" t="s">
        <v>24</v>
      </c>
      <c r="D1528" s="1234"/>
      <c r="E1528" s="1234"/>
      <c r="F1528" s="1235"/>
      <c r="G1528" s="439" t="s">
        <v>181</v>
      </c>
      <c r="H1528" s="1236">
        <f>VLOOKUP($A1521,'Class-9'!$B$9:$FL$108,7,0)</f>
        <v>0</v>
      </c>
      <c r="I1528" s="1236"/>
      <c r="J1528" s="1236"/>
      <c r="K1528" s="1236"/>
      <c r="L1528" s="1236"/>
      <c r="M1528" s="1236"/>
      <c r="N1528" s="1236"/>
      <c r="O1528" s="1237"/>
    </row>
    <row r="1529" spans="1:16" ht="33.75" customHeight="1">
      <c r="A1529" s="1138"/>
      <c r="B1529" s="417" t="s">
        <v>200</v>
      </c>
      <c r="C1529" s="1233" t="s">
        <v>25</v>
      </c>
      <c r="D1529" s="1234"/>
      <c r="E1529" s="1234"/>
      <c r="F1529" s="1235"/>
      <c r="G1529" s="439" t="s">
        <v>181</v>
      </c>
      <c r="H1529" s="1236">
        <f>VLOOKUP($A1521,'Class-9'!$B$9:$FL$108,8,0)</f>
        <v>0</v>
      </c>
      <c r="I1529" s="1236"/>
      <c r="J1529" s="1236"/>
      <c r="K1529" s="1236"/>
      <c r="L1529" s="1236"/>
      <c r="M1529" s="1236"/>
      <c r="N1529" s="1236"/>
      <c r="O1529" s="1237"/>
    </row>
    <row r="1530" spans="1:16" ht="33.75" customHeight="1">
      <c r="A1530" s="1138"/>
      <c r="B1530" s="417" t="s">
        <v>200</v>
      </c>
      <c r="C1530" s="1233" t="s">
        <v>58</v>
      </c>
      <c r="D1530" s="1234"/>
      <c r="E1530" s="1234"/>
      <c r="F1530" s="1235"/>
      <c r="G1530" s="439" t="s">
        <v>181</v>
      </c>
      <c r="H1530" s="1236">
        <f>VLOOKUP($A1521,'Class-9'!$B$9:$FL$108,9,0)</f>
        <v>0</v>
      </c>
      <c r="I1530" s="1236"/>
      <c r="J1530" s="1236"/>
      <c r="K1530" s="1236"/>
      <c r="L1530" s="1236"/>
      <c r="M1530" s="1236"/>
      <c r="N1530" s="1236"/>
      <c r="O1530" s="1237"/>
    </row>
    <row r="1531" spans="1:16" ht="33.75" customHeight="1">
      <c r="A1531" s="1138"/>
      <c r="B1531" s="417" t="s">
        <v>200</v>
      </c>
      <c r="C1531" s="1233" t="s">
        <v>59</v>
      </c>
      <c r="D1531" s="1234"/>
      <c r="E1531" s="1234"/>
      <c r="F1531" s="1235"/>
      <c r="G1531" s="439" t="s">
        <v>181</v>
      </c>
      <c r="H1531" s="1238" t="str">
        <f>CONCATENATE('Class-9'!$G$4,'Class-9'!$J$4)</f>
        <v>9(A)</v>
      </c>
      <c r="I1531" s="1236"/>
      <c r="J1531" s="1236"/>
      <c r="K1531" s="1236"/>
      <c r="L1531" s="1236"/>
      <c r="M1531" s="1236"/>
      <c r="N1531" s="1236"/>
      <c r="O1531" s="1237"/>
    </row>
    <row r="1532" spans="1:16" ht="33.75" customHeight="1" thickBot="1">
      <c r="A1532" s="1138"/>
      <c r="B1532" s="417" t="s">
        <v>200</v>
      </c>
      <c r="C1532" s="1239" t="s">
        <v>27</v>
      </c>
      <c r="D1532" s="1240"/>
      <c r="E1532" s="1240"/>
      <c r="F1532" s="1241"/>
      <c r="G1532" s="440" t="s">
        <v>181</v>
      </c>
      <c r="H1532" s="1242">
        <f>VLOOKUP($A1521,'Class-9'!$B$9:$FL$108,10,0)</f>
        <v>0</v>
      </c>
      <c r="I1532" s="1242"/>
      <c r="J1532" s="1242"/>
      <c r="K1532" s="1242"/>
      <c r="L1532" s="1242"/>
      <c r="M1532" s="1242"/>
      <c r="N1532" s="1242"/>
      <c r="O1532" s="1243"/>
    </row>
    <row r="1533" spans="1:16" ht="33.75" customHeight="1">
      <c r="A1533" s="1138"/>
      <c r="B1533" s="417" t="s">
        <v>200</v>
      </c>
      <c r="C1533" s="1244" t="s">
        <v>60</v>
      </c>
      <c r="D1533" s="1245"/>
      <c r="E1533" s="1248" t="s">
        <v>81</v>
      </c>
      <c r="F1533" s="1248" t="s">
        <v>82</v>
      </c>
      <c r="G1533" s="1250" t="s">
        <v>32</v>
      </c>
      <c r="H1533" s="1252" t="s">
        <v>61</v>
      </c>
      <c r="I1533" s="1252"/>
      <c r="J1533" s="1253"/>
      <c r="K1533" s="1254" t="s">
        <v>97</v>
      </c>
      <c r="L1533" s="1255"/>
      <c r="M1533" s="1256"/>
      <c r="N1533" s="1248" t="s">
        <v>88</v>
      </c>
      <c r="O1533" s="1218" t="s">
        <v>118</v>
      </c>
    </row>
    <row r="1534" spans="1:16" ht="33.75" customHeight="1">
      <c r="A1534" s="1138"/>
      <c r="B1534" s="417" t="s">
        <v>200</v>
      </c>
      <c r="C1534" s="1246"/>
      <c r="D1534" s="1247"/>
      <c r="E1534" s="1249"/>
      <c r="F1534" s="1249"/>
      <c r="G1534" s="1251"/>
      <c r="H1534" s="468" t="s">
        <v>31</v>
      </c>
      <c r="I1534" s="470" t="s">
        <v>194</v>
      </c>
      <c r="J1534" s="469" t="s">
        <v>32</v>
      </c>
      <c r="K1534" s="468" t="s">
        <v>31</v>
      </c>
      <c r="L1534" s="470" t="s">
        <v>194</v>
      </c>
      <c r="M1534" s="469" t="s">
        <v>32</v>
      </c>
      <c r="N1534" s="1249"/>
      <c r="O1534" s="1219"/>
    </row>
    <row r="1535" spans="1:16" ht="48" customHeight="1" thickBot="1">
      <c r="A1535" s="1138"/>
      <c r="B1535" s="417" t="s">
        <v>200</v>
      </c>
      <c r="C1535" s="1102" t="s">
        <v>62</v>
      </c>
      <c r="D1535" s="1103"/>
      <c r="E1535" s="441">
        <f>'Class-9'!$L$7</f>
        <v>10</v>
      </c>
      <c r="F1535" s="441">
        <f>'Class-9'!$M$7</f>
        <v>10</v>
      </c>
      <c r="G1535" s="442">
        <f>SUM(E1535:F1535)</f>
        <v>20</v>
      </c>
      <c r="H1535" s="441">
        <f>'Class-9'!$O$7</f>
        <v>24</v>
      </c>
      <c r="I1535" s="441">
        <f>'Class-9'!$P$7</f>
        <v>6</v>
      </c>
      <c r="J1535" s="442">
        <f>SUM(H1535:I1535)</f>
        <v>30</v>
      </c>
      <c r="K1535" s="441">
        <f>'Class-9'!$R$7</f>
        <v>40</v>
      </c>
      <c r="L1535" s="441">
        <f>'Class-9'!$S$7</f>
        <v>10</v>
      </c>
      <c r="M1535" s="442">
        <f>SUM(K1535:L1535)</f>
        <v>50</v>
      </c>
      <c r="N1535" s="441">
        <f>SUM(G1535,J1535,M1535)</f>
        <v>100</v>
      </c>
      <c r="O1535" s="1220"/>
    </row>
    <row r="1536" spans="1:16" ht="48" customHeight="1">
      <c r="A1536" s="1138"/>
      <c r="B1536" s="417" t="s">
        <v>200</v>
      </c>
      <c r="C1536" s="1104" t="str">
        <f>'Class-9'!$L$3</f>
        <v>HINDI</v>
      </c>
      <c r="D1536" s="1105"/>
      <c r="E1536" s="443">
        <f>IF($J1524="TC",0,IF($J1524="Nso",0,VLOOKUP($A1521,'Class-9'!$B$9:$FL$108,11,0)))</f>
        <v>0</v>
      </c>
      <c r="F1536" s="443">
        <f>IF($J1524="TC",0,IF($J1524="Nso",0,VLOOKUP($A1521,'Class-9'!$B$9:$FL$108,12,0)))</f>
        <v>0</v>
      </c>
      <c r="G1536" s="444">
        <f t="shared" ref="G1536:G1543" si="152">SUM(E1536:F1536)</f>
        <v>0</v>
      </c>
      <c r="H1536" s="443">
        <f>IF($J1524="TC",0,IF($J1524="Nso",0,VLOOKUP($A1521,'Class-9'!$B$9:$FL$108,14,0)))</f>
        <v>0</v>
      </c>
      <c r="I1536" s="443">
        <f>IF($J1524="TC",0,IF($J1524="Nso",0,VLOOKUP($A1521,'Class-9'!$B$9:$FL$108,15,0)))</f>
        <v>0</v>
      </c>
      <c r="J1536" s="444">
        <f t="shared" ref="J1536:J1543" si="153">SUM(H1536:I1536)</f>
        <v>0</v>
      </c>
      <c r="K1536" s="443">
        <f>IF($J1524="TC",0,IF($J1524="Nso",0,VLOOKUP($A1521,'Class-9'!$B$9:$FL$108,17,0)))</f>
        <v>0</v>
      </c>
      <c r="L1536" s="443">
        <f>IF($J1524="Nso",0,VLOOKUP($A1521,'Class-9'!$B$9:$FL$108,18,0))</f>
        <v>0</v>
      </c>
      <c r="M1536" s="444">
        <f t="shared" ref="M1536:M1543" si="154">SUM(K1536:L1536)</f>
        <v>0</v>
      </c>
      <c r="N1536" s="443">
        <f t="shared" ref="N1536:N1543" si="155">SUM(G1536,J1536,M1536)</f>
        <v>0</v>
      </c>
      <c r="O1536" s="457" t="str">
        <f>IF($J1524="TC",0,IF($J1524="Nso",0,VLOOKUP($A1521,'Class-9'!$B$9:$FL$108,24,0)))</f>
        <v/>
      </c>
    </row>
    <row r="1537" spans="1:15" ht="48" customHeight="1" thickBot="1">
      <c r="A1537" s="1138"/>
      <c r="B1537" s="417" t="s">
        <v>200</v>
      </c>
      <c r="C1537" s="1106" t="str">
        <f>'Class-9'!$Z$3</f>
        <v>ENGLISH</v>
      </c>
      <c r="D1537" s="1107"/>
      <c r="E1537" s="445">
        <f>IF($J1524="TC",0,IF($J1524="Nso",0,VLOOKUP($A1521,'Class-9'!$B$9:$FL$108,25,0)))</f>
        <v>0</v>
      </c>
      <c r="F1537" s="445">
        <f>IF($J1524="TC",0,IF($J1524="Nso",0,VLOOKUP($A1521,'Class-9'!$B$9:$FL$108,26,0)))</f>
        <v>0</v>
      </c>
      <c r="G1537" s="446">
        <f t="shared" si="152"/>
        <v>0</v>
      </c>
      <c r="H1537" s="447">
        <f>IF($J1524="TC",0,IF($J1524="Nso",0,VLOOKUP($A1521,'Class-9'!$B$9:$FL$108,28,0)))</f>
        <v>0</v>
      </c>
      <c r="I1537" s="445">
        <f>IF($J1524="TC",0,IF($J1524="Nso",0,VLOOKUP($A1521,'Class-9'!$B$9:$FL$108,29,0)))</f>
        <v>0</v>
      </c>
      <c r="J1537" s="446">
        <f t="shared" si="153"/>
        <v>0</v>
      </c>
      <c r="K1537" s="445">
        <f>IF($J1524="TC",0,IF($J1524="Nso",0,VLOOKUP($A1521,'Class-9'!$B$9:$FL$108,31,0)))</f>
        <v>0</v>
      </c>
      <c r="L1537" s="445">
        <f>IF($J1524="Nso",0,VLOOKUP($A1521,'Class-9'!$B$9:$FL$108,32,0))</f>
        <v>0</v>
      </c>
      <c r="M1537" s="446">
        <f t="shared" si="154"/>
        <v>0</v>
      </c>
      <c r="N1537" s="445">
        <f t="shared" si="155"/>
        <v>0</v>
      </c>
      <c r="O1537" s="458" t="str">
        <f>IF($J1524="TC",0,IF($J1524="Nso",0,VLOOKUP($A1521,'Class-9'!$B$9:$FL$108,38,0)))</f>
        <v/>
      </c>
    </row>
    <row r="1538" spans="1:15" ht="48" customHeight="1" thickBot="1">
      <c r="A1538" s="1138"/>
      <c r="B1538" s="417" t="s">
        <v>200</v>
      </c>
      <c r="C1538" s="1108" t="s">
        <v>62</v>
      </c>
      <c r="D1538" s="1109"/>
      <c r="E1538" s="448">
        <f>'Class-9'!$AN$7</f>
        <v>20</v>
      </c>
      <c r="F1538" s="448">
        <f>'Class-9'!$AO$7</f>
        <v>20</v>
      </c>
      <c r="G1538" s="449">
        <f t="shared" si="152"/>
        <v>40</v>
      </c>
      <c r="H1538" s="448">
        <f>'Class-9'!$AQ$7</f>
        <v>48</v>
      </c>
      <c r="I1538" s="448">
        <f>'Class-9'!$AR$7</f>
        <v>12</v>
      </c>
      <c r="J1538" s="449">
        <f t="shared" si="153"/>
        <v>60</v>
      </c>
      <c r="K1538" s="448">
        <f>'Class-9'!$AT$7</f>
        <v>80</v>
      </c>
      <c r="L1538" s="448">
        <f>'Class-9'!$AU$7</f>
        <v>20</v>
      </c>
      <c r="M1538" s="449">
        <f t="shared" si="154"/>
        <v>100</v>
      </c>
      <c r="N1538" s="448">
        <f t="shared" si="155"/>
        <v>200</v>
      </c>
      <c r="O1538" s="427" t="s">
        <v>201</v>
      </c>
    </row>
    <row r="1539" spans="1:15" ht="48" customHeight="1">
      <c r="A1539" s="1138"/>
      <c r="B1539" s="417" t="s">
        <v>200</v>
      </c>
      <c r="C1539" s="1110" t="str">
        <f>'Class-9'!$AN$3</f>
        <v>SANSKRIT-I</v>
      </c>
      <c r="D1539" s="1111"/>
      <c r="E1539" s="443">
        <f>IF($J1524="TC",0,IF($J1524="Nso",0,VLOOKUP($A1521,'Class-9'!$B$9:$FL$108,39,0)))</f>
        <v>0</v>
      </c>
      <c r="F1539" s="443">
        <f>IF($J1524="TC",0,IF($J1524="TC",0,IF($J1524="Nso",0,VLOOKUP($A1521,'Class-9'!$B$9:$FL$108,40,0))))</f>
        <v>0</v>
      </c>
      <c r="G1539" s="450">
        <f t="shared" si="152"/>
        <v>0</v>
      </c>
      <c r="H1539" s="451">
        <f>IF($J1524="TC",0,IF($J1524="Nso",0,VLOOKUP($A1521,'Class-9'!$B$9:$FL$108,42,0)))</f>
        <v>0</v>
      </c>
      <c r="I1539" s="443">
        <f>IF($J1524="TC",0,IF($J1524="Nso",0,VLOOKUP($A1521,'Class-9'!$B$9:$FL$108,43,0)))</f>
        <v>0</v>
      </c>
      <c r="J1539" s="450">
        <f t="shared" si="153"/>
        <v>0</v>
      </c>
      <c r="K1539" s="443">
        <f>IF($J1524="TC",0,IF($J1524="Nso",0,VLOOKUP($A1521,'Class-9'!$B$9:$FL$108,45,0)))</f>
        <v>0</v>
      </c>
      <c r="L1539" s="443">
        <f>IF($J1524="Nso",0,VLOOKUP($A1521,'Class-9'!$B$9:$FL$108,46,0))</f>
        <v>0</v>
      </c>
      <c r="M1539" s="450">
        <f t="shared" si="154"/>
        <v>0</v>
      </c>
      <c r="N1539" s="443">
        <f t="shared" si="155"/>
        <v>0</v>
      </c>
      <c r="O1539" s="457" t="str">
        <f>IF($J1524="TC",0,IF($J1524="Nso",0,VLOOKUP($A1521,'Class-9'!$B$9:$FL$108,52,0)))</f>
        <v/>
      </c>
    </row>
    <row r="1540" spans="1:15" ht="48" customHeight="1">
      <c r="A1540" s="1138"/>
      <c r="B1540" s="417" t="s">
        <v>200</v>
      </c>
      <c r="C1540" s="1112" t="str">
        <f>'Class-9'!$BB$3</f>
        <v>SANSKRIT-II</v>
      </c>
      <c r="D1540" s="1113"/>
      <c r="E1540" s="443">
        <f>IF($J1524="TC",0,IF($J1524="Nso",0,VLOOKUP($A1521,'Class-9'!$B$9:$FL$108,53,0)))</f>
        <v>0</v>
      </c>
      <c r="F1540" s="443">
        <f>IF($J1524="TC",0,IF($J1524="Nso",0,VLOOKUP($A1521,'Class-9'!$B$9:$FL$108,54,0)))</f>
        <v>0</v>
      </c>
      <c r="G1540" s="452">
        <f t="shared" si="152"/>
        <v>0</v>
      </c>
      <c r="H1540" s="453">
        <f>IF($J1524="TC",0,IF($J1524="Nso",0,VLOOKUP($A1521,'Class-9'!$B$9:$FL$108,56,0)))</f>
        <v>0</v>
      </c>
      <c r="I1540" s="443">
        <f>IF($J1524="TC",0,IF($J1524="Nso",0,VLOOKUP($A1521,'Class-9'!$B$9:$FL$108,57,0)))</f>
        <v>0</v>
      </c>
      <c r="J1540" s="452">
        <f t="shared" si="153"/>
        <v>0</v>
      </c>
      <c r="K1540" s="443">
        <f>IF($J1524="TC",0,IF($J1524="Nso",0,VLOOKUP($A1521,'Class-9'!$B$9:$FL$108,59,0)))</f>
        <v>0</v>
      </c>
      <c r="L1540" s="443">
        <f>IF($J1524="Nso",0,VLOOKUP($A1521,'Class-9'!$B$9:$FL$108,60,0))</f>
        <v>0</v>
      </c>
      <c r="M1540" s="452">
        <f t="shared" si="154"/>
        <v>0</v>
      </c>
      <c r="N1540" s="443">
        <f t="shared" si="155"/>
        <v>0</v>
      </c>
      <c r="O1540" s="457" t="str">
        <f>IF($J1524="TC",0,IF($J1524="Nso",0,VLOOKUP($A1521,'Class-9'!$B$9:$FL$108,66,0)))</f>
        <v/>
      </c>
    </row>
    <row r="1541" spans="1:15" ht="48" customHeight="1">
      <c r="A1541" s="1138"/>
      <c r="B1541" s="417" t="s">
        <v>200</v>
      </c>
      <c r="C1541" s="1112" t="str">
        <f>'Class-9'!$BP$3</f>
        <v>MATHEMATICS</v>
      </c>
      <c r="D1541" s="1113"/>
      <c r="E1541" s="443">
        <f>IF($J1524="TC",0,IF($J1524="Nso",0,VLOOKUP($A1521,'Class-9'!$B$9:$FL$108,67,0)))</f>
        <v>0</v>
      </c>
      <c r="F1541" s="443">
        <f>IF($J1524="TC",0,IF($J1524="Nso",0,VLOOKUP($A1521,'Class-9'!$B$9:$FL$108,68,0)))</f>
        <v>0</v>
      </c>
      <c r="G1541" s="452">
        <f t="shared" si="152"/>
        <v>0</v>
      </c>
      <c r="H1541" s="453">
        <f>IF($J1524="TC",0,IF($J1524="Nso",0,VLOOKUP($A1521,'Class-9'!$B$9:$FL$108,70,0)))</f>
        <v>0</v>
      </c>
      <c r="I1541" s="443">
        <f>IF($J1524="TC",0,IF($J1524="Nso",0,VLOOKUP($A1521,'Class-9'!$B$9:$FL$108,71,0)))</f>
        <v>0</v>
      </c>
      <c r="J1541" s="452">
        <f t="shared" si="153"/>
        <v>0</v>
      </c>
      <c r="K1541" s="443">
        <f>IF($J1524="TC",0,IF($J1524="Nso",0,VLOOKUP($A1521,'Class-9'!$B$9:$FL$108,73,0)))</f>
        <v>0</v>
      </c>
      <c r="L1541" s="443">
        <f>IF($J1524="Nso",0,VLOOKUP($A1521,'Class-9'!$B$9:$FL$108,74,0))</f>
        <v>0</v>
      </c>
      <c r="M1541" s="452">
        <f t="shared" si="154"/>
        <v>0</v>
      </c>
      <c r="N1541" s="443">
        <f t="shared" si="155"/>
        <v>0</v>
      </c>
      <c r="O1541" s="457" t="str">
        <f>IF($J1524="TC",0,IF($J1524="Nso",0,VLOOKUP($A1521,'Class-9'!$B$9:$FL$108,80,0)))</f>
        <v/>
      </c>
    </row>
    <row r="1542" spans="1:15" ht="48" customHeight="1">
      <c r="A1542" s="1138"/>
      <c r="B1542" s="417" t="s">
        <v>200</v>
      </c>
      <c r="C1542" s="1114" t="str">
        <f>'Class-9'!$CD$3</f>
        <v>SCIENCE</v>
      </c>
      <c r="D1542" s="1115"/>
      <c r="E1542" s="454">
        <f>IF($J1524="TC",0,IF($J1524="Nso",0,VLOOKUP($A1521,'Class-9'!$B$9:$FL$108,81,0)))</f>
        <v>0</v>
      </c>
      <c r="F1542" s="454">
        <f>IF($J1524="TC",0,IF($J1524="Nso",0,VLOOKUP($A1521,'Class-9'!$B$9:$FL$108,82,0)))</f>
        <v>0</v>
      </c>
      <c r="G1542" s="455">
        <f t="shared" si="152"/>
        <v>0</v>
      </c>
      <c r="H1542" s="456">
        <f>IF($J1524="TC",0,IF($J1524="Nso",0,VLOOKUP($A1521,'Class-9'!$B$9:$FL$108,84,0)))</f>
        <v>0</v>
      </c>
      <c r="I1542" s="454">
        <f>IF($J1524="TC",0,IF($J1524="Nso",0,VLOOKUP($A1521,'Class-9'!$B$9:$FL$108,85,0)))</f>
        <v>0</v>
      </c>
      <c r="J1542" s="455">
        <f t="shared" si="153"/>
        <v>0</v>
      </c>
      <c r="K1542" s="454">
        <f>IF($J1524="TC",0,IF($J1524="Nso",0,VLOOKUP($A1521,'Class-9'!$B$9:$FL$108,87,0)))</f>
        <v>0</v>
      </c>
      <c r="L1542" s="454">
        <f>IF($J1524="Nso",0,VLOOKUP($A1521,'Class-9'!$B$9:$FL$108,88,0))</f>
        <v>0</v>
      </c>
      <c r="M1542" s="455">
        <f t="shared" si="154"/>
        <v>0</v>
      </c>
      <c r="N1542" s="454">
        <f t="shared" si="155"/>
        <v>0</v>
      </c>
      <c r="O1542" s="459" t="str">
        <f>IF($J1524="TC",0,IF($J1524="Nso",0,VLOOKUP($A1521,'Class-9'!$B$9:$FL$108,94,0)))</f>
        <v/>
      </c>
    </row>
    <row r="1543" spans="1:15" ht="48" customHeight="1" thickBot="1">
      <c r="A1543" s="1138"/>
      <c r="B1543" s="417" t="s">
        <v>200</v>
      </c>
      <c r="C1543" s="1114" t="str">
        <f>'Class-9'!$CR$3</f>
        <v>SOCIAL SCIENCE</v>
      </c>
      <c r="D1543" s="1115"/>
      <c r="E1543" s="454">
        <f>IF($J1525="TC",0,IF($J1524="Nso",0,VLOOKUP($A1521,'Class-9'!$B$9:$FL$108,95,0)))</f>
        <v>0</v>
      </c>
      <c r="F1543" s="454">
        <f>IF($J1525="TC",0,IF($J1524="Nso",0,VLOOKUP($A1521,'Class-9'!$B$9:$FL$108,96,0)))</f>
        <v>0</v>
      </c>
      <c r="G1543" s="455">
        <f t="shared" si="152"/>
        <v>0</v>
      </c>
      <c r="H1543" s="456">
        <f>IF($J1525="TC",0,IF($J1524="Nso",0,VLOOKUP($A1521,'Class-9'!$B$9:$FL$108,98,0)))</f>
        <v>0</v>
      </c>
      <c r="I1543" s="454">
        <f>IF($J1525="TC",0,IF($J1524="Nso",0,VLOOKUP($A1521,'Class-9'!$B$9:$FL$108,99,0)))</f>
        <v>0</v>
      </c>
      <c r="J1543" s="455">
        <f t="shared" si="153"/>
        <v>0</v>
      </c>
      <c r="K1543" s="454">
        <f>IF($J1525="TC",0,IF($J1524="Nso",0,VLOOKUP($A1521,'Class-9'!$B$9:$FL$108,101,0)))</f>
        <v>0</v>
      </c>
      <c r="L1543" s="454">
        <f>IF($J1525="Nso",0,VLOOKUP($A1521,'Class-9'!$B$9:$FL$108,102,0))</f>
        <v>0</v>
      </c>
      <c r="M1543" s="455">
        <f t="shared" si="154"/>
        <v>0</v>
      </c>
      <c r="N1543" s="454">
        <f t="shared" si="155"/>
        <v>0</v>
      </c>
      <c r="O1543" s="459" t="str">
        <f>IF($J1525="TC",0,IF($J1524="Nso",0,VLOOKUP($A1521,'Class-9'!$B$9:$FL$108,108,0)))</f>
        <v/>
      </c>
    </row>
    <row r="1544" spans="1:15" ht="33.75" customHeight="1">
      <c r="A1544" s="1138"/>
      <c r="B1544" s="417" t="s">
        <v>200</v>
      </c>
      <c r="C1544" s="1116" t="s">
        <v>89</v>
      </c>
      <c r="D1544" s="1117"/>
      <c r="E1544" s="1118"/>
      <c r="F1544" s="1122" t="s">
        <v>90</v>
      </c>
      <c r="G1544" s="1123"/>
      <c r="H1544" s="1124" t="s">
        <v>91</v>
      </c>
      <c r="I1544" s="1125"/>
      <c r="J1544" s="1126" t="s">
        <v>47</v>
      </c>
      <c r="K1544" s="1127"/>
      <c r="L1544" s="415" t="s">
        <v>111</v>
      </c>
      <c r="M1544" s="1221" t="s">
        <v>45</v>
      </c>
      <c r="N1544" s="1222"/>
      <c r="O1544" s="416" t="s">
        <v>49</v>
      </c>
    </row>
    <row r="1545" spans="1:15" ht="33.75" customHeight="1" thickBot="1">
      <c r="A1545" s="1138"/>
      <c r="B1545" s="417" t="s">
        <v>200</v>
      </c>
      <c r="C1545" s="1119"/>
      <c r="D1545" s="1120"/>
      <c r="E1545" s="1121"/>
      <c r="F1545" s="1130">
        <f>IF($J1524="TC",0,IF($J1524="Nso",0,VLOOKUP($A1521,'Class-9'!$B$9:$FL$108,160,0)))</f>
        <v>0</v>
      </c>
      <c r="G1545" s="1131"/>
      <c r="H1545" s="1130">
        <f>IF($J1524="TC",0,IF($J1524="Nso",0,VLOOKUP($A1521,'Class-9'!$B$9:$FL$108,161,0)))</f>
        <v>0</v>
      </c>
      <c r="I1545" s="1131"/>
      <c r="J1545" s="1132">
        <f>IF($J1524="TC",0,IF($J1524="Nso",0,VLOOKUP($A1521,'Class-9'!$B$9:$FL$108,162,0)))</f>
        <v>0</v>
      </c>
      <c r="K1545" s="1133"/>
      <c r="L1545" s="259" t="str">
        <f>IF($J1524="TC",0,IF($J1524="Nso",0,VLOOKUP($A1521,'Class-9'!$B$9:$FL$108,163,0)))</f>
        <v/>
      </c>
      <c r="M1545" s="1223" t="str">
        <f>IF($J1524="TC","TC",IF($J1524="Nso","NSO",VLOOKUP($A1521,'Class-9'!$B$9:$FL$108,164,0)))</f>
        <v/>
      </c>
      <c r="N1545" s="1224"/>
      <c r="O1545" s="462" t="str">
        <f>IF($J1524="Nso",0,VLOOKUP($A1521,'Class-9'!$B$9:$FL$108,166,0))</f>
        <v/>
      </c>
    </row>
    <row r="1546" spans="1:15" ht="33.75" customHeight="1">
      <c r="A1546" s="1138"/>
      <c r="B1546" s="417" t="s">
        <v>200</v>
      </c>
      <c r="C1546" s="1061" t="s">
        <v>64</v>
      </c>
      <c r="D1546" s="1062"/>
      <c r="E1546" s="1062"/>
      <c r="F1546" s="1062"/>
      <c r="G1546" s="1062"/>
      <c r="H1546" s="1063"/>
      <c r="I1546" s="1064" t="s">
        <v>65</v>
      </c>
      <c r="J1546" s="1065"/>
      <c r="K1546" s="1065"/>
      <c r="L1546" s="460">
        <f>VLOOKUP($A1521,'Class-9'!$B$9:$FL$108,157,0)</f>
        <v>0</v>
      </c>
      <c r="M1546" s="1066" t="s">
        <v>121</v>
      </c>
      <c r="N1546" s="1067"/>
      <c r="O1546" s="1068"/>
    </row>
    <row r="1547" spans="1:15" ht="33.75" customHeight="1" thickBot="1">
      <c r="A1547" s="1138"/>
      <c r="B1547" s="417" t="s">
        <v>200</v>
      </c>
      <c r="C1547" s="1069" t="s">
        <v>60</v>
      </c>
      <c r="D1547" s="1070"/>
      <c r="E1547" s="1070"/>
      <c r="F1547" s="1071" t="s">
        <v>192</v>
      </c>
      <c r="G1547" s="1071"/>
      <c r="H1547" s="260" t="s">
        <v>53</v>
      </c>
      <c r="I1547" s="1072" t="s">
        <v>66</v>
      </c>
      <c r="J1547" s="1073"/>
      <c r="K1547" s="1073"/>
      <c r="L1547" s="461">
        <f>VLOOKUP($A1521,'Class-9'!$B$9:$FL$108,158,0)</f>
        <v>0</v>
      </c>
      <c r="M1547" s="1074" t="str">
        <f>IF($J1524="TC",0,IF($J1524="Nso",0,VLOOKUP($A1521,'Class-9'!$B$9:$FL$108,159,0)))</f>
        <v/>
      </c>
      <c r="N1547" s="1075"/>
      <c r="O1547" s="1076"/>
    </row>
    <row r="1548" spans="1:15" ht="33.75" customHeight="1">
      <c r="A1548" s="1138"/>
      <c r="B1548" s="417" t="s">
        <v>200</v>
      </c>
      <c r="C1548" s="1069"/>
      <c r="D1548" s="1070"/>
      <c r="E1548" s="1070"/>
      <c r="F1548" s="1071"/>
      <c r="G1548" s="1071"/>
      <c r="H1548" s="261" t="s">
        <v>119</v>
      </c>
      <c r="I1548" s="1077" t="s">
        <v>67</v>
      </c>
      <c r="J1548" s="1078"/>
      <c r="K1548" s="1078"/>
      <c r="L1548" s="1079">
        <f>IF($J1524="TC","Transferred",IF($J1524="Nso","NameSeparated",VLOOKUP($A1521,'Class-9'!$B$9:$FL$108,167,0)))</f>
        <v>0</v>
      </c>
      <c r="M1548" s="1079"/>
      <c r="N1548" s="1079"/>
      <c r="O1548" s="1080"/>
    </row>
    <row r="1549" spans="1:15" ht="33.75" customHeight="1">
      <c r="A1549" s="1138"/>
      <c r="B1549" s="417" t="s">
        <v>200</v>
      </c>
      <c r="C1549" s="1081" t="str">
        <f>'Class-9'!$DF$3</f>
        <v>Foundation Of Information Tech.</v>
      </c>
      <c r="D1549" s="1082"/>
      <c r="E1549" s="1083"/>
      <c r="F1549" s="1217" t="str">
        <f>IF($J1524="TC",0,IF($J1524="Nso",0,VLOOKUP($A1521,'Class-9'!$B$9:$GP$108,185,0)))</f>
        <v>0/200</v>
      </c>
      <c r="G1549" s="1217"/>
      <c r="H1549" s="463" t="str">
        <f>IF($J1524="TC",0,IF($J1524="Nso",0,VLOOKUP($A1521,'Class-9'!$B$9:$GP$108,120,0)))</f>
        <v/>
      </c>
      <c r="I1549" s="1085" t="s">
        <v>79</v>
      </c>
      <c r="J1549" s="1086"/>
      <c r="K1549" s="1086"/>
      <c r="L1549" s="1087">
        <f>'Class-9'!$T$2</f>
        <v>44676</v>
      </c>
      <c r="M1549" s="1088"/>
      <c r="N1549" s="1088"/>
      <c r="O1549" s="1089"/>
    </row>
    <row r="1550" spans="1:15" ht="33.75" customHeight="1">
      <c r="A1550" s="1138"/>
      <c r="B1550" s="417" t="s">
        <v>200</v>
      </c>
      <c r="C1550" s="1090" t="str">
        <f>'Class-9'!$DR$3</f>
        <v>Health &amp; Phy. Edu.</v>
      </c>
      <c r="D1550" s="1084"/>
      <c r="E1550" s="1084"/>
      <c r="F1550" s="1207" t="str">
        <f>IF($J1524="TC",0,IF($J1524="Nso",0,VLOOKUP($A1521,'Class-9'!$B$9:$GP$108,189,0)))</f>
        <v>0/200</v>
      </c>
      <c r="G1550" s="1208"/>
      <c r="H1550" s="463" t="str">
        <f>IF($J1524="TC",0,IF($J1524="Nso",0,VLOOKUP($A1521,'Class-9'!$B$9:$GP$108,132,0)))</f>
        <v/>
      </c>
      <c r="I1550" s="1091"/>
      <c r="J1550" s="1092"/>
      <c r="K1550" s="1092"/>
      <c r="L1550" s="1092"/>
      <c r="M1550" s="1092"/>
      <c r="N1550" s="1092"/>
      <c r="O1550" s="1093"/>
    </row>
    <row r="1551" spans="1:15" ht="33.75" customHeight="1">
      <c r="A1551" s="1138"/>
      <c r="B1551" s="417" t="s">
        <v>200</v>
      </c>
      <c r="C1551" s="1028" t="str">
        <f>'Class-9'!$ED$3</f>
        <v>S.U.P.W.</v>
      </c>
      <c r="D1551" s="1029"/>
      <c r="E1551" s="1029"/>
      <c r="F1551" s="1207" t="str">
        <f>IF($J1524="TC",0,IF($J1524="Nso",0,VLOOKUP($A1521,'Class-9'!$B$9:$GP$108,193,0)))</f>
        <v>0/100</v>
      </c>
      <c r="G1551" s="1208"/>
      <c r="H1551" s="463" t="str">
        <f>IF($J1524="TC",0,IF($J1524="Nso",0,VLOOKUP($A1521,'Class-9'!$B$9:$GP$108,138,0)))</f>
        <v/>
      </c>
      <c r="I1551" s="1094"/>
      <c r="J1551" s="1095"/>
      <c r="K1551" s="1095"/>
      <c r="L1551" s="1095"/>
      <c r="M1551" s="1095"/>
      <c r="N1551" s="1095"/>
      <c r="O1551" s="1096"/>
    </row>
    <row r="1552" spans="1:15" ht="33.75" customHeight="1">
      <c r="A1552" s="1138"/>
      <c r="B1552" s="417" t="s">
        <v>200</v>
      </c>
      <c r="C1552" s="1028" t="str">
        <f>'Class-9'!$EJ$3</f>
        <v>ART EDUCATION</v>
      </c>
      <c r="D1552" s="1029"/>
      <c r="E1552" s="1029"/>
      <c r="F1552" s="1207" t="str">
        <f>IF($J1523="TC",0,IF($J1523="Nso",0,VLOOKUP($A1521,'Class-9'!$B$9:$GP$108,197,0)))</f>
        <v>0/100</v>
      </c>
      <c r="G1552" s="1208"/>
      <c r="H1552" s="463" t="str">
        <f>IF($J1523="TC",0,IF($J1523="Nso",0,VLOOKUP($A1521,'Class-9'!$B$9:$GP$108,144,0)))</f>
        <v/>
      </c>
      <c r="I1552" s="1032" t="s">
        <v>92</v>
      </c>
      <c r="J1552" s="1033"/>
      <c r="K1552" s="1033"/>
      <c r="L1552" s="1033"/>
      <c r="M1552" s="1033"/>
      <c r="N1552" s="1033"/>
      <c r="O1552" s="1034"/>
    </row>
    <row r="1553" spans="1:16" ht="33.75" customHeight="1" thickBot="1">
      <c r="A1553" s="1138"/>
      <c r="B1553" s="417" t="s">
        <v>200</v>
      </c>
      <c r="C1553" s="1035" t="str">
        <f>'Class-9'!$EP$3</f>
        <v>H &amp; C RAJ</v>
      </c>
      <c r="D1553" s="1036"/>
      <c r="E1553" s="1036"/>
      <c r="F1553" s="1209" t="str">
        <f>IF($J1524="TC",0,IF($J1524="Nso",0,VLOOKUP($A1521,'Class-9'!$B$9:$GU$108,201,0)))</f>
        <v>0/200</v>
      </c>
      <c r="G1553" s="1210"/>
      <c r="H1553" s="464" t="str">
        <f>IF($J1524="TC",0,IF($J1524="Nso",0,VLOOKUP($A1521,'Class-9'!$B$9:$GU$108,156,0)))</f>
        <v/>
      </c>
      <c r="I1553" s="1032" t="s">
        <v>73</v>
      </c>
      <c r="J1553" s="1033"/>
      <c r="K1553" s="1033"/>
      <c r="L1553" s="1033"/>
      <c r="M1553" s="1033"/>
      <c r="N1553" s="1033"/>
      <c r="O1553" s="1034"/>
    </row>
    <row r="1554" spans="1:16" ht="33.75" customHeight="1">
      <c r="A1554" s="1138"/>
      <c r="B1554" s="417" t="s">
        <v>200</v>
      </c>
      <c r="C1554" s="1046" t="s">
        <v>204</v>
      </c>
      <c r="D1554" s="1047"/>
      <c r="E1554" s="1048"/>
      <c r="F1554" s="1211" t="s">
        <v>205</v>
      </c>
      <c r="G1554" s="1212"/>
      <c r="H1554" s="465" t="s">
        <v>34</v>
      </c>
      <c r="I1554" s="1039" t="s">
        <v>74</v>
      </c>
      <c r="J1554" s="1033"/>
      <c r="K1554" s="1033"/>
      <c r="L1554" s="1033"/>
      <c r="M1554" s="1033"/>
      <c r="N1554" s="1033"/>
      <c r="O1554" s="1034"/>
    </row>
    <row r="1555" spans="1:16" ht="33.75" customHeight="1">
      <c r="A1555" s="1138"/>
      <c r="B1555" s="417" t="s">
        <v>200</v>
      </c>
      <c r="C1555" s="1049"/>
      <c r="D1555" s="1050"/>
      <c r="E1555" s="1051"/>
      <c r="F1555" s="1213" t="s">
        <v>206</v>
      </c>
      <c r="G1555" s="1214"/>
      <c r="H1555" s="466" t="s">
        <v>203</v>
      </c>
      <c r="I1555" s="1040" t="s">
        <v>75</v>
      </c>
      <c r="J1555" s="1041"/>
      <c r="K1555" s="1041"/>
      <c r="L1555" s="1041"/>
      <c r="M1555" s="1041"/>
      <c r="N1555" s="1041"/>
      <c r="O1555" s="1042"/>
    </row>
    <row r="1556" spans="1:16" ht="33.75" customHeight="1">
      <c r="A1556" s="1138"/>
      <c r="B1556" s="417" t="s">
        <v>200</v>
      </c>
      <c r="C1556" s="1049"/>
      <c r="D1556" s="1050"/>
      <c r="E1556" s="1051"/>
      <c r="F1556" s="1213" t="s">
        <v>210</v>
      </c>
      <c r="G1556" s="1214"/>
      <c r="H1556" s="466" t="s">
        <v>68</v>
      </c>
      <c r="I1556" s="1043"/>
      <c r="J1556" s="1044"/>
      <c r="K1556" s="1044"/>
      <c r="L1556" s="1044"/>
      <c r="M1556" s="1044"/>
      <c r="N1556" s="1044"/>
      <c r="O1556" s="1045"/>
    </row>
    <row r="1557" spans="1:16" ht="33.75" customHeight="1">
      <c r="A1557" s="1138"/>
      <c r="B1557" s="417" t="s">
        <v>200</v>
      </c>
      <c r="C1557" s="1049"/>
      <c r="D1557" s="1050"/>
      <c r="E1557" s="1051"/>
      <c r="F1557" s="1213" t="s">
        <v>211</v>
      </c>
      <c r="G1557" s="1214"/>
      <c r="H1557" s="466" t="s">
        <v>69</v>
      </c>
      <c r="I1557" s="1043"/>
      <c r="J1557" s="1044"/>
      <c r="K1557" s="1044"/>
      <c r="L1557" s="1044"/>
      <c r="M1557" s="1044"/>
      <c r="N1557" s="1044"/>
      <c r="O1557" s="1045"/>
    </row>
    <row r="1558" spans="1:16" ht="33.75" customHeight="1">
      <c r="A1558" s="1138"/>
      <c r="B1558" s="417" t="s">
        <v>200</v>
      </c>
      <c r="C1558" s="1049"/>
      <c r="D1558" s="1050"/>
      <c r="E1558" s="1051"/>
      <c r="F1558" s="1213" t="s">
        <v>120</v>
      </c>
      <c r="G1558" s="1214"/>
      <c r="H1558" s="466" t="s">
        <v>71</v>
      </c>
      <c r="I1558" s="1022" t="s">
        <v>93</v>
      </c>
      <c r="J1558" s="1023"/>
      <c r="K1558" s="1023"/>
      <c r="L1558" s="1023"/>
      <c r="M1558" s="1023"/>
      <c r="N1558" s="1023"/>
      <c r="O1558" s="1024"/>
    </row>
    <row r="1559" spans="1:16" ht="33.75" customHeight="1" thickBot="1">
      <c r="A1559" s="1138"/>
      <c r="B1559" s="418" t="s">
        <v>200</v>
      </c>
      <c r="C1559" s="1052"/>
      <c r="D1559" s="1053"/>
      <c r="E1559" s="1054"/>
      <c r="F1559" s="1215" t="s">
        <v>208</v>
      </c>
      <c r="G1559" s="1216"/>
      <c r="H1559" s="467" t="s">
        <v>70</v>
      </c>
      <c r="I1559" s="1025"/>
      <c r="J1559" s="1026"/>
      <c r="K1559" s="1026"/>
      <c r="L1559" s="1026"/>
      <c r="M1559" s="1026"/>
      <c r="N1559" s="1026"/>
      <c r="O1559" s="1027"/>
    </row>
    <row r="1560" spans="1:16" ht="121.5" customHeight="1" thickTop="1">
      <c r="A1560" s="437" t="s">
        <v>191</v>
      </c>
    </row>
    <row r="1561" spans="1:16" ht="24.75" customHeight="1" thickBot="1">
      <c r="A1561" s="471">
        <f>A1521+1</f>
        <v>40</v>
      </c>
      <c r="B1561" s="1137" t="s">
        <v>56</v>
      </c>
      <c r="C1561" s="1137"/>
      <c r="D1561" s="1137"/>
      <c r="E1561" s="1137"/>
      <c r="F1561" s="1137"/>
      <c r="G1561" s="1137"/>
      <c r="H1561" s="1137"/>
      <c r="I1561" s="1137"/>
      <c r="J1561" s="1137"/>
      <c r="K1561" s="1137"/>
      <c r="L1561" s="1137"/>
      <c r="M1561" s="1137"/>
      <c r="N1561" s="1137"/>
      <c r="O1561" s="1137"/>
    </row>
    <row r="1562" spans="1:16" s="430" customFormat="1" ht="66" customHeight="1" thickTop="1">
      <c r="A1562" s="1138"/>
      <c r="B1562" s="1139"/>
      <c r="C1562" s="1140"/>
      <c r="D1562" s="1225" t="str">
        <f>Master!$E$8</f>
        <v>Govt. Sr. Secondary School Raimalwada</v>
      </c>
      <c r="E1562" s="1226"/>
      <c r="F1562" s="1226"/>
      <c r="G1562" s="1226"/>
      <c r="H1562" s="1226"/>
      <c r="I1562" s="1226"/>
      <c r="J1562" s="1226"/>
      <c r="K1562" s="1226"/>
      <c r="L1562" s="1226"/>
      <c r="M1562" s="1226"/>
      <c r="N1562" s="1226"/>
      <c r="O1562" s="1227"/>
    </row>
    <row r="1563" spans="1:16" ht="26.25" customHeight="1" thickBot="1">
      <c r="A1563" s="1138"/>
      <c r="B1563" s="1141"/>
      <c r="C1563" s="1142"/>
      <c r="D1563" s="1146" t="str">
        <f>Master!$E$11</f>
        <v>P.S.-Bapini (Jodhpur)</v>
      </c>
      <c r="E1563" s="1147"/>
      <c r="F1563" s="1147"/>
      <c r="G1563" s="1147"/>
      <c r="H1563" s="1147"/>
      <c r="I1563" s="1147"/>
      <c r="J1563" s="1147"/>
      <c r="K1563" s="1147"/>
      <c r="L1563" s="1147"/>
      <c r="M1563" s="1147"/>
      <c r="N1563" s="1147"/>
      <c r="O1563" s="1148"/>
    </row>
    <row r="1564" spans="1:16" ht="21.75" customHeight="1">
      <c r="A1564" s="1138"/>
      <c r="B1564" s="262"/>
      <c r="C1564" s="1149" t="s">
        <v>183</v>
      </c>
      <c r="D1564" s="1150"/>
      <c r="E1564" s="1150"/>
      <c r="F1564" s="1150"/>
      <c r="G1564" s="1151"/>
      <c r="H1564" s="1158" t="s">
        <v>156</v>
      </c>
      <c r="I1564" s="1158"/>
      <c r="J1564" s="1161">
        <f>VLOOKUP($A1561,'Class-9'!$B$9:$K$108,6)</f>
        <v>0</v>
      </c>
      <c r="K1564" s="1162"/>
      <c r="L1564" s="1167" t="s">
        <v>76</v>
      </c>
      <c r="M1564" s="1168"/>
      <c r="N1564" s="1169" t="str">
        <f>Master!$E$14</f>
        <v>08151106901</v>
      </c>
      <c r="O1564" s="1170"/>
    </row>
    <row r="1565" spans="1:16" ht="21.75" customHeight="1">
      <c r="A1565" s="1138"/>
      <c r="B1565" s="37"/>
      <c r="C1565" s="1152"/>
      <c r="D1565" s="1153"/>
      <c r="E1565" s="1153"/>
      <c r="F1565" s="1153"/>
      <c r="G1565" s="1154"/>
      <c r="H1565" s="1159"/>
      <c r="I1565" s="1159"/>
      <c r="J1565" s="1163"/>
      <c r="K1565" s="1164"/>
      <c r="L1565" s="1171" t="s">
        <v>72</v>
      </c>
      <c r="M1565" s="1172"/>
      <c r="N1565" s="1172"/>
      <c r="O1565" s="1173"/>
      <c r="P1565" s="104" t="s">
        <v>191</v>
      </c>
    </row>
    <row r="1566" spans="1:16" ht="21.75" customHeight="1" thickBot="1">
      <c r="A1566" s="1138"/>
      <c r="B1566" s="37"/>
      <c r="C1566" s="1155"/>
      <c r="D1566" s="1156"/>
      <c r="E1566" s="1156"/>
      <c r="F1566" s="1156"/>
      <c r="G1566" s="1157"/>
      <c r="H1566" s="1160"/>
      <c r="I1566" s="1160"/>
      <c r="J1566" s="1165"/>
      <c r="K1566" s="1166"/>
      <c r="L1566" s="1174" t="s">
        <v>57</v>
      </c>
      <c r="M1566" s="1175"/>
      <c r="N1566" s="1176" t="str">
        <f>Master!$E$6</f>
        <v>2021-22</v>
      </c>
      <c r="O1566" s="1177"/>
    </row>
    <row r="1567" spans="1:16" ht="33.75" customHeight="1">
      <c r="A1567" s="1138"/>
      <c r="B1567" s="417" t="s">
        <v>200</v>
      </c>
      <c r="C1567" s="1228" t="s">
        <v>22</v>
      </c>
      <c r="D1567" s="1229"/>
      <c r="E1567" s="1229"/>
      <c r="F1567" s="1230"/>
      <c r="G1567" s="438" t="s">
        <v>181</v>
      </c>
      <c r="H1567" s="1231">
        <f>VLOOKUP($A1561,'Class-9'!$B$9:$FL$108,4,0)</f>
        <v>0</v>
      </c>
      <c r="I1567" s="1231"/>
      <c r="J1567" s="1231"/>
      <c r="K1567" s="1231"/>
      <c r="L1567" s="1231"/>
      <c r="M1567" s="1231"/>
      <c r="N1567" s="1231"/>
      <c r="O1567" s="1232"/>
    </row>
    <row r="1568" spans="1:16" ht="33.75" customHeight="1">
      <c r="A1568" s="1138"/>
      <c r="B1568" s="417" t="s">
        <v>200</v>
      </c>
      <c r="C1568" s="1233" t="s">
        <v>24</v>
      </c>
      <c r="D1568" s="1234"/>
      <c r="E1568" s="1234"/>
      <c r="F1568" s="1235"/>
      <c r="G1568" s="439" t="s">
        <v>181</v>
      </c>
      <c r="H1568" s="1236">
        <f>VLOOKUP($A1561,'Class-9'!$B$9:$FL$108,7,0)</f>
        <v>0</v>
      </c>
      <c r="I1568" s="1236"/>
      <c r="J1568" s="1236"/>
      <c r="K1568" s="1236"/>
      <c r="L1568" s="1236"/>
      <c r="M1568" s="1236"/>
      <c r="N1568" s="1236"/>
      <c r="O1568" s="1237"/>
    </row>
    <row r="1569" spans="1:15" ht="33.75" customHeight="1">
      <c r="A1569" s="1138"/>
      <c r="B1569" s="417" t="s">
        <v>200</v>
      </c>
      <c r="C1569" s="1233" t="s">
        <v>25</v>
      </c>
      <c r="D1569" s="1234"/>
      <c r="E1569" s="1234"/>
      <c r="F1569" s="1235"/>
      <c r="G1569" s="439" t="s">
        <v>181</v>
      </c>
      <c r="H1569" s="1236">
        <f>VLOOKUP($A1561,'Class-9'!$B$9:$FL$108,8,0)</f>
        <v>0</v>
      </c>
      <c r="I1569" s="1236"/>
      <c r="J1569" s="1236"/>
      <c r="K1569" s="1236"/>
      <c r="L1569" s="1236"/>
      <c r="M1569" s="1236"/>
      <c r="N1569" s="1236"/>
      <c r="O1569" s="1237"/>
    </row>
    <row r="1570" spans="1:15" ht="33.75" customHeight="1">
      <c r="A1570" s="1138"/>
      <c r="B1570" s="417" t="s">
        <v>200</v>
      </c>
      <c r="C1570" s="1233" t="s">
        <v>58</v>
      </c>
      <c r="D1570" s="1234"/>
      <c r="E1570" s="1234"/>
      <c r="F1570" s="1235"/>
      <c r="G1570" s="439" t="s">
        <v>181</v>
      </c>
      <c r="H1570" s="1236">
        <f>VLOOKUP($A1561,'Class-9'!$B$9:$FL$108,9,0)</f>
        <v>0</v>
      </c>
      <c r="I1570" s="1236"/>
      <c r="J1570" s="1236"/>
      <c r="K1570" s="1236"/>
      <c r="L1570" s="1236"/>
      <c r="M1570" s="1236"/>
      <c r="N1570" s="1236"/>
      <c r="O1570" s="1237"/>
    </row>
    <row r="1571" spans="1:15" ht="33.75" customHeight="1">
      <c r="A1571" s="1138"/>
      <c r="B1571" s="417" t="s">
        <v>200</v>
      </c>
      <c r="C1571" s="1233" t="s">
        <v>59</v>
      </c>
      <c r="D1571" s="1234"/>
      <c r="E1571" s="1234"/>
      <c r="F1571" s="1235"/>
      <c r="G1571" s="439" t="s">
        <v>181</v>
      </c>
      <c r="H1571" s="1238" t="str">
        <f>CONCATENATE('Class-9'!$G$4,'Class-9'!$J$4)</f>
        <v>9(A)</v>
      </c>
      <c r="I1571" s="1236"/>
      <c r="J1571" s="1236"/>
      <c r="K1571" s="1236"/>
      <c r="L1571" s="1236"/>
      <c r="M1571" s="1236"/>
      <c r="N1571" s="1236"/>
      <c r="O1571" s="1237"/>
    </row>
    <row r="1572" spans="1:15" ht="33.75" customHeight="1" thickBot="1">
      <c r="A1572" s="1138"/>
      <c r="B1572" s="417" t="s">
        <v>200</v>
      </c>
      <c r="C1572" s="1239" t="s">
        <v>27</v>
      </c>
      <c r="D1572" s="1240"/>
      <c r="E1572" s="1240"/>
      <c r="F1572" s="1241"/>
      <c r="G1572" s="440" t="s">
        <v>181</v>
      </c>
      <c r="H1572" s="1242">
        <f>VLOOKUP($A1561,'Class-9'!$B$9:$FL$108,10,0)</f>
        <v>0</v>
      </c>
      <c r="I1572" s="1242"/>
      <c r="J1572" s="1242"/>
      <c r="K1572" s="1242"/>
      <c r="L1572" s="1242"/>
      <c r="M1572" s="1242"/>
      <c r="N1572" s="1242"/>
      <c r="O1572" s="1243"/>
    </row>
    <row r="1573" spans="1:15" ht="33.75" customHeight="1">
      <c r="A1573" s="1138"/>
      <c r="B1573" s="417" t="s">
        <v>200</v>
      </c>
      <c r="C1573" s="1244" t="s">
        <v>60</v>
      </c>
      <c r="D1573" s="1245"/>
      <c r="E1573" s="1248" t="s">
        <v>81</v>
      </c>
      <c r="F1573" s="1248" t="s">
        <v>82</v>
      </c>
      <c r="G1573" s="1250" t="s">
        <v>32</v>
      </c>
      <c r="H1573" s="1252" t="s">
        <v>61</v>
      </c>
      <c r="I1573" s="1252"/>
      <c r="J1573" s="1253"/>
      <c r="K1573" s="1254" t="s">
        <v>97</v>
      </c>
      <c r="L1573" s="1255"/>
      <c r="M1573" s="1256"/>
      <c r="N1573" s="1248" t="s">
        <v>88</v>
      </c>
      <c r="O1573" s="1218" t="s">
        <v>118</v>
      </c>
    </row>
    <row r="1574" spans="1:15" ht="33.75" customHeight="1">
      <c r="A1574" s="1138"/>
      <c r="B1574" s="417" t="s">
        <v>200</v>
      </c>
      <c r="C1574" s="1246"/>
      <c r="D1574" s="1247"/>
      <c r="E1574" s="1249"/>
      <c r="F1574" s="1249"/>
      <c r="G1574" s="1251"/>
      <c r="H1574" s="468" t="s">
        <v>31</v>
      </c>
      <c r="I1574" s="470" t="s">
        <v>194</v>
      </c>
      <c r="J1574" s="469" t="s">
        <v>32</v>
      </c>
      <c r="K1574" s="468" t="s">
        <v>31</v>
      </c>
      <c r="L1574" s="470" t="s">
        <v>194</v>
      </c>
      <c r="M1574" s="469" t="s">
        <v>32</v>
      </c>
      <c r="N1574" s="1249"/>
      <c r="O1574" s="1219"/>
    </row>
    <row r="1575" spans="1:15" ht="48" customHeight="1" thickBot="1">
      <c r="A1575" s="1138"/>
      <c r="B1575" s="417" t="s">
        <v>200</v>
      </c>
      <c r="C1575" s="1102" t="s">
        <v>62</v>
      </c>
      <c r="D1575" s="1103"/>
      <c r="E1575" s="441">
        <f>'Class-9'!$L$7</f>
        <v>10</v>
      </c>
      <c r="F1575" s="441">
        <f>'Class-9'!$M$7</f>
        <v>10</v>
      </c>
      <c r="G1575" s="442">
        <f>SUM(E1575:F1575)</f>
        <v>20</v>
      </c>
      <c r="H1575" s="441">
        <f>'Class-9'!$O$7</f>
        <v>24</v>
      </c>
      <c r="I1575" s="441">
        <f>'Class-9'!$P$7</f>
        <v>6</v>
      </c>
      <c r="J1575" s="442">
        <f>SUM(H1575:I1575)</f>
        <v>30</v>
      </c>
      <c r="K1575" s="441">
        <f>'Class-9'!$R$7</f>
        <v>40</v>
      </c>
      <c r="L1575" s="441">
        <f>'Class-9'!$S$7</f>
        <v>10</v>
      </c>
      <c r="M1575" s="442">
        <f>SUM(K1575:L1575)</f>
        <v>50</v>
      </c>
      <c r="N1575" s="441">
        <f>SUM(G1575,J1575,M1575)</f>
        <v>100</v>
      </c>
      <c r="O1575" s="1220"/>
    </row>
    <row r="1576" spans="1:15" ht="48" customHeight="1">
      <c r="A1576" s="1138"/>
      <c r="B1576" s="417" t="s">
        <v>200</v>
      </c>
      <c r="C1576" s="1104" t="str">
        <f>'Class-9'!$L$3</f>
        <v>HINDI</v>
      </c>
      <c r="D1576" s="1105"/>
      <c r="E1576" s="443">
        <f>IF($J1564="TC",0,IF($J1564="Nso",0,VLOOKUP($A1561,'Class-9'!$B$9:$FL$108,11,0)))</f>
        <v>0</v>
      </c>
      <c r="F1576" s="443">
        <f>IF($J1564="TC",0,IF($J1564="Nso",0,VLOOKUP($A1561,'Class-9'!$B$9:$FL$108,12,0)))</f>
        <v>0</v>
      </c>
      <c r="G1576" s="444">
        <f t="shared" ref="G1576:G1583" si="156">SUM(E1576:F1576)</f>
        <v>0</v>
      </c>
      <c r="H1576" s="443">
        <f>IF($J1564="TC",0,IF($J1564="Nso",0,VLOOKUP($A1561,'Class-9'!$B$9:$FL$108,14,0)))</f>
        <v>0</v>
      </c>
      <c r="I1576" s="443">
        <f>IF($J1564="TC",0,IF($J1564="Nso",0,VLOOKUP($A1561,'Class-9'!$B$9:$FL$108,15,0)))</f>
        <v>0</v>
      </c>
      <c r="J1576" s="444">
        <f t="shared" ref="J1576:J1583" si="157">SUM(H1576:I1576)</f>
        <v>0</v>
      </c>
      <c r="K1576" s="443">
        <f>IF($J1564="TC",0,IF($J1564="Nso",0,VLOOKUP($A1561,'Class-9'!$B$9:$FL$108,17,0)))</f>
        <v>0</v>
      </c>
      <c r="L1576" s="443">
        <f>IF($J1564="Nso",0,VLOOKUP($A1561,'Class-9'!$B$9:$FL$108,18,0))</f>
        <v>0</v>
      </c>
      <c r="M1576" s="444">
        <f t="shared" ref="M1576:M1583" si="158">SUM(K1576:L1576)</f>
        <v>0</v>
      </c>
      <c r="N1576" s="443">
        <f t="shared" ref="N1576:N1583" si="159">SUM(G1576,J1576,M1576)</f>
        <v>0</v>
      </c>
      <c r="O1576" s="457" t="str">
        <f>IF($J1564="TC",0,IF($J1564="Nso",0,VLOOKUP($A1561,'Class-9'!$B$9:$FL$108,24,0)))</f>
        <v/>
      </c>
    </row>
    <row r="1577" spans="1:15" ht="48" customHeight="1" thickBot="1">
      <c r="A1577" s="1138"/>
      <c r="B1577" s="417" t="s">
        <v>200</v>
      </c>
      <c r="C1577" s="1106" t="str">
        <f>'Class-9'!$Z$3</f>
        <v>ENGLISH</v>
      </c>
      <c r="D1577" s="1107"/>
      <c r="E1577" s="445">
        <f>IF($J1564="TC",0,IF($J1564="Nso",0,VLOOKUP($A1561,'Class-9'!$B$9:$FL$108,25,0)))</f>
        <v>0</v>
      </c>
      <c r="F1577" s="445">
        <f>IF($J1564="TC",0,IF($J1564="Nso",0,VLOOKUP($A1561,'Class-9'!$B$9:$FL$108,26,0)))</f>
        <v>0</v>
      </c>
      <c r="G1577" s="446">
        <f t="shared" si="156"/>
        <v>0</v>
      </c>
      <c r="H1577" s="447">
        <f>IF($J1564="TC",0,IF($J1564="Nso",0,VLOOKUP($A1561,'Class-9'!$B$9:$FL$108,28,0)))</f>
        <v>0</v>
      </c>
      <c r="I1577" s="445">
        <f>IF($J1564="TC",0,IF($J1564="Nso",0,VLOOKUP($A1561,'Class-9'!$B$9:$FL$108,29,0)))</f>
        <v>0</v>
      </c>
      <c r="J1577" s="446">
        <f t="shared" si="157"/>
        <v>0</v>
      </c>
      <c r="K1577" s="445">
        <f>IF($J1564="TC",0,IF($J1564="Nso",0,VLOOKUP($A1561,'Class-9'!$B$9:$FL$108,31,0)))</f>
        <v>0</v>
      </c>
      <c r="L1577" s="445">
        <f>IF($J1564="Nso",0,VLOOKUP($A1561,'Class-9'!$B$9:$FL$108,32,0))</f>
        <v>0</v>
      </c>
      <c r="M1577" s="446">
        <f t="shared" si="158"/>
        <v>0</v>
      </c>
      <c r="N1577" s="445">
        <f t="shared" si="159"/>
        <v>0</v>
      </c>
      <c r="O1577" s="458" t="str">
        <f>IF($J1564="TC",0,IF($J1564="Nso",0,VLOOKUP($A1561,'Class-9'!$B$9:$FL$108,38,0)))</f>
        <v/>
      </c>
    </row>
    <row r="1578" spans="1:15" ht="48" customHeight="1" thickBot="1">
      <c r="A1578" s="1138"/>
      <c r="B1578" s="417" t="s">
        <v>200</v>
      </c>
      <c r="C1578" s="1108" t="s">
        <v>62</v>
      </c>
      <c r="D1578" s="1109"/>
      <c r="E1578" s="448">
        <f>'Class-9'!$AN$7</f>
        <v>20</v>
      </c>
      <c r="F1578" s="448">
        <f>'Class-9'!$AO$7</f>
        <v>20</v>
      </c>
      <c r="G1578" s="449">
        <f t="shared" si="156"/>
        <v>40</v>
      </c>
      <c r="H1578" s="448">
        <f>'Class-9'!$AQ$7</f>
        <v>48</v>
      </c>
      <c r="I1578" s="448">
        <f>'Class-9'!$AR$7</f>
        <v>12</v>
      </c>
      <c r="J1578" s="449">
        <f t="shared" si="157"/>
        <v>60</v>
      </c>
      <c r="K1578" s="448">
        <f>'Class-9'!$AT$7</f>
        <v>80</v>
      </c>
      <c r="L1578" s="448">
        <f>'Class-9'!$AU$7</f>
        <v>20</v>
      </c>
      <c r="M1578" s="449">
        <f t="shared" si="158"/>
        <v>100</v>
      </c>
      <c r="N1578" s="448">
        <f t="shared" si="159"/>
        <v>200</v>
      </c>
      <c r="O1578" s="427" t="s">
        <v>201</v>
      </c>
    </row>
    <row r="1579" spans="1:15" ht="48" customHeight="1">
      <c r="A1579" s="1138"/>
      <c r="B1579" s="417" t="s">
        <v>200</v>
      </c>
      <c r="C1579" s="1110" t="str">
        <f>'Class-9'!$AN$3</f>
        <v>SANSKRIT-I</v>
      </c>
      <c r="D1579" s="1111"/>
      <c r="E1579" s="443">
        <f>IF($J1564="TC",0,IF($J1564="Nso",0,VLOOKUP($A1561,'Class-9'!$B$9:$FL$108,39,0)))</f>
        <v>0</v>
      </c>
      <c r="F1579" s="443">
        <f>IF($J1564="TC",0,IF($J1564="TC",0,IF($J1564="Nso",0,VLOOKUP($A1561,'Class-9'!$B$9:$FL$108,40,0))))</f>
        <v>0</v>
      </c>
      <c r="G1579" s="450">
        <f t="shared" si="156"/>
        <v>0</v>
      </c>
      <c r="H1579" s="451">
        <f>IF($J1564="TC",0,IF($J1564="Nso",0,VLOOKUP($A1561,'Class-9'!$B$9:$FL$108,42,0)))</f>
        <v>0</v>
      </c>
      <c r="I1579" s="443">
        <f>IF($J1564="TC",0,IF($J1564="Nso",0,VLOOKUP($A1561,'Class-9'!$B$9:$FL$108,43,0)))</f>
        <v>0</v>
      </c>
      <c r="J1579" s="450">
        <f t="shared" si="157"/>
        <v>0</v>
      </c>
      <c r="K1579" s="443">
        <f>IF($J1564="TC",0,IF($J1564="Nso",0,VLOOKUP($A1561,'Class-9'!$B$9:$FL$108,45,0)))</f>
        <v>0</v>
      </c>
      <c r="L1579" s="443">
        <f>IF($J1564="Nso",0,VLOOKUP($A1561,'Class-9'!$B$9:$FL$108,46,0))</f>
        <v>0</v>
      </c>
      <c r="M1579" s="450">
        <f t="shared" si="158"/>
        <v>0</v>
      </c>
      <c r="N1579" s="443">
        <f t="shared" si="159"/>
        <v>0</v>
      </c>
      <c r="O1579" s="457" t="str">
        <f>IF($J1564="TC",0,IF($J1564="Nso",0,VLOOKUP($A1561,'Class-9'!$B$9:$FL$108,52,0)))</f>
        <v/>
      </c>
    </row>
    <row r="1580" spans="1:15" ht="48" customHeight="1">
      <c r="A1580" s="1138"/>
      <c r="B1580" s="417" t="s">
        <v>200</v>
      </c>
      <c r="C1580" s="1112" t="str">
        <f>'Class-9'!$BB$3</f>
        <v>SANSKRIT-II</v>
      </c>
      <c r="D1580" s="1113"/>
      <c r="E1580" s="443">
        <f>IF($J1564="TC",0,IF($J1564="Nso",0,VLOOKUP($A1561,'Class-9'!$B$9:$FL$108,53,0)))</f>
        <v>0</v>
      </c>
      <c r="F1580" s="443">
        <f>IF($J1564="TC",0,IF($J1564="Nso",0,VLOOKUP($A1561,'Class-9'!$B$9:$FL$108,54,0)))</f>
        <v>0</v>
      </c>
      <c r="G1580" s="452">
        <f t="shared" si="156"/>
        <v>0</v>
      </c>
      <c r="H1580" s="453">
        <f>IF($J1564="TC",0,IF($J1564="Nso",0,VLOOKUP($A1561,'Class-9'!$B$9:$FL$108,56,0)))</f>
        <v>0</v>
      </c>
      <c r="I1580" s="443">
        <f>IF($J1564="TC",0,IF($J1564="Nso",0,VLOOKUP($A1561,'Class-9'!$B$9:$FL$108,57,0)))</f>
        <v>0</v>
      </c>
      <c r="J1580" s="452">
        <f t="shared" si="157"/>
        <v>0</v>
      </c>
      <c r="K1580" s="443">
        <f>IF($J1564="TC",0,IF($J1564="Nso",0,VLOOKUP($A1561,'Class-9'!$B$9:$FL$108,59,0)))</f>
        <v>0</v>
      </c>
      <c r="L1580" s="443">
        <f>IF($J1564="Nso",0,VLOOKUP($A1561,'Class-9'!$B$9:$FL$108,60,0))</f>
        <v>0</v>
      </c>
      <c r="M1580" s="452">
        <f t="shared" si="158"/>
        <v>0</v>
      </c>
      <c r="N1580" s="443">
        <f t="shared" si="159"/>
        <v>0</v>
      </c>
      <c r="O1580" s="457" t="str">
        <f>IF($J1564="TC",0,IF($J1564="Nso",0,VLOOKUP($A1561,'Class-9'!$B$9:$FL$108,66,0)))</f>
        <v/>
      </c>
    </row>
    <row r="1581" spans="1:15" ht="48" customHeight="1">
      <c r="A1581" s="1138"/>
      <c r="B1581" s="417" t="s">
        <v>200</v>
      </c>
      <c r="C1581" s="1112" t="str">
        <f>'Class-9'!$BP$3</f>
        <v>MATHEMATICS</v>
      </c>
      <c r="D1581" s="1113"/>
      <c r="E1581" s="443">
        <f>IF($J1564="TC",0,IF($J1564="Nso",0,VLOOKUP($A1561,'Class-9'!$B$9:$FL$108,67,0)))</f>
        <v>0</v>
      </c>
      <c r="F1581" s="443">
        <f>IF($J1564="TC",0,IF($J1564="Nso",0,VLOOKUP($A1561,'Class-9'!$B$9:$FL$108,68,0)))</f>
        <v>0</v>
      </c>
      <c r="G1581" s="452">
        <f t="shared" si="156"/>
        <v>0</v>
      </c>
      <c r="H1581" s="453">
        <f>IF($J1564="TC",0,IF($J1564="Nso",0,VLOOKUP($A1561,'Class-9'!$B$9:$FL$108,70,0)))</f>
        <v>0</v>
      </c>
      <c r="I1581" s="443">
        <f>IF($J1564="TC",0,IF($J1564="Nso",0,VLOOKUP($A1561,'Class-9'!$B$9:$FL$108,71,0)))</f>
        <v>0</v>
      </c>
      <c r="J1581" s="452">
        <f t="shared" si="157"/>
        <v>0</v>
      </c>
      <c r="K1581" s="443">
        <f>IF($J1564="TC",0,IF($J1564="Nso",0,VLOOKUP($A1561,'Class-9'!$B$9:$FL$108,73,0)))</f>
        <v>0</v>
      </c>
      <c r="L1581" s="443">
        <f>IF($J1564="Nso",0,VLOOKUP($A1561,'Class-9'!$B$9:$FL$108,74,0))</f>
        <v>0</v>
      </c>
      <c r="M1581" s="452">
        <f t="shared" si="158"/>
        <v>0</v>
      </c>
      <c r="N1581" s="443">
        <f t="shared" si="159"/>
        <v>0</v>
      </c>
      <c r="O1581" s="457" t="str">
        <f>IF($J1564="TC",0,IF($J1564="Nso",0,VLOOKUP($A1561,'Class-9'!$B$9:$FL$108,80,0)))</f>
        <v/>
      </c>
    </row>
    <row r="1582" spans="1:15" ht="48" customHeight="1">
      <c r="A1582" s="1138"/>
      <c r="B1582" s="417" t="s">
        <v>200</v>
      </c>
      <c r="C1582" s="1114" t="str">
        <f>'Class-9'!$CD$3</f>
        <v>SCIENCE</v>
      </c>
      <c r="D1582" s="1115"/>
      <c r="E1582" s="454">
        <f>IF($J1564="TC",0,IF($J1564="Nso",0,VLOOKUP($A1561,'Class-9'!$B$9:$FL$108,81,0)))</f>
        <v>0</v>
      </c>
      <c r="F1582" s="454">
        <f>IF($J1564="TC",0,IF($J1564="Nso",0,VLOOKUP($A1561,'Class-9'!$B$9:$FL$108,82,0)))</f>
        <v>0</v>
      </c>
      <c r="G1582" s="455">
        <f t="shared" si="156"/>
        <v>0</v>
      </c>
      <c r="H1582" s="456">
        <f>IF($J1564="TC",0,IF($J1564="Nso",0,VLOOKUP($A1561,'Class-9'!$B$9:$FL$108,84,0)))</f>
        <v>0</v>
      </c>
      <c r="I1582" s="454">
        <f>IF($J1564="TC",0,IF($J1564="Nso",0,VLOOKUP($A1561,'Class-9'!$B$9:$FL$108,85,0)))</f>
        <v>0</v>
      </c>
      <c r="J1582" s="455">
        <f t="shared" si="157"/>
        <v>0</v>
      </c>
      <c r="K1582" s="454">
        <f>IF($J1564="TC",0,IF($J1564="Nso",0,VLOOKUP($A1561,'Class-9'!$B$9:$FL$108,87,0)))</f>
        <v>0</v>
      </c>
      <c r="L1582" s="454">
        <f>IF($J1564="Nso",0,VLOOKUP($A1561,'Class-9'!$B$9:$FL$108,88,0))</f>
        <v>0</v>
      </c>
      <c r="M1582" s="455">
        <f t="shared" si="158"/>
        <v>0</v>
      </c>
      <c r="N1582" s="454">
        <f t="shared" si="159"/>
        <v>0</v>
      </c>
      <c r="O1582" s="459" t="str">
        <f>IF($J1564="TC",0,IF($J1564="Nso",0,VLOOKUP($A1561,'Class-9'!$B$9:$FL$108,94,0)))</f>
        <v/>
      </c>
    </row>
    <row r="1583" spans="1:15" ht="48" customHeight="1" thickBot="1">
      <c r="A1583" s="1138"/>
      <c r="B1583" s="417" t="s">
        <v>200</v>
      </c>
      <c r="C1583" s="1114" t="str">
        <f>'Class-9'!$CR$3</f>
        <v>SOCIAL SCIENCE</v>
      </c>
      <c r="D1583" s="1115"/>
      <c r="E1583" s="454">
        <f>IF($J1565="TC",0,IF($J1564="Nso",0,VLOOKUP($A1561,'Class-9'!$B$9:$FL$108,95,0)))</f>
        <v>0</v>
      </c>
      <c r="F1583" s="454">
        <f>IF($J1565="TC",0,IF($J1564="Nso",0,VLOOKUP($A1561,'Class-9'!$B$9:$FL$108,96,0)))</f>
        <v>0</v>
      </c>
      <c r="G1583" s="455">
        <f t="shared" si="156"/>
        <v>0</v>
      </c>
      <c r="H1583" s="456">
        <f>IF($J1565="TC",0,IF($J1564="Nso",0,VLOOKUP($A1561,'Class-9'!$B$9:$FL$108,98,0)))</f>
        <v>0</v>
      </c>
      <c r="I1583" s="454">
        <f>IF($J1565="TC",0,IF($J1564="Nso",0,VLOOKUP($A1561,'Class-9'!$B$9:$FL$108,99,0)))</f>
        <v>0</v>
      </c>
      <c r="J1583" s="455">
        <f t="shared" si="157"/>
        <v>0</v>
      </c>
      <c r="K1583" s="454">
        <f>IF($J1565="TC",0,IF($J1564="Nso",0,VLOOKUP($A1561,'Class-9'!$B$9:$FL$108,101,0)))</f>
        <v>0</v>
      </c>
      <c r="L1583" s="454">
        <f>IF($J1565="Nso",0,VLOOKUP($A1561,'Class-9'!$B$9:$FL$108,102,0))</f>
        <v>0</v>
      </c>
      <c r="M1583" s="455">
        <f t="shared" si="158"/>
        <v>0</v>
      </c>
      <c r="N1583" s="454">
        <f t="shared" si="159"/>
        <v>0</v>
      </c>
      <c r="O1583" s="459" t="str">
        <f>IF($J1565="TC",0,IF($J1564="Nso",0,VLOOKUP($A1561,'Class-9'!$B$9:$FL$108,108,0)))</f>
        <v/>
      </c>
    </row>
    <row r="1584" spans="1:15" ht="33.75" customHeight="1">
      <c r="A1584" s="1138"/>
      <c r="B1584" s="417" t="s">
        <v>200</v>
      </c>
      <c r="C1584" s="1116" t="s">
        <v>89</v>
      </c>
      <c r="D1584" s="1117"/>
      <c r="E1584" s="1118"/>
      <c r="F1584" s="1122" t="s">
        <v>90</v>
      </c>
      <c r="G1584" s="1123"/>
      <c r="H1584" s="1124" t="s">
        <v>91</v>
      </c>
      <c r="I1584" s="1125"/>
      <c r="J1584" s="1126" t="s">
        <v>47</v>
      </c>
      <c r="K1584" s="1127"/>
      <c r="L1584" s="415" t="s">
        <v>111</v>
      </c>
      <c r="M1584" s="1221" t="s">
        <v>45</v>
      </c>
      <c r="N1584" s="1222"/>
      <c r="O1584" s="416" t="s">
        <v>49</v>
      </c>
    </row>
    <row r="1585" spans="1:15" ht="33.75" customHeight="1" thickBot="1">
      <c r="A1585" s="1138"/>
      <c r="B1585" s="417" t="s">
        <v>200</v>
      </c>
      <c r="C1585" s="1119"/>
      <c r="D1585" s="1120"/>
      <c r="E1585" s="1121"/>
      <c r="F1585" s="1130">
        <f>IF($J1564="TC",0,IF($J1564="Nso",0,VLOOKUP($A1561,'Class-9'!$B$9:$FL$108,160,0)))</f>
        <v>0</v>
      </c>
      <c r="G1585" s="1131"/>
      <c r="H1585" s="1130">
        <f>IF($J1564="TC",0,IF($J1564="Nso",0,VLOOKUP($A1561,'Class-9'!$B$9:$FL$108,161,0)))</f>
        <v>0</v>
      </c>
      <c r="I1585" s="1131"/>
      <c r="J1585" s="1132">
        <f>IF($J1564="TC",0,IF($J1564="Nso",0,VLOOKUP($A1561,'Class-9'!$B$9:$FL$108,162,0)))</f>
        <v>0</v>
      </c>
      <c r="K1585" s="1133"/>
      <c r="L1585" s="259" t="str">
        <f>IF($J1564="TC",0,IF($J1564="Nso",0,VLOOKUP($A1561,'Class-9'!$B$9:$FL$108,163,0)))</f>
        <v/>
      </c>
      <c r="M1585" s="1223" t="str">
        <f>IF($J1564="TC","TC",IF($J1564="Nso","NSO",VLOOKUP($A1561,'Class-9'!$B$9:$FL$108,164,0)))</f>
        <v/>
      </c>
      <c r="N1585" s="1224"/>
      <c r="O1585" s="462" t="str">
        <f>IF($J1564="Nso",0,VLOOKUP($A1561,'Class-9'!$B$9:$FL$108,166,0))</f>
        <v/>
      </c>
    </row>
    <row r="1586" spans="1:15" ht="33.75" customHeight="1">
      <c r="A1586" s="1138"/>
      <c r="B1586" s="417" t="s">
        <v>200</v>
      </c>
      <c r="C1586" s="1061" t="s">
        <v>64</v>
      </c>
      <c r="D1586" s="1062"/>
      <c r="E1586" s="1062"/>
      <c r="F1586" s="1062"/>
      <c r="G1586" s="1062"/>
      <c r="H1586" s="1063"/>
      <c r="I1586" s="1064" t="s">
        <v>65</v>
      </c>
      <c r="J1586" s="1065"/>
      <c r="K1586" s="1065"/>
      <c r="L1586" s="460">
        <f>VLOOKUP($A1561,'Class-9'!$B$9:$FL$108,157,0)</f>
        <v>0</v>
      </c>
      <c r="M1586" s="1066" t="s">
        <v>121</v>
      </c>
      <c r="N1586" s="1067"/>
      <c r="O1586" s="1068"/>
    </row>
    <row r="1587" spans="1:15" ht="33.75" customHeight="1" thickBot="1">
      <c r="A1587" s="1138"/>
      <c r="B1587" s="417" t="s">
        <v>200</v>
      </c>
      <c r="C1587" s="1069" t="s">
        <v>60</v>
      </c>
      <c r="D1587" s="1070"/>
      <c r="E1587" s="1070"/>
      <c r="F1587" s="1071" t="s">
        <v>192</v>
      </c>
      <c r="G1587" s="1071"/>
      <c r="H1587" s="260" t="s">
        <v>53</v>
      </c>
      <c r="I1587" s="1072" t="s">
        <v>66</v>
      </c>
      <c r="J1587" s="1073"/>
      <c r="K1587" s="1073"/>
      <c r="L1587" s="461">
        <f>VLOOKUP($A1561,'Class-9'!$B$9:$FL$108,158,0)</f>
        <v>0</v>
      </c>
      <c r="M1587" s="1074" t="str">
        <f>IF($J1564="TC",0,IF($J1564="Nso",0,VLOOKUP($A1561,'Class-9'!$B$9:$FL$108,159,0)))</f>
        <v/>
      </c>
      <c r="N1587" s="1075"/>
      <c r="O1587" s="1076"/>
    </row>
    <row r="1588" spans="1:15" ht="33.75" customHeight="1">
      <c r="A1588" s="1138"/>
      <c r="B1588" s="417" t="s">
        <v>200</v>
      </c>
      <c r="C1588" s="1069"/>
      <c r="D1588" s="1070"/>
      <c r="E1588" s="1070"/>
      <c r="F1588" s="1071"/>
      <c r="G1588" s="1071"/>
      <c r="H1588" s="261" t="s">
        <v>119</v>
      </c>
      <c r="I1588" s="1077" t="s">
        <v>67</v>
      </c>
      <c r="J1588" s="1078"/>
      <c r="K1588" s="1078"/>
      <c r="L1588" s="1079">
        <f>IF($J1564="TC","Transferred",IF($J1564="Nso","NameSeparated",VLOOKUP($A1561,'Class-9'!$B$9:$FL$108,167,0)))</f>
        <v>0</v>
      </c>
      <c r="M1588" s="1079"/>
      <c r="N1588" s="1079"/>
      <c r="O1588" s="1080"/>
    </row>
    <row r="1589" spans="1:15" ht="33.75" customHeight="1">
      <c r="A1589" s="1138"/>
      <c r="B1589" s="417" t="s">
        <v>200</v>
      </c>
      <c r="C1589" s="1081" t="str">
        <f>'Class-9'!$DF$3</f>
        <v>Foundation Of Information Tech.</v>
      </c>
      <c r="D1589" s="1082"/>
      <c r="E1589" s="1083"/>
      <c r="F1589" s="1217" t="str">
        <f>IF($J1564="TC",0,IF($J1564="Nso",0,VLOOKUP($A1561,'Class-9'!$B$9:$GP$108,185,0)))</f>
        <v>0/200</v>
      </c>
      <c r="G1589" s="1217"/>
      <c r="H1589" s="463" t="str">
        <f>IF($J1564="TC",0,IF($J1564="Nso",0,VLOOKUP($A1561,'Class-9'!$B$9:$GP$108,120,0)))</f>
        <v/>
      </c>
      <c r="I1589" s="1085" t="s">
        <v>79</v>
      </c>
      <c r="J1589" s="1086"/>
      <c r="K1589" s="1086"/>
      <c r="L1589" s="1087">
        <f>'Class-9'!$T$2</f>
        <v>44676</v>
      </c>
      <c r="M1589" s="1088"/>
      <c r="N1589" s="1088"/>
      <c r="O1589" s="1089"/>
    </row>
    <row r="1590" spans="1:15" ht="33.75" customHeight="1">
      <c r="A1590" s="1138"/>
      <c r="B1590" s="417" t="s">
        <v>200</v>
      </c>
      <c r="C1590" s="1090" t="str">
        <f>'Class-9'!$DR$3</f>
        <v>Health &amp; Phy. Edu.</v>
      </c>
      <c r="D1590" s="1084"/>
      <c r="E1590" s="1084"/>
      <c r="F1590" s="1207" t="str">
        <f>IF($J1564="TC",0,IF($J1564="Nso",0,VLOOKUP($A1561,'Class-9'!$B$9:$GP$108,189,0)))</f>
        <v>0/200</v>
      </c>
      <c r="G1590" s="1208"/>
      <c r="H1590" s="463" t="str">
        <f>IF($J1564="TC",0,IF($J1564="Nso",0,VLOOKUP($A1561,'Class-9'!$B$9:$GP$108,132,0)))</f>
        <v/>
      </c>
      <c r="I1590" s="1091"/>
      <c r="J1590" s="1092"/>
      <c r="K1590" s="1092"/>
      <c r="L1590" s="1092"/>
      <c r="M1590" s="1092"/>
      <c r="N1590" s="1092"/>
      <c r="O1590" s="1093"/>
    </row>
    <row r="1591" spans="1:15" ht="33.75" customHeight="1">
      <c r="A1591" s="1138"/>
      <c r="B1591" s="417" t="s">
        <v>200</v>
      </c>
      <c r="C1591" s="1028" t="str">
        <f>'Class-9'!$ED$3</f>
        <v>S.U.P.W.</v>
      </c>
      <c r="D1591" s="1029"/>
      <c r="E1591" s="1029"/>
      <c r="F1591" s="1207" t="str">
        <f>IF($J1564="TC",0,IF($J1564="Nso",0,VLOOKUP($A1561,'Class-9'!$B$9:$GP$108,193,0)))</f>
        <v>0/100</v>
      </c>
      <c r="G1591" s="1208"/>
      <c r="H1591" s="463" t="str">
        <f>IF($J1564="TC",0,IF($J1564="Nso",0,VLOOKUP($A1561,'Class-9'!$B$9:$GP$108,138,0)))</f>
        <v/>
      </c>
      <c r="I1591" s="1094"/>
      <c r="J1591" s="1095"/>
      <c r="K1591" s="1095"/>
      <c r="L1591" s="1095"/>
      <c r="M1591" s="1095"/>
      <c r="N1591" s="1095"/>
      <c r="O1591" s="1096"/>
    </row>
    <row r="1592" spans="1:15" ht="33.75" customHeight="1">
      <c r="A1592" s="1138"/>
      <c r="B1592" s="417" t="s">
        <v>200</v>
      </c>
      <c r="C1592" s="1028" t="str">
        <f>'Class-9'!$EJ$3</f>
        <v>ART EDUCATION</v>
      </c>
      <c r="D1592" s="1029"/>
      <c r="E1592" s="1029"/>
      <c r="F1592" s="1207" t="str">
        <f>IF($J1563="TC",0,IF($J1563="Nso",0,VLOOKUP($A1561,'Class-9'!$B$9:$GP$108,197,0)))</f>
        <v>0/100</v>
      </c>
      <c r="G1592" s="1208"/>
      <c r="H1592" s="463" t="str">
        <f>IF($J1563="TC",0,IF($J1563="Nso",0,VLOOKUP($A1561,'Class-9'!$B$9:$GP$108,144,0)))</f>
        <v/>
      </c>
      <c r="I1592" s="1032" t="s">
        <v>92</v>
      </c>
      <c r="J1592" s="1033"/>
      <c r="K1592" s="1033"/>
      <c r="L1592" s="1033"/>
      <c r="M1592" s="1033"/>
      <c r="N1592" s="1033"/>
      <c r="O1592" s="1034"/>
    </row>
    <row r="1593" spans="1:15" ht="33.75" customHeight="1" thickBot="1">
      <c r="A1593" s="1138"/>
      <c r="B1593" s="417" t="s">
        <v>200</v>
      </c>
      <c r="C1593" s="1035" t="str">
        <f>'Class-9'!$EP$3</f>
        <v>H &amp; C RAJ</v>
      </c>
      <c r="D1593" s="1036"/>
      <c r="E1593" s="1036"/>
      <c r="F1593" s="1209" t="str">
        <f>IF($J1564="TC",0,IF($J1564="Nso",0,VLOOKUP($A1561,'Class-9'!$B$9:$GU$108,201,0)))</f>
        <v>0/200</v>
      </c>
      <c r="G1593" s="1210"/>
      <c r="H1593" s="464" t="str">
        <f>IF($J1564="TC",0,IF($J1564="Nso",0,VLOOKUP($A1561,'Class-9'!$B$9:$GU$108,156,0)))</f>
        <v/>
      </c>
      <c r="I1593" s="1032" t="s">
        <v>73</v>
      </c>
      <c r="J1593" s="1033"/>
      <c r="K1593" s="1033"/>
      <c r="L1593" s="1033"/>
      <c r="M1593" s="1033"/>
      <c r="N1593" s="1033"/>
      <c r="O1593" s="1034"/>
    </row>
    <row r="1594" spans="1:15" ht="33.75" customHeight="1">
      <c r="A1594" s="1138"/>
      <c r="B1594" s="417" t="s">
        <v>200</v>
      </c>
      <c r="C1594" s="1046" t="s">
        <v>204</v>
      </c>
      <c r="D1594" s="1047"/>
      <c r="E1594" s="1048"/>
      <c r="F1594" s="1211" t="s">
        <v>205</v>
      </c>
      <c r="G1594" s="1212"/>
      <c r="H1594" s="465" t="s">
        <v>34</v>
      </c>
      <c r="I1594" s="1039" t="s">
        <v>74</v>
      </c>
      <c r="J1594" s="1033"/>
      <c r="K1594" s="1033"/>
      <c r="L1594" s="1033"/>
      <c r="M1594" s="1033"/>
      <c r="N1594" s="1033"/>
      <c r="O1594" s="1034"/>
    </row>
    <row r="1595" spans="1:15" ht="33.75" customHeight="1">
      <c r="A1595" s="1138"/>
      <c r="B1595" s="417" t="s">
        <v>200</v>
      </c>
      <c r="C1595" s="1049"/>
      <c r="D1595" s="1050"/>
      <c r="E1595" s="1051"/>
      <c r="F1595" s="1213" t="s">
        <v>206</v>
      </c>
      <c r="G1595" s="1214"/>
      <c r="H1595" s="466" t="s">
        <v>203</v>
      </c>
      <c r="I1595" s="1040" t="s">
        <v>75</v>
      </c>
      <c r="J1595" s="1041"/>
      <c r="K1595" s="1041"/>
      <c r="L1595" s="1041"/>
      <c r="M1595" s="1041"/>
      <c r="N1595" s="1041"/>
      <c r="O1595" s="1042"/>
    </row>
    <row r="1596" spans="1:15" ht="33.75" customHeight="1">
      <c r="A1596" s="1138"/>
      <c r="B1596" s="417" t="s">
        <v>200</v>
      </c>
      <c r="C1596" s="1049"/>
      <c r="D1596" s="1050"/>
      <c r="E1596" s="1051"/>
      <c r="F1596" s="1213" t="s">
        <v>210</v>
      </c>
      <c r="G1596" s="1214"/>
      <c r="H1596" s="466" t="s">
        <v>68</v>
      </c>
      <c r="I1596" s="1043"/>
      <c r="J1596" s="1044"/>
      <c r="K1596" s="1044"/>
      <c r="L1596" s="1044"/>
      <c r="M1596" s="1044"/>
      <c r="N1596" s="1044"/>
      <c r="O1596" s="1045"/>
    </row>
    <row r="1597" spans="1:15" ht="33.75" customHeight="1">
      <c r="A1597" s="1138"/>
      <c r="B1597" s="417" t="s">
        <v>200</v>
      </c>
      <c r="C1597" s="1049"/>
      <c r="D1597" s="1050"/>
      <c r="E1597" s="1051"/>
      <c r="F1597" s="1213" t="s">
        <v>211</v>
      </c>
      <c r="G1597" s="1214"/>
      <c r="H1597" s="466" t="s">
        <v>69</v>
      </c>
      <c r="I1597" s="1043"/>
      <c r="J1597" s="1044"/>
      <c r="K1597" s="1044"/>
      <c r="L1597" s="1044"/>
      <c r="M1597" s="1044"/>
      <c r="N1597" s="1044"/>
      <c r="O1597" s="1045"/>
    </row>
    <row r="1598" spans="1:15" ht="33.75" customHeight="1">
      <c r="A1598" s="1138"/>
      <c r="B1598" s="417" t="s">
        <v>200</v>
      </c>
      <c r="C1598" s="1049"/>
      <c r="D1598" s="1050"/>
      <c r="E1598" s="1051"/>
      <c r="F1598" s="1213" t="s">
        <v>120</v>
      </c>
      <c r="G1598" s="1214"/>
      <c r="H1598" s="466" t="s">
        <v>71</v>
      </c>
      <c r="I1598" s="1022" t="s">
        <v>93</v>
      </c>
      <c r="J1598" s="1023"/>
      <c r="K1598" s="1023"/>
      <c r="L1598" s="1023"/>
      <c r="M1598" s="1023"/>
      <c r="N1598" s="1023"/>
      <c r="O1598" s="1024"/>
    </row>
    <row r="1599" spans="1:15" ht="33.75" customHeight="1" thickBot="1">
      <c r="A1599" s="1138"/>
      <c r="B1599" s="418" t="s">
        <v>200</v>
      </c>
      <c r="C1599" s="1052"/>
      <c r="D1599" s="1053"/>
      <c r="E1599" s="1054"/>
      <c r="F1599" s="1215" t="s">
        <v>208</v>
      </c>
      <c r="G1599" s="1216"/>
      <c r="H1599" s="467" t="s">
        <v>70</v>
      </c>
      <c r="I1599" s="1025"/>
      <c r="J1599" s="1026"/>
      <c r="K1599" s="1026"/>
      <c r="L1599" s="1026"/>
      <c r="M1599" s="1026"/>
      <c r="N1599" s="1026"/>
      <c r="O1599" s="1027"/>
    </row>
    <row r="1600" spans="1:15" ht="121.5" customHeight="1" thickTop="1">
      <c r="A1600" s="437" t="s">
        <v>191</v>
      </c>
    </row>
    <row r="1601" spans="1:16" ht="24.75" customHeight="1" thickBot="1">
      <c r="A1601" s="471">
        <f>A1561+1</f>
        <v>41</v>
      </c>
      <c r="B1601" s="1137" t="s">
        <v>56</v>
      </c>
      <c r="C1601" s="1137"/>
      <c r="D1601" s="1137"/>
      <c r="E1601" s="1137"/>
      <c r="F1601" s="1137"/>
      <c r="G1601" s="1137"/>
      <c r="H1601" s="1137"/>
      <c r="I1601" s="1137"/>
      <c r="J1601" s="1137"/>
      <c r="K1601" s="1137"/>
      <c r="L1601" s="1137"/>
      <c r="M1601" s="1137"/>
      <c r="N1601" s="1137"/>
      <c r="O1601" s="1137"/>
    </row>
    <row r="1602" spans="1:16" s="430" customFormat="1" ht="66" customHeight="1" thickTop="1">
      <c r="A1602" s="1138"/>
      <c r="B1602" s="1139"/>
      <c r="C1602" s="1140"/>
      <c r="D1602" s="1225" t="str">
        <f>Master!$E$8</f>
        <v>Govt. Sr. Secondary School Raimalwada</v>
      </c>
      <c r="E1602" s="1226"/>
      <c r="F1602" s="1226"/>
      <c r="G1602" s="1226"/>
      <c r="H1602" s="1226"/>
      <c r="I1602" s="1226"/>
      <c r="J1602" s="1226"/>
      <c r="K1602" s="1226"/>
      <c r="L1602" s="1226"/>
      <c r="M1602" s="1226"/>
      <c r="N1602" s="1226"/>
      <c r="O1602" s="1227"/>
    </row>
    <row r="1603" spans="1:16" ht="26.25" customHeight="1" thickBot="1">
      <c r="A1603" s="1138"/>
      <c r="B1603" s="1141"/>
      <c r="C1603" s="1142"/>
      <c r="D1603" s="1146" t="str">
        <f>Master!$E$11</f>
        <v>P.S.-Bapini (Jodhpur)</v>
      </c>
      <c r="E1603" s="1147"/>
      <c r="F1603" s="1147"/>
      <c r="G1603" s="1147"/>
      <c r="H1603" s="1147"/>
      <c r="I1603" s="1147"/>
      <c r="J1603" s="1147"/>
      <c r="K1603" s="1147"/>
      <c r="L1603" s="1147"/>
      <c r="M1603" s="1147"/>
      <c r="N1603" s="1147"/>
      <c r="O1603" s="1148"/>
    </row>
    <row r="1604" spans="1:16" ht="21.75" customHeight="1">
      <c r="A1604" s="1138"/>
      <c r="B1604" s="262"/>
      <c r="C1604" s="1149" t="s">
        <v>183</v>
      </c>
      <c r="D1604" s="1150"/>
      <c r="E1604" s="1150"/>
      <c r="F1604" s="1150"/>
      <c r="G1604" s="1151"/>
      <c r="H1604" s="1158" t="s">
        <v>156</v>
      </c>
      <c r="I1604" s="1158"/>
      <c r="J1604" s="1161">
        <f>VLOOKUP($A1601,'Class-9'!$B$9:$K$108,6)</f>
        <v>0</v>
      </c>
      <c r="K1604" s="1162"/>
      <c r="L1604" s="1167" t="s">
        <v>76</v>
      </c>
      <c r="M1604" s="1168"/>
      <c r="N1604" s="1169" t="str">
        <f>Master!$E$14</f>
        <v>08151106901</v>
      </c>
      <c r="O1604" s="1170"/>
    </row>
    <row r="1605" spans="1:16" ht="21.75" customHeight="1">
      <c r="A1605" s="1138"/>
      <c r="B1605" s="37"/>
      <c r="C1605" s="1152"/>
      <c r="D1605" s="1153"/>
      <c r="E1605" s="1153"/>
      <c r="F1605" s="1153"/>
      <c r="G1605" s="1154"/>
      <c r="H1605" s="1159"/>
      <c r="I1605" s="1159"/>
      <c r="J1605" s="1163"/>
      <c r="K1605" s="1164"/>
      <c r="L1605" s="1171" t="s">
        <v>72</v>
      </c>
      <c r="M1605" s="1172"/>
      <c r="N1605" s="1172"/>
      <c r="O1605" s="1173"/>
      <c r="P1605" s="104" t="s">
        <v>191</v>
      </c>
    </row>
    <row r="1606" spans="1:16" ht="21.75" customHeight="1" thickBot="1">
      <c r="A1606" s="1138"/>
      <c r="B1606" s="37"/>
      <c r="C1606" s="1155"/>
      <c r="D1606" s="1156"/>
      <c r="E1606" s="1156"/>
      <c r="F1606" s="1156"/>
      <c r="G1606" s="1157"/>
      <c r="H1606" s="1160"/>
      <c r="I1606" s="1160"/>
      <c r="J1606" s="1165"/>
      <c r="K1606" s="1166"/>
      <c r="L1606" s="1174" t="s">
        <v>57</v>
      </c>
      <c r="M1606" s="1175"/>
      <c r="N1606" s="1176" t="str">
        <f>Master!$E$6</f>
        <v>2021-22</v>
      </c>
      <c r="O1606" s="1177"/>
    </row>
    <row r="1607" spans="1:16" ht="33.75" customHeight="1">
      <c r="A1607" s="1138"/>
      <c r="B1607" s="417" t="s">
        <v>200</v>
      </c>
      <c r="C1607" s="1228" t="s">
        <v>22</v>
      </c>
      <c r="D1607" s="1229"/>
      <c r="E1607" s="1229"/>
      <c r="F1607" s="1230"/>
      <c r="G1607" s="438" t="s">
        <v>181</v>
      </c>
      <c r="H1607" s="1231">
        <f>VLOOKUP($A1601,'Class-9'!$B$9:$FL$108,4,0)</f>
        <v>0</v>
      </c>
      <c r="I1607" s="1231"/>
      <c r="J1607" s="1231"/>
      <c r="K1607" s="1231"/>
      <c r="L1607" s="1231"/>
      <c r="M1607" s="1231"/>
      <c r="N1607" s="1231"/>
      <c r="O1607" s="1232"/>
    </row>
    <row r="1608" spans="1:16" ht="33.75" customHeight="1">
      <c r="A1608" s="1138"/>
      <c r="B1608" s="417" t="s">
        <v>200</v>
      </c>
      <c r="C1608" s="1233" t="s">
        <v>24</v>
      </c>
      <c r="D1608" s="1234"/>
      <c r="E1608" s="1234"/>
      <c r="F1608" s="1235"/>
      <c r="G1608" s="439" t="s">
        <v>181</v>
      </c>
      <c r="H1608" s="1236">
        <f>VLOOKUP($A1601,'Class-9'!$B$9:$FL$108,7,0)</f>
        <v>0</v>
      </c>
      <c r="I1608" s="1236"/>
      <c r="J1608" s="1236"/>
      <c r="K1608" s="1236"/>
      <c r="L1608" s="1236"/>
      <c r="M1608" s="1236"/>
      <c r="N1608" s="1236"/>
      <c r="O1608" s="1237"/>
    </row>
    <row r="1609" spans="1:16" ht="33.75" customHeight="1">
      <c r="A1609" s="1138"/>
      <c r="B1609" s="417" t="s">
        <v>200</v>
      </c>
      <c r="C1609" s="1233" t="s">
        <v>25</v>
      </c>
      <c r="D1609" s="1234"/>
      <c r="E1609" s="1234"/>
      <c r="F1609" s="1235"/>
      <c r="G1609" s="439" t="s">
        <v>181</v>
      </c>
      <c r="H1609" s="1236">
        <f>VLOOKUP($A1601,'Class-9'!$B$9:$FL$108,8,0)</f>
        <v>0</v>
      </c>
      <c r="I1609" s="1236"/>
      <c r="J1609" s="1236"/>
      <c r="K1609" s="1236"/>
      <c r="L1609" s="1236"/>
      <c r="M1609" s="1236"/>
      <c r="N1609" s="1236"/>
      <c r="O1609" s="1237"/>
    </row>
    <row r="1610" spans="1:16" ht="33.75" customHeight="1">
      <c r="A1610" s="1138"/>
      <c r="B1610" s="417" t="s">
        <v>200</v>
      </c>
      <c r="C1610" s="1233" t="s">
        <v>58</v>
      </c>
      <c r="D1610" s="1234"/>
      <c r="E1610" s="1234"/>
      <c r="F1610" s="1235"/>
      <c r="G1610" s="439" t="s">
        <v>181</v>
      </c>
      <c r="H1610" s="1236">
        <f>VLOOKUP($A1601,'Class-9'!$B$9:$FL$108,9,0)</f>
        <v>0</v>
      </c>
      <c r="I1610" s="1236"/>
      <c r="J1610" s="1236"/>
      <c r="K1610" s="1236"/>
      <c r="L1610" s="1236"/>
      <c r="M1610" s="1236"/>
      <c r="N1610" s="1236"/>
      <c r="O1610" s="1237"/>
    </row>
    <row r="1611" spans="1:16" ht="33.75" customHeight="1">
      <c r="A1611" s="1138"/>
      <c r="B1611" s="417" t="s">
        <v>200</v>
      </c>
      <c r="C1611" s="1233" t="s">
        <v>59</v>
      </c>
      <c r="D1611" s="1234"/>
      <c r="E1611" s="1234"/>
      <c r="F1611" s="1235"/>
      <c r="G1611" s="439" t="s">
        <v>181</v>
      </c>
      <c r="H1611" s="1238" t="str">
        <f>CONCATENATE('Class-9'!$G$4,'Class-9'!$J$4)</f>
        <v>9(A)</v>
      </c>
      <c r="I1611" s="1236"/>
      <c r="J1611" s="1236"/>
      <c r="K1611" s="1236"/>
      <c r="L1611" s="1236"/>
      <c r="M1611" s="1236"/>
      <c r="N1611" s="1236"/>
      <c r="O1611" s="1237"/>
    </row>
    <row r="1612" spans="1:16" ht="33.75" customHeight="1" thickBot="1">
      <c r="A1612" s="1138"/>
      <c r="B1612" s="417" t="s">
        <v>200</v>
      </c>
      <c r="C1612" s="1239" t="s">
        <v>27</v>
      </c>
      <c r="D1612" s="1240"/>
      <c r="E1612" s="1240"/>
      <c r="F1612" s="1241"/>
      <c r="G1612" s="440" t="s">
        <v>181</v>
      </c>
      <c r="H1612" s="1242">
        <f>VLOOKUP($A1601,'Class-9'!$B$9:$FL$108,10,0)</f>
        <v>0</v>
      </c>
      <c r="I1612" s="1242"/>
      <c r="J1612" s="1242"/>
      <c r="K1612" s="1242"/>
      <c r="L1612" s="1242"/>
      <c r="M1612" s="1242"/>
      <c r="N1612" s="1242"/>
      <c r="O1612" s="1243"/>
    </row>
    <row r="1613" spans="1:16" ht="33.75" customHeight="1">
      <c r="A1613" s="1138"/>
      <c r="B1613" s="417" t="s">
        <v>200</v>
      </c>
      <c r="C1613" s="1244" t="s">
        <v>60</v>
      </c>
      <c r="D1613" s="1245"/>
      <c r="E1613" s="1248" t="s">
        <v>81</v>
      </c>
      <c r="F1613" s="1248" t="s">
        <v>82</v>
      </c>
      <c r="G1613" s="1250" t="s">
        <v>32</v>
      </c>
      <c r="H1613" s="1252" t="s">
        <v>61</v>
      </c>
      <c r="I1613" s="1252"/>
      <c r="J1613" s="1253"/>
      <c r="K1613" s="1254" t="s">
        <v>97</v>
      </c>
      <c r="L1613" s="1255"/>
      <c r="M1613" s="1256"/>
      <c r="N1613" s="1248" t="s">
        <v>88</v>
      </c>
      <c r="O1613" s="1218" t="s">
        <v>118</v>
      </c>
    </row>
    <row r="1614" spans="1:16" ht="33.75" customHeight="1">
      <c r="A1614" s="1138"/>
      <c r="B1614" s="417" t="s">
        <v>200</v>
      </c>
      <c r="C1614" s="1246"/>
      <c r="D1614" s="1247"/>
      <c r="E1614" s="1249"/>
      <c r="F1614" s="1249"/>
      <c r="G1614" s="1251"/>
      <c r="H1614" s="468" t="s">
        <v>31</v>
      </c>
      <c r="I1614" s="470" t="s">
        <v>194</v>
      </c>
      <c r="J1614" s="469" t="s">
        <v>32</v>
      </c>
      <c r="K1614" s="468" t="s">
        <v>31</v>
      </c>
      <c r="L1614" s="470" t="s">
        <v>194</v>
      </c>
      <c r="M1614" s="469" t="s">
        <v>32</v>
      </c>
      <c r="N1614" s="1249"/>
      <c r="O1614" s="1219"/>
    </row>
    <row r="1615" spans="1:16" ht="48" customHeight="1" thickBot="1">
      <c r="A1615" s="1138"/>
      <c r="B1615" s="417" t="s">
        <v>200</v>
      </c>
      <c r="C1615" s="1102" t="s">
        <v>62</v>
      </c>
      <c r="D1615" s="1103"/>
      <c r="E1615" s="441">
        <f>'Class-9'!$L$7</f>
        <v>10</v>
      </c>
      <c r="F1615" s="441">
        <f>'Class-9'!$M$7</f>
        <v>10</v>
      </c>
      <c r="G1615" s="442">
        <f>SUM(E1615:F1615)</f>
        <v>20</v>
      </c>
      <c r="H1615" s="441">
        <f>'Class-9'!$O$7</f>
        <v>24</v>
      </c>
      <c r="I1615" s="441">
        <f>'Class-9'!$P$7</f>
        <v>6</v>
      </c>
      <c r="J1615" s="442">
        <f>SUM(H1615:I1615)</f>
        <v>30</v>
      </c>
      <c r="K1615" s="441">
        <f>'Class-9'!$R$7</f>
        <v>40</v>
      </c>
      <c r="L1615" s="441">
        <f>'Class-9'!$S$7</f>
        <v>10</v>
      </c>
      <c r="M1615" s="442">
        <f>SUM(K1615:L1615)</f>
        <v>50</v>
      </c>
      <c r="N1615" s="441">
        <f>SUM(G1615,J1615,M1615)</f>
        <v>100</v>
      </c>
      <c r="O1615" s="1220"/>
    </row>
    <row r="1616" spans="1:16" ht="48" customHeight="1">
      <c r="A1616" s="1138"/>
      <c r="B1616" s="417" t="s">
        <v>200</v>
      </c>
      <c r="C1616" s="1104" t="str">
        <f>'Class-9'!$L$3</f>
        <v>HINDI</v>
      </c>
      <c r="D1616" s="1105"/>
      <c r="E1616" s="443">
        <f>IF($J1604="TC",0,IF($J1604="Nso",0,VLOOKUP($A1601,'Class-9'!$B$9:$FL$108,11,0)))</f>
        <v>0</v>
      </c>
      <c r="F1616" s="443">
        <f>IF($J1604="TC",0,IF($J1604="Nso",0,VLOOKUP($A1601,'Class-9'!$B$9:$FL$108,12,0)))</f>
        <v>0</v>
      </c>
      <c r="G1616" s="444">
        <f t="shared" ref="G1616:G1623" si="160">SUM(E1616:F1616)</f>
        <v>0</v>
      </c>
      <c r="H1616" s="443">
        <f>IF($J1604="TC",0,IF($J1604="Nso",0,VLOOKUP($A1601,'Class-9'!$B$9:$FL$108,14,0)))</f>
        <v>0</v>
      </c>
      <c r="I1616" s="443">
        <f>IF($J1604="TC",0,IF($J1604="Nso",0,VLOOKUP($A1601,'Class-9'!$B$9:$FL$108,15,0)))</f>
        <v>0</v>
      </c>
      <c r="J1616" s="444">
        <f t="shared" ref="J1616:J1623" si="161">SUM(H1616:I1616)</f>
        <v>0</v>
      </c>
      <c r="K1616" s="443">
        <f>IF($J1604="TC",0,IF($J1604="Nso",0,VLOOKUP($A1601,'Class-9'!$B$9:$FL$108,17,0)))</f>
        <v>0</v>
      </c>
      <c r="L1616" s="443">
        <f>IF($J1604="Nso",0,VLOOKUP($A1601,'Class-9'!$B$9:$FL$108,18,0))</f>
        <v>0</v>
      </c>
      <c r="M1616" s="444">
        <f t="shared" ref="M1616:M1623" si="162">SUM(K1616:L1616)</f>
        <v>0</v>
      </c>
      <c r="N1616" s="443">
        <f t="shared" ref="N1616:N1623" si="163">SUM(G1616,J1616,M1616)</f>
        <v>0</v>
      </c>
      <c r="O1616" s="457" t="str">
        <f>IF($J1604="TC",0,IF($J1604="Nso",0,VLOOKUP($A1601,'Class-9'!$B$9:$FL$108,24,0)))</f>
        <v/>
      </c>
    </row>
    <row r="1617" spans="1:15" ht="48" customHeight="1" thickBot="1">
      <c r="A1617" s="1138"/>
      <c r="B1617" s="417" t="s">
        <v>200</v>
      </c>
      <c r="C1617" s="1106" t="str">
        <f>'Class-9'!$Z$3</f>
        <v>ENGLISH</v>
      </c>
      <c r="D1617" s="1107"/>
      <c r="E1617" s="445">
        <f>IF($J1604="TC",0,IF($J1604="Nso",0,VLOOKUP($A1601,'Class-9'!$B$9:$FL$108,25,0)))</f>
        <v>0</v>
      </c>
      <c r="F1617" s="445">
        <f>IF($J1604="TC",0,IF($J1604="Nso",0,VLOOKUP($A1601,'Class-9'!$B$9:$FL$108,26,0)))</f>
        <v>0</v>
      </c>
      <c r="G1617" s="446">
        <f t="shared" si="160"/>
        <v>0</v>
      </c>
      <c r="H1617" s="447">
        <f>IF($J1604="TC",0,IF($J1604="Nso",0,VLOOKUP($A1601,'Class-9'!$B$9:$FL$108,28,0)))</f>
        <v>0</v>
      </c>
      <c r="I1617" s="445">
        <f>IF($J1604="TC",0,IF($J1604="Nso",0,VLOOKUP($A1601,'Class-9'!$B$9:$FL$108,29,0)))</f>
        <v>0</v>
      </c>
      <c r="J1617" s="446">
        <f t="shared" si="161"/>
        <v>0</v>
      </c>
      <c r="K1617" s="445">
        <f>IF($J1604="TC",0,IF($J1604="Nso",0,VLOOKUP($A1601,'Class-9'!$B$9:$FL$108,31,0)))</f>
        <v>0</v>
      </c>
      <c r="L1617" s="445">
        <f>IF($J1604="Nso",0,VLOOKUP($A1601,'Class-9'!$B$9:$FL$108,32,0))</f>
        <v>0</v>
      </c>
      <c r="M1617" s="446">
        <f t="shared" si="162"/>
        <v>0</v>
      </c>
      <c r="N1617" s="445">
        <f t="shared" si="163"/>
        <v>0</v>
      </c>
      <c r="O1617" s="458" t="str">
        <f>IF($J1604="TC",0,IF($J1604="Nso",0,VLOOKUP($A1601,'Class-9'!$B$9:$FL$108,38,0)))</f>
        <v/>
      </c>
    </row>
    <row r="1618" spans="1:15" ht="48" customHeight="1" thickBot="1">
      <c r="A1618" s="1138"/>
      <c r="B1618" s="417" t="s">
        <v>200</v>
      </c>
      <c r="C1618" s="1108" t="s">
        <v>62</v>
      </c>
      <c r="D1618" s="1109"/>
      <c r="E1618" s="448">
        <f>'Class-9'!$AN$7</f>
        <v>20</v>
      </c>
      <c r="F1618" s="448">
        <f>'Class-9'!$AO$7</f>
        <v>20</v>
      </c>
      <c r="G1618" s="449">
        <f t="shared" si="160"/>
        <v>40</v>
      </c>
      <c r="H1618" s="448">
        <f>'Class-9'!$AQ$7</f>
        <v>48</v>
      </c>
      <c r="I1618" s="448">
        <f>'Class-9'!$AR$7</f>
        <v>12</v>
      </c>
      <c r="J1618" s="449">
        <f t="shared" si="161"/>
        <v>60</v>
      </c>
      <c r="K1618" s="448">
        <f>'Class-9'!$AT$7</f>
        <v>80</v>
      </c>
      <c r="L1618" s="448">
        <f>'Class-9'!$AU$7</f>
        <v>20</v>
      </c>
      <c r="M1618" s="449">
        <f t="shared" si="162"/>
        <v>100</v>
      </c>
      <c r="N1618" s="448">
        <f t="shared" si="163"/>
        <v>200</v>
      </c>
      <c r="O1618" s="427" t="s">
        <v>201</v>
      </c>
    </row>
    <row r="1619" spans="1:15" ht="48" customHeight="1">
      <c r="A1619" s="1138"/>
      <c r="B1619" s="417" t="s">
        <v>200</v>
      </c>
      <c r="C1619" s="1110" t="str">
        <f>'Class-9'!$AN$3</f>
        <v>SANSKRIT-I</v>
      </c>
      <c r="D1619" s="1111"/>
      <c r="E1619" s="443">
        <f>IF($J1604="TC",0,IF($J1604="Nso",0,VLOOKUP($A1601,'Class-9'!$B$9:$FL$108,39,0)))</f>
        <v>0</v>
      </c>
      <c r="F1619" s="443">
        <f>IF($J1604="TC",0,IF($J1604="TC",0,IF($J1604="Nso",0,VLOOKUP($A1601,'Class-9'!$B$9:$FL$108,40,0))))</f>
        <v>0</v>
      </c>
      <c r="G1619" s="450">
        <f t="shared" si="160"/>
        <v>0</v>
      </c>
      <c r="H1619" s="451">
        <f>IF($J1604="TC",0,IF($J1604="Nso",0,VLOOKUP($A1601,'Class-9'!$B$9:$FL$108,42,0)))</f>
        <v>0</v>
      </c>
      <c r="I1619" s="443">
        <f>IF($J1604="TC",0,IF($J1604="Nso",0,VLOOKUP($A1601,'Class-9'!$B$9:$FL$108,43,0)))</f>
        <v>0</v>
      </c>
      <c r="J1619" s="450">
        <f t="shared" si="161"/>
        <v>0</v>
      </c>
      <c r="K1619" s="443">
        <f>IF($J1604="TC",0,IF($J1604="Nso",0,VLOOKUP($A1601,'Class-9'!$B$9:$FL$108,45,0)))</f>
        <v>0</v>
      </c>
      <c r="L1619" s="443">
        <f>IF($J1604="Nso",0,VLOOKUP($A1601,'Class-9'!$B$9:$FL$108,46,0))</f>
        <v>0</v>
      </c>
      <c r="M1619" s="450">
        <f t="shared" si="162"/>
        <v>0</v>
      </c>
      <c r="N1619" s="443">
        <f t="shared" si="163"/>
        <v>0</v>
      </c>
      <c r="O1619" s="457" t="str">
        <f>IF($J1604="TC",0,IF($J1604="Nso",0,VLOOKUP($A1601,'Class-9'!$B$9:$FL$108,52,0)))</f>
        <v/>
      </c>
    </row>
    <row r="1620" spans="1:15" ht="48" customHeight="1">
      <c r="A1620" s="1138"/>
      <c r="B1620" s="417" t="s">
        <v>200</v>
      </c>
      <c r="C1620" s="1112" t="str">
        <f>'Class-9'!$BB$3</f>
        <v>SANSKRIT-II</v>
      </c>
      <c r="D1620" s="1113"/>
      <c r="E1620" s="443">
        <f>IF($J1604="TC",0,IF($J1604="Nso",0,VLOOKUP($A1601,'Class-9'!$B$9:$FL$108,53,0)))</f>
        <v>0</v>
      </c>
      <c r="F1620" s="443">
        <f>IF($J1604="TC",0,IF($J1604="Nso",0,VLOOKUP($A1601,'Class-9'!$B$9:$FL$108,54,0)))</f>
        <v>0</v>
      </c>
      <c r="G1620" s="452">
        <f t="shared" si="160"/>
        <v>0</v>
      </c>
      <c r="H1620" s="453">
        <f>IF($J1604="TC",0,IF($J1604="Nso",0,VLOOKUP($A1601,'Class-9'!$B$9:$FL$108,56,0)))</f>
        <v>0</v>
      </c>
      <c r="I1620" s="443">
        <f>IF($J1604="TC",0,IF($J1604="Nso",0,VLOOKUP($A1601,'Class-9'!$B$9:$FL$108,57,0)))</f>
        <v>0</v>
      </c>
      <c r="J1620" s="452">
        <f t="shared" si="161"/>
        <v>0</v>
      </c>
      <c r="K1620" s="443">
        <f>IF($J1604="TC",0,IF($J1604="Nso",0,VLOOKUP($A1601,'Class-9'!$B$9:$FL$108,59,0)))</f>
        <v>0</v>
      </c>
      <c r="L1620" s="443">
        <f>IF($J1604="Nso",0,VLOOKUP($A1601,'Class-9'!$B$9:$FL$108,60,0))</f>
        <v>0</v>
      </c>
      <c r="M1620" s="452">
        <f t="shared" si="162"/>
        <v>0</v>
      </c>
      <c r="N1620" s="443">
        <f t="shared" si="163"/>
        <v>0</v>
      </c>
      <c r="O1620" s="457" t="str">
        <f>IF($J1604="TC",0,IF($J1604="Nso",0,VLOOKUP($A1601,'Class-9'!$B$9:$FL$108,66,0)))</f>
        <v/>
      </c>
    </row>
    <row r="1621" spans="1:15" ht="48" customHeight="1">
      <c r="A1621" s="1138"/>
      <c r="B1621" s="417" t="s">
        <v>200</v>
      </c>
      <c r="C1621" s="1112" t="str">
        <f>'Class-9'!$BP$3</f>
        <v>MATHEMATICS</v>
      </c>
      <c r="D1621" s="1113"/>
      <c r="E1621" s="443">
        <f>IF($J1604="TC",0,IF($J1604="Nso",0,VLOOKUP($A1601,'Class-9'!$B$9:$FL$108,67,0)))</f>
        <v>0</v>
      </c>
      <c r="F1621" s="443">
        <f>IF($J1604="TC",0,IF($J1604="Nso",0,VLOOKUP($A1601,'Class-9'!$B$9:$FL$108,68,0)))</f>
        <v>0</v>
      </c>
      <c r="G1621" s="452">
        <f t="shared" si="160"/>
        <v>0</v>
      </c>
      <c r="H1621" s="453">
        <f>IF($J1604="TC",0,IF($J1604="Nso",0,VLOOKUP($A1601,'Class-9'!$B$9:$FL$108,70,0)))</f>
        <v>0</v>
      </c>
      <c r="I1621" s="443">
        <f>IF($J1604="TC",0,IF($J1604="Nso",0,VLOOKUP($A1601,'Class-9'!$B$9:$FL$108,71,0)))</f>
        <v>0</v>
      </c>
      <c r="J1621" s="452">
        <f t="shared" si="161"/>
        <v>0</v>
      </c>
      <c r="K1621" s="443">
        <f>IF($J1604="TC",0,IF($J1604="Nso",0,VLOOKUP($A1601,'Class-9'!$B$9:$FL$108,73,0)))</f>
        <v>0</v>
      </c>
      <c r="L1621" s="443">
        <f>IF($J1604="Nso",0,VLOOKUP($A1601,'Class-9'!$B$9:$FL$108,74,0))</f>
        <v>0</v>
      </c>
      <c r="M1621" s="452">
        <f t="shared" si="162"/>
        <v>0</v>
      </c>
      <c r="N1621" s="443">
        <f t="shared" si="163"/>
        <v>0</v>
      </c>
      <c r="O1621" s="457" t="str">
        <f>IF($J1604="TC",0,IF($J1604="Nso",0,VLOOKUP($A1601,'Class-9'!$B$9:$FL$108,80,0)))</f>
        <v/>
      </c>
    </row>
    <row r="1622" spans="1:15" ht="48" customHeight="1">
      <c r="A1622" s="1138"/>
      <c r="B1622" s="417" t="s">
        <v>200</v>
      </c>
      <c r="C1622" s="1114" t="str">
        <f>'Class-9'!$CD$3</f>
        <v>SCIENCE</v>
      </c>
      <c r="D1622" s="1115"/>
      <c r="E1622" s="454">
        <f>IF($J1604="TC",0,IF($J1604="Nso",0,VLOOKUP($A1601,'Class-9'!$B$9:$FL$108,81,0)))</f>
        <v>0</v>
      </c>
      <c r="F1622" s="454">
        <f>IF($J1604="TC",0,IF($J1604="Nso",0,VLOOKUP($A1601,'Class-9'!$B$9:$FL$108,82,0)))</f>
        <v>0</v>
      </c>
      <c r="G1622" s="455">
        <f t="shared" si="160"/>
        <v>0</v>
      </c>
      <c r="H1622" s="456">
        <f>IF($J1604="TC",0,IF($J1604="Nso",0,VLOOKUP($A1601,'Class-9'!$B$9:$FL$108,84,0)))</f>
        <v>0</v>
      </c>
      <c r="I1622" s="454">
        <f>IF($J1604="TC",0,IF($J1604="Nso",0,VLOOKUP($A1601,'Class-9'!$B$9:$FL$108,85,0)))</f>
        <v>0</v>
      </c>
      <c r="J1622" s="455">
        <f t="shared" si="161"/>
        <v>0</v>
      </c>
      <c r="K1622" s="454">
        <f>IF($J1604="TC",0,IF($J1604="Nso",0,VLOOKUP($A1601,'Class-9'!$B$9:$FL$108,87,0)))</f>
        <v>0</v>
      </c>
      <c r="L1622" s="454">
        <f>IF($J1604="Nso",0,VLOOKUP($A1601,'Class-9'!$B$9:$FL$108,88,0))</f>
        <v>0</v>
      </c>
      <c r="M1622" s="455">
        <f t="shared" si="162"/>
        <v>0</v>
      </c>
      <c r="N1622" s="454">
        <f t="shared" si="163"/>
        <v>0</v>
      </c>
      <c r="O1622" s="459" t="str">
        <f>IF($J1604="TC",0,IF($J1604="Nso",0,VLOOKUP($A1601,'Class-9'!$B$9:$FL$108,94,0)))</f>
        <v/>
      </c>
    </row>
    <row r="1623" spans="1:15" ht="48" customHeight="1" thickBot="1">
      <c r="A1623" s="1138"/>
      <c r="B1623" s="417" t="s">
        <v>200</v>
      </c>
      <c r="C1623" s="1114" t="str">
        <f>'Class-9'!$CR$3</f>
        <v>SOCIAL SCIENCE</v>
      </c>
      <c r="D1623" s="1115"/>
      <c r="E1623" s="454">
        <f>IF($J1605="TC",0,IF($J1604="Nso",0,VLOOKUP($A1601,'Class-9'!$B$9:$FL$108,95,0)))</f>
        <v>0</v>
      </c>
      <c r="F1623" s="454">
        <f>IF($J1605="TC",0,IF($J1604="Nso",0,VLOOKUP($A1601,'Class-9'!$B$9:$FL$108,96,0)))</f>
        <v>0</v>
      </c>
      <c r="G1623" s="455">
        <f t="shared" si="160"/>
        <v>0</v>
      </c>
      <c r="H1623" s="456">
        <f>IF($J1605="TC",0,IF($J1604="Nso",0,VLOOKUP($A1601,'Class-9'!$B$9:$FL$108,98,0)))</f>
        <v>0</v>
      </c>
      <c r="I1623" s="454">
        <f>IF($J1605="TC",0,IF($J1604="Nso",0,VLOOKUP($A1601,'Class-9'!$B$9:$FL$108,99,0)))</f>
        <v>0</v>
      </c>
      <c r="J1623" s="455">
        <f t="shared" si="161"/>
        <v>0</v>
      </c>
      <c r="K1623" s="454">
        <f>IF($J1605="TC",0,IF($J1604="Nso",0,VLOOKUP($A1601,'Class-9'!$B$9:$FL$108,101,0)))</f>
        <v>0</v>
      </c>
      <c r="L1623" s="454">
        <f>IF($J1605="Nso",0,VLOOKUP($A1601,'Class-9'!$B$9:$FL$108,102,0))</f>
        <v>0</v>
      </c>
      <c r="M1623" s="455">
        <f t="shared" si="162"/>
        <v>0</v>
      </c>
      <c r="N1623" s="454">
        <f t="shared" si="163"/>
        <v>0</v>
      </c>
      <c r="O1623" s="459" t="str">
        <f>IF($J1605="TC",0,IF($J1604="Nso",0,VLOOKUP($A1601,'Class-9'!$B$9:$FL$108,108,0)))</f>
        <v/>
      </c>
    </row>
    <row r="1624" spans="1:15" ht="33.75" customHeight="1">
      <c r="A1624" s="1138"/>
      <c r="B1624" s="417" t="s">
        <v>200</v>
      </c>
      <c r="C1624" s="1116" t="s">
        <v>89</v>
      </c>
      <c r="D1624" s="1117"/>
      <c r="E1624" s="1118"/>
      <c r="F1624" s="1122" t="s">
        <v>90</v>
      </c>
      <c r="G1624" s="1123"/>
      <c r="H1624" s="1124" t="s">
        <v>91</v>
      </c>
      <c r="I1624" s="1125"/>
      <c r="J1624" s="1126" t="s">
        <v>47</v>
      </c>
      <c r="K1624" s="1127"/>
      <c r="L1624" s="415" t="s">
        <v>111</v>
      </c>
      <c r="M1624" s="1221" t="s">
        <v>45</v>
      </c>
      <c r="N1624" s="1222"/>
      <c r="O1624" s="416" t="s">
        <v>49</v>
      </c>
    </row>
    <row r="1625" spans="1:15" ht="33.75" customHeight="1" thickBot="1">
      <c r="A1625" s="1138"/>
      <c r="B1625" s="417" t="s">
        <v>200</v>
      </c>
      <c r="C1625" s="1119"/>
      <c r="D1625" s="1120"/>
      <c r="E1625" s="1121"/>
      <c r="F1625" s="1130">
        <f>IF($J1604="TC",0,IF($J1604="Nso",0,VLOOKUP($A1601,'Class-9'!$B$9:$FL$108,160,0)))</f>
        <v>0</v>
      </c>
      <c r="G1625" s="1131"/>
      <c r="H1625" s="1130">
        <f>IF($J1604="TC",0,IF($J1604="Nso",0,VLOOKUP($A1601,'Class-9'!$B$9:$FL$108,161,0)))</f>
        <v>0</v>
      </c>
      <c r="I1625" s="1131"/>
      <c r="J1625" s="1132">
        <f>IF($J1604="TC",0,IF($J1604="Nso",0,VLOOKUP($A1601,'Class-9'!$B$9:$FL$108,162,0)))</f>
        <v>0</v>
      </c>
      <c r="K1625" s="1133"/>
      <c r="L1625" s="259" t="str">
        <f>IF($J1604="TC",0,IF($J1604="Nso",0,VLOOKUP($A1601,'Class-9'!$B$9:$FL$108,163,0)))</f>
        <v/>
      </c>
      <c r="M1625" s="1223" t="str">
        <f>IF($J1604="TC","TC",IF($J1604="Nso","NSO",VLOOKUP($A1601,'Class-9'!$B$9:$FL$108,164,0)))</f>
        <v/>
      </c>
      <c r="N1625" s="1224"/>
      <c r="O1625" s="462" t="str">
        <f>IF($J1604="Nso",0,VLOOKUP($A1601,'Class-9'!$B$9:$FL$108,166,0))</f>
        <v/>
      </c>
    </row>
    <row r="1626" spans="1:15" ht="33.75" customHeight="1">
      <c r="A1626" s="1138"/>
      <c r="B1626" s="417" t="s">
        <v>200</v>
      </c>
      <c r="C1626" s="1061" t="s">
        <v>64</v>
      </c>
      <c r="D1626" s="1062"/>
      <c r="E1626" s="1062"/>
      <c r="F1626" s="1062"/>
      <c r="G1626" s="1062"/>
      <c r="H1626" s="1063"/>
      <c r="I1626" s="1064" t="s">
        <v>65</v>
      </c>
      <c r="J1626" s="1065"/>
      <c r="K1626" s="1065"/>
      <c r="L1626" s="460">
        <f>VLOOKUP($A1601,'Class-9'!$B$9:$FL$108,157,0)</f>
        <v>0</v>
      </c>
      <c r="M1626" s="1066" t="s">
        <v>121</v>
      </c>
      <c r="N1626" s="1067"/>
      <c r="O1626" s="1068"/>
    </row>
    <row r="1627" spans="1:15" ht="33.75" customHeight="1" thickBot="1">
      <c r="A1627" s="1138"/>
      <c r="B1627" s="417" t="s">
        <v>200</v>
      </c>
      <c r="C1627" s="1069" t="s">
        <v>60</v>
      </c>
      <c r="D1627" s="1070"/>
      <c r="E1627" s="1070"/>
      <c r="F1627" s="1071" t="s">
        <v>192</v>
      </c>
      <c r="G1627" s="1071"/>
      <c r="H1627" s="260" t="s">
        <v>53</v>
      </c>
      <c r="I1627" s="1072" t="s">
        <v>66</v>
      </c>
      <c r="J1627" s="1073"/>
      <c r="K1627" s="1073"/>
      <c r="L1627" s="461">
        <f>VLOOKUP($A1601,'Class-9'!$B$9:$FL$108,158,0)</f>
        <v>0</v>
      </c>
      <c r="M1627" s="1074" t="str">
        <f>IF($J1604="TC",0,IF($J1604="Nso",0,VLOOKUP($A1601,'Class-9'!$B$9:$FL$108,159,0)))</f>
        <v/>
      </c>
      <c r="N1627" s="1075"/>
      <c r="O1627" s="1076"/>
    </row>
    <row r="1628" spans="1:15" ht="33.75" customHeight="1">
      <c r="A1628" s="1138"/>
      <c r="B1628" s="417" t="s">
        <v>200</v>
      </c>
      <c r="C1628" s="1069"/>
      <c r="D1628" s="1070"/>
      <c r="E1628" s="1070"/>
      <c r="F1628" s="1071"/>
      <c r="G1628" s="1071"/>
      <c r="H1628" s="261" t="s">
        <v>119</v>
      </c>
      <c r="I1628" s="1077" t="s">
        <v>67</v>
      </c>
      <c r="J1628" s="1078"/>
      <c r="K1628" s="1078"/>
      <c r="L1628" s="1079">
        <f>IF($J1604="TC","Transferred",IF($J1604="Nso","NameSeparated",VLOOKUP($A1601,'Class-9'!$B$9:$FL$108,167,0)))</f>
        <v>0</v>
      </c>
      <c r="M1628" s="1079"/>
      <c r="N1628" s="1079"/>
      <c r="O1628" s="1080"/>
    </row>
    <row r="1629" spans="1:15" ht="33.75" customHeight="1">
      <c r="A1629" s="1138"/>
      <c r="B1629" s="417" t="s">
        <v>200</v>
      </c>
      <c r="C1629" s="1081" t="str">
        <f>'Class-9'!$DF$3</f>
        <v>Foundation Of Information Tech.</v>
      </c>
      <c r="D1629" s="1082"/>
      <c r="E1629" s="1083"/>
      <c r="F1629" s="1217" t="str">
        <f>IF($J1604="TC",0,IF($J1604="Nso",0,VLOOKUP($A1601,'Class-9'!$B$9:$GP$108,185,0)))</f>
        <v>0/200</v>
      </c>
      <c r="G1629" s="1217"/>
      <c r="H1629" s="463" t="str">
        <f>IF($J1604="TC",0,IF($J1604="Nso",0,VLOOKUP($A1601,'Class-9'!$B$9:$GP$108,120,0)))</f>
        <v/>
      </c>
      <c r="I1629" s="1085" t="s">
        <v>79</v>
      </c>
      <c r="J1629" s="1086"/>
      <c r="K1629" s="1086"/>
      <c r="L1629" s="1087">
        <f>'Class-9'!$T$2</f>
        <v>44676</v>
      </c>
      <c r="M1629" s="1088"/>
      <c r="N1629" s="1088"/>
      <c r="O1629" s="1089"/>
    </row>
    <row r="1630" spans="1:15" ht="33.75" customHeight="1">
      <c r="A1630" s="1138"/>
      <c r="B1630" s="417" t="s">
        <v>200</v>
      </c>
      <c r="C1630" s="1090" t="str">
        <f>'Class-9'!$DR$3</f>
        <v>Health &amp; Phy. Edu.</v>
      </c>
      <c r="D1630" s="1084"/>
      <c r="E1630" s="1084"/>
      <c r="F1630" s="1207" t="str">
        <f>IF($J1604="TC",0,IF($J1604="Nso",0,VLOOKUP($A1601,'Class-9'!$B$9:$GP$108,189,0)))</f>
        <v>0/200</v>
      </c>
      <c r="G1630" s="1208"/>
      <c r="H1630" s="463" t="str">
        <f>IF($J1604="TC",0,IF($J1604="Nso",0,VLOOKUP($A1601,'Class-9'!$B$9:$GP$108,132,0)))</f>
        <v/>
      </c>
      <c r="I1630" s="1091"/>
      <c r="J1630" s="1092"/>
      <c r="K1630" s="1092"/>
      <c r="L1630" s="1092"/>
      <c r="M1630" s="1092"/>
      <c r="N1630" s="1092"/>
      <c r="O1630" s="1093"/>
    </row>
    <row r="1631" spans="1:15" ht="33.75" customHeight="1">
      <c r="A1631" s="1138"/>
      <c r="B1631" s="417" t="s">
        <v>200</v>
      </c>
      <c r="C1631" s="1028" t="str">
        <f>'Class-9'!$ED$3</f>
        <v>S.U.P.W.</v>
      </c>
      <c r="D1631" s="1029"/>
      <c r="E1631" s="1029"/>
      <c r="F1631" s="1207" t="str">
        <f>IF($J1604="TC",0,IF($J1604="Nso",0,VLOOKUP($A1601,'Class-9'!$B$9:$GP$108,193,0)))</f>
        <v>0/100</v>
      </c>
      <c r="G1631" s="1208"/>
      <c r="H1631" s="463" t="str">
        <f>IF($J1604="TC",0,IF($J1604="Nso",0,VLOOKUP($A1601,'Class-9'!$B$9:$GP$108,138,0)))</f>
        <v/>
      </c>
      <c r="I1631" s="1094"/>
      <c r="J1631" s="1095"/>
      <c r="K1631" s="1095"/>
      <c r="L1631" s="1095"/>
      <c r="M1631" s="1095"/>
      <c r="N1631" s="1095"/>
      <c r="O1631" s="1096"/>
    </row>
    <row r="1632" spans="1:15" ht="33.75" customHeight="1">
      <c r="A1632" s="1138"/>
      <c r="B1632" s="417" t="s">
        <v>200</v>
      </c>
      <c r="C1632" s="1028" t="str">
        <f>'Class-9'!$EJ$3</f>
        <v>ART EDUCATION</v>
      </c>
      <c r="D1632" s="1029"/>
      <c r="E1632" s="1029"/>
      <c r="F1632" s="1207" t="str">
        <f>IF($J1603="TC",0,IF($J1603="Nso",0,VLOOKUP($A1601,'Class-9'!$B$9:$GP$108,197,0)))</f>
        <v>0/100</v>
      </c>
      <c r="G1632" s="1208"/>
      <c r="H1632" s="463" t="str">
        <f>IF($J1603="TC",0,IF($J1603="Nso",0,VLOOKUP($A1601,'Class-9'!$B$9:$GP$108,144,0)))</f>
        <v/>
      </c>
      <c r="I1632" s="1032" t="s">
        <v>92</v>
      </c>
      <c r="J1632" s="1033"/>
      <c r="K1632" s="1033"/>
      <c r="L1632" s="1033"/>
      <c r="M1632" s="1033"/>
      <c r="N1632" s="1033"/>
      <c r="O1632" s="1034"/>
    </row>
    <row r="1633" spans="1:16" ht="33.75" customHeight="1" thickBot="1">
      <c r="A1633" s="1138"/>
      <c r="B1633" s="417" t="s">
        <v>200</v>
      </c>
      <c r="C1633" s="1035" t="str">
        <f>'Class-9'!$EP$3</f>
        <v>H &amp; C RAJ</v>
      </c>
      <c r="D1633" s="1036"/>
      <c r="E1633" s="1036"/>
      <c r="F1633" s="1209" t="str">
        <f>IF($J1604="TC",0,IF($J1604="Nso",0,VLOOKUP($A1601,'Class-9'!$B$9:$GU$108,201,0)))</f>
        <v>0/200</v>
      </c>
      <c r="G1633" s="1210"/>
      <c r="H1633" s="464" t="str">
        <f>IF($J1604="TC",0,IF($J1604="Nso",0,VLOOKUP($A1601,'Class-9'!$B$9:$GU$108,156,0)))</f>
        <v/>
      </c>
      <c r="I1633" s="1032" t="s">
        <v>73</v>
      </c>
      <c r="J1633" s="1033"/>
      <c r="K1633" s="1033"/>
      <c r="L1633" s="1033"/>
      <c r="M1633" s="1033"/>
      <c r="N1633" s="1033"/>
      <c r="O1633" s="1034"/>
    </row>
    <row r="1634" spans="1:16" ht="33.75" customHeight="1">
      <c r="A1634" s="1138"/>
      <c r="B1634" s="417" t="s">
        <v>200</v>
      </c>
      <c r="C1634" s="1046" t="s">
        <v>204</v>
      </c>
      <c r="D1634" s="1047"/>
      <c r="E1634" s="1048"/>
      <c r="F1634" s="1211" t="s">
        <v>205</v>
      </c>
      <c r="G1634" s="1212"/>
      <c r="H1634" s="465" t="s">
        <v>34</v>
      </c>
      <c r="I1634" s="1039" t="s">
        <v>74</v>
      </c>
      <c r="J1634" s="1033"/>
      <c r="K1634" s="1033"/>
      <c r="L1634" s="1033"/>
      <c r="M1634" s="1033"/>
      <c r="N1634" s="1033"/>
      <c r="O1634" s="1034"/>
    </row>
    <row r="1635" spans="1:16" ht="33.75" customHeight="1">
      <c r="A1635" s="1138"/>
      <c r="B1635" s="417" t="s">
        <v>200</v>
      </c>
      <c r="C1635" s="1049"/>
      <c r="D1635" s="1050"/>
      <c r="E1635" s="1051"/>
      <c r="F1635" s="1213" t="s">
        <v>206</v>
      </c>
      <c r="G1635" s="1214"/>
      <c r="H1635" s="466" t="s">
        <v>203</v>
      </c>
      <c r="I1635" s="1040" t="s">
        <v>75</v>
      </c>
      <c r="J1635" s="1041"/>
      <c r="K1635" s="1041"/>
      <c r="L1635" s="1041"/>
      <c r="M1635" s="1041"/>
      <c r="N1635" s="1041"/>
      <c r="O1635" s="1042"/>
    </row>
    <row r="1636" spans="1:16" ht="33.75" customHeight="1">
      <c r="A1636" s="1138"/>
      <c r="B1636" s="417" t="s">
        <v>200</v>
      </c>
      <c r="C1636" s="1049"/>
      <c r="D1636" s="1050"/>
      <c r="E1636" s="1051"/>
      <c r="F1636" s="1213" t="s">
        <v>210</v>
      </c>
      <c r="G1636" s="1214"/>
      <c r="H1636" s="466" t="s">
        <v>68</v>
      </c>
      <c r="I1636" s="1043"/>
      <c r="J1636" s="1044"/>
      <c r="K1636" s="1044"/>
      <c r="L1636" s="1044"/>
      <c r="M1636" s="1044"/>
      <c r="N1636" s="1044"/>
      <c r="O1636" s="1045"/>
    </row>
    <row r="1637" spans="1:16" ht="33.75" customHeight="1">
      <c r="A1637" s="1138"/>
      <c r="B1637" s="417" t="s">
        <v>200</v>
      </c>
      <c r="C1637" s="1049"/>
      <c r="D1637" s="1050"/>
      <c r="E1637" s="1051"/>
      <c r="F1637" s="1213" t="s">
        <v>211</v>
      </c>
      <c r="G1637" s="1214"/>
      <c r="H1637" s="466" t="s">
        <v>69</v>
      </c>
      <c r="I1637" s="1043"/>
      <c r="J1637" s="1044"/>
      <c r="K1637" s="1044"/>
      <c r="L1637" s="1044"/>
      <c r="M1637" s="1044"/>
      <c r="N1637" s="1044"/>
      <c r="O1637" s="1045"/>
    </row>
    <row r="1638" spans="1:16" ht="33.75" customHeight="1">
      <c r="A1638" s="1138"/>
      <c r="B1638" s="417" t="s">
        <v>200</v>
      </c>
      <c r="C1638" s="1049"/>
      <c r="D1638" s="1050"/>
      <c r="E1638" s="1051"/>
      <c r="F1638" s="1213" t="s">
        <v>120</v>
      </c>
      <c r="G1638" s="1214"/>
      <c r="H1638" s="466" t="s">
        <v>71</v>
      </c>
      <c r="I1638" s="1022" t="s">
        <v>93</v>
      </c>
      <c r="J1638" s="1023"/>
      <c r="K1638" s="1023"/>
      <c r="L1638" s="1023"/>
      <c r="M1638" s="1023"/>
      <c r="N1638" s="1023"/>
      <c r="O1638" s="1024"/>
    </row>
    <row r="1639" spans="1:16" ht="33.75" customHeight="1" thickBot="1">
      <c r="A1639" s="1138"/>
      <c r="B1639" s="418" t="s">
        <v>200</v>
      </c>
      <c r="C1639" s="1052"/>
      <c r="D1639" s="1053"/>
      <c r="E1639" s="1054"/>
      <c r="F1639" s="1215" t="s">
        <v>208</v>
      </c>
      <c r="G1639" s="1216"/>
      <c r="H1639" s="467" t="s">
        <v>70</v>
      </c>
      <c r="I1639" s="1025"/>
      <c r="J1639" s="1026"/>
      <c r="K1639" s="1026"/>
      <c r="L1639" s="1026"/>
      <c r="M1639" s="1026"/>
      <c r="N1639" s="1026"/>
      <c r="O1639" s="1027"/>
    </row>
    <row r="1640" spans="1:16" ht="121.5" customHeight="1" thickTop="1">
      <c r="A1640" s="437" t="s">
        <v>191</v>
      </c>
    </row>
    <row r="1641" spans="1:16" ht="24.75" customHeight="1" thickBot="1">
      <c r="A1641" s="471">
        <f>A1601+1</f>
        <v>42</v>
      </c>
      <c r="B1641" s="1137" t="s">
        <v>56</v>
      </c>
      <c r="C1641" s="1137"/>
      <c r="D1641" s="1137"/>
      <c r="E1641" s="1137"/>
      <c r="F1641" s="1137"/>
      <c r="G1641" s="1137"/>
      <c r="H1641" s="1137"/>
      <c r="I1641" s="1137"/>
      <c r="J1641" s="1137"/>
      <c r="K1641" s="1137"/>
      <c r="L1641" s="1137"/>
      <c r="M1641" s="1137"/>
      <c r="N1641" s="1137"/>
      <c r="O1641" s="1137"/>
    </row>
    <row r="1642" spans="1:16" s="430" customFormat="1" ht="66" customHeight="1" thickTop="1">
      <c r="A1642" s="1138"/>
      <c r="B1642" s="1139"/>
      <c r="C1642" s="1140"/>
      <c r="D1642" s="1225" t="str">
        <f>Master!$E$8</f>
        <v>Govt. Sr. Secondary School Raimalwada</v>
      </c>
      <c r="E1642" s="1226"/>
      <c r="F1642" s="1226"/>
      <c r="G1642" s="1226"/>
      <c r="H1642" s="1226"/>
      <c r="I1642" s="1226"/>
      <c r="J1642" s="1226"/>
      <c r="K1642" s="1226"/>
      <c r="L1642" s="1226"/>
      <c r="M1642" s="1226"/>
      <c r="N1642" s="1226"/>
      <c r="O1642" s="1227"/>
    </row>
    <row r="1643" spans="1:16" ht="26.25" customHeight="1" thickBot="1">
      <c r="A1643" s="1138"/>
      <c r="B1643" s="1141"/>
      <c r="C1643" s="1142"/>
      <c r="D1643" s="1146" t="str">
        <f>Master!$E$11</f>
        <v>P.S.-Bapini (Jodhpur)</v>
      </c>
      <c r="E1643" s="1147"/>
      <c r="F1643" s="1147"/>
      <c r="G1643" s="1147"/>
      <c r="H1643" s="1147"/>
      <c r="I1643" s="1147"/>
      <c r="J1643" s="1147"/>
      <c r="K1643" s="1147"/>
      <c r="L1643" s="1147"/>
      <c r="M1643" s="1147"/>
      <c r="N1643" s="1147"/>
      <c r="O1643" s="1148"/>
    </row>
    <row r="1644" spans="1:16" ht="21.75" customHeight="1">
      <c r="A1644" s="1138"/>
      <c r="B1644" s="262"/>
      <c r="C1644" s="1149" t="s">
        <v>183</v>
      </c>
      <c r="D1644" s="1150"/>
      <c r="E1644" s="1150"/>
      <c r="F1644" s="1150"/>
      <c r="G1644" s="1151"/>
      <c r="H1644" s="1158" t="s">
        <v>156</v>
      </c>
      <c r="I1644" s="1158"/>
      <c r="J1644" s="1161">
        <f>VLOOKUP($A1641,'Class-9'!$B$9:$K$108,6)</f>
        <v>0</v>
      </c>
      <c r="K1644" s="1162"/>
      <c r="L1644" s="1167" t="s">
        <v>76</v>
      </c>
      <c r="M1644" s="1168"/>
      <c r="N1644" s="1169" t="str">
        <f>Master!$E$14</f>
        <v>08151106901</v>
      </c>
      <c r="O1644" s="1170"/>
    </row>
    <row r="1645" spans="1:16" ht="21.75" customHeight="1">
      <c r="A1645" s="1138"/>
      <c r="B1645" s="37"/>
      <c r="C1645" s="1152"/>
      <c r="D1645" s="1153"/>
      <c r="E1645" s="1153"/>
      <c r="F1645" s="1153"/>
      <c r="G1645" s="1154"/>
      <c r="H1645" s="1159"/>
      <c r="I1645" s="1159"/>
      <c r="J1645" s="1163"/>
      <c r="K1645" s="1164"/>
      <c r="L1645" s="1171" t="s">
        <v>72</v>
      </c>
      <c r="M1645" s="1172"/>
      <c r="N1645" s="1172"/>
      <c r="O1645" s="1173"/>
      <c r="P1645" s="104" t="s">
        <v>191</v>
      </c>
    </row>
    <row r="1646" spans="1:16" ht="21.75" customHeight="1" thickBot="1">
      <c r="A1646" s="1138"/>
      <c r="B1646" s="37"/>
      <c r="C1646" s="1155"/>
      <c r="D1646" s="1156"/>
      <c r="E1646" s="1156"/>
      <c r="F1646" s="1156"/>
      <c r="G1646" s="1157"/>
      <c r="H1646" s="1160"/>
      <c r="I1646" s="1160"/>
      <c r="J1646" s="1165"/>
      <c r="K1646" s="1166"/>
      <c r="L1646" s="1174" t="s">
        <v>57</v>
      </c>
      <c r="M1646" s="1175"/>
      <c r="N1646" s="1176" t="str">
        <f>Master!$E$6</f>
        <v>2021-22</v>
      </c>
      <c r="O1646" s="1177"/>
    </row>
    <row r="1647" spans="1:16" ht="33.75" customHeight="1">
      <c r="A1647" s="1138"/>
      <c r="B1647" s="417" t="s">
        <v>200</v>
      </c>
      <c r="C1647" s="1228" t="s">
        <v>22</v>
      </c>
      <c r="D1647" s="1229"/>
      <c r="E1647" s="1229"/>
      <c r="F1647" s="1230"/>
      <c r="G1647" s="438" t="s">
        <v>181</v>
      </c>
      <c r="H1647" s="1231">
        <f>VLOOKUP($A1641,'Class-9'!$B$9:$FL$108,4,0)</f>
        <v>0</v>
      </c>
      <c r="I1647" s="1231"/>
      <c r="J1647" s="1231"/>
      <c r="K1647" s="1231"/>
      <c r="L1647" s="1231"/>
      <c r="M1647" s="1231"/>
      <c r="N1647" s="1231"/>
      <c r="O1647" s="1232"/>
    </row>
    <row r="1648" spans="1:16" ht="33.75" customHeight="1">
      <c r="A1648" s="1138"/>
      <c r="B1648" s="417" t="s">
        <v>200</v>
      </c>
      <c r="C1648" s="1233" t="s">
        <v>24</v>
      </c>
      <c r="D1648" s="1234"/>
      <c r="E1648" s="1234"/>
      <c r="F1648" s="1235"/>
      <c r="G1648" s="439" t="s">
        <v>181</v>
      </c>
      <c r="H1648" s="1236">
        <f>VLOOKUP($A1641,'Class-9'!$B$9:$FL$108,7,0)</f>
        <v>0</v>
      </c>
      <c r="I1648" s="1236"/>
      <c r="J1648" s="1236"/>
      <c r="K1648" s="1236"/>
      <c r="L1648" s="1236"/>
      <c r="M1648" s="1236"/>
      <c r="N1648" s="1236"/>
      <c r="O1648" s="1237"/>
    </row>
    <row r="1649" spans="1:15" ht="33.75" customHeight="1">
      <c r="A1649" s="1138"/>
      <c r="B1649" s="417" t="s">
        <v>200</v>
      </c>
      <c r="C1649" s="1233" t="s">
        <v>25</v>
      </c>
      <c r="D1649" s="1234"/>
      <c r="E1649" s="1234"/>
      <c r="F1649" s="1235"/>
      <c r="G1649" s="439" t="s">
        <v>181</v>
      </c>
      <c r="H1649" s="1236">
        <f>VLOOKUP($A1641,'Class-9'!$B$9:$FL$108,8,0)</f>
        <v>0</v>
      </c>
      <c r="I1649" s="1236"/>
      <c r="J1649" s="1236"/>
      <c r="K1649" s="1236"/>
      <c r="L1649" s="1236"/>
      <c r="M1649" s="1236"/>
      <c r="N1649" s="1236"/>
      <c r="O1649" s="1237"/>
    </row>
    <row r="1650" spans="1:15" ht="33.75" customHeight="1">
      <c r="A1650" s="1138"/>
      <c r="B1650" s="417" t="s">
        <v>200</v>
      </c>
      <c r="C1650" s="1233" t="s">
        <v>58</v>
      </c>
      <c r="D1650" s="1234"/>
      <c r="E1650" s="1234"/>
      <c r="F1650" s="1235"/>
      <c r="G1650" s="439" t="s">
        <v>181</v>
      </c>
      <c r="H1650" s="1236">
        <f>VLOOKUP($A1641,'Class-9'!$B$9:$FL$108,9,0)</f>
        <v>0</v>
      </c>
      <c r="I1650" s="1236"/>
      <c r="J1650" s="1236"/>
      <c r="K1650" s="1236"/>
      <c r="L1650" s="1236"/>
      <c r="M1650" s="1236"/>
      <c r="N1650" s="1236"/>
      <c r="O1650" s="1237"/>
    </row>
    <row r="1651" spans="1:15" ht="33.75" customHeight="1">
      <c r="A1651" s="1138"/>
      <c r="B1651" s="417" t="s">
        <v>200</v>
      </c>
      <c r="C1651" s="1233" t="s">
        <v>59</v>
      </c>
      <c r="D1651" s="1234"/>
      <c r="E1651" s="1234"/>
      <c r="F1651" s="1235"/>
      <c r="G1651" s="439" t="s">
        <v>181</v>
      </c>
      <c r="H1651" s="1238" t="str">
        <f>CONCATENATE('Class-9'!$G$4,'Class-9'!$J$4)</f>
        <v>9(A)</v>
      </c>
      <c r="I1651" s="1236"/>
      <c r="J1651" s="1236"/>
      <c r="K1651" s="1236"/>
      <c r="L1651" s="1236"/>
      <c r="M1651" s="1236"/>
      <c r="N1651" s="1236"/>
      <c r="O1651" s="1237"/>
    </row>
    <row r="1652" spans="1:15" ht="33.75" customHeight="1" thickBot="1">
      <c r="A1652" s="1138"/>
      <c r="B1652" s="417" t="s">
        <v>200</v>
      </c>
      <c r="C1652" s="1239" t="s">
        <v>27</v>
      </c>
      <c r="D1652" s="1240"/>
      <c r="E1652" s="1240"/>
      <c r="F1652" s="1241"/>
      <c r="G1652" s="440" t="s">
        <v>181</v>
      </c>
      <c r="H1652" s="1242">
        <f>VLOOKUP($A1641,'Class-9'!$B$9:$FL$108,10,0)</f>
        <v>0</v>
      </c>
      <c r="I1652" s="1242"/>
      <c r="J1652" s="1242"/>
      <c r="K1652" s="1242"/>
      <c r="L1652" s="1242"/>
      <c r="M1652" s="1242"/>
      <c r="N1652" s="1242"/>
      <c r="O1652" s="1243"/>
    </row>
    <row r="1653" spans="1:15" ht="33.75" customHeight="1">
      <c r="A1653" s="1138"/>
      <c r="B1653" s="417" t="s">
        <v>200</v>
      </c>
      <c r="C1653" s="1244" t="s">
        <v>60</v>
      </c>
      <c r="D1653" s="1245"/>
      <c r="E1653" s="1248" t="s">
        <v>81</v>
      </c>
      <c r="F1653" s="1248" t="s">
        <v>82</v>
      </c>
      <c r="G1653" s="1250" t="s">
        <v>32</v>
      </c>
      <c r="H1653" s="1252" t="s">
        <v>61</v>
      </c>
      <c r="I1653" s="1252"/>
      <c r="J1653" s="1253"/>
      <c r="K1653" s="1254" t="s">
        <v>97</v>
      </c>
      <c r="L1653" s="1255"/>
      <c r="M1653" s="1256"/>
      <c r="N1653" s="1248" t="s">
        <v>88</v>
      </c>
      <c r="O1653" s="1218" t="s">
        <v>118</v>
      </c>
    </row>
    <row r="1654" spans="1:15" ht="33.75" customHeight="1">
      <c r="A1654" s="1138"/>
      <c r="B1654" s="417" t="s">
        <v>200</v>
      </c>
      <c r="C1654" s="1246"/>
      <c r="D1654" s="1247"/>
      <c r="E1654" s="1249"/>
      <c r="F1654" s="1249"/>
      <c r="G1654" s="1251"/>
      <c r="H1654" s="468" t="s">
        <v>31</v>
      </c>
      <c r="I1654" s="470" t="s">
        <v>194</v>
      </c>
      <c r="J1654" s="469" t="s">
        <v>32</v>
      </c>
      <c r="K1654" s="468" t="s">
        <v>31</v>
      </c>
      <c r="L1654" s="470" t="s">
        <v>194</v>
      </c>
      <c r="M1654" s="469" t="s">
        <v>32</v>
      </c>
      <c r="N1654" s="1249"/>
      <c r="O1654" s="1219"/>
    </row>
    <row r="1655" spans="1:15" ht="48" customHeight="1" thickBot="1">
      <c r="A1655" s="1138"/>
      <c r="B1655" s="417" t="s">
        <v>200</v>
      </c>
      <c r="C1655" s="1102" t="s">
        <v>62</v>
      </c>
      <c r="D1655" s="1103"/>
      <c r="E1655" s="441">
        <f>'Class-9'!$L$7</f>
        <v>10</v>
      </c>
      <c r="F1655" s="441">
        <f>'Class-9'!$M$7</f>
        <v>10</v>
      </c>
      <c r="G1655" s="442">
        <f>SUM(E1655:F1655)</f>
        <v>20</v>
      </c>
      <c r="H1655" s="441">
        <f>'Class-9'!$O$7</f>
        <v>24</v>
      </c>
      <c r="I1655" s="441">
        <f>'Class-9'!$P$7</f>
        <v>6</v>
      </c>
      <c r="J1655" s="442">
        <f>SUM(H1655:I1655)</f>
        <v>30</v>
      </c>
      <c r="K1655" s="441">
        <f>'Class-9'!$R$7</f>
        <v>40</v>
      </c>
      <c r="L1655" s="441">
        <f>'Class-9'!$S$7</f>
        <v>10</v>
      </c>
      <c r="M1655" s="442">
        <f>SUM(K1655:L1655)</f>
        <v>50</v>
      </c>
      <c r="N1655" s="441">
        <f>SUM(G1655,J1655,M1655)</f>
        <v>100</v>
      </c>
      <c r="O1655" s="1220"/>
    </row>
    <row r="1656" spans="1:15" ht="48" customHeight="1">
      <c r="A1656" s="1138"/>
      <c r="B1656" s="417" t="s">
        <v>200</v>
      </c>
      <c r="C1656" s="1104" t="str">
        <f>'Class-9'!$L$3</f>
        <v>HINDI</v>
      </c>
      <c r="D1656" s="1105"/>
      <c r="E1656" s="443">
        <f>IF($J1644="TC",0,IF($J1644="Nso",0,VLOOKUP($A1641,'Class-9'!$B$9:$FL$108,11,0)))</f>
        <v>0</v>
      </c>
      <c r="F1656" s="443">
        <f>IF($J1644="TC",0,IF($J1644="Nso",0,VLOOKUP($A1641,'Class-9'!$B$9:$FL$108,12,0)))</f>
        <v>0</v>
      </c>
      <c r="G1656" s="444">
        <f t="shared" ref="G1656:G1663" si="164">SUM(E1656:F1656)</f>
        <v>0</v>
      </c>
      <c r="H1656" s="443">
        <f>IF($J1644="TC",0,IF($J1644="Nso",0,VLOOKUP($A1641,'Class-9'!$B$9:$FL$108,14,0)))</f>
        <v>0</v>
      </c>
      <c r="I1656" s="443">
        <f>IF($J1644="TC",0,IF($J1644="Nso",0,VLOOKUP($A1641,'Class-9'!$B$9:$FL$108,15,0)))</f>
        <v>0</v>
      </c>
      <c r="J1656" s="444">
        <f t="shared" ref="J1656:J1663" si="165">SUM(H1656:I1656)</f>
        <v>0</v>
      </c>
      <c r="K1656" s="443">
        <f>IF($J1644="TC",0,IF($J1644="Nso",0,VLOOKUP($A1641,'Class-9'!$B$9:$FL$108,17,0)))</f>
        <v>0</v>
      </c>
      <c r="L1656" s="443">
        <f>IF($J1644="Nso",0,VLOOKUP($A1641,'Class-9'!$B$9:$FL$108,18,0))</f>
        <v>0</v>
      </c>
      <c r="M1656" s="444">
        <f t="shared" ref="M1656:M1663" si="166">SUM(K1656:L1656)</f>
        <v>0</v>
      </c>
      <c r="N1656" s="443">
        <f t="shared" ref="N1656:N1663" si="167">SUM(G1656,J1656,M1656)</f>
        <v>0</v>
      </c>
      <c r="O1656" s="457" t="str">
        <f>IF($J1644="TC",0,IF($J1644="Nso",0,VLOOKUP($A1641,'Class-9'!$B$9:$FL$108,24,0)))</f>
        <v/>
      </c>
    </row>
    <row r="1657" spans="1:15" ht="48" customHeight="1" thickBot="1">
      <c r="A1657" s="1138"/>
      <c r="B1657" s="417" t="s">
        <v>200</v>
      </c>
      <c r="C1657" s="1106" t="str">
        <f>'Class-9'!$Z$3</f>
        <v>ENGLISH</v>
      </c>
      <c r="D1657" s="1107"/>
      <c r="E1657" s="445">
        <f>IF($J1644="TC",0,IF($J1644="Nso",0,VLOOKUP($A1641,'Class-9'!$B$9:$FL$108,25,0)))</f>
        <v>0</v>
      </c>
      <c r="F1657" s="445">
        <f>IF($J1644="TC",0,IF($J1644="Nso",0,VLOOKUP($A1641,'Class-9'!$B$9:$FL$108,26,0)))</f>
        <v>0</v>
      </c>
      <c r="G1657" s="446">
        <f t="shared" si="164"/>
        <v>0</v>
      </c>
      <c r="H1657" s="447">
        <f>IF($J1644="TC",0,IF($J1644="Nso",0,VLOOKUP($A1641,'Class-9'!$B$9:$FL$108,28,0)))</f>
        <v>0</v>
      </c>
      <c r="I1657" s="445">
        <f>IF($J1644="TC",0,IF($J1644="Nso",0,VLOOKUP($A1641,'Class-9'!$B$9:$FL$108,29,0)))</f>
        <v>0</v>
      </c>
      <c r="J1657" s="446">
        <f t="shared" si="165"/>
        <v>0</v>
      </c>
      <c r="K1657" s="445">
        <f>IF($J1644="TC",0,IF($J1644="Nso",0,VLOOKUP($A1641,'Class-9'!$B$9:$FL$108,31,0)))</f>
        <v>0</v>
      </c>
      <c r="L1657" s="445">
        <f>IF($J1644="Nso",0,VLOOKUP($A1641,'Class-9'!$B$9:$FL$108,32,0))</f>
        <v>0</v>
      </c>
      <c r="M1657" s="446">
        <f t="shared" si="166"/>
        <v>0</v>
      </c>
      <c r="N1657" s="445">
        <f t="shared" si="167"/>
        <v>0</v>
      </c>
      <c r="O1657" s="458" t="str">
        <f>IF($J1644="TC",0,IF($J1644="Nso",0,VLOOKUP($A1641,'Class-9'!$B$9:$FL$108,38,0)))</f>
        <v/>
      </c>
    </row>
    <row r="1658" spans="1:15" ht="48" customHeight="1" thickBot="1">
      <c r="A1658" s="1138"/>
      <c r="B1658" s="417" t="s">
        <v>200</v>
      </c>
      <c r="C1658" s="1108" t="s">
        <v>62</v>
      </c>
      <c r="D1658" s="1109"/>
      <c r="E1658" s="448">
        <f>'Class-9'!$AN$7</f>
        <v>20</v>
      </c>
      <c r="F1658" s="448">
        <f>'Class-9'!$AO$7</f>
        <v>20</v>
      </c>
      <c r="G1658" s="449">
        <f t="shared" si="164"/>
        <v>40</v>
      </c>
      <c r="H1658" s="448">
        <f>'Class-9'!$AQ$7</f>
        <v>48</v>
      </c>
      <c r="I1658" s="448">
        <f>'Class-9'!$AR$7</f>
        <v>12</v>
      </c>
      <c r="J1658" s="449">
        <f t="shared" si="165"/>
        <v>60</v>
      </c>
      <c r="K1658" s="448">
        <f>'Class-9'!$AT$7</f>
        <v>80</v>
      </c>
      <c r="L1658" s="448">
        <f>'Class-9'!$AU$7</f>
        <v>20</v>
      </c>
      <c r="M1658" s="449">
        <f t="shared" si="166"/>
        <v>100</v>
      </c>
      <c r="N1658" s="448">
        <f t="shared" si="167"/>
        <v>200</v>
      </c>
      <c r="O1658" s="427" t="s">
        <v>201</v>
      </c>
    </row>
    <row r="1659" spans="1:15" ht="48" customHeight="1">
      <c r="A1659" s="1138"/>
      <c r="B1659" s="417" t="s">
        <v>200</v>
      </c>
      <c r="C1659" s="1110" t="str">
        <f>'Class-9'!$AN$3</f>
        <v>SANSKRIT-I</v>
      </c>
      <c r="D1659" s="1111"/>
      <c r="E1659" s="443">
        <f>IF($J1644="TC",0,IF($J1644="Nso",0,VLOOKUP($A1641,'Class-9'!$B$9:$FL$108,39,0)))</f>
        <v>0</v>
      </c>
      <c r="F1659" s="443">
        <f>IF($J1644="TC",0,IF($J1644="TC",0,IF($J1644="Nso",0,VLOOKUP($A1641,'Class-9'!$B$9:$FL$108,40,0))))</f>
        <v>0</v>
      </c>
      <c r="G1659" s="450">
        <f t="shared" si="164"/>
        <v>0</v>
      </c>
      <c r="H1659" s="451">
        <f>IF($J1644="TC",0,IF($J1644="Nso",0,VLOOKUP($A1641,'Class-9'!$B$9:$FL$108,42,0)))</f>
        <v>0</v>
      </c>
      <c r="I1659" s="443">
        <f>IF($J1644="TC",0,IF($J1644="Nso",0,VLOOKUP($A1641,'Class-9'!$B$9:$FL$108,43,0)))</f>
        <v>0</v>
      </c>
      <c r="J1659" s="450">
        <f t="shared" si="165"/>
        <v>0</v>
      </c>
      <c r="K1659" s="443">
        <f>IF($J1644="TC",0,IF($J1644="Nso",0,VLOOKUP($A1641,'Class-9'!$B$9:$FL$108,45,0)))</f>
        <v>0</v>
      </c>
      <c r="L1659" s="443">
        <f>IF($J1644="Nso",0,VLOOKUP($A1641,'Class-9'!$B$9:$FL$108,46,0))</f>
        <v>0</v>
      </c>
      <c r="M1659" s="450">
        <f t="shared" si="166"/>
        <v>0</v>
      </c>
      <c r="N1659" s="443">
        <f t="shared" si="167"/>
        <v>0</v>
      </c>
      <c r="O1659" s="457" t="str">
        <f>IF($J1644="TC",0,IF($J1644="Nso",0,VLOOKUP($A1641,'Class-9'!$B$9:$FL$108,52,0)))</f>
        <v/>
      </c>
    </row>
    <row r="1660" spans="1:15" ht="48" customHeight="1">
      <c r="A1660" s="1138"/>
      <c r="B1660" s="417" t="s">
        <v>200</v>
      </c>
      <c r="C1660" s="1112" t="str">
        <f>'Class-9'!$BB$3</f>
        <v>SANSKRIT-II</v>
      </c>
      <c r="D1660" s="1113"/>
      <c r="E1660" s="443">
        <f>IF($J1644="TC",0,IF($J1644="Nso",0,VLOOKUP($A1641,'Class-9'!$B$9:$FL$108,53,0)))</f>
        <v>0</v>
      </c>
      <c r="F1660" s="443">
        <f>IF($J1644="TC",0,IF($J1644="Nso",0,VLOOKUP($A1641,'Class-9'!$B$9:$FL$108,54,0)))</f>
        <v>0</v>
      </c>
      <c r="G1660" s="452">
        <f t="shared" si="164"/>
        <v>0</v>
      </c>
      <c r="H1660" s="453">
        <f>IF($J1644="TC",0,IF($J1644="Nso",0,VLOOKUP($A1641,'Class-9'!$B$9:$FL$108,56,0)))</f>
        <v>0</v>
      </c>
      <c r="I1660" s="443">
        <f>IF($J1644="TC",0,IF($J1644="Nso",0,VLOOKUP($A1641,'Class-9'!$B$9:$FL$108,57,0)))</f>
        <v>0</v>
      </c>
      <c r="J1660" s="452">
        <f t="shared" si="165"/>
        <v>0</v>
      </c>
      <c r="K1660" s="443">
        <f>IF($J1644="TC",0,IF($J1644="Nso",0,VLOOKUP($A1641,'Class-9'!$B$9:$FL$108,59,0)))</f>
        <v>0</v>
      </c>
      <c r="L1660" s="443">
        <f>IF($J1644="Nso",0,VLOOKUP($A1641,'Class-9'!$B$9:$FL$108,60,0))</f>
        <v>0</v>
      </c>
      <c r="M1660" s="452">
        <f t="shared" si="166"/>
        <v>0</v>
      </c>
      <c r="N1660" s="443">
        <f t="shared" si="167"/>
        <v>0</v>
      </c>
      <c r="O1660" s="457" t="str">
        <f>IF($J1644="TC",0,IF($J1644="Nso",0,VLOOKUP($A1641,'Class-9'!$B$9:$FL$108,66,0)))</f>
        <v/>
      </c>
    </row>
    <row r="1661" spans="1:15" ht="48" customHeight="1">
      <c r="A1661" s="1138"/>
      <c r="B1661" s="417" t="s">
        <v>200</v>
      </c>
      <c r="C1661" s="1112" t="str">
        <f>'Class-9'!$BP$3</f>
        <v>MATHEMATICS</v>
      </c>
      <c r="D1661" s="1113"/>
      <c r="E1661" s="443">
        <f>IF($J1644="TC",0,IF($J1644="Nso",0,VLOOKUP($A1641,'Class-9'!$B$9:$FL$108,67,0)))</f>
        <v>0</v>
      </c>
      <c r="F1661" s="443">
        <f>IF($J1644="TC",0,IF($J1644="Nso",0,VLOOKUP($A1641,'Class-9'!$B$9:$FL$108,68,0)))</f>
        <v>0</v>
      </c>
      <c r="G1661" s="452">
        <f t="shared" si="164"/>
        <v>0</v>
      </c>
      <c r="H1661" s="453">
        <f>IF($J1644="TC",0,IF($J1644="Nso",0,VLOOKUP($A1641,'Class-9'!$B$9:$FL$108,70,0)))</f>
        <v>0</v>
      </c>
      <c r="I1661" s="443">
        <f>IF($J1644="TC",0,IF($J1644="Nso",0,VLOOKUP($A1641,'Class-9'!$B$9:$FL$108,71,0)))</f>
        <v>0</v>
      </c>
      <c r="J1661" s="452">
        <f t="shared" si="165"/>
        <v>0</v>
      </c>
      <c r="K1661" s="443">
        <f>IF($J1644="TC",0,IF($J1644="Nso",0,VLOOKUP($A1641,'Class-9'!$B$9:$FL$108,73,0)))</f>
        <v>0</v>
      </c>
      <c r="L1661" s="443">
        <f>IF($J1644="Nso",0,VLOOKUP($A1641,'Class-9'!$B$9:$FL$108,74,0))</f>
        <v>0</v>
      </c>
      <c r="M1661" s="452">
        <f t="shared" si="166"/>
        <v>0</v>
      </c>
      <c r="N1661" s="443">
        <f t="shared" si="167"/>
        <v>0</v>
      </c>
      <c r="O1661" s="457" t="str">
        <f>IF($J1644="TC",0,IF($J1644="Nso",0,VLOOKUP($A1641,'Class-9'!$B$9:$FL$108,80,0)))</f>
        <v/>
      </c>
    </row>
    <row r="1662" spans="1:15" ht="48" customHeight="1">
      <c r="A1662" s="1138"/>
      <c r="B1662" s="417" t="s">
        <v>200</v>
      </c>
      <c r="C1662" s="1114" t="str">
        <f>'Class-9'!$CD$3</f>
        <v>SCIENCE</v>
      </c>
      <c r="D1662" s="1115"/>
      <c r="E1662" s="454">
        <f>IF($J1644="TC",0,IF($J1644="Nso",0,VLOOKUP($A1641,'Class-9'!$B$9:$FL$108,81,0)))</f>
        <v>0</v>
      </c>
      <c r="F1662" s="454">
        <f>IF($J1644="TC",0,IF($J1644="Nso",0,VLOOKUP($A1641,'Class-9'!$B$9:$FL$108,82,0)))</f>
        <v>0</v>
      </c>
      <c r="G1662" s="455">
        <f t="shared" si="164"/>
        <v>0</v>
      </c>
      <c r="H1662" s="456">
        <f>IF($J1644="TC",0,IF($J1644="Nso",0,VLOOKUP($A1641,'Class-9'!$B$9:$FL$108,84,0)))</f>
        <v>0</v>
      </c>
      <c r="I1662" s="454">
        <f>IF($J1644="TC",0,IF($J1644="Nso",0,VLOOKUP($A1641,'Class-9'!$B$9:$FL$108,85,0)))</f>
        <v>0</v>
      </c>
      <c r="J1662" s="455">
        <f t="shared" si="165"/>
        <v>0</v>
      </c>
      <c r="K1662" s="454">
        <f>IF($J1644="TC",0,IF($J1644="Nso",0,VLOOKUP($A1641,'Class-9'!$B$9:$FL$108,87,0)))</f>
        <v>0</v>
      </c>
      <c r="L1662" s="454">
        <f>IF($J1644="Nso",0,VLOOKUP($A1641,'Class-9'!$B$9:$FL$108,88,0))</f>
        <v>0</v>
      </c>
      <c r="M1662" s="455">
        <f t="shared" si="166"/>
        <v>0</v>
      </c>
      <c r="N1662" s="454">
        <f t="shared" si="167"/>
        <v>0</v>
      </c>
      <c r="O1662" s="459" t="str">
        <f>IF($J1644="TC",0,IF($J1644="Nso",0,VLOOKUP($A1641,'Class-9'!$B$9:$FL$108,94,0)))</f>
        <v/>
      </c>
    </row>
    <row r="1663" spans="1:15" ht="48" customHeight="1" thickBot="1">
      <c r="A1663" s="1138"/>
      <c r="B1663" s="417" t="s">
        <v>200</v>
      </c>
      <c r="C1663" s="1114" t="str">
        <f>'Class-9'!$CR$3</f>
        <v>SOCIAL SCIENCE</v>
      </c>
      <c r="D1663" s="1115"/>
      <c r="E1663" s="454">
        <f>IF($J1645="TC",0,IF($J1644="Nso",0,VLOOKUP($A1641,'Class-9'!$B$9:$FL$108,95,0)))</f>
        <v>0</v>
      </c>
      <c r="F1663" s="454">
        <f>IF($J1645="TC",0,IF($J1644="Nso",0,VLOOKUP($A1641,'Class-9'!$B$9:$FL$108,96,0)))</f>
        <v>0</v>
      </c>
      <c r="G1663" s="455">
        <f t="shared" si="164"/>
        <v>0</v>
      </c>
      <c r="H1663" s="456">
        <f>IF($J1645="TC",0,IF($J1644="Nso",0,VLOOKUP($A1641,'Class-9'!$B$9:$FL$108,98,0)))</f>
        <v>0</v>
      </c>
      <c r="I1663" s="454">
        <f>IF($J1645="TC",0,IF($J1644="Nso",0,VLOOKUP($A1641,'Class-9'!$B$9:$FL$108,99,0)))</f>
        <v>0</v>
      </c>
      <c r="J1663" s="455">
        <f t="shared" si="165"/>
        <v>0</v>
      </c>
      <c r="K1663" s="454">
        <f>IF($J1645="TC",0,IF($J1644="Nso",0,VLOOKUP($A1641,'Class-9'!$B$9:$FL$108,101,0)))</f>
        <v>0</v>
      </c>
      <c r="L1663" s="454">
        <f>IF($J1645="Nso",0,VLOOKUP($A1641,'Class-9'!$B$9:$FL$108,102,0))</f>
        <v>0</v>
      </c>
      <c r="M1663" s="455">
        <f t="shared" si="166"/>
        <v>0</v>
      </c>
      <c r="N1663" s="454">
        <f t="shared" si="167"/>
        <v>0</v>
      </c>
      <c r="O1663" s="459" t="str">
        <f>IF($J1645="TC",0,IF($J1644="Nso",0,VLOOKUP($A1641,'Class-9'!$B$9:$FL$108,108,0)))</f>
        <v/>
      </c>
    </row>
    <row r="1664" spans="1:15" ht="33.75" customHeight="1">
      <c r="A1664" s="1138"/>
      <c r="B1664" s="417" t="s">
        <v>200</v>
      </c>
      <c r="C1664" s="1116" t="s">
        <v>89</v>
      </c>
      <c r="D1664" s="1117"/>
      <c r="E1664" s="1118"/>
      <c r="F1664" s="1122" t="s">
        <v>90</v>
      </c>
      <c r="G1664" s="1123"/>
      <c r="H1664" s="1124" t="s">
        <v>91</v>
      </c>
      <c r="I1664" s="1125"/>
      <c r="J1664" s="1126" t="s">
        <v>47</v>
      </c>
      <c r="K1664" s="1127"/>
      <c r="L1664" s="415" t="s">
        <v>111</v>
      </c>
      <c r="M1664" s="1221" t="s">
        <v>45</v>
      </c>
      <c r="N1664" s="1222"/>
      <c r="O1664" s="416" t="s">
        <v>49</v>
      </c>
    </row>
    <row r="1665" spans="1:15" ht="33.75" customHeight="1" thickBot="1">
      <c r="A1665" s="1138"/>
      <c r="B1665" s="417" t="s">
        <v>200</v>
      </c>
      <c r="C1665" s="1119"/>
      <c r="D1665" s="1120"/>
      <c r="E1665" s="1121"/>
      <c r="F1665" s="1130">
        <f>IF($J1644="TC",0,IF($J1644="Nso",0,VLOOKUP($A1641,'Class-9'!$B$9:$FL$108,160,0)))</f>
        <v>0</v>
      </c>
      <c r="G1665" s="1131"/>
      <c r="H1665" s="1130">
        <f>IF($J1644="TC",0,IF($J1644="Nso",0,VLOOKUP($A1641,'Class-9'!$B$9:$FL$108,161,0)))</f>
        <v>0</v>
      </c>
      <c r="I1665" s="1131"/>
      <c r="J1665" s="1132">
        <f>IF($J1644="TC",0,IF($J1644="Nso",0,VLOOKUP($A1641,'Class-9'!$B$9:$FL$108,162,0)))</f>
        <v>0</v>
      </c>
      <c r="K1665" s="1133"/>
      <c r="L1665" s="259" t="str">
        <f>IF($J1644="TC",0,IF($J1644="Nso",0,VLOOKUP($A1641,'Class-9'!$B$9:$FL$108,163,0)))</f>
        <v/>
      </c>
      <c r="M1665" s="1223" t="str">
        <f>IF($J1644="TC","TC",IF($J1644="Nso","NSO",VLOOKUP($A1641,'Class-9'!$B$9:$FL$108,164,0)))</f>
        <v/>
      </c>
      <c r="N1665" s="1224"/>
      <c r="O1665" s="462" t="str">
        <f>IF($J1644="Nso",0,VLOOKUP($A1641,'Class-9'!$B$9:$FL$108,166,0))</f>
        <v/>
      </c>
    </row>
    <row r="1666" spans="1:15" ht="33.75" customHeight="1">
      <c r="A1666" s="1138"/>
      <c r="B1666" s="417" t="s">
        <v>200</v>
      </c>
      <c r="C1666" s="1061" t="s">
        <v>64</v>
      </c>
      <c r="D1666" s="1062"/>
      <c r="E1666" s="1062"/>
      <c r="F1666" s="1062"/>
      <c r="G1666" s="1062"/>
      <c r="H1666" s="1063"/>
      <c r="I1666" s="1064" t="s">
        <v>65</v>
      </c>
      <c r="J1666" s="1065"/>
      <c r="K1666" s="1065"/>
      <c r="L1666" s="460">
        <f>VLOOKUP($A1641,'Class-9'!$B$9:$FL$108,157,0)</f>
        <v>0</v>
      </c>
      <c r="M1666" s="1066" t="s">
        <v>121</v>
      </c>
      <c r="N1666" s="1067"/>
      <c r="O1666" s="1068"/>
    </row>
    <row r="1667" spans="1:15" ht="33.75" customHeight="1" thickBot="1">
      <c r="A1667" s="1138"/>
      <c r="B1667" s="417" t="s">
        <v>200</v>
      </c>
      <c r="C1667" s="1069" t="s">
        <v>60</v>
      </c>
      <c r="D1667" s="1070"/>
      <c r="E1667" s="1070"/>
      <c r="F1667" s="1071" t="s">
        <v>192</v>
      </c>
      <c r="G1667" s="1071"/>
      <c r="H1667" s="260" t="s">
        <v>53</v>
      </c>
      <c r="I1667" s="1072" t="s">
        <v>66</v>
      </c>
      <c r="J1667" s="1073"/>
      <c r="K1667" s="1073"/>
      <c r="L1667" s="461">
        <f>VLOOKUP($A1641,'Class-9'!$B$9:$FL$108,158,0)</f>
        <v>0</v>
      </c>
      <c r="M1667" s="1074" t="str">
        <f>IF($J1644="TC",0,IF($J1644="Nso",0,VLOOKUP($A1641,'Class-9'!$B$9:$FL$108,159,0)))</f>
        <v/>
      </c>
      <c r="N1667" s="1075"/>
      <c r="O1667" s="1076"/>
    </row>
    <row r="1668" spans="1:15" ht="33.75" customHeight="1">
      <c r="A1668" s="1138"/>
      <c r="B1668" s="417" t="s">
        <v>200</v>
      </c>
      <c r="C1668" s="1069"/>
      <c r="D1668" s="1070"/>
      <c r="E1668" s="1070"/>
      <c r="F1668" s="1071"/>
      <c r="G1668" s="1071"/>
      <c r="H1668" s="261" t="s">
        <v>119</v>
      </c>
      <c r="I1668" s="1077" t="s">
        <v>67</v>
      </c>
      <c r="J1668" s="1078"/>
      <c r="K1668" s="1078"/>
      <c r="L1668" s="1079">
        <f>IF($J1644="TC","Transferred",IF($J1644="Nso","NameSeparated",VLOOKUP($A1641,'Class-9'!$B$9:$FL$108,167,0)))</f>
        <v>0</v>
      </c>
      <c r="M1668" s="1079"/>
      <c r="N1668" s="1079"/>
      <c r="O1668" s="1080"/>
    </row>
    <row r="1669" spans="1:15" ht="33.75" customHeight="1">
      <c r="A1669" s="1138"/>
      <c r="B1669" s="417" t="s">
        <v>200</v>
      </c>
      <c r="C1669" s="1081" t="str">
        <f>'Class-9'!$DF$3</f>
        <v>Foundation Of Information Tech.</v>
      </c>
      <c r="D1669" s="1082"/>
      <c r="E1669" s="1083"/>
      <c r="F1669" s="1217" t="str">
        <f>IF($J1644="TC",0,IF($J1644="Nso",0,VLOOKUP($A1641,'Class-9'!$B$9:$GP$108,185,0)))</f>
        <v>0/200</v>
      </c>
      <c r="G1669" s="1217"/>
      <c r="H1669" s="463" t="str">
        <f>IF($J1644="TC",0,IF($J1644="Nso",0,VLOOKUP($A1641,'Class-9'!$B$9:$GP$108,120,0)))</f>
        <v/>
      </c>
      <c r="I1669" s="1085" t="s">
        <v>79</v>
      </c>
      <c r="J1669" s="1086"/>
      <c r="K1669" s="1086"/>
      <c r="L1669" s="1087">
        <f>'Class-9'!$T$2</f>
        <v>44676</v>
      </c>
      <c r="M1669" s="1088"/>
      <c r="N1669" s="1088"/>
      <c r="O1669" s="1089"/>
    </row>
    <row r="1670" spans="1:15" ht="33.75" customHeight="1">
      <c r="A1670" s="1138"/>
      <c r="B1670" s="417" t="s">
        <v>200</v>
      </c>
      <c r="C1670" s="1090" t="str">
        <f>'Class-9'!$DR$3</f>
        <v>Health &amp; Phy. Edu.</v>
      </c>
      <c r="D1670" s="1084"/>
      <c r="E1670" s="1084"/>
      <c r="F1670" s="1207" t="str">
        <f>IF($J1644="TC",0,IF($J1644="Nso",0,VLOOKUP($A1641,'Class-9'!$B$9:$GP$108,189,0)))</f>
        <v>0/200</v>
      </c>
      <c r="G1670" s="1208"/>
      <c r="H1670" s="463" t="str">
        <f>IF($J1644="TC",0,IF($J1644="Nso",0,VLOOKUP($A1641,'Class-9'!$B$9:$GP$108,132,0)))</f>
        <v/>
      </c>
      <c r="I1670" s="1091"/>
      <c r="J1670" s="1092"/>
      <c r="K1670" s="1092"/>
      <c r="L1670" s="1092"/>
      <c r="M1670" s="1092"/>
      <c r="N1670" s="1092"/>
      <c r="O1670" s="1093"/>
    </row>
    <row r="1671" spans="1:15" ht="33.75" customHeight="1">
      <c r="A1671" s="1138"/>
      <c r="B1671" s="417" t="s">
        <v>200</v>
      </c>
      <c r="C1671" s="1028" t="str">
        <f>'Class-9'!$ED$3</f>
        <v>S.U.P.W.</v>
      </c>
      <c r="D1671" s="1029"/>
      <c r="E1671" s="1029"/>
      <c r="F1671" s="1207" t="str">
        <f>IF($J1644="TC",0,IF($J1644="Nso",0,VLOOKUP($A1641,'Class-9'!$B$9:$GP$108,193,0)))</f>
        <v>0/100</v>
      </c>
      <c r="G1671" s="1208"/>
      <c r="H1671" s="463" t="str">
        <f>IF($J1644="TC",0,IF($J1644="Nso",0,VLOOKUP($A1641,'Class-9'!$B$9:$GP$108,138,0)))</f>
        <v/>
      </c>
      <c r="I1671" s="1094"/>
      <c r="J1671" s="1095"/>
      <c r="K1671" s="1095"/>
      <c r="L1671" s="1095"/>
      <c r="M1671" s="1095"/>
      <c r="N1671" s="1095"/>
      <c r="O1671" s="1096"/>
    </row>
    <row r="1672" spans="1:15" ht="33.75" customHeight="1">
      <c r="A1672" s="1138"/>
      <c r="B1672" s="417" t="s">
        <v>200</v>
      </c>
      <c r="C1672" s="1028" t="str">
        <f>'Class-9'!$EJ$3</f>
        <v>ART EDUCATION</v>
      </c>
      <c r="D1672" s="1029"/>
      <c r="E1672" s="1029"/>
      <c r="F1672" s="1207" t="str">
        <f>IF($J1643="TC",0,IF($J1643="Nso",0,VLOOKUP($A1641,'Class-9'!$B$9:$GP$108,197,0)))</f>
        <v>0/100</v>
      </c>
      <c r="G1672" s="1208"/>
      <c r="H1672" s="463" t="str">
        <f>IF($J1643="TC",0,IF($J1643="Nso",0,VLOOKUP($A1641,'Class-9'!$B$9:$GP$108,144,0)))</f>
        <v/>
      </c>
      <c r="I1672" s="1032" t="s">
        <v>92</v>
      </c>
      <c r="J1672" s="1033"/>
      <c r="K1672" s="1033"/>
      <c r="L1672" s="1033"/>
      <c r="M1672" s="1033"/>
      <c r="N1672" s="1033"/>
      <c r="O1672" s="1034"/>
    </row>
    <row r="1673" spans="1:15" ht="33.75" customHeight="1" thickBot="1">
      <c r="A1673" s="1138"/>
      <c r="B1673" s="417" t="s">
        <v>200</v>
      </c>
      <c r="C1673" s="1035" t="str">
        <f>'Class-9'!$EP$3</f>
        <v>H &amp; C RAJ</v>
      </c>
      <c r="D1673" s="1036"/>
      <c r="E1673" s="1036"/>
      <c r="F1673" s="1209" t="str">
        <f>IF($J1644="TC",0,IF($J1644="Nso",0,VLOOKUP($A1641,'Class-9'!$B$9:$GU$108,201,0)))</f>
        <v>0/200</v>
      </c>
      <c r="G1673" s="1210"/>
      <c r="H1673" s="464" t="str">
        <f>IF($J1644="TC",0,IF($J1644="Nso",0,VLOOKUP($A1641,'Class-9'!$B$9:$GU$108,156,0)))</f>
        <v/>
      </c>
      <c r="I1673" s="1032" t="s">
        <v>73</v>
      </c>
      <c r="J1673" s="1033"/>
      <c r="K1673" s="1033"/>
      <c r="L1673" s="1033"/>
      <c r="M1673" s="1033"/>
      <c r="N1673" s="1033"/>
      <c r="O1673" s="1034"/>
    </row>
    <row r="1674" spans="1:15" ht="33.75" customHeight="1">
      <c r="A1674" s="1138"/>
      <c r="B1674" s="417" t="s">
        <v>200</v>
      </c>
      <c r="C1674" s="1046" t="s">
        <v>204</v>
      </c>
      <c r="D1674" s="1047"/>
      <c r="E1674" s="1048"/>
      <c r="F1674" s="1211" t="s">
        <v>205</v>
      </c>
      <c r="G1674" s="1212"/>
      <c r="H1674" s="465" t="s">
        <v>34</v>
      </c>
      <c r="I1674" s="1039" t="s">
        <v>74</v>
      </c>
      <c r="J1674" s="1033"/>
      <c r="K1674" s="1033"/>
      <c r="L1674" s="1033"/>
      <c r="M1674" s="1033"/>
      <c r="N1674" s="1033"/>
      <c r="O1674" s="1034"/>
    </row>
    <row r="1675" spans="1:15" ht="33.75" customHeight="1">
      <c r="A1675" s="1138"/>
      <c r="B1675" s="417" t="s">
        <v>200</v>
      </c>
      <c r="C1675" s="1049"/>
      <c r="D1675" s="1050"/>
      <c r="E1675" s="1051"/>
      <c r="F1675" s="1213" t="s">
        <v>206</v>
      </c>
      <c r="G1675" s="1214"/>
      <c r="H1675" s="466" t="s">
        <v>203</v>
      </c>
      <c r="I1675" s="1040" t="s">
        <v>75</v>
      </c>
      <c r="J1675" s="1041"/>
      <c r="K1675" s="1041"/>
      <c r="L1675" s="1041"/>
      <c r="M1675" s="1041"/>
      <c r="N1675" s="1041"/>
      <c r="O1675" s="1042"/>
    </row>
    <row r="1676" spans="1:15" ht="33.75" customHeight="1">
      <c r="A1676" s="1138"/>
      <c r="B1676" s="417" t="s">
        <v>200</v>
      </c>
      <c r="C1676" s="1049"/>
      <c r="D1676" s="1050"/>
      <c r="E1676" s="1051"/>
      <c r="F1676" s="1213" t="s">
        <v>210</v>
      </c>
      <c r="G1676" s="1214"/>
      <c r="H1676" s="466" t="s">
        <v>68</v>
      </c>
      <c r="I1676" s="1043"/>
      <c r="J1676" s="1044"/>
      <c r="K1676" s="1044"/>
      <c r="L1676" s="1044"/>
      <c r="M1676" s="1044"/>
      <c r="N1676" s="1044"/>
      <c r="O1676" s="1045"/>
    </row>
    <row r="1677" spans="1:15" ht="33.75" customHeight="1">
      <c r="A1677" s="1138"/>
      <c r="B1677" s="417" t="s">
        <v>200</v>
      </c>
      <c r="C1677" s="1049"/>
      <c r="D1677" s="1050"/>
      <c r="E1677" s="1051"/>
      <c r="F1677" s="1213" t="s">
        <v>211</v>
      </c>
      <c r="G1677" s="1214"/>
      <c r="H1677" s="466" t="s">
        <v>69</v>
      </c>
      <c r="I1677" s="1043"/>
      <c r="J1677" s="1044"/>
      <c r="K1677" s="1044"/>
      <c r="L1677" s="1044"/>
      <c r="M1677" s="1044"/>
      <c r="N1677" s="1044"/>
      <c r="O1677" s="1045"/>
    </row>
    <row r="1678" spans="1:15" ht="33.75" customHeight="1">
      <c r="A1678" s="1138"/>
      <c r="B1678" s="417" t="s">
        <v>200</v>
      </c>
      <c r="C1678" s="1049"/>
      <c r="D1678" s="1050"/>
      <c r="E1678" s="1051"/>
      <c r="F1678" s="1213" t="s">
        <v>120</v>
      </c>
      <c r="G1678" s="1214"/>
      <c r="H1678" s="466" t="s">
        <v>71</v>
      </c>
      <c r="I1678" s="1022" t="s">
        <v>93</v>
      </c>
      <c r="J1678" s="1023"/>
      <c r="K1678" s="1023"/>
      <c r="L1678" s="1023"/>
      <c r="M1678" s="1023"/>
      <c r="N1678" s="1023"/>
      <c r="O1678" s="1024"/>
    </row>
    <row r="1679" spans="1:15" ht="33.75" customHeight="1" thickBot="1">
      <c r="A1679" s="1138"/>
      <c r="B1679" s="418" t="s">
        <v>200</v>
      </c>
      <c r="C1679" s="1052"/>
      <c r="D1679" s="1053"/>
      <c r="E1679" s="1054"/>
      <c r="F1679" s="1215" t="s">
        <v>208</v>
      </c>
      <c r="G1679" s="1216"/>
      <c r="H1679" s="467" t="s">
        <v>70</v>
      </c>
      <c r="I1679" s="1025"/>
      <c r="J1679" s="1026"/>
      <c r="K1679" s="1026"/>
      <c r="L1679" s="1026"/>
      <c r="M1679" s="1026"/>
      <c r="N1679" s="1026"/>
      <c r="O1679" s="1027"/>
    </row>
    <row r="1680" spans="1:15" ht="121.5" customHeight="1" thickTop="1">
      <c r="A1680" s="437" t="s">
        <v>191</v>
      </c>
    </row>
    <row r="1681" spans="1:16" ht="24.75" customHeight="1" thickBot="1">
      <c r="A1681" s="471">
        <f>A1641+1</f>
        <v>43</v>
      </c>
      <c r="B1681" s="1137" t="s">
        <v>56</v>
      </c>
      <c r="C1681" s="1137"/>
      <c r="D1681" s="1137"/>
      <c r="E1681" s="1137"/>
      <c r="F1681" s="1137"/>
      <c r="G1681" s="1137"/>
      <c r="H1681" s="1137"/>
      <c r="I1681" s="1137"/>
      <c r="J1681" s="1137"/>
      <c r="K1681" s="1137"/>
      <c r="L1681" s="1137"/>
      <c r="M1681" s="1137"/>
      <c r="N1681" s="1137"/>
      <c r="O1681" s="1137"/>
    </row>
    <row r="1682" spans="1:16" s="430" customFormat="1" ht="66" customHeight="1" thickTop="1">
      <c r="A1682" s="1138"/>
      <c r="B1682" s="1139"/>
      <c r="C1682" s="1140"/>
      <c r="D1682" s="1225" t="str">
        <f>Master!$E$8</f>
        <v>Govt. Sr. Secondary School Raimalwada</v>
      </c>
      <c r="E1682" s="1226"/>
      <c r="F1682" s="1226"/>
      <c r="G1682" s="1226"/>
      <c r="H1682" s="1226"/>
      <c r="I1682" s="1226"/>
      <c r="J1682" s="1226"/>
      <c r="K1682" s="1226"/>
      <c r="L1682" s="1226"/>
      <c r="M1682" s="1226"/>
      <c r="N1682" s="1226"/>
      <c r="O1682" s="1227"/>
    </row>
    <row r="1683" spans="1:16" ht="26.25" customHeight="1" thickBot="1">
      <c r="A1683" s="1138"/>
      <c r="B1683" s="1141"/>
      <c r="C1683" s="1142"/>
      <c r="D1683" s="1146" t="str">
        <f>Master!$E$11</f>
        <v>P.S.-Bapini (Jodhpur)</v>
      </c>
      <c r="E1683" s="1147"/>
      <c r="F1683" s="1147"/>
      <c r="G1683" s="1147"/>
      <c r="H1683" s="1147"/>
      <c r="I1683" s="1147"/>
      <c r="J1683" s="1147"/>
      <c r="K1683" s="1147"/>
      <c r="L1683" s="1147"/>
      <c r="M1683" s="1147"/>
      <c r="N1683" s="1147"/>
      <c r="O1683" s="1148"/>
    </row>
    <row r="1684" spans="1:16" ht="21.75" customHeight="1">
      <c r="A1684" s="1138"/>
      <c r="B1684" s="262"/>
      <c r="C1684" s="1149" t="s">
        <v>183</v>
      </c>
      <c r="D1684" s="1150"/>
      <c r="E1684" s="1150"/>
      <c r="F1684" s="1150"/>
      <c r="G1684" s="1151"/>
      <c r="H1684" s="1158" t="s">
        <v>156</v>
      </c>
      <c r="I1684" s="1158"/>
      <c r="J1684" s="1161">
        <f>VLOOKUP($A1681,'Class-9'!$B$9:$K$108,6)</f>
        <v>0</v>
      </c>
      <c r="K1684" s="1162"/>
      <c r="L1684" s="1167" t="s">
        <v>76</v>
      </c>
      <c r="M1684" s="1168"/>
      <c r="N1684" s="1169" t="str">
        <f>Master!$E$14</f>
        <v>08151106901</v>
      </c>
      <c r="O1684" s="1170"/>
    </row>
    <row r="1685" spans="1:16" ht="21.75" customHeight="1">
      <c r="A1685" s="1138"/>
      <c r="B1685" s="37"/>
      <c r="C1685" s="1152"/>
      <c r="D1685" s="1153"/>
      <c r="E1685" s="1153"/>
      <c r="F1685" s="1153"/>
      <c r="G1685" s="1154"/>
      <c r="H1685" s="1159"/>
      <c r="I1685" s="1159"/>
      <c r="J1685" s="1163"/>
      <c r="K1685" s="1164"/>
      <c r="L1685" s="1171" t="s">
        <v>72</v>
      </c>
      <c r="M1685" s="1172"/>
      <c r="N1685" s="1172"/>
      <c r="O1685" s="1173"/>
      <c r="P1685" s="104" t="s">
        <v>191</v>
      </c>
    </row>
    <row r="1686" spans="1:16" ht="21.75" customHeight="1" thickBot="1">
      <c r="A1686" s="1138"/>
      <c r="B1686" s="37"/>
      <c r="C1686" s="1155"/>
      <c r="D1686" s="1156"/>
      <c r="E1686" s="1156"/>
      <c r="F1686" s="1156"/>
      <c r="G1686" s="1157"/>
      <c r="H1686" s="1160"/>
      <c r="I1686" s="1160"/>
      <c r="J1686" s="1165"/>
      <c r="K1686" s="1166"/>
      <c r="L1686" s="1174" t="s">
        <v>57</v>
      </c>
      <c r="M1686" s="1175"/>
      <c r="N1686" s="1176" t="str">
        <f>Master!$E$6</f>
        <v>2021-22</v>
      </c>
      <c r="O1686" s="1177"/>
    </row>
    <row r="1687" spans="1:16" ht="33.75" customHeight="1">
      <c r="A1687" s="1138"/>
      <c r="B1687" s="417" t="s">
        <v>200</v>
      </c>
      <c r="C1687" s="1228" t="s">
        <v>22</v>
      </c>
      <c r="D1687" s="1229"/>
      <c r="E1687" s="1229"/>
      <c r="F1687" s="1230"/>
      <c r="G1687" s="438" t="s">
        <v>181</v>
      </c>
      <c r="H1687" s="1231">
        <f>VLOOKUP($A1681,'Class-9'!$B$9:$FL$108,4,0)</f>
        <v>0</v>
      </c>
      <c r="I1687" s="1231"/>
      <c r="J1687" s="1231"/>
      <c r="K1687" s="1231"/>
      <c r="L1687" s="1231"/>
      <c r="M1687" s="1231"/>
      <c r="N1687" s="1231"/>
      <c r="O1687" s="1232"/>
    </row>
    <row r="1688" spans="1:16" ht="33.75" customHeight="1">
      <c r="A1688" s="1138"/>
      <c r="B1688" s="417" t="s">
        <v>200</v>
      </c>
      <c r="C1688" s="1233" t="s">
        <v>24</v>
      </c>
      <c r="D1688" s="1234"/>
      <c r="E1688" s="1234"/>
      <c r="F1688" s="1235"/>
      <c r="G1688" s="439" t="s">
        <v>181</v>
      </c>
      <c r="H1688" s="1236">
        <f>VLOOKUP($A1681,'Class-9'!$B$9:$FL$108,7,0)</f>
        <v>0</v>
      </c>
      <c r="I1688" s="1236"/>
      <c r="J1688" s="1236"/>
      <c r="K1688" s="1236"/>
      <c r="L1688" s="1236"/>
      <c r="M1688" s="1236"/>
      <c r="N1688" s="1236"/>
      <c r="O1688" s="1237"/>
    </row>
    <row r="1689" spans="1:16" ht="33.75" customHeight="1">
      <c r="A1689" s="1138"/>
      <c r="B1689" s="417" t="s">
        <v>200</v>
      </c>
      <c r="C1689" s="1233" t="s">
        <v>25</v>
      </c>
      <c r="D1689" s="1234"/>
      <c r="E1689" s="1234"/>
      <c r="F1689" s="1235"/>
      <c r="G1689" s="439" t="s">
        <v>181</v>
      </c>
      <c r="H1689" s="1236">
        <f>VLOOKUP($A1681,'Class-9'!$B$9:$FL$108,8,0)</f>
        <v>0</v>
      </c>
      <c r="I1689" s="1236"/>
      <c r="J1689" s="1236"/>
      <c r="K1689" s="1236"/>
      <c r="L1689" s="1236"/>
      <c r="M1689" s="1236"/>
      <c r="N1689" s="1236"/>
      <c r="O1689" s="1237"/>
    </row>
    <row r="1690" spans="1:16" ht="33.75" customHeight="1">
      <c r="A1690" s="1138"/>
      <c r="B1690" s="417" t="s">
        <v>200</v>
      </c>
      <c r="C1690" s="1233" t="s">
        <v>58</v>
      </c>
      <c r="D1690" s="1234"/>
      <c r="E1690" s="1234"/>
      <c r="F1690" s="1235"/>
      <c r="G1690" s="439" t="s">
        <v>181</v>
      </c>
      <c r="H1690" s="1236">
        <f>VLOOKUP($A1681,'Class-9'!$B$9:$FL$108,9,0)</f>
        <v>0</v>
      </c>
      <c r="I1690" s="1236"/>
      <c r="J1690" s="1236"/>
      <c r="K1690" s="1236"/>
      <c r="L1690" s="1236"/>
      <c r="M1690" s="1236"/>
      <c r="N1690" s="1236"/>
      <c r="O1690" s="1237"/>
    </row>
    <row r="1691" spans="1:16" ht="33.75" customHeight="1">
      <c r="A1691" s="1138"/>
      <c r="B1691" s="417" t="s">
        <v>200</v>
      </c>
      <c r="C1691" s="1233" t="s">
        <v>59</v>
      </c>
      <c r="D1691" s="1234"/>
      <c r="E1691" s="1234"/>
      <c r="F1691" s="1235"/>
      <c r="G1691" s="439" t="s">
        <v>181</v>
      </c>
      <c r="H1691" s="1238" t="str">
        <f>CONCATENATE('Class-9'!$G$4,'Class-9'!$J$4)</f>
        <v>9(A)</v>
      </c>
      <c r="I1691" s="1236"/>
      <c r="J1691" s="1236"/>
      <c r="K1691" s="1236"/>
      <c r="L1691" s="1236"/>
      <c r="M1691" s="1236"/>
      <c r="N1691" s="1236"/>
      <c r="O1691" s="1237"/>
    </row>
    <row r="1692" spans="1:16" ht="33.75" customHeight="1" thickBot="1">
      <c r="A1692" s="1138"/>
      <c r="B1692" s="417" t="s">
        <v>200</v>
      </c>
      <c r="C1692" s="1239" t="s">
        <v>27</v>
      </c>
      <c r="D1692" s="1240"/>
      <c r="E1692" s="1240"/>
      <c r="F1692" s="1241"/>
      <c r="G1692" s="440" t="s">
        <v>181</v>
      </c>
      <c r="H1692" s="1242">
        <f>VLOOKUP($A1681,'Class-9'!$B$9:$FL$108,10,0)</f>
        <v>0</v>
      </c>
      <c r="I1692" s="1242"/>
      <c r="J1692" s="1242"/>
      <c r="K1692" s="1242"/>
      <c r="L1692" s="1242"/>
      <c r="M1692" s="1242"/>
      <c r="N1692" s="1242"/>
      <c r="O1692" s="1243"/>
    </row>
    <row r="1693" spans="1:16" ht="33.75" customHeight="1">
      <c r="A1693" s="1138"/>
      <c r="B1693" s="417" t="s">
        <v>200</v>
      </c>
      <c r="C1693" s="1244" t="s">
        <v>60</v>
      </c>
      <c r="D1693" s="1245"/>
      <c r="E1693" s="1248" t="s">
        <v>81</v>
      </c>
      <c r="F1693" s="1248" t="s">
        <v>82</v>
      </c>
      <c r="G1693" s="1250" t="s">
        <v>32</v>
      </c>
      <c r="H1693" s="1252" t="s">
        <v>61</v>
      </c>
      <c r="I1693" s="1252"/>
      <c r="J1693" s="1253"/>
      <c r="K1693" s="1254" t="s">
        <v>97</v>
      </c>
      <c r="L1693" s="1255"/>
      <c r="M1693" s="1256"/>
      <c r="N1693" s="1248" t="s">
        <v>88</v>
      </c>
      <c r="O1693" s="1218" t="s">
        <v>118</v>
      </c>
    </row>
    <row r="1694" spans="1:16" ht="33.75" customHeight="1">
      <c r="A1694" s="1138"/>
      <c r="B1694" s="417" t="s">
        <v>200</v>
      </c>
      <c r="C1694" s="1246"/>
      <c r="D1694" s="1247"/>
      <c r="E1694" s="1249"/>
      <c r="F1694" s="1249"/>
      <c r="G1694" s="1251"/>
      <c r="H1694" s="468" t="s">
        <v>31</v>
      </c>
      <c r="I1694" s="470" t="s">
        <v>194</v>
      </c>
      <c r="J1694" s="469" t="s">
        <v>32</v>
      </c>
      <c r="K1694" s="468" t="s">
        <v>31</v>
      </c>
      <c r="L1694" s="470" t="s">
        <v>194</v>
      </c>
      <c r="M1694" s="469" t="s">
        <v>32</v>
      </c>
      <c r="N1694" s="1249"/>
      <c r="O1694" s="1219"/>
    </row>
    <row r="1695" spans="1:16" ht="48" customHeight="1" thickBot="1">
      <c r="A1695" s="1138"/>
      <c r="B1695" s="417" t="s">
        <v>200</v>
      </c>
      <c r="C1695" s="1102" t="s">
        <v>62</v>
      </c>
      <c r="D1695" s="1103"/>
      <c r="E1695" s="441">
        <f>'Class-9'!$L$7</f>
        <v>10</v>
      </c>
      <c r="F1695" s="441">
        <f>'Class-9'!$M$7</f>
        <v>10</v>
      </c>
      <c r="G1695" s="442">
        <f>SUM(E1695:F1695)</f>
        <v>20</v>
      </c>
      <c r="H1695" s="441">
        <f>'Class-9'!$O$7</f>
        <v>24</v>
      </c>
      <c r="I1695" s="441">
        <f>'Class-9'!$P$7</f>
        <v>6</v>
      </c>
      <c r="J1695" s="442">
        <f>SUM(H1695:I1695)</f>
        <v>30</v>
      </c>
      <c r="K1695" s="441">
        <f>'Class-9'!$R$7</f>
        <v>40</v>
      </c>
      <c r="L1695" s="441">
        <f>'Class-9'!$S$7</f>
        <v>10</v>
      </c>
      <c r="M1695" s="442">
        <f>SUM(K1695:L1695)</f>
        <v>50</v>
      </c>
      <c r="N1695" s="441">
        <f>SUM(G1695,J1695,M1695)</f>
        <v>100</v>
      </c>
      <c r="O1695" s="1220"/>
    </row>
    <row r="1696" spans="1:16" ht="48" customHeight="1">
      <c r="A1696" s="1138"/>
      <c r="B1696" s="417" t="s">
        <v>200</v>
      </c>
      <c r="C1696" s="1104" t="str">
        <f>'Class-9'!$L$3</f>
        <v>HINDI</v>
      </c>
      <c r="D1696" s="1105"/>
      <c r="E1696" s="443">
        <f>IF($J1684="TC",0,IF($J1684="Nso",0,VLOOKUP($A1681,'Class-9'!$B$9:$FL$108,11,0)))</f>
        <v>0</v>
      </c>
      <c r="F1696" s="443">
        <f>IF($J1684="TC",0,IF($J1684="Nso",0,VLOOKUP($A1681,'Class-9'!$B$9:$FL$108,12,0)))</f>
        <v>0</v>
      </c>
      <c r="G1696" s="444">
        <f t="shared" ref="G1696:G1703" si="168">SUM(E1696:F1696)</f>
        <v>0</v>
      </c>
      <c r="H1696" s="443">
        <f>IF($J1684="TC",0,IF($J1684="Nso",0,VLOOKUP($A1681,'Class-9'!$B$9:$FL$108,14,0)))</f>
        <v>0</v>
      </c>
      <c r="I1696" s="443">
        <f>IF($J1684="TC",0,IF($J1684="Nso",0,VLOOKUP($A1681,'Class-9'!$B$9:$FL$108,15,0)))</f>
        <v>0</v>
      </c>
      <c r="J1696" s="444">
        <f t="shared" ref="J1696:J1703" si="169">SUM(H1696:I1696)</f>
        <v>0</v>
      </c>
      <c r="K1696" s="443">
        <f>IF($J1684="TC",0,IF($J1684="Nso",0,VLOOKUP($A1681,'Class-9'!$B$9:$FL$108,17,0)))</f>
        <v>0</v>
      </c>
      <c r="L1696" s="443">
        <f>IF($J1684="Nso",0,VLOOKUP($A1681,'Class-9'!$B$9:$FL$108,18,0))</f>
        <v>0</v>
      </c>
      <c r="M1696" s="444">
        <f t="shared" ref="M1696:M1703" si="170">SUM(K1696:L1696)</f>
        <v>0</v>
      </c>
      <c r="N1696" s="443">
        <f t="shared" ref="N1696:N1703" si="171">SUM(G1696,J1696,M1696)</f>
        <v>0</v>
      </c>
      <c r="O1696" s="457" t="str">
        <f>IF($J1684="TC",0,IF($J1684="Nso",0,VLOOKUP($A1681,'Class-9'!$B$9:$FL$108,24,0)))</f>
        <v/>
      </c>
    </row>
    <row r="1697" spans="1:15" ht="48" customHeight="1" thickBot="1">
      <c r="A1697" s="1138"/>
      <c r="B1697" s="417" t="s">
        <v>200</v>
      </c>
      <c r="C1697" s="1106" t="str">
        <f>'Class-9'!$Z$3</f>
        <v>ENGLISH</v>
      </c>
      <c r="D1697" s="1107"/>
      <c r="E1697" s="445">
        <f>IF($J1684="TC",0,IF($J1684="Nso",0,VLOOKUP($A1681,'Class-9'!$B$9:$FL$108,25,0)))</f>
        <v>0</v>
      </c>
      <c r="F1697" s="445">
        <f>IF($J1684="TC",0,IF($J1684="Nso",0,VLOOKUP($A1681,'Class-9'!$B$9:$FL$108,26,0)))</f>
        <v>0</v>
      </c>
      <c r="G1697" s="446">
        <f t="shared" si="168"/>
        <v>0</v>
      </c>
      <c r="H1697" s="447">
        <f>IF($J1684="TC",0,IF($J1684="Nso",0,VLOOKUP($A1681,'Class-9'!$B$9:$FL$108,28,0)))</f>
        <v>0</v>
      </c>
      <c r="I1697" s="445">
        <f>IF($J1684="TC",0,IF($J1684="Nso",0,VLOOKUP($A1681,'Class-9'!$B$9:$FL$108,29,0)))</f>
        <v>0</v>
      </c>
      <c r="J1697" s="446">
        <f t="shared" si="169"/>
        <v>0</v>
      </c>
      <c r="K1697" s="445">
        <f>IF($J1684="TC",0,IF($J1684="Nso",0,VLOOKUP($A1681,'Class-9'!$B$9:$FL$108,31,0)))</f>
        <v>0</v>
      </c>
      <c r="L1697" s="445">
        <f>IF($J1684="Nso",0,VLOOKUP($A1681,'Class-9'!$B$9:$FL$108,32,0))</f>
        <v>0</v>
      </c>
      <c r="M1697" s="446">
        <f t="shared" si="170"/>
        <v>0</v>
      </c>
      <c r="N1697" s="445">
        <f t="shared" si="171"/>
        <v>0</v>
      </c>
      <c r="O1697" s="458" t="str">
        <f>IF($J1684="TC",0,IF($J1684="Nso",0,VLOOKUP($A1681,'Class-9'!$B$9:$FL$108,38,0)))</f>
        <v/>
      </c>
    </row>
    <row r="1698" spans="1:15" ht="48" customHeight="1" thickBot="1">
      <c r="A1698" s="1138"/>
      <c r="B1698" s="417" t="s">
        <v>200</v>
      </c>
      <c r="C1698" s="1108" t="s">
        <v>62</v>
      </c>
      <c r="D1698" s="1109"/>
      <c r="E1698" s="448">
        <f>'Class-9'!$AN$7</f>
        <v>20</v>
      </c>
      <c r="F1698" s="448">
        <f>'Class-9'!$AO$7</f>
        <v>20</v>
      </c>
      <c r="G1698" s="449">
        <f t="shared" si="168"/>
        <v>40</v>
      </c>
      <c r="H1698" s="448">
        <f>'Class-9'!$AQ$7</f>
        <v>48</v>
      </c>
      <c r="I1698" s="448">
        <f>'Class-9'!$AR$7</f>
        <v>12</v>
      </c>
      <c r="J1698" s="449">
        <f t="shared" si="169"/>
        <v>60</v>
      </c>
      <c r="K1698" s="448">
        <f>'Class-9'!$AT$7</f>
        <v>80</v>
      </c>
      <c r="L1698" s="448">
        <f>'Class-9'!$AU$7</f>
        <v>20</v>
      </c>
      <c r="M1698" s="449">
        <f t="shared" si="170"/>
        <v>100</v>
      </c>
      <c r="N1698" s="448">
        <f t="shared" si="171"/>
        <v>200</v>
      </c>
      <c r="O1698" s="427" t="s">
        <v>201</v>
      </c>
    </row>
    <row r="1699" spans="1:15" ht="48" customHeight="1">
      <c r="A1699" s="1138"/>
      <c r="B1699" s="417" t="s">
        <v>200</v>
      </c>
      <c r="C1699" s="1110" t="str">
        <f>'Class-9'!$AN$3</f>
        <v>SANSKRIT-I</v>
      </c>
      <c r="D1699" s="1111"/>
      <c r="E1699" s="443">
        <f>IF($J1684="TC",0,IF($J1684="Nso",0,VLOOKUP($A1681,'Class-9'!$B$9:$FL$108,39,0)))</f>
        <v>0</v>
      </c>
      <c r="F1699" s="443">
        <f>IF($J1684="TC",0,IF($J1684="TC",0,IF($J1684="Nso",0,VLOOKUP($A1681,'Class-9'!$B$9:$FL$108,40,0))))</f>
        <v>0</v>
      </c>
      <c r="G1699" s="450">
        <f t="shared" si="168"/>
        <v>0</v>
      </c>
      <c r="H1699" s="451">
        <f>IF($J1684="TC",0,IF($J1684="Nso",0,VLOOKUP($A1681,'Class-9'!$B$9:$FL$108,42,0)))</f>
        <v>0</v>
      </c>
      <c r="I1699" s="443">
        <f>IF($J1684="TC",0,IF($J1684="Nso",0,VLOOKUP($A1681,'Class-9'!$B$9:$FL$108,43,0)))</f>
        <v>0</v>
      </c>
      <c r="J1699" s="450">
        <f t="shared" si="169"/>
        <v>0</v>
      </c>
      <c r="K1699" s="443">
        <f>IF($J1684="TC",0,IF($J1684="Nso",0,VLOOKUP($A1681,'Class-9'!$B$9:$FL$108,45,0)))</f>
        <v>0</v>
      </c>
      <c r="L1699" s="443">
        <f>IF($J1684="Nso",0,VLOOKUP($A1681,'Class-9'!$B$9:$FL$108,46,0))</f>
        <v>0</v>
      </c>
      <c r="M1699" s="450">
        <f t="shared" si="170"/>
        <v>0</v>
      </c>
      <c r="N1699" s="443">
        <f t="shared" si="171"/>
        <v>0</v>
      </c>
      <c r="O1699" s="457" t="str">
        <f>IF($J1684="TC",0,IF($J1684="Nso",0,VLOOKUP($A1681,'Class-9'!$B$9:$FL$108,52,0)))</f>
        <v/>
      </c>
    </row>
    <row r="1700" spans="1:15" ht="48" customHeight="1">
      <c r="A1700" s="1138"/>
      <c r="B1700" s="417" t="s">
        <v>200</v>
      </c>
      <c r="C1700" s="1112" t="str">
        <f>'Class-9'!$BB$3</f>
        <v>SANSKRIT-II</v>
      </c>
      <c r="D1700" s="1113"/>
      <c r="E1700" s="443">
        <f>IF($J1684="TC",0,IF($J1684="Nso",0,VLOOKUP($A1681,'Class-9'!$B$9:$FL$108,53,0)))</f>
        <v>0</v>
      </c>
      <c r="F1700" s="443">
        <f>IF($J1684="TC",0,IF($J1684="Nso",0,VLOOKUP($A1681,'Class-9'!$B$9:$FL$108,54,0)))</f>
        <v>0</v>
      </c>
      <c r="G1700" s="452">
        <f t="shared" si="168"/>
        <v>0</v>
      </c>
      <c r="H1700" s="453">
        <f>IF($J1684="TC",0,IF($J1684="Nso",0,VLOOKUP($A1681,'Class-9'!$B$9:$FL$108,56,0)))</f>
        <v>0</v>
      </c>
      <c r="I1700" s="443">
        <f>IF($J1684="TC",0,IF($J1684="Nso",0,VLOOKUP($A1681,'Class-9'!$B$9:$FL$108,57,0)))</f>
        <v>0</v>
      </c>
      <c r="J1700" s="452">
        <f t="shared" si="169"/>
        <v>0</v>
      </c>
      <c r="K1700" s="443">
        <f>IF($J1684="TC",0,IF($J1684="Nso",0,VLOOKUP($A1681,'Class-9'!$B$9:$FL$108,59,0)))</f>
        <v>0</v>
      </c>
      <c r="L1700" s="443">
        <f>IF($J1684="Nso",0,VLOOKUP($A1681,'Class-9'!$B$9:$FL$108,60,0))</f>
        <v>0</v>
      </c>
      <c r="M1700" s="452">
        <f t="shared" si="170"/>
        <v>0</v>
      </c>
      <c r="N1700" s="443">
        <f t="shared" si="171"/>
        <v>0</v>
      </c>
      <c r="O1700" s="457" t="str">
        <f>IF($J1684="TC",0,IF($J1684="Nso",0,VLOOKUP($A1681,'Class-9'!$B$9:$FL$108,66,0)))</f>
        <v/>
      </c>
    </row>
    <row r="1701" spans="1:15" ht="48" customHeight="1">
      <c r="A1701" s="1138"/>
      <c r="B1701" s="417" t="s">
        <v>200</v>
      </c>
      <c r="C1701" s="1112" t="str">
        <f>'Class-9'!$BP$3</f>
        <v>MATHEMATICS</v>
      </c>
      <c r="D1701" s="1113"/>
      <c r="E1701" s="443">
        <f>IF($J1684="TC",0,IF($J1684="Nso",0,VLOOKUP($A1681,'Class-9'!$B$9:$FL$108,67,0)))</f>
        <v>0</v>
      </c>
      <c r="F1701" s="443">
        <f>IF($J1684="TC",0,IF($J1684="Nso",0,VLOOKUP($A1681,'Class-9'!$B$9:$FL$108,68,0)))</f>
        <v>0</v>
      </c>
      <c r="G1701" s="452">
        <f t="shared" si="168"/>
        <v>0</v>
      </c>
      <c r="H1701" s="453">
        <f>IF($J1684="TC",0,IF($J1684="Nso",0,VLOOKUP($A1681,'Class-9'!$B$9:$FL$108,70,0)))</f>
        <v>0</v>
      </c>
      <c r="I1701" s="443">
        <f>IF($J1684="TC",0,IF($J1684="Nso",0,VLOOKUP($A1681,'Class-9'!$B$9:$FL$108,71,0)))</f>
        <v>0</v>
      </c>
      <c r="J1701" s="452">
        <f t="shared" si="169"/>
        <v>0</v>
      </c>
      <c r="K1701" s="443">
        <f>IF($J1684="TC",0,IF($J1684="Nso",0,VLOOKUP($A1681,'Class-9'!$B$9:$FL$108,73,0)))</f>
        <v>0</v>
      </c>
      <c r="L1701" s="443">
        <f>IF($J1684="Nso",0,VLOOKUP($A1681,'Class-9'!$B$9:$FL$108,74,0))</f>
        <v>0</v>
      </c>
      <c r="M1701" s="452">
        <f t="shared" si="170"/>
        <v>0</v>
      </c>
      <c r="N1701" s="443">
        <f t="shared" si="171"/>
        <v>0</v>
      </c>
      <c r="O1701" s="457" t="str">
        <f>IF($J1684="TC",0,IF($J1684="Nso",0,VLOOKUP($A1681,'Class-9'!$B$9:$FL$108,80,0)))</f>
        <v/>
      </c>
    </row>
    <row r="1702" spans="1:15" ht="48" customHeight="1">
      <c r="A1702" s="1138"/>
      <c r="B1702" s="417" t="s">
        <v>200</v>
      </c>
      <c r="C1702" s="1114" t="str">
        <f>'Class-9'!$CD$3</f>
        <v>SCIENCE</v>
      </c>
      <c r="D1702" s="1115"/>
      <c r="E1702" s="454">
        <f>IF($J1684="TC",0,IF($J1684="Nso",0,VLOOKUP($A1681,'Class-9'!$B$9:$FL$108,81,0)))</f>
        <v>0</v>
      </c>
      <c r="F1702" s="454">
        <f>IF($J1684="TC",0,IF($J1684="Nso",0,VLOOKUP($A1681,'Class-9'!$B$9:$FL$108,82,0)))</f>
        <v>0</v>
      </c>
      <c r="G1702" s="455">
        <f t="shared" si="168"/>
        <v>0</v>
      </c>
      <c r="H1702" s="456">
        <f>IF($J1684="TC",0,IF($J1684="Nso",0,VLOOKUP($A1681,'Class-9'!$B$9:$FL$108,84,0)))</f>
        <v>0</v>
      </c>
      <c r="I1702" s="454">
        <f>IF($J1684="TC",0,IF($J1684="Nso",0,VLOOKUP($A1681,'Class-9'!$B$9:$FL$108,85,0)))</f>
        <v>0</v>
      </c>
      <c r="J1702" s="455">
        <f t="shared" si="169"/>
        <v>0</v>
      </c>
      <c r="K1702" s="454">
        <f>IF($J1684="TC",0,IF($J1684="Nso",0,VLOOKUP($A1681,'Class-9'!$B$9:$FL$108,87,0)))</f>
        <v>0</v>
      </c>
      <c r="L1702" s="454">
        <f>IF($J1684="Nso",0,VLOOKUP($A1681,'Class-9'!$B$9:$FL$108,88,0))</f>
        <v>0</v>
      </c>
      <c r="M1702" s="455">
        <f t="shared" si="170"/>
        <v>0</v>
      </c>
      <c r="N1702" s="454">
        <f t="shared" si="171"/>
        <v>0</v>
      </c>
      <c r="O1702" s="459" t="str">
        <f>IF($J1684="TC",0,IF($J1684="Nso",0,VLOOKUP($A1681,'Class-9'!$B$9:$FL$108,94,0)))</f>
        <v/>
      </c>
    </row>
    <row r="1703" spans="1:15" ht="48" customHeight="1" thickBot="1">
      <c r="A1703" s="1138"/>
      <c r="B1703" s="417" t="s">
        <v>200</v>
      </c>
      <c r="C1703" s="1114" t="str">
        <f>'Class-9'!$CR$3</f>
        <v>SOCIAL SCIENCE</v>
      </c>
      <c r="D1703" s="1115"/>
      <c r="E1703" s="454">
        <f>IF($J1685="TC",0,IF($J1684="Nso",0,VLOOKUP($A1681,'Class-9'!$B$9:$FL$108,95,0)))</f>
        <v>0</v>
      </c>
      <c r="F1703" s="454">
        <f>IF($J1685="TC",0,IF($J1684="Nso",0,VLOOKUP($A1681,'Class-9'!$B$9:$FL$108,96,0)))</f>
        <v>0</v>
      </c>
      <c r="G1703" s="455">
        <f t="shared" si="168"/>
        <v>0</v>
      </c>
      <c r="H1703" s="456">
        <f>IF($J1685="TC",0,IF($J1684="Nso",0,VLOOKUP($A1681,'Class-9'!$B$9:$FL$108,98,0)))</f>
        <v>0</v>
      </c>
      <c r="I1703" s="454">
        <f>IF($J1685="TC",0,IF($J1684="Nso",0,VLOOKUP($A1681,'Class-9'!$B$9:$FL$108,99,0)))</f>
        <v>0</v>
      </c>
      <c r="J1703" s="455">
        <f t="shared" si="169"/>
        <v>0</v>
      </c>
      <c r="K1703" s="454">
        <f>IF($J1685="TC",0,IF($J1684="Nso",0,VLOOKUP($A1681,'Class-9'!$B$9:$FL$108,101,0)))</f>
        <v>0</v>
      </c>
      <c r="L1703" s="454">
        <f>IF($J1685="Nso",0,VLOOKUP($A1681,'Class-9'!$B$9:$FL$108,102,0))</f>
        <v>0</v>
      </c>
      <c r="M1703" s="455">
        <f t="shared" si="170"/>
        <v>0</v>
      </c>
      <c r="N1703" s="454">
        <f t="shared" si="171"/>
        <v>0</v>
      </c>
      <c r="O1703" s="459" t="str">
        <f>IF($J1685="TC",0,IF($J1684="Nso",0,VLOOKUP($A1681,'Class-9'!$B$9:$FL$108,108,0)))</f>
        <v/>
      </c>
    </row>
    <row r="1704" spans="1:15" ht="33.75" customHeight="1">
      <c r="A1704" s="1138"/>
      <c r="B1704" s="417" t="s">
        <v>200</v>
      </c>
      <c r="C1704" s="1116" t="s">
        <v>89</v>
      </c>
      <c r="D1704" s="1117"/>
      <c r="E1704" s="1118"/>
      <c r="F1704" s="1122" t="s">
        <v>90</v>
      </c>
      <c r="G1704" s="1123"/>
      <c r="H1704" s="1124" t="s">
        <v>91</v>
      </c>
      <c r="I1704" s="1125"/>
      <c r="J1704" s="1126" t="s">
        <v>47</v>
      </c>
      <c r="K1704" s="1127"/>
      <c r="L1704" s="415" t="s">
        <v>111</v>
      </c>
      <c r="M1704" s="1221" t="s">
        <v>45</v>
      </c>
      <c r="N1704" s="1222"/>
      <c r="O1704" s="416" t="s">
        <v>49</v>
      </c>
    </row>
    <row r="1705" spans="1:15" ht="33.75" customHeight="1" thickBot="1">
      <c r="A1705" s="1138"/>
      <c r="B1705" s="417" t="s">
        <v>200</v>
      </c>
      <c r="C1705" s="1119"/>
      <c r="D1705" s="1120"/>
      <c r="E1705" s="1121"/>
      <c r="F1705" s="1130">
        <f>IF($J1684="TC",0,IF($J1684="Nso",0,VLOOKUP($A1681,'Class-9'!$B$9:$FL$108,160,0)))</f>
        <v>0</v>
      </c>
      <c r="G1705" s="1131"/>
      <c r="H1705" s="1130">
        <f>IF($J1684="TC",0,IF($J1684="Nso",0,VLOOKUP($A1681,'Class-9'!$B$9:$FL$108,161,0)))</f>
        <v>0</v>
      </c>
      <c r="I1705" s="1131"/>
      <c r="J1705" s="1132">
        <f>IF($J1684="TC",0,IF($J1684="Nso",0,VLOOKUP($A1681,'Class-9'!$B$9:$FL$108,162,0)))</f>
        <v>0</v>
      </c>
      <c r="K1705" s="1133"/>
      <c r="L1705" s="259" t="str">
        <f>IF($J1684="TC",0,IF($J1684="Nso",0,VLOOKUP($A1681,'Class-9'!$B$9:$FL$108,163,0)))</f>
        <v/>
      </c>
      <c r="M1705" s="1223" t="str">
        <f>IF($J1684="TC","TC",IF($J1684="Nso","NSO",VLOOKUP($A1681,'Class-9'!$B$9:$FL$108,164,0)))</f>
        <v/>
      </c>
      <c r="N1705" s="1224"/>
      <c r="O1705" s="462" t="str">
        <f>IF($J1684="Nso",0,VLOOKUP($A1681,'Class-9'!$B$9:$FL$108,166,0))</f>
        <v/>
      </c>
    </row>
    <row r="1706" spans="1:15" ht="33.75" customHeight="1">
      <c r="A1706" s="1138"/>
      <c r="B1706" s="417" t="s">
        <v>200</v>
      </c>
      <c r="C1706" s="1061" t="s">
        <v>64</v>
      </c>
      <c r="D1706" s="1062"/>
      <c r="E1706" s="1062"/>
      <c r="F1706" s="1062"/>
      <c r="G1706" s="1062"/>
      <c r="H1706" s="1063"/>
      <c r="I1706" s="1064" t="s">
        <v>65</v>
      </c>
      <c r="J1706" s="1065"/>
      <c r="K1706" s="1065"/>
      <c r="L1706" s="460">
        <f>VLOOKUP($A1681,'Class-9'!$B$9:$FL$108,157,0)</f>
        <v>0</v>
      </c>
      <c r="M1706" s="1066" t="s">
        <v>121</v>
      </c>
      <c r="N1706" s="1067"/>
      <c r="O1706" s="1068"/>
    </row>
    <row r="1707" spans="1:15" ht="33.75" customHeight="1" thickBot="1">
      <c r="A1707" s="1138"/>
      <c r="B1707" s="417" t="s">
        <v>200</v>
      </c>
      <c r="C1707" s="1069" t="s">
        <v>60</v>
      </c>
      <c r="D1707" s="1070"/>
      <c r="E1707" s="1070"/>
      <c r="F1707" s="1071" t="s">
        <v>192</v>
      </c>
      <c r="G1707" s="1071"/>
      <c r="H1707" s="260" t="s">
        <v>53</v>
      </c>
      <c r="I1707" s="1072" t="s">
        <v>66</v>
      </c>
      <c r="J1707" s="1073"/>
      <c r="K1707" s="1073"/>
      <c r="L1707" s="461">
        <f>VLOOKUP($A1681,'Class-9'!$B$9:$FL$108,158,0)</f>
        <v>0</v>
      </c>
      <c r="M1707" s="1074" t="str">
        <f>IF($J1684="TC",0,IF($J1684="Nso",0,VLOOKUP($A1681,'Class-9'!$B$9:$FL$108,159,0)))</f>
        <v/>
      </c>
      <c r="N1707" s="1075"/>
      <c r="O1707" s="1076"/>
    </row>
    <row r="1708" spans="1:15" ht="33.75" customHeight="1">
      <c r="A1708" s="1138"/>
      <c r="B1708" s="417" t="s">
        <v>200</v>
      </c>
      <c r="C1708" s="1069"/>
      <c r="D1708" s="1070"/>
      <c r="E1708" s="1070"/>
      <c r="F1708" s="1071"/>
      <c r="G1708" s="1071"/>
      <c r="H1708" s="261" t="s">
        <v>119</v>
      </c>
      <c r="I1708" s="1077" t="s">
        <v>67</v>
      </c>
      <c r="J1708" s="1078"/>
      <c r="K1708" s="1078"/>
      <c r="L1708" s="1079">
        <f>IF($J1684="TC","Transferred",IF($J1684="Nso","NameSeparated",VLOOKUP($A1681,'Class-9'!$B$9:$FL$108,167,0)))</f>
        <v>0</v>
      </c>
      <c r="M1708" s="1079"/>
      <c r="N1708" s="1079"/>
      <c r="O1708" s="1080"/>
    </row>
    <row r="1709" spans="1:15" ht="33.75" customHeight="1">
      <c r="A1709" s="1138"/>
      <c r="B1709" s="417" t="s">
        <v>200</v>
      </c>
      <c r="C1709" s="1081" t="str">
        <f>'Class-9'!$DF$3</f>
        <v>Foundation Of Information Tech.</v>
      </c>
      <c r="D1709" s="1082"/>
      <c r="E1709" s="1083"/>
      <c r="F1709" s="1217" t="str">
        <f>IF($J1684="TC",0,IF($J1684="Nso",0,VLOOKUP($A1681,'Class-9'!$B$9:$GP$108,185,0)))</f>
        <v>0/200</v>
      </c>
      <c r="G1709" s="1217"/>
      <c r="H1709" s="463" t="str">
        <f>IF($J1684="TC",0,IF($J1684="Nso",0,VLOOKUP($A1681,'Class-9'!$B$9:$GP$108,120,0)))</f>
        <v/>
      </c>
      <c r="I1709" s="1085" t="s">
        <v>79</v>
      </c>
      <c r="J1709" s="1086"/>
      <c r="K1709" s="1086"/>
      <c r="L1709" s="1087">
        <f>'Class-9'!$T$2</f>
        <v>44676</v>
      </c>
      <c r="M1709" s="1088"/>
      <c r="N1709" s="1088"/>
      <c r="O1709" s="1089"/>
    </row>
    <row r="1710" spans="1:15" ht="33.75" customHeight="1">
      <c r="A1710" s="1138"/>
      <c r="B1710" s="417" t="s">
        <v>200</v>
      </c>
      <c r="C1710" s="1090" t="str">
        <f>'Class-9'!$DR$3</f>
        <v>Health &amp; Phy. Edu.</v>
      </c>
      <c r="D1710" s="1084"/>
      <c r="E1710" s="1084"/>
      <c r="F1710" s="1207" t="str">
        <f>IF($J1684="TC",0,IF($J1684="Nso",0,VLOOKUP($A1681,'Class-9'!$B$9:$GP$108,189,0)))</f>
        <v>0/200</v>
      </c>
      <c r="G1710" s="1208"/>
      <c r="H1710" s="463" t="str">
        <f>IF($J1684="TC",0,IF($J1684="Nso",0,VLOOKUP($A1681,'Class-9'!$B$9:$GP$108,132,0)))</f>
        <v/>
      </c>
      <c r="I1710" s="1091"/>
      <c r="J1710" s="1092"/>
      <c r="K1710" s="1092"/>
      <c r="L1710" s="1092"/>
      <c r="M1710" s="1092"/>
      <c r="N1710" s="1092"/>
      <c r="O1710" s="1093"/>
    </row>
    <row r="1711" spans="1:15" ht="33.75" customHeight="1">
      <c r="A1711" s="1138"/>
      <c r="B1711" s="417" t="s">
        <v>200</v>
      </c>
      <c r="C1711" s="1028" t="str">
        <f>'Class-9'!$ED$3</f>
        <v>S.U.P.W.</v>
      </c>
      <c r="D1711" s="1029"/>
      <c r="E1711" s="1029"/>
      <c r="F1711" s="1207" t="str">
        <f>IF($J1684="TC",0,IF($J1684="Nso",0,VLOOKUP($A1681,'Class-9'!$B$9:$GP$108,193,0)))</f>
        <v>0/100</v>
      </c>
      <c r="G1711" s="1208"/>
      <c r="H1711" s="463" t="str">
        <f>IF($J1684="TC",0,IF($J1684="Nso",0,VLOOKUP($A1681,'Class-9'!$B$9:$GP$108,138,0)))</f>
        <v/>
      </c>
      <c r="I1711" s="1094"/>
      <c r="J1711" s="1095"/>
      <c r="K1711" s="1095"/>
      <c r="L1711" s="1095"/>
      <c r="M1711" s="1095"/>
      <c r="N1711" s="1095"/>
      <c r="O1711" s="1096"/>
    </row>
    <row r="1712" spans="1:15" ht="33.75" customHeight="1">
      <c r="A1712" s="1138"/>
      <c r="B1712" s="417" t="s">
        <v>200</v>
      </c>
      <c r="C1712" s="1028" t="str">
        <f>'Class-9'!$EJ$3</f>
        <v>ART EDUCATION</v>
      </c>
      <c r="D1712" s="1029"/>
      <c r="E1712" s="1029"/>
      <c r="F1712" s="1207" t="str">
        <f>IF($J1683="TC",0,IF($J1683="Nso",0,VLOOKUP($A1681,'Class-9'!$B$9:$GP$108,197,0)))</f>
        <v>0/100</v>
      </c>
      <c r="G1712" s="1208"/>
      <c r="H1712" s="463" t="str">
        <f>IF($J1683="TC",0,IF($J1683="Nso",0,VLOOKUP($A1681,'Class-9'!$B$9:$GP$108,144,0)))</f>
        <v/>
      </c>
      <c r="I1712" s="1032" t="s">
        <v>92</v>
      </c>
      <c r="J1712" s="1033"/>
      <c r="K1712" s="1033"/>
      <c r="L1712" s="1033"/>
      <c r="M1712" s="1033"/>
      <c r="N1712" s="1033"/>
      <c r="O1712" s="1034"/>
    </row>
    <row r="1713" spans="1:16" ht="33.75" customHeight="1" thickBot="1">
      <c r="A1713" s="1138"/>
      <c r="B1713" s="417" t="s">
        <v>200</v>
      </c>
      <c r="C1713" s="1035" t="str">
        <f>'Class-9'!$EP$3</f>
        <v>H &amp; C RAJ</v>
      </c>
      <c r="D1713" s="1036"/>
      <c r="E1713" s="1036"/>
      <c r="F1713" s="1209" t="str">
        <f>IF($J1684="TC",0,IF($J1684="Nso",0,VLOOKUP($A1681,'Class-9'!$B$9:$GU$108,201,0)))</f>
        <v>0/200</v>
      </c>
      <c r="G1713" s="1210"/>
      <c r="H1713" s="464" t="str">
        <f>IF($J1684="TC",0,IF($J1684="Nso",0,VLOOKUP($A1681,'Class-9'!$B$9:$GU$108,156,0)))</f>
        <v/>
      </c>
      <c r="I1713" s="1032" t="s">
        <v>73</v>
      </c>
      <c r="J1713" s="1033"/>
      <c r="K1713" s="1033"/>
      <c r="L1713" s="1033"/>
      <c r="M1713" s="1033"/>
      <c r="N1713" s="1033"/>
      <c r="O1713" s="1034"/>
    </row>
    <row r="1714" spans="1:16" ht="33.75" customHeight="1">
      <c r="A1714" s="1138"/>
      <c r="B1714" s="417" t="s">
        <v>200</v>
      </c>
      <c r="C1714" s="1046" t="s">
        <v>204</v>
      </c>
      <c r="D1714" s="1047"/>
      <c r="E1714" s="1048"/>
      <c r="F1714" s="1211" t="s">
        <v>205</v>
      </c>
      <c r="G1714" s="1212"/>
      <c r="H1714" s="465" t="s">
        <v>34</v>
      </c>
      <c r="I1714" s="1039" t="s">
        <v>74</v>
      </c>
      <c r="J1714" s="1033"/>
      <c r="K1714" s="1033"/>
      <c r="L1714" s="1033"/>
      <c r="M1714" s="1033"/>
      <c r="N1714" s="1033"/>
      <c r="O1714" s="1034"/>
    </row>
    <row r="1715" spans="1:16" ht="33.75" customHeight="1">
      <c r="A1715" s="1138"/>
      <c r="B1715" s="417" t="s">
        <v>200</v>
      </c>
      <c r="C1715" s="1049"/>
      <c r="D1715" s="1050"/>
      <c r="E1715" s="1051"/>
      <c r="F1715" s="1213" t="s">
        <v>206</v>
      </c>
      <c r="G1715" s="1214"/>
      <c r="H1715" s="466" t="s">
        <v>203</v>
      </c>
      <c r="I1715" s="1040" t="s">
        <v>75</v>
      </c>
      <c r="J1715" s="1041"/>
      <c r="K1715" s="1041"/>
      <c r="L1715" s="1041"/>
      <c r="M1715" s="1041"/>
      <c r="N1715" s="1041"/>
      <c r="O1715" s="1042"/>
    </row>
    <row r="1716" spans="1:16" ht="33.75" customHeight="1">
      <c r="A1716" s="1138"/>
      <c r="B1716" s="417" t="s">
        <v>200</v>
      </c>
      <c r="C1716" s="1049"/>
      <c r="D1716" s="1050"/>
      <c r="E1716" s="1051"/>
      <c r="F1716" s="1213" t="s">
        <v>210</v>
      </c>
      <c r="G1716" s="1214"/>
      <c r="H1716" s="466" t="s">
        <v>68</v>
      </c>
      <c r="I1716" s="1043"/>
      <c r="J1716" s="1044"/>
      <c r="K1716" s="1044"/>
      <c r="L1716" s="1044"/>
      <c r="M1716" s="1044"/>
      <c r="N1716" s="1044"/>
      <c r="O1716" s="1045"/>
    </row>
    <row r="1717" spans="1:16" ht="33.75" customHeight="1">
      <c r="A1717" s="1138"/>
      <c r="B1717" s="417" t="s">
        <v>200</v>
      </c>
      <c r="C1717" s="1049"/>
      <c r="D1717" s="1050"/>
      <c r="E1717" s="1051"/>
      <c r="F1717" s="1213" t="s">
        <v>211</v>
      </c>
      <c r="G1717" s="1214"/>
      <c r="H1717" s="466" t="s">
        <v>69</v>
      </c>
      <c r="I1717" s="1043"/>
      <c r="J1717" s="1044"/>
      <c r="K1717" s="1044"/>
      <c r="L1717" s="1044"/>
      <c r="M1717" s="1044"/>
      <c r="N1717" s="1044"/>
      <c r="O1717" s="1045"/>
    </row>
    <row r="1718" spans="1:16" ht="33.75" customHeight="1">
      <c r="A1718" s="1138"/>
      <c r="B1718" s="417" t="s">
        <v>200</v>
      </c>
      <c r="C1718" s="1049"/>
      <c r="D1718" s="1050"/>
      <c r="E1718" s="1051"/>
      <c r="F1718" s="1213" t="s">
        <v>120</v>
      </c>
      <c r="G1718" s="1214"/>
      <c r="H1718" s="466" t="s">
        <v>71</v>
      </c>
      <c r="I1718" s="1022" t="s">
        <v>93</v>
      </c>
      <c r="J1718" s="1023"/>
      <c r="K1718" s="1023"/>
      <c r="L1718" s="1023"/>
      <c r="M1718" s="1023"/>
      <c r="N1718" s="1023"/>
      <c r="O1718" s="1024"/>
    </row>
    <row r="1719" spans="1:16" ht="33.75" customHeight="1" thickBot="1">
      <c r="A1719" s="1138"/>
      <c r="B1719" s="418" t="s">
        <v>200</v>
      </c>
      <c r="C1719" s="1052"/>
      <c r="D1719" s="1053"/>
      <c r="E1719" s="1054"/>
      <c r="F1719" s="1215" t="s">
        <v>208</v>
      </c>
      <c r="G1719" s="1216"/>
      <c r="H1719" s="467" t="s">
        <v>70</v>
      </c>
      <c r="I1719" s="1025"/>
      <c r="J1719" s="1026"/>
      <c r="K1719" s="1026"/>
      <c r="L1719" s="1026"/>
      <c r="M1719" s="1026"/>
      <c r="N1719" s="1026"/>
      <c r="O1719" s="1027"/>
    </row>
    <row r="1720" spans="1:16" ht="121.5" customHeight="1" thickTop="1">
      <c r="A1720" s="437" t="s">
        <v>191</v>
      </c>
    </row>
    <row r="1721" spans="1:16" ht="24.75" customHeight="1" thickBot="1">
      <c r="A1721" s="471">
        <f>A1681+1</f>
        <v>44</v>
      </c>
      <c r="B1721" s="1137" t="s">
        <v>56</v>
      </c>
      <c r="C1721" s="1137"/>
      <c r="D1721" s="1137"/>
      <c r="E1721" s="1137"/>
      <c r="F1721" s="1137"/>
      <c r="G1721" s="1137"/>
      <c r="H1721" s="1137"/>
      <c r="I1721" s="1137"/>
      <c r="J1721" s="1137"/>
      <c r="K1721" s="1137"/>
      <c r="L1721" s="1137"/>
      <c r="M1721" s="1137"/>
      <c r="N1721" s="1137"/>
      <c r="O1721" s="1137"/>
    </row>
    <row r="1722" spans="1:16" s="430" customFormat="1" ht="66" customHeight="1" thickTop="1">
      <c r="A1722" s="1138"/>
      <c r="B1722" s="1139"/>
      <c r="C1722" s="1140"/>
      <c r="D1722" s="1225" t="str">
        <f>Master!$E$8</f>
        <v>Govt. Sr. Secondary School Raimalwada</v>
      </c>
      <c r="E1722" s="1226"/>
      <c r="F1722" s="1226"/>
      <c r="G1722" s="1226"/>
      <c r="H1722" s="1226"/>
      <c r="I1722" s="1226"/>
      <c r="J1722" s="1226"/>
      <c r="K1722" s="1226"/>
      <c r="L1722" s="1226"/>
      <c r="M1722" s="1226"/>
      <c r="N1722" s="1226"/>
      <c r="O1722" s="1227"/>
    </row>
    <row r="1723" spans="1:16" ht="26.25" customHeight="1" thickBot="1">
      <c r="A1723" s="1138"/>
      <c r="B1723" s="1141"/>
      <c r="C1723" s="1142"/>
      <c r="D1723" s="1146" t="str">
        <f>Master!$E$11</f>
        <v>P.S.-Bapini (Jodhpur)</v>
      </c>
      <c r="E1723" s="1147"/>
      <c r="F1723" s="1147"/>
      <c r="G1723" s="1147"/>
      <c r="H1723" s="1147"/>
      <c r="I1723" s="1147"/>
      <c r="J1723" s="1147"/>
      <c r="K1723" s="1147"/>
      <c r="L1723" s="1147"/>
      <c r="M1723" s="1147"/>
      <c r="N1723" s="1147"/>
      <c r="O1723" s="1148"/>
    </row>
    <row r="1724" spans="1:16" ht="21.75" customHeight="1">
      <c r="A1724" s="1138"/>
      <c r="B1724" s="262"/>
      <c r="C1724" s="1149" t="s">
        <v>183</v>
      </c>
      <c r="D1724" s="1150"/>
      <c r="E1724" s="1150"/>
      <c r="F1724" s="1150"/>
      <c r="G1724" s="1151"/>
      <c r="H1724" s="1158" t="s">
        <v>156</v>
      </c>
      <c r="I1724" s="1158"/>
      <c r="J1724" s="1161">
        <f>VLOOKUP($A1721,'Class-9'!$B$9:$K$108,6)</f>
        <v>0</v>
      </c>
      <c r="K1724" s="1162"/>
      <c r="L1724" s="1167" t="s">
        <v>76</v>
      </c>
      <c r="M1724" s="1168"/>
      <c r="N1724" s="1169" t="str">
        <f>Master!$E$14</f>
        <v>08151106901</v>
      </c>
      <c r="O1724" s="1170"/>
    </row>
    <row r="1725" spans="1:16" ht="21.75" customHeight="1">
      <c r="A1725" s="1138"/>
      <c r="B1725" s="37"/>
      <c r="C1725" s="1152"/>
      <c r="D1725" s="1153"/>
      <c r="E1725" s="1153"/>
      <c r="F1725" s="1153"/>
      <c r="G1725" s="1154"/>
      <c r="H1725" s="1159"/>
      <c r="I1725" s="1159"/>
      <c r="J1725" s="1163"/>
      <c r="K1725" s="1164"/>
      <c r="L1725" s="1171" t="s">
        <v>72</v>
      </c>
      <c r="M1725" s="1172"/>
      <c r="N1725" s="1172"/>
      <c r="O1725" s="1173"/>
      <c r="P1725" s="104" t="s">
        <v>191</v>
      </c>
    </row>
    <row r="1726" spans="1:16" ht="21.75" customHeight="1" thickBot="1">
      <c r="A1726" s="1138"/>
      <c r="B1726" s="37"/>
      <c r="C1726" s="1155"/>
      <c r="D1726" s="1156"/>
      <c r="E1726" s="1156"/>
      <c r="F1726" s="1156"/>
      <c r="G1726" s="1157"/>
      <c r="H1726" s="1160"/>
      <c r="I1726" s="1160"/>
      <c r="J1726" s="1165"/>
      <c r="K1726" s="1166"/>
      <c r="L1726" s="1174" t="s">
        <v>57</v>
      </c>
      <c r="M1726" s="1175"/>
      <c r="N1726" s="1176" t="str">
        <f>Master!$E$6</f>
        <v>2021-22</v>
      </c>
      <c r="O1726" s="1177"/>
    </row>
    <row r="1727" spans="1:16" ht="33.75" customHeight="1">
      <c r="A1727" s="1138"/>
      <c r="B1727" s="417" t="s">
        <v>200</v>
      </c>
      <c r="C1727" s="1228" t="s">
        <v>22</v>
      </c>
      <c r="D1727" s="1229"/>
      <c r="E1727" s="1229"/>
      <c r="F1727" s="1230"/>
      <c r="G1727" s="438" t="s">
        <v>181</v>
      </c>
      <c r="H1727" s="1231">
        <f>VLOOKUP($A1721,'Class-9'!$B$9:$FL$108,4,0)</f>
        <v>0</v>
      </c>
      <c r="I1727" s="1231"/>
      <c r="J1727" s="1231"/>
      <c r="K1727" s="1231"/>
      <c r="L1727" s="1231"/>
      <c r="M1727" s="1231"/>
      <c r="N1727" s="1231"/>
      <c r="O1727" s="1232"/>
    </row>
    <row r="1728" spans="1:16" ht="33.75" customHeight="1">
      <c r="A1728" s="1138"/>
      <c r="B1728" s="417" t="s">
        <v>200</v>
      </c>
      <c r="C1728" s="1233" t="s">
        <v>24</v>
      </c>
      <c r="D1728" s="1234"/>
      <c r="E1728" s="1234"/>
      <c r="F1728" s="1235"/>
      <c r="G1728" s="439" t="s">
        <v>181</v>
      </c>
      <c r="H1728" s="1236">
        <f>VLOOKUP($A1721,'Class-9'!$B$9:$FL$108,7,0)</f>
        <v>0</v>
      </c>
      <c r="I1728" s="1236"/>
      <c r="J1728" s="1236"/>
      <c r="K1728" s="1236"/>
      <c r="L1728" s="1236"/>
      <c r="M1728" s="1236"/>
      <c r="N1728" s="1236"/>
      <c r="O1728" s="1237"/>
    </row>
    <row r="1729" spans="1:15" ht="33.75" customHeight="1">
      <c r="A1729" s="1138"/>
      <c r="B1729" s="417" t="s">
        <v>200</v>
      </c>
      <c r="C1729" s="1233" t="s">
        <v>25</v>
      </c>
      <c r="D1729" s="1234"/>
      <c r="E1729" s="1234"/>
      <c r="F1729" s="1235"/>
      <c r="G1729" s="439" t="s">
        <v>181</v>
      </c>
      <c r="H1729" s="1236">
        <f>VLOOKUP($A1721,'Class-9'!$B$9:$FL$108,8,0)</f>
        <v>0</v>
      </c>
      <c r="I1729" s="1236"/>
      <c r="J1729" s="1236"/>
      <c r="K1729" s="1236"/>
      <c r="L1729" s="1236"/>
      <c r="M1729" s="1236"/>
      <c r="N1729" s="1236"/>
      <c r="O1729" s="1237"/>
    </row>
    <row r="1730" spans="1:15" ht="33.75" customHeight="1">
      <c r="A1730" s="1138"/>
      <c r="B1730" s="417" t="s">
        <v>200</v>
      </c>
      <c r="C1730" s="1233" t="s">
        <v>58</v>
      </c>
      <c r="D1730" s="1234"/>
      <c r="E1730" s="1234"/>
      <c r="F1730" s="1235"/>
      <c r="G1730" s="439" t="s">
        <v>181</v>
      </c>
      <c r="H1730" s="1236">
        <f>VLOOKUP($A1721,'Class-9'!$B$9:$FL$108,9,0)</f>
        <v>0</v>
      </c>
      <c r="I1730" s="1236"/>
      <c r="J1730" s="1236"/>
      <c r="K1730" s="1236"/>
      <c r="L1730" s="1236"/>
      <c r="M1730" s="1236"/>
      <c r="N1730" s="1236"/>
      <c r="O1730" s="1237"/>
    </row>
    <row r="1731" spans="1:15" ht="33.75" customHeight="1">
      <c r="A1731" s="1138"/>
      <c r="B1731" s="417" t="s">
        <v>200</v>
      </c>
      <c r="C1731" s="1233" t="s">
        <v>59</v>
      </c>
      <c r="D1731" s="1234"/>
      <c r="E1731" s="1234"/>
      <c r="F1731" s="1235"/>
      <c r="G1731" s="439" t="s">
        <v>181</v>
      </c>
      <c r="H1731" s="1238" t="str">
        <f>CONCATENATE('Class-9'!$G$4,'Class-9'!$J$4)</f>
        <v>9(A)</v>
      </c>
      <c r="I1731" s="1236"/>
      <c r="J1731" s="1236"/>
      <c r="K1731" s="1236"/>
      <c r="L1731" s="1236"/>
      <c r="M1731" s="1236"/>
      <c r="N1731" s="1236"/>
      <c r="O1731" s="1237"/>
    </row>
    <row r="1732" spans="1:15" ht="33.75" customHeight="1" thickBot="1">
      <c r="A1732" s="1138"/>
      <c r="B1732" s="417" t="s">
        <v>200</v>
      </c>
      <c r="C1732" s="1239" t="s">
        <v>27</v>
      </c>
      <c r="D1732" s="1240"/>
      <c r="E1732" s="1240"/>
      <c r="F1732" s="1241"/>
      <c r="G1732" s="440" t="s">
        <v>181</v>
      </c>
      <c r="H1732" s="1242">
        <f>VLOOKUP($A1721,'Class-9'!$B$9:$FL$108,10,0)</f>
        <v>0</v>
      </c>
      <c r="I1732" s="1242"/>
      <c r="J1732" s="1242"/>
      <c r="K1732" s="1242"/>
      <c r="L1732" s="1242"/>
      <c r="M1732" s="1242"/>
      <c r="N1732" s="1242"/>
      <c r="O1732" s="1243"/>
    </row>
    <row r="1733" spans="1:15" ht="33.75" customHeight="1">
      <c r="A1733" s="1138"/>
      <c r="B1733" s="417" t="s">
        <v>200</v>
      </c>
      <c r="C1733" s="1244" t="s">
        <v>60</v>
      </c>
      <c r="D1733" s="1245"/>
      <c r="E1733" s="1248" t="s">
        <v>81</v>
      </c>
      <c r="F1733" s="1248" t="s">
        <v>82</v>
      </c>
      <c r="G1733" s="1250" t="s">
        <v>32</v>
      </c>
      <c r="H1733" s="1252" t="s">
        <v>61</v>
      </c>
      <c r="I1733" s="1252"/>
      <c r="J1733" s="1253"/>
      <c r="K1733" s="1254" t="s">
        <v>97</v>
      </c>
      <c r="L1733" s="1255"/>
      <c r="M1733" s="1256"/>
      <c r="N1733" s="1248" t="s">
        <v>88</v>
      </c>
      <c r="O1733" s="1218" t="s">
        <v>118</v>
      </c>
    </row>
    <row r="1734" spans="1:15" ht="33.75" customHeight="1">
      <c r="A1734" s="1138"/>
      <c r="B1734" s="417" t="s">
        <v>200</v>
      </c>
      <c r="C1734" s="1246"/>
      <c r="D1734" s="1247"/>
      <c r="E1734" s="1249"/>
      <c r="F1734" s="1249"/>
      <c r="G1734" s="1251"/>
      <c r="H1734" s="468" t="s">
        <v>31</v>
      </c>
      <c r="I1734" s="470" t="s">
        <v>194</v>
      </c>
      <c r="J1734" s="469" t="s">
        <v>32</v>
      </c>
      <c r="K1734" s="468" t="s">
        <v>31</v>
      </c>
      <c r="L1734" s="470" t="s">
        <v>194</v>
      </c>
      <c r="M1734" s="469" t="s">
        <v>32</v>
      </c>
      <c r="N1734" s="1249"/>
      <c r="O1734" s="1219"/>
    </row>
    <row r="1735" spans="1:15" ht="48" customHeight="1" thickBot="1">
      <c r="A1735" s="1138"/>
      <c r="B1735" s="417" t="s">
        <v>200</v>
      </c>
      <c r="C1735" s="1102" t="s">
        <v>62</v>
      </c>
      <c r="D1735" s="1103"/>
      <c r="E1735" s="441">
        <f>'Class-9'!$L$7</f>
        <v>10</v>
      </c>
      <c r="F1735" s="441">
        <f>'Class-9'!$M$7</f>
        <v>10</v>
      </c>
      <c r="G1735" s="442">
        <f>SUM(E1735:F1735)</f>
        <v>20</v>
      </c>
      <c r="H1735" s="441">
        <f>'Class-9'!$O$7</f>
        <v>24</v>
      </c>
      <c r="I1735" s="441">
        <f>'Class-9'!$P$7</f>
        <v>6</v>
      </c>
      <c r="J1735" s="442">
        <f>SUM(H1735:I1735)</f>
        <v>30</v>
      </c>
      <c r="K1735" s="441">
        <f>'Class-9'!$R$7</f>
        <v>40</v>
      </c>
      <c r="L1735" s="441">
        <f>'Class-9'!$S$7</f>
        <v>10</v>
      </c>
      <c r="M1735" s="442">
        <f>SUM(K1735:L1735)</f>
        <v>50</v>
      </c>
      <c r="N1735" s="441">
        <f>SUM(G1735,J1735,M1735)</f>
        <v>100</v>
      </c>
      <c r="O1735" s="1220"/>
    </row>
    <row r="1736" spans="1:15" ht="48" customHeight="1">
      <c r="A1736" s="1138"/>
      <c r="B1736" s="417" t="s">
        <v>200</v>
      </c>
      <c r="C1736" s="1104" t="str">
        <f>'Class-9'!$L$3</f>
        <v>HINDI</v>
      </c>
      <c r="D1736" s="1105"/>
      <c r="E1736" s="443">
        <f>IF($J1724="TC",0,IF($J1724="Nso",0,VLOOKUP($A1721,'Class-9'!$B$9:$FL$108,11,0)))</f>
        <v>0</v>
      </c>
      <c r="F1736" s="443">
        <f>IF($J1724="TC",0,IF($J1724="Nso",0,VLOOKUP($A1721,'Class-9'!$B$9:$FL$108,12,0)))</f>
        <v>0</v>
      </c>
      <c r="G1736" s="444">
        <f t="shared" ref="G1736:G1743" si="172">SUM(E1736:F1736)</f>
        <v>0</v>
      </c>
      <c r="H1736" s="443">
        <f>IF($J1724="TC",0,IF($J1724="Nso",0,VLOOKUP($A1721,'Class-9'!$B$9:$FL$108,14,0)))</f>
        <v>0</v>
      </c>
      <c r="I1736" s="443">
        <f>IF($J1724="TC",0,IF($J1724="Nso",0,VLOOKUP($A1721,'Class-9'!$B$9:$FL$108,15,0)))</f>
        <v>0</v>
      </c>
      <c r="J1736" s="444">
        <f t="shared" ref="J1736:J1743" si="173">SUM(H1736:I1736)</f>
        <v>0</v>
      </c>
      <c r="K1736" s="443">
        <f>IF($J1724="TC",0,IF($J1724="Nso",0,VLOOKUP($A1721,'Class-9'!$B$9:$FL$108,17,0)))</f>
        <v>0</v>
      </c>
      <c r="L1736" s="443">
        <f>IF($J1724="Nso",0,VLOOKUP($A1721,'Class-9'!$B$9:$FL$108,18,0))</f>
        <v>0</v>
      </c>
      <c r="M1736" s="444">
        <f t="shared" ref="M1736:M1743" si="174">SUM(K1736:L1736)</f>
        <v>0</v>
      </c>
      <c r="N1736" s="443">
        <f t="shared" ref="N1736:N1743" si="175">SUM(G1736,J1736,M1736)</f>
        <v>0</v>
      </c>
      <c r="O1736" s="457" t="str">
        <f>IF($J1724="TC",0,IF($J1724="Nso",0,VLOOKUP($A1721,'Class-9'!$B$9:$FL$108,24,0)))</f>
        <v/>
      </c>
    </row>
    <row r="1737" spans="1:15" ht="48" customHeight="1" thickBot="1">
      <c r="A1737" s="1138"/>
      <c r="B1737" s="417" t="s">
        <v>200</v>
      </c>
      <c r="C1737" s="1106" t="str">
        <f>'Class-9'!$Z$3</f>
        <v>ENGLISH</v>
      </c>
      <c r="D1737" s="1107"/>
      <c r="E1737" s="445">
        <f>IF($J1724="TC",0,IF($J1724="Nso",0,VLOOKUP($A1721,'Class-9'!$B$9:$FL$108,25,0)))</f>
        <v>0</v>
      </c>
      <c r="F1737" s="445">
        <f>IF($J1724="TC",0,IF($J1724="Nso",0,VLOOKUP($A1721,'Class-9'!$B$9:$FL$108,26,0)))</f>
        <v>0</v>
      </c>
      <c r="G1737" s="446">
        <f t="shared" si="172"/>
        <v>0</v>
      </c>
      <c r="H1737" s="447">
        <f>IF($J1724="TC",0,IF($J1724="Nso",0,VLOOKUP($A1721,'Class-9'!$B$9:$FL$108,28,0)))</f>
        <v>0</v>
      </c>
      <c r="I1737" s="445">
        <f>IF($J1724="TC",0,IF($J1724="Nso",0,VLOOKUP($A1721,'Class-9'!$B$9:$FL$108,29,0)))</f>
        <v>0</v>
      </c>
      <c r="J1737" s="446">
        <f t="shared" si="173"/>
        <v>0</v>
      </c>
      <c r="K1737" s="445">
        <f>IF($J1724="TC",0,IF($J1724="Nso",0,VLOOKUP($A1721,'Class-9'!$B$9:$FL$108,31,0)))</f>
        <v>0</v>
      </c>
      <c r="L1737" s="445">
        <f>IF($J1724="Nso",0,VLOOKUP($A1721,'Class-9'!$B$9:$FL$108,32,0))</f>
        <v>0</v>
      </c>
      <c r="M1737" s="446">
        <f t="shared" si="174"/>
        <v>0</v>
      </c>
      <c r="N1737" s="445">
        <f t="shared" si="175"/>
        <v>0</v>
      </c>
      <c r="O1737" s="458" t="str">
        <f>IF($J1724="TC",0,IF($J1724="Nso",0,VLOOKUP($A1721,'Class-9'!$B$9:$FL$108,38,0)))</f>
        <v/>
      </c>
    </row>
    <row r="1738" spans="1:15" ht="48" customHeight="1" thickBot="1">
      <c r="A1738" s="1138"/>
      <c r="B1738" s="417" t="s">
        <v>200</v>
      </c>
      <c r="C1738" s="1108" t="s">
        <v>62</v>
      </c>
      <c r="D1738" s="1109"/>
      <c r="E1738" s="448">
        <f>'Class-9'!$AN$7</f>
        <v>20</v>
      </c>
      <c r="F1738" s="448">
        <f>'Class-9'!$AO$7</f>
        <v>20</v>
      </c>
      <c r="G1738" s="449">
        <f t="shared" si="172"/>
        <v>40</v>
      </c>
      <c r="H1738" s="448">
        <f>'Class-9'!$AQ$7</f>
        <v>48</v>
      </c>
      <c r="I1738" s="448">
        <f>'Class-9'!$AR$7</f>
        <v>12</v>
      </c>
      <c r="J1738" s="449">
        <f t="shared" si="173"/>
        <v>60</v>
      </c>
      <c r="K1738" s="448">
        <f>'Class-9'!$AT$7</f>
        <v>80</v>
      </c>
      <c r="L1738" s="448">
        <f>'Class-9'!$AU$7</f>
        <v>20</v>
      </c>
      <c r="M1738" s="449">
        <f t="shared" si="174"/>
        <v>100</v>
      </c>
      <c r="N1738" s="448">
        <f t="shared" si="175"/>
        <v>200</v>
      </c>
      <c r="O1738" s="427" t="s">
        <v>201</v>
      </c>
    </row>
    <row r="1739" spans="1:15" ht="48" customHeight="1">
      <c r="A1739" s="1138"/>
      <c r="B1739" s="417" t="s">
        <v>200</v>
      </c>
      <c r="C1739" s="1110" t="str">
        <f>'Class-9'!$AN$3</f>
        <v>SANSKRIT-I</v>
      </c>
      <c r="D1739" s="1111"/>
      <c r="E1739" s="443">
        <f>IF($J1724="TC",0,IF($J1724="Nso",0,VLOOKUP($A1721,'Class-9'!$B$9:$FL$108,39,0)))</f>
        <v>0</v>
      </c>
      <c r="F1739" s="443">
        <f>IF($J1724="TC",0,IF($J1724="TC",0,IF($J1724="Nso",0,VLOOKUP($A1721,'Class-9'!$B$9:$FL$108,40,0))))</f>
        <v>0</v>
      </c>
      <c r="G1739" s="450">
        <f t="shared" si="172"/>
        <v>0</v>
      </c>
      <c r="H1739" s="451">
        <f>IF($J1724="TC",0,IF($J1724="Nso",0,VLOOKUP($A1721,'Class-9'!$B$9:$FL$108,42,0)))</f>
        <v>0</v>
      </c>
      <c r="I1739" s="443">
        <f>IF($J1724="TC",0,IF($J1724="Nso",0,VLOOKUP($A1721,'Class-9'!$B$9:$FL$108,43,0)))</f>
        <v>0</v>
      </c>
      <c r="J1739" s="450">
        <f t="shared" si="173"/>
        <v>0</v>
      </c>
      <c r="K1739" s="443">
        <f>IF($J1724="TC",0,IF($J1724="Nso",0,VLOOKUP($A1721,'Class-9'!$B$9:$FL$108,45,0)))</f>
        <v>0</v>
      </c>
      <c r="L1739" s="443">
        <f>IF($J1724="Nso",0,VLOOKUP($A1721,'Class-9'!$B$9:$FL$108,46,0))</f>
        <v>0</v>
      </c>
      <c r="M1739" s="450">
        <f t="shared" si="174"/>
        <v>0</v>
      </c>
      <c r="N1739" s="443">
        <f t="shared" si="175"/>
        <v>0</v>
      </c>
      <c r="O1739" s="457" t="str">
        <f>IF($J1724="TC",0,IF($J1724="Nso",0,VLOOKUP($A1721,'Class-9'!$B$9:$FL$108,52,0)))</f>
        <v/>
      </c>
    </row>
    <row r="1740" spans="1:15" ht="48" customHeight="1">
      <c r="A1740" s="1138"/>
      <c r="B1740" s="417" t="s">
        <v>200</v>
      </c>
      <c r="C1740" s="1112" t="str">
        <f>'Class-9'!$BB$3</f>
        <v>SANSKRIT-II</v>
      </c>
      <c r="D1740" s="1113"/>
      <c r="E1740" s="443">
        <f>IF($J1724="TC",0,IF($J1724="Nso",0,VLOOKUP($A1721,'Class-9'!$B$9:$FL$108,53,0)))</f>
        <v>0</v>
      </c>
      <c r="F1740" s="443">
        <f>IF($J1724="TC",0,IF($J1724="Nso",0,VLOOKUP($A1721,'Class-9'!$B$9:$FL$108,54,0)))</f>
        <v>0</v>
      </c>
      <c r="G1740" s="452">
        <f t="shared" si="172"/>
        <v>0</v>
      </c>
      <c r="H1740" s="453">
        <f>IF($J1724="TC",0,IF($J1724="Nso",0,VLOOKUP($A1721,'Class-9'!$B$9:$FL$108,56,0)))</f>
        <v>0</v>
      </c>
      <c r="I1740" s="443">
        <f>IF($J1724="TC",0,IF($J1724="Nso",0,VLOOKUP($A1721,'Class-9'!$B$9:$FL$108,57,0)))</f>
        <v>0</v>
      </c>
      <c r="J1740" s="452">
        <f t="shared" si="173"/>
        <v>0</v>
      </c>
      <c r="K1740" s="443">
        <f>IF($J1724="TC",0,IF($J1724="Nso",0,VLOOKUP($A1721,'Class-9'!$B$9:$FL$108,59,0)))</f>
        <v>0</v>
      </c>
      <c r="L1740" s="443">
        <f>IF($J1724="Nso",0,VLOOKUP($A1721,'Class-9'!$B$9:$FL$108,60,0))</f>
        <v>0</v>
      </c>
      <c r="M1740" s="452">
        <f t="shared" si="174"/>
        <v>0</v>
      </c>
      <c r="N1740" s="443">
        <f t="shared" si="175"/>
        <v>0</v>
      </c>
      <c r="O1740" s="457" t="str">
        <f>IF($J1724="TC",0,IF($J1724="Nso",0,VLOOKUP($A1721,'Class-9'!$B$9:$FL$108,66,0)))</f>
        <v/>
      </c>
    </row>
    <row r="1741" spans="1:15" ht="48" customHeight="1">
      <c r="A1741" s="1138"/>
      <c r="B1741" s="417" t="s">
        <v>200</v>
      </c>
      <c r="C1741" s="1112" t="str">
        <f>'Class-9'!$BP$3</f>
        <v>MATHEMATICS</v>
      </c>
      <c r="D1741" s="1113"/>
      <c r="E1741" s="443">
        <f>IF($J1724="TC",0,IF($J1724="Nso",0,VLOOKUP($A1721,'Class-9'!$B$9:$FL$108,67,0)))</f>
        <v>0</v>
      </c>
      <c r="F1741" s="443">
        <f>IF($J1724="TC",0,IF($J1724="Nso",0,VLOOKUP($A1721,'Class-9'!$B$9:$FL$108,68,0)))</f>
        <v>0</v>
      </c>
      <c r="G1741" s="452">
        <f t="shared" si="172"/>
        <v>0</v>
      </c>
      <c r="H1741" s="453">
        <f>IF($J1724="TC",0,IF($J1724="Nso",0,VLOOKUP($A1721,'Class-9'!$B$9:$FL$108,70,0)))</f>
        <v>0</v>
      </c>
      <c r="I1741" s="443">
        <f>IF($J1724="TC",0,IF($J1724="Nso",0,VLOOKUP($A1721,'Class-9'!$B$9:$FL$108,71,0)))</f>
        <v>0</v>
      </c>
      <c r="J1741" s="452">
        <f t="shared" si="173"/>
        <v>0</v>
      </c>
      <c r="K1741" s="443">
        <f>IF($J1724="TC",0,IF($J1724="Nso",0,VLOOKUP($A1721,'Class-9'!$B$9:$FL$108,73,0)))</f>
        <v>0</v>
      </c>
      <c r="L1741" s="443">
        <f>IF($J1724="Nso",0,VLOOKUP($A1721,'Class-9'!$B$9:$FL$108,74,0))</f>
        <v>0</v>
      </c>
      <c r="M1741" s="452">
        <f t="shared" si="174"/>
        <v>0</v>
      </c>
      <c r="N1741" s="443">
        <f t="shared" si="175"/>
        <v>0</v>
      </c>
      <c r="O1741" s="457" t="str">
        <f>IF($J1724="TC",0,IF($J1724="Nso",0,VLOOKUP($A1721,'Class-9'!$B$9:$FL$108,80,0)))</f>
        <v/>
      </c>
    </row>
    <row r="1742" spans="1:15" ht="48" customHeight="1">
      <c r="A1742" s="1138"/>
      <c r="B1742" s="417" t="s">
        <v>200</v>
      </c>
      <c r="C1742" s="1114" t="str">
        <f>'Class-9'!$CD$3</f>
        <v>SCIENCE</v>
      </c>
      <c r="D1742" s="1115"/>
      <c r="E1742" s="454">
        <f>IF($J1724="TC",0,IF($J1724="Nso",0,VLOOKUP($A1721,'Class-9'!$B$9:$FL$108,81,0)))</f>
        <v>0</v>
      </c>
      <c r="F1742" s="454">
        <f>IF($J1724="TC",0,IF($J1724="Nso",0,VLOOKUP($A1721,'Class-9'!$B$9:$FL$108,82,0)))</f>
        <v>0</v>
      </c>
      <c r="G1742" s="455">
        <f t="shared" si="172"/>
        <v>0</v>
      </c>
      <c r="H1742" s="456">
        <f>IF($J1724="TC",0,IF($J1724="Nso",0,VLOOKUP($A1721,'Class-9'!$B$9:$FL$108,84,0)))</f>
        <v>0</v>
      </c>
      <c r="I1742" s="454">
        <f>IF($J1724="TC",0,IF($J1724="Nso",0,VLOOKUP($A1721,'Class-9'!$B$9:$FL$108,85,0)))</f>
        <v>0</v>
      </c>
      <c r="J1742" s="455">
        <f t="shared" si="173"/>
        <v>0</v>
      </c>
      <c r="K1742" s="454">
        <f>IF($J1724="TC",0,IF($J1724="Nso",0,VLOOKUP($A1721,'Class-9'!$B$9:$FL$108,87,0)))</f>
        <v>0</v>
      </c>
      <c r="L1742" s="454">
        <f>IF($J1724="Nso",0,VLOOKUP($A1721,'Class-9'!$B$9:$FL$108,88,0))</f>
        <v>0</v>
      </c>
      <c r="M1742" s="455">
        <f t="shared" si="174"/>
        <v>0</v>
      </c>
      <c r="N1742" s="454">
        <f t="shared" si="175"/>
        <v>0</v>
      </c>
      <c r="O1742" s="459" t="str">
        <f>IF($J1724="TC",0,IF($J1724="Nso",0,VLOOKUP($A1721,'Class-9'!$B$9:$FL$108,94,0)))</f>
        <v/>
      </c>
    </row>
    <row r="1743" spans="1:15" ht="48" customHeight="1" thickBot="1">
      <c r="A1743" s="1138"/>
      <c r="B1743" s="417" t="s">
        <v>200</v>
      </c>
      <c r="C1743" s="1114" t="str">
        <f>'Class-9'!$CR$3</f>
        <v>SOCIAL SCIENCE</v>
      </c>
      <c r="D1743" s="1115"/>
      <c r="E1743" s="454">
        <f>IF($J1725="TC",0,IF($J1724="Nso",0,VLOOKUP($A1721,'Class-9'!$B$9:$FL$108,95,0)))</f>
        <v>0</v>
      </c>
      <c r="F1743" s="454">
        <f>IF($J1725="TC",0,IF($J1724="Nso",0,VLOOKUP($A1721,'Class-9'!$B$9:$FL$108,96,0)))</f>
        <v>0</v>
      </c>
      <c r="G1743" s="455">
        <f t="shared" si="172"/>
        <v>0</v>
      </c>
      <c r="H1743" s="456">
        <f>IF($J1725="TC",0,IF($J1724="Nso",0,VLOOKUP($A1721,'Class-9'!$B$9:$FL$108,98,0)))</f>
        <v>0</v>
      </c>
      <c r="I1743" s="454">
        <f>IF($J1725="TC",0,IF($J1724="Nso",0,VLOOKUP($A1721,'Class-9'!$B$9:$FL$108,99,0)))</f>
        <v>0</v>
      </c>
      <c r="J1743" s="455">
        <f t="shared" si="173"/>
        <v>0</v>
      </c>
      <c r="K1743" s="454">
        <f>IF($J1725="TC",0,IF($J1724="Nso",0,VLOOKUP($A1721,'Class-9'!$B$9:$FL$108,101,0)))</f>
        <v>0</v>
      </c>
      <c r="L1743" s="454">
        <f>IF($J1725="Nso",0,VLOOKUP($A1721,'Class-9'!$B$9:$FL$108,102,0))</f>
        <v>0</v>
      </c>
      <c r="M1743" s="455">
        <f t="shared" si="174"/>
        <v>0</v>
      </c>
      <c r="N1743" s="454">
        <f t="shared" si="175"/>
        <v>0</v>
      </c>
      <c r="O1743" s="459" t="str">
        <f>IF($J1725="TC",0,IF($J1724="Nso",0,VLOOKUP($A1721,'Class-9'!$B$9:$FL$108,108,0)))</f>
        <v/>
      </c>
    </row>
    <row r="1744" spans="1:15" ht="33.75" customHeight="1">
      <c r="A1744" s="1138"/>
      <c r="B1744" s="417" t="s">
        <v>200</v>
      </c>
      <c r="C1744" s="1116" t="s">
        <v>89</v>
      </c>
      <c r="D1744" s="1117"/>
      <c r="E1744" s="1118"/>
      <c r="F1744" s="1122" t="s">
        <v>90</v>
      </c>
      <c r="G1744" s="1123"/>
      <c r="H1744" s="1124" t="s">
        <v>91</v>
      </c>
      <c r="I1744" s="1125"/>
      <c r="J1744" s="1126" t="s">
        <v>47</v>
      </c>
      <c r="K1744" s="1127"/>
      <c r="L1744" s="415" t="s">
        <v>111</v>
      </c>
      <c r="M1744" s="1221" t="s">
        <v>45</v>
      </c>
      <c r="N1744" s="1222"/>
      <c r="O1744" s="416" t="s">
        <v>49</v>
      </c>
    </row>
    <row r="1745" spans="1:15" ht="33.75" customHeight="1" thickBot="1">
      <c r="A1745" s="1138"/>
      <c r="B1745" s="417" t="s">
        <v>200</v>
      </c>
      <c r="C1745" s="1119"/>
      <c r="D1745" s="1120"/>
      <c r="E1745" s="1121"/>
      <c r="F1745" s="1130">
        <f>IF($J1724="TC",0,IF($J1724="Nso",0,VLOOKUP($A1721,'Class-9'!$B$9:$FL$108,160,0)))</f>
        <v>0</v>
      </c>
      <c r="G1745" s="1131"/>
      <c r="H1745" s="1130">
        <f>IF($J1724="TC",0,IF($J1724="Nso",0,VLOOKUP($A1721,'Class-9'!$B$9:$FL$108,161,0)))</f>
        <v>0</v>
      </c>
      <c r="I1745" s="1131"/>
      <c r="J1745" s="1132">
        <f>IF($J1724="TC",0,IF($J1724="Nso",0,VLOOKUP($A1721,'Class-9'!$B$9:$FL$108,162,0)))</f>
        <v>0</v>
      </c>
      <c r="K1745" s="1133"/>
      <c r="L1745" s="259" t="str">
        <f>IF($J1724="TC",0,IF($J1724="Nso",0,VLOOKUP($A1721,'Class-9'!$B$9:$FL$108,163,0)))</f>
        <v/>
      </c>
      <c r="M1745" s="1223" t="str">
        <f>IF($J1724="TC","TC",IF($J1724="Nso","NSO",VLOOKUP($A1721,'Class-9'!$B$9:$FL$108,164,0)))</f>
        <v/>
      </c>
      <c r="N1745" s="1224"/>
      <c r="O1745" s="462" t="str">
        <f>IF($J1724="Nso",0,VLOOKUP($A1721,'Class-9'!$B$9:$FL$108,166,0))</f>
        <v/>
      </c>
    </row>
    <row r="1746" spans="1:15" ht="33.75" customHeight="1">
      <c r="A1746" s="1138"/>
      <c r="B1746" s="417" t="s">
        <v>200</v>
      </c>
      <c r="C1746" s="1061" t="s">
        <v>64</v>
      </c>
      <c r="D1746" s="1062"/>
      <c r="E1746" s="1062"/>
      <c r="F1746" s="1062"/>
      <c r="G1746" s="1062"/>
      <c r="H1746" s="1063"/>
      <c r="I1746" s="1064" t="s">
        <v>65</v>
      </c>
      <c r="J1746" s="1065"/>
      <c r="K1746" s="1065"/>
      <c r="L1746" s="460">
        <f>VLOOKUP($A1721,'Class-9'!$B$9:$FL$108,157,0)</f>
        <v>0</v>
      </c>
      <c r="M1746" s="1066" t="s">
        <v>121</v>
      </c>
      <c r="N1746" s="1067"/>
      <c r="O1746" s="1068"/>
    </row>
    <row r="1747" spans="1:15" ht="33.75" customHeight="1" thickBot="1">
      <c r="A1747" s="1138"/>
      <c r="B1747" s="417" t="s">
        <v>200</v>
      </c>
      <c r="C1747" s="1069" t="s">
        <v>60</v>
      </c>
      <c r="D1747" s="1070"/>
      <c r="E1747" s="1070"/>
      <c r="F1747" s="1071" t="s">
        <v>192</v>
      </c>
      <c r="G1747" s="1071"/>
      <c r="H1747" s="260" t="s">
        <v>53</v>
      </c>
      <c r="I1747" s="1072" t="s">
        <v>66</v>
      </c>
      <c r="J1747" s="1073"/>
      <c r="K1747" s="1073"/>
      <c r="L1747" s="461">
        <f>VLOOKUP($A1721,'Class-9'!$B$9:$FL$108,158,0)</f>
        <v>0</v>
      </c>
      <c r="M1747" s="1074" t="str">
        <f>IF($J1724="TC",0,IF($J1724="Nso",0,VLOOKUP($A1721,'Class-9'!$B$9:$FL$108,159,0)))</f>
        <v/>
      </c>
      <c r="N1747" s="1075"/>
      <c r="O1747" s="1076"/>
    </row>
    <row r="1748" spans="1:15" ht="33.75" customHeight="1">
      <c r="A1748" s="1138"/>
      <c r="B1748" s="417" t="s">
        <v>200</v>
      </c>
      <c r="C1748" s="1069"/>
      <c r="D1748" s="1070"/>
      <c r="E1748" s="1070"/>
      <c r="F1748" s="1071"/>
      <c r="G1748" s="1071"/>
      <c r="H1748" s="261" t="s">
        <v>119</v>
      </c>
      <c r="I1748" s="1077" t="s">
        <v>67</v>
      </c>
      <c r="J1748" s="1078"/>
      <c r="K1748" s="1078"/>
      <c r="L1748" s="1079">
        <f>IF($J1724="TC","Transferred",IF($J1724="Nso","NameSeparated",VLOOKUP($A1721,'Class-9'!$B$9:$FL$108,167,0)))</f>
        <v>0</v>
      </c>
      <c r="M1748" s="1079"/>
      <c r="N1748" s="1079"/>
      <c r="O1748" s="1080"/>
    </row>
    <row r="1749" spans="1:15" ht="33.75" customHeight="1">
      <c r="A1749" s="1138"/>
      <c r="B1749" s="417" t="s">
        <v>200</v>
      </c>
      <c r="C1749" s="1081" t="str">
        <f>'Class-9'!$DF$3</f>
        <v>Foundation Of Information Tech.</v>
      </c>
      <c r="D1749" s="1082"/>
      <c r="E1749" s="1083"/>
      <c r="F1749" s="1217" t="str">
        <f>IF($J1724="TC",0,IF($J1724="Nso",0,VLOOKUP($A1721,'Class-9'!$B$9:$GP$108,185,0)))</f>
        <v>0/200</v>
      </c>
      <c r="G1749" s="1217"/>
      <c r="H1749" s="463" t="str">
        <f>IF($J1724="TC",0,IF($J1724="Nso",0,VLOOKUP($A1721,'Class-9'!$B$9:$GP$108,120,0)))</f>
        <v/>
      </c>
      <c r="I1749" s="1085" t="s">
        <v>79</v>
      </c>
      <c r="J1749" s="1086"/>
      <c r="K1749" s="1086"/>
      <c r="L1749" s="1087">
        <f>'Class-9'!$T$2</f>
        <v>44676</v>
      </c>
      <c r="M1749" s="1088"/>
      <c r="N1749" s="1088"/>
      <c r="O1749" s="1089"/>
    </row>
    <row r="1750" spans="1:15" ht="33.75" customHeight="1">
      <c r="A1750" s="1138"/>
      <c r="B1750" s="417" t="s">
        <v>200</v>
      </c>
      <c r="C1750" s="1090" t="str">
        <f>'Class-9'!$DR$3</f>
        <v>Health &amp; Phy. Edu.</v>
      </c>
      <c r="D1750" s="1084"/>
      <c r="E1750" s="1084"/>
      <c r="F1750" s="1207" t="str">
        <f>IF($J1724="TC",0,IF($J1724="Nso",0,VLOOKUP($A1721,'Class-9'!$B$9:$GP$108,189,0)))</f>
        <v>0/200</v>
      </c>
      <c r="G1750" s="1208"/>
      <c r="H1750" s="463" t="str">
        <f>IF($J1724="TC",0,IF($J1724="Nso",0,VLOOKUP($A1721,'Class-9'!$B$9:$GP$108,132,0)))</f>
        <v/>
      </c>
      <c r="I1750" s="1091"/>
      <c r="J1750" s="1092"/>
      <c r="K1750" s="1092"/>
      <c r="L1750" s="1092"/>
      <c r="M1750" s="1092"/>
      <c r="N1750" s="1092"/>
      <c r="O1750" s="1093"/>
    </row>
    <row r="1751" spans="1:15" ht="33.75" customHeight="1">
      <c r="A1751" s="1138"/>
      <c r="B1751" s="417" t="s">
        <v>200</v>
      </c>
      <c r="C1751" s="1028" t="str">
        <f>'Class-9'!$ED$3</f>
        <v>S.U.P.W.</v>
      </c>
      <c r="D1751" s="1029"/>
      <c r="E1751" s="1029"/>
      <c r="F1751" s="1207" t="str">
        <f>IF($J1724="TC",0,IF($J1724="Nso",0,VLOOKUP($A1721,'Class-9'!$B$9:$GP$108,193,0)))</f>
        <v>0/100</v>
      </c>
      <c r="G1751" s="1208"/>
      <c r="H1751" s="463" t="str">
        <f>IF($J1724="TC",0,IF($J1724="Nso",0,VLOOKUP($A1721,'Class-9'!$B$9:$GP$108,138,0)))</f>
        <v/>
      </c>
      <c r="I1751" s="1094"/>
      <c r="J1751" s="1095"/>
      <c r="K1751" s="1095"/>
      <c r="L1751" s="1095"/>
      <c r="M1751" s="1095"/>
      <c r="N1751" s="1095"/>
      <c r="O1751" s="1096"/>
    </row>
    <row r="1752" spans="1:15" ht="33.75" customHeight="1">
      <c r="A1752" s="1138"/>
      <c r="B1752" s="417" t="s">
        <v>200</v>
      </c>
      <c r="C1752" s="1028" t="str">
        <f>'Class-9'!$EJ$3</f>
        <v>ART EDUCATION</v>
      </c>
      <c r="D1752" s="1029"/>
      <c r="E1752" s="1029"/>
      <c r="F1752" s="1207" t="str">
        <f>IF($J1723="TC",0,IF($J1723="Nso",0,VLOOKUP($A1721,'Class-9'!$B$9:$GP$108,197,0)))</f>
        <v>0/100</v>
      </c>
      <c r="G1752" s="1208"/>
      <c r="H1752" s="463" t="str">
        <f>IF($J1723="TC",0,IF($J1723="Nso",0,VLOOKUP($A1721,'Class-9'!$B$9:$GP$108,144,0)))</f>
        <v/>
      </c>
      <c r="I1752" s="1032" t="s">
        <v>92</v>
      </c>
      <c r="J1752" s="1033"/>
      <c r="K1752" s="1033"/>
      <c r="L1752" s="1033"/>
      <c r="M1752" s="1033"/>
      <c r="N1752" s="1033"/>
      <c r="O1752" s="1034"/>
    </row>
    <row r="1753" spans="1:15" ht="33.75" customHeight="1" thickBot="1">
      <c r="A1753" s="1138"/>
      <c r="B1753" s="417" t="s">
        <v>200</v>
      </c>
      <c r="C1753" s="1035" t="str">
        <f>'Class-9'!$EP$3</f>
        <v>H &amp; C RAJ</v>
      </c>
      <c r="D1753" s="1036"/>
      <c r="E1753" s="1036"/>
      <c r="F1753" s="1209" t="str">
        <f>IF($J1724="TC",0,IF($J1724="Nso",0,VLOOKUP($A1721,'Class-9'!$B$9:$GU$108,201,0)))</f>
        <v>0/200</v>
      </c>
      <c r="G1753" s="1210"/>
      <c r="H1753" s="464" t="str">
        <f>IF($J1724="TC",0,IF($J1724="Nso",0,VLOOKUP($A1721,'Class-9'!$B$9:$GU$108,156,0)))</f>
        <v/>
      </c>
      <c r="I1753" s="1032" t="s">
        <v>73</v>
      </c>
      <c r="J1753" s="1033"/>
      <c r="K1753" s="1033"/>
      <c r="L1753" s="1033"/>
      <c r="M1753" s="1033"/>
      <c r="N1753" s="1033"/>
      <c r="O1753" s="1034"/>
    </row>
    <row r="1754" spans="1:15" ht="33.75" customHeight="1">
      <c r="A1754" s="1138"/>
      <c r="B1754" s="417" t="s">
        <v>200</v>
      </c>
      <c r="C1754" s="1046" t="s">
        <v>204</v>
      </c>
      <c r="D1754" s="1047"/>
      <c r="E1754" s="1048"/>
      <c r="F1754" s="1211" t="s">
        <v>205</v>
      </c>
      <c r="G1754" s="1212"/>
      <c r="H1754" s="465" t="s">
        <v>34</v>
      </c>
      <c r="I1754" s="1039" t="s">
        <v>74</v>
      </c>
      <c r="J1754" s="1033"/>
      <c r="K1754" s="1033"/>
      <c r="L1754" s="1033"/>
      <c r="M1754" s="1033"/>
      <c r="N1754" s="1033"/>
      <c r="O1754" s="1034"/>
    </row>
    <row r="1755" spans="1:15" ht="33.75" customHeight="1">
      <c r="A1755" s="1138"/>
      <c r="B1755" s="417" t="s">
        <v>200</v>
      </c>
      <c r="C1755" s="1049"/>
      <c r="D1755" s="1050"/>
      <c r="E1755" s="1051"/>
      <c r="F1755" s="1213" t="s">
        <v>206</v>
      </c>
      <c r="G1755" s="1214"/>
      <c r="H1755" s="466" t="s">
        <v>203</v>
      </c>
      <c r="I1755" s="1040" t="s">
        <v>75</v>
      </c>
      <c r="J1755" s="1041"/>
      <c r="K1755" s="1041"/>
      <c r="L1755" s="1041"/>
      <c r="M1755" s="1041"/>
      <c r="N1755" s="1041"/>
      <c r="O1755" s="1042"/>
    </row>
    <row r="1756" spans="1:15" ht="33.75" customHeight="1">
      <c r="A1756" s="1138"/>
      <c r="B1756" s="417" t="s">
        <v>200</v>
      </c>
      <c r="C1756" s="1049"/>
      <c r="D1756" s="1050"/>
      <c r="E1756" s="1051"/>
      <c r="F1756" s="1213" t="s">
        <v>210</v>
      </c>
      <c r="G1756" s="1214"/>
      <c r="H1756" s="466" t="s">
        <v>68</v>
      </c>
      <c r="I1756" s="1043"/>
      <c r="J1756" s="1044"/>
      <c r="K1756" s="1044"/>
      <c r="L1756" s="1044"/>
      <c r="M1756" s="1044"/>
      <c r="N1756" s="1044"/>
      <c r="O1756" s="1045"/>
    </row>
    <row r="1757" spans="1:15" ht="33.75" customHeight="1">
      <c r="A1757" s="1138"/>
      <c r="B1757" s="417" t="s">
        <v>200</v>
      </c>
      <c r="C1757" s="1049"/>
      <c r="D1757" s="1050"/>
      <c r="E1757" s="1051"/>
      <c r="F1757" s="1213" t="s">
        <v>211</v>
      </c>
      <c r="G1757" s="1214"/>
      <c r="H1757" s="466" t="s">
        <v>69</v>
      </c>
      <c r="I1757" s="1043"/>
      <c r="J1757" s="1044"/>
      <c r="K1757" s="1044"/>
      <c r="L1757" s="1044"/>
      <c r="M1757" s="1044"/>
      <c r="N1757" s="1044"/>
      <c r="O1757" s="1045"/>
    </row>
    <row r="1758" spans="1:15" ht="33.75" customHeight="1">
      <c r="A1758" s="1138"/>
      <c r="B1758" s="417" t="s">
        <v>200</v>
      </c>
      <c r="C1758" s="1049"/>
      <c r="D1758" s="1050"/>
      <c r="E1758" s="1051"/>
      <c r="F1758" s="1213" t="s">
        <v>120</v>
      </c>
      <c r="G1758" s="1214"/>
      <c r="H1758" s="466" t="s">
        <v>71</v>
      </c>
      <c r="I1758" s="1022" t="s">
        <v>93</v>
      </c>
      <c r="J1758" s="1023"/>
      <c r="K1758" s="1023"/>
      <c r="L1758" s="1023"/>
      <c r="M1758" s="1023"/>
      <c r="N1758" s="1023"/>
      <c r="O1758" s="1024"/>
    </row>
    <row r="1759" spans="1:15" ht="33.75" customHeight="1" thickBot="1">
      <c r="A1759" s="1138"/>
      <c r="B1759" s="418" t="s">
        <v>200</v>
      </c>
      <c r="C1759" s="1052"/>
      <c r="D1759" s="1053"/>
      <c r="E1759" s="1054"/>
      <c r="F1759" s="1215" t="s">
        <v>208</v>
      </c>
      <c r="G1759" s="1216"/>
      <c r="H1759" s="467" t="s">
        <v>70</v>
      </c>
      <c r="I1759" s="1025"/>
      <c r="J1759" s="1026"/>
      <c r="K1759" s="1026"/>
      <c r="L1759" s="1026"/>
      <c r="M1759" s="1026"/>
      <c r="N1759" s="1026"/>
      <c r="O1759" s="1027"/>
    </row>
    <row r="1760" spans="1:15" ht="121.5" customHeight="1" thickTop="1">
      <c r="A1760" s="437" t="s">
        <v>191</v>
      </c>
    </row>
    <row r="1761" spans="1:16" ht="24.75" customHeight="1" thickBot="1">
      <c r="A1761" s="471">
        <f>A1721+1</f>
        <v>45</v>
      </c>
      <c r="B1761" s="1137" t="s">
        <v>56</v>
      </c>
      <c r="C1761" s="1137"/>
      <c r="D1761" s="1137"/>
      <c r="E1761" s="1137"/>
      <c r="F1761" s="1137"/>
      <c r="G1761" s="1137"/>
      <c r="H1761" s="1137"/>
      <c r="I1761" s="1137"/>
      <c r="J1761" s="1137"/>
      <c r="K1761" s="1137"/>
      <c r="L1761" s="1137"/>
      <c r="M1761" s="1137"/>
      <c r="N1761" s="1137"/>
      <c r="O1761" s="1137"/>
    </row>
    <row r="1762" spans="1:16" s="430" customFormat="1" ht="66" customHeight="1" thickTop="1">
      <c r="A1762" s="1138"/>
      <c r="B1762" s="1139"/>
      <c r="C1762" s="1140"/>
      <c r="D1762" s="1225" t="str">
        <f>Master!$E$8</f>
        <v>Govt. Sr. Secondary School Raimalwada</v>
      </c>
      <c r="E1762" s="1226"/>
      <c r="F1762" s="1226"/>
      <c r="G1762" s="1226"/>
      <c r="H1762" s="1226"/>
      <c r="I1762" s="1226"/>
      <c r="J1762" s="1226"/>
      <c r="K1762" s="1226"/>
      <c r="L1762" s="1226"/>
      <c r="M1762" s="1226"/>
      <c r="N1762" s="1226"/>
      <c r="O1762" s="1227"/>
    </row>
    <row r="1763" spans="1:16" ht="26.25" customHeight="1" thickBot="1">
      <c r="A1763" s="1138"/>
      <c r="B1763" s="1141"/>
      <c r="C1763" s="1142"/>
      <c r="D1763" s="1146" t="str">
        <f>Master!$E$11</f>
        <v>P.S.-Bapini (Jodhpur)</v>
      </c>
      <c r="E1763" s="1147"/>
      <c r="F1763" s="1147"/>
      <c r="G1763" s="1147"/>
      <c r="H1763" s="1147"/>
      <c r="I1763" s="1147"/>
      <c r="J1763" s="1147"/>
      <c r="K1763" s="1147"/>
      <c r="L1763" s="1147"/>
      <c r="M1763" s="1147"/>
      <c r="N1763" s="1147"/>
      <c r="O1763" s="1148"/>
    </row>
    <row r="1764" spans="1:16" ht="21.75" customHeight="1">
      <c r="A1764" s="1138"/>
      <c r="B1764" s="262"/>
      <c r="C1764" s="1149" t="s">
        <v>183</v>
      </c>
      <c r="D1764" s="1150"/>
      <c r="E1764" s="1150"/>
      <c r="F1764" s="1150"/>
      <c r="G1764" s="1151"/>
      <c r="H1764" s="1158" t="s">
        <v>156</v>
      </c>
      <c r="I1764" s="1158"/>
      <c r="J1764" s="1161">
        <f>VLOOKUP($A1761,'Class-9'!$B$9:$K$108,6)</f>
        <v>0</v>
      </c>
      <c r="K1764" s="1162"/>
      <c r="L1764" s="1167" t="s">
        <v>76</v>
      </c>
      <c r="M1764" s="1168"/>
      <c r="N1764" s="1169" t="str">
        <f>Master!$E$14</f>
        <v>08151106901</v>
      </c>
      <c r="O1764" s="1170"/>
    </row>
    <row r="1765" spans="1:16" ht="21.75" customHeight="1">
      <c r="A1765" s="1138"/>
      <c r="B1765" s="37"/>
      <c r="C1765" s="1152"/>
      <c r="D1765" s="1153"/>
      <c r="E1765" s="1153"/>
      <c r="F1765" s="1153"/>
      <c r="G1765" s="1154"/>
      <c r="H1765" s="1159"/>
      <c r="I1765" s="1159"/>
      <c r="J1765" s="1163"/>
      <c r="K1765" s="1164"/>
      <c r="L1765" s="1171" t="s">
        <v>72</v>
      </c>
      <c r="M1765" s="1172"/>
      <c r="N1765" s="1172"/>
      <c r="O1765" s="1173"/>
      <c r="P1765" s="104" t="s">
        <v>191</v>
      </c>
    </row>
    <row r="1766" spans="1:16" ht="21.75" customHeight="1" thickBot="1">
      <c r="A1766" s="1138"/>
      <c r="B1766" s="37"/>
      <c r="C1766" s="1155"/>
      <c r="D1766" s="1156"/>
      <c r="E1766" s="1156"/>
      <c r="F1766" s="1156"/>
      <c r="G1766" s="1157"/>
      <c r="H1766" s="1160"/>
      <c r="I1766" s="1160"/>
      <c r="J1766" s="1165"/>
      <c r="K1766" s="1166"/>
      <c r="L1766" s="1174" t="s">
        <v>57</v>
      </c>
      <c r="M1766" s="1175"/>
      <c r="N1766" s="1176" t="str">
        <f>Master!$E$6</f>
        <v>2021-22</v>
      </c>
      <c r="O1766" s="1177"/>
    </row>
    <row r="1767" spans="1:16" ht="33.75" customHeight="1">
      <c r="A1767" s="1138"/>
      <c r="B1767" s="417" t="s">
        <v>200</v>
      </c>
      <c r="C1767" s="1228" t="s">
        <v>22</v>
      </c>
      <c r="D1767" s="1229"/>
      <c r="E1767" s="1229"/>
      <c r="F1767" s="1230"/>
      <c r="G1767" s="438" t="s">
        <v>181</v>
      </c>
      <c r="H1767" s="1231">
        <f>VLOOKUP($A1761,'Class-9'!$B$9:$FL$108,4,0)</f>
        <v>0</v>
      </c>
      <c r="I1767" s="1231"/>
      <c r="J1767" s="1231"/>
      <c r="K1767" s="1231"/>
      <c r="L1767" s="1231"/>
      <c r="M1767" s="1231"/>
      <c r="N1767" s="1231"/>
      <c r="O1767" s="1232"/>
    </row>
    <row r="1768" spans="1:16" ht="33.75" customHeight="1">
      <c r="A1768" s="1138"/>
      <c r="B1768" s="417" t="s">
        <v>200</v>
      </c>
      <c r="C1768" s="1233" t="s">
        <v>24</v>
      </c>
      <c r="D1768" s="1234"/>
      <c r="E1768" s="1234"/>
      <c r="F1768" s="1235"/>
      <c r="G1768" s="439" t="s">
        <v>181</v>
      </c>
      <c r="H1768" s="1236">
        <f>VLOOKUP($A1761,'Class-9'!$B$9:$FL$108,7,0)</f>
        <v>0</v>
      </c>
      <c r="I1768" s="1236"/>
      <c r="J1768" s="1236"/>
      <c r="K1768" s="1236"/>
      <c r="L1768" s="1236"/>
      <c r="M1768" s="1236"/>
      <c r="N1768" s="1236"/>
      <c r="O1768" s="1237"/>
    </row>
    <row r="1769" spans="1:16" ht="33.75" customHeight="1">
      <c r="A1769" s="1138"/>
      <c r="B1769" s="417" t="s">
        <v>200</v>
      </c>
      <c r="C1769" s="1233" t="s">
        <v>25</v>
      </c>
      <c r="D1769" s="1234"/>
      <c r="E1769" s="1234"/>
      <c r="F1769" s="1235"/>
      <c r="G1769" s="439" t="s">
        <v>181</v>
      </c>
      <c r="H1769" s="1236">
        <f>VLOOKUP($A1761,'Class-9'!$B$9:$FL$108,8,0)</f>
        <v>0</v>
      </c>
      <c r="I1769" s="1236"/>
      <c r="J1769" s="1236"/>
      <c r="K1769" s="1236"/>
      <c r="L1769" s="1236"/>
      <c r="M1769" s="1236"/>
      <c r="N1769" s="1236"/>
      <c r="O1769" s="1237"/>
    </row>
    <row r="1770" spans="1:16" ht="33.75" customHeight="1">
      <c r="A1770" s="1138"/>
      <c r="B1770" s="417" t="s">
        <v>200</v>
      </c>
      <c r="C1770" s="1233" t="s">
        <v>58</v>
      </c>
      <c r="D1770" s="1234"/>
      <c r="E1770" s="1234"/>
      <c r="F1770" s="1235"/>
      <c r="G1770" s="439" t="s">
        <v>181</v>
      </c>
      <c r="H1770" s="1236">
        <f>VLOOKUP($A1761,'Class-9'!$B$9:$FL$108,9,0)</f>
        <v>0</v>
      </c>
      <c r="I1770" s="1236"/>
      <c r="J1770" s="1236"/>
      <c r="K1770" s="1236"/>
      <c r="L1770" s="1236"/>
      <c r="M1770" s="1236"/>
      <c r="N1770" s="1236"/>
      <c r="O1770" s="1237"/>
    </row>
    <row r="1771" spans="1:16" ht="33.75" customHeight="1">
      <c r="A1771" s="1138"/>
      <c r="B1771" s="417" t="s">
        <v>200</v>
      </c>
      <c r="C1771" s="1233" t="s">
        <v>59</v>
      </c>
      <c r="D1771" s="1234"/>
      <c r="E1771" s="1234"/>
      <c r="F1771" s="1235"/>
      <c r="G1771" s="439" t="s">
        <v>181</v>
      </c>
      <c r="H1771" s="1238" t="str">
        <f>CONCATENATE('Class-9'!$G$4,'Class-9'!$J$4)</f>
        <v>9(A)</v>
      </c>
      <c r="I1771" s="1236"/>
      <c r="J1771" s="1236"/>
      <c r="K1771" s="1236"/>
      <c r="L1771" s="1236"/>
      <c r="M1771" s="1236"/>
      <c r="N1771" s="1236"/>
      <c r="O1771" s="1237"/>
    </row>
    <row r="1772" spans="1:16" ht="33.75" customHeight="1" thickBot="1">
      <c r="A1772" s="1138"/>
      <c r="B1772" s="417" t="s">
        <v>200</v>
      </c>
      <c r="C1772" s="1239" t="s">
        <v>27</v>
      </c>
      <c r="D1772" s="1240"/>
      <c r="E1772" s="1240"/>
      <c r="F1772" s="1241"/>
      <c r="G1772" s="440" t="s">
        <v>181</v>
      </c>
      <c r="H1772" s="1242">
        <f>VLOOKUP($A1761,'Class-9'!$B$9:$FL$108,10,0)</f>
        <v>0</v>
      </c>
      <c r="I1772" s="1242"/>
      <c r="J1772" s="1242"/>
      <c r="K1772" s="1242"/>
      <c r="L1772" s="1242"/>
      <c r="M1772" s="1242"/>
      <c r="N1772" s="1242"/>
      <c r="O1772" s="1243"/>
    </row>
    <row r="1773" spans="1:16" ht="33.75" customHeight="1">
      <c r="A1773" s="1138"/>
      <c r="B1773" s="417" t="s">
        <v>200</v>
      </c>
      <c r="C1773" s="1244" t="s">
        <v>60</v>
      </c>
      <c r="D1773" s="1245"/>
      <c r="E1773" s="1248" t="s">
        <v>81</v>
      </c>
      <c r="F1773" s="1248" t="s">
        <v>82</v>
      </c>
      <c r="G1773" s="1250" t="s">
        <v>32</v>
      </c>
      <c r="H1773" s="1252" t="s">
        <v>61</v>
      </c>
      <c r="I1773" s="1252"/>
      <c r="J1773" s="1253"/>
      <c r="K1773" s="1254" t="s">
        <v>97</v>
      </c>
      <c r="L1773" s="1255"/>
      <c r="M1773" s="1256"/>
      <c r="N1773" s="1248" t="s">
        <v>88</v>
      </c>
      <c r="O1773" s="1218" t="s">
        <v>118</v>
      </c>
    </row>
    <row r="1774" spans="1:16" ht="33.75" customHeight="1">
      <c r="A1774" s="1138"/>
      <c r="B1774" s="417" t="s">
        <v>200</v>
      </c>
      <c r="C1774" s="1246"/>
      <c r="D1774" s="1247"/>
      <c r="E1774" s="1249"/>
      <c r="F1774" s="1249"/>
      <c r="G1774" s="1251"/>
      <c r="H1774" s="468" t="s">
        <v>31</v>
      </c>
      <c r="I1774" s="470" t="s">
        <v>194</v>
      </c>
      <c r="J1774" s="469" t="s">
        <v>32</v>
      </c>
      <c r="K1774" s="468" t="s">
        <v>31</v>
      </c>
      <c r="L1774" s="470" t="s">
        <v>194</v>
      </c>
      <c r="M1774" s="469" t="s">
        <v>32</v>
      </c>
      <c r="N1774" s="1249"/>
      <c r="O1774" s="1219"/>
    </row>
    <row r="1775" spans="1:16" ht="48" customHeight="1" thickBot="1">
      <c r="A1775" s="1138"/>
      <c r="B1775" s="417" t="s">
        <v>200</v>
      </c>
      <c r="C1775" s="1102" t="s">
        <v>62</v>
      </c>
      <c r="D1775" s="1103"/>
      <c r="E1775" s="441">
        <f>'Class-9'!$L$7</f>
        <v>10</v>
      </c>
      <c r="F1775" s="441">
        <f>'Class-9'!$M$7</f>
        <v>10</v>
      </c>
      <c r="G1775" s="442">
        <f>SUM(E1775:F1775)</f>
        <v>20</v>
      </c>
      <c r="H1775" s="441">
        <f>'Class-9'!$O$7</f>
        <v>24</v>
      </c>
      <c r="I1775" s="441">
        <f>'Class-9'!$P$7</f>
        <v>6</v>
      </c>
      <c r="J1775" s="442">
        <f>SUM(H1775:I1775)</f>
        <v>30</v>
      </c>
      <c r="K1775" s="441">
        <f>'Class-9'!$R$7</f>
        <v>40</v>
      </c>
      <c r="L1775" s="441">
        <f>'Class-9'!$S$7</f>
        <v>10</v>
      </c>
      <c r="M1775" s="442">
        <f>SUM(K1775:L1775)</f>
        <v>50</v>
      </c>
      <c r="N1775" s="441">
        <f>SUM(G1775,J1775,M1775)</f>
        <v>100</v>
      </c>
      <c r="O1775" s="1220"/>
    </row>
    <row r="1776" spans="1:16" ht="48" customHeight="1">
      <c r="A1776" s="1138"/>
      <c r="B1776" s="417" t="s">
        <v>200</v>
      </c>
      <c r="C1776" s="1104" t="str">
        <f>'Class-9'!$L$3</f>
        <v>HINDI</v>
      </c>
      <c r="D1776" s="1105"/>
      <c r="E1776" s="443">
        <f>IF($J1764="TC",0,IF($J1764="Nso",0,VLOOKUP($A1761,'Class-9'!$B$9:$FL$108,11,0)))</f>
        <v>0</v>
      </c>
      <c r="F1776" s="443">
        <f>IF($J1764="TC",0,IF($J1764="Nso",0,VLOOKUP($A1761,'Class-9'!$B$9:$FL$108,12,0)))</f>
        <v>0</v>
      </c>
      <c r="G1776" s="444">
        <f t="shared" ref="G1776:G1783" si="176">SUM(E1776:F1776)</f>
        <v>0</v>
      </c>
      <c r="H1776" s="443">
        <f>IF($J1764="TC",0,IF($J1764="Nso",0,VLOOKUP($A1761,'Class-9'!$B$9:$FL$108,14,0)))</f>
        <v>0</v>
      </c>
      <c r="I1776" s="443">
        <f>IF($J1764="TC",0,IF($J1764="Nso",0,VLOOKUP($A1761,'Class-9'!$B$9:$FL$108,15,0)))</f>
        <v>0</v>
      </c>
      <c r="J1776" s="444">
        <f t="shared" ref="J1776:J1783" si="177">SUM(H1776:I1776)</f>
        <v>0</v>
      </c>
      <c r="K1776" s="443">
        <f>IF($J1764="TC",0,IF($J1764="Nso",0,VLOOKUP($A1761,'Class-9'!$B$9:$FL$108,17,0)))</f>
        <v>0</v>
      </c>
      <c r="L1776" s="443">
        <f>IF($J1764="Nso",0,VLOOKUP($A1761,'Class-9'!$B$9:$FL$108,18,0))</f>
        <v>0</v>
      </c>
      <c r="M1776" s="444">
        <f t="shared" ref="M1776:M1783" si="178">SUM(K1776:L1776)</f>
        <v>0</v>
      </c>
      <c r="N1776" s="443">
        <f t="shared" ref="N1776:N1783" si="179">SUM(G1776,J1776,M1776)</f>
        <v>0</v>
      </c>
      <c r="O1776" s="457" t="str">
        <f>IF($J1764="TC",0,IF($J1764="Nso",0,VLOOKUP($A1761,'Class-9'!$B$9:$FL$108,24,0)))</f>
        <v/>
      </c>
    </row>
    <row r="1777" spans="1:15" ht="48" customHeight="1" thickBot="1">
      <c r="A1777" s="1138"/>
      <c r="B1777" s="417" t="s">
        <v>200</v>
      </c>
      <c r="C1777" s="1106" t="str">
        <f>'Class-9'!$Z$3</f>
        <v>ENGLISH</v>
      </c>
      <c r="D1777" s="1107"/>
      <c r="E1777" s="445">
        <f>IF($J1764="TC",0,IF($J1764="Nso",0,VLOOKUP($A1761,'Class-9'!$B$9:$FL$108,25,0)))</f>
        <v>0</v>
      </c>
      <c r="F1777" s="445">
        <f>IF($J1764="TC",0,IF($J1764="Nso",0,VLOOKUP($A1761,'Class-9'!$B$9:$FL$108,26,0)))</f>
        <v>0</v>
      </c>
      <c r="G1777" s="446">
        <f t="shared" si="176"/>
        <v>0</v>
      </c>
      <c r="H1777" s="447">
        <f>IF($J1764="TC",0,IF($J1764="Nso",0,VLOOKUP($A1761,'Class-9'!$B$9:$FL$108,28,0)))</f>
        <v>0</v>
      </c>
      <c r="I1777" s="445">
        <f>IF($J1764="TC",0,IF($J1764="Nso",0,VLOOKUP($A1761,'Class-9'!$B$9:$FL$108,29,0)))</f>
        <v>0</v>
      </c>
      <c r="J1777" s="446">
        <f t="shared" si="177"/>
        <v>0</v>
      </c>
      <c r="K1777" s="445">
        <f>IF($J1764="TC",0,IF($J1764="Nso",0,VLOOKUP($A1761,'Class-9'!$B$9:$FL$108,31,0)))</f>
        <v>0</v>
      </c>
      <c r="L1777" s="445">
        <f>IF($J1764="Nso",0,VLOOKUP($A1761,'Class-9'!$B$9:$FL$108,32,0))</f>
        <v>0</v>
      </c>
      <c r="M1777" s="446">
        <f t="shared" si="178"/>
        <v>0</v>
      </c>
      <c r="N1777" s="445">
        <f t="shared" si="179"/>
        <v>0</v>
      </c>
      <c r="O1777" s="458" t="str">
        <f>IF($J1764="TC",0,IF($J1764="Nso",0,VLOOKUP($A1761,'Class-9'!$B$9:$FL$108,38,0)))</f>
        <v/>
      </c>
    </row>
    <row r="1778" spans="1:15" ht="48" customHeight="1" thickBot="1">
      <c r="A1778" s="1138"/>
      <c r="B1778" s="417" t="s">
        <v>200</v>
      </c>
      <c r="C1778" s="1108" t="s">
        <v>62</v>
      </c>
      <c r="D1778" s="1109"/>
      <c r="E1778" s="448">
        <f>'Class-9'!$AN$7</f>
        <v>20</v>
      </c>
      <c r="F1778" s="448">
        <f>'Class-9'!$AO$7</f>
        <v>20</v>
      </c>
      <c r="G1778" s="449">
        <f t="shared" si="176"/>
        <v>40</v>
      </c>
      <c r="H1778" s="448">
        <f>'Class-9'!$AQ$7</f>
        <v>48</v>
      </c>
      <c r="I1778" s="448">
        <f>'Class-9'!$AR$7</f>
        <v>12</v>
      </c>
      <c r="J1778" s="449">
        <f t="shared" si="177"/>
        <v>60</v>
      </c>
      <c r="K1778" s="448">
        <f>'Class-9'!$AT$7</f>
        <v>80</v>
      </c>
      <c r="L1778" s="448">
        <f>'Class-9'!$AU$7</f>
        <v>20</v>
      </c>
      <c r="M1778" s="449">
        <f t="shared" si="178"/>
        <v>100</v>
      </c>
      <c r="N1778" s="448">
        <f t="shared" si="179"/>
        <v>200</v>
      </c>
      <c r="O1778" s="427" t="s">
        <v>201</v>
      </c>
    </row>
    <row r="1779" spans="1:15" ht="48" customHeight="1">
      <c r="A1779" s="1138"/>
      <c r="B1779" s="417" t="s">
        <v>200</v>
      </c>
      <c r="C1779" s="1110" t="str">
        <f>'Class-9'!$AN$3</f>
        <v>SANSKRIT-I</v>
      </c>
      <c r="D1779" s="1111"/>
      <c r="E1779" s="443">
        <f>IF($J1764="TC",0,IF($J1764="Nso",0,VLOOKUP($A1761,'Class-9'!$B$9:$FL$108,39,0)))</f>
        <v>0</v>
      </c>
      <c r="F1779" s="443">
        <f>IF($J1764="TC",0,IF($J1764="TC",0,IF($J1764="Nso",0,VLOOKUP($A1761,'Class-9'!$B$9:$FL$108,40,0))))</f>
        <v>0</v>
      </c>
      <c r="G1779" s="450">
        <f t="shared" si="176"/>
        <v>0</v>
      </c>
      <c r="H1779" s="451">
        <f>IF($J1764="TC",0,IF($J1764="Nso",0,VLOOKUP($A1761,'Class-9'!$B$9:$FL$108,42,0)))</f>
        <v>0</v>
      </c>
      <c r="I1779" s="443">
        <f>IF($J1764="TC",0,IF($J1764="Nso",0,VLOOKUP($A1761,'Class-9'!$B$9:$FL$108,43,0)))</f>
        <v>0</v>
      </c>
      <c r="J1779" s="450">
        <f t="shared" si="177"/>
        <v>0</v>
      </c>
      <c r="K1779" s="443">
        <f>IF($J1764="TC",0,IF($J1764="Nso",0,VLOOKUP($A1761,'Class-9'!$B$9:$FL$108,45,0)))</f>
        <v>0</v>
      </c>
      <c r="L1779" s="443">
        <f>IF($J1764="Nso",0,VLOOKUP($A1761,'Class-9'!$B$9:$FL$108,46,0))</f>
        <v>0</v>
      </c>
      <c r="M1779" s="450">
        <f t="shared" si="178"/>
        <v>0</v>
      </c>
      <c r="N1779" s="443">
        <f t="shared" si="179"/>
        <v>0</v>
      </c>
      <c r="O1779" s="457" t="str">
        <f>IF($J1764="TC",0,IF($J1764="Nso",0,VLOOKUP($A1761,'Class-9'!$B$9:$FL$108,52,0)))</f>
        <v/>
      </c>
    </row>
    <row r="1780" spans="1:15" ht="48" customHeight="1">
      <c r="A1780" s="1138"/>
      <c r="B1780" s="417" t="s">
        <v>200</v>
      </c>
      <c r="C1780" s="1112" t="str">
        <f>'Class-9'!$BB$3</f>
        <v>SANSKRIT-II</v>
      </c>
      <c r="D1780" s="1113"/>
      <c r="E1780" s="443">
        <f>IF($J1764="TC",0,IF($J1764="Nso",0,VLOOKUP($A1761,'Class-9'!$B$9:$FL$108,53,0)))</f>
        <v>0</v>
      </c>
      <c r="F1780" s="443">
        <f>IF($J1764="TC",0,IF($J1764="Nso",0,VLOOKUP($A1761,'Class-9'!$B$9:$FL$108,54,0)))</f>
        <v>0</v>
      </c>
      <c r="G1780" s="452">
        <f t="shared" si="176"/>
        <v>0</v>
      </c>
      <c r="H1780" s="453">
        <f>IF($J1764="TC",0,IF($J1764="Nso",0,VLOOKUP($A1761,'Class-9'!$B$9:$FL$108,56,0)))</f>
        <v>0</v>
      </c>
      <c r="I1780" s="443">
        <f>IF($J1764="TC",0,IF($J1764="Nso",0,VLOOKUP($A1761,'Class-9'!$B$9:$FL$108,57,0)))</f>
        <v>0</v>
      </c>
      <c r="J1780" s="452">
        <f t="shared" si="177"/>
        <v>0</v>
      </c>
      <c r="K1780" s="443">
        <f>IF($J1764="TC",0,IF($J1764="Nso",0,VLOOKUP($A1761,'Class-9'!$B$9:$FL$108,59,0)))</f>
        <v>0</v>
      </c>
      <c r="L1780" s="443">
        <f>IF($J1764="Nso",0,VLOOKUP($A1761,'Class-9'!$B$9:$FL$108,60,0))</f>
        <v>0</v>
      </c>
      <c r="M1780" s="452">
        <f t="shared" si="178"/>
        <v>0</v>
      </c>
      <c r="N1780" s="443">
        <f t="shared" si="179"/>
        <v>0</v>
      </c>
      <c r="O1780" s="457" t="str">
        <f>IF($J1764="TC",0,IF($J1764="Nso",0,VLOOKUP($A1761,'Class-9'!$B$9:$FL$108,66,0)))</f>
        <v/>
      </c>
    </row>
    <row r="1781" spans="1:15" ht="48" customHeight="1">
      <c r="A1781" s="1138"/>
      <c r="B1781" s="417" t="s">
        <v>200</v>
      </c>
      <c r="C1781" s="1112" t="str">
        <f>'Class-9'!$BP$3</f>
        <v>MATHEMATICS</v>
      </c>
      <c r="D1781" s="1113"/>
      <c r="E1781" s="443">
        <f>IF($J1764="TC",0,IF($J1764="Nso",0,VLOOKUP($A1761,'Class-9'!$B$9:$FL$108,67,0)))</f>
        <v>0</v>
      </c>
      <c r="F1781" s="443">
        <f>IF($J1764="TC",0,IF($J1764="Nso",0,VLOOKUP($A1761,'Class-9'!$B$9:$FL$108,68,0)))</f>
        <v>0</v>
      </c>
      <c r="G1781" s="452">
        <f t="shared" si="176"/>
        <v>0</v>
      </c>
      <c r="H1781" s="453">
        <f>IF($J1764="TC",0,IF($J1764="Nso",0,VLOOKUP($A1761,'Class-9'!$B$9:$FL$108,70,0)))</f>
        <v>0</v>
      </c>
      <c r="I1781" s="443">
        <f>IF($J1764="TC",0,IF($J1764="Nso",0,VLOOKUP($A1761,'Class-9'!$B$9:$FL$108,71,0)))</f>
        <v>0</v>
      </c>
      <c r="J1781" s="452">
        <f t="shared" si="177"/>
        <v>0</v>
      </c>
      <c r="K1781" s="443">
        <f>IF($J1764="TC",0,IF($J1764="Nso",0,VLOOKUP($A1761,'Class-9'!$B$9:$FL$108,73,0)))</f>
        <v>0</v>
      </c>
      <c r="L1781" s="443">
        <f>IF($J1764="Nso",0,VLOOKUP($A1761,'Class-9'!$B$9:$FL$108,74,0))</f>
        <v>0</v>
      </c>
      <c r="M1781" s="452">
        <f t="shared" si="178"/>
        <v>0</v>
      </c>
      <c r="N1781" s="443">
        <f t="shared" si="179"/>
        <v>0</v>
      </c>
      <c r="O1781" s="457" t="str">
        <f>IF($J1764="TC",0,IF($J1764="Nso",0,VLOOKUP($A1761,'Class-9'!$B$9:$FL$108,80,0)))</f>
        <v/>
      </c>
    </row>
    <row r="1782" spans="1:15" ht="48" customHeight="1">
      <c r="A1782" s="1138"/>
      <c r="B1782" s="417" t="s">
        <v>200</v>
      </c>
      <c r="C1782" s="1114" t="str">
        <f>'Class-9'!$CD$3</f>
        <v>SCIENCE</v>
      </c>
      <c r="D1782" s="1115"/>
      <c r="E1782" s="454">
        <f>IF($J1764="TC",0,IF($J1764="Nso",0,VLOOKUP($A1761,'Class-9'!$B$9:$FL$108,81,0)))</f>
        <v>0</v>
      </c>
      <c r="F1782" s="454">
        <f>IF($J1764="TC",0,IF($J1764="Nso",0,VLOOKUP($A1761,'Class-9'!$B$9:$FL$108,82,0)))</f>
        <v>0</v>
      </c>
      <c r="G1782" s="455">
        <f t="shared" si="176"/>
        <v>0</v>
      </c>
      <c r="H1782" s="456">
        <f>IF($J1764="TC",0,IF($J1764="Nso",0,VLOOKUP($A1761,'Class-9'!$B$9:$FL$108,84,0)))</f>
        <v>0</v>
      </c>
      <c r="I1782" s="454">
        <f>IF($J1764="TC",0,IF($J1764="Nso",0,VLOOKUP($A1761,'Class-9'!$B$9:$FL$108,85,0)))</f>
        <v>0</v>
      </c>
      <c r="J1782" s="455">
        <f t="shared" si="177"/>
        <v>0</v>
      </c>
      <c r="K1782" s="454">
        <f>IF($J1764="TC",0,IF($J1764="Nso",0,VLOOKUP($A1761,'Class-9'!$B$9:$FL$108,87,0)))</f>
        <v>0</v>
      </c>
      <c r="L1782" s="454">
        <f>IF($J1764="Nso",0,VLOOKUP($A1761,'Class-9'!$B$9:$FL$108,88,0))</f>
        <v>0</v>
      </c>
      <c r="M1782" s="455">
        <f t="shared" si="178"/>
        <v>0</v>
      </c>
      <c r="N1782" s="454">
        <f t="shared" si="179"/>
        <v>0</v>
      </c>
      <c r="O1782" s="459" t="str">
        <f>IF($J1764="TC",0,IF($J1764="Nso",0,VLOOKUP($A1761,'Class-9'!$B$9:$FL$108,94,0)))</f>
        <v/>
      </c>
    </row>
    <row r="1783" spans="1:15" ht="48" customHeight="1" thickBot="1">
      <c r="A1783" s="1138"/>
      <c r="B1783" s="417" t="s">
        <v>200</v>
      </c>
      <c r="C1783" s="1114" t="str">
        <f>'Class-9'!$CR$3</f>
        <v>SOCIAL SCIENCE</v>
      </c>
      <c r="D1783" s="1115"/>
      <c r="E1783" s="454">
        <f>IF($J1765="TC",0,IF($J1764="Nso",0,VLOOKUP($A1761,'Class-9'!$B$9:$FL$108,95,0)))</f>
        <v>0</v>
      </c>
      <c r="F1783" s="454">
        <f>IF($J1765="TC",0,IF($J1764="Nso",0,VLOOKUP($A1761,'Class-9'!$B$9:$FL$108,96,0)))</f>
        <v>0</v>
      </c>
      <c r="G1783" s="455">
        <f t="shared" si="176"/>
        <v>0</v>
      </c>
      <c r="H1783" s="456">
        <f>IF($J1765="TC",0,IF($J1764="Nso",0,VLOOKUP($A1761,'Class-9'!$B$9:$FL$108,98,0)))</f>
        <v>0</v>
      </c>
      <c r="I1783" s="454">
        <f>IF($J1765="TC",0,IF($J1764="Nso",0,VLOOKUP($A1761,'Class-9'!$B$9:$FL$108,99,0)))</f>
        <v>0</v>
      </c>
      <c r="J1783" s="455">
        <f t="shared" si="177"/>
        <v>0</v>
      </c>
      <c r="K1783" s="454">
        <f>IF($J1765="TC",0,IF($J1764="Nso",0,VLOOKUP($A1761,'Class-9'!$B$9:$FL$108,101,0)))</f>
        <v>0</v>
      </c>
      <c r="L1783" s="454">
        <f>IF($J1765="Nso",0,VLOOKUP($A1761,'Class-9'!$B$9:$FL$108,102,0))</f>
        <v>0</v>
      </c>
      <c r="M1783" s="455">
        <f t="shared" si="178"/>
        <v>0</v>
      </c>
      <c r="N1783" s="454">
        <f t="shared" si="179"/>
        <v>0</v>
      </c>
      <c r="O1783" s="459" t="str">
        <f>IF($J1765="TC",0,IF($J1764="Nso",0,VLOOKUP($A1761,'Class-9'!$B$9:$FL$108,108,0)))</f>
        <v/>
      </c>
    </row>
    <row r="1784" spans="1:15" ht="33.75" customHeight="1">
      <c r="A1784" s="1138"/>
      <c r="B1784" s="417" t="s">
        <v>200</v>
      </c>
      <c r="C1784" s="1116" t="s">
        <v>89</v>
      </c>
      <c r="D1784" s="1117"/>
      <c r="E1784" s="1118"/>
      <c r="F1784" s="1122" t="s">
        <v>90</v>
      </c>
      <c r="G1784" s="1123"/>
      <c r="H1784" s="1124" t="s">
        <v>91</v>
      </c>
      <c r="I1784" s="1125"/>
      <c r="J1784" s="1126" t="s">
        <v>47</v>
      </c>
      <c r="K1784" s="1127"/>
      <c r="L1784" s="415" t="s">
        <v>111</v>
      </c>
      <c r="M1784" s="1221" t="s">
        <v>45</v>
      </c>
      <c r="N1784" s="1222"/>
      <c r="O1784" s="416" t="s">
        <v>49</v>
      </c>
    </row>
    <row r="1785" spans="1:15" ht="33.75" customHeight="1" thickBot="1">
      <c r="A1785" s="1138"/>
      <c r="B1785" s="417" t="s">
        <v>200</v>
      </c>
      <c r="C1785" s="1119"/>
      <c r="D1785" s="1120"/>
      <c r="E1785" s="1121"/>
      <c r="F1785" s="1130">
        <f>IF($J1764="TC",0,IF($J1764="Nso",0,VLOOKUP($A1761,'Class-9'!$B$9:$FL$108,160,0)))</f>
        <v>0</v>
      </c>
      <c r="G1785" s="1131"/>
      <c r="H1785" s="1130">
        <f>IF($J1764="TC",0,IF($J1764="Nso",0,VLOOKUP($A1761,'Class-9'!$B$9:$FL$108,161,0)))</f>
        <v>0</v>
      </c>
      <c r="I1785" s="1131"/>
      <c r="J1785" s="1132">
        <f>IF($J1764="TC",0,IF($J1764="Nso",0,VLOOKUP($A1761,'Class-9'!$B$9:$FL$108,162,0)))</f>
        <v>0</v>
      </c>
      <c r="K1785" s="1133"/>
      <c r="L1785" s="259" t="str">
        <f>IF($J1764="TC",0,IF($J1764="Nso",0,VLOOKUP($A1761,'Class-9'!$B$9:$FL$108,163,0)))</f>
        <v/>
      </c>
      <c r="M1785" s="1223" t="str">
        <f>IF($J1764="TC","TC",IF($J1764="Nso","NSO",VLOOKUP($A1761,'Class-9'!$B$9:$FL$108,164,0)))</f>
        <v/>
      </c>
      <c r="N1785" s="1224"/>
      <c r="O1785" s="462" t="str">
        <f>IF($J1764="Nso",0,VLOOKUP($A1761,'Class-9'!$B$9:$FL$108,166,0))</f>
        <v/>
      </c>
    </row>
    <row r="1786" spans="1:15" ht="33.75" customHeight="1">
      <c r="A1786" s="1138"/>
      <c r="B1786" s="417" t="s">
        <v>200</v>
      </c>
      <c r="C1786" s="1061" t="s">
        <v>64</v>
      </c>
      <c r="D1786" s="1062"/>
      <c r="E1786" s="1062"/>
      <c r="F1786" s="1062"/>
      <c r="G1786" s="1062"/>
      <c r="H1786" s="1063"/>
      <c r="I1786" s="1064" t="s">
        <v>65</v>
      </c>
      <c r="J1786" s="1065"/>
      <c r="K1786" s="1065"/>
      <c r="L1786" s="460">
        <f>VLOOKUP($A1761,'Class-9'!$B$9:$FL$108,157,0)</f>
        <v>0</v>
      </c>
      <c r="M1786" s="1066" t="s">
        <v>121</v>
      </c>
      <c r="N1786" s="1067"/>
      <c r="O1786" s="1068"/>
    </row>
    <row r="1787" spans="1:15" ht="33.75" customHeight="1" thickBot="1">
      <c r="A1787" s="1138"/>
      <c r="B1787" s="417" t="s">
        <v>200</v>
      </c>
      <c r="C1787" s="1069" t="s">
        <v>60</v>
      </c>
      <c r="D1787" s="1070"/>
      <c r="E1787" s="1070"/>
      <c r="F1787" s="1071" t="s">
        <v>192</v>
      </c>
      <c r="G1787" s="1071"/>
      <c r="H1787" s="260" t="s">
        <v>53</v>
      </c>
      <c r="I1787" s="1072" t="s">
        <v>66</v>
      </c>
      <c r="J1787" s="1073"/>
      <c r="K1787" s="1073"/>
      <c r="L1787" s="461">
        <f>VLOOKUP($A1761,'Class-9'!$B$9:$FL$108,158,0)</f>
        <v>0</v>
      </c>
      <c r="M1787" s="1074" t="str">
        <f>IF($J1764="TC",0,IF($J1764="Nso",0,VLOOKUP($A1761,'Class-9'!$B$9:$FL$108,159,0)))</f>
        <v/>
      </c>
      <c r="N1787" s="1075"/>
      <c r="O1787" s="1076"/>
    </row>
    <row r="1788" spans="1:15" ht="33.75" customHeight="1">
      <c r="A1788" s="1138"/>
      <c r="B1788" s="417" t="s">
        <v>200</v>
      </c>
      <c r="C1788" s="1069"/>
      <c r="D1788" s="1070"/>
      <c r="E1788" s="1070"/>
      <c r="F1788" s="1071"/>
      <c r="G1788" s="1071"/>
      <c r="H1788" s="261" t="s">
        <v>119</v>
      </c>
      <c r="I1788" s="1077" t="s">
        <v>67</v>
      </c>
      <c r="J1788" s="1078"/>
      <c r="K1788" s="1078"/>
      <c r="L1788" s="1079">
        <f>IF($J1764="TC","Transferred",IF($J1764="Nso","NameSeparated",VLOOKUP($A1761,'Class-9'!$B$9:$FL$108,167,0)))</f>
        <v>0</v>
      </c>
      <c r="M1788" s="1079"/>
      <c r="N1788" s="1079"/>
      <c r="O1788" s="1080"/>
    </row>
    <row r="1789" spans="1:15" ht="33.75" customHeight="1">
      <c r="A1789" s="1138"/>
      <c r="B1789" s="417" t="s">
        <v>200</v>
      </c>
      <c r="C1789" s="1081" t="str">
        <f>'Class-9'!$DF$3</f>
        <v>Foundation Of Information Tech.</v>
      </c>
      <c r="D1789" s="1082"/>
      <c r="E1789" s="1083"/>
      <c r="F1789" s="1217" t="str">
        <f>IF($J1764="TC",0,IF($J1764="Nso",0,VLOOKUP($A1761,'Class-9'!$B$9:$GP$108,185,0)))</f>
        <v>0/200</v>
      </c>
      <c r="G1789" s="1217"/>
      <c r="H1789" s="463" t="str">
        <f>IF($J1764="TC",0,IF($J1764="Nso",0,VLOOKUP($A1761,'Class-9'!$B$9:$GP$108,120,0)))</f>
        <v/>
      </c>
      <c r="I1789" s="1085" t="s">
        <v>79</v>
      </c>
      <c r="J1789" s="1086"/>
      <c r="K1789" s="1086"/>
      <c r="L1789" s="1087">
        <f>'Class-9'!$T$2</f>
        <v>44676</v>
      </c>
      <c r="M1789" s="1088"/>
      <c r="N1789" s="1088"/>
      <c r="O1789" s="1089"/>
    </row>
    <row r="1790" spans="1:15" ht="33.75" customHeight="1">
      <c r="A1790" s="1138"/>
      <c r="B1790" s="417" t="s">
        <v>200</v>
      </c>
      <c r="C1790" s="1090" t="str">
        <f>'Class-9'!$DR$3</f>
        <v>Health &amp; Phy. Edu.</v>
      </c>
      <c r="D1790" s="1084"/>
      <c r="E1790" s="1084"/>
      <c r="F1790" s="1207" t="str">
        <f>IF($J1764="TC",0,IF($J1764="Nso",0,VLOOKUP($A1761,'Class-9'!$B$9:$GP$108,189,0)))</f>
        <v>0/200</v>
      </c>
      <c r="G1790" s="1208"/>
      <c r="H1790" s="463" t="str">
        <f>IF($J1764="TC",0,IF($J1764="Nso",0,VLOOKUP($A1761,'Class-9'!$B$9:$GP$108,132,0)))</f>
        <v/>
      </c>
      <c r="I1790" s="1091"/>
      <c r="J1790" s="1092"/>
      <c r="K1790" s="1092"/>
      <c r="L1790" s="1092"/>
      <c r="M1790" s="1092"/>
      <c r="N1790" s="1092"/>
      <c r="O1790" s="1093"/>
    </row>
    <row r="1791" spans="1:15" ht="33.75" customHeight="1">
      <c r="A1791" s="1138"/>
      <c r="B1791" s="417" t="s">
        <v>200</v>
      </c>
      <c r="C1791" s="1028" t="str">
        <f>'Class-9'!$ED$3</f>
        <v>S.U.P.W.</v>
      </c>
      <c r="D1791" s="1029"/>
      <c r="E1791" s="1029"/>
      <c r="F1791" s="1207" t="str">
        <f>IF($J1764="TC",0,IF($J1764="Nso",0,VLOOKUP($A1761,'Class-9'!$B$9:$GP$108,193,0)))</f>
        <v>0/100</v>
      </c>
      <c r="G1791" s="1208"/>
      <c r="H1791" s="463" t="str">
        <f>IF($J1764="TC",0,IF($J1764="Nso",0,VLOOKUP($A1761,'Class-9'!$B$9:$GP$108,138,0)))</f>
        <v/>
      </c>
      <c r="I1791" s="1094"/>
      <c r="J1791" s="1095"/>
      <c r="K1791" s="1095"/>
      <c r="L1791" s="1095"/>
      <c r="M1791" s="1095"/>
      <c r="N1791" s="1095"/>
      <c r="O1791" s="1096"/>
    </row>
    <row r="1792" spans="1:15" ht="33.75" customHeight="1">
      <c r="A1792" s="1138"/>
      <c r="B1792" s="417" t="s">
        <v>200</v>
      </c>
      <c r="C1792" s="1028" t="str">
        <f>'Class-9'!$EJ$3</f>
        <v>ART EDUCATION</v>
      </c>
      <c r="D1792" s="1029"/>
      <c r="E1792" s="1029"/>
      <c r="F1792" s="1207" t="str">
        <f>IF($J1763="TC",0,IF($J1763="Nso",0,VLOOKUP($A1761,'Class-9'!$B$9:$GP$108,197,0)))</f>
        <v>0/100</v>
      </c>
      <c r="G1792" s="1208"/>
      <c r="H1792" s="463" t="str">
        <f>IF($J1763="TC",0,IF($J1763="Nso",0,VLOOKUP($A1761,'Class-9'!$B$9:$GP$108,144,0)))</f>
        <v/>
      </c>
      <c r="I1792" s="1032" t="s">
        <v>92</v>
      </c>
      <c r="J1792" s="1033"/>
      <c r="K1792" s="1033"/>
      <c r="L1792" s="1033"/>
      <c r="M1792" s="1033"/>
      <c r="N1792" s="1033"/>
      <c r="O1792" s="1034"/>
    </row>
    <row r="1793" spans="1:16" ht="33.75" customHeight="1" thickBot="1">
      <c r="A1793" s="1138"/>
      <c r="B1793" s="417" t="s">
        <v>200</v>
      </c>
      <c r="C1793" s="1035" t="str">
        <f>'Class-9'!$EP$3</f>
        <v>H &amp; C RAJ</v>
      </c>
      <c r="D1793" s="1036"/>
      <c r="E1793" s="1036"/>
      <c r="F1793" s="1209" t="str">
        <f>IF($J1764="TC",0,IF($J1764="Nso",0,VLOOKUP($A1761,'Class-9'!$B$9:$GU$108,201,0)))</f>
        <v>0/200</v>
      </c>
      <c r="G1793" s="1210"/>
      <c r="H1793" s="464" t="str">
        <f>IF($J1764="TC",0,IF($J1764="Nso",0,VLOOKUP($A1761,'Class-9'!$B$9:$GU$108,156,0)))</f>
        <v/>
      </c>
      <c r="I1793" s="1032" t="s">
        <v>73</v>
      </c>
      <c r="J1793" s="1033"/>
      <c r="K1793" s="1033"/>
      <c r="L1793" s="1033"/>
      <c r="M1793" s="1033"/>
      <c r="N1793" s="1033"/>
      <c r="O1793" s="1034"/>
    </row>
    <row r="1794" spans="1:16" ht="33.75" customHeight="1">
      <c r="A1794" s="1138"/>
      <c r="B1794" s="417" t="s">
        <v>200</v>
      </c>
      <c r="C1794" s="1046" t="s">
        <v>204</v>
      </c>
      <c r="D1794" s="1047"/>
      <c r="E1794" s="1048"/>
      <c r="F1794" s="1211" t="s">
        <v>205</v>
      </c>
      <c r="G1794" s="1212"/>
      <c r="H1794" s="465" t="s">
        <v>34</v>
      </c>
      <c r="I1794" s="1039" t="s">
        <v>74</v>
      </c>
      <c r="J1794" s="1033"/>
      <c r="K1794" s="1033"/>
      <c r="L1794" s="1033"/>
      <c r="M1794" s="1033"/>
      <c r="N1794" s="1033"/>
      <c r="O1794" s="1034"/>
    </row>
    <row r="1795" spans="1:16" ht="33.75" customHeight="1">
      <c r="A1795" s="1138"/>
      <c r="B1795" s="417" t="s">
        <v>200</v>
      </c>
      <c r="C1795" s="1049"/>
      <c r="D1795" s="1050"/>
      <c r="E1795" s="1051"/>
      <c r="F1795" s="1213" t="s">
        <v>206</v>
      </c>
      <c r="G1795" s="1214"/>
      <c r="H1795" s="466" t="s">
        <v>203</v>
      </c>
      <c r="I1795" s="1040" t="s">
        <v>75</v>
      </c>
      <c r="J1795" s="1041"/>
      <c r="K1795" s="1041"/>
      <c r="L1795" s="1041"/>
      <c r="M1795" s="1041"/>
      <c r="N1795" s="1041"/>
      <c r="O1795" s="1042"/>
    </row>
    <row r="1796" spans="1:16" ht="33.75" customHeight="1">
      <c r="A1796" s="1138"/>
      <c r="B1796" s="417" t="s">
        <v>200</v>
      </c>
      <c r="C1796" s="1049"/>
      <c r="D1796" s="1050"/>
      <c r="E1796" s="1051"/>
      <c r="F1796" s="1213" t="s">
        <v>210</v>
      </c>
      <c r="G1796" s="1214"/>
      <c r="H1796" s="466" t="s">
        <v>68</v>
      </c>
      <c r="I1796" s="1043"/>
      <c r="J1796" s="1044"/>
      <c r="K1796" s="1044"/>
      <c r="L1796" s="1044"/>
      <c r="M1796" s="1044"/>
      <c r="N1796" s="1044"/>
      <c r="O1796" s="1045"/>
    </row>
    <row r="1797" spans="1:16" ht="33.75" customHeight="1">
      <c r="A1797" s="1138"/>
      <c r="B1797" s="417" t="s">
        <v>200</v>
      </c>
      <c r="C1797" s="1049"/>
      <c r="D1797" s="1050"/>
      <c r="E1797" s="1051"/>
      <c r="F1797" s="1213" t="s">
        <v>211</v>
      </c>
      <c r="G1797" s="1214"/>
      <c r="H1797" s="466" t="s">
        <v>69</v>
      </c>
      <c r="I1797" s="1043"/>
      <c r="J1797" s="1044"/>
      <c r="K1797" s="1044"/>
      <c r="L1797" s="1044"/>
      <c r="M1797" s="1044"/>
      <c r="N1797" s="1044"/>
      <c r="O1797" s="1045"/>
    </row>
    <row r="1798" spans="1:16" ht="33.75" customHeight="1">
      <c r="A1798" s="1138"/>
      <c r="B1798" s="417" t="s">
        <v>200</v>
      </c>
      <c r="C1798" s="1049"/>
      <c r="D1798" s="1050"/>
      <c r="E1798" s="1051"/>
      <c r="F1798" s="1213" t="s">
        <v>120</v>
      </c>
      <c r="G1798" s="1214"/>
      <c r="H1798" s="466" t="s">
        <v>71</v>
      </c>
      <c r="I1798" s="1022" t="s">
        <v>93</v>
      </c>
      <c r="J1798" s="1023"/>
      <c r="K1798" s="1023"/>
      <c r="L1798" s="1023"/>
      <c r="M1798" s="1023"/>
      <c r="N1798" s="1023"/>
      <c r="O1798" s="1024"/>
    </row>
    <row r="1799" spans="1:16" ht="33.75" customHeight="1" thickBot="1">
      <c r="A1799" s="1138"/>
      <c r="B1799" s="418" t="s">
        <v>200</v>
      </c>
      <c r="C1799" s="1052"/>
      <c r="D1799" s="1053"/>
      <c r="E1799" s="1054"/>
      <c r="F1799" s="1215" t="s">
        <v>208</v>
      </c>
      <c r="G1799" s="1216"/>
      <c r="H1799" s="467" t="s">
        <v>70</v>
      </c>
      <c r="I1799" s="1025"/>
      <c r="J1799" s="1026"/>
      <c r="K1799" s="1026"/>
      <c r="L1799" s="1026"/>
      <c r="M1799" s="1026"/>
      <c r="N1799" s="1026"/>
      <c r="O1799" s="1027"/>
    </row>
    <row r="1800" spans="1:16" ht="121.5" customHeight="1" thickTop="1">
      <c r="A1800" s="437" t="s">
        <v>191</v>
      </c>
    </row>
    <row r="1801" spans="1:16" ht="24.75" customHeight="1" thickBot="1">
      <c r="A1801" s="471">
        <f>A1761+1</f>
        <v>46</v>
      </c>
      <c r="B1801" s="1137" t="s">
        <v>56</v>
      </c>
      <c r="C1801" s="1137"/>
      <c r="D1801" s="1137"/>
      <c r="E1801" s="1137"/>
      <c r="F1801" s="1137"/>
      <c r="G1801" s="1137"/>
      <c r="H1801" s="1137"/>
      <c r="I1801" s="1137"/>
      <c r="J1801" s="1137"/>
      <c r="K1801" s="1137"/>
      <c r="L1801" s="1137"/>
      <c r="M1801" s="1137"/>
      <c r="N1801" s="1137"/>
      <c r="O1801" s="1137"/>
    </row>
    <row r="1802" spans="1:16" s="430" customFormat="1" ht="66" customHeight="1" thickTop="1">
      <c r="A1802" s="1138"/>
      <c r="B1802" s="1139"/>
      <c r="C1802" s="1140"/>
      <c r="D1802" s="1225" t="str">
        <f>Master!$E$8</f>
        <v>Govt. Sr. Secondary School Raimalwada</v>
      </c>
      <c r="E1802" s="1226"/>
      <c r="F1802" s="1226"/>
      <c r="G1802" s="1226"/>
      <c r="H1802" s="1226"/>
      <c r="I1802" s="1226"/>
      <c r="J1802" s="1226"/>
      <c r="K1802" s="1226"/>
      <c r="L1802" s="1226"/>
      <c r="M1802" s="1226"/>
      <c r="N1802" s="1226"/>
      <c r="O1802" s="1227"/>
    </row>
    <row r="1803" spans="1:16" ht="26.25" customHeight="1" thickBot="1">
      <c r="A1803" s="1138"/>
      <c r="B1803" s="1141"/>
      <c r="C1803" s="1142"/>
      <c r="D1803" s="1146" t="str">
        <f>Master!$E$11</f>
        <v>P.S.-Bapini (Jodhpur)</v>
      </c>
      <c r="E1803" s="1147"/>
      <c r="F1803" s="1147"/>
      <c r="G1803" s="1147"/>
      <c r="H1803" s="1147"/>
      <c r="I1803" s="1147"/>
      <c r="J1803" s="1147"/>
      <c r="K1803" s="1147"/>
      <c r="L1803" s="1147"/>
      <c r="M1803" s="1147"/>
      <c r="N1803" s="1147"/>
      <c r="O1803" s="1148"/>
    </row>
    <row r="1804" spans="1:16" ht="21.75" customHeight="1">
      <c r="A1804" s="1138"/>
      <c r="B1804" s="262"/>
      <c r="C1804" s="1149" t="s">
        <v>183</v>
      </c>
      <c r="D1804" s="1150"/>
      <c r="E1804" s="1150"/>
      <c r="F1804" s="1150"/>
      <c r="G1804" s="1151"/>
      <c r="H1804" s="1158" t="s">
        <v>156</v>
      </c>
      <c r="I1804" s="1158"/>
      <c r="J1804" s="1161">
        <f>VLOOKUP($A1801,'Class-9'!$B$9:$K$108,6)</f>
        <v>0</v>
      </c>
      <c r="K1804" s="1162"/>
      <c r="L1804" s="1167" t="s">
        <v>76</v>
      </c>
      <c r="M1804" s="1168"/>
      <c r="N1804" s="1169" t="str">
        <f>Master!$E$14</f>
        <v>08151106901</v>
      </c>
      <c r="O1804" s="1170"/>
    </row>
    <row r="1805" spans="1:16" ht="21.75" customHeight="1">
      <c r="A1805" s="1138"/>
      <c r="B1805" s="37"/>
      <c r="C1805" s="1152"/>
      <c r="D1805" s="1153"/>
      <c r="E1805" s="1153"/>
      <c r="F1805" s="1153"/>
      <c r="G1805" s="1154"/>
      <c r="H1805" s="1159"/>
      <c r="I1805" s="1159"/>
      <c r="J1805" s="1163"/>
      <c r="K1805" s="1164"/>
      <c r="L1805" s="1171" t="s">
        <v>72</v>
      </c>
      <c r="M1805" s="1172"/>
      <c r="N1805" s="1172"/>
      <c r="O1805" s="1173"/>
      <c r="P1805" s="104" t="s">
        <v>191</v>
      </c>
    </row>
    <row r="1806" spans="1:16" ht="21.75" customHeight="1" thickBot="1">
      <c r="A1806" s="1138"/>
      <c r="B1806" s="37"/>
      <c r="C1806" s="1155"/>
      <c r="D1806" s="1156"/>
      <c r="E1806" s="1156"/>
      <c r="F1806" s="1156"/>
      <c r="G1806" s="1157"/>
      <c r="H1806" s="1160"/>
      <c r="I1806" s="1160"/>
      <c r="J1806" s="1165"/>
      <c r="K1806" s="1166"/>
      <c r="L1806" s="1174" t="s">
        <v>57</v>
      </c>
      <c r="M1806" s="1175"/>
      <c r="N1806" s="1176" t="str">
        <f>Master!$E$6</f>
        <v>2021-22</v>
      </c>
      <c r="O1806" s="1177"/>
    </row>
    <row r="1807" spans="1:16" ht="33.75" customHeight="1">
      <c r="A1807" s="1138"/>
      <c r="B1807" s="417" t="s">
        <v>200</v>
      </c>
      <c r="C1807" s="1228" t="s">
        <v>22</v>
      </c>
      <c r="D1807" s="1229"/>
      <c r="E1807" s="1229"/>
      <c r="F1807" s="1230"/>
      <c r="G1807" s="438" t="s">
        <v>181</v>
      </c>
      <c r="H1807" s="1231">
        <f>VLOOKUP($A1801,'Class-9'!$B$9:$FL$108,4,0)</f>
        <v>0</v>
      </c>
      <c r="I1807" s="1231"/>
      <c r="J1807" s="1231"/>
      <c r="K1807" s="1231"/>
      <c r="L1807" s="1231"/>
      <c r="M1807" s="1231"/>
      <c r="N1807" s="1231"/>
      <c r="O1807" s="1232"/>
    </row>
    <row r="1808" spans="1:16" ht="33.75" customHeight="1">
      <c r="A1808" s="1138"/>
      <c r="B1808" s="417" t="s">
        <v>200</v>
      </c>
      <c r="C1808" s="1233" t="s">
        <v>24</v>
      </c>
      <c r="D1808" s="1234"/>
      <c r="E1808" s="1234"/>
      <c r="F1808" s="1235"/>
      <c r="G1808" s="439" t="s">
        <v>181</v>
      </c>
      <c r="H1808" s="1236">
        <f>VLOOKUP($A1801,'Class-9'!$B$9:$FL$108,7,0)</f>
        <v>0</v>
      </c>
      <c r="I1808" s="1236"/>
      <c r="J1808" s="1236"/>
      <c r="K1808" s="1236"/>
      <c r="L1808" s="1236"/>
      <c r="M1808" s="1236"/>
      <c r="N1808" s="1236"/>
      <c r="O1808" s="1237"/>
    </row>
    <row r="1809" spans="1:15" ht="33.75" customHeight="1">
      <c r="A1809" s="1138"/>
      <c r="B1809" s="417" t="s">
        <v>200</v>
      </c>
      <c r="C1809" s="1233" t="s">
        <v>25</v>
      </c>
      <c r="D1809" s="1234"/>
      <c r="E1809" s="1234"/>
      <c r="F1809" s="1235"/>
      <c r="G1809" s="439" t="s">
        <v>181</v>
      </c>
      <c r="H1809" s="1236">
        <f>VLOOKUP($A1801,'Class-9'!$B$9:$FL$108,8,0)</f>
        <v>0</v>
      </c>
      <c r="I1809" s="1236"/>
      <c r="J1809" s="1236"/>
      <c r="K1809" s="1236"/>
      <c r="L1809" s="1236"/>
      <c r="M1809" s="1236"/>
      <c r="N1809" s="1236"/>
      <c r="O1809" s="1237"/>
    </row>
    <row r="1810" spans="1:15" ht="33.75" customHeight="1">
      <c r="A1810" s="1138"/>
      <c r="B1810" s="417" t="s">
        <v>200</v>
      </c>
      <c r="C1810" s="1233" t="s">
        <v>58</v>
      </c>
      <c r="D1810" s="1234"/>
      <c r="E1810" s="1234"/>
      <c r="F1810" s="1235"/>
      <c r="G1810" s="439" t="s">
        <v>181</v>
      </c>
      <c r="H1810" s="1236">
        <f>VLOOKUP($A1801,'Class-9'!$B$9:$FL$108,9,0)</f>
        <v>0</v>
      </c>
      <c r="I1810" s="1236"/>
      <c r="J1810" s="1236"/>
      <c r="K1810" s="1236"/>
      <c r="L1810" s="1236"/>
      <c r="M1810" s="1236"/>
      <c r="N1810" s="1236"/>
      <c r="O1810" s="1237"/>
    </row>
    <row r="1811" spans="1:15" ht="33.75" customHeight="1">
      <c r="A1811" s="1138"/>
      <c r="B1811" s="417" t="s">
        <v>200</v>
      </c>
      <c r="C1811" s="1233" t="s">
        <v>59</v>
      </c>
      <c r="D1811" s="1234"/>
      <c r="E1811" s="1234"/>
      <c r="F1811" s="1235"/>
      <c r="G1811" s="439" t="s">
        <v>181</v>
      </c>
      <c r="H1811" s="1238" t="str">
        <f>CONCATENATE('Class-9'!$G$4,'Class-9'!$J$4)</f>
        <v>9(A)</v>
      </c>
      <c r="I1811" s="1236"/>
      <c r="J1811" s="1236"/>
      <c r="K1811" s="1236"/>
      <c r="L1811" s="1236"/>
      <c r="M1811" s="1236"/>
      <c r="N1811" s="1236"/>
      <c r="O1811" s="1237"/>
    </row>
    <row r="1812" spans="1:15" ht="33.75" customHeight="1" thickBot="1">
      <c r="A1812" s="1138"/>
      <c r="B1812" s="417" t="s">
        <v>200</v>
      </c>
      <c r="C1812" s="1239" t="s">
        <v>27</v>
      </c>
      <c r="D1812" s="1240"/>
      <c r="E1812" s="1240"/>
      <c r="F1812" s="1241"/>
      <c r="G1812" s="440" t="s">
        <v>181</v>
      </c>
      <c r="H1812" s="1242">
        <f>VLOOKUP($A1801,'Class-9'!$B$9:$FL$108,10,0)</f>
        <v>0</v>
      </c>
      <c r="I1812" s="1242"/>
      <c r="J1812" s="1242"/>
      <c r="K1812" s="1242"/>
      <c r="L1812" s="1242"/>
      <c r="M1812" s="1242"/>
      <c r="N1812" s="1242"/>
      <c r="O1812" s="1243"/>
    </row>
    <row r="1813" spans="1:15" ht="33.75" customHeight="1">
      <c r="A1813" s="1138"/>
      <c r="B1813" s="417" t="s">
        <v>200</v>
      </c>
      <c r="C1813" s="1244" t="s">
        <v>60</v>
      </c>
      <c r="D1813" s="1245"/>
      <c r="E1813" s="1248" t="s">
        <v>81</v>
      </c>
      <c r="F1813" s="1248" t="s">
        <v>82</v>
      </c>
      <c r="G1813" s="1250" t="s">
        <v>32</v>
      </c>
      <c r="H1813" s="1252" t="s">
        <v>61</v>
      </c>
      <c r="I1813" s="1252"/>
      <c r="J1813" s="1253"/>
      <c r="K1813" s="1254" t="s">
        <v>97</v>
      </c>
      <c r="L1813" s="1255"/>
      <c r="M1813" s="1256"/>
      <c r="N1813" s="1248" t="s">
        <v>88</v>
      </c>
      <c r="O1813" s="1218" t="s">
        <v>118</v>
      </c>
    </row>
    <row r="1814" spans="1:15" ht="33.75" customHeight="1">
      <c r="A1814" s="1138"/>
      <c r="B1814" s="417" t="s">
        <v>200</v>
      </c>
      <c r="C1814" s="1246"/>
      <c r="D1814" s="1247"/>
      <c r="E1814" s="1249"/>
      <c r="F1814" s="1249"/>
      <c r="G1814" s="1251"/>
      <c r="H1814" s="468" t="s">
        <v>31</v>
      </c>
      <c r="I1814" s="470" t="s">
        <v>194</v>
      </c>
      <c r="J1814" s="469" t="s">
        <v>32</v>
      </c>
      <c r="K1814" s="468" t="s">
        <v>31</v>
      </c>
      <c r="L1814" s="470" t="s">
        <v>194</v>
      </c>
      <c r="M1814" s="469" t="s">
        <v>32</v>
      </c>
      <c r="N1814" s="1249"/>
      <c r="O1814" s="1219"/>
    </row>
    <row r="1815" spans="1:15" ht="48" customHeight="1" thickBot="1">
      <c r="A1815" s="1138"/>
      <c r="B1815" s="417" t="s">
        <v>200</v>
      </c>
      <c r="C1815" s="1102" t="s">
        <v>62</v>
      </c>
      <c r="D1815" s="1103"/>
      <c r="E1815" s="441">
        <f>'Class-9'!$L$7</f>
        <v>10</v>
      </c>
      <c r="F1815" s="441">
        <f>'Class-9'!$M$7</f>
        <v>10</v>
      </c>
      <c r="G1815" s="442">
        <f>SUM(E1815:F1815)</f>
        <v>20</v>
      </c>
      <c r="H1815" s="441">
        <f>'Class-9'!$O$7</f>
        <v>24</v>
      </c>
      <c r="I1815" s="441">
        <f>'Class-9'!$P$7</f>
        <v>6</v>
      </c>
      <c r="J1815" s="442">
        <f>SUM(H1815:I1815)</f>
        <v>30</v>
      </c>
      <c r="K1815" s="441">
        <f>'Class-9'!$R$7</f>
        <v>40</v>
      </c>
      <c r="L1815" s="441">
        <f>'Class-9'!$S$7</f>
        <v>10</v>
      </c>
      <c r="M1815" s="442">
        <f>SUM(K1815:L1815)</f>
        <v>50</v>
      </c>
      <c r="N1815" s="441">
        <f>SUM(G1815,J1815,M1815)</f>
        <v>100</v>
      </c>
      <c r="O1815" s="1220"/>
    </row>
    <row r="1816" spans="1:15" ht="48" customHeight="1">
      <c r="A1816" s="1138"/>
      <c r="B1816" s="417" t="s">
        <v>200</v>
      </c>
      <c r="C1816" s="1104" t="str">
        <f>'Class-9'!$L$3</f>
        <v>HINDI</v>
      </c>
      <c r="D1816" s="1105"/>
      <c r="E1816" s="443">
        <f>IF($J1804="TC",0,IF($J1804="Nso",0,VLOOKUP($A1801,'Class-9'!$B$9:$FL$108,11,0)))</f>
        <v>0</v>
      </c>
      <c r="F1816" s="443">
        <f>IF($J1804="TC",0,IF($J1804="Nso",0,VLOOKUP($A1801,'Class-9'!$B$9:$FL$108,12,0)))</f>
        <v>0</v>
      </c>
      <c r="G1816" s="444">
        <f t="shared" ref="G1816:G1823" si="180">SUM(E1816:F1816)</f>
        <v>0</v>
      </c>
      <c r="H1816" s="443">
        <f>IF($J1804="TC",0,IF($J1804="Nso",0,VLOOKUP($A1801,'Class-9'!$B$9:$FL$108,14,0)))</f>
        <v>0</v>
      </c>
      <c r="I1816" s="443">
        <f>IF($J1804="TC",0,IF($J1804="Nso",0,VLOOKUP($A1801,'Class-9'!$B$9:$FL$108,15,0)))</f>
        <v>0</v>
      </c>
      <c r="J1816" s="444">
        <f t="shared" ref="J1816:J1823" si="181">SUM(H1816:I1816)</f>
        <v>0</v>
      </c>
      <c r="K1816" s="443">
        <f>IF($J1804="TC",0,IF($J1804="Nso",0,VLOOKUP($A1801,'Class-9'!$B$9:$FL$108,17,0)))</f>
        <v>0</v>
      </c>
      <c r="L1816" s="443">
        <f>IF($J1804="Nso",0,VLOOKUP($A1801,'Class-9'!$B$9:$FL$108,18,0))</f>
        <v>0</v>
      </c>
      <c r="M1816" s="444">
        <f t="shared" ref="M1816:M1823" si="182">SUM(K1816:L1816)</f>
        <v>0</v>
      </c>
      <c r="N1816" s="443">
        <f t="shared" ref="N1816:N1823" si="183">SUM(G1816,J1816,M1816)</f>
        <v>0</v>
      </c>
      <c r="O1816" s="457" t="str">
        <f>IF($J1804="TC",0,IF($J1804="Nso",0,VLOOKUP($A1801,'Class-9'!$B$9:$FL$108,24,0)))</f>
        <v/>
      </c>
    </row>
    <row r="1817" spans="1:15" ht="48" customHeight="1" thickBot="1">
      <c r="A1817" s="1138"/>
      <c r="B1817" s="417" t="s">
        <v>200</v>
      </c>
      <c r="C1817" s="1106" t="str">
        <f>'Class-9'!$Z$3</f>
        <v>ENGLISH</v>
      </c>
      <c r="D1817" s="1107"/>
      <c r="E1817" s="445">
        <f>IF($J1804="TC",0,IF($J1804="Nso",0,VLOOKUP($A1801,'Class-9'!$B$9:$FL$108,25,0)))</f>
        <v>0</v>
      </c>
      <c r="F1817" s="445">
        <f>IF($J1804="TC",0,IF($J1804="Nso",0,VLOOKUP($A1801,'Class-9'!$B$9:$FL$108,26,0)))</f>
        <v>0</v>
      </c>
      <c r="G1817" s="446">
        <f t="shared" si="180"/>
        <v>0</v>
      </c>
      <c r="H1817" s="447">
        <f>IF($J1804="TC",0,IF($J1804="Nso",0,VLOOKUP($A1801,'Class-9'!$B$9:$FL$108,28,0)))</f>
        <v>0</v>
      </c>
      <c r="I1817" s="445">
        <f>IF($J1804="TC",0,IF($J1804="Nso",0,VLOOKUP($A1801,'Class-9'!$B$9:$FL$108,29,0)))</f>
        <v>0</v>
      </c>
      <c r="J1817" s="446">
        <f t="shared" si="181"/>
        <v>0</v>
      </c>
      <c r="K1817" s="445">
        <f>IF($J1804="TC",0,IF($J1804="Nso",0,VLOOKUP($A1801,'Class-9'!$B$9:$FL$108,31,0)))</f>
        <v>0</v>
      </c>
      <c r="L1817" s="445">
        <f>IF($J1804="Nso",0,VLOOKUP($A1801,'Class-9'!$B$9:$FL$108,32,0))</f>
        <v>0</v>
      </c>
      <c r="M1817" s="446">
        <f t="shared" si="182"/>
        <v>0</v>
      </c>
      <c r="N1817" s="445">
        <f t="shared" si="183"/>
        <v>0</v>
      </c>
      <c r="O1817" s="458" t="str">
        <f>IF($J1804="TC",0,IF($J1804="Nso",0,VLOOKUP($A1801,'Class-9'!$B$9:$FL$108,38,0)))</f>
        <v/>
      </c>
    </row>
    <row r="1818" spans="1:15" ht="48" customHeight="1" thickBot="1">
      <c r="A1818" s="1138"/>
      <c r="B1818" s="417" t="s">
        <v>200</v>
      </c>
      <c r="C1818" s="1108" t="s">
        <v>62</v>
      </c>
      <c r="D1818" s="1109"/>
      <c r="E1818" s="448">
        <f>'Class-9'!$AN$7</f>
        <v>20</v>
      </c>
      <c r="F1818" s="448">
        <f>'Class-9'!$AO$7</f>
        <v>20</v>
      </c>
      <c r="G1818" s="449">
        <f t="shared" si="180"/>
        <v>40</v>
      </c>
      <c r="H1818" s="448">
        <f>'Class-9'!$AQ$7</f>
        <v>48</v>
      </c>
      <c r="I1818" s="448">
        <f>'Class-9'!$AR$7</f>
        <v>12</v>
      </c>
      <c r="J1818" s="449">
        <f t="shared" si="181"/>
        <v>60</v>
      </c>
      <c r="K1818" s="448">
        <f>'Class-9'!$AT$7</f>
        <v>80</v>
      </c>
      <c r="L1818" s="448">
        <f>'Class-9'!$AU$7</f>
        <v>20</v>
      </c>
      <c r="M1818" s="449">
        <f t="shared" si="182"/>
        <v>100</v>
      </c>
      <c r="N1818" s="448">
        <f t="shared" si="183"/>
        <v>200</v>
      </c>
      <c r="O1818" s="427" t="s">
        <v>201</v>
      </c>
    </row>
    <row r="1819" spans="1:15" ht="48" customHeight="1">
      <c r="A1819" s="1138"/>
      <c r="B1819" s="417" t="s">
        <v>200</v>
      </c>
      <c r="C1819" s="1110" t="str">
        <f>'Class-9'!$AN$3</f>
        <v>SANSKRIT-I</v>
      </c>
      <c r="D1819" s="1111"/>
      <c r="E1819" s="443">
        <f>IF($J1804="TC",0,IF($J1804="Nso",0,VLOOKUP($A1801,'Class-9'!$B$9:$FL$108,39,0)))</f>
        <v>0</v>
      </c>
      <c r="F1819" s="443">
        <f>IF($J1804="TC",0,IF($J1804="TC",0,IF($J1804="Nso",0,VLOOKUP($A1801,'Class-9'!$B$9:$FL$108,40,0))))</f>
        <v>0</v>
      </c>
      <c r="G1819" s="450">
        <f t="shared" si="180"/>
        <v>0</v>
      </c>
      <c r="H1819" s="451">
        <f>IF($J1804="TC",0,IF($J1804="Nso",0,VLOOKUP($A1801,'Class-9'!$B$9:$FL$108,42,0)))</f>
        <v>0</v>
      </c>
      <c r="I1819" s="443">
        <f>IF($J1804="TC",0,IF($J1804="Nso",0,VLOOKUP($A1801,'Class-9'!$B$9:$FL$108,43,0)))</f>
        <v>0</v>
      </c>
      <c r="J1819" s="450">
        <f t="shared" si="181"/>
        <v>0</v>
      </c>
      <c r="K1819" s="443">
        <f>IF($J1804="TC",0,IF($J1804="Nso",0,VLOOKUP($A1801,'Class-9'!$B$9:$FL$108,45,0)))</f>
        <v>0</v>
      </c>
      <c r="L1819" s="443">
        <f>IF($J1804="Nso",0,VLOOKUP($A1801,'Class-9'!$B$9:$FL$108,46,0))</f>
        <v>0</v>
      </c>
      <c r="M1819" s="450">
        <f t="shared" si="182"/>
        <v>0</v>
      </c>
      <c r="N1819" s="443">
        <f t="shared" si="183"/>
        <v>0</v>
      </c>
      <c r="O1819" s="457" t="str">
        <f>IF($J1804="TC",0,IF($J1804="Nso",0,VLOOKUP($A1801,'Class-9'!$B$9:$FL$108,52,0)))</f>
        <v/>
      </c>
    </row>
    <row r="1820" spans="1:15" ht="48" customHeight="1">
      <c r="A1820" s="1138"/>
      <c r="B1820" s="417" t="s">
        <v>200</v>
      </c>
      <c r="C1820" s="1112" t="str">
        <f>'Class-9'!$BB$3</f>
        <v>SANSKRIT-II</v>
      </c>
      <c r="D1820" s="1113"/>
      <c r="E1820" s="443">
        <f>IF($J1804="TC",0,IF($J1804="Nso",0,VLOOKUP($A1801,'Class-9'!$B$9:$FL$108,53,0)))</f>
        <v>0</v>
      </c>
      <c r="F1820" s="443">
        <f>IF($J1804="TC",0,IF($J1804="Nso",0,VLOOKUP($A1801,'Class-9'!$B$9:$FL$108,54,0)))</f>
        <v>0</v>
      </c>
      <c r="G1820" s="452">
        <f t="shared" si="180"/>
        <v>0</v>
      </c>
      <c r="H1820" s="453">
        <f>IF($J1804="TC",0,IF($J1804="Nso",0,VLOOKUP($A1801,'Class-9'!$B$9:$FL$108,56,0)))</f>
        <v>0</v>
      </c>
      <c r="I1820" s="443">
        <f>IF($J1804="TC",0,IF($J1804="Nso",0,VLOOKUP($A1801,'Class-9'!$B$9:$FL$108,57,0)))</f>
        <v>0</v>
      </c>
      <c r="J1820" s="452">
        <f t="shared" si="181"/>
        <v>0</v>
      </c>
      <c r="K1820" s="443">
        <f>IF($J1804="TC",0,IF($J1804="Nso",0,VLOOKUP($A1801,'Class-9'!$B$9:$FL$108,59,0)))</f>
        <v>0</v>
      </c>
      <c r="L1820" s="443">
        <f>IF($J1804="Nso",0,VLOOKUP($A1801,'Class-9'!$B$9:$FL$108,60,0))</f>
        <v>0</v>
      </c>
      <c r="M1820" s="452">
        <f t="shared" si="182"/>
        <v>0</v>
      </c>
      <c r="N1820" s="443">
        <f t="shared" si="183"/>
        <v>0</v>
      </c>
      <c r="O1820" s="457" t="str">
        <f>IF($J1804="TC",0,IF($J1804="Nso",0,VLOOKUP($A1801,'Class-9'!$B$9:$FL$108,66,0)))</f>
        <v/>
      </c>
    </row>
    <row r="1821" spans="1:15" ht="48" customHeight="1">
      <c r="A1821" s="1138"/>
      <c r="B1821" s="417" t="s">
        <v>200</v>
      </c>
      <c r="C1821" s="1112" t="str">
        <f>'Class-9'!$BP$3</f>
        <v>MATHEMATICS</v>
      </c>
      <c r="D1821" s="1113"/>
      <c r="E1821" s="443">
        <f>IF($J1804="TC",0,IF($J1804="Nso",0,VLOOKUP($A1801,'Class-9'!$B$9:$FL$108,67,0)))</f>
        <v>0</v>
      </c>
      <c r="F1821" s="443">
        <f>IF($J1804="TC",0,IF($J1804="Nso",0,VLOOKUP($A1801,'Class-9'!$B$9:$FL$108,68,0)))</f>
        <v>0</v>
      </c>
      <c r="G1821" s="452">
        <f t="shared" si="180"/>
        <v>0</v>
      </c>
      <c r="H1821" s="453">
        <f>IF($J1804="TC",0,IF($J1804="Nso",0,VLOOKUP($A1801,'Class-9'!$B$9:$FL$108,70,0)))</f>
        <v>0</v>
      </c>
      <c r="I1821" s="443">
        <f>IF($J1804="TC",0,IF($J1804="Nso",0,VLOOKUP($A1801,'Class-9'!$B$9:$FL$108,71,0)))</f>
        <v>0</v>
      </c>
      <c r="J1821" s="452">
        <f t="shared" si="181"/>
        <v>0</v>
      </c>
      <c r="K1821" s="443">
        <f>IF($J1804="TC",0,IF($J1804="Nso",0,VLOOKUP($A1801,'Class-9'!$B$9:$FL$108,73,0)))</f>
        <v>0</v>
      </c>
      <c r="L1821" s="443">
        <f>IF($J1804="Nso",0,VLOOKUP($A1801,'Class-9'!$B$9:$FL$108,74,0))</f>
        <v>0</v>
      </c>
      <c r="M1821" s="452">
        <f t="shared" si="182"/>
        <v>0</v>
      </c>
      <c r="N1821" s="443">
        <f t="shared" si="183"/>
        <v>0</v>
      </c>
      <c r="O1821" s="457" t="str">
        <f>IF($J1804="TC",0,IF($J1804="Nso",0,VLOOKUP($A1801,'Class-9'!$B$9:$FL$108,80,0)))</f>
        <v/>
      </c>
    </row>
    <row r="1822" spans="1:15" ht="48" customHeight="1">
      <c r="A1822" s="1138"/>
      <c r="B1822" s="417" t="s">
        <v>200</v>
      </c>
      <c r="C1822" s="1114" t="str">
        <f>'Class-9'!$CD$3</f>
        <v>SCIENCE</v>
      </c>
      <c r="D1822" s="1115"/>
      <c r="E1822" s="454">
        <f>IF($J1804="TC",0,IF($J1804="Nso",0,VLOOKUP($A1801,'Class-9'!$B$9:$FL$108,81,0)))</f>
        <v>0</v>
      </c>
      <c r="F1822" s="454">
        <f>IF($J1804="TC",0,IF($J1804="Nso",0,VLOOKUP($A1801,'Class-9'!$B$9:$FL$108,82,0)))</f>
        <v>0</v>
      </c>
      <c r="G1822" s="455">
        <f t="shared" si="180"/>
        <v>0</v>
      </c>
      <c r="H1822" s="456">
        <f>IF($J1804="TC",0,IF($J1804="Nso",0,VLOOKUP($A1801,'Class-9'!$B$9:$FL$108,84,0)))</f>
        <v>0</v>
      </c>
      <c r="I1822" s="454">
        <f>IF($J1804="TC",0,IF($J1804="Nso",0,VLOOKUP($A1801,'Class-9'!$B$9:$FL$108,85,0)))</f>
        <v>0</v>
      </c>
      <c r="J1822" s="455">
        <f t="shared" si="181"/>
        <v>0</v>
      </c>
      <c r="K1822" s="454">
        <f>IF($J1804="TC",0,IF($J1804="Nso",0,VLOOKUP($A1801,'Class-9'!$B$9:$FL$108,87,0)))</f>
        <v>0</v>
      </c>
      <c r="L1822" s="454">
        <f>IF($J1804="Nso",0,VLOOKUP($A1801,'Class-9'!$B$9:$FL$108,88,0))</f>
        <v>0</v>
      </c>
      <c r="M1822" s="455">
        <f t="shared" si="182"/>
        <v>0</v>
      </c>
      <c r="N1822" s="454">
        <f t="shared" si="183"/>
        <v>0</v>
      </c>
      <c r="O1822" s="459" t="str">
        <f>IF($J1804="TC",0,IF($J1804="Nso",0,VLOOKUP($A1801,'Class-9'!$B$9:$FL$108,94,0)))</f>
        <v/>
      </c>
    </row>
    <row r="1823" spans="1:15" ht="48" customHeight="1" thickBot="1">
      <c r="A1823" s="1138"/>
      <c r="B1823" s="417" t="s">
        <v>200</v>
      </c>
      <c r="C1823" s="1114" t="str">
        <f>'Class-9'!$CR$3</f>
        <v>SOCIAL SCIENCE</v>
      </c>
      <c r="D1823" s="1115"/>
      <c r="E1823" s="454">
        <f>IF($J1805="TC",0,IF($J1804="Nso",0,VLOOKUP($A1801,'Class-9'!$B$9:$FL$108,95,0)))</f>
        <v>0</v>
      </c>
      <c r="F1823" s="454">
        <f>IF($J1805="TC",0,IF($J1804="Nso",0,VLOOKUP($A1801,'Class-9'!$B$9:$FL$108,96,0)))</f>
        <v>0</v>
      </c>
      <c r="G1823" s="455">
        <f t="shared" si="180"/>
        <v>0</v>
      </c>
      <c r="H1823" s="456">
        <f>IF($J1805="TC",0,IF($J1804="Nso",0,VLOOKUP($A1801,'Class-9'!$B$9:$FL$108,98,0)))</f>
        <v>0</v>
      </c>
      <c r="I1823" s="454">
        <f>IF($J1805="TC",0,IF($J1804="Nso",0,VLOOKUP($A1801,'Class-9'!$B$9:$FL$108,99,0)))</f>
        <v>0</v>
      </c>
      <c r="J1823" s="455">
        <f t="shared" si="181"/>
        <v>0</v>
      </c>
      <c r="K1823" s="454">
        <f>IF($J1805="TC",0,IF($J1804="Nso",0,VLOOKUP($A1801,'Class-9'!$B$9:$FL$108,101,0)))</f>
        <v>0</v>
      </c>
      <c r="L1823" s="454">
        <f>IF($J1805="Nso",0,VLOOKUP($A1801,'Class-9'!$B$9:$FL$108,102,0))</f>
        <v>0</v>
      </c>
      <c r="M1823" s="455">
        <f t="shared" si="182"/>
        <v>0</v>
      </c>
      <c r="N1823" s="454">
        <f t="shared" si="183"/>
        <v>0</v>
      </c>
      <c r="O1823" s="459" t="str">
        <f>IF($J1805="TC",0,IF($J1804="Nso",0,VLOOKUP($A1801,'Class-9'!$B$9:$FL$108,108,0)))</f>
        <v/>
      </c>
    </row>
    <row r="1824" spans="1:15" ht="33.75" customHeight="1">
      <c r="A1824" s="1138"/>
      <c r="B1824" s="417" t="s">
        <v>200</v>
      </c>
      <c r="C1824" s="1116" t="s">
        <v>89</v>
      </c>
      <c r="D1824" s="1117"/>
      <c r="E1824" s="1118"/>
      <c r="F1824" s="1122" t="s">
        <v>90</v>
      </c>
      <c r="G1824" s="1123"/>
      <c r="H1824" s="1124" t="s">
        <v>91</v>
      </c>
      <c r="I1824" s="1125"/>
      <c r="J1824" s="1126" t="s">
        <v>47</v>
      </c>
      <c r="K1824" s="1127"/>
      <c r="L1824" s="415" t="s">
        <v>111</v>
      </c>
      <c r="M1824" s="1221" t="s">
        <v>45</v>
      </c>
      <c r="N1824" s="1222"/>
      <c r="O1824" s="416" t="s">
        <v>49</v>
      </c>
    </row>
    <row r="1825" spans="1:15" ht="33.75" customHeight="1" thickBot="1">
      <c r="A1825" s="1138"/>
      <c r="B1825" s="417" t="s">
        <v>200</v>
      </c>
      <c r="C1825" s="1119"/>
      <c r="D1825" s="1120"/>
      <c r="E1825" s="1121"/>
      <c r="F1825" s="1130">
        <f>IF($J1804="TC",0,IF($J1804="Nso",0,VLOOKUP($A1801,'Class-9'!$B$9:$FL$108,160,0)))</f>
        <v>0</v>
      </c>
      <c r="G1825" s="1131"/>
      <c r="H1825" s="1130">
        <f>IF($J1804="TC",0,IF($J1804="Nso",0,VLOOKUP($A1801,'Class-9'!$B$9:$FL$108,161,0)))</f>
        <v>0</v>
      </c>
      <c r="I1825" s="1131"/>
      <c r="J1825" s="1132">
        <f>IF($J1804="TC",0,IF($J1804="Nso",0,VLOOKUP($A1801,'Class-9'!$B$9:$FL$108,162,0)))</f>
        <v>0</v>
      </c>
      <c r="K1825" s="1133"/>
      <c r="L1825" s="259" t="str">
        <f>IF($J1804="TC",0,IF($J1804="Nso",0,VLOOKUP($A1801,'Class-9'!$B$9:$FL$108,163,0)))</f>
        <v/>
      </c>
      <c r="M1825" s="1223" t="str">
        <f>IF($J1804="TC","TC",IF($J1804="Nso","NSO",VLOOKUP($A1801,'Class-9'!$B$9:$FL$108,164,0)))</f>
        <v/>
      </c>
      <c r="N1825" s="1224"/>
      <c r="O1825" s="462" t="str">
        <f>IF($J1804="Nso",0,VLOOKUP($A1801,'Class-9'!$B$9:$FL$108,166,0))</f>
        <v/>
      </c>
    </row>
    <row r="1826" spans="1:15" ht="33.75" customHeight="1">
      <c r="A1826" s="1138"/>
      <c r="B1826" s="417" t="s">
        <v>200</v>
      </c>
      <c r="C1826" s="1061" t="s">
        <v>64</v>
      </c>
      <c r="D1826" s="1062"/>
      <c r="E1826" s="1062"/>
      <c r="F1826" s="1062"/>
      <c r="G1826" s="1062"/>
      <c r="H1826" s="1063"/>
      <c r="I1826" s="1064" t="s">
        <v>65</v>
      </c>
      <c r="J1826" s="1065"/>
      <c r="K1826" s="1065"/>
      <c r="L1826" s="460">
        <f>VLOOKUP($A1801,'Class-9'!$B$9:$FL$108,157,0)</f>
        <v>0</v>
      </c>
      <c r="M1826" s="1066" t="s">
        <v>121</v>
      </c>
      <c r="N1826" s="1067"/>
      <c r="O1826" s="1068"/>
    </row>
    <row r="1827" spans="1:15" ht="33.75" customHeight="1" thickBot="1">
      <c r="A1827" s="1138"/>
      <c r="B1827" s="417" t="s">
        <v>200</v>
      </c>
      <c r="C1827" s="1069" t="s">
        <v>60</v>
      </c>
      <c r="D1827" s="1070"/>
      <c r="E1827" s="1070"/>
      <c r="F1827" s="1071" t="s">
        <v>192</v>
      </c>
      <c r="G1827" s="1071"/>
      <c r="H1827" s="260" t="s">
        <v>53</v>
      </c>
      <c r="I1827" s="1072" t="s">
        <v>66</v>
      </c>
      <c r="J1827" s="1073"/>
      <c r="K1827" s="1073"/>
      <c r="L1827" s="461">
        <f>VLOOKUP($A1801,'Class-9'!$B$9:$FL$108,158,0)</f>
        <v>0</v>
      </c>
      <c r="M1827" s="1074" t="str">
        <f>IF($J1804="TC",0,IF($J1804="Nso",0,VLOOKUP($A1801,'Class-9'!$B$9:$FL$108,159,0)))</f>
        <v/>
      </c>
      <c r="N1827" s="1075"/>
      <c r="O1827" s="1076"/>
    </row>
    <row r="1828" spans="1:15" ht="33.75" customHeight="1">
      <c r="A1828" s="1138"/>
      <c r="B1828" s="417" t="s">
        <v>200</v>
      </c>
      <c r="C1828" s="1069"/>
      <c r="D1828" s="1070"/>
      <c r="E1828" s="1070"/>
      <c r="F1828" s="1071"/>
      <c r="G1828" s="1071"/>
      <c r="H1828" s="261" t="s">
        <v>119</v>
      </c>
      <c r="I1828" s="1077" t="s">
        <v>67</v>
      </c>
      <c r="J1828" s="1078"/>
      <c r="K1828" s="1078"/>
      <c r="L1828" s="1079">
        <f>IF($J1804="TC","Transferred",IF($J1804="Nso","NameSeparated",VLOOKUP($A1801,'Class-9'!$B$9:$FL$108,167,0)))</f>
        <v>0</v>
      </c>
      <c r="M1828" s="1079"/>
      <c r="N1828" s="1079"/>
      <c r="O1828" s="1080"/>
    </row>
    <row r="1829" spans="1:15" ht="33.75" customHeight="1">
      <c r="A1829" s="1138"/>
      <c r="B1829" s="417" t="s">
        <v>200</v>
      </c>
      <c r="C1829" s="1081" t="str">
        <f>'Class-9'!$DF$3</f>
        <v>Foundation Of Information Tech.</v>
      </c>
      <c r="D1829" s="1082"/>
      <c r="E1829" s="1083"/>
      <c r="F1829" s="1217" t="str">
        <f>IF($J1804="TC",0,IF($J1804="Nso",0,VLOOKUP($A1801,'Class-9'!$B$9:$GP$108,185,0)))</f>
        <v>0/200</v>
      </c>
      <c r="G1829" s="1217"/>
      <c r="H1829" s="463" t="str">
        <f>IF($J1804="TC",0,IF($J1804="Nso",0,VLOOKUP($A1801,'Class-9'!$B$9:$GP$108,120,0)))</f>
        <v/>
      </c>
      <c r="I1829" s="1085" t="s">
        <v>79</v>
      </c>
      <c r="J1829" s="1086"/>
      <c r="K1829" s="1086"/>
      <c r="L1829" s="1087">
        <f>'Class-9'!$T$2</f>
        <v>44676</v>
      </c>
      <c r="M1829" s="1088"/>
      <c r="N1829" s="1088"/>
      <c r="O1829" s="1089"/>
    </row>
    <row r="1830" spans="1:15" ht="33.75" customHeight="1">
      <c r="A1830" s="1138"/>
      <c r="B1830" s="417" t="s">
        <v>200</v>
      </c>
      <c r="C1830" s="1090" t="str">
        <f>'Class-9'!$DR$3</f>
        <v>Health &amp; Phy. Edu.</v>
      </c>
      <c r="D1830" s="1084"/>
      <c r="E1830" s="1084"/>
      <c r="F1830" s="1207" t="str">
        <f>IF($J1804="TC",0,IF($J1804="Nso",0,VLOOKUP($A1801,'Class-9'!$B$9:$GP$108,189,0)))</f>
        <v>0/200</v>
      </c>
      <c r="G1830" s="1208"/>
      <c r="H1830" s="463" t="str">
        <f>IF($J1804="TC",0,IF($J1804="Nso",0,VLOOKUP($A1801,'Class-9'!$B$9:$GP$108,132,0)))</f>
        <v/>
      </c>
      <c r="I1830" s="1091"/>
      <c r="J1830" s="1092"/>
      <c r="K1830" s="1092"/>
      <c r="L1830" s="1092"/>
      <c r="M1830" s="1092"/>
      <c r="N1830" s="1092"/>
      <c r="O1830" s="1093"/>
    </row>
    <row r="1831" spans="1:15" ht="33.75" customHeight="1">
      <c r="A1831" s="1138"/>
      <c r="B1831" s="417" t="s">
        <v>200</v>
      </c>
      <c r="C1831" s="1028" t="str">
        <f>'Class-9'!$ED$3</f>
        <v>S.U.P.W.</v>
      </c>
      <c r="D1831" s="1029"/>
      <c r="E1831" s="1029"/>
      <c r="F1831" s="1207" t="str">
        <f>IF($J1804="TC",0,IF($J1804="Nso",0,VLOOKUP($A1801,'Class-9'!$B$9:$GP$108,193,0)))</f>
        <v>0/100</v>
      </c>
      <c r="G1831" s="1208"/>
      <c r="H1831" s="463" t="str">
        <f>IF($J1804="TC",0,IF($J1804="Nso",0,VLOOKUP($A1801,'Class-9'!$B$9:$GP$108,138,0)))</f>
        <v/>
      </c>
      <c r="I1831" s="1094"/>
      <c r="J1831" s="1095"/>
      <c r="K1831" s="1095"/>
      <c r="L1831" s="1095"/>
      <c r="M1831" s="1095"/>
      <c r="N1831" s="1095"/>
      <c r="O1831" s="1096"/>
    </row>
    <row r="1832" spans="1:15" ht="33.75" customHeight="1">
      <c r="A1832" s="1138"/>
      <c r="B1832" s="417" t="s">
        <v>200</v>
      </c>
      <c r="C1832" s="1028" t="str">
        <f>'Class-9'!$EJ$3</f>
        <v>ART EDUCATION</v>
      </c>
      <c r="D1832" s="1029"/>
      <c r="E1832" s="1029"/>
      <c r="F1832" s="1207" t="str">
        <f>IF($J1803="TC",0,IF($J1803="Nso",0,VLOOKUP($A1801,'Class-9'!$B$9:$GP$108,197,0)))</f>
        <v>0/100</v>
      </c>
      <c r="G1832" s="1208"/>
      <c r="H1832" s="463" t="str">
        <f>IF($J1803="TC",0,IF($J1803="Nso",0,VLOOKUP($A1801,'Class-9'!$B$9:$GP$108,144,0)))</f>
        <v/>
      </c>
      <c r="I1832" s="1032" t="s">
        <v>92</v>
      </c>
      <c r="J1832" s="1033"/>
      <c r="K1832" s="1033"/>
      <c r="L1832" s="1033"/>
      <c r="M1832" s="1033"/>
      <c r="N1832" s="1033"/>
      <c r="O1832" s="1034"/>
    </row>
    <row r="1833" spans="1:15" ht="33.75" customHeight="1" thickBot="1">
      <c r="A1833" s="1138"/>
      <c r="B1833" s="417" t="s">
        <v>200</v>
      </c>
      <c r="C1833" s="1035" t="str">
        <f>'Class-9'!$EP$3</f>
        <v>H &amp; C RAJ</v>
      </c>
      <c r="D1833" s="1036"/>
      <c r="E1833" s="1036"/>
      <c r="F1833" s="1209" t="str">
        <f>IF($J1804="TC",0,IF($J1804="Nso",0,VLOOKUP($A1801,'Class-9'!$B$9:$GU$108,201,0)))</f>
        <v>0/200</v>
      </c>
      <c r="G1833" s="1210"/>
      <c r="H1833" s="464" t="str">
        <f>IF($J1804="TC",0,IF($J1804="Nso",0,VLOOKUP($A1801,'Class-9'!$B$9:$GU$108,156,0)))</f>
        <v/>
      </c>
      <c r="I1833" s="1032" t="s">
        <v>73</v>
      </c>
      <c r="J1833" s="1033"/>
      <c r="K1833" s="1033"/>
      <c r="L1833" s="1033"/>
      <c r="M1833" s="1033"/>
      <c r="N1833" s="1033"/>
      <c r="O1833" s="1034"/>
    </row>
    <row r="1834" spans="1:15" ht="33.75" customHeight="1">
      <c r="A1834" s="1138"/>
      <c r="B1834" s="417" t="s">
        <v>200</v>
      </c>
      <c r="C1834" s="1046" t="s">
        <v>204</v>
      </c>
      <c r="D1834" s="1047"/>
      <c r="E1834" s="1048"/>
      <c r="F1834" s="1211" t="s">
        <v>205</v>
      </c>
      <c r="G1834" s="1212"/>
      <c r="H1834" s="465" t="s">
        <v>34</v>
      </c>
      <c r="I1834" s="1039" t="s">
        <v>74</v>
      </c>
      <c r="J1834" s="1033"/>
      <c r="K1834" s="1033"/>
      <c r="L1834" s="1033"/>
      <c r="M1834" s="1033"/>
      <c r="N1834" s="1033"/>
      <c r="O1834" s="1034"/>
    </row>
    <row r="1835" spans="1:15" ht="33.75" customHeight="1">
      <c r="A1835" s="1138"/>
      <c r="B1835" s="417" t="s">
        <v>200</v>
      </c>
      <c r="C1835" s="1049"/>
      <c r="D1835" s="1050"/>
      <c r="E1835" s="1051"/>
      <c r="F1835" s="1213" t="s">
        <v>206</v>
      </c>
      <c r="G1835" s="1214"/>
      <c r="H1835" s="466" t="s">
        <v>203</v>
      </c>
      <c r="I1835" s="1040" t="s">
        <v>75</v>
      </c>
      <c r="J1835" s="1041"/>
      <c r="K1835" s="1041"/>
      <c r="L1835" s="1041"/>
      <c r="M1835" s="1041"/>
      <c r="N1835" s="1041"/>
      <c r="O1835" s="1042"/>
    </row>
    <row r="1836" spans="1:15" ht="33.75" customHeight="1">
      <c r="A1836" s="1138"/>
      <c r="B1836" s="417" t="s">
        <v>200</v>
      </c>
      <c r="C1836" s="1049"/>
      <c r="D1836" s="1050"/>
      <c r="E1836" s="1051"/>
      <c r="F1836" s="1213" t="s">
        <v>210</v>
      </c>
      <c r="G1836" s="1214"/>
      <c r="H1836" s="466" t="s">
        <v>68</v>
      </c>
      <c r="I1836" s="1043"/>
      <c r="J1836" s="1044"/>
      <c r="K1836" s="1044"/>
      <c r="L1836" s="1044"/>
      <c r="M1836" s="1044"/>
      <c r="N1836" s="1044"/>
      <c r="O1836" s="1045"/>
    </row>
    <row r="1837" spans="1:15" ht="33.75" customHeight="1">
      <c r="A1837" s="1138"/>
      <c r="B1837" s="417" t="s">
        <v>200</v>
      </c>
      <c r="C1837" s="1049"/>
      <c r="D1837" s="1050"/>
      <c r="E1837" s="1051"/>
      <c r="F1837" s="1213" t="s">
        <v>211</v>
      </c>
      <c r="G1837" s="1214"/>
      <c r="H1837" s="466" t="s">
        <v>69</v>
      </c>
      <c r="I1837" s="1043"/>
      <c r="J1837" s="1044"/>
      <c r="K1837" s="1044"/>
      <c r="L1837" s="1044"/>
      <c r="M1837" s="1044"/>
      <c r="N1837" s="1044"/>
      <c r="O1837" s="1045"/>
    </row>
    <row r="1838" spans="1:15" ht="33.75" customHeight="1">
      <c r="A1838" s="1138"/>
      <c r="B1838" s="417" t="s">
        <v>200</v>
      </c>
      <c r="C1838" s="1049"/>
      <c r="D1838" s="1050"/>
      <c r="E1838" s="1051"/>
      <c r="F1838" s="1213" t="s">
        <v>120</v>
      </c>
      <c r="G1838" s="1214"/>
      <c r="H1838" s="466" t="s">
        <v>71</v>
      </c>
      <c r="I1838" s="1022" t="s">
        <v>93</v>
      </c>
      <c r="J1838" s="1023"/>
      <c r="K1838" s="1023"/>
      <c r="L1838" s="1023"/>
      <c r="M1838" s="1023"/>
      <c r="N1838" s="1023"/>
      <c r="O1838" s="1024"/>
    </row>
    <row r="1839" spans="1:15" ht="33.75" customHeight="1" thickBot="1">
      <c r="A1839" s="1138"/>
      <c r="B1839" s="418" t="s">
        <v>200</v>
      </c>
      <c r="C1839" s="1052"/>
      <c r="D1839" s="1053"/>
      <c r="E1839" s="1054"/>
      <c r="F1839" s="1215" t="s">
        <v>208</v>
      </c>
      <c r="G1839" s="1216"/>
      <c r="H1839" s="467" t="s">
        <v>70</v>
      </c>
      <c r="I1839" s="1025"/>
      <c r="J1839" s="1026"/>
      <c r="K1839" s="1026"/>
      <c r="L1839" s="1026"/>
      <c r="M1839" s="1026"/>
      <c r="N1839" s="1026"/>
      <c r="O1839" s="1027"/>
    </row>
    <row r="1840" spans="1:15" ht="121.5" customHeight="1" thickTop="1">
      <c r="A1840" s="437" t="s">
        <v>191</v>
      </c>
    </row>
    <row r="1841" spans="1:16" ht="24.75" customHeight="1" thickBot="1">
      <c r="A1841" s="471">
        <f>A1801+1</f>
        <v>47</v>
      </c>
      <c r="B1841" s="1137" t="s">
        <v>56</v>
      </c>
      <c r="C1841" s="1137"/>
      <c r="D1841" s="1137"/>
      <c r="E1841" s="1137"/>
      <c r="F1841" s="1137"/>
      <c r="G1841" s="1137"/>
      <c r="H1841" s="1137"/>
      <c r="I1841" s="1137"/>
      <c r="J1841" s="1137"/>
      <c r="K1841" s="1137"/>
      <c r="L1841" s="1137"/>
      <c r="M1841" s="1137"/>
      <c r="N1841" s="1137"/>
      <c r="O1841" s="1137"/>
    </row>
    <row r="1842" spans="1:16" s="430" customFormat="1" ht="66" customHeight="1" thickTop="1">
      <c r="A1842" s="1138"/>
      <c r="B1842" s="1139"/>
      <c r="C1842" s="1140"/>
      <c r="D1842" s="1225" t="str">
        <f>Master!$E$8</f>
        <v>Govt. Sr. Secondary School Raimalwada</v>
      </c>
      <c r="E1842" s="1226"/>
      <c r="F1842" s="1226"/>
      <c r="G1842" s="1226"/>
      <c r="H1842" s="1226"/>
      <c r="I1842" s="1226"/>
      <c r="J1842" s="1226"/>
      <c r="K1842" s="1226"/>
      <c r="L1842" s="1226"/>
      <c r="M1842" s="1226"/>
      <c r="N1842" s="1226"/>
      <c r="O1842" s="1227"/>
    </row>
    <row r="1843" spans="1:16" ht="26.25" customHeight="1" thickBot="1">
      <c r="A1843" s="1138"/>
      <c r="B1843" s="1141"/>
      <c r="C1843" s="1142"/>
      <c r="D1843" s="1146" t="str">
        <f>Master!$E$11</f>
        <v>P.S.-Bapini (Jodhpur)</v>
      </c>
      <c r="E1843" s="1147"/>
      <c r="F1843" s="1147"/>
      <c r="G1843" s="1147"/>
      <c r="H1843" s="1147"/>
      <c r="I1843" s="1147"/>
      <c r="J1843" s="1147"/>
      <c r="K1843" s="1147"/>
      <c r="L1843" s="1147"/>
      <c r="M1843" s="1147"/>
      <c r="N1843" s="1147"/>
      <c r="O1843" s="1148"/>
    </row>
    <row r="1844" spans="1:16" ht="21.75" customHeight="1">
      <c r="A1844" s="1138"/>
      <c r="B1844" s="262"/>
      <c r="C1844" s="1149" t="s">
        <v>183</v>
      </c>
      <c r="D1844" s="1150"/>
      <c r="E1844" s="1150"/>
      <c r="F1844" s="1150"/>
      <c r="G1844" s="1151"/>
      <c r="H1844" s="1158" t="s">
        <v>156</v>
      </c>
      <c r="I1844" s="1158"/>
      <c r="J1844" s="1161">
        <f>VLOOKUP($A1841,'Class-9'!$B$9:$K$108,6)</f>
        <v>0</v>
      </c>
      <c r="K1844" s="1162"/>
      <c r="L1844" s="1167" t="s">
        <v>76</v>
      </c>
      <c r="M1844" s="1168"/>
      <c r="N1844" s="1169" t="str">
        <f>Master!$E$14</f>
        <v>08151106901</v>
      </c>
      <c r="O1844" s="1170"/>
    </row>
    <row r="1845" spans="1:16" ht="21.75" customHeight="1">
      <c r="A1845" s="1138"/>
      <c r="B1845" s="37"/>
      <c r="C1845" s="1152"/>
      <c r="D1845" s="1153"/>
      <c r="E1845" s="1153"/>
      <c r="F1845" s="1153"/>
      <c r="G1845" s="1154"/>
      <c r="H1845" s="1159"/>
      <c r="I1845" s="1159"/>
      <c r="J1845" s="1163"/>
      <c r="K1845" s="1164"/>
      <c r="L1845" s="1171" t="s">
        <v>72</v>
      </c>
      <c r="M1845" s="1172"/>
      <c r="N1845" s="1172"/>
      <c r="O1845" s="1173"/>
      <c r="P1845" s="104" t="s">
        <v>191</v>
      </c>
    </row>
    <row r="1846" spans="1:16" ht="21.75" customHeight="1" thickBot="1">
      <c r="A1846" s="1138"/>
      <c r="B1846" s="37"/>
      <c r="C1846" s="1155"/>
      <c r="D1846" s="1156"/>
      <c r="E1846" s="1156"/>
      <c r="F1846" s="1156"/>
      <c r="G1846" s="1157"/>
      <c r="H1846" s="1160"/>
      <c r="I1846" s="1160"/>
      <c r="J1846" s="1165"/>
      <c r="K1846" s="1166"/>
      <c r="L1846" s="1174" t="s">
        <v>57</v>
      </c>
      <c r="M1846" s="1175"/>
      <c r="N1846" s="1176" t="str">
        <f>Master!$E$6</f>
        <v>2021-22</v>
      </c>
      <c r="O1846" s="1177"/>
    </row>
    <row r="1847" spans="1:16" ht="33.75" customHeight="1">
      <c r="A1847" s="1138"/>
      <c r="B1847" s="417" t="s">
        <v>200</v>
      </c>
      <c r="C1847" s="1228" t="s">
        <v>22</v>
      </c>
      <c r="D1847" s="1229"/>
      <c r="E1847" s="1229"/>
      <c r="F1847" s="1230"/>
      <c r="G1847" s="438" t="s">
        <v>181</v>
      </c>
      <c r="H1847" s="1231">
        <f>VLOOKUP($A1841,'Class-9'!$B$9:$FL$108,4,0)</f>
        <v>0</v>
      </c>
      <c r="I1847" s="1231"/>
      <c r="J1847" s="1231"/>
      <c r="K1847" s="1231"/>
      <c r="L1847" s="1231"/>
      <c r="M1847" s="1231"/>
      <c r="N1847" s="1231"/>
      <c r="O1847" s="1232"/>
    </row>
    <row r="1848" spans="1:16" ht="33.75" customHeight="1">
      <c r="A1848" s="1138"/>
      <c r="B1848" s="417" t="s">
        <v>200</v>
      </c>
      <c r="C1848" s="1233" t="s">
        <v>24</v>
      </c>
      <c r="D1848" s="1234"/>
      <c r="E1848" s="1234"/>
      <c r="F1848" s="1235"/>
      <c r="G1848" s="439" t="s">
        <v>181</v>
      </c>
      <c r="H1848" s="1236">
        <f>VLOOKUP($A1841,'Class-9'!$B$9:$FL$108,7,0)</f>
        <v>0</v>
      </c>
      <c r="I1848" s="1236"/>
      <c r="J1848" s="1236"/>
      <c r="K1848" s="1236"/>
      <c r="L1848" s="1236"/>
      <c r="M1848" s="1236"/>
      <c r="N1848" s="1236"/>
      <c r="O1848" s="1237"/>
    </row>
    <row r="1849" spans="1:16" ht="33.75" customHeight="1">
      <c r="A1849" s="1138"/>
      <c r="B1849" s="417" t="s">
        <v>200</v>
      </c>
      <c r="C1849" s="1233" t="s">
        <v>25</v>
      </c>
      <c r="D1849" s="1234"/>
      <c r="E1849" s="1234"/>
      <c r="F1849" s="1235"/>
      <c r="G1849" s="439" t="s">
        <v>181</v>
      </c>
      <c r="H1849" s="1236">
        <f>VLOOKUP($A1841,'Class-9'!$B$9:$FL$108,8,0)</f>
        <v>0</v>
      </c>
      <c r="I1849" s="1236"/>
      <c r="J1849" s="1236"/>
      <c r="K1849" s="1236"/>
      <c r="L1849" s="1236"/>
      <c r="M1849" s="1236"/>
      <c r="N1849" s="1236"/>
      <c r="O1849" s="1237"/>
    </row>
    <row r="1850" spans="1:16" ht="33.75" customHeight="1">
      <c r="A1850" s="1138"/>
      <c r="B1850" s="417" t="s">
        <v>200</v>
      </c>
      <c r="C1850" s="1233" t="s">
        <v>58</v>
      </c>
      <c r="D1850" s="1234"/>
      <c r="E1850" s="1234"/>
      <c r="F1850" s="1235"/>
      <c r="G1850" s="439" t="s">
        <v>181</v>
      </c>
      <c r="H1850" s="1236">
        <f>VLOOKUP($A1841,'Class-9'!$B$9:$FL$108,9,0)</f>
        <v>0</v>
      </c>
      <c r="I1850" s="1236"/>
      <c r="J1850" s="1236"/>
      <c r="K1850" s="1236"/>
      <c r="L1850" s="1236"/>
      <c r="M1850" s="1236"/>
      <c r="N1850" s="1236"/>
      <c r="O1850" s="1237"/>
    </row>
    <row r="1851" spans="1:16" ht="33.75" customHeight="1">
      <c r="A1851" s="1138"/>
      <c r="B1851" s="417" t="s">
        <v>200</v>
      </c>
      <c r="C1851" s="1233" t="s">
        <v>59</v>
      </c>
      <c r="D1851" s="1234"/>
      <c r="E1851" s="1234"/>
      <c r="F1851" s="1235"/>
      <c r="G1851" s="439" t="s">
        <v>181</v>
      </c>
      <c r="H1851" s="1238" t="str">
        <f>CONCATENATE('Class-9'!$G$4,'Class-9'!$J$4)</f>
        <v>9(A)</v>
      </c>
      <c r="I1851" s="1236"/>
      <c r="J1851" s="1236"/>
      <c r="K1851" s="1236"/>
      <c r="L1851" s="1236"/>
      <c r="M1851" s="1236"/>
      <c r="N1851" s="1236"/>
      <c r="O1851" s="1237"/>
    </row>
    <row r="1852" spans="1:16" ht="33.75" customHeight="1" thickBot="1">
      <c r="A1852" s="1138"/>
      <c r="B1852" s="417" t="s">
        <v>200</v>
      </c>
      <c r="C1852" s="1239" t="s">
        <v>27</v>
      </c>
      <c r="D1852" s="1240"/>
      <c r="E1852" s="1240"/>
      <c r="F1852" s="1241"/>
      <c r="G1852" s="440" t="s">
        <v>181</v>
      </c>
      <c r="H1852" s="1242">
        <f>VLOOKUP($A1841,'Class-9'!$B$9:$FL$108,10,0)</f>
        <v>0</v>
      </c>
      <c r="I1852" s="1242"/>
      <c r="J1852" s="1242"/>
      <c r="K1852" s="1242"/>
      <c r="L1852" s="1242"/>
      <c r="M1852" s="1242"/>
      <c r="N1852" s="1242"/>
      <c r="O1852" s="1243"/>
    </row>
    <row r="1853" spans="1:16" ht="33.75" customHeight="1">
      <c r="A1853" s="1138"/>
      <c r="B1853" s="417" t="s">
        <v>200</v>
      </c>
      <c r="C1853" s="1244" t="s">
        <v>60</v>
      </c>
      <c r="D1853" s="1245"/>
      <c r="E1853" s="1248" t="s">
        <v>81</v>
      </c>
      <c r="F1853" s="1248" t="s">
        <v>82</v>
      </c>
      <c r="G1853" s="1250" t="s">
        <v>32</v>
      </c>
      <c r="H1853" s="1252" t="s">
        <v>61</v>
      </c>
      <c r="I1853" s="1252"/>
      <c r="J1853" s="1253"/>
      <c r="K1853" s="1254" t="s">
        <v>97</v>
      </c>
      <c r="L1853" s="1255"/>
      <c r="M1853" s="1256"/>
      <c r="N1853" s="1248" t="s">
        <v>88</v>
      </c>
      <c r="O1853" s="1218" t="s">
        <v>118</v>
      </c>
    </row>
    <row r="1854" spans="1:16" ht="33.75" customHeight="1">
      <c r="A1854" s="1138"/>
      <c r="B1854" s="417" t="s">
        <v>200</v>
      </c>
      <c r="C1854" s="1246"/>
      <c r="D1854" s="1247"/>
      <c r="E1854" s="1249"/>
      <c r="F1854" s="1249"/>
      <c r="G1854" s="1251"/>
      <c r="H1854" s="468" t="s">
        <v>31</v>
      </c>
      <c r="I1854" s="470" t="s">
        <v>194</v>
      </c>
      <c r="J1854" s="469" t="s">
        <v>32</v>
      </c>
      <c r="K1854" s="468" t="s">
        <v>31</v>
      </c>
      <c r="L1854" s="470" t="s">
        <v>194</v>
      </c>
      <c r="M1854" s="469" t="s">
        <v>32</v>
      </c>
      <c r="N1854" s="1249"/>
      <c r="O1854" s="1219"/>
    </row>
    <row r="1855" spans="1:16" ht="48" customHeight="1" thickBot="1">
      <c r="A1855" s="1138"/>
      <c r="B1855" s="417" t="s">
        <v>200</v>
      </c>
      <c r="C1855" s="1102" t="s">
        <v>62</v>
      </c>
      <c r="D1855" s="1103"/>
      <c r="E1855" s="441">
        <f>'Class-9'!$L$7</f>
        <v>10</v>
      </c>
      <c r="F1855" s="441">
        <f>'Class-9'!$M$7</f>
        <v>10</v>
      </c>
      <c r="G1855" s="442">
        <f>SUM(E1855:F1855)</f>
        <v>20</v>
      </c>
      <c r="H1855" s="441">
        <f>'Class-9'!$O$7</f>
        <v>24</v>
      </c>
      <c r="I1855" s="441">
        <f>'Class-9'!$P$7</f>
        <v>6</v>
      </c>
      <c r="J1855" s="442">
        <f>SUM(H1855:I1855)</f>
        <v>30</v>
      </c>
      <c r="K1855" s="441">
        <f>'Class-9'!$R$7</f>
        <v>40</v>
      </c>
      <c r="L1855" s="441">
        <f>'Class-9'!$S$7</f>
        <v>10</v>
      </c>
      <c r="M1855" s="442">
        <f>SUM(K1855:L1855)</f>
        <v>50</v>
      </c>
      <c r="N1855" s="441">
        <f>SUM(G1855,J1855,M1855)</f>
        <v>100</v>
      </c>
      <c r="O1855" s="1220"/>
    </row>
    <row r="1856" spans="1:16" ht="48" customHeight="1">
      <c r="A1856" s="1138"/>
      <c r="B1856" s="417" t="s">
        <v>200</v>
      </c>
      <c r="C1856" s="1104" t="str">
        <f>'Class-9'!$L$3</f>
        <v>HINDI</v>
      </c>
      <c r="D1856" s="1105"/>
      <c r="E1856" s="443">
        <f>IF($J1844="TC",0,IF($J1844="Nso",0,VLOOKUP($A1841,'Class-9'!$B$9:$FL$108,11,0)))</f>
        <v>0</v>
      </c>
      <c r="F1856" s="443">
        <f>IF($J1844="TC",0,IF($J1844="Nso",0,VLOOKUP($A1841,'Class-9'!$B$9:$FL$108,12,0)))</f>
        <v>0</v>
      </c>
      <c r="G1856" s="444">
        <f t="shared" ref="G1856:G1863" si="184">SUM(E1856:F1856)</f>
        <v>0</v>
      </c>
      <c r="H1856" s="443">
        <f>IF($J1844="TC",0,IF($J1844="Nso",0,VLOOKUP($A1841,'Class-9'!$B$9:$FL$108,14,0)))</f>
        <v>0</v>
      </c>
      <c r="I1856" s="443">
        <f>IF($J1844="TC",0,IF($J1844="Nso",0,VLOOKUP($A1841,'Class-9'!$B$9:$FL$108,15,0)))</f>
        <v>0</v>
      </c>
      <c r="J1856" s="444">
        <f t="shared" ref="J1856:J1863" si="185">SUM(H1856:I1856)</f>
        <v>0</v>
      </c>
      <c r="K1856" s="443">
        <f>IF($J1844="TC",0,IF($J1844="Nso",0,VLOOKUP($A1841,'Class-9'!$B$9:$FL$108,17,0)))</f>
        <v>0</v>
      </c>
      <c r="L1856" s="443">
        <f>IF($J1844="Nso",0,VLOOKUP($A1841,'Class-9'!$B$9:$FL$108,18,0))</f>
        <v>0</v>
      </c>
      <c r="M1856" s="444">
        <f t="shared" ref="M1856:M1863" si="186">SUM(K1856:L1856)</f>
        <v>0</v>
      </c>
      <c r="N1856" s="443">
        <f t="shared" ref="N1856:N1863" si="187">SUM(G1856,J1856,M1856)</f>
        <v>0</v>
      </c>
      <c r="O1856" s="457" t="str">
        <f>IF($J1844="TC",0,IF($J1844="Nso",0,VLOOKUP($A1841,'Class-9'!$B$9:$FL$108,24,0)))</f>
        <v/>
      </c>
    </row>
    <row r="1857" spans="1:15" ht="48" customHeight="1" thickBot="1">
      <c r="A1857" s="1138"/>
      <c r="B1857" s="417" t="s">
        <v>200</v>
      </c>
      <c r="C1857" s="1106" t="str">
        <f>'Class-9'!$Z$3</f>
        <v>ENGLISH</v>
      </c>
      <c r="D1857" s="1107"/>
      <c r="E1857" s="445">
        <f>IF($J1844="TC",0,IF($J1844="Nso",0,VLOOKUP($A1841,'Class-9'!$B$9:$FL$108,25,0)))</f>
        <v>0</v>
      </c>
      <c r="F1857" s="445">
        <f>IF($J1844="TC",0,IF($J1844="Nso",0,VLOOKUP($A1841,'Class-9'!$B$9:$FL$108,26,0)))</f>
        <v>0</v>
      </c>
      <c r="G1857" s="446">
        <f t="shared" si="184"/>
        <v>0</v>
      </c>
      <c r="H1857" s="447">
        <f>IF($J1844="TC",0,IF($J1844="Nso",0,VLOOKUP($A1841,'Class-9'!$B$9:$FL$108,28,0)))</f>
        <v>0</v>
      </c>
      <c r="I1857" s="445">
        <f>IF($J1844="TC",0,IF($J1844="Nso",0,VLOOKUP($A1841,'Class-9'!$B$9:$FL$108,29,0)))</f>
        <v>0</v>
      </c>
      <c r="J1857" s="446">
        <f t="shared" si="185"/>
        <v>0</v>
      </c>
      <c r="K1857" s="445">
        <f>IF($J1844="TC",0,IF($J1844="Nso",0,VLOOKUP($A1841,'Class-9'!$B$9:$FL$108,31,0)))</f>
        <v>0</v>
      </c>
      <c r="L1857" s="445">
        <f>IF($J1844="Nso",0,VLOOKUP($A1841,'Class-9'!$B$9:$FL$108,32,0))</f>
        <v>0</v>
      </c>
      <c r="M1857" s="446">
        <f t="shared" si="186"/>
        <v>0</v>
      </c>
      <c r="N1857" s="445">
        <f t="shared" si="187"/>
        <v>0</v>
      </c>
      <c r="O1857" s="458" t="str">
        <f>IF($J1844="TC",0,IF($J1844="Nso",0,VLOOKUP($A1841,'Class-9'!$B$9:$FL$108,38,0)))</f>
        <v/>
      </c>
    </row>
    <row r="1858" spans="1:15" ht="48" customHeight="1" thickBot="1">
      <c r="A1858" s="1138"/>
      <c r="B1858" s="417" t="s">
        <v>200</v>
      </c>
      <c r="C1858" s="1108" t="s">
        <v>62</v>
      </c>
      <c r="D1858" s="1109"/>
      <c r="E1858" s="448">
        <f>'Class-9'!$AN$7</f>
        <v>20</v>
      </c>
      <c r="F1858" s="448">
        <f>'Class-9'!$AO$7</f>
        <v>20</v>
      </c>
      <c r="G1858" s="449">
        <f t="shared" si="184"/>
        <v>40</v>
      </c>
      <c r="H1858" s="448">
        <f>'Class-9'!$AQ$7</f>
        <v>48</v>
      </c>
      <c r="I1858" s="448">
        <f>'Class-9'!$AR$7</f>
        <v>12</v>
      </c>
      <c r="J1858" s="449">
        <f t="shared" si="185"/>
        <v>60</v>
      </c>
      <c r="K1858" s="448">
        <f>'Class-9'!$AT$7</f>
        <v>80</v>
      </c>
      <c r="L1858" s="448">
        <f>'Class-9'!$AU$7</f>
        <v>20</v>
      </c>
      <c r="M1858" s="449">
        <f t="shared" si="186"/>
        <v>100</v>
      </c>
      <c r="N1858" s="448">
        <f t="shared" si="187"/>
        <v>200</v>
      </c>
      <c r="O1858" s="427" t="s">
        <v>201</v>
      </c>
    </row>
    <row r="1859" spans="1:15" ht="48" customHeight="1">
      <c r="A1859" s="1138"/>
      <c r="B1859" s="417" t="s">
        <v>200</v>
      </c>
      <c r="C1859" s="1110" t="str">
        <f>'Class-9'!$AN$3</f>
        <v>SANSKRIT-I</v>
      </c>
      <c r="D1859" s="1111"/>
      <c r="E1859" s="443">
        <f>IF($J1844="TC",0,IF($J1844="Nso",0,VLOOKUP($A1841,'Class-9'!$B$9:$FL$108,39,0)))</f>
        <v>0</v>
      </c>
      <c r="F1859" s="443">
        <f>IF($J1844="TC",0,IF($J1844="TC",0,IF($J1844="Nso",0,VLOOKUP($A1841,'Class-9'!$B$9:$FL$108,40,0))))</f>
        <v>0</v>
      </c>
      <c r="G1859" s="450">
        <f t="shared" si="184"/>
        <v>0</v>
      </c>
      <c r="H1859" s="451">
        <f>IF($J1844="TC",0,IF($J1844="Nso",0,VLOOKUP($A1841,'Class-9'!$B$9:$FL$108,42,0)))</f>
        <v>0</v>
      </c>
      <c r="I1859" s="443">
        <f>IF($J1844="TC",0,IF($J1844="Nso",0,VLOOKUP($A1841,'Class-9'!$B$9:$FL$108,43,0)))</f>
        <v>0</v>
      </c>
      <c r="J1859" s="450">
        <f t="shared" si="185"/>
        <v>0</v>
      </c>
      <c r="K1859" s="443">
        <f>IF($J1844="TC",0,IF($J1844="Nso",0,VLOOKUP($A1841,'Class-9'!$B$9:$FL$108,45,0)))</f>
        <v>0</v>
      </c>
      <c r="L1859" s="443">
        <f>IF($J1844="Nso",0,VLOOKUP($A1841,'Class-9'!$B$9:$FL$108,46,0))</f>
        <v>0</v>
      </c>
      <c r="M1859" s="450">
        <f t="shared" si="186"/>
        <v>0</v>
      </c>
      <c r="N1859" s="443">
        <f t="shared" si="187"/>
        <v>0</v>
      </c>
      <c r="O1859" s="457" t="str">
        <f>IF($J1844="TC",0,IF($J1844="Nso",0,VLOOKUP($A1841,'Class-9'!$B$9:$FL$108,52,0)))</f>
        <v/>
      </c>
    </row>
    <row r="1860" spans="1:15" ht="48" customHeight="1">
      <c r="A1860" s="1138"/>
      <c r="B1860" s="417" t="s">
        <v>200</v>
      </c>
      <c r="C1860" s="1112" t="str">
        <f>'Class-9'!$BB$3</f>
        <v>SANSKRIT-II</v>
      </c>
      <c r="D1860" s="1113"/>
      <c r="E1860" s="443">
        <f>IF($J1844="TC",0,IF($J1844="Nso",0,VLOOKUP($A1841,'Class-9'!$B$9:$FL$108,53,0)))</f>
        <v>0</v>
      </c>
      <c r="F1860" s="443">
        <f>IF($J1844="TC",0,IF($J1844="Nso",0,VLOOKUP($A1841,'Class-9'!$B$9:$FL$108,54,0)))</f>
        <v>0</v>
      </c>
      <c r="G1860" s="452">
        <f t="shared" si="184"/>
        <v>0</v>
      </c>
      <c r="H1860" s="453">
        <f>IF($J1844="TC",0,IF($J1844="Nso",0,VLOOKUP($A1841,'Class-9'!$B$9:$FL$108,56,0)))</f>
        <v>0</v>
      </c>
      <c r="I1860" s="443">
        <f>IF($J1844="TC",0,IF($J1844="Nso",0,VLOOKUP($A1841,'Class-9'!$B$9:$FL$108,57,0)))</f>
        <v>0</v>
      </c>
      <c r="J1860" s="452">
        <f t="shared" si="185"/>
        <v>0</v>
      </c>
      <c r="K1860" s="443">
        <f>IF($J1844="TC",0,IF($J1844="Nso",0,VLOOKUP($A1841,'Class-9'!$B$9:$FL$108,59,0)))</f>
        <v>0</v>
      </c>
      <c r="L1860" s="443">
        <f>IF($J1844="Nso",0,VLOOKUP($A1841,'Class-9'!$B$9:$FL$108,60,0))</f>
        <v>0</v>
      </c>
      <c r="M1860" s="452">
        <f t="shared" si="186"/>
        <v>0</v>
      </c>
      <c r="N1860" s="443">
        <f t="shared" si="187"/>
        <v>0</v>
      </c>
      <c r="O1860" s="457" t="str">
        <f>IF($J1844="TC",0,IF($J1844="Nso",0,VLOOKUP($A1841,'Class-9'!$B$9:$FL$108,66,0)))</f>
        <v/>
      </c>
    </row>
    <row r="1861" spans="1:15" ht="48" customHeight="1">
      <c r="A1861" s="1138"/>
      <c r="B1861" s="417" t="s">
        <v>200</v>
      </c>
      <c r="C1861" s="1112" t="str">
        <f>'Class-9'!$BP$3</f>
        <v>MATHEMATICS</v>
      </c>
      <c r="D1861" s="1113"/>
      <c r="E1861" s="443">
        <f>IF($J1844="TC",0,IF($J1844="Nso",0,VLOOKUP($A1841,'Class-9'!$B$9:$FL$108,67,0)))</f>
        <v>0</v>
      </c>
      <c r="F1861" s="443">
        <f>IF($J1844="TC",0,IF($J1844="Nso",0,VLOOKUP($A1841,'Class-9'!$B$9:$FL$108,68,0)))</f>
        <v>0</v>
      </c>
      <c r="G1861" s="452">
        <f t="shared" si="184"/>
        <v>0</v>
      </c>
      <c r="H1861" s="453">
        <f>IF($J1844="TC",0,IF($J1844="Nso",0,VLOOKUP($A1841,'Class-9'!$B$9:$FL$108,70,0)))</f>
        <v>0</v>
      </c>
      <c r="I1861" s="443">
        <f>IF($J1844="TC",0,IF($J1844="Nso",0,VLOOKUP($A1841,'Class-9'!$B$9:$FL$108,71,0)))</f>
        <v>0</v>
      </c>
      <c r="J1861" s="452">
        <f t="shared" si="185"/>
        <v>0</v>
      </c>
      <c r="K1861" s="443">
        <f>IF($J1844="TC",0,IF($J1844="Nso",0,VLOOKUP($A1841,'Class-9'!$B$9:$FL$108,73,0)))</f>
        <v>0</v>
      </c>
      <c r="L1861" s="443">
        <f>IF($J1844="Nso",0,VLOOKUP($A1841,'Class-9'!$B$9:$FL$108,74,0))</f>
        <v>0</v>
      </c>
      <c r="M1861" s="452">
        <f t="shared" si="186"/>
        <v>0</v>
      </c>
      <c r="N1861" s="443">
        <f t="shared" si="187"/>
        <v>0</v>
      </c>
      <c r="O1861" s="457" t="str">
        <f>IF($J1844="TC",0,IF($J1844="Nso",0,VLOOKUP($A1841,'Class-9'!$B$9:$FL$108,80,0)))</f>
        <v/>
      </c>
    </row>
    <row r="1862" spans="1:15" ht="48" customHeight="1">
      <c r="A1862" s="1138"/>
      <c r="B1862" s="417" t="s">
        <v>200</v>
      </c>
      <c r="C1862" s="1114" t="str">
        <f>'Class-9'!$CD$3</f>
        <v>SCIENCE</v>
      </c>
      <c r="D1862" s="1115"/>
      <c r="E1862" s="454">
        <f>IF($J1844="TC",0,IF($J1844="Nso",0,VLOOKUP($A1841,'Class-9'!$B$9:$FL$108,81,0)))</f>
        <v>0</v>
      </c>
      <c r="F1862" s="454">
        <f>IF($J1844="TC",0,IF($J1844="Nso",0,VLOOKUP($A1841,'Class-9'!$B$9:$FL$108,82,0)))</f>
        <v>0</v>
      </c>
      <c r="G1862" s="455">
        <f t="shared" si="184"/>
        <v>0</v>
      </c>
      <c r="H1862" s="456">
        <f>IF($J1844="TC",0,IF($J1844="Nso",0,VLOOKUP($A1841,'Class-9'!$B$9:$FL$108,84,0)))</f>
        <v>0</v>
      </c>
      <c r="I1862" s="454">
        <f>IF($J1844="TC",0,IF($J1844="Nso",0,VLOOKUP($A1841,'Class-9'!$B$9:$FL$108,85,0)))</f>
        <v>0</v>
      </c>
      <c r="J1862" s="455">
        <f t="shared" si="185"/>
        <v>0</v>
      </c>
      <c r="K1862" s="454">
        <f>IF($J1844="TC",0,IF($J1844="Nso",0,VLOOKUP($A1841,'Class-9'!$B$9:$FL$108,87,0)))</f>
        <v>0</v>
      </c>
      <c r="L1862" s="454">
        <f>IF($J1844="Nso",0,VLOOKUP($A1841,'Class-9'!$B$9:$FL$108,88,0))</f>
        <v>0</v>
      </c>
      <c r="M1862" s="455">
        <f t="shared" si="186"/>
        <v>0</v>
      </c>
      <c r="N1862" s="454">
        <f t="shared" si="187"/>
        <v>0</v>
      </c>
      <c r="O1862" s="459" t="str">
        <f>IF($J1844="TC",0,IF($J1844="Nso",0,VLOOKUP($A1841,'Class-9'!$B$9:$FL$108,94,0)))</f>
        <v/>
      </c>
    </row>
    <row r="1863" spans="1:15" ht="48" customHeight="1" thickBot="1">
      <c r="A1863" s="1138"/>
      <c r="B1863" s="417" t="s">
        <v>200</v>
      </c>
      <c r="C1863" s="1114" t="str">
        <f>'Class-9'!$CR$3</f>
        <v>SOCIAL SCIENCE</v>
      </c>
      <c r="D1863" s="1115"/>
      <c r="E1863" s="454">
        <f>IF($J1845="TC",0,IF($J1844="Nso",0,VLOOKUP($A1841,'Class-9'!$B$9:$FL$108,95,0)))</f>
        <v>0</v>
      </c>
      <c r="F1863" s="454">
        <f>IF($J1845="TC",0,IF($J1844="Nso",0,VLOOKUP($A1841,'Class-9'!$B$9:$FL$108,96,0)))</f>
        <v>0</v>
      </c>
      <c r="G1863" s="455">
        <f t="shared" si="184"/>
        <v>0</v>
      </c>
      <c r="H1863" s="456">
        <f>IF($J1845="TC",0,IF($J1844="Nso",0,VLOOKUP($A1841,'Class-9'!$B$9:$FL$108,98,0)))</f>
        <v>0</v>
      </c>
      <c r="I1863" s="454">
        <f>IF($J1845="TC",0,IF($J1844="Nso",0,VLOOKUP($A1841,'Class-9'!$B$9:$FL$108,99,0)))</f>
        <v>0</v>
      </c>
      <c r="J1863" s="455">
        <f t="shared" si="185"/>
        <v>0</v>
      </c>
      <c r="K1863" s="454">
        <f>IF($J1845="TC",0,IF($J1844="Nso",0,VLOOKUP($A1841,'Class-9'!$B$9:$FL$108,101,0)))</f>
        <v>0</v>
      </c>
      <c r="L1863" s="454">
        <f>IF($J1845="Nso",0,VLOOKUP($A1841,'Class-9'!$B$9:$FL$108,102,0))</f>
        <v>0</v>
      </c>
      <c r="M1863" s="455">
        <f t="shared" si="186"/>
        <v>0</v>
      </c>
      <c r="N1863" s="454">
        <f t="shared" si="187"/>
        <v>0</v>
      </c>
      <c r="O1863" s="459" t="str">
        <f>IF($J1845="TC",0,IF($J1844="Nso",0,VLOOKUP($A1841,'Class-9'!$B$9:$FL$108,108,0)))</f>
        <v/>
      </c>
    </row>
    <row r="1864" spans="1:15" ht="33.75" customHeight="1">
      <c r="A1864" s="1138"/>
      <c r="B1864" s="417" t="s">
        <v>200</v>
      </c>
      <c r="C1864" s="1116" t="s">
        <v>89</v>
      </c>
      <c r="D1864" s="1117"/>
      <c r="E1864" s="1118"/>
      <c r="F1864" s="1122" t="s">
        <v>90</v>
      </c>
      <c r="G1864" s="1123"/>
      <c r="H1864" s="1124" t="s">
        <v>91</v>
      </c>
      <c r="I1864" s="1125"/>
      <c r="J1864" s="1126" t="s">
        <v>47</v>
      </c>
      <c r="K1864" s="1127"/>
      <c r="L1864" s="415" t="s">
        <v>111</v>
      </c>
      <c r="M1864" s="1221" t="s">
        <v>45</v>
      </c>
      <c r="N1864" s="1222"/>
      <c r="O1864" s="416" t="s">
        <v>49</v>
      </c>
    </row>
    <row r="1865" spans="1:15" ht="33.75" customHeight="1" thickBot="1">
      <c r="A1865" s="1138"/>
      <c r="B1865" s="417" t="s">
        <v>200</v>
      </c>
      <c r="C1865" s="1119"/>
      <c r="D1865" s="1120"/>
      <c r="E1865" s="1121"/>
      <c r="F1865" s="1130">
        <f>IF($J1844="TC",0,IF($J1844="Nso",0,VLOOKUP($A1841,'Class-9'!$B$9:$FL$108,160,0)))</f>
        <v>0</v>
      </c>
      <c r="G1865" s="1131"/>
      <c r="H1865" s="1130">
        <f>IF($J1844="TC",0,IF($J1844="Nso",0,VLOOKUP($A1841,'Class-9'!$B$9:$FL$108,161,0)))</f>
        <v>0</v>
      </c>
      <c r="I1865" s="1131"/>
      <c r="J1865" s="1132">
        <f>IF($J1844="TC",0,IF($J1844="Nso",0,VLOOKUP($A1841,'Class-9'!$B$9:$FL$108,162,0)))</f>
        <v>0</v>
      </c>
      <c r="K1865" s="1133"/>
      <c r="L1865" s="259" t="str">
        <f>IF($J1844="TC",0,IF($J1844="Nso",0,VLOOKUP($A1841,'Class-9'!$B$9:$FL$108,163,0)))</f>
        <v/>
      </c>
      <c r="M1865" s="1223" t="str">
        <f>IF($J1844="TC","TC",IF($J1844="Nso","NSO",VLOOKUP($A1841,'Class-9'!$B$9:$FL$108,164,0)))</f>
        <v/>
      </c>
      <c r="N1865" s="1224"/>
      <c r="O1865" s="462" t="str">
        <f>IF($J1844="Nso",0,VLOOKUP($A1841,'Class-9'!$B$9:$FL$108,166,0))</f>
        <v/>
      </c>
    </row>
    <row r="1866" spans="1:15" ht="33.75" customHeight="1">
      <c r="A1866" s="1138"/>
      <c r="B1866" s="417" t="s">
        <v>200</v>
      </c>
      <c r="C1866" s="1061" t="s">
        <v>64</v>
      </c>
      <c r="D1866" s="1062"/>
      <c r="E1866" s="1062"/>
      <c r="F1866" s="1062"/>
      <c r="G1866" s="1062"/>
      <c r="H1866" s="1063"/>
      <c r="I1866" s="1064" t="s">
        <v>65</v>
      </c>
      <c r="J1866" s="1065"/>
      <c r="K1866" s="1065"/>
      <c r="L1866" s="460">
        <f>VLOOKUP($A1841,'Class-9'!$B$9:$FL$108,157,0)</f>
        <v>0</v>
      </c>
      <c r="M1866" s="1066" t="s">
        <v>121</v>
      </c>
      <c r="N1866" s="1067"/>
      <c r="O1866" s="1068"/>
    </row>
    <row r="1867" spans="1:15" ht="33.75" customHeight="1" thickBot="1">
      <c r="A1867" s="1138"/>
      <c r="B1867" s="417" t="s">
        <v>200</v>
      </c>
      <c r="C1867" s="1069" t="s">
        <v>60</v>
      </c>
      <c r="D1867" s="1070"/>
      <c r="E1867" s="1070"/>
      <c r="F1867" s="1071" t="s">
        <v>192</v>
      </c>
      <c r="G1867" s="1071"/>
      <c r="H1867" s="260" t="s">
        <v>53</v>
      </c>
      <c r="I1867" s="1072" t="s">
        <v>66</v>
      </c>
      <c r="J1867" s="1073"/>
      <c r="K1867" s="1073"/>
      <c r="L1867" s="461">
        <f>VLOOKUP($A1841,'Class-9'!$B$9:$FL$108,158,0)</f>
        <v>0</v>
      </c>
      <c r="M1867" s="1074" t="str">
        <f>IF($J1844="TC",0,IF($J1844="Nso",0,VLOOKUP($A1841,'Class-9'!$B$9:$FL$108,159,0)))</f>
        <v/>
      </c>
      <c r="N1867" s="1075"/>
      <c r="O1867" s="1076"/>
    </row>
    <row r="1868" spans="1:15" ht="33.75" customHeight="1">
      <c r="A1868" s="1138"/>
      <c r="B1868" s="417" t="s">
        <v>200</v>
      </c>
      <c r="C1868" s="1069"/>
      <c r="D1868" s="1070"/>
      <c r="E1868" s="1070"/>
      <c r="F1868" s="1071"/>
      <c r="G1868" s="1071"/>
      <c r="H1868" s="261" t="s">
        <v>119</v>
      </c>
      <c r="I1868" s="1077" t="s">
        <v>67</v>
      </c>
      <c r="J1868" s="1078"/>
      <c r="K1868" s="1078"/>
      <c r="L1868" s="1079">
        <f>IF($J1844="TC","Transferred",IF($J1844="Nso","NameSeparated",VLOOKUP($A1841,'Class-9'!$B$9:$FL$108,167,0)))</f>
        <v>0</v>
      </c>
      <c r="M1868" s="1079"/>
      <c r="N1868" s="1079"/>
      <c r="O1868" s="1080"/>
    </row>
    <row r="1869" spans="1:15" ht="33.75" customHeight="1">
      <c r="A1869" s="1138"/>
      <c r="B1869" s="417" t="s">
        <v>200</v>
      </c>
      <c r="C1869" s="1081" t="str">
        <f>'Class-9'!$DF$3</f>
        <v>Foundation Of Information Tech.</v>
      </c>
      <c r="D1869" s="1082"/>
      <c r="E1869" s="1083"/>
      <c r="F1869" s="1217" t="str">
        <f>IF($J1844="TC",0,IF($J1844="Nso",0,VLOOKUP($A1841,'Class-9'!$B$9:$GP$108,185,0)))</f>
        <v>0/200</v>
      </c>
      <c r="G1869" s="1217"/>
      <c r="H1869" s="463" t="str">
        <f>IF($J1844="TC",0,IF($J1844="Nso",0,VLOOKUP($A1841,'Class-9'!$B$9:$GP$108,120,0)))</f>
        <v/>
      </c>
      <c r="I1869" s="1085" t="s">
        <v>79</v>
      </c>
      <c r="J1869" s="1086"/>
      <c r="K1869" s="1086"/>
      <c r="L1869" s="1087">
        <f>'Class-9'!$T$2</f>
        <v>44676</v>
      </c>
      <c r="M1869" s="1088"/>
      <c r="N1869" s="1088"/>
      <c r="O1869" s="1089"/>
    </row>
    <row r="1870" spans="1:15" ht="33.75" customHeight="1">
      <c r="A1870" s="1138"/>
      <c r="B1870" s="417" t="s">
        <v>200</v>
      </c>
      <c r="C1870" s="1090" t="str">
        <f>'Class-9'!$DR$3</f>
        <v>Health &amp; Phy. Edu.</v>
      </c>
      <c r="D1870" s="1084"/>
      <c r="E1870" s="1084"/>
      <c r="F1870" s="1207" t="str">
        <f>IF($J1844="TC",0,IF($J1844="Nso",0,VLOOKUP($A1841,'Class-9'!$B$9:$GP$108,189,0)))</f>
        <v>0/200</v>
      </c>
      <c r="G1870" s="1208"/>
      <c r="H1870" s="463" t="str">
        <f>IF($J1844="TC",0,IF($J1844="Nso",0,VLOOKUP($A1841,'Class-9'!$B$9:$GP$108,132,0)))</f>
        <v/>
      </c>
      <c r="I1870" s="1091"/>
      <c r="J1870" s="1092"/>
      <c r="K1870" s="1092"/>
      <c r="L1870" s="1092"/>
      <c r="M1870" s="1092"/>
      <c r="N1870" s="1092"/>
      <c r="O1870" s="1093"/>
    </row>
    <row r="1871" spans="1:15" ht="33.75" customHeight="1">
      <c r="A1871" s="1138"/>
      <c r="B1871" s="417" t="s">
        <v>200</v>
      </c>
      <c r="C1871" s="1028" t="str">
        <f>'Class-9'!$ED$3</f>
        <v>S.U.P.W.</v>
      </c>
      <c r="D1871" s="1029"/>
      <c r="E1871" s="1029"/>
      <c r="F1871" s="1207" t="str">
        <f>IF($J1844="TC",0,IF($J1844="Nso",0,VLOOKUP($A1841,'Class-9'!$B$9:$GP$108,193,0)))</f>
        <v>0/100</v>
      </c>
      <c r="G1871" s="1208"/>
      <c r="H1871" s="463" t="str">
        <f>IF($J1844="TC",0,IF($J1844="Nso",0,VLOOKUP($A1841,'Class-9'!$B$9:$GP$108,138,0)))</f>
        <v/>
      </c>
      <c r="I1871" s="1094"/>
      <c r="J1871" s="1095"/>
      <c r="K1871" s="1095"/>
      <c r="L1871" s="1095"/>
      <c r="M1871" s="1095"/>
      <c r="N1871" s="1095"/>
      <c r="O1871" s="1096"/>
    </row>
    <row r="1872" spans="1:15" ht="33.75" customHeight="1">
      <c r="A1872" s="1138"/>
      <c r="B1872" s="417" t="s">
        <v>200</v>
      </c>
      <c r="C1872" s="1028" t="str">
        <f>'Class-9'!$EJ$3</f>
        <v>ART EDUCATION</v>
      </c>
      <c r="D1872" s="1029"/>
      <c r="E1872" s="1029"/>
      <c r="F1872" s="1207" t="str">
        <f>IF($J1843="TC",0,IF($J1843="Nso",0,VLOOKUP($A1841,'Class-9'!$B$9:$GP$108,197,0)))</f>
        <v>0/100</v>
      </c>
      <c r="G1872" s="1208"/>
      <c r="H1872" s="463" t="str">
        <f>IF($J1843="TC",0,IF($J1843="Nso",0,VLOOKUP($A1841,'Class-9'!$B$9:$GP$108,144,0)))</f>
        <v/>
      </c>
      <c r="I1872" s="1032" t="s">
        <v>92</v>
      </c>
      <c r="J1872" s="1033"/>
      <c r="K1872" s="1033"/>
      <c r="L1872" s="1033"/>
      <c r="M1872" s="1033"/>
      <c r="N1872" s="1033"/>
      <c r="O1872" s="1034"/>
    </row>
    <row r="1873" spans="1:16" ht="33.75" customHeight="1" thickBot="1">
      <c r="A1873" s="1138"/>
      <c r="B1873" s="417" t="s">
        <v>200</v>
      </c>
      <c r="C1873" s="1035" t="str">
        <f>'Class-9'!$EP$3</f>
        <v>H &amp; C RAJ</v>
      </c>
      <c r="D1873" s="1036"/>
      <c r="E1873" s="1036"/>
      <c r="F1873" s="1209" t="str">
        <f>IF($J1844="TC",0,IF($J1844="Nso",0,VLOOKUP($A1841,'Class-9'!$B$9:$GU$108,201,0)))</f>
        <v>0/200</v>
      </c>
      <c r="G1873" s="1210"/>
      <c r="H1873" s="464" t="str">
        <f>IF($J1844="TC",0,IF($J1844="Nso",0,VLOOKUP($A1841,'Class-9'!$B$9:$GU$108,156,0)))</f>
        <v/>
      </c>
      <c r="I1873" s="1032" t="s">
        <v>73</v>
      </c>
      <c r="J1873" s="1033"/>
      <c r="K1873" s="1033"/>
      <c r="L1873" s="1033"/>
      <c r="M1873" s="1033"/>
      <c r="N1873" s="1033"/>
      <c r="O1873" s="1034"/>
    </row>
    <row r="1874" spans="1:16" ht="33.75" customHeight="1">
      <c r="A1874" s="1138"/>
      <c r="B1874" s="417" t="s">
        <v>200</v>
      </c>
      <c r="C1874" s="1046" t="s">
        <v>204</v>
      </c>
      <c r="D1874" s="1047"/>
      <c r="E1874" s="1048"/>
      <c r="F1874" s="1211" t="s">
        <v>205</v>
      </c>
      <c r="G1874" s="1212"/>
      <c r="H1874" s="465" t="s">
        <v>34</v>
      </c>
      <c r="I1874" s="1039" t="s">
        <v>74</v>
      </c>
      <c r="J1874" s="1033"/>
      <c r="K1874" s="1033"/>
      <c r="L1874" s="1033"/>
      <c r="M1874" s="1033"/>
      <c r="N1874" s="1033"/>
      <c r="O1874" s="1034"/>
    </row>
    <row r="1875" spans="1:16" ht="33.75" customHeight="1">
      <c r="A1875" s="1138"/>
      <c r="B1875" s="417" t="s">
        <v>200</v>
      </c>
      <c r="C1875" s="1049"/>
      <c r="D1875" s="1050"/>
      <c r="E1875" s="1051"/>
      <c r="F1875" s="1213" t="s">
        <v>206</v>
      </c>
      <c r="G1875" s="1214"/>
      <c r="H1875" s="466" t="s">
        <v>203</v>
      </c>
      <c r="I1875" s="1040" t="s">
        <v>75</v>
      </c>
      <c r="J1875" s="1041"/>
      <c r="K1875" s="1041"/>
      <c r="L1875" s="1041"/>
      <c r="M1875" s="1041"/>
      <c r="N1875" s="1041"/>
      <c r="O1875" s="1042"/>
    </row>
    <row r="1876" spans="1:16" ht="33.75" customHeight="1">
      <c r="A1876" s="1138"/>
      <c r="B1876" s="417" t="s">
        <v>200</v>
      </c>
      <c r="C1876" s="1049"/>
      <c r="D1876" s="1050"/>
      <c r="E1876" s="1051"/>
      <c r="F1876" s="1213" t="s">
        <v>210</v>
      </c>
      <c r="G1876" s="1214"/>
      <c r="H1876" s="466" t="s">
        <v>68</v>
      </c>
      <c r="I1876" s="1043"/>
      <c r="J1876" s="1044"/>
      <c r="K1876" s="1044"/>
      <c r="L1876" s="1044"/>
      <c r="M1876" s="1044"/>
      <c r="N1876" s="1044"/>
      <c r="O1876" s="1045"/>
    </row>
    <row r="1877" spans="1:16" ht="33.75" customHeight="1">
      <c r="A1877" s="1138"/>
      <c r="B1877" s="417" t="s">
        <v>200</v>
      </c>
      <c r="C1877" s="1049"/>
      <c r="D1877" s="1050"/>
      <c r="E1877" s="1051"/>
      <c r="F1877" s="1213" t="s">
        <v>211</v>
      </c>
      <c r="G1877" s="1214"/>
      <c r="H1877" s="466" t="s">
        <v>69</v>
      </c>
      <c r="I1877" s="1043"/>
      <c r="J1877" s="1044"/>
      <c r="K1877" s="1044"/>
      <c r="L1877" s="1044"/>
      <c r="M1877" s="1044"/>
      <c r="N1877" s="1044"/>
      <c r="O1877" s="1045"/>
    </row>
    <row r="1878" spans="1:16" ht="33.75" customHeight="1">
      <c r="A1878" s="1138"/>
      <c r="B1878" s="417" t="s">
        <v>200</v>
      </c>
      <c r="C1878" s="1049"/>
      <c r="D1878" s="1050"/>
      <c r="E1878" s="1051"/>
      <c r="F1878" s="1213" t="s">
        <v>120</v>
      </c>
      <c r="G1878" s="1214"/>
      <c r="H1878" s="466" t="s">
        <v>71</v>
      </c>
      <c r="I1878" s="1022" t="s">
        <v>93</v>
      </c>
      <c r="J1878" s="1023"/>
      <c r="K1878" s="1023"/>
      <c r="L1878" s="1023"/>
      <c r="M1878" s="1023"/>
      <c r="N1878" s="1023"/>
      <c r="O1878" s="1024"/>
    </row>
    <row r="1879" spans="1:16" ht="33.75" customHeight="1" thickBot="1">
      <c r="A1879" s="1138"/>
      <c r="B1879" s="418" t="s">
        <v>200</v>
      </c>
      <c r="C1879" s="1052"/>
      <c r="D1879" s="1053"/>
      <c r="E1879" s="1054"/>
      <c r="F1879" s="1215" t="s">
        <v>208</v>
      </c>
      <c r="G1879" s="1216"/>
      <c r="H1879" s="467" t="s">
        <v>70</v>
      </c>
      <c r="I1879" s="1025"/>
      <c r="J1879" s="1026"/>
      <c r="K1879" s="1026"/>
      <c r="L1879" s="1026"/>
      <c r="M1879" s="1026"/>
      <c r="N1879" s="1026"/>
      <c r="O1879" s="1027"/>
    </row>
    <row r="1880" spans="1:16" ht="121.5" customHeight="1" thickTop="1">
      <c r="A1880" s="437" t="s">
        <v>191</v>
      </c>
    </row>
    <row r="1881" spans="1:16" ht="24.75" customHeight="1" thickBot="1">
      <c r="A1881" s="471">
        <f>A1841+1</f>
        <v>48</v>
      </c>
      <c r="B1881" s="1137" t="s">
        <v>56</v>
      </c>
      <c r="C1881" s="1137"/>
      <c r="D1881" s="1137"/>
      <c r="E1881" s="1137"/>
      <c r="F1881" s="1137"/>
      <c r="G1881" s="1137"/>
      <c r="H1881" s="1137"/>
      <c r="I1881" s="1137"/>
      <c r="J1881" s="1137"/>
      <c r="K1881" s="1137"/>
      <c r="L1881" s="1137"/>
      <c r="M1881" s="1137"/>
      <c r="N1881" s="1137"/>
      <c r="O1881" s="1137"/>
    </row>
    <row r="1882" spans="1:16" s="430" customFormat="1" ht="66" customHeight="1" thickTop="1">
      <c r="A1882" s="1138"/>
      <c r="B1882" s="1139"/>
      <c r="C1882" s="1140"/>
      <c r="D1882" s="1225" t="str">
        <f>Master!$E$8</f>
        <v>Govt. Sr. Secondary School Raimalwada</v>
      </c>
      <c r="E1882" s="1226"/>
      <c r="F1882" s="1226"/>
      <c r="G1882" s="1226"/>
      <c r="H1882" s="1226"/>
      <c r="I1882" s="1226"/>
      <c r="J1882" s="1226"/>
      <c r="K1882" s="1226"/>
      <c r="L1882" s="1226"/>
      <c r="M1882" s="1226"/>
      <c r="N1882" s="1226"/>
      <c r="O1882" s="1227"/>
    </row>
    <row r="1883" spans="1:16" ht="26.25" customHeight="1" thickBot="1">
      <c r="A1883" s="1138"/>
      <c r="B1883" s="1141"/>
      <c r="C1883" s="1142"/>
      <c r="D1883" s="1146" t="str">
        <f>Master!$E$11</f>
        <v>P.S.-Bapini (Jodhpur)</v>
      </c>
      <c r="E1883" s="1147"/>
      <c r="F1883" s="1147"/>
      <c r="G1883" s="1147"/>
      <c r="H1883" s="1147"/>
      <c r="I1883" s="1147"/>
      <c r="J1883" s="1147"/>
      <c r="K1883" s="1147"/>
      <c r="L1883" s="1147"/>
      <c r="M1883" s="1147"/>
      <c r="N1883" s="1147"/>
      <c r="O1883" s="1148"/>
    </row>
    <row r="1884" spans="1:16" ht="21.75" customHeight="1">
      <c r="A1884" s="1138"/>
      <c r="B1884" s="262"/>
      <c r="C1884" s="1149" t="s">
        <v>183</v>
      </c>
      <c r="D1884" s="1150"/>
      <c r="E1884" s="1150"/>
      <c r="F1884" s="1150"/>
      <c r="G1884" s="1151"/>
      <c r="H1884" s="1158" t="s">
        <v>156</v>
      </c>
      <c r="I1884" s="1158"/>
      <c r="J1884" s="1161">
        <f>VLOOKUP($A1881,'Class-9'!$B$9:$K$108,6)</f>
        <v>0</v>
      </c>
      <c r="K1884" s="1162"/>
      <c r="L1884" s="1167" t="s">
        <v>76</v>
      </c>
      <c r="M1884" s="1168"/>
      <c r="N1884" s="1169" t="str">
        <f>Master!$E$14</f>
        <v>08151106901</v>
      </c>
      <c r="O1884" s="1170"/>
    </row>
    <row r="1885" spans="1:16" ht="21.75" customHeight="1">
      <c r="A1885" s="1138"/>
      <c r="B1885" s="37"/>
      <c r="C1885" s="1152"/>
      <c r="D1885" s="1153"/>
      <c r="E1885" s="1153"/>
      <c r="F1885" s="1153"/>
      <c r="G1885" s="1154"/>
      <c r="H1885" s="1159"/>
      <c r="I1885" s="1159"/>
      <c r="J1885" s="1163"/>
      <c r="K1885" s="1164"/>
      <c r="L1885" s="1171" t="s">
        <v>72</v>
      </c>
      <c r="M1885" s="1172"/>
      <c r="N1885" s="1172"/>
      <c r="O1885" s="1173"/>
      <c r="P1885" s="104" t="s">
        <v>191</v>
      </c>
    </row>
    <row r="1886" spans="1:16" ht="21.75" customHeight="1" thickBot="1">
      <c r="A1886" s="1138"/>
      <c r="B1886" s="37"/>
      <c r="C1886" s="1155"/>
      <c r="D1886" s="1156"/>
      <c r="E1886" s="1156"/>
      <c r="F1886" s="1156"/>
      <c r="G1886" s="1157"/>
      <c r="H1886" s="1160"/>
      <c r="I1886" s="1160"/>
      <c r="J1886" s="1165"/>
      <c r="K1886" s="1166"/>
      <c r="L1886" s="1174" t="s">
        <v>57</v>
      </c>
      <c r="M1886" s="1175"/>
      <c r="N1886" s="1176" t="str">
        <f>Master!$E$6</f>
        <v>2021-22</v>
      </c>
      <c r="O1886" s="1177"/>
    </row>
    <row r="1887" spans="1:16" ht="33.75" customHeight="1">
      <c r="A1887" s="1138"/>
      <c r="B1887" s="417" t="s">
        <v>200</v>
      </c>
      <c r="C1887" s="1228" t="s">
        <v>22</v>
      </c>
      <c r="D1887" s="1229"/>
      <c r="E1887" s="1229"/>
      <c r="F1887" s="1230"/>
      <c r="G1887" s="438" t="s">
        <v>181</v>
      </c>
      <c r="H1887" s="1231">
        <f>VLOOKUP($A1881,'Class-9'!$B$9:$FL$108,4,0)</f>
        <v>0</v>
      </c>
      <c r="I1887" s="1231"/>
      <c r="J1887" s="1231"/>
      <c r="K1887" s="1231"/>
      <c r="L1887" s="1231"/>
      <c r="M1887" s="1231"/>
      <c r="N1887" s="1231"/>
      <c r="O1887" s="1232"/>
    </row>
    <row r="1888" spans="1:16" ht="33.75" customHeight="1">
      <c r="A1888" s="1138"/>
      <c r="B1888" s="417" t="s">
        <v>200</v>
      </c>
      <c r="C1888" s="1233" t="s">
        <v>24</v>
      </c>
      <c r="D1888" s="1234"/>
      <c r="E1888" s="1234"/>
      <c r="F1888" s="1235"/>
      <c r="G1888" s="439" t="s">
        <v>181</v>
      </c>
      <c r="H1888" s="1236">
        <f>VLOOKUP($A1881,'Class-9'!$B$9:$FL$108,7,0)</f>
        <v>0</v>
      </c>
      <c r="I1888" s="1236"/>
      <c r="J1888" s="1236"/>
      <c r="K1888" s="1236"/>
      <c r="L1888" s="1236"/>
      <c r="M1888" s="1236"/>
      <c r="N1888" s="1236"/>
      <c r="O1888" s="1237"/>
    </row>
    <row r="1889" spans="1:15" ht="33.75" customHeight="1">
      <c r="A1889" s="1138"/>
      <c r="B1889" s="417" t="s">
        <v>200</v>
      </c>
      <c r="C1889" s="1233" t="s">
        <v>25</v>
      </c>
      <c r="D1889" s="1234"/>
      <c r="E1889" s="1234"/>
      <c r="F1889" s="1235"/>
      <c r="G1889" s="439" t="s">
        <v>181</v>
      </c>
      <c r="H1889" s="1236">
        <f>VLOOKUP($A1881,'Class-9'!$B$9:$FL$108,8,0)</f>
        <v>0</v>
      </c>
      <c r="I1889" s="1236"/>
      <c r="J1889" s="1236"/>
      <c r="K1889" s="1236"/>
      <c r="L1889" s="1236"/>
      <c r="M1889" s="1236"/>
      <c r="N1889" s="1236"/>
      <c r="O1889" s="1237"/>
    </row>
    <row r="1890" spans="1:15" ht="33.75" customHeight="1">
      <c r="A1890" s="1138"/>
      <c r="B1890" s="417" t="s">
        <v>200</v>
      </c>
      <c r="C1890" s="1233" t="s">
        <v>58</v>
      </c>
      <c r="D1890" s="1234"/>
      <c r="E1890" s="1234"/>
      <c r="F1890" s="1235"/>
      <c r="G1890" s="439" t="s">
        <v>181</v>
      </c>
      <c r="H1890" s="1236">
        <f>VLOOKUP($A1881,'Class-9'!$B$9:$FL$108,9,0)</f>
        <v>0</v>
      </c>
      <c r="I1890" s="1236"/>
      <c r="J1890" s="1236"/>
      <c r="K1890" s="1236"/>
      <c r="L1890" s="1236"/>
      <c r="M1890" s="1236"/>
      <c r="N1890" s="1236"/>
      <c r="O1890" s="1237"/>
    </row>
    <row r="1891" spans="1:15" ht="33.75" customHeight="1">
      <c r="A1891" s="1138"/>
      <c r="B1891" s="417" t="s">
        <v>200</v>
      </c>
      <c r="C1891" s="1233" t="s">
        <v>59</v>
      </c>
      <c r="D1891" s="1234"/>
      <c r="E1891" s="1234"/>
      <c r="F1891" s="1235"/>
      <c r="G1891" s="439" t="s">
        <v>181</v>
      </c>
      <c r="H1891" s="1238" t="str">
        <f>CONCATENATE('Class-9'!$G$4,'Class-9'!$J$4)</f>
        <v>9(A)</v>
      </c>
      <c r="I1891" s="1236"/>
      <c r="J1891" s="1236"/>
      <c r="K1891" s="1236"/>
      <c r="L1891" s="1236"/>
      <c r="M1891" s="1236"/>
      <c r="N1891" s="1236"/>
      <c r="O1891" s="1237"/>
    </row>
    <row r="1892" spans="1:15" ht="33.75" customHeight="1" thickBot="1">
      <c r="A1892" s="1138"/>
      <c r="B1892" s="417" t="s">
        <v>200</v>
      </c>
      <c r="C1892" s="1239" t="s">
        <v>27</v>
      </c>
      <c r="D1892" s="1240"/>
      <c r="E1892" s="1240"/>
      <c r="F1892" s="1241"/>
      <c r="G1892" s="440" t="s">
        <v>181</v>
      </c>
      <c r="H1892" s="1242">
        <f>VLOOKUP($A1881,'Class-9'!$B$9:$FL$108,10,0)</f>
        <v>0</v>
      </c>
      <c r="I1892" s="1242"/>
      <c r="J1892" s="1242"/>
      <c r="K1892" s="1242"/>
      <c r="L1892" s="1242"/>
      <c r="M1892" s="1242"/>
      <c r="N1892" s="1242"/>
      <c r="O1892" s="1243"/>
    </row>
    <row r="1893" spans="1:15" ht="33.75" customHeight="1">
      <c r="A1893" s="1138"/>
      <c r="B1893" s="417" t="s">
        <v>200</v>
      </c>
      <c r="C1893" s="1244" t="s">
        <v>60</v>
      </c>
      <c r="D1893" s="1245"/>
      <c r="E1893" s="1248" t="s">
        <v>81</v>
      </c>
      <c r="F1893" s="1248" t="s">
        <v>82</v>
      </c>
      <c r="G1893" s="1250" t="s">
        <v>32</v>
      </c>
      <c r="H1893" s="1252" t="s">
        <v>61</v>
      </c>
      <c r="I1893" s="1252"/>
      <c r="J1893" s="1253"/>
      <c r="K1893" s="1254" t="s">
        <v>97</v>
      </c>
      <c r="L1893" s="1255"/>
      <c r="M1893" s="1256"/>
      <c r="N1893" s="1248" t="s">
        <v>88</v>
      </c>
      <c r="O1893" s="1218" t="s">
        <v>118</v>
      </c>
    </row>
    <row r="1894" spans="1:15" ht="33.75" customHeight="1">
      <c r="A1894" s="1138"/>
      <c r="B1894" s="417" t="s">
        <v>200</v>
      </c>
      <c r="C1894" s="1246"/>
      <c r="D1894" s="1247"/>
      <c r="E1894" s="1249"/>
      <c r="F1894" s="1249"/>
      <c r="G1894" s="1251"/>
      <c r="H1894" s="468" t="s">
        <v>31</v>
      </c>
      <c r="I1894" s="470" t="s">
        <v>194</v>
      </c>
      <c r="J1894" s="469" t="s">
        <v>32</v>
      </c>
      <c r="K1894" s="468" t="s">
        <v>31</v>
      </c>
      <c r="L1894" s="470" t="s">
        <v>194</v>
      </c>
      <c r="M1894" s="469" t="s">
        <v>32</v>
      </c>
      <c r="N1894" s="1249"/>
      <c r="O1894" s="1219"/>
    </row>
    <row r="1895" spans="1:15" ht="48" customHeight="1" thickBot="1">
      <c r="A1895" s="1138"/>
      <c r="B1895" s="417" t="s">
        <v>200</v>
      </c>
      <c r="C1895" s="1102" t="s">
        <v>62</v>
      </c>
      <c r="D1895" s="1103"/>
      <c r="E1895" s="441">
        <f>'Class-9'!$L$7</f>
        <v>10</v>
      </c>
      <c r="F1895" s="441">
        <f>'Class-9'!$M$7</f>
        <v>10</v>
      </c>
      <c r="G1895" s="442">
        <f>SUM(E1895:F1895)</f>
        <v>20</v>
      </c>
      <c r="H1895" s="441">
        <f>'Class-9'!$O$7</f>
        <v>24</v>
      </c>
      <c r="I1895" s="441">
        <f>'Class-9'!$P$7</f>
        <v>6</v>
      </c>
      <c r="J1895" s="442">
        <f>SUM(H1895:I1895)</f>
        <v>30</v>
      </c>
      <c r="K1895" s="441">
        <f>'Class-9'!$R$7</f>
        <v>40</v>
      </c>
      <c r="L1895" s="441">
        <f>'Class-9'!$S$7</f>
        <v>10</v>
      </c>
      <c r="M1895" s="442">
        <f>SUM(K1895:L1895)</f>
        <v>50</v>
      </c>
      <c r="N1895" s="441">
        <f>SUM(G1895,J1895,M1895)</f>
        <v>100</v>
      </c>
      <c r="O1895" s="1220"/>
    </row>
    <row r="1896" spans="1:15" ht="48" customHeight="1">
      <c r="A1896" s="1138"/>
      <c r="B1896" s="417" t="s">
        <v>200</v>
      </c>
      <c r="C1896" s="1104" t="str">
        <f>'Class-9'!$L$3</f>
        <v>HINDI</v>
      </c>
      <c r="D1896" s="1105"/>
      <c r="E1896" s="443">
        <f>IF($J1884="TC",0,IF($J1884="Nso",0,VLOOKUP($A1881,'Class-9'!$B$9:$FL$108,11,0)))</f>
        <v>0</v>
      </c>
      <c r="F1896" s="443">
        <f>IF($J1884="TC",0,IF($J1884="Nso",0,VLOOKUP($A1881,'Class-9'!$B$9:$FL$108,12,0)))</f>
        <v>0</v>
      </c>
      <c r="G1896" s="444">
        <f t="shared" ref="G1896:G1903" si="188">SUM(E1896:F1896)</f>
        <v>0</v>
      </c>
      <c r="H1896" s="443">
        <f>IF($J1884="TC",0,IF($J1884="Nso",0,VLOOKUP($A1881,'Class-9'!$B$9:$FL$108,14,0)))</f>
        <v>0</v>
      </c>
      <c r="I1896" s="443">
        <f>IF($J1884="TC",0,IF($J1884="Nso",0,VLOOKUP($A1881,'Class-9'!$B$9:$FL$108,15,0)))</f>
        <v>0</v>
      </c>
      <c r="J1896" s="444">
        <f t="shared" ref="J1896:J1903" si="189">SUM(H1896:I1896)</f>
        <v>0</v>
      </c>
      <c r="K1896" s="443">
        <f>IF($J1884="TC",0,IF($J1884="Nso",0,VLOOKUP($A1881,'Class-9'!$B$9:$FL$108,17,0)))</f>
        <v>0</v>
      </c>
      <c r="L1896" s="443">
        <f>IF($J1884="Nso",0,VLOOKUP($A1881,'Class-9'!$B$9:$FL$108,18,0))</f>
        <v>0</v>
      </c>
      <c r="M1896" s="444">
        <f t="shared" ref="M1896:M1903" si="190">SUM(K1896:L1896)</f>
        <v>0</v>
      </c>
      <c r="N1896" s="443">
        <f t="shared" ref="N1896:N1903" si="191">SUM(G1896,J1896,M1896)</f>
        <v>0</v>
      </c>
      <c r="O1896" s="457" t="str">
        <f>IF($J1884="TC",0,IF($J1884="Nso",0,VLOOKUP($A1881,'Class-9'!$B$9:$FL$108,24,0)))</f>
        <v/>
      </c>
    </row>
    <row r="1897" spans="1:15" ht="48" customHeight="1" thickBot="1">
      <c r="A1897" s="1138"/>
      <c r="B1897" s="417" t="s">
        <v>200</v>
      </c>
      <c r="C1897" s="1106" t="str">
        <f>'Class-9'!$Z$3</f>
        <v>ENGLISH</v>
      </c>
      <c r="D1897" s="1107"/>
      <c r="E1897" s="445">
        <f>IF($J1884="TC",0,IF($J1884="Nso",0,VLOOKUP($A1881,'Class-9'!$B$9:$FL$108,25,0)))</f>
        <v>0</v>
      </c>
      <c r="F1897" s="445">
        <f>IF($J1884="TC",0,IF($J1884="Nso",0,VLOOKUP($A1881,'Class-9'!$B$9:$FL$108,26,0)))</f>
        <v>0</v>
      </c>
      <c r="G1897" s="446">
        <f t="shared" si="188"/>
        <v>0</v>
      </c>
      <c r="H1897" s="447">
        <f>IF($J1884="TC",0,IF($J1884="Nso",0,VLOOKUP($A1881,'Class-9'!$B$9:$FL$108,28,0)))</f>
        <v>0</v>
      </c>
      <c r="I1897" s="445">
        <f>IF($J1884="TC",0,IF($J1884="Nso",0,VLOOKUP($A1881,'Class-9'!$B$9:$FL$108,29,0)))</f>
        <v>0</v>
      </c>
      <c r="J1897" s="446">
        <f t="shared" si="189"/>
        <v>0</v>
      </c>
      <c r="K1897" s="445">
        <f>IF($J1884="TC",0,IF($J1884="Nso",0,VLOOKUP($A1881,'Class-9'!$B$9:$FL$108,31,0)))</f>
        <v>0</v>
      </c>
      <c r="L1897" s="445">
        <f>IF($J1884="Nso",0,VLOOKUP($A1881,'Class-9'!$B$9:$FL$108,32,0))</f>
        <v>0</v>
      </c>
      <c r="M1897" s="446">
        <f t="shared" si="190"/>
        <v>0</v>
      </c>
      <c r="N1897" s="445">
        <f t="shared" si="191"/>
        <v>0</v>
      </c>
      <c r="O1897" s="458" t="str">
        <f>IF($J1884="TC",0,IF($J1884="Nso",0,VLOOKUP($A1881,'Class-9'!$B$9:$FL$108,38,0)))</f>
        <v/>
      </c>
    </row>
    <row r="1898" spans="1:15" ht="48" customHeight="1" thickBot="1">
      <c r="A1898" s="1138"/>
      <c r="B1898" s="417" t="s">
        <v>200</v>
      </c>
      <c r="C1898" s="1108" t="s">
        <v>62</v>
      </c>
      <c r="D1898" s="1109"/>
      <c r="E1898" s="448">
        <f>'Class-9'!$AN$7</f>
        <v>20</v>
      </c>
      <c r="F1898" s="448">
        <f>'Class-9'!$AO$7</f>
        <v>20</v>
      </c>
      <c r="G1898" s="449">
        <f t="shared" si="188"/>
        <v>40</v>
      </c>
      <c r="H1898" s="448">
        <f>'Class-9'!$AQ$7</f>
        <v>48</v>
      </c>
      <c r="I1898" s="448">
        <f>'Class-9'!$AR$7</f>
        <v>12</v>
      </c>
      <c r="J1898" s="449">
        <f t="shared" si="189"/>
        <v>60</v>
      </c>
      <c r="K1898" s="448">
        <f>'Class-9'!$AT$7</f>
        <v>80</v>
      </c>
      <c r="L1898" s="448">
        <f>'Class-9'!$AU$7</f>
        <v>20</v>
      </c>
      <c r="M1898" s="449">
        <f t="shared" si="190"/>
        <v>100</v>
      </c>
      <c r="N1898" s="448">
        <f t="shared" si="191"/>
        <v>200</v>
      </c>
      <c r="O1898" s="427" t="s">
        <v>201</v>
      </c>
    </row>
    <row r="1899" spans="1:15" ht="48" customHeight="1">
      <c r="A1899" s="1138"/>
      <c r="B1899" s="417" t="s">
        <v>200</v>
      </c>
      <c r="C1899" s="1110" t="str">
        <f>'Class-9'!$AN$3</f>
        <v>SANSKRIT-I</v>
      </c>
      <c r="D1899" s="1111"/>
      <c r="E1899" s="443">
        <f>IF($J1884="TC",0,IF($J1884="Nso",0,VLOOKUP($A1881,'Class-9'!$B$9:$FL$108,39,0)))</f>
        <v>0</v>
      </c>
      <c r="F1899" s="443">
        <f>IF($J1884="TC",0,IF($J1884="TC",0,IF($J1884="Nso",0,VLOOKUP($A1881,'Class-9'!$B$9:$FL$108,40,0))))</f>
        <v>0</v>
      </c>
      <c r="G1899" s="450">
        <f t="shared" si="188"/>
        <v>0</v>
      </c>
      <c r="H1899" s="451">
        <f>IF($J1884="TC",0,IF($J1884="Nso",0,VLOOKUP($A1881,'Class-9'!$B$9:$FL$108,42,0)))</f>
        <v>0</v>
      </c>
      <c r="I1899" s="443">
        <f>IF($J1884="TC",0,IF($J1884="Nso",0,VLOOKUP($A1881,'Class-9'!$B$9:$FL$108,43,0)))</f>
        <v>0</v>
      </c>
      <c r="J1899" s="450">
        <f t="shared" si="189"/>
        <v>0</v>
      </c>
      <c r="K1899" s="443">
        <f>IF($J1884="TC",0,IF($J1884="Nso",0,VLOOKUP($A1881,'Class-9'!$B$9:$FL$108,45,0)))</f>
        <v>0</v>
      </c>
      <c r="L1899" s="443">
        <f>IF($J1884="Nso",0,VLOOKUP($A1881,'Class-9'!$B$9:$FL$108,46,0))</f>
        <v>0</v>
      </c>
      <c r="M1899" s="450">
        <f t="shared" si="190"/>
        <v>0</v>
      </c>
      <c r="N1899" s="443">
        <f t="shared" si="191"/>
        <v>0</v>
      </c>
      <c r="O1899" s="457" t="str">
        <f>IF($J1884="TC",0,IF($J1884="Nso",0,VLOOKUP($A1881,'Class-9'!$B$9:$FL$108,52,0)))</f>
        <v/>
      </c>
    </row>
    <row r="1900" spans="1:15" ht="48" customHeight="1">
      <c r="A1900" s="1138"/>
      <c r="B1900" s="417" t="s">
        <v>200</v>
      </c>
      <c r="C1900" s="1112" t="str">
        <f>'Class-9'!$BB$3</f>
        <v>SANSKRIT-II</v>
      </c>
      <c r="D1900" s="1113"/>
      <c r="E1900" s="443">
        <f>IF($J1884="TC",0,IF($J1884="Nso",0,VLOOKUP($A1881,'Class-9'!$B$9:$FL$108,53,0)))</f>
        <v>0</v>
      </c>
      <c r="F1900" s="443">
        <f>IF($J1884="TC",0,IF($J1884="Nso",0,VLOOKUP($A1881,'Class-9'!$B$9:$FL$108,54,0)))</f>
        <v>0</v>
      </c>
      <c r="G1900" s="452">
        <f t="shared" si="188"/>
        <v>0</v>
      </c>
      <c r="H1900" s="453">
        <f>IF($J1884="TC",0,IF($J1884="Nso",0,VLOOKUP($A1881,'Class-9'!$B$9:$FL$108,56,0)))</f>
        <v>0</v>
      </c>
      <c r="I1900" s="443">
        <f>IF($J1884="TC",0,IF($J1884="Nso",0,VLOOKUP($A1881,'Class-9'!$B$9:$FL$108,57,0)))</f>
        <v>0</v>
      </c>
      <c r="J1900" s="452">
        <f t="shared" si="189"/>
        <v>0</v>
      </c>
      <c r="K1900" s="443">
        <f>IF($J1884="TC",0,IF($J1884="Nso",0,VLOOKUP($A1881,'Class-9'!$B$9:$FL$108,59,0)))</f>
        <v>0</v>
      </c>
      <c r="L1900" s="443">
        <f>IF($J1884="Nso",0,VLOOKUP($A1881,'Class-9'!$B$9:$FL$108,60,0))</f>
        <v>0</v>
      </c>
      <c r="M1900" s="452">
        <f t="shared" si="190"/>
        <v>0</v>
      </c>
      <c r="N1900" s="443">
        <f t="shared" si="191"/>
        <v>0</v>
      </c>
      <c r="O1900" s="457" t="str">
        <f>IF($J1884="TC",0,IF($J1884="Nso",0,VLOOKUP($A1881,'Class-9'!$B$9:$FL$108,66,0)))</f>
        <v/>
      </c>
    </row>
    <row r="1901" spans="1:15" ht="48" customHeight="1">
      <c r="A1901" s="1138"/>
      <c r="B1901" s="417" t="s">
        <v>200</v>
      </c>
      <c r="C1901" s="1112" t="str">
        <f>'Class-9'!$BP$3</f>
        <v>MATHEMATICS</v>
      </c>
      <c r="D1901" s="1113"/>
      <c r="E1901" s="443">
        <f>IF($J1884="TC",0,IF($J1884="Nso",0,VLOOKUP($A1881,'Class-9'!$B$9:$FL$108,67,0)))</f>
        <v>0</v>
      </c>
      <c r="F1901" s="443">
        <f>IF($J1884="TC",0,IF($J1884="Nso",0,VLOOKUP($A1881,'Class-9'!$B$9:$FL$108,68,0)))</f>
        <v>0</v>
      </c>
      <c r="G1901" s="452">
        <f t="shared" si="188"/>
        <v>0</v>
      </c>
      <c r="H1901" s="453">
        <f>IF($J1884="TC",0,IF($J1884="Nso",0,VLOOKUP($A1881,'Class-9'!$B$9:$FL$108,70,0)))</f>
        <v>0</v>
      </c>
      <c r="I1901" s="443">
        <f>IF($J1884="TC",0,IF($J1884="Nso",0,VLOOKUP($A1881,'Class-9'!$B$9:$FL$108,71,0)))</f>
        <v>0</v>
      </c>
      <c r="J1901" s="452">
        <f t="shared" si="189"/>
        <v>0</v>
      </c>
      <c r="K1901" s="443">
        <f>IF($J1884="TC",0,IF($J1884="Nso",0,VLOOKUP($A1881,'Class-9'!$B$9:$FL$108,73,0)))</f>
        <v>0</v>
      </c>
      <c r="L1901" s="443">
        <f>IF($J1884="Nso",0,VLOOKUP($A1881,'Class-9'!$B$9:$FL$108,74,0))</f>
        <v>0</v>
      </c>
      <c r="M1901" s="452">
        <f t="shared" si="190"/>
        <v>0</v>
      </c>
      <c r="N1901" s="443">
        <f t="shared" si="191"/>
        <v>0</v>
      </c>
      <c r="O1901" s="457" t="str">
        <f>IF($J1884="TC",0,IF($J1884="Nso",0,VLOOKUP($A1881,'Class-9'!$B$9:$FL$108,80,0)))</f>
        <v/>
      </c>
    </row>
    <row r="1902" spans="1:15" ht="48" customHeight="1">
      <c r="A1902" s="1138"/>
      <c r="B1902" s="417" t="s">
        <v>200</v>
      </c>
      <c r="C1902" s="1114" t="str">
        <f>'Class-9'!$CD$3</f>
        <v>SCIENCE</v>
      </c>
      <c r="D1902" s="1115"/>
      <c r="E1902" s="454">
        <f>IF($J1884="TC",0,IF($J1884="Nso",0,VLOOKUP($A1881,'Class-9'!$B$9:$FL$108,81,0)))</f>
        <v>0</v>
      </c>
      <c r="F1902" s="454">
        <f>IF($J1884="TC",0,IF($J1884="Nso",0,VLOOKUP($A1881,'Class-9'!$B$9:$FL$108,82,0)))</f>
        <v>0</v>
      </c>
      <c r="G1902" s="455">
        <f t="shared" si="188"/>
        <v>0</v>
      </c>
      <c r="H1902" s="456">
        <f>IF($J1884="TC",0,IF($J1884="Nso",0,VLOOKUP($A1881,'Class-9'!$B$9:$FL$108,84,0)))</f>
        <v>0</v>
      </c>
      <c r="I1902" s="454">
        <f>IF($J1884="TC",0,IF($J1884="Nso",0,VLOOKUP($A1881,'Class-9'!$B$9:$FL$108,85,0)))</f>
        <v>0</v>
      </c>
      <c r="J1902" s="455">
        <f t="shared" si="189"/>
        <v>0</v>
      </c>
      <c r="K1902" s="454">
        <f>IF($J1884="TC",0,IF($J1884="Nso",0,VLOOKUP($A1881,'Class-9'!$B$9:$FL$108,87,0)))</f>
        <v>0</v>
      </c>
      <c r="L1902" s="454">
        <f>IF($J1884="Nso",0,VLOOKUP($A1881,'Class-9'!$B$9:$FL$108,88,0))</f>
        <v>0</v>
      </c>
      <c r="M1902" s="455">
        <f t="shared" si="190"/>
        <v>0</v>
      </c>
      <c r="N1902" s="454">
        <f t="shared" si="191"/>
        <v>0</v>
      </c>
      <c r="O1902" s="459" t="str">
        <f>IF($J1884="TC",0,IF($J1884="Nso",0,VLOOKUP($A1881,'Class-9'!$B$9:$FL$108,94,0)))</f>
        <v/>
      </c>
    </row>
    <row r="1903" spans="1:15" ht="48" customHeight="1" thickBot="1">
      <c r="A1903" s="1138"/>
      <c r="B1903" s="417" t="s">
        <v>200</v>
      </c>
      <c r="C1903" s="1114" t="str">
        <f>'Class-9'!$CR$3</f>
        <v>SOCIAL SCIENCE</v>
      </c>
      <c r="D1903" s="1115"/>
      <c r="E1903" s="454">
        <f>IF($J1885="TC",0,IF($J1884="Nso",0,VLOOKUP($A1881,'Class-9'!$B$9:$FL$108,95,0)))</f>
        <v>0</v>
      </c>
      <c r="F1903" s="454">
        <f>IF($J1885="TC",0,IF($J1884="Nso",0,VLOOKUP($A1881,'Class-9'!$B$9:$FL$108,96,0)))</f>
        <v>0</v>
      </c>
      <c r="G1903" s="455">
        <f t="shared" si="188"/>
        <v>0</v>
      </c>
      <c r="H1903" s="456">
        <f>IF($J1885="TC",0,IF($J1884="Nso",0,VLOOKUP($A1881,'Class-9'!$B$9:$FL$108,98,0)))</f>
        <v>0</v>
      </c>
      <c r="I1903" s="454">
        <f>IF($J1885="TC",0,IF($J1884="Nso",0,VLOOKUP($A1881,'Class-9'!$B$9:$FL$108,99,0)))</f>
        <v>0</v>
      </c>
      <c r="J1903" s="455">
        <f t="shared" si="189"/>
        <v>0</v>
      </c>
      <c r="K1903" s="454">
        <f>IF($J1885="TC",0,IF($J1884="Nso",0,VLOOKUP($A1881,'Class-9'!$B$9:$FL$108,101,0)))</f>
        <v>0</v>
      </c>
      <c r="L1903" s="454">
        <f>IF($J1885="Nso",0,VLOOKUP($A1881,'Class-9'!$B$9:$FL$108,102,0))</f>
        <v>0</v>
      </c>
      <c r="M1903" s="455">
        <f t="shared" si="190"/>
        <v>0</v>
      </c>
      <c r="N1903" s="454">
        <f t="shared" si="191"/>
        <v>0</v>
      </c>
      <c r="O1903" s="459" t="str">
        <f>IF($J1885="TC",0,IF($J1884="Nso",0,VLOOKUP($A1881,'Class-9'!$B$9:$FL$108,108,0)))</f>
        <v/>
      </c>
    </row>
    <row r="1904" spans="1:15" ht="33.75" customHeight="1">
      <c r="A1904" s="1138"/>
      <c r="B1904" s="417" t="s">
        <v>200</v>
      </c>
      <c r="C1904" s="1116" t="s">
        <v>89</v>
      </c>
      <c r="D1904" s="1117"/>
      <c r="E1904" s="1118"/>
      <c r="F1904" s="1122" t="s">
        <v>90</v>
      </c>
      <c r="G1904" s="1123"/>
      <c r="H1904" s="1124" t="s">
        <v>91</v>
      </c>
      <c r="I1904" s="1125"/>
      <c r="J1904" s="1126" t="s">
        <v>47</v>
      </c>
      <c r="K1904" s="1127"/>
      <c r="L1904" s="415" t="s">
        <v>111</v>
      </c>
      <c r="M1904" s="1221" t="s">
        <v>45</v>
      </c>
      <c r="N1904" s="1222"/>
      <c r="O1904" s="416" t="s">
        <v>49</v>
      </c>
    </row>
    <row r="1905" spans="1:15" ht="33.75" customHeight="1" thickBot="1">
      <c r="A1905" s="1138"/>
      <c r="B1905" s="417" t="s">
        <v>200</v>
      </c>
      <c r="C1905" s="1119"/>
      <c r="D1905" s="1120"/>
      <c r="E1905" s="1121"/>
      <c r="F1905" s="1130">
        <f>IF($J1884="TC",0,IF($J1884="Nso",0,VLOOKUP($A1881,'Class-9'!$B$9:$FL$108,160,0)))</f>
        <v>0</v>
      </c>
      <c r="G1905" s="1131"/>
      <c r="H1905" s="1130">
        <f>IF($J1884="TC",0,IF($J1884="Nso",0,VLOOKUP($A1881,'Class-9'!$B$9:$FL$108,161,0)))</f>
        <v>0</v>
      </c>
      <c r="I1905" s="1131"/>
      <c r="J1905" s="1132">
        <f>IF($J1884="TC",0,IF($J1884="Nso",0,VLOOKUP($A1881,'Class-9'!$B$9:$FL$108,162,0)))</f>
        <v>0</v>
      </c>
      <c r="K1905" s="1133"/>
      <c r="L1905" s="259" t="str">
        <f>IF($J1884="TC",0,IF($J1884="Nso",0,VLOOKUP($A1881,'Class-9'!$B$9:$FL$108,163,0)))</f>
        <v/>
      </c>
      <c r="M1905" s="1223" t="str">
        <f>IF($J1884="TC","TC",IF($J1884="Nso","NSO",VLOOKUP($A1881,'Class-9'!$B$9:$FL$108,164,0)))</f>
        <v/>
      </c>
      <c r="N1905" s="1224"/>
      <c r="O1905" s="462" t="str">
        <f>IF($J1884="Nso",0,VLOOKUP($A1881,'Class-9'!$B$9:$FL$108,166,0))</f>
        <v/>
      </c>
    </row>
    <row r="1906" spans="1:15" ht="33.75" customHeight="1">
      <c r="A1906" s="1138"/>
      <c r="B1906" s="417" t="s">
        <v>200</v>
      </c>
      <c r="C1906" s="1061" t="s">
        <v>64</v>
      </c>
      <c r="D1906" s="1062"/>
      <c r="E1906" s="1062"/>
      <c r="F1906" s="1062"/>
      <c r="G1906" s="1062"/>
      <c r="H1906" s="1063"/>
      <c r="I1906" s="1064" t="s">
        <v>65</v>
      </c>
      <c r="J1906" s="1065"/>
      <c r="K1906" s="1065"/>
      <c r="L1906" s="460">
        <f>VLOOKUP($A1881,'Class-9'!$B$9:$FL$108,157,0)</f>
        <v>0</v>
      </c>
      <c r="M1906" s="1066" t="s">
        <v>121</v>
      </c>
      <c r="N1906" s="1067"/>
      <c r="O1906" s="1068"/>
    </row>
    <row r="1907" spans="1:15" ht="33.75" customHeight="1" thickBot="1">
      <c r="A1907" s="1138"/>
      <c r="B1907" s="417" t="s">
        <v>200</v>
      </c>
      <c r="C1907" s="1069" t="s">
        <v>60</v>
      </c>
      <c r="D1907" s="1070"/>
      <c r="E1907" s="1070"/>
      <c r="F1907" s="1071" t="s">
        <v>192</v>
      </c>
      <c r="G1907" s="1071"/>
      <c r="H1907" s="260" t="s">
        <v>53</v>
      </c>
      <c r="I1907" s="1072" t="s">
        <v>66</v>
      </c>
      <c r="J1907" s="1073"/>
      <c r="K1907" s="1073"/>
      <c r="L1907" s="461">
        <f>VLOOKUP($A1881,'Class-9'!$B$9:$FL$108,158,0)</f>
        <v>0</v>
      </c>
      <c r="M1907" s="1074" t="str">
        <f>IF($J1884="TC",0,IF($J1884="Nso",0,VLOOKUP($A1881,'Class-9'!$B$9:$FL$108,159,0)))</f>
        <v/>
      </c>
      <c r="N1907" s="1075"/>
      <c r="O1907" s="1076"/>
    </row>
    <row r="1908" spans="1:15" ht="33.75" customHeight="1">
      <c r="A1908" s="1138"/>
      <c r="B1908" s="417" t="s">
        <v>200</v>
      </c>
      <c r="C1908" s="1069"/>
      <c r="D1908" s="1070"/>
      <c r="E1908" s="1070"/>
      <c r="F1908" s="1071"/>
      <c r="G1908" s="1071"/>
      <c r="H1908" s="261" t="s">
        <v>119</v>
      </c>
      <c r="I1908" s="1077" t="s">
        <v>67</v>
      </c>
      <c r="J1908" s="1078"/>
      <c r="K1908" s="1078"/>
      <c r="L1908" s="1079">
        <f>IF($J1884="TC","Transferred",IF($J1884="Nso","NameSeparated",VLOOKUP($A1881,'Class-9'!$B$9:$FL$108,167,0)))</f>
        <v>0</v>
      </c>
      <c r="M1908" s="1079"/>
      <c r="N1908" s="1079"/>
      <c r="O1908" s="1080"/>
    </row>
    <row r="1909" spans="1:15" ht="33.75" customHeight="1">
      <c r="A1909" s="1138"/>
      <c r="B1909" s="417" t="s">
        <v>200</v>
      </c>
      <c r="C1909" s="1081" t="str">
        <f>'Class-9'!$DF$3</f>
        <v>Foundation Of Information Tech.</v>
      </c>
      <c r="D1909" s="1082"/>
      <c r="E1909" s="1083"/>
      <c r="F1909" s="1217" t="str">
        <f>IF($J1884="TC",0,IF($J1884="Nso",0,VLOOKUP($A1881,'Class-9'!$B$9:$GP$108,185,0)))</f>
        <v>0/200</v>
      </c>
      <c r="G1909" s="1217"/>
      <c r="H1909" s="463" t="str">
        <f>IF($J1884="TC",0,IF($J1884="Nso",0,VLOOKUP($A1881,'Class-9'!$B$9:$GP$108,120,0)))</f>
        <v/>
      </c>
      <c r="I1909" s="1085" t="s">
        <v>79</v>
      </c>
      <c r="J1909" s="1086"/>
      <c r="K1909" s="1086"/>
      <c r="L1909" s="1087">
        <f>'Class-9'!$T$2</f>
        <v>44676</v>
      </c>
      <c r="M1909" s="1088"/>
      <c r="N1909" s="1088"/>
      <c r="O1909" s="1089"/>
    </row>
    <row r="1910" spans="1:15" ht="33.75" customHeight="1">
      <c r="A1910" s="1138"/>
      <c r="B1910" s="417" t="s">
        <v>200</v>
      </c>
      <c r="C1910" s="1090" t="str">
        <f>'Class-9'!$DR$3</f>
        <v>Health &amp; Phy. Edu.</v>
      </c>
      <c r="D1910" s="1084"/>
      <c r="E1910" s="1084"/>
      <c r="F1910" s="1207" t="str">
        <f>IF($J1884="TC",0,IF($J1884="Nso",0,VLOOKUP($A1881,'Class-9'!$B$9:$GP$108,189,0)))</f>
        <v>0/200</v>
      </c>
      <c r="G1910" s="1208"/>
      <c r="H1910" s="463" t="str">
        <f>IF($J1884="TC",0,IF($J1884="Nso",0,VLOOKUP($A1881,'Class-9'!$B$9:$GP$108,132,0)))</f>
        <v/>
      </c>
      <c r="I1910" s="1091"/>
      <c r="J1910" s="1092"/>
      <c r="K1910" s="1092"/>
      <c r="L1910" s="1092"/>
      <c r="M1910" s="1092"/>
      <c r="N1910" s="1092"/>
      <c r="O1910" s="1093"/>
    </row>
    <row r="1911" spans="1:15" ht="33.75" customHeight="1">
      <c r="A1911" s="1138"/>
      <c r="B1911" s="417" t="s">
        <v>200</v>
      </c>
      <c r="C1911" s="1028" t="str">
        <f>'Class-9'!$ED$3</f>
        <v>S.U.P.W.</v>
      </c>
      <c r="D1911" s="1029"/>
      <c r="E1911" s="1029"/>
      <c r="F1911" s="1207" t="str">
        <f>IF($J1884="TC",0,IF($J1884="Nso",0,VLOOKUP($A1881,'Class-9'!$B$9:$GP$108,193,0)))</f>
        <v>0/100</v>
      </c>
      <c r="G1911" s="1208"/>
      <c r="H1911" s="463" t="str">
        <f>IF($J1884="TC",0,IF($J1884="Nso",0,VLOOKUP($A1881,'Class-9'!$B$9:$GP$108,138,0)))</f>
        <v/>
      </c>
      <c r="I1911" s="1094"/>
      <c r="J1911" s="1095"/>
      <c r="K1911" s="1095"/>
      <c r="L1911" s="1095"/>
      <c r="M1911" s="1095"/>
      <c r="N1911" s="1095"/>
      <c r="O1911" s="1096"/>
    </row>
    <row r="1912" spans="1:15" ht="33.75" customHeight="1">
      <c r="A1912" s="1138"/>
      <c r="B1912" s="417" t="s">
        <v>200</v>
      </c>
      <c r="C1912" s="1028" t="str">
        <f>'Class-9'!$EJ$3</f>
        <v>ART EDUCATION</v>
      </c>
      <c r="D1912" s="1029"/>
      <c r="E1912" s="1029"/>
      <c r="F1912" s="1207" t="str">
        <f>IF($J1883="TC",0,IF($J1883="Nso",0,VLOOKUP($A1881,'Class-9'!$B$9:$GP$108,197,0)))</f>
        <v>0/100</v>
      </c>
      <c r="G1912" s="1208"/>
      <c r="H1912" s="463" t="str">
        <f>IF($J1883="TC",0,IF($J1883="Nso",0,VLOOKUP($A1881,'Class-9'!$B$9:$GP$108,144,0)))</f>
        <v/>
      </c>
      <c r="I1912" s="1032" t="s">
        <v>92</v>
      </c>
      <c r="J1912" s="1033"/>
      <c r="K1912" s="1033"/>
      <c r="L1912" s="1033"/>
      <c r="M1912" s="1033"/>
      <c r="N1912" s="1033"/>
      <c r="O1912" s="1034"/>
    </row>
    <row r="1913" spans="1:15" ht="33.75" customHeight="1" thickBot="1">
      <c r="A1913" s="1138"/>
      <c r="B1913" s="417" t="s">
        <v>200</v>
      </c>
      <c r="C1913" s="1035" t="str">
        <f>'Class-9'!$EP$3</f>
        <v>H &amp; C RAJ</v>
      </c>
      <c r="D1913" s="1036"/>
      <c r="E1913" s="1036"/>
      <c r="F1913" s="1209" t="str">
        <f>IF($J1884="TC",0,IF($J1884="Nso",0,VLOOKUP($A1881,'Class-9'!$B$9:$GU$108,201,0)))</f>
        <v>0/200</v>
      </c>
      <c r="G1913" s="1210"/>
      <c r="H1913" s="464" t="str">
        <f>IF($J1884="TC",0,IF($J1884="Nso",0,VLOOKUP($A1881,'Class-9'!$B$9:$GU$108,156,0)))</f>
        <v/>
      </c>
      <c r="I1913" s="1032" t="s">
        <v>73</v>
      </c>
      <c r="J1913" s="1033"/>
      <c r="K1913" s="1033"/>
      <c r="L1913" s="1033"/>
      <c r="M1913" s="1033"/>
      <c r="N1913" s="1033"/>
      <c r="O1913" s="1034"/>
    </row>
    <row r="1914" spans="1:15" ht="33.75" customHeight="1">
      <c r="A1914" s="1138"/>
      <c r="B1914" s="417" t="s">
        <v>200</v>
      </c>
      <c r="C1914" s="1046" t="s">
        <v>204</v>
      </c>
      <c r="D1914" s="1047"/>
      <c r="E1914" s="1048"/>
      <c r="F1914" s="1211" t="s">
        <v>205</v>
      </c>
      <c r="G1914" s="1212"/>
      <c r="H1914" s="465" t="s">
        <v>34</v>
      </c>
      <c r="I1914" s="1039" t="s">
        <v>74</v>
      </c>
      <c r="J1914" s="1033"/>
      <c r="K1914" s="1033"/>
      <c r="L1914" s="1033"/>
      <c r="M1914" s="1033"/>
      <c r="N1914" s="1033"/>
      <c r="O1914" s="1034"/>
    </row>
    <row r="1915" spans="1:15" ht="33.75" customHeight="1">
      <c r="A1915" s="1138"/>
      <c r="B1915" s="417" t="s">
        <v>200</v>
      </c>
      <c r="C1915" s="1049"/>
      <c r="D1915" s="1050"/>
      <c r="E1915" s="1051"/>
      <c r="F1915" s="1213" t="s">
        <v>206</v>
      </c>
      <c r="G1915" s="1214"/>
      <c r="H1915" s="466" t="s">
        <v>203</v>
      </c>
      <c r="I1915" s="1040" t="s">
        <v>75</v>
      </c>
      <c r="J1915" s="1041"/>
      <c r="K1915" s="1041"/>
      <c r="L1915" s="1041"/>
      <c r="M1915" s="1041"/>
      <c r="N1915" s="1041"/>
      <c r="O1915" s="1042"/>
    </row>
    <row r="1916" spans="1:15" ht="33.75" customHeight="1">
      <c r="A1916" s="1138"/>
      <c r="B1916" s="417" t="s">
        <v>200</v>
      </c>
      <c r="C1916" s="1049"/>
      <c r="D1916" s="1050"/>
      <c r="E1916" s="1051"/>
      <c r="F1916" s="1213" t="s">
        <v>210</v>
      </c>
      <c r="G1916" s="1214"/>
      <c r="H1916" s="466" t="s">
        <v>68</v>
      </c>
      <c r="I1916" s="1043"/>
      <c r="J1916" s="1044"/>
      <c r="K1916" s="1044"/>
      <c r="L1916" s="1044"/>
      <c r="M1916" s="1044"/>
      <c r="N1916" s="1044"/>
      <c r="O1916" s="1045"/>
    </row>
    <row r="1917" spans="1:15" ht="33.75" customHeight="1">
      <c r="A1917" s="1138"/>
      <c r="B1917" s="417" t="s">
        <v>200</v>
      </c>
      <c r="C1917" s="1049"/>
      <c r="D1917" s="1050"/>
      <c r="E1917" s="1051"/>
      <c r="F1917" s="1213" t="s">
        <v>211</v>
      </c>
      <c r="G1917" s="1214"/>
      <c r="H1917" s="466" t="s">
        <v>69</v>
      </c>
      <c r="I1917" s="1043"/>
      <c r="J1917" s="1044"/>
      <c r="K1917" s="1044"/>
      <c r="L1917" s="1044"/>
      <c r="M1917" s="1044"/>
      <c r="N1917" s="1044"/>
      <c r="O1917" s="1045"/>
    </row>
    <row r="1918" spans="1:15" ht="33.75" customHeight="1">
      <c r="A1918" s="1138"/>
      <c r="B1918" s="417" t="s">
        <v>200</v>
      </c>
      <c r="C1918" s="1049"/>
      <c r="D1918" s="1050"/>
      <c r="E1918" s="1051"/>
      <c r="F1918" s="1213" t="s">
        <v>120</v>
      </c>
      <c r="G1918" s="1214"/>
      <c r="H1918" s="466" t="s">
        <v>71</v>
      </c>
      <c r="I1918" s="1022" t="s">
        <v>93</v>
      </c>
      <c r="J1918" s="1023"/>
      <c r="K1918" s="1023"/>
      <c r="L1918" s="1023"/>
      <c r="M1918" s="1023"/>
      <c r="N1918" s="1023"/>
      <c r="O1918" s="1024"/>
    </row>
    <row r="1919" spans="1:15" ht="33.75" customHeight="1" thickBot="1">
      <c r="A1919" s="1138"/>
      <c r="B1919" s="418" t="s">
        <v>200</v>
      </c>
      <c r="C1919" s="1052"/>
      <c r="D1919" s="1053"/>
      <c r="E1919" s="1054"/>
      <c r="F1919" s="1215" t="s">
        <v>208</v>
      </c>
      <c r="G1919" s="1216"/>
      <c r="H1919" s="467" t="s">
        <v>70</v>
      </c>
      <c r="I1919" s="1025"/>
      <c r="J1919" s="1026"/>
      <c r="K1919" s="1026"/>
      <c r="L1919" s="1026"/>
      <c r="M1919" s="1026"/>
      <c r="N1919" s="1026"/>
      <c r="O1919" s="1027"/>
    </row>
    <row r="1920" spans="1:15" ht="121.5" customHeight="1" thickTop="1">
      <c r="A1920" s="437" t="s">
        <v>191</v>
      </c>
    </row>
    <row r="1921" spans="1:16" ht="24.75" customHeight="1" thickBot="1">
      <c r="A1921" s="471">
        <f>A1881+1</f>
        <v>49</v>
      </c>
      <c r="B1921" s="1137" t="s">
        <v>56</v>
      </c>
      <c r="C1921" s="1137"/>
      <c r="D1921" s="1137"/>
      <c r="E1921" s="1137"/>
      <c r="F1921" s="1137"/>
      <c r="G1921" s="1137"/>
      <c r="H1921" s="1137"/>
      <c r="I1921" s="1137"/>
      <c r="J1921" s="1137"/>
      <c r="K1921" s="1137"/>
      <c r="L1921" s="1137"/>
      <c r="M1921" s="1137"/>
      <c r="N1921" s="1137"/>
      <c r="O1921" s="1137"/>
    </row>
    <row r="1922" spans="1:16" s="430" customFormat="1" ht="66" customHeight="1" thickTop="1">
      <c r="A1922" s="1138"/>
      <c r="B1922" s="1139"/>
      <c r="C1922" s="1140"/>
      <c r="D1922" s="1225" t="str">
        <f>Master!$E$8</f>
        <v>Govt. Sr. Secondary School Raimalwada</v>
      </c>
      <c r="E1922" s="1226"/>
      <c r="F1922" s="1226"/>
      <c r="G1922" s="1226"/>
      <c r="H1922" s="1226"/>
      <c r="I1922" s="1226"/>
      <c r="J1922" s="1226"/>
      <c r="K1922" s="1226"/>
      <c r="L1922" s="1226"/>
      <c r="M1922" s="1226"/>
      <c r="N1922" s="1226"/>
      <c r="O1922" s="1227"/>
    </row>
    <row r="1923" spans="1:16" ht="26.25" customHeight="1" thickBot="1">
      <c r="A1923" s="1138"/>
      <c r="B1923" s="1141"/>
      <c r="C1923" s="1142"/>
      <c r="D1923" s="1146" t="str">
        <f>Master!$E$11</f>
        <v>P.S.-Bapini (Jodhpur)</v>
      </c>
      <c r="E1923" s="1147"/>
      <c r="F1923" s="1147"/>
      <c r="G1923" s="1147"/>
      <c r="H1923" s="1147"/>
      <c r="I1923" s="1147"/>
      <c r="J1923" s="1147"/>
      <c r="K1923" s="1147"/>
      <c r="L1923" s="1147"/>
      <c r="M1923" s="1147"/>
      <c r="N1923" s="1147"/>
      <c r="O1923" s="1148"/>
    </row>
    <row r="1924" spans="1:16" ht="21.75" customHeight="1">
      <c r="A1924" s="1138"/>
      <c r="B1924" s="262"/>
      <c r="C1924" s="1149" t="s">
        <v>183</v>
      </c>
      <c r="D1924" s="1150"/>
      <c r="E1924" s="1150"/>
      <c r="F1924" s="1150"/>
      <c r="G1924" s="1151"/>
      <c r="H1924" s="1158" t="s">
        <v>156</v>
      </c>
      <c r="I1924" s="1158"/>
      <c r="J1924" s="1161">
        <f>VLOOKUP($A1921,'Class-9'!$B$9:$K$108,6)</f>
        <v>0</v>
      </c>
      <c r="K1924" s="1162"/>
      <c r="L1924" s="1167" t="s">
        <v>76</v>
      </c>
      <c r="M1924" s="1168"/>
      <c r="N1924" s="1169" t="str">
        <f>Master!$E$14</f>
        <v>08151106901</v>
      </c>
      <c r="O1924" s="1170"/>
    </row>
    <row r="1925" spans="1:16" ht="21.75" customHeight="1">
      <c r="A1925" s="1138"/>
      <c r="B1925" s="37"/>
      <c r="C1925" s="1152"/>
      <c r="D1925" s="1153"/>
      <c r="E1925" s="1153"/>
      <c r="F1925" s="1153"/>
      <c r="G1925" s="1154"/>
      <c r="H1925" s="1159"/>
      <c r="I1925" s="1159"/>
      <c r="J1925" s="1163"/>
      <c r="K1925" s="1164"/>
      <c r="L1925" s="1171" t="s">
        <v>72</v>
      </c>
      <c r="M1925" s="1172"/>
      <c r="N1925" s="1172"/>
      <c r="O1925" s="1173"/>
      <c r="P1925" s="104" t="s">
        <v>191</v>
      </c>
    </row>
    <row r="1926" spans="1:16" ht="21.75" customHeight="1" thickBot="1">
      <c r="A1926" s="1138"/>
      <c r="B1926" s="37"/>
      <c r="C1926" s="1155"/>
      <c r="D1926" s="1156"/>
      <c r="E1926" s="1156"/>
      <c r="F1926" s="1156"/>
      <c r="G1926" s="1157"/>
      <c r="H1926" s="1160"/>
      <c r="I1926" s="1160"/>
      <c r="J1926" s="1165"/>
      <c r="K1926" s="1166"/>
      <c r="L1926" s="1174" t="s">
        <v>57</v>
      </c>
      <c r="M1926" s="1175"/>
      <c r="N1926" s="1176" t="str">
        <f>Master!$E$6</f>
        <v>2021-22</v>
      </c>
      <c r="O1926" s="1177"/>
    </row>
    <row r="1927" spans="1:16" ht="33.75" customHeight="1">
      <c r="A1927" s="1138"/>
      <c r="B1927" s="417" t="s">
        <v>200</v>
      </c>
      <c r="C1927" s="1228" t="s">
        <v>22</v>
      </c>
      <c r="D1927" s="1229"/>
      <c r="E1927" s="1229"/>
      <c r="F1927" s="1230"/>
      <c r="G1927" s="438" t="s">
        <v>181</v>
      </c>
      <c r="H1927" s="1231">
        <f>VLOOKUP($A1921,'Class-9'!$B$9:$FL$108,4,0)</f>
        <v>0</v>
      </c>
      <c r="I1927" s="1231"/>
      <c r="J1927" s="1231"/>
      <c r="K1927" s="1231"/>
      <c r="L1927" s="1231"/>
      <c r="M1927" s="1231"/>
      <c r="N1927" s="1231"/>
      <c r="O1927" s="1232"/>
    </row>
    <row r="1928" spans="1:16" ht="33.75" customHeight="1">
      <c r="A1928" s="1138"/>
      <c r="B1928" s="417" t="s">
        <v>200</v>
      </c>
      <c r="C1928" s="1233" t="s">
        <v>24</v>
      </c>
      <c r="D1928" s="1234"/>
      <c r="E1928" s="1234"/>
      <c r="F1928" s="1235"/>
      <c r="G1928" s="439" t="s">
        <v>181</v>
      </c>
      <c r="H1928" s="1236">
        <f>VLOOKUP($A1921,'Class-9'!$B$9:$FL$108,7,0)</f>
        <v>0</v>
      </c>
      <c r="I1928" s="1236"/>
      <c r="J1928" s="1236"/>
      <c r="K1928" s="1236"/>
      <c r="L1928" s="1236"/>
      <c r="M1928" s="1236"/>
      <c r="N1928" s="1236"/>
      <c r="O1928" s="1237"/>
    </row>
    <row r="1929" spans="1:16" ht="33.75" customHeight="1">
      <c r="A1929" s="1138"/>
      <c r="B1929" s="417" t="s">
        <v>200</v>
      </c>
      <c r="C1929" s="1233" t="s">
        <v>25</v>
      </c>
      <c r="D1929" s="1234"/>
      <c r="E1929" s="1234"/>
      <c r="F1929" s="1235"/>
      <c r="G1929" s="439" t="s">
        <v>181</v>
      </c>
      <c r="H1929" s="1236">
        <f>VLOOKUP($A1921,'Class-9'!$B$9:$FL$108,8,0)</f>
        <v>0</v>
      </c>
      <c r="I1929" s="1236"/>
      <c r="J1929" s="1236"/>
      <c r="K1929" s="1236"/>
      <c r="L1929" s="1236"/>
      <c r="M1929" s="1236"/>
      <c r="N1929" s="1236"/>
      <c r="O1929" s="1237"/>
    </row>
    <row r="1930" spans="1:16" ht="33.75" customHeight="1">
      <c r="A1930" s="1138"/>
      <c r="B1930" s="417" t="s">
        <v>200</v>
      </c>
      <c r="C1930" s="1233" t="s">
        <v>58</v>
      </c>
      <c r="D1930" s="1234"/>
      <c r="E1930" s="1234"/>
      <c r="F1930" s="1235"/>
      <c r="G1930" s="439" t="s">
        <v>181</v>
      </c>
      <c r="H1930" s="1236">
        <f>VLOOKUP($A1921,'Class-9'!$B$9:$FL$108,9,0)</f>
        <v>0</v>
      </c>
      <c r="I1930" s="1236"/>
      <c r="J1930" s="1236"/>
      <c r="K1930" s="1236"/>
      <c r="L1930" s="1236"/>
      <c r="M1930" s="1236"/>
      <c r="N1930" s="1236"/>
      <c r="O1930" s="1237"/>
    </row>
    <row r="1931" spans="1:16" ht="33.75" customHeight="1">
      <c r="A1931" s="1138"/>
      <c r="B1931" s="417" t="s">
        <v>200</v>
      </c>
      <c r="C1931" s="1233" t="s">
        <v>59</v>
      </c>
      <c r="D1931" s="1234"/>
      <c r="E1931" s="1234"/>
      <c r="F1931" s="1235"/>
      <c r="G1931" s="439" t="s">
        <v>181</v>
      </c>
      <c r="H1931" s="1238" t="str">
        <f>CONCATENATE('Class-9'!$G$4,'Class-9'!$J$4)</f>
        <v>9(A)</v>
      </c>
      <c r="I1931" s="1236"/>
      <c r="J1931" s="1236"/>
      <c r="K1931" s="1236"/>
      <c r="L1931" s="1236"/>
      <c r="M1931" s="1236"/>
      <c r="N1931" s="1236"/>
      <c r="O1931" s="1237"/>
    </row>
    <row r="1932" spans="1:16" ht="33.75" customHeight="1" thickBot="1">
      <c r="A1932" s="1138"/>
      <c r="B1932" s="417" t="s">
        <v>200</v>
      </c>
      <c r="C1932" s="1239" t="s">
        <v>27</v>
      </c>
      <c r="D1932" s="1240"/>
      <c r="E1932" s="1240"/>
      <c r="F1932" s="1241"/>
      <c r="G1932" s="440" t="s">
        <v>181</v>
      </c>
      <c r="H1932" s="1242">
        <f>VLOOKUP($A1921,'Class-9'!$B$9:$FL$108,10,0)</f>
        <v>0</v>
      </c>
      <c r="I1932" s="1242"/>
      <c r="J1932" s="1242"/>
      <c r="K1932" s="1242"/>
      <c r="L1932" s="1242"/>
      <c r="M1932" s="1242"/>
      <c r="N1932" s="1242"/>
      <c r="O1932" s="1243"/>
    </row>
    <row r="1933" spans="1:16" ht="33.75" customHeight="1">
      <c r="A1933" s="1138"/>
      <c r="B1933" s="417" t="s">
        <v>200</v>
      </c>
      <c r="C1933" s="1244" t="s">
        <v>60</v>
      </c>
      <c r="D1933" s="1245"/>
      <c r="E1933" s="1248" t="s">
        <v>81</v>
      </c>
      <c r="F1933" s="1248" t="s">
        <v>82</v>
      </c>
      <c r="G1933" s="1250" t="s">
        <v>32</v>
      </c>
      <c r="H1933" s="1252" t="s">
        <v>61</v>
      </c>
      <c r="I1933" s="1252"/>
      <c r="J1933" s="1253"/>
      <c r="K1933" s="1254" t="s">
        <v>97</v>
      </c>
      <c r="L1933" s="1255"/>
      <c r="M1933" s="1256"/>
      <c r="N1933" s="1248" t="s">
        <v>88</v>
      </c>
      <c r="O1933" s="1218" t="s">
        <v>118</v>
      </c>
    </row>
    <row r="1934" spans="1:16" ht="33.75" customHeight="1">
      <c r="A1934" s="1138"/>
      <c r="B1934" s="417" t="s">
        <v>200</v>
      </c>
      <c r="C1934" s="1246"/>
      <c r="D1934" s="1247"/>
      <c r="E1934" s="1249"/>
      <c r="F1934" s="1249"/>
      <c r="G1934" s="1251"/>
      <c r="H1934" s="468" t="s">
        <v>31</v>
      </c>
      <c r="I1934" s="470" t="s">
        <v>194</v>
      </c>
      <c r="J1934" s="469" t="s">
        <v>32</v>
      </c>
      <c r="K1934" s="468" t="s">
        <v>31</v>
      </c>
      <c r="L1934" s="470" t="s">
        <v>194</v>
      </c>
      <c r="M1934" s="469" t="s">
        <v>32</v>
      </c>
      <c r="N1934" s="1249"/>
      <c r="O1934" s="1219"/>
    </row>
    <row r="1935" spans="1:16" ht="48" customHeight="1" thickBot="1">
      <c r="A1935" s="1138"/>
      <c r="B1935" s="417" t="s">
        <v>200</v>
      </c>
      <c r="C1935" s="1102" t="s">
        <v>62</v>
      </c>
      <c r="D1935" s="1103"/>
      <c r="E1935" s="441">
        <f>'Class-9'!$L$7</f>
        <v>10</v>
      </c>
      <c r="F1935" s="441">
        <f>'Class-9'!$M$7</f>
        <v>10</v>
      </c>
      <c r="G1935" s="442">
        <f>SUM(E1935:F1935)</f>
        <v>20</v>
      </c>
      <c r="H1935" s="441">
        <f>'Class-9'!$O$7</f>
        <v>24</v>
      </c>
      <c r="I1935" s="441">
        <f>'Class-9'!$P$7</f>
        <v>6</v>
      </c>
      <c r="J1935" s="442">
        <f>SUM(H1935:I1935)</f>
        <v>30</v>
      </c>
      <c r="K1935" s="441">
        <f>'Class-9'!$R$7</f>
        <v>40</v>
      </c>
      <c r="L1935" s="441">
        <f>'Class-9'!$S$7</f>
        <v>10</v>
      </c>
      <c r="M1935" s="442">
        <f>SUM(K1935:L1935)</f>
        <v>50</v>
      </c>
      <c r="N1935" s="441">
        <f>SUM(G1935,J1935,M1935)</f>
        <v>100</v>
      </c>
      <c r="O1935" s="1220"/>
    </row>
    <row r="1936" spans="1:16" ht="48" customHeight="1">
      <c r="A1936" s="1138"/>
      <c r="B1936" s="417" t="s">
        <v>200</v>
      </c>
      <c r="C1936" s="1104" t="str">
        <f>'Class-9'!$L$3</f>
        <v>HINDI</v>
      </c>
      <c r="D1936" s="1105"/>
      <c r="E1936" s="443">
        <f>IF($J1924="TC",0,IF($J1924="Nso",0,VLOOKUP($A1921,'Class-9'!$B$9:$FL$108,11,0)))</f>
        <v>0</v>
      </c>
      <c r="F1936" s="443">
        <f>IF($J1924="TC",0,IF($J1924="Nso",0,VLOOKUP($A1921,'Class-9'!$B$9:$FL$108,12,0)))</f>
        <v>0</v>
      </c>
      <c r="G1936" s="444">
        <f t="shared" ref="G1936:G1943" si="192">SUM(E1936:F1936)</f>
        <v>0</v>
      </c>
      <c r="H1936" s="443">
        <f>IF($J1924="TC",0,IF($J1924="Nso",0,VLOOKUP($A1921,'Class-9'!$B$9:$FL$108,14,0)))</f>
        <v>0</v>
      </c>
      <c r="I1936" s="443">
        <f>IF($J1924="TC",0,IF($J1924="Nso",0,VLOOKUP($A1921,'Class-9'!$B$9:$FL$108,15,0)))</f>
        <v>0</v>
      </c>
      <c r="J1936" s="444">
        <f t="shared" ref="J1936:J1943" si="193">SUM(H1936:I1936)</f>
        <v>0</v>
      </c>
      <c r="K1936" s="443">
        <f>IF($J1924="TC",0,IF($J1924="Nso",0,VLOOKUP($A1921,'Class-9'!$B$9:$FL$108,17,0)))</f>
        <v>0</v>
      </c>
      <c r="L1936" s="443">
        <f>IF($J1924="Nso",0,VLOOKUP($A1921,'Class-9'!$B$9:$FL$108,18,0))</f>
        <v>0</v>
      </c>
      <c r="M1936" s="444">
        <f t="shared" ref="M1936:M1943" si="194">SUM(K1936:L1936)</f>
        <v>0</v>
      </c>
      <c r="N1936" s="443">
        <f t="shared" ref="N1936:N1943" si="195">SUM(G1936,J1936,M1936)</f>
        <v>0</v>
      </c>
      <c r="O1936" s="457" t="str">
        <f>IF($J1924="TC",0,IF($J1924="Nso",0,VLOOKUP($A1921,'Class-9'!$B$9:$FL$108,24,0)))</f>
        <v/>
      </c>
    </row>
    <row r="1937" spans="1:15" ht="48" customHeight="1" thickBot="1">
      <c r="A1937" s="1138"/>
      <c r="B1937" s="417" t="s">
        <v>200</v>
      </c>
      <c r="C1937" s="1106" t="str">
        <f>'Class-9'!$Z$3</f>
        <v>ENGLISH</v>
      </c>
      <c r="D1937" s="1107"/>
      <c r="E1937" s="445">
        <f>IF($J1924="TC",0,IF($J1924="Nso",0,VLOOKUP($A1921,'Class-9'!$B$9:$FL$108,25,0)))</f>
        <v>0</v>
      </c>
      <c r="F1937" s="445">
        <f>IF($J1924="TC",0,IF($J1924="Nso",0,VLOOKUP($A1921,'Class-9'!$B$9:$FL$108,26,0)))</f>
        <v>0</v>
      </c>
      <c r="G1937" s="446">
        <f t="shared" si="192"/>
        <v>0</v>
      </c>
      <c r="H1937" s="447">
        <f>IF($J1924="TC",0,IF($J1924="Nso",0,VLOOKUP($A1921,'Class-9'!$B$9:$FL$108,28,0)))</f>
        <v>0</v>
      </c>
      <c r="I1937" s="445">
        <f>IF($J1924="TC",0,IF($J1924="Nso",0,VLOOKUP($A1921,'Class-9'!$B$9:$FL$108,29,0)))</f>
        <v>0</v>
      </c>
      <c r="J1937" s="446">
        <f t="shared" si="193"/>
        <v>0</v>
      </c>
      <c r="K1937" s="445">
        <f>IF($J1924="TC",0,IF($J1924="Nso",0,VLOOKUP($A1921,'Class-9'!$B$9:$FL$108,31,0)))</f>
        <v>0</v>
      </c>
      <c r="L1937" s="445">
        <f>IF($J1924="Nso",0,VLOOKUP($A1921,'Class-9'!$B$9:$FL$108,32,0))</f>
        <v>0</v>
      </c>
      <c r="M1937" s="446">
        <f t="shared" si="194"/>
        <v>0</v>
      </c>
      <c r="N1937" s="445">
        <f t="shared" si="195"/>
        <v>0</v>
      </c>
      <c r="O1937" s="458" t="str">
        <f>IF($J1924="TC",0,IF($J1924="Nso",0,VLOOKUP($A1921,'Class-9'!$B$9:$FL$108,38,0)))</f>
        <v/>
      </c>
    </row>
    <row r="1938" spans="1:15" ht="48" customHeight="1" thickBot="1">
      <c r="A1938" s="1138"/>
      <c r="B1938" s="417" t="s">
        <v>200</v>
      </c>
      <c r="C1938" s="1108" t="s">
        <v>62</v>
      </c>
      <c r="D1938" s="1109"/>
      <c r="E1938" s="448">
        <f>'Class-9'!$AN$7</f>
        <v>20</v>
      </c>
      <c r="F1938" s="448">
        <f>'Class-9'!$AO$7</f>
        <v>20</v>
      </c>
      <c r="G1938" s="449">
        <f t="shared" si="192"/>
        <v>40</v>
      </c>
      <c r="H1938" s="448">
        <f>'Class-9'!$AQ$7</f>
        <v>48</v>
      </c>
      <c r="I1938" s="448">
        <f>'Class-9'!$AR$7</f>
        <v>12</v>
      </c>
      <c r="J1938" s="449">
        <f t="shared" si="193"/>
        <v>60</v>
      </c>
      <c r="K1938" s="448">
        <f>'Class-9'!$AT$7</f>
        <v>80</v>
      </c>
      <c r="L1938" s="448">
        <f>'Class-9'!$AU$7</f>
        <v>20</v>
      </c>
      <c r="M1938" s="449">
        <f t="shared" si="194"/>
        <v>100</v>
      </c>
      <c r="N1938" s="448">
        <f t="shared" si="195"/>
        <v>200</v>
      </c>
      <c r="O1938" s="427" t="s">
        <v>201</v>
      </c>
    </row>
    <row r="1939" spans="1:15" ht="48" customHeight="1">
      <c r="A1939" s="1138"/>
      <c r="B1939" s="417" t="s">
        <v>200</v>
      </c>
      <c r="C1939" s="1110" t="str">
        <f>'Class-9'!$AN$3</f>
        <v>SANSKRIT-I</v>
      </c>
      <c r="D1939" s="1111"/>
      <c r="E1939" s="443">
        <f>IF($J1924="TC",0,IF($J1924="Nso",0,VLOOKUP($A1921,'Class-9'!$B$9:$FL$108,39,0)))</f>
        <v>0</v>
      </c>
      <c r="F1939" s="443">
        <f>IF($J1924="TC",0,IF($J1924="TC",0,IF($J1924="Nso",0,VLOOKUP($A1921,'Class-9'!$B$9:$FL$108,40,0))))</f>
        <v>0</v>
      </c>
      <c r="G1939" s="450">
        <f t="shared" si="192"/>
        <v>0</v>
      </c>
      <c r="H1939" s="451">
        <f>IF($J1924="TC",0,IF($J1924="Nso",0,VLOOKUP($A1921,'Class-9'!$B$9:$FL$108,42,0)))</f>
        <v>0</v>
      </c>
      <c r="I1939" s="443">
        <f>IF($J1924="TC",0,IF($J1924="Nso",0,VLOOKUP($A1921,'Class-9'!$B$9:$FL$108,43,0)))</f>
        <v>0</v>
      </c>
      <c r="J1939" s="450">
        <f t="shared" si="193"/>
        <v>0</v>
      </c>
      <c r="K1939" s="443">
        <f>IF($J1924="TC",0,IF($J1924="Nso",0,VLOOKUP($A1921,'Class-9'!$B$9:$FL$108,45,0)))</f>
        <v>0</v>
      </c>
      <c r="L1939" s="443">
        <f>IF($J1924="Nso",0,VLOOKUP($A1921,'Class-9'!$B$9:$FL$108,46,0))</f>
        <v>0</v>
      </c>
      <c r="M1939" s="450">
        <f t="shared" si="194"/>
        <v>0</v>
      </c>
      <c r="N1939" s="443">
        <f t="shared" si="195"/>
        <v>0</v>
      </c>
      <c r="O1939" s="457" t="str">
        <f>IF($J1924="TC",0,IF($J1924="Nso",0,VLOOKUP($A1921,'Class-9'!$B$9:$FL$108,52,0)))</f>
        <v/>
      </c>
    </row>
    <row r="1940" spans="1:15" ht="48" customHeight="1">
      <c r="A1940" s="1138"/>
      <c r="B1940" s="417" t="s">
        <v>200</v>
      </c>
      <c r="C1940" s="1112" t="str">
        <f>'Class-9'!$BB$3</f>
        <v>SANSKRIT-II</v>
      </c>
      <c r="D1940" s="1113"/>
      <c r="E1940" s="443">
        <f>IF($J1924="TC",0,IF($J1924="Nso",0,VLOOKUP($A1921,'Class-9'!$B$9:$FL$108,53,0)))</f>
        <v>0</v>
      </c>
      <c r="F1940" s="443">
        <f>IF($J1924="TC",0,IF($J1924="Nso",0,VLOOKUP($A1921,'Class-9'!$B$9:$FL$108,54,0)))</f>
        <v>0</v>
      </c>
      <c r="G1940" s="452">
        <f t="shared" si="192"/>
        <v>0</v>
      </c>
      <c r="H1940" s="453">
        <f>IF($J1924="TC",0,IF($J1924="Nso",0,VLOOKUP($A1921,'Class-9'!$B$9:$FL$108,56,0)))</f>
        <v>0</v>
      </c>
      <c r="I1940" s="443">
        <f>IF($J1924="TC",0,IF($J1924="Nso",0,VLOOKUP($A1921,'Class-9'!$B$9:$FL$108,57,0)))</f>
        <v>0</v>
      </c>
      <c r="J1940" s="452">
        <f t="shared" si="193"/>
        <v>0</v>
      </c>
      <c r="K1940" s="443">
        <f>IF($J1924="TC",0,IF($J1924="Nso",0,VLOOKUP($A1921,'Class-9'!$B$9:$FL$108,59,0)))</f>
        <v>0</v>
      </c>
      <c r="L1940" s="443">
        <f>IF($J1924="Nso",0,VLOOKUP($A1921,'Class-9'!$B$9:$FL$108,60,0))</f>
        <v>0</v>
      </c>
      <c r="M1940" s="452">
        <f t="shared" si="194"/>
        <v>0</v>
      </c>
      <c r="N1940" s="443">
        <f t="shared" si="195"/>
        <v>0</v>
      </c>
      <c r="O1940" s="457" t="str">
        <f>IF($J1924="TC",0,IF($J1924="Nso",0,VLOOKUP($A1921,'Class-9'!$B$9:$FL$108,66,0)))</f>
        <v/>
      </c>
    </row>
    <row r="1941" spans="1:15" ht="48" customHeight="1">
      <c r="A1941" s="1138"/>
      <c r="B1941" s="417" t="s">
        <v>200</v>
      </c>
      <c r="C1941" s="1112" t="str">
        <f>'Class-9'!$BP$3</f>
        <v>MATHEMATICS</v>
      </c>
      <c r="D1941" s="1113"/>
      <c r="E1941" s="443">
        <f>IF($J1924="TC",0,IF($J1924="Nso",0,VLOOKUP($A1921,'Class-9'!$B$9:$FL$108,67,0)))</f>
        <v>0</v>
      </c>
      <c r="F1941" s="443">
        <f>IF($J1924="TC",0,IF($J1924="Nso",0,VLOOKUP($A1921,'Class-9'!$B$9:$FL$108,68,0)))</f>
        <v>0</v>
      </c>
      <c r="G1941" s="452">
        <f t="shared" si="192"/>
        <v>0</v>
      </c>
      <c r="H1941" s="453">
        <f>IF($J1924="TC",0,IF($J1924="Nso",0,VLOOKUP($A1921,'Class-9'!$B$9:$FL$108,70,0)))</f>
        <v>0</v>
      </c>
      <c r="I1941" s="443">
        <f>IF($J1924="TC",0,IF($J1924="Nso",0,VLOOKUP($A1921,'Class-9'!$B$9:$FL$108,71,0)))</f>
        <v>0</v>
      </c>
      <c r="J1941" s="452">
        <f t="shared" si="193"/>
        <v>0</v>
      </c>
      <c r="K1941" s="443">
        <f>IF($J1924="TC",0,IF($J1924="Nso",0,VLOOKUP($A1921,'Class-9'!$B$9:$FL$108,73,0)))</f>
        <v>0</v>
      </c>
      <c r="L1941" s="443">
        <f>IF($J1924="Nso",0,VLOOKUP($A1921,'Class-9'!$B$9:$FL$108,74,0))</f>
        <v>0</v>
      </c>
      <c r="M1941" s="452">
        <f t="shared" si="194"/>
        <v>0</v>
      </c>
      <c r="N1941" s="443">
        <f t="shared" si="195"/>
        <v>0</v>
      </c>
      <c r="O1941" s="457" t="str">
        <f>IF($J1924="TC",0,IF($J1924="Nso",0,VLOOKUP($A1921,'Class-9'!$B$9:$FL$108,80,0)))</f>
        <v/>
      </c>
    </row>
    <row r="1942" spans="1:15" ht="48" customHeight="1">
      <c r="A1942" s="1138"/>
      <c r="B1942" s="417" t="s">
        <v>200</v>
      </c>
      <c r="C1942" s="1114" t="str">
        <f>'Class-9'!$CD$3</f>
        <v>SCIENCE</v>
      </c>
      <c r="D1942" s="1115"/>
      <c r="E1942" s="454">
        <f>IF($J1924="TC",0,IF($J1924="Nso",0,VLOOKUP($A1921,'Class-9'!$B$9:$FL$108,81,0)))</f>
        <v>0</v>
      </c>
      <c r="F1942" s="454">
        <f>IF($J1924="TC",0,IF($J1924="Nso",0,VLOOKUP($A1921,'Class-9'!$B$9:$FL$108,82,0)))</f>
        <v>0</v>
      </c>
      <c r="G1942" s="455">
        <f t="shared" si="192"/>
        <v>0</v>
      </c>
      <c r="H1942" s="456">
        <f>IF($J1924="TC",0,IF($J1924="Nso",0,VLOOKUP($A1921,'Class-9'!$B$9:$FL$108,84,0)))</f>
        <v>0</v>
      </c>
      <c r="I1942" s="454">
        <f>IF($J1924="TC",0,IF($J1924="Nso",0,VLOOKUP($A1921,'Class-9'!$B$9:$FL$108,85,0)))</f>
        <v>0</v>
      </c>
      <c r="J1942" s="455">
        <f t="shared" si="193"/>
        <v>0</v>
      </c>
      <c r="K1942" s="454">
        <f>IF($J1924="TC",0,IF($J1924="Nso",0,VLOOKUP($A1921,'Class-9'!$B$9:$FL$108,87,0)))</f>
        <v>0</v>
      </c>
      <c r="L1942" s="454">
        <f>IF($J1924="Nso",0,VLOOKUP($A1921,'Class-9'!$B$9:$FL$108,88,0))</f>
        <v>0</v>
      </c>
      <c r="M1942" s="455">
        <f t="shared" si="194"/>
        <v>0</v>
      </c>
      <c r="N1942" s="454">
        <f t="shared" si="195"/>
        <v>0</v>
      </c>
      <c r="O1942" s="459" t="str">
        <f>IF($J1924="TC",0,IF($J1924="Nso",0,VLOOKUP($A1921,'Class-9'!$B$9:$FL$108,94,0)))</f>
        <v/>
      </c>
    </row>
    <row r="1943" spans="1:15" ht="48" customHeight="1" thickBot="1">
      <c r="A1943" s="1138"/>
      <c r="B1943" s="417" t="s">
        <v>200</v>
      </c>
      <c r="C1943" s="1114" t="str">
        <f>'Class-9'!$CR$3</f>
        <v>SOCIAL SCIENCE</v>
      </c>
      <c r="D1943" s="1115"/>
      <c r="E1943" s="454">
        <f>IF($J1925="TC",0,IF($J1924="Nso",0,VLOOKUP($A1921,'Class-9'!$B$9:$FL$108,95,0)))</f>
        <v>0</v>
      </c>
      <c r="F1943" s="454">
        <f>IF($J1925="TC",0,IF($J1924="Nso",0,VLOOKUP($A1921,'Class-9'!$B$9:$FL$108,96,0)))</f>
        <v>0</v>
      </c>
      <c r="G1943" s="455">
        <f t="shared" si="192"/>
        <v>0</v>
      </c>
      <c r="H1943" s="456">
        <f>IF($J1925="TC",0,IF($J1924="Nso",0,VLOOKUP($A1921,'Class-9'!$B$9:$FL$108,98,0)))</f>
        <v>0</v>
      </c>
      <c r="I1943" s="454">
        <f>IF($J1925="TC",0,IF($J1924="Nso",0,VLOOKUP($A1921,'Class-9'!$B$9:$FL$108,99,0)))</f>
        <v>0</v>
      </c>
      <c r="J1943" s="455">
        <f t="shared" si="193"/>
        <v>0</v>
      </c>
      <c r="K1943" s="454">
        <f>IF($J1925="TC",0,IF($J1924="Nso",0,VLOOKUP($A1921,'Class-9'!$B$9:$FL$108,101,0)))</f>
        <v>0</v>
      </c>
      <c r="L1943" s="454">
        <f>IF($J1925="Nso",0,VLOOKUP($A1921,'Class-9'!$B$9:$FL$108,102,0))</f>
        <v>0</v>
      </c>
      <c r="M1943" s="455">
        <f t="shared" si="194"/>
        <v>0</v>
      </c>
      <c r="N1943" s="454">
        <f t="shared" si="195"/>
        <v>0</v>
      </c>
      <c r="O1943" s="459" t="str">
        <f>IF($J1925="TC",0,IF($J1924="Nso",0,VLOOKUP($A1921,'Class-9'!$B$9:$FL$108,108,0)))</f>
        <v/>
      </c>
    </row>
    <row r="1944" spans="1:15" ht="33.75" customHeight="1">
      <c r="A1944" s="1138"/>
      <c r="B1944" s="417" t="s">
        <v>200</v>
      </c>
      <c r="C1944" s="1116" t="s">
        <v>89</v>
      </c>
      <c r="D1944" s="1117"/>
      <c r="E1944" s="1118"/>
      <c r="F1944" s="1122" t="s">
        <v>90</v>
      </c>
      <c r="G1944" s="1123"/>
      <c r="H1944" s="1124" t="s">
        <v>91</v>
      </c>
      <c r="I1944" s="1125"/>
      <c r="J1944" s="1126" t="s">
        <v>47</v>
      </c>
      <c r="K1944" s="1127"/>
      <c r="L1944" s="415" t="s">
        <v>111</v>
      </c>
      <c r="M1944" s="1221" t="s">
        <v>45</v>
      </c>
      <c r="N1944" s="1222"/>
      <c r="O1944" s="416" t="s">
        <v>49</v>
      </c>
    </row>
    <row r="1945" spans="1:15" ht="33.75" customHeight="1" thickBot="1">
      <c r="A1945" s="1138"/>
      <c r="B1945" s="417" t="s">
        <v>200</v>
      </c>
      <c r="C1945" s="1119"/>
      <c r="D1945" s="1120"/>
      <c r="E1945" s="1121"/>
      <c r="F1945" s="1130">
        <f>IF($J1924="TC",0,IF($J1924="Nso",0,VLOOKUP($A1921,'Class-9'!$B$9:$FL$108,160,0)))</f>
        <v>0</v>
      </c>
      <c r="G1945" s="1131"/>
      <c r="H1945" s="1130">
        <f>IF($J1924="TC",0,IF($J1924="Nso",0,VLOOKUP($A1921,'Class-9'!$B$9:$FL$108,161,0)))</f>
        <v>0</v>
      </c>
      <c r="I1945" s="1131"/>
      <c r="J1945" s="1132">
        <f>IF($J1924="TC",0,IF($J1924="Nso",0,VLOOKUP($A1921,'Class-9'!$B$9:$FL$108,162,0)))</f>
        <v>0</v>
      </c>
      <c r="K1945" s="1133"/>
      <c r="L1945" s="259" t="str">
        <f>IF($J1924="TC",0,IF($J1924="Nso",0,VLOOKUP($A1921,'Class-9'!$B$9:$FL$108,163,0)))</f>
        <v/>
      </c>
      <c r="M1945" s="1223" t="str">
        <f>IF($J1924="TC","TC",IF($J1924="Nso","NSO",VLOOKUP($A1921,'Class-9'!$B$9:$FL$108,164,0)))</f>
        <v/>
      </c>
      <c r="N1945" s="1224"/>
      <c r="O1945" s="462" t="str">
        <f>IF($J1924="Nso",0,VLOOKUP($A1921,'Class-9'!$B$9:$FL$108,166,0))</f>
        <v/>
      </c>
    </row>
    <row r="1946" spans="1:15" ht="33.75" customHeight="1">
      <c r="A1946" s="1138"/>
      <c r="B1946" s="417" t="s">
        <v>200</v>
      </c>
      <c r="C1946" s="1061" t="s">
        <v>64</v>
      </c>
      <c r="D1946" s="1062"/>
      <c r="E1946" s="1062"/>
      <c r="F1946" s="1062"/>
      <c r="G1946" s="1062"/>
      <c r="H1946" s="1063"/>
      <c r="I1946" s="1064" t="s">
        <v>65</v>
      </c>
      <c r="J1946" s="1065"/>
      <c r="K1946" s="1065"/>
      <c r="L1946" s="460">
        <f>VLOOKUP($A1921,'Class-9'!$B$9:$FL$108,157,0)</f>
        <v>0</v>
      </c>
      <c r="M1946" s="1066" t="s">
        <v>121</v>
      </c>
      <c r="N1946" s="1067"/>
      <c r="O1946" s="1068"/>
    </row>
    <row r="1947" spans="1:15" ht="33.75" customHeight="1" thickBot="1">
      <c r="A1947" s="1138"/>
      <c r="B1947" s="417" t="s">
        <v>200</v>
      </c>
      <c r="C1947" s="1069" t="s">
        <v>60</v>
      </c>
      <c r="D1947" s="1070"/>
      <c r="E1947" s="1070"/>
      <c r="F1947" s="1071" t="s">
        <v>192</v>
      </c>
      <c r="G1947" s="1071"/>
      <c r="H1947" s="260" t="s">
        <v>53</v>
      </c>
      <c r="I1947" s="1072" t="s">
        <v>66</v>
      </c>
      <c r="J1947" s="1073"/>
      <c r="K1947" s="1073"/>
      <c r="L1947" s="461">
        <f>VLOOKUP($A1921,'Class-9'!$B$9:$FL$108,158,0)</f>
        <v>0</v>
      </c>
      <c r="M1947" s="1074" t="str">
        <f>IF($J1924="TC",0,IF($J1924="Nso",0,VLOOKUP($A1921,'Class-9'!$B$9:$FL$108,159,0)))</f>
        <v/>
      </c>
      <c r="N1947" s="1075"/>
      <c r="O1947" s="1076"/>
    </row>
    <row r="1948" spans="1:15" ht="33.75" customHeight="1">
      <c r="A1948" s="1138"/>
      <c r="B1948" s="417" t="s">
        <v>200</v>
      </c>
      <c r="C1948" s="1069"/>
      <c r="D1948" s="1070"/>
      <c r="E1948" s="1070"/>
      <c r="F1948" s="1071"/>
      <c r="G1948" s="1071"/>
      <c r="H1948" s="261" t="s">
        <v>119</v>
      </c>
      <c r="I1948" s="1077" t="s">
        <v>67</v>
      </c>
      <c r="J1948" s="1078"/>
      <c r="K1948" s="1078"/>
      <c r="L1948" s="1079">
        <f>IF($J1924="TC","Transferred",IF($J1924="Nso","NameSeparated",VLOOKUP($A1921,'Class-9'!$B$9:$FL$108,167,0)))</f>
        <v>0</v>
      </c>
      <c r="M1948" s="1079"/>
      <c r="N1948" s="1079"/>
      <c r="O1948" s="1080"/>
    </row>
    <row r="1949" spans="1:15" ht="33.75" customHeight="1">
      <c r="A1949" s="1138"/>
      <c r="B1949" s="417" t="s">
        <v>200</v>
      </c>
      <c r="C1949" s="1081" t="str">
        <f>'Class-9'!$DF$3</f>
        <v>Foundation Of Information Tech.</v>
      </c>
      <c r="D1949" s="1082"/>
      <c r="E1949" s="1083"/>
      <c r="F1949" s="1217" t="str">
        <f>IF($J1924="TC",0,IF($J1924="Nso",0,VLOOKUP($A1921,'Class-9'!$B$9:$GP$108,185,0)))</f>
        <v>0/200</v>
      </c>
      <c r="G1949" s="1217"/>
      <c r="H1949" s="463" t="str">
        <f>IF($J1924="TC",0,IF($J1924="Nso",0,VLOOKUP($A1921,'Class-9'!$B$9:$GP$108,120,0)))</f>
        <v/>
      </c>
      <c r="I1949" s="1085" t="s">
        <v>79</v>
      </c>
      <c r="J1949" s="1086"/>
      <c r="K1949" s="1086"/>
      <c r="L1949" s="1087">
        <f>'Class-9'!$T$2</f>
        <v>44676</v>
      </c>
      <c r="M1949" s="1088"/>
      <c r="N1949" s="1088"/>
      <c r="O1949" s="1089"/>
    </row>
    <row r="1950" spans="1:15" ht="33.75" customHeight="1">
      <c r="A1950" s="1138"/>
      <c r="B1950" s="417" t="s">
        <v>200</v>
      </c>
      <c r="C1950" s="1090" t="str">
        <f>'Class-9'!$DR$3</f>
        <v>Health &amp; Phy. Edu.</v>
      </c>
      <c r="D1950" s="1084"/>
      <c r="E1950" s="1084"/>
      <c r="F1950" s="1207" t="str">
        <f>IF($J1924="TC",0,IF($J1924="Nso",0,VLOOKUP($A1921,'Class-9'!$B$9:$GP$108,189,0)))</f>
        <v>0/200</v>
      </c>
      <c r="G1950" s="1208"/>
      <c r="H1950" s="463" t="str">
        <f>IF($J1924="TC",0,IF($J1924="Nso",0,VLOOKUP($A1921,'Class-9'!$B$9:$GP$108,132,0)))</f>
        <v/>
      </c>
      <c r="I1950" s="1091"/>
      <c r="J1950" s="1092"/>
      <c r="K1950" s="1092"/>
      <c r="L1950" s="1092"/>
      <c r="M1950" s="1092"/>
      <c r="N1950" s="1092"/>
      <c r="O1950" s="1093"/>
    </row>
    <row r="1951" spans="1:15" ht="33.75" customHeight="1">
      <c r="A1951" s="1138"/>
      <c r="B1951" s="417" t="s">
        <v>200</v>
      </c>
      <c r="C1951" s="1028" t="str">
        <f>'Class-9'!$ED$3</f>
        <v>S.U.P.W.</v>
      </c>
      <c r="D1951" s="1029"/>
      <c r="E1951" s="1029"/>
      <c r="F1951" s="1207" t="str">
        <f>IF($J1924="TC",0,IF($J1924="Nso",0,VLOOKUP($A1921,'Class-9'!$B$9:$GP$108,193,0)))</f>
        <v>0/100</v>
      </c>
      <c r="G1951" s="1208"/>
      <c r="H1951" s="463" t="str">
        <f>IF($J1924="TC",0,IF($J1924="Nso",0,VLOOKUP($A1921,'Class-9'!$B$9:$GP$108,138,0)))</f>
        <v/>
      </c>
      <c r="I1951" s="1094"/>
      <c r="J1951" s="1095"/>
      <c r="K1951" s="1095"/>
      <c r="L1951" s="1095"/>
      <c r="M1951" s="1095"/>
      <c r="N1951" s="1095"/>
      <c r="O1951" s="1096"/>
    </row>
    <row r="1952" spans="1:15" ht="33.75" customHeight="1">
      <c r="A1952" s="1138"/>
      <c r="B1952" s="417" t="s">
        <v>200</v>
      </c>
      <c r="C1952" s="1028" t="str">
        <f>'Class-9'!$EJ$3</f>
        <v>ART EDUCATION</v>
      </c>
      <c r="D1952" s="1029"/>
      <c r="E1952" s="1029"/>
      <c r="F1952" s="1207" t="str">
        <f>IF($J1923="TC",0,IF($J1923="Nso",0,VLOOKUP($A1921,'Class-9'!$B$9:$GP$108,197,0)))</f>
        <v>0/100</v>
      </c>
      <c r="G1952" s="1208"/>
      <c r="H1952" s="463" t="str">
        <f>IF($J1923="TC",0,IF($J1923="Nso",0,VLOOKUP($A1921,'Class-9'!$B$9:$GP$108,144,0)))</f>
        <v/>
      </c>
      <c r="I1952" s="1032" t="s">
        <v>92</v>
      </c>
      <c r="J1952" s="1033"/>
      <c r="K1952" s="1033"/>
      <c r="L1952" s="1033"/>
      <c r="M1952" s="1033"/>
      <c r="N1952" s="1033"/>
      <c r="O1952" s="1034"/>
    </row>
    <row r="1953" spans="1:16" ht="33.75" customHeight="1" thickBot="1">
      <c r="A1953" s="1138"/>
      <c r="B1953" s="417" t="s">
        <v>200</v>
      </c>
      <c r="C1953" s="1035" t="str">
        <f>'Class-9'!$EP$3</f>
        <v>H &amp; C RAJ</v>
      </c>
      <c r="D1953" s="1036"/>
      <c r="E1953" s="1036"/>
      <c r="F1953" s="1209" t="str">
        <f>IF($J1924="TC",0,IF($J1924="Nso",0,VLOOKUP($A1921,'Class-9'!$B$9:$GU$108,201,0)))</f>
        <v>0/200</v>
      </c>
      <c r="G1953" s="1210"/>
      <c r="H1953" s="464" t="str">
        <f>IF($J1924="TC",0,IF($J1924="Nso",0,VLOOKUP($A1921,'Class-9'!$B$9:$GU$108,156,0)))</f>
        <v/>
      </c>
      <c r="I1953" s="1032" t="s">
        <v>73</v>
      </c>
      <c r="J1953" s="1033"/>
      <c r="K1953" s="1033"/>
      <c r="L1953" s="1033"/>
      <c r="M1953" s="1033"/>
      <c r="N1953" s="1033"/>
      <c r="O1953" s="1034"/>
    </row>
    <row r="1954" spans="1:16" ht="33.75" customHeight="1">
      <c r="A1954" s="1138"/>
      <c r="B1954" s="417" t="s">
        <v>200</v>
      </c>
      <c r="C1954" s="1046" t="s">
        <v>204</v>
      </c>
      <c r="D1954" s="1047"/>
      <c r="E1954" s="1048"/>
      <c r="F1954" s="1211" t="s">
        <v>205</v>
      </c>
      <c r="G1954" s="1212"/>
      <c r="H1954" s="465" t="s">
        <v>34</v>
      </c>
      <c r="I1954" s="1039" t="s">
        <v>74</v>
      </c>
      <c r="J1954" s="1033"/>
      <c r="K1954" s="1033"/>
      <c r="L1954" s="1033"/>
      <c r="M1954" s="1033"/>
      <c r="N1954" s="1033"/>
      <c r="O1954" s="1034"/>
    </row>
    <row r="1955" spans="1:16" ht="33.75" customHeight="1">
      <c r="A1955" s="1138"/>
      <c r="B1955" s="417" t="s">
        <v>200</v>
      </c>
      <c r="C1955" s="1049"/>
      <c r="D1955" s="1050"/>
      <c r="E1955" s="1051"/>
      <c r="F1955" s="1213" t="s">
        <v>206</v>
      </c>
      <c r="G1955" s="1214"/>
      <c r="H1955" s="466" t="s">
        <v>203</v>
      </c>
      <c r="I1955" s="1040" t="s">
        <v>75</v>
      </c>
      <c r="J1955" s="1041"/>
      <c r="K1955" s="1041"/>
      <c r="L1955" s="1041"/>
      <c r="M1955" s="1041"/>
      <c r="N1955" s="1041"/>
      <c r="O1955" s="1042"/>
    </row>
    <row r="1956" spans="1:16" ht="33.75" customHeight="1">
      <c r="A1956" s="1138"/>
      <c r="B1956" s="417" t="s">
        <v>200</v>
      </c>
      <c r="C1956" s="1049"/>
      <c r="D1956" s="1050"/>
      <c r="E1956" s="1051"/>
      <c r="F1956" s="1213" t="s">
        <v>210</v>
      </c>
      <c r="G1956" s="1214"/>
      <c r="H1956" s="466" t="s">
        <v>68</v>
      </c>
      <c r="I1956" s="1043"/>
      <c r="J1956" s="1044"/>
      <c r="K1956" s="1044"/>
      <c r="L1956" s="1044"/>
      <c r="M1956" s="1044"/>
      <c r="N1956" s="1044"/>
      <c r="O1956" s="1045"/>
    </row>
    <row r="1957" spans="1:16" ht="33.75" customHeight="1">
      <c r="A1957" s="1138"/>
      <c r="B1957" s="417" t="s">
        <v>200</v>
      </c>
      <c r="C1957" s="1049"/>
      <c r="D1957" s="1050"/>
      <c r="E1957" s="1051"/>
      <c r="F1957" s="1213" t="s">
        <v>211</v>
      </c>
      <c r="G1957" s="1214"/>
      <c r="H1957" s="466" t="s">
        <v>69</v>
      </c>
      <c r="I1957" s="1043"/>
      <c r="J1957" s="1044"/>
      <c r="K1957" s="1044"/>
      <c r="L1957" s="1044"/>
      <c r="M1957" s="1044"/>
      <c r="N1957" s="1044"/>
      <c r="O1957" s="1045"/>
    </row>
    <row r="1958" spans="1:16" ht="33.75" customHeight="1">
      <c r="A1958" s="1138"/>
      <c r="B1958" s="417" t="s">
        <v>200</v>
      </c>
      <c r="C1958" s="1049"/>
      <c r="D1958" s="1050"/>
      <c r="E1958" s="1051"/>
      <c r="F1958" s="1213" t="s">
        <v>120</v>
      </c>
      <c r="G1958" s="1214"/>
      <c r="H1958" s="466" t="s">
        <v>71</v>
      </c>
      <c r="I1958" s="1022" t="s">
        <v>93</v>
      </c>
      <c r="J1958" s="1023"/>
      <c r="K1958" s="1023"/>
      <c r="L1958" s="1023"/>
      <c r="M1958" s="1023"/>
      <c r="N1958" s="1023"/>
      <c r="O1958" s="1024"/>
    </row>
    <row r="1959" spans="1:16" ht="33.75" customHeight="1" thickBot="1">
      <c r="A1959" s="1138"/>
      <c r="B1959" s="418" t="s">
        <v>200</v>
      </c>
      <c r="C1959" s="1052"/>
      <c r="D1959" s="1053"/>
      <c r="E1959" s="1054"/>
      <c r="F1959" s="1215" t="s">
        <v>208</v>
      </c>
      <c r="G1959" s="1216"/>
      <c r="H1959" s="467" t="s">
        <v>70</v>
      </c>
      <c r="I1959" s="1025"/>
      <c r="J1959" s="1026"/>
      <c r="K1959" s="1026"/>
      <c r="L1959" s="1026"/>
      <c r="M1959" s="1026"/>
      <c r="N1959" s="1026"/>
      <c r="O1959" s="1027"/>
    </row>
    <row r="1960" spans="1:16" ht="121.5" customHeight="1" thickTop="1">
      <c r="A1960" s="437" t="s">
        <v>191</v>
      </c>
    </row>
    <row r="1961" spans="1:16" ht="24.75" customHeight="1" thickBot="1">
      <c r="A1961" s="471">
        <f>A1921+1</f>
        <v>50</v>
      </c>
      <c r="B1961" s="1137" t="s">
        <v>56</v>
      </c>
      <c r="C1961" s="1137"/>
      <c r="D1961" s="1137"/>
      <c r="E1961" s="1137"/>
      <c r="F1961" s="1137"/>
      <c r="G1961" s="1137"/>
      <c r="H1961" s="1137"/>
      <c r="I1961" s="1137"/>
      <c r="J1961" s="1137"/>
      <c r="K1961" s="1137"/>
      <c r="L1961" s="1137"/>
      <c r="M1961" s="1137"/>
      <c r="N1961" s="1137"/>
      <c r="O1961" s="1137"/>
    </row>
    <row r="1962" spans="1:16" s="430" customFormat="1" ht="66" customHeight="1" thickTop="1">
      <c r="A1962" s="1138"/>
      <c r="B1962" s="1139"/>
      <c r="C1962" s="1140"/>
      <c r="D1962" s="1225" t="str">
        <f>Master!$E$8</f>
        <v>Govt. Sr. Secondary School Raimalwada</v>
      </c>
      <c r="E1962" s="1226"/>
      <c r="F1962" s="1226"/>
      <c r="G1962" s="1226"/>
      <c r="H1962" s="1226"/>
      <c r="I1962" s="1226"/>
      <c r="J1962" s="1226"/>
      <c r="K1962" s="1226"/>
      <c r="L1962" s="1226"/>
      <c r="M1962" s="1226"/>
      <c r="N1962" s="1226"/>
      <c r="O1962" s="1227"/>
    </row>
    <row r="1963" spans="1:16" ht="26.25" customHeight="1" thickBot="1">
      <c r="A1963" s="1138"/>
      <c r="B1963" s="1141"/>
      <c r="C1963" s="1142"/>
      <c r="D1963" s="1146" t="str">
        <f>Master!$E$11</f>
        <v>P.S.-Bapini (Jodhpur)</v>
      </c>
      <c r="E1963" s="1147"/>
      <c r="F1963" s="1147"/>
      <c r="G1963" s="1147"/>
      <c r="H1963" s="1147"/>
      <c r="I1963" s="1147"/>
      <c r="J1963" s="1147"/>
      <c r="K1963" s="1147"/>
      <c r="L1963" s="1147"/>
      <c r="M1963" s="1147"/>
      <c r="N1963" s="1147"/>
      <c r="O1963" s="1148"/>
    </row>
    <row r="1964" spans="1:16" ht="21.75" customHeight="1">
      <c r="A1964" s="1138"/>
      <c r="B1964" s="262"/>
      <c r="C1964" s="1149" t="s">
        <v>183</v>
      </c>
      <c r="D1964" s="1150"/>
      <c r="E1964" s="1150"/>
      <c r="F1964" s="1150"/>
      <c r="G1964" s="1151"/>
      <c r="H1964" s="1158" t="s">
        <v>156</v>
      </c>
      <c r="I1964" s="1158"/>
      <c r="J1964" s="1161">
        <f>VLOOKUP($A1961,'Class-9'!$B$9:$K$108,6)</f>
        <v>0</v>
      </c>
      <c r="K1964" s="1162"/>
      <c r="L1964" s="1167" t="s">
        <v>76</v>
      </c>
      <c r="M1964" s="1168"/>
      <c r="N1964" s="1169" t="str">
        <f>Master!$E$14</f>
        <v>08151106901</v>
      </c>
      <c r="O1964" s="1170"/>
    </row>
    <row r="1965" spans="1:16" ht="21.75" customHeight="1">
      <c r="A1965" s="1138"/>
      <c r="B1965" s="37"/>
      <c r="C1965" s="1152"/>
      <c r="D1965" s="1153"/>
      <c r="E1965" s="1153"/>
      <c r="F1965" s="1153"/>
      <c r="G1965" s="1154"/>
      <c r="H1965" s="1159"/>
      <c r="I1965" s="1159"/>
      <c r="J1965" s="1163"/>
      <c r="K1965" s="1164"/>
      <c r="L1965" s="1171" t="s">
        <v>72</v>
      </c>
      <c r="M1965" s="1172"/>
      <c r="N1965" s="1172"/>
      <c r="O1965" s="1173"/>
      <c r="P1965" s="104" t="s">
        <v>191</v>
      </c>
    </row>
    <row r="1966" spans="1:16" ht="21.75" customHeight="1" thickBot="1">
      <c r="A1966" s="1138"/>
      <c r="B1966" s="37"/>
      <c r="C1966" s="1155"/>
      <c r="D1966" s="1156"/>
      <c r="E1966" s="1156"/>
      <c r="F1966" s="1156"/>
      <c r="G1966" s="1157"/>
      <c r="H1966" s="1160"/>
      <c r="I1966" s="1160"/>
      <c r="J1966" s="1165"/>
      <c r="K1966" s="1166"/>
      <c r="L1966" s="1174" t="s">
        <v>57</v>
      </c>
      <c r="M1966" s="1175"/>
      <c r="N1966" s="1176" t="str">
        <f>Master!$E$6</f>
        <v>2021-22</v>
      </c>
      <c r="O1966" s="1177"/>
    </row>
    <row r="1967" spans="1:16" ht="33.75" customHeight="1">
      <c r="A1967" s="1138"/>
      <c r="B1967" s="417" t="s">
        <v>200</v>
      </c>
      <c r="C1967" s="1228" t="s">
        <v>22</v>
      </c>
      <c r="D1967" s="1229"/>
      <c r="E1967" s="1229"/>
      <c r="F1967" s="1230"/>
      <c r="G1967" s="438" t="s">
        <v>181</v>
      </c>
      <c r="H1967" s="1231">
        <f>VLOOKUP($A1961,'Class-9'!$B$9:$FL$108,4,0)</f>
        <v>0</v>
      </c>
      <c r="I1967" s="1231"/>
      <c r="J1967" s="1231"/>
      <c r="K1967" s="1231"/>
      <c r="L1967" s="1231"/>
      <c r="M1967" s="1231"/>
      <c r="N1967" s="1231"/>
      <c r="O1967" s="1232"/>
    </row>
    <row r="1968" spans="1:16" ht="33.75" customHeight="1">
      <c r="A1968" s="1138"/>
      <c r="B1968" s="417" t="s">
        <v>200</v>
      </c>
      <c r="C1968" s="1233" t="s">
        <v>24</v>
      </c>
      <c r="D1968" s="1234"/>
      <c r="E1968" s="1234"/>
      <c r="F1968" s="1235"/>
      <c r="G1968" s="439" t="s">
        <v>181</v>
      </c>
      <c r="H1968" s="1236">
        <f>VLOOKUP($A1961,'Class-9'!$B$9:$FL$108,7,0)</f>
        <v>0</v>
      </c>
      <c r="I1968" s="1236"/>
      <c r="J1968" s="1236"/>
      <c r="K1968" s="1236"/>
      <c r="L1968" s="1236"/>
      <c r="M1968" s="1236"/>
      <c r="N1968" s="1236"/>
      <c r="O1968" s="1237"/>
    </row>
    <row r="1969" spans="1:15" ht="33.75" customHeight="1">
      <c r="A1969" s="1138"/>
      <c r="B1969" s="417" t="s">
        <v>200</v>
      </c>
      <c r="C1969" s="1233" t="s">
        <v>25</v>
      </c>
      <c r="D1969" s="1234"/>
      <c r="E1969" s="1234"/>
      <c r="F1969" s="1235"/>
      <c r="G1969" s="439" t="s">
        <v>181</v>
      </c>
      <c r="H1969" s="1236">
        <f>VLOOKUP($A1961,'Class-9'!$B$9:$FL$108,8,0)</f>
        <v>0</v>
      </c>
      <c r="I1969" s="1236"/>
      <c r="J1969" s="1236"/>
      <c r="K1969" s="1236"/>
      <c r="L1969" s="1236"/>
      <c r="M1969" s="1236"/>
      <c r="N1969" s="1236"/>
      <c r="O1969" s="1237"/>
    </row>
    <row r="1970" spans="1:15" ht="33.75" customHeight="1">
      <c r="A1970" s="1138"/>
      <c r="B1970" s="417" t="s">
        <v>200</v>
      </c>
      <c r="C1970" s="1233" t="s">
        <v>58</v>
      </c>
      <c r="D1970" s="1234"/>
      <c r="E1970" s="1234"/>
      <c r="F1970" s="1235"/>
      <c r="G1970" s="439" t="s">
        <v>181</v>
      </c>
      <c r="H1970" s="1236">
        <f>VLOOKUP($A1961,'Class-9'!$B$9:$FL$108,9,0)</f>
        <v>0</v>
      </c>
      <c r="I1970" s="1236"/>
      <c r="J1970" s="1236"/>
      <c r="K1970" s="1236"/>
      <c r="L1970" s="1236"/>
      <c r="M1970" s="1236"/>
      <c r="N1970" s="1236"/>
      <c r="O1970" s="1237"/>
    </row>
    <row r="1971" spans="1:15" ht="33.75" customHeight="1">
      <c r="A1971" s="1138"/>
      <c r="B1971" s="417" t="s">
        <v>200</v>
      </c>
      <c r="C1971" s="1233" t="s">
        <v>59</v>
      </c>
      <c r="D1971" s="1234"/>
      <c r="E1971" s="1234"/>
      <c r="F1971" s="1235"/>
      <c r="G1971" s="439" t="s">
        <v>181</v>
      </c>
      <c r="H1971" s="1238" t="str">
        <f>CONCATENATE('Class-9'!$G$4,'Class-9'!$J$4)</f>
        <v>9(A)</v>
      </c>
      <c r="I1971" s="1236"/>
      <c r="J1971" s="1236"/>
      <c r="K1971" s="1236"/>
      <c r="L1971" s="1236"/>
      <c r="M1971" s="1236"/>
      <c r="N1971" s="1236"/>
      <c r="O1971" s="1237"/>
    </row>
    <row r="1972" spans="1:15" ht="33.75" customHeight="1" thickBot="1">
      <c r="A1972" s="1138"/>
      <c r="B1972" s="417" t="s">
        <v>200</v>
      </c>
      <c r="C1972" s="1239" t="s">
        <v>27</v>
      </c>
      <c r="D1972" s="1240"/>
      <c r="E1972" s="1240"/>
      <c r="F1972" s="1241"/>
      <c r="G1972" s="440" t="s">
        <v>181</v>
      </c>
      <c r="H1972" s="1242">
        <f>VLOOKUP($A1961,'Class-9'!$B$9:$FL$108,10,0)</f>
        <v>0</v>
      </c>
      <c r="I1972" s="1242"/>
      <c r="J1972" s="1242"/>
      <c r="K1972" s="1242"/>
      <c r="L1972" s="1242"/>
      <c r="M1972" s="1242"/>
      <c r="N1972" s="1242"/>
      <c r="O1972" s="1243"/>
    </row>
    <row r="1973" spans="1:15" ht="33.75" customHeight="1">
      <c r="A1973" s="1138"/>
      <c r="B1973" s="417" t="s">
        <v>200</v>
      </c>
      <c r="C1973" s="1244" t="s">
        <v>60</v>
      </c>
      <c r="D1973" s="1245"/>
      <c r="E1973" s="1248" t="s">
        <v>81</v>
      </c>
      <c r="F1973" s="1248" t="s">
        <v>82</v>
      </c>
      <c r="G1973" s="1250" t="s">
        <v>32</v>
      </c>
      <c r="H1973" s="1252" t="s">
        <v>61</v>
      </c>
      <c r="I1973" s="1252"/>
      <c r="J1973" s="1253"/>
      <c r="K1973" s="1254" t="s">
        <v>97</v>
      </c>
      <c r="L1973" s="1255"/>
      <c r="M1973" s="1256"/>
      <c r="N1973" s="1248" t="s">
        <v>88</v>
      </c>
      <c r="O1973" s="1218" t="s">
        <v>118</v>
      </c>
    </row>
    <row r="1974" spans="1:15" ht="33.75" customHeight="1">
      <c r="A1974" s="1138"/>
      <c r="B1974" s="417" t="s">
        <v>200</v>
      </c>
      <c r="C1974" s="1246"/>
      <c r="D1974" s="1247"/>
      <c r="E1974" s="1249"/>
      <c r="F1974" s="1249"/>
      <c r="G1974" s="1251"/>
      <c r="H1974" s="468" t="s">
        <v>31</v>
      </c>
      <c r="I1974" s="470" t="s">
        <v>194</v>
      </c>
      <c r="J1974" s="469" t="s">
        <v>32</v>
      </c>
      <c r="K1974" s="468" t="s">
        <v>31</v>
      </c>
      <c r="L1974" s="470" t="s">
        <v>194</v>
      </c>
      <c r="M1974" s="469" t="s">
        <v>32</v>
      </c>
      <c r="N1974" s="1249"/>
      <c r="O1974" s="1219"/>
    </row>
    <row r="1975" spans="1:15" ht="48" customHeight="1" thickBot="1">
      <c r="A1975" s="1138"/>
      <c r="B1975" s="417" t="s">
        <v>200</v>
      </c>
      <c r="C1975" s="1102" t="s">
        <v>62</v>
      </c>
      <c r="D1975" s="1103"/>
      <c r="E1975" s="441">
        <f>'Class-9'!$L$7</f>
        <v>10</v>
      </c>
      <c r="F1975" s="441">
        <f>'Class-9'!$M$7</f>
        <v>10</v>
      </c>
      <c r="G1975" s="442">
        <f>SUM(E1975:F1975)</f>
        <v>20</v>
      </c>
      <c r="H1975" s="441">
        <f>'Class-9'!$O$7</f>
        <v>24</v>
      </c>
      <c r="I1975" s="441">
        <f>'Class-9'!$P$7</f>
        <v>6</v>
      </c>
      <c r="J1975" s="442">
        <f>SUM(H1975:I1975)</f>
        <v>30</v>
      </c>
      <c r="K1975" s="441">
        <f>'Class-9'!$R$7</f>
        <v>40</v>
      </c>
      <c r="L1975" s="441">
        <f>'Class-9'!$S$7</f>
        <v>10</v>
      </c>
      <c r="M1975" s="442">
        <f>SUM(K1975:L1975)</f>
        <v>50</v>
      </c>
      <c r="N1975" s="441">
        <f>SUM(G1975,J1975,M1975)</f>
        <v>100</v>
      </c>
      <c r="O1975" s="1220"/>
    </row>
    <row r="1976" spans="1:15" ht="48" customHeight="1">
      <c r="A1976" s="1138"/>
      <c r="B1976" s="417" t="s">
        <v>200</v>
      </c>
      <c r="C1976" s="1104" t="str">
        <f>'Class-9'!$L$3</f>
        <v>HINDI</v>
      </c>
      <c r="D1976" s="1105"/>
      <c r="E1976" s="443">
        <f>IF($J1964="TC",0,IF($J1964="Nso",0,VLOOKUP($A1961,'Class-9'!$B$9:$FL$108,11,0)))</f>
        <v>0</v>
      </c>
      <c r="F1976" s="443">
        <f>IF($J1964="TC",0,IF($J1964="Nso",0,VLOOKUP($A1961,'Class-9'!$B$9:$FL$108,12,0)))</f>
        <v>0</v>
      </c>
      <c r="G1976" s="444">
        <f t="shared" ref="G1976:G1983" si="196">SUM(E1976:F1976)</f>
        <v>0</v>
      </c>
      <c r="H1976" s="443">
        <f>IF($J1964="TC",0,IF($J1964="Nso",0,VLOOKUP($A1961,'Class-9'!$B$9:$FL$108,14,0)))</f>
        <v>0</v>
      </c>
      <c r="I1976" s="443">
        <f>IF($J1964="TC",0,IF($J1964="Nso",0,VLOOKUP($A1961,'Class-9'!$B$9:$FL$108,15,0)))</f>
        <v>0</v>
      </c>
      <c r="J1976" s="444">
        <f t="shared" ref="J1976:J1983" si="197">SUM(H1976:I1976)</f>
        <v>0</v>
      </c>
      <c r="K1976" s="443">
        <f>IF($J1964="TC",0,IF($J1964="Nso",0,VLOOKUP($A1961,'Class-9'!$B$9:$FL$108,17,0)))</f>
        <v>0</v>
      </c>
      <c r="L1976" s="443">
        <f>IF($J1964="Nso",0,VLOOKUP($A1961,'Class-9'!$B$9:$FL$108,18,0))</f>
        <v>0</v>
      </c>
      <c r="M1976" s="444">
        <f t="shared" ref="M1976:M1983" si="198">SUM(K1976:L1976)</f>
        <v>0</v>
      </c>
      <c r="N1976" s="443">
        <f t="shared" ref="N1976:N1983" si="199">SUM(G1976,J1976,M1976)</f>
        <v>0</v>
      </c>
      <c r="O1976" s="457" t="str">
        <f>IF($J1964="TC",0,IF($J1964="Nso",0,VLOOKUP($A1961,'Class-9'!$B$9:$FL$108,24,0)))</f>
        <v/>
      </c>
    </row>
    <row r="1977" spans="1:15" ht="48" customHeight="1" thickBot="1">
      <c r="A1977" s="1138"/>
      <c r="B1977" s="417" t="s">
        <v>200</v>
      </c>
      <c r="C1977" s="1106" t="str">
        <f>'Class-9'!$Z$3</f>
        <v>ENGLISH</v>
      </c>
      <c r="D1977" s="1107"/>
      <c r="E1977" s="445">
        <f>IF($J1964="TC",0,IF($J1964="Nso",0,VLOOKUP($A1961,'Class-9'!$B$9:$FL$108,25,0)))</f>
        <v>0</v>
      </c>
      <c r="F1977" s="445">
        <f>IF($J1964="TC",0,IF($J1964="Nso",0,VLOOKUP($A1961,'Class-9'!$B$9:$FL$108,26,0)))</f>
        <v>0</v>
      </c>
      <c r="G1977" s="446">
        <f t="shared" si="196"/>
        <v>0</v>
      </c>
      <c r="H1977" s="447">
        <f>IF($J1964="TC",0,IF($J1964="Nso",0,VLOOKUP($A1961,'Class-9'!$B$9:$FL$108,28,0)))</f>
        <v>0</v>
      </c>
      <c r="I1977" s="445">
        <f>IF($J1964="TC",0,IF($J1964="Nso",0,VLOOKUP($A1961,'Class-9'!$B$9:$FL$108,29,0)))</f>
        <v>0</v>
      </c>
      <c r="J1977" s="446">
        <f t="shared" si="197"/>
        <v>0</v>
      </c>
      <c r="K1977" s="445">
        <f>IF($J1964="TC",0,IF($J1964="Nso",0,VLOOKUP($A1961,'Class-9'!$B$9:$FL$108,31,0)))</f>
        <v>0</v>
      </c>
      <c r="L1977" s="445">
        <f>IF($J1964="Nso",0,VLOOKUP($A1961,'Class-9'!$B$9:$FL$108,32,0))</f>
        <v>0</v>
      </c>
      <c r="M1977" s="446">
        <f t="shared" si="198"/>
        <v>0</v>
      </c>
      <c r="N1977" s="445">
        <f t="shared" si="199"/>
        <v>0</v>
      </c>
      <c r="O1977" s="458" t="str">
        <f>IF($J1964="TC",0,IF($J1964="Nso",0,VLOOKUP($A1961,'Class-9'!$B$9:$FL$108,38,0)))</f>
        <v/>
      </c>
    </row>
    <row r="1978" spans="1:15" ht="48" customHeight="1" thickBot="1">
      <c r="A1978" s="1138"/>
      <c r="B1978" s="417" t="s">
        <v>200</v>
      </c>
      <c r="C1978" s="1108" t="s">
        <v>62</v>
      </c>
      <c r="D1978" s="1109"/>
      <c r="E1978" s="448">
        <f>'Class-9'!$AN$7</f>
        <v>20</v>
      </c>
      <c r="F1978" s="448">
        <f>'Class-9'!$AO$7</f>
        <v>20</v>
      </c>
      <c r="G1978" s="449">
        <f t="shared" si="196"/>
        <v>40</v>
      </c>
      <c r="H1978" s="448">
        <f>'Class-9'!$AQ$7</f>
        <v>48</v>
      </c>
      <c r="I1978" s="448">
        <f>'Class-9'!$AR$7</f>
        <v>12</v>
      </c>
      <c r="J1978" s="449">
        <f t="shared" si="197"/>
        <v>60</v>
      </c>
      <c r="K1978" s="448">
        <f>'Class-9'!$AT$7</f>
        <v>80</v>
      </c>
      <c r="L1978" s="448">
        <f>'Class-9'!$AU$7</f>
        <v>20</v>
      </c>
      <c r="M1978" s="449">
        <f t="shared" si="198"/>
        <v>100</v>
      </c>
      <c r="N1978" s="448">
        <f t="shared" si="199"/>
        <v>200</v>
      </c>
      <c r="O1978" s="427" t="s">
        <v>201</v>
      </c>
    </row>
    <row r="1979" spans="1:15" ht="48" customHeight="1">
      <c r="A1979" s="1138"/>
      <c r="B1979" s="417" t="s">
        <v>200</v>
      </c>
      <c r="C1979" s="1110" t="str">
        <f>'Class-9'!$AN$3</f>
        <v>SANSKRIT-I</v>
      </c>
      <c r="D1979" s="1111"/>
      <c r="E1979" s="443">
        <f>IF($J1964="TC",0,IF($J1964="Nso",0,VLOOKUP($A1961,'Class-9'!$B$9:$FL$108,39,0)))</f>
        <v>0</v>
      </c>
      <c r="F1979" s="443">
        <f>IF($J1964="TC",0,IF($J1964="TC",0,IF($J1964="Nso",0,VLOOKUP($A1961,'Class-9'!$B$9:$FL$108,40,0))))</f>
        <v>0</v>
      </c>
      <c r="G1979" s="450">
        <f t="shared" si="196"/>
        <v>0</v>
      </c>
      <c r="H1979" s="451">
        <f>IF($J1964="TC",0,IF($J1964="Nso",0,VLOOKUP($A1961,'Class-9'!$B$9:$FL$108,42,0)))</f>
        <v>0</v>
      </c>
      <c r="I1979" s="443">
        <f>IF($J1964="TC",0,IF($J1964="Nso",0,VLOOKUP($A1961,'Class-9'!$B$9:$FL$108,43,0)))</f>
        <v>0</v>
      </c>
      <c r="J1979" s="450">
        <f t="shared" si="197"/>
        <v>0</v>
      </c>
      <c r="K1979" s="443">
        <f>IF($J1964="TC",0,IF($J1964="Nso",0,VLOOKUP($A1961,'Class-9'!$B$9:$FL$108,45,0)))</f>
        <v>0</v>
      </c>
      <c r="L1979" s="443">
        <f>IF($J1964="Nso",0,VLOOKUP($A1961,'Class-9'!$B$9:$FL$108,46,0))</f>
        <v>0</v>
      </c>
      <c r="M1979" s="450">
        <f t="shared" si="198"/>
        <v>0</v>
      </c>
      <c r="N1979" s="443">
        <f t="shared" si="199"/>
        <v>0</v>
      </c>
      <c r="O1979" s="457" t="str">
        <f>IF($J1964="TC",0,IF($J1964="Nso",0,VLOOKUP($A1961,'Class-9'!$B$9:$FL$108,52,0)))</f>
        <v/>
      </c>
    </row>
    <row r="1980" spans="1:15" ht="48" customHeight="1">
      <c r="A1980" s="1138"/>
      <c r="B1980" s="417" t="s">
        <v>200</v>
      </c>
      <c r="C1980" s="1112" t="str">
        <f>'Class-9'!$BB$3</f>
        <v>SANSKRIT-II</v>
      </c>
      <c r="D1980" s="1113"/>
      <c r="E1980" s="443">
        <f>IF($J1964="TC",0,IF($J1964="Nso",0,VLOOKUP($A1961,'Class-9'!$B$9:$FL$108,53,0)))</f>
        <v>0</v>
      </c>
      <c r="F1980" s="443">
        <f>IF($J1964="TC",0,IF($J1964="Nso",0,VLOOKUP($A1961,'Class-9'!$B$9:$FL$108,54,0)))</f>
        <v>0</v>
      </c>
      <c r="G1980" s="452">
        <f t="shared" si="196"/>
        <v>0</v>
      </c>
      <c r="H1980" s="453">
        <f>IF($J1964="TC",0,IF($J1964="Nso",0,VLOOKUP($A1961,'Class-9'!$B$9:$FL$108,56,0)))</f>
        <v>0</v>
      </c>
      <c r="I1980" s="443">
        <f>IF($J1964="TC",0,IF($J1964="Nso",0,VLOOKUP($A1961,'Class-9'!$B$9:$FL$108,57,0)))</f>
        <v>0</v>
      </c>
      <c r="J1980" s="452">
        <f t="shared" si="197"/>
        <v>0</v>
      </c>
      <c r="K1980" s="443">
        <f>IF($J1964="TC",0,IF($J1964="Nso",0,VLOOKUP($A1961,'Class-9'!$B$9:$FL$108,59,0)))</f>
        <v>0</v>
      </c>
      <c r="L1980" s="443">
        <f>IF($J1964="Nso",0,VLOOKUP($A1961,'Class-9'!$B$9:$FL$108,60,0))</f>
        <v>0</v>
      </c>
      <c r="M1980" s="452">
        <f t="shared" si="198"/>
        <v>0</v>
      </c>
      <c r="N1980" s="443">
        <f t="shared" si="199"/>
        <v>0</v>
      </c>
      <c r="O1980" s="457" t="str">
        <f>IF($J1964="TC",0,IF($J1964="Nso",0,VLOOKUP($A1961,'Class-9'!$B$9:$FL$108,66,0)))</f>
        <v/>
      </c>
    </row>
    <row r="1981" spans="1:15" ht="48" customHeight="1">
      <c r="A1981" s="1138"/>
      <c r="B1981" s="417" t="s">
        <v>200</v>
      </c>
      <c r="C1981" s="1112" t="str">
        <f>'Class-9'!$BP$3</f>
        <v>MATHEMATICS</v>
      </c>
      <c r="D1981" s="1113"/>
      <c r="E1981" s="443">
        <f>IF($J1964="TC",0,IF($J1964="Nso",0,VLOOKUP($A1961,'Class-9'!$B$9:$FL$108,67,0)))</f>
        <v>0</v>
      </c>
      <c r="F1981" s="443">
        <f>IF($J1964="TC",0,IF($J1964="Nso",0,VLOOKUP($A1961,'Class-9'!$B$9:$FL$108,68,0)))</f>
        <v>0</v>
      </c>
      <c r="G1981" s="452">
        <f t="shared" si="196"/>
        <v>0</v>
      </c>
      <c r="H1981" s="453">
        <f>IF($J1964="TC",0,IF($J1964="Nso",0,VLOOKUP($A1961,'Class-9'!$B$9:$FL$108,70,0)))</f>
        <v>0</v>
      </c>
      <c r="I1981" s="443">
        <f>IF($J1964="TC",0,IF($J1964="Nso",0,VLOOKUP($A1961,'Class-9'!$B$9:$FL$108,71,0)))</f>
        <v>0</v>
      </c>
      <c r="J1981" s="452">
        <f t="shared" si="197"/>
        <v>0</v>
      </c>
      <c r="K1981" s="443">
        <f>IF($J1964="TC",0,IF($J1964="Nso",0,VLOOKUP($A1961,'Class-9'!$B$9:$FL$108,73,0)))</f>
        <v>0</v>
      </c>
      <c r="L1981" s="443">
        <f>IF($J1964="Nso",0,VLOOKUP($A1961,'Class-9'!$B$9:$FL$108,74,0))</f>
        <v>0</v>
      </c>
      <c r="M1981" s="452">
        <f t="shared" si="198"/>
        <v>0</v>
      </c>
      <c r="N1981" s="443">
        <f t="shared" si="199"/>
        <v>0</v>
      </c>
      <c r="O1981" s="457" t="str">
        <f>IF($J1964="TC",0,IF($J1964="Nso",0,VLOOKUP($A1961,'Class-9'!$B$9:$FL$108,80,0)))</f>
        <v/>
      </c>
    </row>
    <row r="1982" spans="1:15" ht="48" customHeight="1">
      <c r="A1982" s="1138"/>
      <c r="B1982" s="417" t="s">
        <v>200</v>
      </c>
      <c r="C1982" s="1114" t="str">
        <f>'Class-9'!$CD$3</f>
        <v>SCIENCE</v>
      </c>
      <c r="D1982" s="1115"/>
      <c r="E1982" s="454">
        <f>IF($J1964="TC",0,IF($J1964="Nso",0,VLOOKUP($A1961,'Class-9'!$B$9:$FL$108,81,0)))</f>
        <v>0</v>
      </c>
      <c r="F1982" s="454">
        <f>IF($J1964="TC",0,IF($J1964="Nso",0,VLOOKUP($A1961,'Class-9'!$B$9:$FL$108,82,0)))</f>
        <v>0</v>
      </c>
      <c r="G1982" s="455">
        <f t="shared" si="196"/>
        <v>0</v>
      </c>
      <c r="H1982" s="456">
        <f>IF($J1964="TC",0,IF($J1964="Nso",0,VLOOKUP($A1961,'Class-9'!$B$9:$FL$108,84,0)))</f>
        <v>0</v>
      </c>
      <c r="I1982" s="454">
        <f>IF($J1964="TC",0,IF($J1964="Nso",0,VLOOKUP($A1961,'Class-9'!$B$9:$FL$108,85,0)))</f>
        <v>0</v>
      </c>
      <c r="J1982" s="455">
        <f t="shared" si="197"/>
        <v>0</v>
      </c>
      <c r="K1982" s="454">
        <f>IF($J1964="TC",0,IF($J1964="Nso",0,VLOOKUP($A1961,'Class-9'!$B$9:$FL$108,87,0)))</f>
        <v>0</v>
      </c>
      <c r="L1982" s="454">
        <f>IF($J1964="Nso",0,VLOOKUP($A1961,'Class-9'!$B$9:$FL$108,88,0))</f>
        <v>0</v>
      </c>
      <c r="M1982" s="455">
        <f t="shared" si="198"/>
        <v>0</v>
      </c>
      <c r="N1982" s="454">
        <f t="shared" si="199"/>
        <v>0</v>
      </c>
      <c r="O1982" s="459" t="str">
        <f>IF($J1964="TC",0,IF($J1964="Nso",0,VLOOKUP($A1961,'Class-9'!$B$9:$FL$108,94,0)))</f>
        <v/>
      </c>
    </row>
    <row r="1983" spans="1:15" ht="48" customHeight="1" thickBot="1">
      <c r="A1983" s="1138"/>
      <c r="B1983" s="417" t="s">
        <v>200</v>
      </c>
      <c r="C1983" s="1114" t="str">
        <f>'Class-9'!$CR$3</f>
        <v>SOCIAL SCIENCE</v>
      </c>
      <c r="D1983" s="1115"/>
      <c r="E1983" s="454">
        <f>IF($J1965="TC",0,IF($J1964="Nso",0,VLOOKUP($A1961,'Class-9'!$B$9:$FL$108,95,0)))</f>
        <v>0</v>
      </c>
      <c r="F1983" s="454">
        <f>IF($J1965="TC",0,IF($J1964="Nso",0,VLOOKUP($A1961,'Class-9'!$B$9:$FL$108,96,0)))</f>
        <v>0</v>
      </c>
      <c r="G1983" s="455">
        <f t="shared" si="196"/>
        <v>0</v>
      </c>
      <c r="H1983" s="456">
        <f>IF($J1965="TC",0,IF($J1964="Nso",0,VLOOKUP($A1961,'Class-9'!$B$9:$FL$108,98,0)))</f>
        <v>0</v>
      </c>
      <c r="I1983" s="454">
        <f>IF($J1965="TC",0,IF($J1964="Nso",0,VLOOKUP($A1961,'Class-9'!$B$9:$FL$108,99,0)))</f>
        <v>0</v>
      </c>
      <c r="J1983" s="455">
        <f t="shared" si="197"/>
        <v>0</v>
      </c>
      <c r="K1983" s="454">
        <f>IF($J1965="TC",0,IF($J1964="Nso",0,VLOOKUP($A1961,'Class-9'!$B$9:$FL$108,101,0)))</f>
        <v>0</v>
      </c>
      <c r="L1983" s="454">
        <f>IF($J1965="Nso",0,VLOOKUP($A1961,'Class-9'!$B$9:$FL$108,102,0))</f>
        <v>0</v>
      </c>
      <c r="M1983" s="455">
        <f t="shared" si="198"/>
        <v>0</v>
      </c>
      <c r="N1983" s="454">
        <f t="shared" si="199"/>
        <v>0</v>
      </c>
      <c r="O1983" s="459" t="str">
        <f>IF($J1965="TC",0,IF($J1964="Nso",0,VLOOKUP($A1961,'Class-9'!$B$9:$FL$108,108,0)))</f>
        <v/>
      </c>
    </row>
    <row r="1984" spans="1:15" ht="33.75" customHeight="1">
      <c r="A1984" s="1138"/>
      <c r="B1984" s="417" t="s">
        <v>200</v>
      </c>
      <c r="C1984" s="1116" t="s">
        <v>89</v>
      </c>
      <c r="D1984" s="1117"/>
      <c r="E1984" s="1118"/>
      <c r="F1984" s="1122" t="s">
        <v>90</v>
      </c>
      <c r="G1984" s="1123"/>
      <c r="H1984" s="1124" t="s">
        <v>91</v>
      </c>
      <c r="I1984" s="1125"/>
      <c r="J1984" s="1126" t="s">
        <v>47</v>
      </c>
      <c r="K1984" s="1127"/>
      <c r="L1984" s="415" t="s">
        <v>111</v>
      </c>
      <c r="M1984" s="1221" t="s">
        <v>45</v>
      </c>
      <c r="N1984" s="1222"/>
      <c r="O1984" s="416" t="s">
        <v>49</v>
      </c>
    </row>
    <row r="1985" spans="1:15" ht="33.75" customHeight="1" thickBot="1">
      <c r="A1985" s="1138"/>
      <c r="B1985" s="417" t="s">
        <v>200</v>
      </c>
      <c r="C1985" s="1119"/>
      <c r="D1985" s="1120"/>
      <c r="E1985" s="1121"/>
      <c r="F1985" s="1130">
        <f>IF($J1964="TC",0,IF($J1964="Nso",0,VLOOKUP($A1961,'Class-9'!$B$9:$FL$108,160,0)))</f>
        <v>0</v>
      </c>
      <c r="G1985" s="1131"/>
      <c r="H1985" s="1130">
        <f>IF($J1964="TC",0,IF($J1964="Nso",0,VLOOKUP($A1961,'Class-9'!$B$9:$FL$108,161,0)))</f>
        <v>0</v>
      </c>
      <c r="I1985" s="1131"/>
      <c r="J1985" s="1132">
        <f>IF($J1964="TC",0,IF($J1964="Nso",0,VLOOKUP($A1961,'Class-9'!$B$9:$FL$108,162,0)))</f>
        <v>0</v>
      </c>
      <c r="K1985" s="1133"/>
      <c r="L1985" s="259" t="str">
        <f>IF($J1964="TC",0,IF($J1964="Nso",0,VLOOKUP($A1961,'Class-9'!$B$9:$FL$108,163,0)))</f>
        <v/>
      </c>
      <c r="M1985" s="1223" t="str">
        <f>IF($J1964="TC","TC",IF($J1964="Nso","NSO",VLOOKUP($A1961,'Class-9'!$B$9:$FL$108,164,0)))</f>
        <v/>
      </c>
      <c r="N1985" s="1224"/>
      <c r="O1985" s="462" t="str">
        <f>IF($J1964="Nso",0,VLOOKUP($A1961,'Class-9'!$B$9:$FL$108,166,0))</f>
        <v/>
      </c>
    </row>
    <row r="1986" spans="1:15" ht="33.75" customHeight="1">
      <c r="A1986" s="1138"/>
      <c r="B1986" s="417" t="s">
        <v>200</v>
      </c>
      <c r="C1986" s="1061" t="s">
        <v>64</v>
      </c>
      <c r="D1986" s="1062"/>
      <c r="E1986" s="1062"/>
      <c r="F1986" s="1062"/>
      <c r="G1986" s="1062"/>
      <c r="H1986" s="1063"/>
      <c r="I1986" s="1064" t="s">
        <v>65</v>
      </c>
      <c r="J1986" s="1065"/>
      <c r="K1986" s="1065"/>
      <c r="L1986" s="460">
        <f>VLOOKUP($A1961,'Class-9'!$B$9:$FL$108,157,0)</f>
        <v>0</v>
      </c>
      <c r="M1986" s="1066" t="s">
        <v>121</v>
      </c>
      <c r="N1986" s="1067"/>
      <c r="O1986" s="1068"/>
    </row>
    <row r="1987" spans="1:15" ht="33.75" customHeight="1" thickBot="1">
      <c r="A1987" s="1138"/>
      <c r="B1987" s="417" t="s">
        <v>200</v>
      </c>
      <c r="C1987" s="1069" t="s">
        <v>60</v>
      </c>
      <c r="D1987" s="1070"/>
      <c r="E1987" s="1070"/>
      <c r="F1987" s="1071" t="s">
        <v>192</v>
      </c>
      <c r="G1987" s="1071"/>
      <c r="H1987" s="260" t="s">
        <v>53</v>
      </c>
      <c r="I1987" s="1072" t="s">
        <v>66</v>
      </c>
      <c r="J1987" s="1073"/>
      <c r="K1987" s="1073"/>
      <c r="L1987" s="461">
        <f>VLOOKUP($A1961,'Class-9'!$B$9:$FL$108,158,0)</f>
        <v>0</v>
      </c>
      <c r="M1987" s="1074" t="str">
        <f>IF($J1964="TC",0,IF($J1964="Nso",0,VLOOKUP($A1961,'Class-9'!$B$9:$FL$108,159,0)))</f>
        <v/>
      </c>
      <c r="N1987" s="1075"/>
      <c r="O1987" s="1076"/>
    </row>
    <row r="1988" spans="1:15" ht="33.75" customHeight="1">
      <c r="A1988" s="1138"/>
      <c r="B1988" s="417" t="s">
        <v>200</v>
      </c>
      <c r="C1988" s="1069"/>
      <c r="D1988" s="1070"/>
      <c r="E1988" s="1070"/>
      <c r="F1988" s="1071"/>
      <c r="G1988" s="1071"/>
      <c r="H1988" s="261" t="s">
        <v>119</v>
      </c>
      <c r="I1988" s="1077" t="s">
        <v>67</v>
      </c>
      <c r="J1988" s="1078"/>
      <c r="K1988" s="1078"/>
      <c r="L1988" s="1079">
        <f>IF($J1964="TC","Transferred",IF($J1964="Nso","NameSeparated",VLOOKUP($A1961,'Class-9'!$B$9:$FL$108,167,0)))</f>
        <v>0</v>
      </c>
      <c r="M1988" s="1079"/>
      <c r="N1988" s="1079"/>
      <c r="O1988" s="1080"/>
    </row>
    <row r="1989" spans="1:15" ht="33.75" customHeight="1">
      <c r="A1989" s="1138"/>
      <c r="B1989" s="417" t="s">
        <v>200</v>
      </c>
      <c r="C1989" s="1081" t="str">
        <f>'Class-9'!$DF$3</f>
        <v>Foundation Of Information Tech.</v>
      </c>
      <c r="D1989" s="1082"/>
      <c r="E1989" s="1083"/>
      <c r="F1989" s="1217" t="str">
        <f>IF($J1964="TC",0,IF($J1964="Nso",0,VLOOKUP($A1961,'Class-9'!$B$9:$GP$108,185,0)))</f>
        <v>0/200</v>
      </c>
      <c r="G1989" s="1217"/>
      <c r="H1989" s="463" t="str">
        <f>IF($J1964="TC",0,IF($J1964="Nso",0,VLOOKUP($A1961,'Class-9'!$B$9:$GP$108,120,0)))</f>
        <v/>
      </c>
      <c r="I1989" s="1085" t="s">
        <v>79</v>
      </c>
      <c r="J1989" s="1086"/>
      <c r="K1989" s="1086"/>
      <c r="L1989" s="1087">
        <f>'Class-9'!$T$2</f>
        <v>44676</v>
      </c>
      <c r="M1989" s="1088"/>
      <c r="N1989" s="1088"/>
      <c r="O1989" s="1089"/>
    </row>
    <row r="1990" spans="1:15" ht="33.75" customHeight="1">
      <c r="A1990" s="1138"/>
      <c r="B1990" s="417" t="s">
        <v>200</v>
      </c>
      <c r="C1990" s="1090" t="str">
        <f>'Class-9'!$DR$3</f>
        <v>Health &amp; Phy. Edu.</v>
      </c>
      <c r="D1990" s="1084"/>
      <c r="E1990" s="1084"/>
      <c r="F1990" s="1207" t="str">
        <f>IF($J1964="TC",0,IF($J1964="Nso",0,VLOOKUP($A1961,'Class-9'!$B$9:$GP$108,189,0)))</f>
        <v>0/200</v>
      </c>
      <c r="G1990" s="1208"/>
      <c r="H1990" s="463" t="str">
        <f>IF($J1964="TC",0,IF($J1964="Nso",0,VLOOKUP($A1961,'Class-9'!$B$9:$GP$108,132,0)))</f>
        <v/>
      </c>
      <c r="I1990" s="1091"/>
      <c r="J1990" s="1092"/>
      <c r="K1990" s="1092"/>
      <c r="L1990" s="1092"/>
      <c r="M1990" s="1092"/>
      <c r="N1990" s="1092"/>
      <c r="O1990" s="1093"/>
    </row>
    <row r="1991" spans="1:15" ht="33.75" customHeight="1">
      <c r="A1991" s="1138"/>
      <c r="B1991" s="417" t="s">
        <v>200</v>
      </c>
      <c r="C1991" s="1028" t="str">
        <f>'Class-9'!$ED$3</f>
        <v>S.U.P.W.</v>
      </c>
      <c r="D1991" s="1029"/>
      <c r="E1991" s="1029"/>
      <c r="F1991" s="1207" t="str">
        <f>IF($J1964="TC",0,IF($J1964="Nso",0,VLOOKUP($A1961,'Class-9'!$B$9:$GP$108,193,0)))</f>
        <v>0/100</v>
      </c>
      <c r="G1991" s="1208"/>
      <c r="H1991" s="463" t="str">
        <f>IF($J1964="TC",0,IF($J1964="Nso",0,VLOOKUP($A1961,'Class-9'!$B$9:$GP$108,138,0)))</f>
        <v/>
      </c>
      <c r="I1991" s="1094"/>
      <c r="J1991" s="1095"/>
      <c r="K1991" s="1095"/>
      <c r="L1991" s="1095"/>
      <c r="M1991" s="1095"/>
      <c r="N1991" s="1095"/>
      <c r="O1991" s="1096"/>
    </row>
    <row r="1992" spans="1:15" ht="33.75" customHeight="1">
      <c r="A1992" s="1138"/>
      <c r="B1992" s="417" t="s">
        <v>200</v>
      </c>
      <c r="C1992" s="1028" t="str">
        <f>'Class-9'!$EJ$3</f>
        <v>ART EDUCATION</v>
      </c>
      <c r="D1992" s="1029"/>
      <c r="E1992" s="1029"/>
      <c r="F1992" s="1207" t="str">
        <f>IF($J1963="TC",0,IF($J1963="Nso",0,VLOOKUP($A1961,'Class-9'!$B$9:$GP$108,197,0)))</f>
        <v>0/100</v>
      </c>
      <c r="G1992" s="1208"/>
      <c r="H1992" s="463" t="str">
        <f>IF($J1963="TC",0,IF($J1963="Nso",0,VLOOKUP($A1961,'Class-9'!$B$9:$GP$108,144,0)))</f>
        <v/>
      </c>
      <c r="I1992" s="1032" t="s">
        <v>92</v>
      </c>
      <c r="J1992" s="1033"/>
      <c r="K1992" s="1033"/>
      <c r="L1992" s="1033"/>
      <c r="M1992" s="1033"/>
      <c r="N1992" s="1033"/>
      <c r="O1992" s="1034"/>
    </row>
    <row r="1993" spans="1:15" ht="33.75" customHeight="1" thickBot="1">
      <c r="A1993" s="1138"/>
      <c r="B1993" s="417" t="s">
        <v>200</v>
      </c>
      <c r="C1993" s="1035" t="str">
        <f>'Class-9'!$EP$3</f>
        <v>H &amp; C RAJ</v>
      </c>
      <c r="D1993" s="1036"/>
      <c r="E1993" s="1036"/>
      <c r="F1993" s="1209" t="str">
        <f>IF($J1964="TC",0,IF($J1964="Nso",0,VLOOKUP($A1961,'Class-9'!$B$9:$GU$108,201,0)))</f>
        <v>0/200</v>
      </c>
      <c r="G1993" s="1210"/>
      <c r="H1993" s="464" t="str">
        <f>IF($J1964="TC",0,IF($J1964="Nso",0,VLOOKUP($A1961,'Class-9'!$B$9:$GU$108,156,0)))</f>
        <v/>
      </c>
      <c r="I1993" s="1032" t="s">
        <v>73</v>
      </c>
      <c r="J1993" s="1033"/>
      <c r="K1993" s="1033"/>
      <c r="L1993" s="1033"/>
      <c r="M1993" s="1033"/>
      <c r="N1993" s="1033"/>
      <c r="O1993" s="1034"/>
    </row>
    <row r="1994" spans="1:15" ht="33.75" customHeight="1">
      <c r="A1994" s="1138"/>
      <c r="B1994" s="417" t="s">
        <v>200</v>
      </c>
      <c r="C1994" s="1046" t="s">
        <v>204</v>
      </c>
      <c r="D1994" s="1047"/>
      <c r="E1994" s="1048"/>
      <c r="F1994" s="1211" t="s">
        <v>205</v>
      </c>
      <c r="G1994" s="1212"/>
      <c r="H1994" s="465" t="s">
        <v>34</v>
      </c>
      <c r="I1994" s="1039" t="s">
        <v>74</v>
      </c>
      <c r="J1994" s="1033"/>
      <c r="K1994" s="1033"/>
      <c r="L1994" s="1033"/>
      <c r="M1994" s="1033"/>
      <c r="N1994" s="1033"/>
      <c r="O1994" s="1034"/>
    </row>
    <row r="1995" spans="1:15" ht="33.75" customHeight="1">
      <c r="A1995" s="1138"/>
      <c r="B1995" s="417" t="s">
        <v>200</v>
      </c>
      <c r="C1995" s="1049"/>
      <c r="D1995" s="1050"/>
      <c r="E1995" s="1051"/>
      <c r="F1995" s="1213" t="s">
        <v>206</v>
      </c>
      <c r="G1995" s="1214"/>
      <c r="H1995" s="466" t="s">
        <v>203</v>
      </c>
      <c r="I1995" s="1040" t="s">
        <v>75</v>
      </c>
      <c r="J1995" s="1041"/>
      <c r="K1995" s="1041"/>
      <c r="L1995" s="1041"/>
      <c r="M1995" s="1041"/>
      <c r="N1995" s="1041"/>
      <c r="O1995" s="1042"/>
    </row>
    <row r="1996" spans="1:15" ht="33.75" customHeight="1">
      <c r="A1996" s="1138"/>
      <c r="B1996" s="417" t="s">
        <v>200</v>
      </c>
      <c r="C1996" s="1049"/>
      <c r="D1996" s="1050"/>
      <c r="E1996" s="1051"/>
      <c r="F1996" s="1213" t="s">
        <v>210</v>
      </c>
      <c r="G1996" s="1214"/>
      <c r="H1996" s="466" t="s">
        <v>68</v>
      </c>
      <c r="I1996" s="1043"/>
      <c r="J1996" s="1044"/>
      <c r="K1996" s="1044"/>
      <c r="L1996" s="1044"/>
      <c r="M1996" s="1044"/>
      <c r="N1996" s="1044"/>
      <c r="O1996" s="1045"/>
    </row>
    <row r="1997" spans="1:15" ht="33.75" customHeight="1">
      <c r="A1997" s="1138"/>
      <c r="B1997" s="417" t="s">
        <v>200</v>
      </c>
      <c r="C1997" s="1049"/>
      <c r="D1997" s="1050"/>
      <c r="E1997" s="1051"/>
      <c r="F1997" s="1213" t="s">
        <v>211</v>
      </c>
      <c r="G1997" s="1214"/>
      <c r="H1997" s="466" t="s">
        <v>69</v>
      </c>
      <c r="I1997" s="1043"/>
      <c r="J1997" s="1044"/>
      <c r="K1997" s="1044"/>
      <c r="L1997" s="1044"/>
      <c r="M1997" s="1044"/>
      <c r="N1997" s="1044"/>
      <c r="O1997" s="1045"/>
    </row>
    <row r="1998" spans="1:15" ht="33.75" customHeight="1">
      <c r="A1998" s="1138"/>
      <c r="B1998" s="417" t="s">
        <v>200</v>
      </c>
      <c r="C1998" s="1049"/>
      <c r="D1998" s="1050"/>
      <c r="E1998" s="1051"/>
      <c r="F1998" s="1213" t="s">
        <v>120</v>
      </c>
      <c r="G1998" s="1214"/>
      <c r="H1998" s="466" t="s">
        <v>71</v>
      </c>
      <c r="I1998" s="1022" t="s">
        <v>93</v>
      </c>
      <c r="J1998" s="1023"/>
      <c r="K1998" s="1023"/>
      <c r="L1998" s="1023"/>
      <c r="M1998" s="1023"/>
      <c r="N1998" s="1023"/>
      <c r="O1998" s="1024"/>
    </row>
    <row r="1999" spans="1:15" ht="33.75" customHeight="1" thickBot="1">
      <c r="A1999" s="1138"/>
      <c r="B1999" s="418" t="s">
        <v>200</v>
      </c>
      <c r="C1999" s="1052"/>
      <c r="D1999" s="1053"/>
      <c r="E1999" s="1054"/>
      <c r="F1999" s="1215" t="s">
        <v>208</v>
      </c>
      <c r="G1999" s="1216"/>
      <c r="H1999" s="467" t="s">
        <v>70</v>
      </c>
      <c r="I1999" s="1025"/>
      <c r="J1999" s="1026"/>
      <c r="K1999" s="1026"/>
      <c r="L1999" s="1026"/>
      <c r="M1999" s="1026"/>
      <c r="N1999" s="1026"/>
      <c r="O1999" s="1027"/>
    </row>
    <row r="2000" spans="1:15" ht="121.5" customHeight="1" thickTop="1">
      <c r="A2000" s="437" t="s">
        <v>191</v>
      </c>
    </row>
    <row r="2001" spans="1:16" ht="24.75" customHeight="1" thickBot="1">
      <c r="A2001" s="471">
        <f>A1961+1</f>
        <v>51</v>
      </c>
      <c r="B2001" s="1137" t="s">
        <v>56</v>
      </c>
      <c r="C2001" s="1137"/>
      <c r="D2001" s="1137"/>
      <c r="E2001" s="1137"/>
      <c r="F2001" s="1137"/>
      <c r="G2001" s="1137"/>
      <c r="H2001" s="1137"/>
      <c r="I2001" s="1137"/>
      <c r="J2001" s="1137"/>
      <c r="K2001" s="1137"/>
      <c r="L2001" s="1137"/>
      <c r="M2001" s="1137"/>
      <c r="N2001" s="1137"/>
      <c r="O2001" s="1137"/>
    </row>
    <row r="2002" spans="1:16" s="430" customFormat="1" ht="66" customHeight="1" thickTop="1">
      <c r="A2002" s="1138"/>
      <c r="B2002" s="1139"/>
      <c r="C2002" s="1140"/>
      <c r="D2002" s="1225" t="str">
        <f>Master!$E$8</f>
        <v>Govt. Sr. Secondary School Raimalwada</v>
      </c>
      <c r="E2002" s="1226"/>
      <c r="F2002" s="1226"/>
      <c r="G2002" s="1226"/>
      <c r="H2002" s="1226"/>
      <c r="I2002" s="1226"/>
      <c r="J2002" s="1226"/>
      <c r="K2002" s="1226"/>
      <c r="L2002" s="1226"/>
      <c r="M2002" s="1226"/>
      <c r="N2002" s="1226"/>
      <c r="O2002" s="1227"/>
    </row>
    <row r="2003" spans="1:16" ht="26.25" customHeight="1" thickBot="1">
      <c r="A2003" s="1138"/>
      <c r="B2003" s="1141"/>
      <c r="C2003" s="1142"/>
      <c r="D2003" s="1146" t="str">
        <f>Master!$E$11</f>
        <v>P.S.-Bapini (Jodhpur)</v>
      </c>
      <c r="E2003" s="1147"/>
      <c r="F2003" s="1147"/>
      <c r="G2003" s="1147"/>
      <c r="H2003" s="1147"/>
      <c r="I2003" s="1147"/>
      <c r="J2003" s="1147"/>
      <c r="K2003" s="1147"/>
      <c r="L2003" s="1147"/>
      <c r="M2003" s="1147"/>
      <c r="N2003" s="1147"/>
      <c r="O2003" s="1148"/>
    </row>
    <row r="2004" spans="1:16" ht="21.75" customHeight="1">
      <c r="A2004" s="1138"/>
      <c r="B2004" s="262"/>
      <c r="C2004" s="1149" t="s">
        <v>183</v>
      </c>
      <c r="D2004" s="1150"/>
      <c r="E2004" s="1150"/>
      <c r="F2004" s="1150"/>
      <c r="G2004" s="1151"/>
      <c r="H2004" s="1158" t="s">
        <v>156</v>
      </c>
      <c r="I2004" s="1158"/>
      <c r="J2004" s="1161">
        <f>VLOOKUP($A2001,'Class-9'!$B$9:$K$108,6)</f>
        <v>0</v>
      </c>
      <c r="K2004" s="1162"/>
      <c r="L2004" s="1167" t="s">
        <v>76</v>
      </c>
      <c r="M2004" s="1168"/>
      <c r="N2004" s="1169" t="str">
        <f>Master!$E$14</f>
        <v>08151106901</v>
      </c>
      <c r="O2004" s="1170"/>
    </row>
    <row r="2005" spans="1:16" ht="21.75" customHeight="1">
      <c r="A2005" s="1138"/>
      <c r="B2005" s="37"/>
      <c r="C2005" s="1152"/>
      <c r="D2005" s="1153"/>
      <c r="E2005" s="1153"/>
      <c r="F2005" s="1153"/>
      <c r="G2005" s="1154"/>
      <c r="H2005" s="1159"/>
      <c r="I2005" s="1159"/>
      <c r="J2005" s="1163"/>
      <c r="K2005" s="1164"/>
      <c r="L2005" s="1171" t="s">
        <v>72</v>
      </c>
      <c r="M2005" s="1172"/>
      <c r="N2005" s="1172"/>
      <c r="O2005" s="1173"/>
      <c r="P2005" s="104" t="s">
        <v>191</v>
      </c>
    </row>
    <row r="2006" spans="1:16" ht="21.75" customHeight="1" thickBot="1">
      <c r="A2006" s="1138"/>
      <c r="B2006" s="37"/>
      <c r="C2006" s="1155"/>
      <c r="D2006" s="1156"/>
      <c r="E2006" s="1156"/>
      <c r="F2006" s="1156"/>
      <c r="G2006" s="1157"/>
      <c r="H2006" s="1160"/>
      <c r="I2006" s="1160"/>
      <c r="J2006" s="1165"/>
      <c r="K2006" s="1166"/>
      <c r="L2006" s="1174" t="s">
        <v>57</v>
      </c>
      <c r="M2006" s="1175"/>
      <c r="N2006" s="1176" t="str">
        <f>Master!$E$6</f>
        <v>2021-22</v>
      </c>
      <c r="O2006" s="1177"/>
    </row>
    <row r="2007" spans="1:16" ht="33.75" customHeight="1">
      <c r="A2007" s="1138"/>
      <c r="B2007" s="417" t="s">
        <v>200</v>
      </c>
      <c r="C2007" s="1228" t="s">
        <v>22</v>
      </c>
      <c r="D2007" s="1229"/>
      <c r="E2007" s="1229"/>
      <c r="F2007" s="1230"/>
      <c r="G2007" s="438" t="s">
        <v>181</v>
      </c>
      <c r="H2007" s="1231">
        <f>VLOOKUP($A2001,'Class-9'!$B$9:$FL$108,4,0)</f>
        <v>0</v>
      </c>
      <c r="I2007" s="1231"/>
      <c r="J2007" s="1231"/>
      <c r="K2007" s="1231"/>
      <c r="L2007" s="1231"/>
      <c r="M2007" s="1231"/>
      <c r="N2007" s="1231"/>
      <c r="O2007" s="1232"/>
    </row>
    <row r="2008" spans="1:16" ht="33.75" customHeight="1">
      <c r="A2008" s="1138"/>
      <c r="B2008" s="417" t="s">
        <v>200</v>
      </c>
      <c r="C2008" s="1233" t="s">
        <v>24</v>
      </c>
      <c r="D2008" s="1234"/>
      <c r="E2008" s="1234"/>
      <c r="F2008" s="1235"/>
      <c r="G2008" s="439" t="s">
        <v>181</v>
      </c>
      <c r="H2008" s="1236">
        <f>VLOOKUP($A2001,'Class-9'!$B$9:$FL$108,7,0)</f>
        <v>0</v>
      </c>
      <c r="I2008" s="1236"/>
      <c r="J2008" s="1236"/>
      <c r="K2008" s="1236"/>
      <c r="L2008" s="1236"/>
      <c r="M2008" s="1236"/>
      <c r="N2008" s="1236"/>
      <c r="O2008" s="1237"/>
    </row>
    <row r="2009" spans="1:16" ht="33.75" customHeight="1">
      <c r="A2009" s="1138"/>
      <c r="B2009" s="417" t="s">
        <v>200</v>
      </c>
      <c r="C2009" s="1233" t="s">
        <v>25</v>
      </c>
      <c r="D2009" s="1234"/>
      <c r="E2009" s="1234"/>
      <c r="F2009" s="1235"/>
      <c r="G2009" s="439" t="s">
        <v>181</v>
      </c>
      <c r="H2009" s="1236">
        <f>VLOOKUP($A2001,'Class-9'!$B$9:$FL$108,8,0)</f>
        <v>0</v>
      </c>
      <c r="I2009" s="1236"/>
      <c r="J2009" s="1236"/>
      <c r="K2009" s="1236"/>
      <c r="L2009" s="1236"/>
      <c r="M2009" s="1236"/>
      <c r="N2009" s="1236"/>
      <c r="O2009" s="1237"/>
    </row>
    <row r="2010" spans="1:16" ht="33.75" customHeight="1">
      <c r="A2010" s="1138"/>
      <c r="B2010" s="417" t="s">
        <v>200</v>
      </c>
      <c r="C2010" s="1233" t="s">
        <v>58</v>
      </c>
      <c r="D2010" s="1234"/>
      <c r="E2010" s="1234"/>
      <c r="F2010" s="1235"/>
      <c r="G2010" s="439" t="s">
        <v>181</v>
      </c>
      <c r="H2010" s="1236">
        <f>VLOOKUP($A2001,'Class-9'!$B$9:$FL$108,9,0)</f>
        <v>0</v>
      </c>
      <c r="I2010" s="1236"/>
      <c r="J2010" s="1236"/>
      <c r="K2010" s="1236"/>
      <c r="L2010" s="1236"/>
      <c r="M2010" s="1236"/>
      <c r="N2010" s="1236"/>
      <c r="O2010" s="1237"/>
    </row>
    <row r="2011" spans="1:16" ht="33.75" customHeight="1">
      <c r="A2011" s="1138"/>
      <c r="B2011" s="417" t="s">
        <v>200</v>
      </c>
      <c r="C2011" s="1233" t="s">
        <v>59</v>
      </c>
      <c r="D2011" s="1234"/>
      <c r="E2011" s="1234"/>
      <c r="F2011" s="1235"/>
      <c r="G2011" s="439" t="s">
        <v>181</v>
      </c>
      <c r="H2011" s="1238" t="str">
        <f>CONCATENATE('Class-9'!$G$4,'Class-9'!$J$4)</f>
        <v>9(A)</v>
      </c>
      <c r="I2011" s="1236"/>
      <c r="J2011" s="1236"/>
      <c r="K2011" s="1236"/>
      <c r="L2011" s="1236"/>
      <c r="M2011" s="1236"/>
      <c r="N2011" s="1236"/>
      <c r="O2011" s="1237"/>
    </row>
    <row r="2012" spans="1:16" ht="33.75" customHeight="1" thickBot="1">
      <c r="A2012" s="1138"/>
      <c r="B2012" s="417" t="s">
        <v>200</v>
      </c>
      <c r="C2012" s="1239" t="s">
        <v>27</v>
      </c>
      <c r="D2012" s="1240"/>
      <c r="E2012" s="1240"/>
      <c r="F2012" s="1241"/>
      <c r="G2012" s="440" t="s">
        <v>181</v>
      </c>
      <c r="H2012" s="1242">
        <f>VLOOKUP($A2001,'Class-9'!$B$9:$FL$108,10,0)</f>
        <v>0</v>
      </c>
      <c r="I2012" s="1242"/>
      <c r="J2012" s="1242"/>
      <c r="K2012" s="1242"/>
      <c r="L2012" s="1242"/>
      <c r="M2012" s="1242"/>
      <c r="N2012" s="1242"/>
      <c r="O2012" s="1243"/>
    </row>
    <row r="2013" spans="1:16" ht="33.75" customHeight="1">
      <c r="A2013" s="1138"/>
      <c r="B2013" s="417" t="s">
        <v>200</v>
      </c>
      <c r="C2013" s="1244" t="s">
        <v>60</v>
      </c>
      <c r="D2013" s="1245"/>
      <c r="E2013" s="1248" t="s">
        <v>81</v>
      </c>
      <c r="F2013" s="1248" t="s">
        <v>82</v>
      </c>
      <c r="G2013" s="1250" t="s">
        <v>32</v>
      </c>
      <c r="H2013" s="1252" t="s">
        <v>61</v>
      </c>
      <c r="I2013" s="1252"/>
      <c r="J2013" s="1253"/>
      <c r="K2013" s="1254" t="s">
        <v>97</v>
      </c>
      <c r="L2013" s="1255"/>
      <c r="M2013" s="1256"/>
      <c r="N2013" s="1248" t="s">
        <v>88</v>
      </c>
      <c r="O2013" s="1218" t="s">
        <v>118</v>
      </c>
    </row>
    <row r="2014" spans="1:16" ht="33.75" customHeight="1">
      <c r="A2014" s="1138"/>
      <c r="B2014" s="417" t="s">
        <v>200</v>
      </c>
      <c r="C2014" s="1246"/>
      <c r="D2014" s="1247"/>
      <c r="E2014" s="1249"/>
      <c r="F2014" s="1249"/>
      <c r="G2014" s="1251"/>
      <c r="H2014" s="468" t="s">
        <v>31</v>
      </c>
      <c r="I2014" s="470" t="s">
        <v>194</v>
      </c>
      <c r="J2014" s="469" t="s">
        <v>32</v>
      </c>
      <c r="K2014" s="468" t="s">
        <v>31</v>
      </c>
      <c r="L2014" s="470" t="s">
        <v>194</v>
      </c>
      <c r="M2014" s="469" t="s">
        <v>32</v>
      </c>
      <c r="N2014" s="1249"/>
      <c r="O2014" s="1219"/>
    </row>
    <row r="2015" spans="1:16" ht="48" customHeight="1" thickBot="1">
      <c r="A2015" s="1138"/>
      <c r="B2015" s="417" t="s">
        <v>200</v>
      </c>
      <c r="C2015" s="1102" t="s">
        <v>62</v>
      </c>
      <c r="D2015" s="1103"/>
      <c r="E2015" s="441">
        <f>'Class-9'!$L$7</f>
        <v>10</v>
      </c>
      <c r="F2015" s="441">
        <f>'Class-9'!$M$7</f>
        <v>10</v>
      </c>
      <c r="G2015" s="442">
        <f>SUM(E2015:F2015)</f>
        <v>20</v>
      </c>
      <c r="H2015" s="441">
        <f>'Class-9'!$O$7</f>
        <v>24</v>
      </c>
      <c r="I2015" s="441">
        <f>'Class-9'!$P$7</f>
        <v>6</v>
      </c>
      <c r="J2015" s="442">
        <f>SUM(H2015:I2015)</f>
        <v>30</v>
      </c>
      <c r="K2015" s="441">
        <f>'Class-9'!$R$7</f>
        <v>40</v>
      </c>
      <c r="L2015" s="441">
        <f>'Class-9'!$S$7</f>
        <v>10</v>
      </c>
      <c r="M2015" s="442">
        <f>SUM(K2015:L2015)</f>
        <v>50</v>
      </c>
      <c r="N2015" s="441">
        <f>SUM(G2015,J2015,M2015)</f>
        <v>100</v>
      </c>
      <c r="O2015" s="1220"/>
    </row>
    <row r="2016" spans="1:16" ht="48" customHeight="1">
      <c r="A2016" s="1138"/>
      <c r="B2016" s="417" t="s">
        <v>200</v>
      </c>
      <c r="C2016" s="1104" t="str">
        <f>'Class-9'!$L$3</f>
        <v>HINDI</v>
      </c>
      <c r="D2016" s="1105"/>
      <c r="E2016" s="443">
        <f>IF($J2004="TC",0,IF($J2004="Nso",0,VLOOKUP($A2001,'Class-9'!$B$9:$FL$108,11,0)))</f>
        <v>0</v>
      </c>
      <c r="F2016" s="443">
        <f>IF($J2004="TC",0,IF($J2004="Nso",0,VLOOKUP($A2001,'Class-9'!$B$9:$FL$108,12,0)))</f>
        <v>0</v>
      </c>
      <c r="G2016" s="444">
        <f t="shared" ref="G2016:G2023" si="200">SUM(E2016:F2016)</f>
        <v>0</v>
      </c>
      <c r="H2016" s="443">
        <f>IF($J2004="TC",0,IF($J2004="Nso",0,VLOOKUP($A2001,'Class-9'!$B$9:$FL$108,14,0)))</f>
        <v>0</v>
      </c>
      <c r="I2016" s="443">
        <f>IF($J2004="TC",0,IF($J2004="Nso",0,VLOOKUP($A2001,'Class-9'!$B$9:$FL$108,15,0)))</f>
        <v>0</v>
      </c>
      <c r="J2016" s="444">
        <f t="shared" ref="J2016:J2023" si="201">SUM(H2016:I2016)</f>
        <v>0</v>
      </c>
      <c r="K2016" s="443">
        <f>IF($J2004="TC",0,IF($J2004="Nso",0,VLOOKUP($A2001,'Class-9'!$B$9:$FL$108,17,0)))</f>
        <v>0</v>
      </c>
      <c r="L2016" s="443">
        <f>IF($J2004="Nso",0,VLOOKUP($A2001,'Class-9'!$B$9:$FL$108,18,0))</f>
        <v>0</v>
      </c>
      <c r="M2016" s="444">
        <f t="shared" ref="M2016:M2023" si="202">SUM(K2016:L2016)</f>
        <v>0</v>
      </c>
      <c r="N2016" s="443">
        <f t="shared" ref="N2016:N2023" si="203">SUM(G2016,J2016,M2016)</f>
        <v>0</v>
      </c>
      <c r="O2016" s="457" t="str">
        <f>IF($J2004="TC",0,IF($J2004="Nso",0,VLOOKUP($A2001,'Class-9'!$B$9:$FL$108,24,0)))</f>
        <v/>
      </c>
    </row>
    <row r="2017" spans="1:15" ht="48" customHeight="1" thickBot="1">
      <c r="A2017" s="1138"/>
      <c r="B2017" s="417" t="s">
        <v>200</v>
      </c>
      <c r="C2017" s="1106" t="str">
        <f>'Class-9'!$Z$3</f>
        <v>ENGLISH</v>
      </c>
      <c r="D2017" s="1107"/>
      <c r="E2017" s="445">
        <f>IF($J2004="TC",0,IF($J2004="Nso",0,VLOOKUP($A2001,'Class-9'!$B$9:$FL$108,25,0)))</f>
        <v>0</v>
      </c>
      <c r="F2017" s="445">
        <f>IF($J2004="TC",0,IF($J2004="Nso",0,VLOOKUP($A2001,'Class-9'!$B$9:$FL$108,26,0)))</f>
        <v>0</v>
      </c>
      <c r="G2017" s="446">
        <f t="shared" si="200"/>
        <v>0</v>
      </c>
      <c r="H2017" s="447">
        <f>IF($J2004="TC",0,IF($J2004="Nso",0,VLOOKUP($A2001,'Class-9'!$B$9:$FL$108,28,0)))</f>
        <v>0</v>
      </c>
      <c r="I2017" s="445">
        <f>IF($J2004="TC",0,IF($J2004="Nso",0,VLOOKUP($A2001,'Class-9'!$B$9:$FL$108,29,0)))</f>
        <v>0</v>
      </c>
      <c r="J2017" s="446">
        <f t="shared" si="201"/>
        <v>0</v>
      </c>
      <c r="K2017" s="445">
        <f>IF($J2004="TC",0,IF($J2004="Nso",0,VLOOKUP($A2001,'Class-9'!$B$9:$FL$108,31,0)))</f>
        <v>0</v>
      </c>
      <c r="L2017" s="445">
        <f>IF($J2004="Nso",0,VLOOKUP($A2001,'Class-9'!$B$9:$FL$108,32,0))</f>
        <v>0</v>
      </c>
      <c r="M2017" s="446">
        <f t="shared" si="202"/>
        <v>0</v>
      </c>
      <c r="N2017" s="445">
        <f t="shared" si="203"/>
        <v>0</v>
      </c>
      <c r="O2017" s="458" t="str">
        <f>IF($J2004="TC",0,IF($J2004="Nso",0,VLOOKUP($A2001,'Class-9'!$B$9:$FL$108,38,0)))</f>
        <v/>
      </c>
    </row>
    <row r="2018" spans="1:15" ht="48" customHeight="1" thickBot="1">
      <c r="A2018" s="1138"/>
      <c r="B2018" s="417" t="s">
        <v>200</v>
      </c>
      <c r="C2018" s="1108" t="s">
        <v>62</v>
      </c>
      <c r="D2018" s="1109"/>
      <c r="E2018" s="448">
        <f>'Class-9'!$AN$7</f>
        <v>20</v>
      </c>
      <c r="F2018" s="448">
        <f>'Class-9'!$AO$7</f>
        <v>20</v>
      </c>
      <c r="G2018" s="449">
        <f t="shared" si="200"/>
        <v>40</v>
      </c>
      <c r="H2018" s="448">
        <f>'Class-9'!$AQ$7</f>
        <v>48</v>
      </c>
      <c r="I2018" s="448">
        <f>'Class-9'!$AR$7</f>
        <v>12</v>
      </c>
      <c r="J2018" s="449">
        <f t="shared" si="201"/>
        <v>60</v>
      </c>
      <c r="K2018" s="448">
        <f>'Class-9'!$AT$7</f>
        <v>80</v>
      </c>
      <c r="L2018" s="448">
        <f>'Class-9'!$AU$7</f>
        <v>20</v>
      </c>
      <c r="M2018" s="449">
        <f t="shared" si="202"/>
        <v>100</v>
      </c>
      <c r="N2018" s="448">
        <f t="shared" si="203"/>
        <v>200</v>
      </c>
      <c r="O2018" s="427" t="s">
        <v>201</v>
      </c>
    </row>
    <row r="2019" spans="1:15" ht="48" customHeight="1">
      <c r="A2019" s="1138"/>
      <c r="B2019" s="417" t="s">
        <v>200</v>
      </c>
      <c r="C2019" s="1110" t="str">
        <f>'Class-9'!$AN$3</f>
        <v>SANSKRIT-I</v>
      </c>
      <c r="D2019" s="1111"/>
      <c r="E2019" s="443">
        <f>IF($J2004="TC",0,IF($J2004="Nso",0,VLOOKUP($A2001,'Class-9'!$B$9:$FL$108,39,0)))</f>
        <v>0</v>
      </c>
      <c r="F2019" s="443">
        <f>IF($J2004="TC",0,IF($J2004="TC",0,IF($J2004="Nso",0,VLOOKUP($A2001,'Class-9'!$B$9:$FL$108,40,0))))</f>
        <v>0</v>
      </c>
      <c r="G2019" s="450">
        <f t="shared" si="200"/>
        <v>0</v>
      </c>
      <c r="H2019" s="451">
        <f>IF($J2004="TC",0,IF($J2004="Nso",0,VLOOKUP($A2001,'Class-9'!$B$9:$FL$108,42,0)))</f>
        <v>0</v>
      </c>
      <c r="I2019" s="443">
        <f>IF($J2004="TC",0,IF($J2004="Nso",0,VLOOKUP($A2001,'Class-9'!$B$9:$FL$108,43,0)))</f>
        <v>0</v>
      </c>
      <c r="J2019" s="450">
        <f t="shared" si="201"/>
        <v>0</v>
      </c>
      <c r="K2019" s="443">
        <f>IF($J2004="TC",0,IF($J2004="Nso",0,VLOOKUP($A2001,'Class-9'!$B$9:$FL$108,45,0)))</f>
        <v>0</v>
      </c>
      <c r="L2019" s="443">
        <f>IF($J2004="Nso",0,VLOOKUP($A2001,'Class-9'!$B$9:$FL$108,46,0))</f>
        <v>0</v>
      </c>
      <c r="M2019" s="450">
        <f t="shared" si="202"/>
        <v>0</v>
      </c>
      <c r="N2019" s="443">
        <f t="shared" si="203"/>
        <v>0</v>
      </c>
      <c r="O2019" s="457" t="str">
        <f>IF($J2004="TC",0,IF($J2004="Nso",0,VLOOKUP($A2001,'Class-9'!$B$9:$FL$108,52,0)))</f>
        <v/>
      </c>
    </row>
    <row r="2020" spans="1:15" ht="48" customHeight="1">
      <c r="A2020" s="1138"/>
      <c r="B2020" s="417" t="s">
        <v>200</v>
      </c>
      <c r="C2020" s="1112" t="str">
        <f>'Class-9'!$BB$3</f>
        <v>SANSKRIT-II</v>
      </c>
      <c r="D2020" s="1113"/>
      <c r="E2020" s="443">
        <f>IF($J2004="TC",0,IF($J2004="Nso",0,VLOOKUP($A2001,'Class-9'!$B$9:$FL$108,53,0)))</f>
        <v>0</v>
      </c>
      <c r="F2020" s="443">
        <f>IF($J2004="TC",0,IF($J2004="Nso",0,VLOOKUP($A2001,'Class-9'!$B$9:$FL$108,54,0)))</f>
        <v>0</v>
      </c>
      <c r="G2020" s="452">
        <f t="shared" si="200"/>
        <v>0</v>
      </c>
      <c r="H2020" s="453">
        <f>IF($J2004="TC",0,IF($J2004="Nso",0,VLOOKUP($A2001,'Class-9'!$B$9:$FL$108,56,0)))</f>
        <v>0</v>
      </c>
      <c r="I2020" s="443">
        <f>IF($J2004="TC",0,IF($J2004="Nso",0,VLOOKUP($A2001,'Class-9'!$B$9:$FL$108,57,0)))</f>
        <v>0</v>
      </c>
      <c r="J2020" s="452">
        <f t="shared" si="201"/>
        <v>0</v>
      </c>
      <c r="K2020" s="443">
        <f>IF($J2004="TC",0,IF($J2004="Nso",0,VLOOKUP($A2001,'Class-9'!$B$9:$FL$108,59,0)))</f>
        <v>0</v>
      </c>
      <c r="L2020" s="443">
        <f>IF($J2004="Nso",0,VLOOKUP($A2001,'Class-9'!$B$9:$FL$108,60,0))</f>
        <v>0</v>
      </c>
      <c r="M2020" s="452">
        <f t="shared" si="202"/>
        <v>0</v>
      </c>
      <c r="N2020" s="443">
        <f t="shared" si="203"/>
        <v>0</v>
      </c>
      <c r="O2020" s="457" t="str">
        <f>IF($J2004="TC",0,IF($J2004="Nso",0,VLOOKUP($A2001,'Class-9'!$B$9:$FL$108,66,0)))</f>
        <v/>
      </c>
    </row>
    <row r="2021" spans="1:15" ht="48" customHeight="1">
      <c r="A2021" s="1138"/>
      <c r="B2021" s="417" t="s">
        <v>200</v>
      </c>
      <c r="C2021" s="1112" t="str">
        <f>'Class-9'!$BP$3</f>
        <v>MATHEMATICS</v>
      </c>
      <c r="D2021" s="1113"/>
      <c r="E2021" s="443">
        <f>IF($J2004="TC",0,IF($J2004="Nso",0,VLOOKUP($A2001,'Class-9'!$B$9:$FL$108,67,0)))</f>
        <v>0</v>
      </c>
      <c r="F2021" s="443">
        <f>IF($J2004="TC",0,IF($J2004="Nso",0,VLOOKUP($A2001,'Class-9'!$B$9:$FL$108,68,0)))</f>
        <v>0</v>
      </c>
      <c r="G2021" s="452">
        <f t="shared" si="200"/>
        <v>0</v>
      </c>
      <c r="H2021" s="453">
        <f>IF($J2004="TC",0,IF($J2004="Nso",0,VLOOKUP($A2001,'Class-9'!$B$9:$FL$108,70,0)))</f>
        <v>0</v>
      </c>
      <c r="I2021" s="443">
        <f>IF($J2004="TC",0,IF($J2004="Nso",0,VLOOKUP($A2001,'Class-9'!$B$9:$FL$108,71,0)))</f>
        <v>0</v>
      </c>
      <c r="J2021" s="452">
        <f t="shared" si="201"/>
        <v>0</v>
      </c>
      <c r="K2021" s="443">
        <f>IF($J2004="TC",0,IF($J2004="Nso",0,VLOOKUP($A2001,'Class-9'!$B$9:$FL$108,73,0)))</f>
        <v>0</v>
      </c>
      <c r="L2021" s="443">
        <f>IF($J2004="Nso",0,VLOOKUP($A2001,'Class-9'!$B$9:$FL$108,74,0))</f>
        <v>0</v>
      </c>
      <c r="M2021" s="452">
        <f t="shared" si="202"/>
        <v>0</v>
      </c>
      <c r="N2021" s="443">
        <f t="shared" si="203"/>
        <v>0</v>
      </c>
      <c r="O2021" s="457" t="str">
        <f>IF($J2004="TC",0,IF($J2004="Nso",0,VLOOKUP($A2001,'Class-9'!$B$9:$FL$108,80,0)))</f>
        <v/>
      </c>
    </row>
    <row r="2022" spans="1:15" ht="48" customHeight="1">
      <c r="A2022" s="1138"/>
      <c r="B2022" s="417" t="s">
        <v>200</v>
      </c>
      <c r="C2022" s="1114" t="str">
        <f>'Class-9'!$CD$3</f>
        <v>SCIENCE</v>
      </c>
      <c r="D2022" s="1115"/>
      <c r="E2022" s="454">
        <f>IF($J2004="TC",0,IF($J2004="Nso",0,VLOOKUP($A2001,'Class-9'!$B$9:$FL$108,81,0)))</f>
        <v>0</v>
      </c>
      <c r="F2022" s="454">
        <f>IF($J2004="TC",0,IF($J2004="Nso",0,VLOOKUP($A2001,'Class-9'!$B$9:$FL$108,82,0)))</f>
        <v>0</v>
      </c>
      <c r="G2022" s="455">
        <f t="shared" si="200"/>
        <v>0</v>
      </c>
      <c r="H2022" s="456">
        <f>IF($J2004="TC",0,IF($J2004="Nso",0,VLOOKUP($A2001,'Class-9'!$B$9:$FL$108,84,0)))</f>
        <v>0</v>
      </c>
      <c r="I2022" s="454">
        <f>IF($J2004="TC",0,IF($J2004="Nso",0,VLOOKUP($A2001,'Class-9'!$B$9:$FL$108,85,0)))</f>
        <v>0</v>
      </c>
      <c r="J2022" s="455">
        <f t="shared" si="201"/>
        <v>0</v>
      </c>
      <c r="K2022" s="454">
        <f>IF($J2004="TC",0,IF($J2004="Nso",0,VLOOKUP($A2001,'Class-9'!$B$9:$FL$108,87,0)))</f>
        <v>0</v>
      </c>
      <c r="L2022" s="454">
        <f>IF($J2004="Nso",0,VLOOKUP($A2001,'Class-9'!$B$9:$FL$108,88,0))</f>
        <v>0</v>
      </c>
      <c r="M2022" s="455">
        <f t="shared" si="202"/>
        <v>0</v>
      </c>
      <c r="N2022" s="454">
        <f t="shared" si="203"/>
        <v>0</v>
      </c>
      <c r="O2022" s="459" t="str">
        <f>IF($J2004="TC",0,IF($J2004="Nso",0,VLOOKUP($A2001,'Class-9'!$B$9:$FL$108,94,0)))</f>
        <v/>
      </c>
    </row>
    <row r="2023" spans="1:15" ht="48" customHeight="1" thickBot="1">
      <c r="A2023" s="1138"/>
      <c r="B2023" s="417" t="s">
        <v>200</v>
      </c>
      <c r="C2023" s="1114" t="str">
        <f>'Class-9'!$CR$3</f>
        <v>SOCIAL SCIENCE</v>
      </c>
      <c r="D2023" s="1115"/>
      <c r="E2023" s="454">
        <f>IF($J2005="TC",0,IF($J2004="Nso",0,VLOOKUP($A2001,'Class-9'!$B$9:$FL$108,95,0)))</f>
        <v>0</v>
      </c>
      <c r="F2023" s="454">
        <f>IF($J2005="TC",0,IF($J2004="Nso",0,VLOOKUP($A2001,'Class-9'!$B$9:$FL$108,96,0)))</f>
        <v>0</v>
      </c>
      <c r="G2023" s="455">
        <f t="shared" si="200"/>
        <v>0</v>
      </c>
      <c r="H2023" s="456">
        <f>IF($J2005="TC",0,IF($J2004="Nso",0,VLOOKUP($A2001,'Class-9'!$B$9:$FL$108,98,0)))</f>
        <v>0</v>
      </c>
      <c r="I2023" s="454">
        <f>IF($J2005="TC",0,IF($J2004="Nso",0,VLOOKUP($A2001,'Class-9'!$B$9:$FL$108,99,0)))</f>
        <v>0</v>
      </c>
      <c r="J2023" s="455">
        <f t="shared" si="201"/>
        <v>0</v>
      </c>
      <c r="K2023" s="454">
        <f>IF($J2005="TC",0,IF($J2004="Nso",0,VLOOKUP($A2001,'Class-9'!$B$9:$FL$108,101,0)))</f>
        <v>0</v>
      </c>
      <c r="L2023" s="454">
        <f>IF($J2005="Nso",0,VLOOKUP($A2001,'Class-9'!$B$9:$FL$108,102,0))</f>
        <v>0</v>
      </c>
      <c r="M2023" s="455">
        <f t="shared" si="202"/>
        <v>0</v>
      </c>
      <c r="N2023" s="454">
        <f t="shared" si="203"/>
        <v>0</v>
      </c>
      <c r="O2023" s="459" t="str">
        <f>IF($J2005="TC",0,IF($J2004="Nso",0,VLOOKUP($A2001,'Class-9'!$B$9:$FL$108,108,0)))</f>
        <v/>
      </c>
    </row>
    <row r="2024" spans="1:15" ht="33.75" customHeight="1">
      <c r="A2024" s="1138"/>
      <c r="B2024" s="417" t="s">
        <v>200</v>
      </c>
      <c r="C2024" s="1116" t="s">
        <v>89</v>
      </c>
      <c r="D2024" s="1117"/>
      <c r="E2024" s="1118"/>
      <c r="F2024" s="1122" t="s">
        <v>90</v>
      </c>
      <c r="G2024" s="1123"/>
      <c r="H2024" s="1124" t="s">
        <v>91</v>
      </c>
      <c r="I2024" s="1125"/>
      <c r="J2024" s="1126" t="s">
        <v>47</v>
      </c>
      <c r="K2024" s="1127"/>
      <c r="L2024" s="415" t="s">
        <v>111</v>
      </c>
      <c r="M2024" s="1221" t="s">
        <v>45</v>
      </c>
      <c r="N2024" s="1222"/>
      <c r="O2024" s="416" t="s">
        <v>49</v>
      </c>
    </row>
    <row r="2025" spans="1:15" ht="33.75" customHeight="1" thickBot="1">
      <c r="A2025" s="1138"/>
      <c r="B2025" s="417" t="s">
        <v>200</v>
      </c>
      <c r="C2025" s="1119"/>
      <c r="D2025" s="1120"/>
      <c r="E2025" s="1121"/>
      <c r="F2025" s="1130">
        <f>IF($J2004="TC",0,IF($J2004="Nso",0,VLOOKUP($A2001,'Class-9'!$B$9:$FL$108,160,0)))</f>
        <v>0</v>
      </c>
      <c r="G2025" s="1131"/>
      <c r="H2025" s="1130">
        <f>IF($J2004="TC",0,IF($J2004="Nso",0,VLOOKUP($A2001,'Class-9'!$B$9:$FL$108,161,0)))</f>
        <v>0</v>
      </c>
      <c r="I2025" s="1131"/>
      <c r="J2025" s="1132">
        <f>IF($J2004="TC",0,IF($J2004="Nso",0,VLOOKUP($A2001,'Class-9'!$B$9:$FL$108,162,0)))</f>
        <v>0</v>
      </c>
      <c r="K2025" s="1133"/>
      <c r="L2025" s="259" t="str">
        <f>IF($J2004="TC",0,IF($J2004="Nso",0,VLOOKUP($A2001,'Class-9'!$B$9:$FL$108,163,0)))</f>
        <v/>
      </c>
      <c r="M2025" s="1223" t="str">
        <f>IF($J2004="TC","TC",IF($J2004="Nso","NSO",VLOOKUP($A2001,'Class-9'!$B$9:$FL$108,164,0)))</f>
        <v/>
      </c>
      <c r="N2025" s="1224"/>
      <c r="O2025" s="462" t="str">
        <f>IF($J2004="Nso",0,VLOOKUP($A2001,'Class-9'!$B$9:$FL$108,166,0))</f>
        <v/>
      </c>
    </row>
    <row r="2026" spans="1:15" ht="33.75" customHeight="1">
      <c r="A2026" s="1138"/>
      <c r="B2026" s="417" t="s">
        <v>200</v>
      </c>
      <c r="C2026" s="1061" t="s">
        <v>64</v>
      </c>
      <c r="D2026" s="1062"/>
      <c r="E2026" s="1062"/>
      <c r="F2026" s="1062"/>
      <c r="G2026" s="1062"/>
      <c r="H2026" s="1063"/>
      <c r="I2026" s="1064" t="s">
        <v>65</v>
      </c>
      <c r="J2026" s="1065"/>
      <c r="K2026" s="1065"/>
      <c r="L2026" s="460">
        <f>VLOOKUP($A2001,'Class-9'!$B$9:$FL$108,157,0)</f>
        <v>0</v>
      </c>
      <c r="M2026" s="1066" t="s">
        <v>121</v>
      </c>
      <c r="N2026" s="1067"/>
      <c r="O2026" s="1068"/>
    </row>
    <row r="2027" spans="1:15" ht="33.75" customHeight="1" thickBot="1">
      <c r="A2027" s="1138"/>
      <c r="B2027" s="417" t="s">
        <v>200</v>
      </c>
      <c r="C2027" s="1069" t="s">
        <v>60</v>
      </c>
      <c r="D2027" s="1070"/>
      <c r="E2027" s="1070"/>
      <c r="F2027" s="1071" t="s">
        <v>192</v>
      </c>
      <c r="G2027" s="1071"/>
      <c r="H2027" s="260" t="s">
        <v>53</v>
      </c>
      <c r="I2027" s="1072" t="s">
        <v>66</v>
      </c>
      <c r="J2027" s="1073"/>
      <c r="K2027" s="1073"/>
      <c r="L2027" s="461">
        <f>VLOOKUP($A2001,'Class-9'!$B$9:$FL$108,158,0)</f>
        <v>0</v>
      </c>
      <c r="M2027" s="1074" t="str">
        <f>IF($J2004="TC",0,IF($J2004="Nso",0,VLOOKUP($A2001,'Class-9'!$B$9:$FL$108,159,0)))</f>
        <v/>
      </c>
      <c r="N2027" s="1075"/>
      <c r="O2027" s="1076"/>
    </row>
    <row r="2028" spans="1:15" ht="33.75" customHeight="1">
      <c r="A2028" s="1138"/>
      <c r="B2028" s="417" t="s">
        <v>200</v>
      </c>
      <c r="C2028" s="1069"/>
      <c r="D2028" s="1070"/>
      <c r="E2028" s="1070"/>
      <c r="F2028" s="1071"/>
      <c r="G2028" s="1071"/>
      <c r="H2028" s="261" t="s">
        <v>119</v>
      </c>
      <c r="I2028" s="1077" t="s">
        <v>67</v>
      </c>
      <c r="J2028" s="1078"/>
      <c r="K2028" s="1078"/>
      <c r="L2028" s="1079">
        <f>IF($J2004="TC","Transferred",IF($J2004="Nso","NameSeparated",VLOOKUP($A2001,'Class-9'!$B$9:$FL$108,167,0)))</f>
        <v>0</v>
      </c>
      <c r="M2028" s="1079"/>
      <c r="N2028" s="1079"/>
      <c r="O2028" s="1080"/>
    </row>
    <row r="2029" spans="1:15" ht="33.75" customHeight="1">
      <c r="A2029" s="1138"/>
      <c r="B2029" s="417" t="s">
        <v>200</v>
      </c>
      <c r="C2029" s="1081" t="str">
        <f>'Class-9'!$DF$3</f>
        <v>Foundation Of Information Tech.</v>
      </c>
      <c r="D2029" s="1082"/>
      <c r="E2029" s="1083"/>
      <c r="F2029" s="1217" t="str">
        <f>IF($J2004="TC",0,IF($J2004="Nso",0,VLOOKUP($A2001,'Class-9'!$B$9:$GP$108,185,0)))</f>
        <v>0/200</v>
      </c>
      <c r="G2029" s="1217"/>
      <c r="H2029" s="463" t="str">
        <f>IF($J2004="TC",0,IF($J2004="Nso",0,VLOOKUP($A2001,'Class-9'!$B$9:$GP$108,120,0)))</f>
        <v/>
      </c>
      <c r="I2029" s="1085" t="s">
        <v>79</v>
      </c>
      <c r="J2029" s="1086"/>
      <c r="K2029" s="1086"/>
      <c r="L2029" s="1087">
        <f>'Class-9'!$T$2</f>
        <v>44676</v>
      </c>
      <c r="M2029" s="1088"/>
      <c r="N2029" s="1088"/>
      <c r="O2029" s="1089"/>
    </row>
    <row r="2030" spans="1:15" ht="33.75" customHeight="1">
      <c r="A2030" s="1138"/>
      <c r="B2030" s="417" t="s">
        <v>200</v>
      </c>
      <c r="C2030" s="1090" t="str">
        <f>'Class-9'!$DR$3</f>
        <v>Health &amp; Phy. Edu.</v>
      </c>
      <c r="D2030" s="1084"/>
      <c r="E2030" s="1084"/>
      <c r="F2030" s="1207" t="str">
        <f>IF($J2004="TC",0,IF($J2004="Nso",0,VLOOKUP($A2001,'Class-9'!$B$9:$GP$108,189,0)))</f>
        <v>0/200</v>
      </c>
      <c r="G2030" s="1208"/>
      <c r="H2030" s="463" t="str">
        <f>IF($J2004="TC",0,IF($J2004="Nso",0,VLOOKUP($A2001,'Class-9'!$B$9:$GP$108,132,0)))</f>
        <v/>
      </c>
      <c r="I2030" s="1091"/>
      <c r="J2030" s="1092"/>
      <c r="K2030" s="1092"/>
      <c r="L2030" s="1092"/>
      <c r="M2030" s="1092"/>
      <c r="N2030" s="1092"/>
      <c r="O2030" s="1093"/>
    </row>
    <row r="2031" spans="1:15" ht="33.75" customHeight="1">
      <c r="A2031" s="1138"/>
      <c r="B2031" s="417" t="s">
        <v>200</v>
      </c>
      <c r="C2031" s="1028" t="str">
        <f>'Class-9'!$ED$3</f>
        <v>S.U.P.W.</v>
      </c>
      <c r="D2031" s="1029"/>
      <c r="E2031" s="1029"/>
      <c r="F2031" s="1207" t="str">
        <f>IF($J2004="TC",0,IF($J2004="Nso",0,VLOOKUP($A2001,'Class-9'!$B$9:$GP$108,193,0)))</f>
        <v>0/100</v>
      </c>
      <c r="G2031" s="1208"/>
      <c r="H2031" s="463" t="str">
        <f>IF($J2004="TC",0,IF($J2004="Nso",0,VLOOKUP($A2001,'Class-9'!$B$9:$GP$108,138,0)))</f>
        <v/>
      </c>
      <c r="I2031" s="1094"/>
      <c r="J2031" s="1095"/>
      <c r="K2031" s="1095"/>
      <c r="L2031" s="1095"/>
      <c r="M2031" s="1095"/>
      <c r="N2031" s="1095"/>
      <c r="O2031" s="1096"/>
    </row>
    <row r="2032" spans="1:15" ht="33.75" customHeight="1">
      <c r="A2032" s="1138"/>
      <c r="B2032" s="417" t="s">
        <v>200</v>
      </c>
      <c r="C2032" s="1028" t="str">
        <f>'Class-9'!$EJ$3</f>
        <v>ART EDUCATION</v>
      </c>
      <c r="D2032" s="1029"/>
      <c r="E2032" s="1029"/>
      <c r="F2032" s="1207" t="str">
        <f>IF($J2003="TC",0,IF($J2003="Nso",0,VLOOKUP($A2001,'Class-9'!$B$9:$GP$108,197,0)))</f>
        <v>0/100</v>
      </c>
      <c r="G2032" s="1208"/>
      <c r="H2032" s="463" t="str">
        <f>IF($J2003="TC",0,IF($J2003="Nso",0,VLOOKUP($A2001,'Class-9'!$B$9:$GP$108,144,0)))</f>
        <v/>
      </c>
      <c r="I2032" s="1032" t="s">
        <v>92</v>
      </c>
      <c r="J2032" s="1033"/>
      <c r="K2032" s="1033"/>
      <c r="L2032" s="1033"/>
      <c r="M2032" s="1033"/>
      <c r="N2032" s="1033"/>
      <c r="O2032" s="1034"/>
    </row>
    <row r="2033" spans="1:16" ht="33.75" customHeight="1" thickBot="1">
      <c r="A2033" s="1138"/>
      <c r="B2033" s="417" t="s">
        <v>200</v>
      </c>
      <c r="C2033" s="1035" t="str">
        <f>'Class-9'!$EP$3</f>
        <v>H &amp; C RAJ</v>
      </c>
      <c r="D2033" s="1036"/>
      <c r="E2033" s="1036"/>
      <c r="F2033" s="1209" t="str">
        <f>IF($J2004="TC",0,IF($J2004="Nso",0,VLOOKUP($A2001,'Class-9'!$B$9:$GU$108,201,0)))</f>
        <v>0/200</v>
      </c>
      <c r="G2033" s="1210"/>
      <c r="H2033" s="464" t="str">
        <f>IF($J2004="TC",0,IF($J2004="Nso",0,VLOOKUP($A2001,'Class-9'!$B$9:$GU$108,156,0)))</f>
        <v/>
      </c>
      <c r="I2033" s="1032" t="s">
        <v>73</v>
      </c>
      <c r="J2033" s="1033"/>
      <c r="K2033" s="1033"/>
      <c r="L2033" s="1033"/>
      <c r="M2033" s="1033"/>
      <c r="N2033" s="1033"/>
      <c r="O2033" s="1034"/>
    </row>
    <row r="2034" spans="1:16" ht="33.75" customHeight="1">
      <c r="A2034" s="1138"/>
      <c r="B2034" s="417" t="s">
        <v>200</v>
      </c>
      <c r="C2034" s="1046" t="s">
        <v>204</v>
      </c>
      <c r="D2034" s="1047"/>
      <c r="E2034" s="1048"/>
      <c r="F2034" s="1211" t="s">
        <v>205</v>
      </c>
      <c r="G2034" s="1212"/>
      <c r="H2034" s="465" t="s">
        <v>34</v>
      </c>
      <c r="I2034" s="1039" t="s">
        <v>74</v>
      </c>
      <c r="J2034" s="1033"/>
      <c r="K2034" s="1033"/>
      <c r="L2034" s="1033"/>
      <c r="M2034" s="1033"/>
      <c r="N2034" s="1033"/>
      <c r="O2034" s="1034"/>
    </row>
    <row r="2035" spans="1:16" ht="33.75" customHeight="1">
      <c r="A2035" s="1138"/>
      <c r="B2035" s="417" t="s">
        <v>200</v>
      </c>
      <c r="C2035" s="1049"/>
      <c r="D2035" s="1050"/>
      <c r="E2035" s="1051"/>
      <c r="F2035" s="1213" t="s">
        <v>206</v>
      </c>
      <c r="G2035" s="1214"/>
      <c r="H2035" s="466" t="s">
        <v>203</v>
      </c>
      <c r="I2035" s="1040" t="s">
        <v>75</v>
      </c>
      <c r="J2035" s="1041"/>
      <c r="K2035" s="1041"/>
      <c r="L2035" s="1041"/>
      <c r="M2035" s="1041"/>
      <c r="N2035" s="1041"/>
      <c r="O2035" s="1042"/>
    </row>
    <row r="2036" spans="1:16" ht="33.75" customHeight="1">
      <c r="A2036" s="1138"/>
      <c r="B2036" s="417" t="s">
        <v>200</v>
      </c>
      <c r="C2036" s="1049"/>
      <c r="D2036" s="1050"/>
      <c r="E2036" s="1051"/>
      <c r="F2036" s="1213" t="s">
        <v>210</v>
      </c>
      <c r="G2036" s="1214"/>
      <c r="H2036" s="466" t="s">
        <v>68</v>
      </c>
      <c r="I2036" s="1043"/>
      <c r="J2036" s="1044"/>
      <c r="K2036" s="1044"/>
      <c r="L2036" s="1044"/>
      <c r="M2036" s="1044"/>
      <c r="N2036" s="1044"/>
      <c r="O2036" s="1045"/>
    </row>
    <row r="2037" spans="1:16" ht="33.75" customHeight="1">
      <c r="A2037" s="1138"/>
      <c r="B2037" s="417" t="s">
        <v>200</v>
      </c>
      <c r="C2037" s="1049"/>
      <c r="D2037" s="1050"/>
      <c r="E2037" s="1051"/>
      <c r="F2037" s="1213" t="s">
        <v>211</v>
      </c>
      <c r="G2037" s="1214"/>
      <c r="H2037" s="466" t="s">
        <v>69</v>
      </c>
      <c r="I2037" s="1043"/>
      <c r="J2037" s="1044"/>
      <c r="K2037" s="1044"/>
      <c r="L2037" s="1044"/>
      <c r="M2037" s="1044"/>
      <c r="N2037" s="1044"/>
      <c r="O2037" s="1045"/>
    </row>
    <row r="2038" spans="1:16" ht="33.75" customHeight="1">
      <c r="A2038" s="1138"/>
      <c r="B2038" s="417" t="s">
        <v>200</v>
      </c>
      <c r="C2038" s="1049"/>
      <c r="D2038" s="1050"/>
      <c r="E2038" s="1051"/>
      <c r="F2038" s="1213" t="s">
        <v>120</v>
      </c>
      <c r="G2038" s="1214"/>
      <c r="H2038" s="466" t="s">
        <v>71</v>
      </c>
      <c r="I2038" s="1022" t="s">
        <v>93</v>
      </c>
      <c r="J2038" s="1023"/>
      <c r="K2038" s="1023"/>
      <c r="L2038" s="1023"/>
      <c r="M2038" s="1023"/>
      <c r="N2038" s="1023"/>
      <c r="O2038" s="1024"/>
    </row>
    <row r="2039" spans="1:16" ht="33.75" customHeight="1" thickBot="1">
      <c r="A2039" s="1138"/>
      <c r="B2039" s="418" t="s">
        <v>200</v>
      </c>
      <c r="C2039" s="1052"/>
      <c r="D2039" s="1053"/>
      <c r="E2039" s="1054"/>
      <c r="F2039" s="1215" t="s">
        <v>208</v>
      </c>
      <c r="G2039" s="1216"/>
      <c r="H2039" s="467" t="s">
        <v>70</v>
      </c>
      <c r="I2039" s="1025"/>
      <c r="J2039" s="1026"/>
      <c r="K2039" s="1026"/>
      <c r="L2039" s="1026"/>
      <c r="M2039" s="1026"/>
      <c r="N2039" s="1026"/>
      <c r="O2039" s="1027"/>
    </row>
    <row r="2040" spans="1:16" ht="121.5" customHeight="1" thickTop="1">
      <c r="A2040" s="437" t="s">
        <v>191</v>
      </c>
    </row>
    <row r="2041" spans="1:16" ht="24.75" customHeight="1" thickBot="1">
      <c r="A2041" s="471">
        <f>A2001+1</f>
        <v>52</v>
      </c>
      <c r="B2041" s="1137" t="s">
        <v>56</v>
      </c>
      <c r="C2041" s="1137"/>
      <c r="D2041" s="1137"/>
      <c r="E2041" s="1137"/>
      <c r="F2041" s="1137"/>
      <c r="G2041" s="1137"/>
      <c r="H2041" s="1137"/>
      <c r="I2041" s="1137"/>
      <c r="J2041" s="1137"/>
      <c r="K2041" s="1137"/>
      <c r="L2041" s="1137"/>
      <c r="M2041" s="1137"/>
      <c r="N2041" s="1137"/>
      <c r="O2041" s="1137"/>
    </row>
    <row r="2042" spans="1:16" s="430" customFormat="1" ht="66" customHeight="1" thickTop="1">
      <c r="A2042" s="1138"/>
      <c r="B2042" s="1139"/>
      <c r="C2042" s="1140"/>
      <c r="D2042" s="1225" t="str">
        <f>Master!$E$8</f>
        <v>Govt. Sr. Secondary School Raimalwada</v>
      </c>
      <c r="E2042" s="1226"/>
      <c r="F2042" s="1226"/>
      <c r="G2042" s="1226"/>
      <c r="H2042" s="1226"/>
      <c r="I2042" s="1226"/>
      <c r="J2042" s="1226"/>
      <c r="K2042" s="1226"/>
      <c r="L2042" s="1226"/>
      <c r="M2042" s="1226"/>
      <c r="N2042" s="1226"/>
      <c r="O2042" s="1227"/>
    </row>
    <row r="2043" spans="1:16" ht="26.25" customHeight="1" thickBot="1">
      <c r="A2043" s="1138"/>
      <c r="B2043" s="1141"/>
      <c r="C2043" s="1142"/>
      <c r="D2043" s="1146" t="str">
        <f>Master!$E$11</f>
        <v>P.S.-Bapini (Jodhpur)</v>
      </c>
      <c r="E2043" s="1147"/>
      <c r="F2043" s="1147"/>
      <c r="G2043" s="1147"/>
      <c r="H2043" s="1147"/>
      <c r="I2043" s="1147"/>
      <c r="J2043" s="1147"/>
      <c r="K2043" s="1147"/>
      <c r="L2043" s="1147"/>
      <c r="M2043" s="1147"/>
      <c r="N2043" s="1147"/>
      <c r="O2043" s="1148"/>
    </row>
    <row r="2044" spans="1:16" ht="21.75" customHeight="1">
      <c r="A2044" s="1138"/>
      <c r="B2044" s="262"/>
      <c r="C2044" s="1149" t="s">
        <v>183</v>
      </c>
      <c r="D2044" s="1150"/>
      <c r="E2044" s="1150"/>
      <c r="F2044" s="1150"/>
      <c r="G2044" s="1151"/>
      <c r="H2044" s="1158" t="s">
        <v>156</v>
      </c>
      <c r="I2044" s="1158"/>
      <c r="J2044" s="1161">
        <f>VLOOKUP($A2041,'Class-9'!$B$9:$K$108,6)</f>
        <v>0</v>
      </c>
      <c r="K2044" s="1162"/>
      <c r="L2044" s="1167" t="s">
        <v>76</v>
      </c>
      <c r="M2044" s="1168"/>
      <c r="N2044" s="1169" t="str">
        <f>Master!$E$14</f>
        <v>08151106901</v>
      </c>
      <c r="O2044" s="1170"/>
    </row>
    <row r="2045" spans="1:16" ht="21.75" customHeight="1">
      <c r="A2045" s="1138"/>
      <c r="B2045" s="37"/>
      <c r="C2045" s="1152"/>
      <c r="D2045" s="1153"/>
      <c r="E2045" s="1153"/>
      <c r="F2045" s="1153"/>
      <c r="G2045" s="1154"/>
      <c r="H2045" s="1159"/>
      <c r="I2045" s="1159"/>
      <c r="J2045" s="1163"/>
      <c r="K2045" s="1164"/>
      <c r="L2045" s="1171" t="s">
        <v>72</v>
      </c>
      <c r="M2045" s="1172"/>
      <c r="N2045" s="1172"/>
      <c r="O2045" s="1173"/>
      <c r="P2045" s="104" t="s">
        <v>191</v>
      </c>
    </row>
    <row r="2046" spans="1:16" ht="21.75" customHeight="1" thickBot="1">
      <c r="A2046" s="1138"/>
      <c r="B2046" s="37"/>
      <c r="C2046" s="1155"/>
      <c r="D2046" s="1156"/>
      <c r="E2046" s="1156"/>
      <c r="F2046" s="1156"/>
      <c r="G2046" s="1157"/>
      <c r="H2046" s="1160"/>
      <c r="I2046" s="1160"/>
      <c r="J2046" s="1165"/>
      <c r="K2046" s="1166"/>
      <c r="L2046" s="1174" t="s">
        <v>57</v>
      </c>
      <c r="M2046" s="1175"/>
      <c r="N2046" s="1176" t="str">
        <f>Master!$E$6</f>
        <v>2021-22</v>
      </c>
      <c r="O2046" s="1177"/>
    </row>
    <row r="2047" spans="1:16" ht="33.75" customHeight="1">
      <c r="A2047" s="1138"/>
      <c r="B2047" s="417" t="s">
        <v>200</v>
      </c>
      <c r="C2047" s="1228" t="s">
        <v>22</v>
      </c>
      <c r="D2047" s="1229"/>
      <c r="E2047" s="1229"/>
      <c r="F2047" s="1230"/>
      <c r="G2047" s="438" t="s">
        <v>181</v>
      </c>
      <c r="H2047" s="1231">
        <f>VLOOKUP($A2041,'Class-9'!$B$9:$FL$108,4,0)</f>
        <v>0</v>
      </c>
      <c r="I2047" s="1231"/>
      <c r="J2047" s="1231"/>
      <c r="K2047" s="1231"/>
      <c r="L2047" s="1231"/>
      <c r="M2047" s="1231"/>
      <c r="N2047" s="1231"/>
      <c r="O2047" s="1232"/>
    </row>
    <row r="2048" spans="1:16" ht="33.75" customHeight="1">
      <c r="A2048" s="1138"/>
      <c r="B2048" s="417" t="s">
        <v>200</v>
      </c>
      <c r="C2048" s="1233" t="s">
        <v>24</v>
      </c>
      <c r="D2048" s="1234"/>
      <c r="E2048" s="1234"/>
      <c r="F2048" s="1235"/>
      <c r="G2048" s="439" t="s">
        <v>181</v>
      </c>
      <c r="H2048" s="1236">
        <f>VLOOKUP($A2041,'Class-9'!$B$9:$FL$108,7,0)</f>
        <v>0</v>
      </c>
      <c r="I2048" s="1236"/>
      <c r="J2048" s="1236"/>
      <c r="K2048" s="1236"/>
      <c r="L2048" s="1236"/>
      <c r="M2048" s="1236"/>
      <c r="N2048" s="1236"/>
      <c r="O2048" s="1237"/>
    </row>
    <row r="2049" spans="1:15" ht="33.75" customHeight="1">
      <c r="A2049" s="1138"/>
      <c r="B2049" s="417" t="s">
        <v>200</v>
      </c>
      <c r="C2049" s="1233" t="s">
        <v>25</v>
      </c>
      <c r="D2049" s="1234"/>
      <c r="E2049" s="1234"/>
      <c r="F2049" s="1235"/>
      <c r="G2049" s="439" t="s">
        <v>181</v>
      </c>
      <c r="H2049" s="1236">
        <f>VLOOKUP($A2041,'Class-9'!$B$9:$FL$108,8,0)</f>
        <v>0</v>
      </c>
      <c r="I2049" s="1236"/>
      <c r="J2049" s="1236"/>
      <c r="K2049" s="1236"/>
      <c r="L2049" s="1236"/>
      <c r="M2049" s="1236"/>
      <c r="N2049" s="1236"/>
      <c r="O2049" s="1237"/>
    </row>
    <row r="2050" spans="1:15" ht="33.75" customHeight="1">
      <c r="A2050" s="1138"/>
      <c r="B2050" s="417" t="s">
        <v>200</v>
      </c>
      <c r="C2050" s="1233" t="s">
        <v>58</v>
      </c>
      <c r="D2050" s="1234"/>
      <c r="E2050" s="1234"/>
      <c r="F2050" s="1235"/>
      <c r="G2050" s="439" t="s">
        <v>181</v>
      </c>
      <c r="H2050" s="1236">
        <f>VLOOKUP($A2041,'Class-9'!$B$9:$FL$108,9,0)</f>
        <v>0</v>
      </c>
      <c r="I2050" s="1236"/>
      <c r="J2050" s="1236"/>
      <c r="K2050" s="1236"/>
      <c r="L2050" s="1236"/>
      <c r="M2050" s="1236"/>
      <c r="N2050" s="1236"/>
      <c r="O2050" s="1237"/>
    </row>
    <row r="2051" spans="1:15" ht="33.75" customHeight="1">
      <c r="A2051" s="1138"/>
      <c r="B2051" s="417" t="s">
        <v>200</v>
      </c>
      <c r="C2051" s="1233" t="s">
        <v>59</v>
      </c>
      <c r="D2051" s="1234"/>
      <c r="E2051" s="1234"/>
      <c r="F2051" s="1235"/>
      <c r="G2051" s="439" t="s">
        <v>181</v>
      </c>
      <c r="H2051" s="1238" t="str">
        <f>CONCATENATE('Class-9'!$G$4,'Class-9'!$J$4)</f>
        <v>9(A)</v>
      </c>
      <c r="I2051" s="1236"/>
      <c r="J2051" s="1236"/>
      <c r="K2051" s="1236"/>
      <c r="L2051" s="1236"/>
      <c r="M2051" s="1236"/>
      <c r="N2051" s="1236"/>
      <c r="O2051" s="1237"/>
    </row>
    <row r="2052" spans="1:15" ht="33.75" customHeight="1" thickBot="1">
      <c r="A2052" s="1138"/>
      <c r="B2052" s="417" t="s">
        <v>200</v>
      </c>
      <c r="C2052" s="1239" t="s">
        <v>27</v>
      </c>
      <c r="D2052" s="1240"/>
      <c r="E2052" s="1240"/>
      <c r="F2052" s="1241"/>
      <c r="G2052" s="440" t="s">
        <v>181</v>
      </c>
      <c r="H2052" s="1242">
        <f>VLOOKUP($A2041,'Class-9'!$B$9:$FL$108,10,0)</f>
        <v>0</v>
      </c>
      <c r="I2052" s="1242"/>
      <c r="J2052" s="1242"/>
      <c r="K2052" s="1242"/>
      <c r="L2052" s="1242"/>
      <c r="M2052" s="1242"/>
      <c r="N2052" s="1242"/>
      <c r="O2052" s="1243"/>
    </row>
    <row r="2053" spans="1:15" ht="33.75" customHeight="1">
      <c r="A2053" s="1138"/>
      <c r="B2053" s="417" t="s">
        <v>200</v>
      </c>
      <c r="C2053" s="1244" t="s">
        <v>60</v>
      </c>
      <c r="D2053" s="1245"/>
      <c r="E2053" s="1248" t="s">
        <v>81</v>
      </c>
      <c r="F2053" s="1248" t="s">
        <v>82</v>
      </c>
      <c r="G2053" s="1250" t="s">
        <v>32</v>
      </c>
      <c r="H2053" s="1252" t="s">
        <v>61</v>
      </c>
      <c r="I2053" s="1252"/>
      <c r="J2053" s="1253"/>
      <c r="K2053" s="1254" t="s">
        <v>97</v>
      </c>
      <c r="L2053" s="1255"/>
      <c r="M2053" s="1256"/>
      <c r="N2053" s="1248" t="s">
        <v>88</v>
      </c>
      <c r="O2053" s="1218" t="s">
        <v>118</v>
      </c>
    </row>
    <row r="2054" spans="1:15" ht="33.75" customHeight="1">
      <c r="A2054" s="1138"/>
      <c r="B2054" s="417" t="s">
        <v>200</v>
      </c>
      <c r="C2054" s="1246"/>
      <c r="D2054" s="1247"/>
      <c r="E2054" s="1249"/>
      <c r="F2054" s="1249"/>
      <c r="G2054" s="1251"/>
      <c r="H2054" s="468" t="s">
        <v>31</v>
      </c>
      <c r="I2054" s="470" t="s">
        <v>194</v>
      </c>
      <c r="J2054" s="469" t="s">
        <v>32</v>
      </c>
      <c r="K2054" s="468" t="s">
        <v>31</v>
      </c>
      <c r="L2054" s="470" t="s">
        <v>194</v>
      </c>
      <c r="M2054" s="469" t="s">
        <v>32</v>
      </c>
      <c r="N2054" s="1249"/>
      <c r="O2054" s="1219"/>
    </row>
    <row r="2055" spans="1:15" ht="48" customHeight="1" thickBot="1">
      <c r="A2055" s="1138"/>
      <c r="B2055" s="417" t="s">
        <v>200</v>
      </c>
      <c r="C2055" s="1102" t="s">
        <v>62</v>
      </c>
      <c r="D2055" s="1103"/>
      <c r="E2055" s="441">
        <f>'Class-9'!$L$7</f>
        <v>10</v>
      </c>
      <c r="F2055" s="441">
        <f>'Class-9'!$M$7</f>
        <v>10</v>
      </c>
      <c r="G2055" s="442">
        <f>SUM(E2055:F2055)</f>
        <v>20</v>
      </c>
      <c r="H2055" s="441">
        <f>'Class-9'!$O$7</f>
        <v>24</v>
      </c>
      <c r="I2055" s="441">
        <f>'Class-9'!$P$7</f>
        <v>6</v>
      </c>
      <c r="J2055" s="442">
        <f>SUM(H2055:I2055)</f>
        <v>30</v>
      </c>
      <c r="K2055" s="441">
        <f>'Class-9'!$R$7</f>
        <v>40</v>
      </c>
      <c r="L2055" s="441">
        <f>'Class-9'!$S$7</f>
        <v>10</v>
      </c>
      <c r="M2055" s="442">
        <f>SUM(K2055:L2055)</f>
        <v>50</v>
      </c>
      <c r="N2055" s="441">
        <f>SUM(G2055,J2055,M2055)</f>
        <v>100</v>
      </c>
      <c r="O2055" s="1220"/>
    </row>
    <row r="2056" spans="1:15" ht="48" customHeight="1">
      <c r="A2056" s="1138"/>
      <c r="B2056" s="417" t="s">
        <v>200</v>
      </c>
      <c r="C2056" s="1104" t="str">
        <f>'Class-9'!$L$3</f>
        <v>HINDI</v>
      </c>
      <c r="D2056" s="1105"/>
      <c r="E2056" s="443">
        <f>IF($J2044="TC",0,IF($J2044="Nso",0,VLOOKUP($A2041,'Class-9'!$B$9:$FL$108,11,0)))</f>
        <v>0</v>
      </c>
      <c r="F2056" s="443">
        <f>IF($J2044="TC",0,IF($J2044="Nso",0,VLOOKUP($A2041,'Class-9'!$B$9:$FL$108,12,0)))</f>
        <v>0</v>
      </c>
      <c r="G2056" s="444">
        <f t="shared" ref="G2056:G2063" si="204">SUM(E2056:F2056)</f>
        <v>0</v>
      </c>
      <c r="H2056" s="443">
        <f>IF($J2044="TC",0,IF($J2044="Nso",0,VLOOKUP($A2041,'Class-9'!$B$9:$FL$108,14,0)))</f>
        <v>0</v>
      </c>
      <c r="I2056" s="443">
        <f>IF($J2044="TC",0,IF($J2044="Nso",0,VLOOKUP($A2041,'Class-9'!$B$9:$FL$108,15,0)))</f>
        <v>0</v>
      </c>
      <c r="J2056" s="444">
        <f t="shared" ref="J2056:J2063" si="205">SUM(H2056:I2056)</f>
        <v>0</v>
      </c>
      <c r="K2056" s="443">
        <f>IF($J2044="TC",0,IF($J2044="Nso",0,VLOOKUP($A2041,'Class-9'!$B$9:$FL$108,17,0)))</f>
        <v>0</v>
      </c>
      <c r="L2056" s="443">
        <f>IF($J2044="Nso",0,VLOOKUP($A2041,'Class-9'!$B$9:$FL$108,18,0))</f>
        <v>0</v>
      </c>
      <c r="M2056" s="444">
        <f t="shared" ref="M2056:M2063" si="206">SUM(K2056:L2056)</f>
        <v>0</v>
      </c>
      <c r="N2056" s="443">
        <f t="shared" ref="N2056:N2063" si="207">SUM(G2056,J2056,M2056)</f>
        <v>0</v>
      </c>
      <c r="O2056" s="457" t="str">
        <f>IF($J2044="TC",0,IF($J2044="Nso",0,VLOOKUP($A2041,'Class-9'!$B$9:$FL$108,24,0)))</f>
        <v/>
      </c>
    </row>
    <row r="2057" spans="1:15" ht="48" customHeight="1" thickBot="1">
      <c r="A2057" s="1138"/>
      <c r="B2057" s="417" t="s">
        <v>200</v>
      </c>
      <c r="C2057" s="1106" t="str">
        <f>'Class-9'!$Z$3</f>
        <v>ENGLISH</v>
      </c>
      <c r="D2057" s="1107"/>
      <c r="E2057" s="445">
        <f>IF($J2044="TC",0,IF($J2044="Nso",0,VLOOKUP($A2041,'Class-9'!$B$9:$FL$108,25,0)))</f>
        <v>0</v>
      </c>
      <c r="F2057" s="445">
        <f>IF($J2044="TC",0,IF($J2044="Nso",0,VLOOKUP($A2041,'Class-9'!$B$9:$FL$108,26,0)))</f>
        <v>0</v>
      </c>
      <c r="G2057" s="446">
        <f t="shared" si="204"/>
        <v>0</v>
      </c>
      <c r="H2057" s="447">
        <f>IF($J2044="TC",0,IF($J2044="Nso",0,VLOOKUP($A2041,'Class-9'!$B$9:$FL$108,28,0)))</f>
        <v>0</v>
      </c>
      <c r="I2057" s="445">
        <f>IF($J2044="TC",0,IF($J2044="Nso",0,VLOOKUP($A2041,'Class-9'!$B$9:$FL$108,29,0)))</f>
        <v>0</v>
      </c>
      <c r="J2057" s="446">
        <f t="shared" si="205"/>
        <v>0</v>
      </c>
      <c r="K2057" s="445">
        <f>IF($J2044="TC",0,IF($J2044="Nso",0,VLOOKUP($A2041,'Class-9'!$B$9:$FL$108,31,0)))</f>
        <v>0</v>
      </c>
      <c r="L2057" s="445">
        <f>IF($J2044="Nso",0,VLOOKUP($A2041,'Class-9'!$B$9:$FL$108,32,0))</f>
        <v>0</v>
      </c>
      <c r="M2057" s="446">
        <f t="shared" si="206"/>
        <v>0</v>
      </c>
      <c r="N2057" s="445">
        <f t="shared" si="207"/>
        <v>0</v>
      </c>
      <c r="O2057" s="458" t="str">
        <f>IF($J2044="TC",0,IF($J2044="Nso",0,VLOOKUP($A2041,'Class-9'!$B$9:$FL$108,38,0)))</f>
        <v/>
      </c>
    </row>
    <row r="2058" spans="1:15" ht="48" customHeight="1" thickBot="1">
      <c r="A2058" s="1138"/>
      <c r="B2058" s="417" t="s">
        <v>200</v>
      </c>
      <c r="C2058" s="1108" t="s">
        <v>62</v>
      </c>
      <c r="D2058" s="1109"/>
      <c r="E2058" s="448">
        <f>'Class-9'!$AN$7</f>
        <v>20</v>
      </c>
      <c r="F2058" s="448">
        <f>'Class-9'!$AO$7</f>
        <v>20</v>
      </c>
      <c r="G2058" s="449">
        <f t="shared" si="204"/>
        <v>40</v>
      </c>
      <c r="H2058" s="448">
        <f>'Class-9'!$AQ$7</f>
        <v>48</v>
      </c>
      <c r="I2058" s="448">
        <f>'Class-9'!$AR$7</f>
        <v>12</v>
      </c>
      <c r="J2058" s="449">
        <f t="shared" si="205"/>
        <v>60</v>
      </c>
      <c r="K2058" s="448">
        <f>'Class-9'!$AT$7</f>
        <v>80</v>
      </c>
      <c r="L2058" s="448">
        <f>'Class-9'!$AU$7</f>
        <v>20</v>
      </c>
      <c r="M2058" s="449">
        <f t="shared" si="206"/>
        <v>100</v>
      </c>
      <c r="N2058" s="448">
        <f t="shared" si="207"/>
        <v>200</v>
      </c>
      <c r="O2058" s="427" t="s">
        <v>201</v>
      </c>
    </row>
    <row r="2059" spans="1:15" ht="48" customHeight="1">
      <c r="A2059" s="1138"/>
      <c r="B2059" s="417" t="s">
        <v>200</v>
      </c>
      <c r="C2059" s="1110" t="str">
        <f>'Class-9'!$AN$3</f>
        <v>SANSKRIT-I</v>
      </c>
      <c r="D2059" s="1111"/>
      <c r="E2059" s="443">
        <f>IF($J2044="TC",0,IF($J2044="Nso",0,VLOOKUP($A2041,'Class-9'!$B$9:$FL$108,39,0)))</f>
        <v>0</v>
      </c>
      <c r="F2059" s="443">
        <f>IF($J2044="TC",0,IF($J2044="TC",0,IF($J2044="Nso",0,VLOOKUP($A2041,'Class-9'!$B$9:$FL$108,40,0))))</f>
        <v>0</v>
      </c>
      <c r="G2059" s="450">
        <f t="shared" si="204"/>
        <v>0</v>
      </c>
      <c r="H2059" s="451">
        <f>IF($J2044="TC",0,IF($J2044="Nso",0,VLOOKUP($A2041,'Class-9'!$B$9:$FL$108,42,0)))</f>
        <v>0</v>
      </c>
      <c r="I2059" s="443">
        <f>IF($J2044="TC",0,IF($J2044="Nso",0,VLOOKUP($A2041,'Class-9'!$B$9:$FL$108,43,0)))</f>
        <v>0</v>
      </c>
      <c r="J2059" s="450">
        <f t="shared" si="205"/>
        <v>0</v>
      </c>
      <c r="K2059" s="443">
        <f>IF($J2044="TC",0,IF($J2044="Nso",0,VLOOKUP($A2041,'Class-9'!$B$9:$FL$108,45,0)))</f>
        <v>0</v>
      </c>
      <c r="L2059" s="443">
        <f>IF($J2044="Nso",0,VLOOKUP($A2041,'Class-9'!$B$9:$FL$108,46,0))</f>
        <v>0</v>
      </c>
      <c r="M2059" s="450">
        <f t="shared" si="206"/>
        <v>0</v>
      </c>
      <c r="N2059" s="443">
        <f t="shared" si="207"/>
        <v>0</v>
      </c>
      <c r="O2059" s="457" t="str">
        <f>IF($J2044="TC",0,IF($J2044="Nso",0,VLOOKUP($A2041,'Class-9'!$B$9:$FL$108,52,0)))</f>
        <v/>
      </c>
    </row>
    <row r="2060" spans="1:15" ht="48" customHeight="1">
      <c r="A2060" s="1138"/>
      <c r="B2060" s="417" t="s">
        <v>200</v>
      </c>
      <c r="C2060" s="1112" t="str">
        <f>'Class-9'!$BB$3</f>
        <v>SANSKRIT-II</v>
      </c>
      <c r="D2060" s="1113"/>
      <c r="E2060" s="443">
        <f>IF($J2044="TC",0,IF($J2044="Nso",0,VLOOKUP($A2041,'Class-9'!$B$9:$FL$108,53,0)))</f>
        <v>0</v>
      </c>
      <c r="F2060" s="443">
        <f>IF($J2044="TC",0,IF($J2044="Nso",0,VLOOKUP($A2041,'Class-9'!$B$9:$FL$108,54,0)))</f>
        <v>0</v>
      </c>
      <c r="G2060" s="452">
        <f t="shared" si="204"/>
        <v>0</v>
      </c>
      <c r="H2060" s="453">
        <f>IF($J2044="TC",0,IF($J2044="Nso",0,VLOOKUP($A2041,'Class-9'!$B$9:$FL$108,56,0)))</f>
        <v>0</v>
      </c>
      <c r="I2060" s="443">
        <f>IF($J2044="TC",0,IF($J2044="Nso",0,VLOOKUP($A2041,'Class-9'!$B$9:$FL$108,57,0)))</f>
        <v>0</v>
      </c>
      <c r="J2060" s="452">
        <f t="shared" si="205"/>
        <v>0</v>
      </c>
      <c r="K2060" s="443">
        <f>IF($J2044="TC",0,IF($J2044="Nso",0,VLOOKUP($A2041,'Class-9'!$B$9:$FL$108,59,0)))</f>
        <v>0</v>
      </c>
      <c r="L2060" s="443">
        <f>IF($J2044="Nso",0,VLOOKUP($A2041,'Class-9'!$B$9:$FL$108,60,0))</f>
        <v>0</v>
      </c>
      <c r="M2060" s="452">
        <f t="shared" si="206"/>
        <v>0</v>
      </c>
      <c r="N2060" s="443">
        <f t="shared" si="207"/>
        <v>0</v>
      </c>
      <c r="O2060" s="457" t="str">
        <f>IF($J2044="TC",0,IF($J2044="Nso",0,VLOOKUP($A2041,'Class-9'!$B$9:$FL$108,66,0)))</f>
        <v/>
      </c>
    </row>
    <row r="2061" spans="1:15" ht="48" customHeight="1">
      <c r="A2061" s="1138"/>
      <c r="B2061" s="417" t="s">
        <v>200</v>
      </c>
      <c r="C2061" s="1112" t="str">
        <f>'Class-9'!$BP$3</f>
        <v>MATHEMATICS</v>
      </c>
      <c r="D2061" s="1113"/>
      <c r="E2061" s="443">
        <f>IF($J2044="TC",0,IF($J2044="Nso",0,VLOOKUP($A2041,'Class-9'!$B$9:$FL$108,67,0)))</f>
        <v>0</v>
      </c>
      <c r="F2061" s="443">
        <f>IF($J2044="TC",0,IF($J2044="Nso",0,VLOOKUP($A2041,'Class-9'!$B$9:$FL$108,68,0)))</f>
        <v>0</v>
      </c>
      <c r="G2061" s="452">
        <f t="shared" si="204"/>
        <v>0</v>
      </c>
      <c r="H2061" s="453">
        <f>IF($J2044="TC",0,IF($J2044="Nso",0,VLOOKUP($A2041,'Class-9'!$B$9:$FL$108,70,0)))</f>
        <v>0</v>
      </c>
      <c r="I2061" s="443">
        <f>IF($J2044="TC",0,IF($J2044="Nso",0,VLOOKUP($A2041,'Class-9'!$B$9:$FL$108,71,0)))</f>
        <v>0</v>
      </c>
      <c r="J2061" s="452">
        <f t="shared" si="205"/>
        <v>0</v>
      </c>
      <c r="K2061" s="443">
        <f>IF($J2044="TC",0,IF($J2044="Nso",0,VLOOKUP($A2041,'Class-9'!$B$9:$FL$108,73,0)))</f>
        <v>0</v>
      </c>
      <c r="L2061" s="443">
        <f>IF($J2044="Nso",0,VLOOKUP($A2041,'Class-9'!$B$9:$FL$108,74,0))</f>
        <v>0</v>
      </c>
      <c r="M2061" s="452">
        <f t="shared" si="206"/>
        <v>0</v>
      </c>
      <c r="N2061" s="443">
        <f t="shared" si="207"/>
        <v>0</v>
      </c>
      <c r="O2061" s="457" t="str">
        <f>IF($J2044="TC",0,IF($J2044="Nso",0,VLOOKUP($A2041,'Class-9'!$B$9:$FL$108,80,0)))</f>
        <v/>
      </c>
    </row>
    <row r="2062" spans="1:15" ht="48" customHeight="1">
      <c r="A2062" s="1138"/>
      <c r="B2062" s="417" t="s">
        <v>200</v>
      </c>
      <c r="C2062" s="1114" t="str">
        <f>'Class-9'!$CD$3</f>
        <v>SCIENCE</v>
      </c>
      <c r="D2062" s="1115"/>
      <c r="E2062" s="454">
        <f>IF($J2044="TC",0,IF($J2044="Nso",0,VLOOKUP($A2041,'Class-9'!$B$9:$FL$108,81,0)))</f>
        <v>0</v>
      </c>
      <c r="F2062" s="454">
        <f>IF($J2044="TC",0,IF($J2044="Nso",0,VLOOKUP($A2041,'Class-9'!$B$9:$FL$108,82,0)))</f>
        <v>0</v>
      </c>
      <c r="G2062" s="455">
        <f t="shared" si="204"/>
        <v>0</v>
      </c>
      <c r="H2062" s="456">
        <f>IF($J2044="TC",0,IF($J2044="Nso",0,VLOOKUP($A2041,'Class-9'!$B$9:$FL$108,84,0)))</f>
        <v>0</v>
      </c>
      <c r="I2062" s="454">
        <f>IF($J2044="TC",0,IF($J2044="Nso",0,VLOOKUP($A2041,'Class-9'!$B$9:$FL$108,85,0)))</f>
        <v>0</v>
      </c>
      <c r="J2062" s="455">
        <f t="shared" si="205"/>
        <v>0</v>
      </c>
      <c r="K2062" s="454">
        <f>IF($J2044="TC",0,IF($J2044="Nso",0,VLOOKUP($A2041,'Class-9'!$B$9:$FL$108,87,0)))</f>
        <v>0</v>
      </c>
      <c r="L2062" s="454">
        <f>IF($J2044="Nso",0,VLOOKUP($A2041,'Class-9'!$B$9:$FL$108,88,0))</f>
        <v>0</v>
      </c>
      <c r="M2062" s="455">
        <f t="shared" si="206"/>
        <v>0</v>
      </c>
      <c r="N2062" s="454">
        <f t="shared" si="207"/>
        <v>0</v>
      </c>
      <c r="O2062" s="459" t="str">
        <f>IF($J2044="TC",0,IF($J2044="Nso",0,VLOOKUP($A2041,'Class-9'!$B$9:$FL$108,94,0)))</f>
        <v/>
      </c>
    </row>
    <row r="2063" spans="1:15" ht="48" customHeight="1" thickBot="1">
      <c r="A2063" s="1138"/>
      <c r="B2063" s="417" t="s">
        <v>200</v>
      </c>
      <c r="C2063" s="1114" t="str">
        <f>'Class-9'!$CR$3</f>
        <v>SOCIAL SCIENCE</v>
      </c>
      <c r="D2063" s="1115"/>
      <c r="E2063" s="454">
        <f>IF($J2045="TC",0,IF($J2044="Nso",0,VLOOKUP($A2041,'Class-9'!$B$9:$FL$108,95,0)))</f>
        <v>0</v>
      </c>
      <c r="F2063" s="454">
        <f>IF($J2045="TC",0,IF($J2044="Nso",0,VLOOKUP($A2041,'Class-9'!$B$9:$FL$108,96,0)))</f>
        <v>0</v>
      </c>
      <c r="G2063" s="455">
        <f t="shared" si="204"/>
        <v>0</v>
      </c>
      <c r="H2063" s="456">
        <f>IF($J2045="TC",0,IF($J2044="Nso",0,VLOOKUP($A2041,'Class-9'!$B$9:$FL$108,98,0)))</f>
        <v>0</v>
      </c>
      <c r="I2063" s="454">
        <f>IF($J2045="TC",0,IF($J2044="Nso",0,VLOOKUP($A2041,'Class-9'!$B$9:$FL$108,99,0)))</f>
        <v>0</v>
      </c>
      <c r="J2063" s="455">
        <f t="shared" si="205"/>
        <v>0</v>
      </c>
      <c r="K2063" s="454">
        <f>IF($J2045="TC",0,IF($J2044="Nso",0,VLOOKUP($A2041,'Class-9'!$B$9:$FL$108,101,0)))</f>
        <v>0</v>
      </c>
      <c r="L2063" s="454">
        <f>IF($J2045="Nso",0,VLOOKUP($A2041,'Class-9'!$B$9:$FL$108,102,0))</f>
        <v>0</v>
      </c>
      <c r="M2063" s="455">
        <f t="shared" si="206"/>
        <v>0</v>
      </c>
      <c r="N2063" s="454">
        <f t="shared" si="207"/>
        <v>0</v>
      </c>
      <c r="O2063" s="459" t="str">
        <f>IF($J2045="TC",0,IF($J2044="Nso",0,VLOOKUP($A2041,'Class-9'!$B$9:$FL$108,108,0)))</f>
        <v/>
      </c>
    </row>
    <row r="2064" spans="1:15" ht="33.75" customHeight="1">
      <c r="A2064" s="1138"/>
      <c r="B2064" s="417" t="s">
        <v>200</v>
      </c>
      <c r="C2064" s="1116" t="s">
        <v>89</v>
      </c>
      <c r="D2064" s="1117"/>
      <c r="E2064" s="1118"/>
      <c r="F2064" s="1122" t="s">
        <v>90</v>
      </c>
      <c r="G2064" s="1123"/>
      <c r="H2064" s="1124" t="s">
        <v>91</v>
      </c>
      <c r="I2064" s="1125"/>
      <c r="J2064" s="1126" t="s">
        <v>47</v>
      </c>
      <c r="K2064" s="1127"/>
      <c r="L2064" s="415" t="s">
        <v>111</v>
      </c>
      <c r="M2064" s="1221" t="s">
        <v>45</v>
      </c>
      <c r="N2064" s="1222"/>
      <c r="O2064" s="416" t="s">
        <v>49</v>
      </c>
    </row>
    <row r="2065" spans="1:15" ht="33.75" customHeight="1" thickBot="1">
      <c r="A2065" s="1138"/>
      <c r="B2065" s="417" t="s">
        <v>200</v>
      </c>
      <c r="C2065" s="1119"/>
      <c r="D2065" s="1120"/>
      <c r="E2065" s="1121"/>
      <c r="F2065" s="1130">
        <f>IF($J2044="TC",0,IF($J2044="Nso",0,VLOOKUP($A2041,'Class-9'!$B$9:$FL$108,160,0)))</f>
        <v>0</v>
      </c>
      <c r="G2065" s="1131"/>
      <c r="H2065" s="1130">
        <f>IF($J2044="TC",0,IF($J2044="Nso",0,VLOOKUP($A2041,'Class-9'!$B$9:$FL$108,161,0)))</f>
        <v>0</v>
      </c>
      <c r="I2065" s="1131"/>
      <c r="J2065" s="1132">
        <f>IF($J2044="TC",0,IF($J2044="Nso",0,VLOOKUP($A2041,'Class-9'!$B$9:$FL$108,162,0)))</f>
        <v>0</v>
      </c>
      <c r="K2065" s="1133"/>
      <c r="L2065" s="259" t="str">
        <f>IF($J2044="TC",0,IF($J2044="Nso",0,VLOOKUP($A2041,'Class-9'!$B$9:$FL$108,163,0)))</f>
        <v/>
      </c>
      <c r="M2065" s="1223" t="str">
        <f>IF($J2044="TC","TC",IF($J2044="Nso","NSO",VLOOKUP($A2041,'Class-9'!$B$9:$FL$108,164,0)))</f>
        <v/>
      </c>
      <c r="N2065" s="1224"/>
      <c r="O2065" s="462" t="str">
        <f>IF($J2044="Nso",0,VLOOKUP($A2041,'Class-9'!$B$9:$FL$108,166,0))</f>
        <v/>
      </c>
    </row>
    <row r="2066" spans="1:15" ht="33.75" customHeight="1">
      <c r="A2066" s="1138"/>
      <c r="B2066" s="417" t="s">
        <v>200</v>
      </c>
      <c r="C2066" s="1061" t="s">
        <v>64</v>
      </c>
      <c r="D2066" s="1062"/>
      <c r="E2066" s="1062"/>
      <c r="F2066" s="1062"/>
      <c r="G2066" s="1062"/>
      <c r="H2066" s="1063"/>
      <c r="I2066" s="1064" t="s">
        <v>65</v>
      </c>
      <c r="J2066" s="1065"/>
      <c r="K2066" s="1065"/>
      <c r="L2066" s="460">
        <f>VLOOKUP($A2041,'Class-9'!$B$9:$FL$108,157,0)</f>
        <v>0</v>
      </c>
      <c r="M2066" s="1066" t="s">
        <v>121</v>
      </c>
      <c r="N2066" s="1067"/>
      <c r="O2066" s="1068"/>
    </row>
    <row r="2067" spans="1:15" ht="33.75" customHeight="1" thickBot="1">
      <c r="A2067" s="1138"/>
      <c r="B2067" s="417" t="s">
        <v>200</v>
      </c>
      <c r="C2067" s="1069" t="s">
        <v>60</v>
      </c>
      <c r="D2067" s="1070"/>
      <c r="E2067" s="1070"/>
      <c r="F2067" s="1071" t="s">
        <v>192</v>
      </c>
      <c r="G2067" s="1071"/>
      <c r="H2067" s="260" t="s">
        <v>53</v>
      </c>
      <c r="I2067" s="1072" t="s">
        <v>66</v>
      </c>
      <c r="J2067" s="1073"/>
      <c r="K2067" s="1073"/>
      <c r="L2067" s="461">
        <f>VLOOKUP($A2041,'Class-9'!$B$9:$FL$108,158,0)</f>
        <v>0</v>
      </c>
      <c r="M2067" s="1074" t="str">
        <f>IF($J2044="TC",0,IF($J2044="Nso",0,VLOOKUP($A2041,'Class-9'!$B$9:$FL$108,159,0)))</f>
        <v/>
      </c>
      <c r="N2067" s="1075"/>
      <c r="O2067" s="1076"/>
    </row>
    <row r="2068" spans="1:15" ht="33.75" customHeight="1">
      <c r="A2068" s="1138"/>
      <c r="B2068" s="417" t="s">
        <v>200</v>
      </c>
      <c r="C2068" s="1069"/>
      <c r="D2068" s="1070"/>
      <c r="E2068" s="1070"/>
      <c r="F2068" s="1071"/>
      <c r="G2068" s="1071"/>
      <c r="H2068" s="261" t="s">
        <v>119</v>
      </c>
      <c r="I2068" s="1077" t="s">
        <v>67</v>
      </c>
      <c r="J2068" s="1078"/>
      <c r="K2068" s="1078"/>
      <c r="L2068" s="1079">
        <f>IF($J2044="TC","Transferred",IF($J2044="Nso","NameSeparated",VLOOKUP($A2041,'Class-9'!$B$9:$FL$108,167,0)))</f>
        <v>0</v>
      </c>
      <c r="M2068" s="1079"/>
      <c r="N2068" s="1079"/>
      <c r="O2068" s="1080"/>
    </row>
    <row r="2069" spans="1:15" ht="33.75" customHeight="1">
      <c r="A2069" s="1138"/>
      <c r="B2069" s="417" t="s">
        <v>200</v>
      </c>
      <c r="C2069" s="1081" t="str">
        <f>'Class-9'!$DF$3</f>
        <v>Foundation Of Information Tech.</v>
      </c>
      <c r="D2069" s="1082"/>
      <c r="E2069" s="1083"/>
      <c r="F2069" s="1217" t="str">
        <f>IF($J2044="TC",0,IF($J2044="Nso",0,VLOOKUP($A2041,'Class-9'!$B$9:$GP$108,185,0)))</f>
        <v>0/200</v>
      </c>
      <c r="G2069" s="1217"/>
      <c r="H2069" s="463" t="str">
        <f>IF($J2044="TC",0,IF($J2044="Nso",0,VLOOKUP($A2041,'Class-9'!$B$9:$GP$108,120,0)))</f>
        <v/>
      </c>
      <c r="I2069" s="1085" t="s">
        <v>79</v>
      </c>
      <c r="J2069" s="1086"/>
      <c r="K2069" s="1086"/>
      <c r="L2069" s="1087">
        <f>'Class-9'!$T$2</f>
        <v>44676</v>
      </c>
      <c r="M2069" s="1088"/>
      <c r="N2069" s="1088"/>
      <c r="O2069" s="1089"/>
    </row>
    <row r="2070" spans="1:15" ht="33.75" customHeight="1">
      <c r="A2070" s="1138"/>
      <c r="B2070" s="417" t="s">
        <v>200</v>
      </c>
      <c r="C2070" s="1090" t="str">
        <f>'Class-9'!$DR$3</f>
        <v>Health &amp; Phy. Edu.</v>
      </c>
      <c r="D2070" s="1084"/>
      <c r="E2070" s="1084"/>
      <c r="F2070" s="1207" t="str">
        <f>IF($J2044="TC",0,IF($J2044="Nso",0,VLOOKUP($A2041,'Class-9'!$B$9:$GP$108,189,0)))</f>
        <v>0/200</v>
      </c>
      <c r="G2070" s="1208"/>
      <c r="H2070" s="463" t="str">
        <f>IF($J2044="TC",0,IF($J2044="Nso",0,VLOOKUP($A2041,'Class-9'!$B$9:$GP$108,132,0)))</f>
        <v/>
      </c>
      <c r="I2070" s="1091"/>
      <c r="J2070" s="1092"/>
      <c r="K2070" s="1092"/>
      <c r="L2070" s="1092"/>
      <c r="M2070" s="1092"/>
      <c r="N2070" s="1092"/>
      <c r="O2070" s="1093"/>
    </row>
    <row r="2071" spans="1:15" ht="33.75" customHeight="1">
      <c r="A2071" s="1138"/>
      <c r="B2071" s="417" t="s">
        <v>200</v>
      </c>
      <c r="C2071" s="1028" t="str">
        <f>'Class-9'!$ED$3</f>
        <v>S.U.P.W.</v>
      </c>
      <c r="D2071" s="1029"/>
      <c r="E2071" s="1029"/>
      <c r="F2071" s="1207" t="str">
        <f>IF($J2044="TC",0,IF($J2044="Nso",0,VLOOKUP($A2041,'Class-9'!$B$9:$GP$108,193,0)))</f>
        <v>0/100</v>
      </c>
      <c r="G2071" s="1208"/>
      <c r="H2071" s="463" t="str">
        <f>IF($J2044="TC",0,IF($J2044="Nso",0,VLOOKUP($A2041,'Class-9'!$B$9:$GP$108,138,0)))</f>
        <v/>
      </c>
      <c r="I2071" s="1094"/>
      <c r="J2071" s="1095"/>
      <c r="K2071" s="1095"/>
      <c r="L2071" s="1095"/>
      <c r="M2071" s="1095"/>
      <c r="N2071" s="1095"/>
      <c r="O2071" s="1096"/>
    </row>
    <row r="2072" spans="1:15" ht="33.75" customHeight="1">
      <c r="A2072" s="1138"/>
      <c r="B2072" s="417" t="s">
        <v>200</v>
      </c>
      <c r="C2072" s="1028" t="str">
        <f>'Class-9'!$EJ$3</f>
        <v>ART EDUCATION</v>
      </c>
      <c r="D2072" s="1029"/>
      <c r="E2072" s="1029"/>
      <c r="F2072" s="1207" t="str">
        <f>IF($J2043="TC",0,IF($J2043="Nso",0,VLOOKUP($A2041,'Class-9'!$B$9:$GP$108,197,0)))</f>
        <v>0/100</v>
      </c>
      <c r="G2072" s="1208"/>
      <c r="H2072" s="463" t="str">
        <f>IF($J2043="TC",0,IF($J2043="Nso",0,VLOOKUP($A2041,'Class-9'!$B$9:$GP$108,144,0)))</f>
        <v/>
      </c>
      <c r="I2072" s="1032" t="s">
        <v>92</v>
      </c>
      <c r="J2072" s="1033"/>
      <c r="K2072" s="1033"/>
      <c r="L2072" s="1033"/>
      <c r="M2072" s="1033"/>
      <c r="N2072" s="1033"/>
      <c r="O2072" s="1034"/>
    </row>
    <row r="2073" spans="1:15" ht="33.75" customHeight="1" thickBot="1">
      <c r="A2073" s="1138"/>
      <c r="B2073" s="417" t="s">
        <v>200</v>
      </c>
      <c r="C2073" s="1035" t="str">
        <f>'Class-9'!$EP$3</f>
        <v>H &amp; C RAJ</v>
      </c>
      <c r="D2073" s="1036"/>
      <c r="E2073" s="1036"/>
      <c r="F2073" s="1209" t="str">
        <f>IF($J2044="TC",0,IF($J2044="Nso",0,VLOOKUP($A2041,'Class-9'!$B$9:$GU$108,201,0)))</f>
        <v>0/200</v>
      </c>
      <c r="G2073" s="1210"/>
      <c r="H2073" s="464" t="str">
        <f>IF($J2044="TC",0,IF($J2044="Nso",0,VLOOKUP($A2041,'Class-9'!$B$9:$GU$108,156,0)))</f>
        <v/>
      </c>
      <c r="I2073" s="1032" t="s">
        <v>73</v>
      </c>
      <c r="J2073" s="1033"/>
      <c r="K2073" s="1033"/>
      <c r="L2073" s="1033"/>
      <c r="M2073" s="1033"/>
      <c r="N2073" s="1033"/>
      <c r="O2073" s="1034"/>
    </row>
    <row r="2074" spans="1:15" ht="33.75" customHeight="1">
      <c r="A2074" s="1138"/>
      <c r="B2074" s="417" t="s">
        <v>200</v>
      </c>
      <c r="C2074" s="1046" t="s">
        <v>204</v>
      </c>
      <c r="D2074" s="1047"/>
      <c r="E2074" s="1048"/>
      <c r="F2074" s="1211" t="s">
        <v>205</v>
      </c>
      <c r="G2074" s="1212"/>
      <c r="H2074" s="465" t="s">
        <v>34</v>
      </c>
      <c r="I2074" s="1039" t="s">
        <v>74</v>
      </c>
      <c r="J2074" s="1033"/>
      <c r="K2074" s="1033"/>
      <c r="L2074" s="1033"/>
      <c r="M2074" s="1033"/>
      <c r="N2074" s="1033"/>
      <c r="O2074" s="1034"/>
    </row>
    <row r="2075" spans="1:15" ht="33.75" customHeight="1">
      <c r="A2075" s="1138"/>
      <c r="B2075" s="417" t="s">
        <v>200</v>
      </c>
      <c r="C2075" s="1049"/>
      <c r="D2075" s="1050"/>
      <c r="E2075" s="1051"/>
      <c r="F2075" s="1213" t="s">
        <v>206</v>
      </c>
      <c r="G2075" s="1214"/>
      <c r="H2075" s="466" t="s">
        <v>203</v>
      </c>
      <c r="I2075" s="1040" t="s">
        <v>75</v>
      </c>
      <c r="J2075" s="1041"/>
      <c r="K2075" s="1041"/>
      <c r="L2075" s="1041"/>
      <c r="M2075" s="1041"/>
      <c r="N2075" s="1041"/>
      <c r="O2075" s="1042"/>
    </row>
    <row r="2076" spans="1:15" ht="33.75" customHeight="1">
      <c r="A2076" s="1138"/>
      <c r="B2076" s="417" t="s">
        <v>200</v>
      </c>
      <c r="C2076" s="1049"/>
      <c r="D2076" s="1050"/>
      <c r="E2076" s="1051"/>
      <c r="F2076" s="1213" t="s">
        <v>210</v>
      </c>
      <c r="G2076" s="1214"/>
      <c r="H2076" s="466" t="s">
        <v>68</v>
      </c>
      <c r="I2076" s="1043"/>
      <c r="J2076" s="1044"/>
      <c r="K2076" s="1044"/>
      <c r="L2076" s="1044"/>
      <c r="M2076" s="1044"/>
      <c r="N2076" s="1044"/>
      <c r="O2076" s="1045"/>
    </row>
    <row r="2077" spans="1:15" ht="33.75" customHeight="1">
      <c r="A2077" s="1138"/>
      <c r="B2077" s="417" t="s">
        <v>200</v>
      </c>
      <c r="C2077" s="1049"/>
      <c r="D2077" s="1050"/>
      <c r="E2077" s="1051"/>
      <c r="F2077" s="1213" t="s">
        <v>211</v>
      </c>
      <c r="G2077" s="1214"/>
      <c r="H2077" s="466" t="s">
        <v>69</v>
      </c>
      <c r="I2077" s="1043"/>
      <c r="J2077" s="1044"/>
      <c r="K2077" s="1044"/>
      <c r="L2077" s="1044"/>
      <c r="M2077" s="1044"/>
      <c r="N2077" s="1044"/>
      <c r="O2077" s="1045"/>
    </row>
    <row r="2078" spans="1:15" ht="33.75" customHeight="1">
      <c r="A2078" s="1138"/>
      <c r="B2078" s="417" t="s">
        <v>200</v>
      </c>
      <c r="C2078" s="1049"/>
      <c r="D2078" s="1050"/>
      <c r="E2078" s="1051"/>
      <c r="F2078" s="1213" t="s">
        <v>120</v>
      </c>
      <c r="G2078" s="1214"/>
      <c r="H2078" s="466" t="s">
        <v>71</v>
      </c>
      <c r="I2078" s="1022" t="s">
        <v>93</v>
      </c>
      <c r="J2078" s="1023"/>
      <c r="K2078" s="1023"/>
      <c r="L2078" s="1023"/>
      <c r="M2078" s="1023"/>
      <c r="N2078" s="1023"/>
      <c r="O2078" s="1024"/>
    </row>
    <row r="2079" spans="1:15" ht="33.75" customHeight="1" thickBot="1">
      <c r="A2079" s="1138"/>
      <c r="B2079" s="418" t="s">
        <v>200</v>
      </c>
      <c r="C2079" s="1052"/>
      <c r="D2079" s="1053"/>
      <c r="E2079" s="1054"/>
      <c r="F2079" s="1215" t="s">
        <v>208</v>
      </c>
      <c r="G2079" s="1216"/>
      <c r="H2079" s="467" t="s">
        <v>70</v>
      </c>
      <c r="I2079" s="1025"/>
      <c r="J2079" s="1026"/>
      <c r="K2079" s="1026"/>
      <c r="L2079" s="1026"/>
      <c r="M2079" s="1026"/>
      <c r="N2079" s="1026"/>
      <c r="O2079" s="1027"/>
    </row>
    <row r="2080" spans="1:15" ht="121.5" customHeight="1" thickTop="1">
      <c r="A2080" s="437" t="s">
        <v>191</v>
      </c>
    </row>
    <row r="2081" spans="1:16" ht="24.75" customHeight="1" thickBot="1">
      <c r="A2081" s="471">
        <f>A2041+1</f>
        <v>53</v>
      </c>
      <c r="B2081" s="1137" t="s">
        <v>56</v>
      </c>
      <c r="C2081" s="1137"/>
      <c r="D2081" s="1137"/>
      <c r="E2081" s="1137"/>
      <c r="F2081" s="1137"/>
      <c r="G2081" s="1137"/>
      <c r="H2081" s="1137"/>
      <c r="I2081" s="1137"/>
      <c r="J2081" s="1137"/>
      <c r="K2081" s="1137"/>
      <c r="L2081" s="1137"/>
      <c r="M2081" s="1137"/>
      <c r="N2081" s="1137"/>
      <c r="O2081" s="1137"/>
    </row>
    <row r="2082" spans="1:16" s="430" customFormat="1" ht="66" customHeight="1" thickTop="1">
      <c r="A2082" s="1138"/>
      <c r="B2082" s="1139"/>
      <c r="C2082" s="1140"/>
      <c r="D2082" s="1225" t="str">
        <f>Master!$E$8</f>
        <v>Govt. Sr. Secondary School Raimalwada</v>
      </c>
      <c r="E2082" s="1226"/>
      <c r="F2082" s="1226"/>
      <c r="G2082" s="1226"/>
      <c r="H2082" s="1226"/>
      <c r="I2082" s="1226"/>
      <c r="J2082" s="1226"/>
      <c r="K2082" s="1226"/>
      <c r="L2082" s="1226"/>
      <c r="M2082" s="1226"/>
      <c r="N2082" s="1226"/>
      <c r="O2082" s="1227"/>
    </row>
    <row r="2083" spans="1:16" ht="26.25" customHeight="1" thickBot="1">
      <c r="A2083" s="1138"/>
      <c r="B2083" s="1141"/>
      <c r="C2083" s="1142"/>
      <c r="D2083" s="1146" t="str">
        <f>Master!$E$11</f>
        <v>P.S.-Bapini (Jodhpur)</v>
      </c>
      <c r="E2083" s="1147"/>
      <c r="F2083" s="1147"/>
      <c r="G2083" s="1147"/>
      <c r="H2083" s="1147"/>
      <c r="I2083" s="1147"/>
      <c r="J2083" s="1147"/>
      <c r="K2083" s="1147"/>
      <c r="L2083" s="1147"/>
      <c r="M2083" s="1147"/>
      <c r="N2083" s="1147"/>
      <c r="O2083" s="1148"/>
    </row>
    <row r="2084" spans="1:16" ht="21.75" customHeight="1">
      <c r="A2084" s="1138"/>
      <c r="B2084" s="262"/>
      <c r="C2084" s="1149" t="s">
        <v>183</v>
      </c>
      <c r="D2084" s="1150"/>
      <c r="E2084" s="1150"/>
      <c r="F2084" s="1150"/>
      <c r="G2084" s="1151"/>
      <c r="H2084" s="1158" t="s">
        <v>156</v>
      </c>
      <c r="I2084" s="1158"/>
      <c r="J2084" s="1161">
        <f>VLOOKUP($A2081,'Class-9'!$B$9:$K$108,6)</f>
        <v>0</v>
      </c>
      <c r="K2084" s="1162"/>
      <c r="L2084" s="1167" t="s">
        <v>76</v>
      </c>
      <c r="M2084" s="1168"/>
      <c r="N2084" s="1169" t="str">
        <f>Master!$E$14</f>
        <v>08151106901</v>
      </c>
      <c r="O2084" s="1170"/>
    </row>
    <row r="2085" spans="1:16" ht="21.75" customHeight="1">
      <c r="A2085" s="1138"/>
      <c r="B2085" s="37"/>
      <c r="C2085" s="1152"/>
      <c r="D2085" s="1153"/>
      <c r="E2085" s="1153"/>
      <c r="F2085" s="1153"/>
      <c r="G2085" s="1154"/>
      <c r="H2085" s="1159"/>
      <c r="I2085" s="1159"/>
      <c r="J2085" s="1163"/>
      <c r="K2085" s="1164"/>
      <c r="L2085" s="1171" t="s">
        <v>72</v>
      </c>
      <c r="M2085" s="1172"/>
      <c r="N2085" s="1172"/>
      <c r="O2085" s="1173"/>
      <c r="P2085" s="104" t="s">
        <v>191</v>
      </c>
    </row>
    <row r="2086" spans="1:16" ht="21.75" customHeight="1" thickBot="1">
      <c r="A2086" s="1138"/>
      <c r="B2086" s="37"/>
      <c r="C2086" s="1155"/>
      <c r="D2086" s="1156"/>
      <c r="E2086" s="1156"/>
      <c r="F2086" s="1156"/>
      <c r="G2086" s="1157"/>
      <c r="H2086" s="1160"/>
      <c r="I2086" s="1160"/>
      <c r="J2086" s="1165"/>
      <c r="K2086" s="1166"/>
      <c r="L2086" s="1174" t="s">
        <v>57</v>
      </c>
      <c r="M2086" s="1175"/>
      <c r="N2086" s="1176" t="str">
        <f>Master!$E$6</f>
        <v>2021-22</v>
      </c>
      <c r="O2086" s="1177"/>
    </row>
    <row r="2087" spans="1:16" ht="33.75" customHeight="1">
      <c r="A2087" s="1138"/>
      <c r="B2087" s="417" t="s">
        <v>200</v>
      </c>
      <c r="C2087" s="1228" t="s">
        <v>22</v>
      </c>
      <c r="D2087" s="1229"/>
      <c r="E2087" s="1229"/>
      <c r="F2087" s="1230"/>
      <c r="G2087" s="438" t="s">
        <v>181</v>
      </c>
      <c r="H2087" s="1231">
        <f>VLOOKUP($A2081,'Class-9'!$B$9:$FL$108,4,0)</f>
        <v>0</v>
      </c>
      <c r="I2087" s="1231"/>
      <c r="J2087" s="1231"/>
      <c r="K2087" s="1231"/>
      <c r="L2087" s="1231"/>
      <c r="M2087" s="1231"/>
      <c r="N2087" s="1231"/>
      <c r="O2087" s="1232"/>
    </row>
    <row r="2088" spans="1:16" ht="33.75" customHeight="1">
      <c r="A2088" s="1138"/>
      <c r="B2088" s="417" t="s">
        <v>200</v>
      </c>
      <c r="C2088" s="1233" t="s">
        <v>24</v>
      </c>
      <c r="D2088" s="1234"/>
      <c r="E2088" s="1234"/>
      <c r="F2088" s="1235"/>
      <c r="G2088" s="439" t="s">
        <v>181</v>
      </c>
      <c r="H2088" s="1236">
        <f>VLOOKUP($A2081,'Class-9'!$B$9:$FL$108,7,0)</f>
        <v>0</v>
      </c>
      <c r="I2088" s="1236"/>
      <c r="J2088" s="1236"/>
      <c r="K2088" s="1236"/>
      <c r="L2088" s="1236"/>
      <c r="M2088" s="1236"/>
      <c r="N2088" s="1236"/>
      <c r="O2088" s="1237"/>
    </row>
    <row r="2089" spans="1:16" ht="33.75" customHeight="1">
      <c r="A2089" s="1138"/>
      <c r="B2089" s="417" t="s">
        <v>200</v>
      </c>
      <c r="C2089" s="1233" t="s">
        <v>25</v>
      </c>
      <c r="D2089" s="1234"/>
      <c r="E2089" s="1234"/>
      <c r="F2089" s="1235"/>
      <c r="G2089" s="439" t="s">
        <v>181</v>
      </c>
      <c r="H2089" s="1236">
        <f>VLOOKUP($A2081,'Class-9'!$B$9:$FL$108,8,0)</f>
        <v>0</v>
      </c>
      <c r="I2089" s="1236"/>
      <c r="J2089" s="1236"/>
      <c r="K2089" s="1236"/>
      <c r="L2089" s="1236"/>
      <c r="M2089" s="1236"/>
      <c r="N2089" s="1236"/>
      <c r="O2089" s="1237"/>
    </row>
    <row r="2090" spans="1:16" ht="33.75" customHeight="1">
      <c r="A2090" s="1138"/>
      <c r="B2090" s="417" t="s">
        <v>200</v>
      </c>
      <c r="C2090" s="1233" t="s">
        <v>58</v>
      </c>
      <c r="D2090" s="1234"/>
      <c r="E2090" s="1234"/>
      <c r="F2090" s="1235"/>
      <c r="G2090" s="439" t="s">
        <v>181</v>
      </c>
      <c r="H2090" s="1236">
        <f>VLOOKUP($A2081,'Class-9'!$B$9:$FL$108,9,0)</f>
        <v>0</v>
      </c>
      <c r="I2090" s="1236"/>
      <c r="J2090" s="1236"/>
      <c r="K2090" s="1236"/>
      <c r="L2090" s="1236"/>
      <c r="M2090" s="1236"/>
      <c r="N2090" s="1236"/>
      <c r="O2090" s="1237"/>
    </row>
    <row r="2091" spans="1:16" ht="33.75" customHeight="1">
      <c r="A2091" s="1138"/>
      <c r="B2091" s="417" t="s">
        <v>200</v>
      </c>
      <c r="C2091" s="1233" t="s">
        <v>59</v>
      </c>
      <c r="D2091" s="1234"/>
      <c r="E2091" s="1234"/>
      <c r="F2091" s="1235"/>
      <c r="G2091" s="439" t="s">
        <v>181</v>
      </c>
      <c r="H2091" s="1238" t="str">
        <f>CONCATENATE('Class-9'!$G$4,'Class-9'!$J$4)</f>
        <v>9(A)</v>
      </c>
      <c r="I2091" s="1236"/>
      <c r="J2091" s="1236"/>
      <c r="K2091" s="1236"/>
      <c r="L2091" s="1236"/>
      <c r="M2091" s="1236"/>
      <c r="N2091" s="1236"/>
      <c r="O2091" s="1237"/>
    </row>
    <row r="2092" spans="1:16" ht="33.75" customHeight="1" thickBot="1">
      <c r="A2092" s="1138"/>
      <c r="B2092" s="417" t="s">
        <v>200</v>
      </c>
      <c r="C2092" s="1239" t="s">
        <v>27</v>
      </c>
      <c r="D2092" s="1240"/>
      <c r="E2092" s="1240"/>
      <c r="F2092" s="1241"/>
      <c r="G2092" s="440" t="s">
        <v>181</v>
      </c>
      <c r="H2092" s="1242">
        <f>VLOOKUP($A2081,'Class-9'!$B$9:$FL$108,10,0)</f>
        <v>0</v>
      </c>
      <c r="I2092" s="1242"/>
      <c r="J2092" s="1242"/>
      <c r="K2092" s="1242"/>
      <c r="L2092" s="1242"/>
      <c r="M2092" s="1242"/>
      <c r="N2092" s="1242"/>
      <c r="O2092" s="1243"/>
    </row>
    <row r="2093" spans="1:16" ht="33.75" customHeight="1">
      <c r="A2093" s="1138"/>
      <c r="B2093" s="417" t="s">
        <v>200</v>
      </c>
      <c r="C2093" s="1244" t="s">
        <v>60</v>
      </c>
      <c r="D2093" s="1245"/>
      <c r="E2093" s="1248" t="s">
        <v>81</v>
      </c>
      <c r="F2093" s="1248" t="s">
        <v>82</v>
      </c>
      <c r="G2093" s="1250" t="s">
        <v>32</v>
      </c>
      <c r="H2093" s="1252" t="s">
        <v>61</v>
      </c>
      <c r="I2093" s="1252"/>
      <c r="J2093" s="1253"/>
      <c r="K2093" s="1254" t="s">
        <v>97</v>
      </c>
      <c r="L2093" s="1255"/>
      <c r="M2093" s="1256"/>
      <c r="N2093" s="1248" t="s">
        <v>88</v>
      </c>
      <c r="O2093" s="1218" t="s">
        <v>118</v>
      </c>
    </row>
    <row r="2094" spans="1:16" ht="33.75" customHeight="1">
      <c r="A2094" s="1138"/>
      <c r="B2094" s="417" t="s">
        <v>200</v>
      </c>
      <c r="C2094" s="1246"/>
      <c r="D2094" s="1247"/>
      <c r="E2094" s="1249"/>
      <c r="F2094" s="1249"/>
      <c r="G2094" s="1251"/>
      <c r="H2094" s="468" t="s">
        <v>31</v>
      </c>
      <c r="I2094" s="470" t="s">
        <v>194</v>
      </c>
      <c r="J2094" s="469" t="s">
        <v>32</v>
      </c>
      <c r="K2094" s="468" t="s">
        <v>31</v>
      </c>
      <c r="L2094" s="470" t="s">
        <v>194</v>
      </c>
      <c r="M2094" s="469" t="s">
        <v>32</v>
      </c>
      <c r="N2094" s="1249"/>
      <c r="O2094" s="1219"/>
    </row>
    <row r="2095" spans="1:16" ht="48" customHeight="1" thickBot="1">
      <c r="A2095" s="1138"/>
      <c r="B2095" s="417" t="s">
        <v>200</v>
      </c>
      <c r="C2095" s="1102" t="s">
        <v>62</v>
      </c>
      <c r="D2095" s="1103"/>
      <c r="E2095" s="441">
        <f>'Class-9'!$L$7</f>
        <v>10</v>
      </c>
      <c r="F2095" s="441">
        <f>'Class-9'!$M$7</f>
        <v>10</v>
      </c>
      <c r="G2095" s="442">
        <f>SUM(E2095:F2095)</f>
        <v>20</v>
      </c>
      <c r="H2095" s="441">
        <f>'Class-9'!$O$7</f>
        <v>24</v>
      </c>
      <c r="I2095" s="441">
        <f>'Class-9'!$P$7</f>
        <v>6</v>
      </c>
      <c r="J2095" s="442">
        <f>SUM(H2095:I2095)</f>
        <v>30</v>
      </c>
      <c r="K2095" s="441">
        <f>'Class-9'!$R$7</f>
        <v>40</v>
      </c>
      <c r="L2095" s="441">
        <f>'Class-9'!$S$7</f>
        <v>10</v>
      </c>
      <c r="M2095" s="442">
        <f>SUM(K2095:L2095)</f>
        <v>50</v>
      </c>
      <c r="N2095" s="441">
        <f>SUM(G2095,J2095,M2095)</f>
        <v>100</v>
      </c>
      <c r="O2095" s="1220"/>
    </row>
    <row r="2096" spans="1:16" ht="48" customHeight="1">
      <c r="A2096" s="1138"/>
      <c r="B2096" s="417" t="s">
        <v>200</v>
      </c>
      <c r="C2096" s="1104" t="str">
        <f>'Class-9'!$L$3</f>
        <v>HINDI</v>
      </c>
      <c r="D2096" s="1105"/>
      <c r="E2096" s="443">
        <f>IF($J2084="TC",0,IF($J2084="Nso",0,VLOOKUP($A2081,'Class-9'!$B$9:$FL$108,11,0)))</f>
        <v>0</v>
      </c>
      <c r="F2096" s="443">
        <f>IF($J2084="TC",0,IF($J2084="Nso",0,VLOOKUP($A2081,'Class-9'!$B$9:$FL$108,12,0)))</f>
        <v>0</v>
      </c>
      <c r="G2096" s="444">
        <f t="shared" ref="G2096:G2103" si="208">SUM(E2096:F2096)</f>
        <v>0</v>
      </c>
      <c r="H2096" s="443">
        <f>IF($J2084="TC",0,IF($J2084="Nso",0,VLOOKUP($A2081,'Class-9'!$B$9:$FL$108,14,0)))</f>
        <v>0</v>
      </c>
      <c r="I2096" s="443">
        <f>IF($J2084="TC",0,IF($J2084="Nso",0,VLOOKUP($A2081,'Class-9'!$B$9:$FL$108,15,0)))</f>
        <v>0</v>
      </c>
      <c r="J2096" s="444">
        <f t="shared" ref="J2096:J2103" si="209">SUM(H2096:I2096)</f>
        <v>0</v>
      </c>
      <c r="K2096" s="443">
        <f>IF($J2084="TC",0,IF($J2084="Nso",0,VLOOKUP($A2081,'Class-9'!$B$9:$FL$108,17,0)))</f>
        <v>0</v>
      </c>
      <c r="L2096" s="443">
        <f>IF($J2084="Nso",0,VLOOKUP($A2081,'Class-9'!$B$9:$FL$108,18,0))</f>
        <v>0</v>
      </c>
      <c r="M2096" s="444">
        <f t="shared" ref="M2096:M2103" si="210">SUM(K2096:L2096)</f>
        <v>0</v>
      </c>
      <c r="N2096" s="443">
        <f t="shared" ref="N2096:N2103" si="211">SUM(G2096,J2096,M2096)</f>
        <v>0</v>
      </c>
      <c r="O2096" s="457" t="str">
        <f>IF($J2084="TC",0,IF($J2084="Nso",0,VLOOKUP($A2081,'Class-9'!$B$9:$FL$108,24,0)))</f>
        <v/>
      </c>
    </row>
    <row r="2097" spans="1:15" ht="48" customHeight="1" thickBot="1">
      <c r="A2097" s="1138"/>
      <c r="B2097" s="417" t="s">
        <v>200</v>
      </c>
      <c r="C2097" s="1106" t="str">
        <f>'Class-9'!$Z$3</f>
        <v>ENGLISH</v>
      </c>
      <c r="D2097" s="1107"/>
      <c r="E2097" s="445">
        <f>IF($J2084="TC",0,IF($J2084="Nso",0,VLOOKUP($A2081,'Class-9'!$B$9:$FL$108,25,0)))</f>
        <v>0</v>
      </c>
      <c r="F2097" s="445">
        <f>IF($J2084="TC",0,IF($J2084="Nso",0,VLOOKUP($A2081,'Class-9'!$B$9:$FL$108,26,0)))</f>
        <v>0</v>
      </c>
      <c r="G2097" s="446">
        <f t="shared" si="208"/>
        <v>0</v>
      </c>
      <c r="H2097" s="447">
        <f>IF($J2084="TC",0,IF($J2084="Nso",0,VLOOKUP($A2081,'Class-9'!$B$9:$FL$108,28,0)))</f>
        <v>0</v>
      </c>
      <c r="I2097" s="445">
        <f>IF($J2084="TC",0,IF($J2084="Nso",0,VLOOKUP($A2081,'Class-9'!$B$9:$FL$108,29,0)))</f>
        <v>0</v>
      </c>
      <c r="J2097" s="446">
        <f t="shared" si="209"/>
        <v>0</v>
      </c>
      <c r="K2097" s="445">
        <f>IF($J2084="TC",0,IF($J2084="Nso",0,VLOOKUP($A2081,'Class-9'!$B$9:$FL$108,31,0)))</f>
        <v>0</v>
      </c>
      <c r="L2097" s="445">
        <f>IF($J2084="Nso",0,VLOOKUP($A2081,'Class-9'!$B$9:$FL$108,32,0))</f>
        <v>0</v>
      </c>
      <c r="M2097" s="446">
        <f t="shared" si="210"/>
        <v>0</v>
      </c>
      <c r="N2097" s="445">
        <f t="shared" si="211"/>
        <v>0</v>
      </c>
      <c r="O2097" s="458" t="str">
        <f>IF($J2084="TC",0,IF($J2084="Nso",0,VLOOKUP($A2081,'Class-9'!$B$9:$FL$108,38,0)))</f>
        <v/>
      </c>
    </row>
    <row r="2098" spans="1:15" ht="48" customHeight="1" thickBot="1">
      <c r="A2098" s="1138"/>
      <c r="B2098" s="417" t="s">
        <v>200</v>
      </c>
      <c r="C2098" s="1108" t="s">
        <v>62</v>
      </c>
      <c r="D2098" s="1109"/>
      <c r="E2098" s="448">
        <f>'Class-9'!$AN$7</f>
        <v>20</v>
      </c>
      <c r="F2098" s="448">
        <f>'Class-9'!$AO$7</f>
        <v>20</v>
      </c>
      <c r="G2098" s="449">
        <f t="shared" si="208"/>
        <v>40</v>
      </c>
      <c r="H2098" s="448">
        <f>'Class-9'!$AQ$7</f>
        <v>48</v>
      </c>
      <c r="I2098" s="448">
        <f>'Class-9'!$AR$7</f>
        <v>12</v>
      </c>
      <c r="J2098" s="449">
        <f t="shared" si="209"/>
        <v>60</v>
      </c>
      <c r="K2098" s="448">
        <f>'Class-9'!$AT$7</f>
        <v>80</v>
      </c>
      <c r="L2098" s="448">
        <f>'Class-9'!$AU$7</f>
        <v>20</v>
      </c>
      <c r="M2098" s="449">
        <f t="shared" si="210"/>
        <v>100</v>
      </c>
      <c r="N2098" s="448">
        <f t="shared" si="211"/>
        <v>200</v>
      </c>
      <c r="O2098" s="427" t="s">
        <v>201</v>
      </c>
    </row>
    <row r="2099" spans="1:15" ht="48" customHeight="1">
      <c r="A2099" s="1138"/>
      <c r="B2099" s="417" t="s">
        <v>200</v>
      </c>
      <c r="C2099" s="1110" t="str">
        <f>'Class-9'!$AN$3</f>
        <v>SANSKRIT-I</v>
      </c>
      <c r="D2099" s="1111"/>
      <c r="E2099" s="443">
        <f>IF($J2084="TC",0,IF($J2084="Nso",0,VLOOKUP($A2081,'Class-9'!$B$9:$FL$108,39,0)))</f>
        <v>0</v>
      </c>
      <c r="F2099" s="443">
        <f>IF($J2084="TC",0,IF($J2084="TC",0,IF($J2084="Nso",0,VLOOKUP($A2081,'Class-9'!$B$9:$FL$108,40,0))))</f>
        <v>0</v>
      </c>
      <c r="G2099" s="450">
        <f t="shared" si="208"/>
        <v>0</v>
      </c>
      <c r="H2099" s="451">
        <f>IF($J2084="TC",0,IF($J2084="Nso",0,VLOOKUP($A2081,'Class-9'!$B$9:$FL$108,42,0)))</f>
        <v>0</v>
      </c>
      <c r="I2099" s="443">
        <f>IF($J2084="TC",0,IF($J2084="Nso",0,VLOOKUP($A2081,'Class-9'!$B$9:$FL$108,43,0)))</f>
        <v>0</v>
      </c>
      <c r="J2099" s="450">
        <f t="shared" si="209"/>
        <v>0</v>
      </c>
      <c r="K2099" s="443">
        <f>IF($J2084="TC",0,IF($J2084="Nso",0,VLOOKUP($A2081,'Class-9'!$B$9:$FL$108,45,0)))</f>
        <v>0</v>
      </c>
      <c r="L2099" s="443">
        <f>IF($J2084="Nso",0,VLOOKUP($A2081,'Class-9'!$B$9:$FL$108,46,0))</f>
        <v>0</v>
      </c>
      <c r="M2099" s="450">
        <f t="shared" si="210"/>
        <v>0</v>
      </c>
      <c r="N2099" s="443">
        <f t="shared" si="211"/>
        <v>0</v>
      </c>
      <c r="O2099" s="457" t="str">
        <f>IF($J2084="TC",0,IF($J2084="Nso",0,VLOOKUP($A2081,'Class-9'!$B$9:$FL$108,52,0)))</f>
        <v/>
      </c>
    </row>
    <row r="2100" spans="1:15" ht="48" customHeight="1">
      <c r="A2100" s="1138"/>
      <c r="B2100" s="417" t="s">
        <v>200</v>
      </c>
      <c r="C2100" s="1112" t="str">
        <f>'Class-9'!$BB$3</f>
        <v>SANSKRIT-II</v>
      </c>
      <c r="D2100" s="1113"/>
      <c r="E2100" s="443">
        <f>IF($J2084="TC",0,IF($J2084="Nso",0,VLOOKUP($A2081,'Class-9'!$B$9:$FL$108,53,0)))</f>
        <v>0</v>
      </c>
      <c r="F2100" s="443">
        <f>IF($J2084="TC",0,IF($J2084="Nso",0,VLOOKUP($A2081,'Class-9'!$B$9:$FL$108,54,0)))</f>
        <v>0</v>
      </c>
      <c r="G2100" s="452">
        <f t="shared" si="208"/>
        <v>0</v>
      </c>
      <c r="H2100" s="453">
        <f>IF($J2084="TC",0,IF($J2084="Nso",0,VLOOKUP($A2081,'Class-9'!$B$9:$FL$108,56,0)))</f>
        <v>0</v>
      </c>
      <c r="I2100" s="443">
        <f>IF($J2084="TC",0,IF($J2084="Nso",0,VLOOKUP($A2081,'Class-9'!$B$9:$FL$108,57,0)))</f>
        <v>0</v>
      </c>
      <c r="J2100" s="452">
        <f t="shared" si="209"/>
        <v>0</v>
      </c>
      <c r="K2100" s="443">
        <f>IF($J2084="TC",0,IF($J2084="Nso",0,VLOOKUP($A2081,'Class-9'!$B$9:$FL$108,59,0)))</f>
        <v>0</v>
      </c>
      <c r="L2100" s="443">
        <f>IF($J2084="Nso",0,VLOOKUP($A2081,'Class-9'!$B$9:$FL$108,60,0))</f>
        <v>0</v>
      </c>
      <c r="M2100" s="452">
        <f t="shared" si="210"/>
        <v>0</v>
      </c>
      <c r="N2100" s="443">
        <f t="shared" si="211"/>
        <v>0</v>
      </c>
      <c r="O2100" s="457" t="str">
        <f>IF($J2084="TC",0,IF($J2084="Nso",0,VLOOKUP($A2081,'Class-9'!$B$9:$FL$108,66,0)))</f>
        <v/>
      </c>
    </row>
    <row r="2101" spans="1:15" ht="48" customHeight="1">
      <c r="A2101" s="1138"/>
      <c r="B2101" s="417" t="s">
        <v>200</v>
      </c>
      <c r="C2101" s="1112" t="str">
        <f>'Class-9'!$BP$3</f>
        <v>MATHEMATICS</v>
      </c>
      <c r="D2101" s="1113"/>
      <c r="E2101" s="443">
        <f>IF($J2084="TC",0,IF($J2084="Nso",0,VLOOKUP($A2081,'Class-9'!$B$9:$FL$108,67,0)))</f>
        <v>0</v>
      </c>
      <c r="F2101" s="443">
        <f>IF($J2084="TC",0,IF($J2084="Nso",0,VLOOKUP($A2081,'Class-9'!$B$9:$FL$108,68,0)))</f>
        <v>0</v>
      </c>
      <c r="G2101" s="452">
        <f t="shared" si="208"/>
        <v>0</v>
      </c>
      <c r="H2101" s="453">
        <f>IF($J2084="TC",0,IF($J2084="Nso",0,VLOOKUP($A2081,'Class-9'!$B$9:$FL$108,70,0)))</f>
        <v>0</v>
      </c>
      <c r="I2101" s="443">
        <f>IF($J2084="TC",0,IF($J2084="Nso",0,VLOOKUP($A2081,'Class-9'!$B$9:$FL$108,71,0)))</f>
        <v>0</v>
      </c>
      <c r="J2101" s="452">
        <f t="shared" si="209"/>
        <v>0</v>
      </c>
      <c r="K2101" s="443">
        <f>IF($J2084="TC",0,IF($J2084="Nso",0,VLOOKUP($A2081,'Class-9'!$B$9:$FL$108,73,0)))</f>
        <v>0</v>
      </c>
      <c r="L2101" s="443">
        <f>IF($J2084="Nso",0,VLOOKUP($A2081,'Class-9'!$B$9:$FL$108,74,0))</f>
        <v>0</v>
      </c>
      <c r="M2101" s="452">
        <f t="shared" si="210"/>
        <v>0</v>
      </c>
      <c r="N2101" s="443">
        <f t="shared" si="211"/>
        <v>0</v>
      </c>
      <c r="O2101" s="457" t="str">
        <f>IF($J2084="TC",0,IF($J2084="Nso",0,VLOOKUP($A2081,'Class-9'!$B$9:$FL$108,80,0)))</f>
        <v/>
      </c>
    </row>
    <row r="2102" spans="1:15" ht="48" customHeight="1">
      <c r="A2102" s="1138"/>
      <c r="B2102" s="417" t="s">
        <v>200</v>
      </c>
      <c r="C2102" s="1114" t="str">
        <f>'Class-9'!$CD$3</f>
        <v>SCIENCE</v>
      </c>
      <c r="D2102" s="1115"/>
      <c r="E2102" s="454">
        <f>IF($J2084="TC",0,IF($J2084="Nso",0,VLOOKUP($A2081,'Class-9'!$B$9:$FL$108,81,0)))</f>
        <v>0</v>
      </c>
      <c r="F2102" s="454">
        <f>IF($J2084="TC",0,IF($J2084="Nso",0,VLOOKUP($A2081,'Class-9'!$B$9:$FL$108,82,0)))</f>
        <v>0</v>
      </c>
      <c r="G2102" s="455">
        <f t="shared" si="208"/>
        <v>0</v>
      </c>
      <c r="H2102" s="456">
        <f>IF($J2084="TC",0,IF($J2084="Nso",0,VLOOKUP($A2081,'Class-9'!$B$9:$FL$108,84,0)))</f>
        <v>0</v>
      </c>
      <c r="I2102" s="454">
        <f>IF($J2084="TC",0,IF($J2084="Nso",0,VLOOKUP($A2081,'Class-9'!$B$9:$FL$108,85,0)))</f>
        <v>0</v>
      </c>
      <c r="J2102" s="455">
        <f t="shared" si="209"/>
        <v>0</v>
      </c>
      <c r="K2102" s="454">
        <f>IF($J2084="TC",0,IF($J2084="Nso",0,VLOOKUP($A2081,'Class-9'!$B$9:$FL$108,87,0)))</f>
        <v>0</v>
      </c>
      <c r="L2102" s="454">
        <f>IF($J2084="Nso",0,VLOOKUP($A2081,'Class-9'!$B$9:$FL$108,88,0))</f>
        <v>0</v>
      </c>
      <c r="M2102" s="455">
        <f t="shared" si="210"/>
        <v>0</v>
      </c>
      <c r="N2102" s="454">
        <f t="shared" si="211"/>
        <v>0</v>
      </c>
      <c r="O2102" s="459" t="str">
        <f>IF($J2084="TC",0,IF($J2084="Nso",0,VLOOKUP($A2081,'Class-9'!$B$9:$FL$108,94,0)))</f>
        <v/>
      </c>
    </row>
    <row r="2103" spans="1:15" ht="48" customHeight="1" thickBot="1">
      <c r="A2103" s="1138"/>
      <c r="B2103" s="417" t="s">
        <v>200</v>
      </c>
      <c r="C2103" s="1114" t="str">
        <f>'Class-9'!$CR$3</f>
        <v>SOCIAL SCIENCE</v>
      </c>
      <c r="D2103" s="1115"/>
      <c r="E2103" s="454">
        <f>IF($J2085="TC",0,IF($J2084="Nso",0,VLOOKUP($A2081,'Class-9'!$B$9:$FL$108,95,0)))</f>
        <v>0</v>
      </c>
      <c r="F2103" s="454">
        <f>IF($J2085="TC",0,IF($J2084="Nso",0,VLOOKUP($A2081,'Class-9'!$B$9:$FL$108,96,0)))</f>
        <v>0</v>
      </c>
      <c r="G2103" s="455">
        <f t="shared" si="208"/>
        <v>0</v>
      </c>
      <c r="H2103" s="456">
        <f>IF($J2085="TC",0,IF($J2084="Nso",0,VLOOKUP($A2081,'Class-9'!$B$9:$FL$108,98,0)))</f>
        <v>0</v>
      </c>
      <c r="I2103" s="454">
        <f>IF($J2085="TC",0,IF($J2084="Nso",0,VLOOKUP($A2081,'Class-9'!$B$9:$FL$108,99,0)))</f>
        <v>0</v>
      </c>
      <c r="J2103" s="455">
        <f t="shared" si="209"/>
        <v>0</v>
      </c>
      <c r="K2103" s="454">
        <f>IF($J2085="TC",0,IF($J2084="Nso",0,VLOOKUP($A2081,'Class-9'!$B$9:$FL$108,101,0)))</f>
        <v>0</v>
      </c>
      <c r="L2103" s="454">
        <f>IF($J2085="Nso",0,VLOOKUP($A2081,'Class-9'!$B$9:$FL$108,102,0))</f>
        <v>0</v>
      </c>
      <c r="M2103" s="455">
        <f t="shared" si="210"/>
        <v>0</v>
      </c>
      <c r="N2103" s="454">
        <f t="shared" si="211"/>
        <v>0</v>
      </c>
      <c r="O2103" s="459" t="str">
        <f>IF($J2085="TC",0,IF($J2084="Nso",0,VLOOKUP($A2081,'Class-9'!$B$9:$FL$108,108,0)))</f>
        <v/>
      </c>
    </row>
    <row r="2104" spans="1:15" ht="33.75" customHeight="1">
      <c r="A2104" s="1138"/>
      <c r="B2104" s="417" t="s">
        <v>200</v>
      </c>
      <c r="C2104" s="1116" t="s">
        <v>89</v>
      </c>
      <c r="D2104" s="1117"/>
      <c r="E2104" s="1118"/>
      <c r="F2104" s="1122" t="s">
        <v>90</v>
      </c>
      <c r="G2104" s="1123"/>
      <c r="H2104" s="1124" t="s">
        <v>91</v>
      </c>
      <c r="I2104" s="1125"/>
      <c r="J2104" s="1126" t="s">
        <v>47</v>
      </c>
      <c r="K2104" s="1127"/>
      <c r="L2104" s="415" t="s">
        <v>111</v>
      </c>
      <c r="M2104" s="1221" t="s">
        <v>45</v>
      </c>
      <c r="N2104" s="1222"/>
      <c r="O2104" s="416" t="s">
        <v>49</v>
      </c>
    </row>
    <row r="2105" spans="1:15" ht="33.75" customHeight="1" thickBot="1">
      <c r="A2105" s="1138"/>
      <c r="B2105" s="417" t="s">
        <v>200</v>
      </c>
      <c r="C2105" s="1119"/>
      <c r="D2105" s="1120"/>
      <c r="E2105" s="1121"/>
      <c r="F2105" s="1130">
        <f>IF($J2084="TC",0,IF($J2084="Nso",0,VLOOKUP($A2081,'Class-9'!$B$9:$FL$108,160,0)))</f>
        <v>0</v>
      </c>
      <c r="G2105" s="1131"/>
      <c r="H2105" s="1130">
        <f>IF($J2084="TC",0,IF($J2084="Nso",0,VLOOKUP($A2081,'Class-9'!$B$9:$FL$108,161,0)))</f>
        <v>0</v>
      </c>
      <c r="I2105" s="1131"/>
      <c r="J2105" s="1132">
        <f>IF($J2084="TC",0,IF($J2084="Nso",0,VLOOKUP($A2081,'Class-9'!$B$9:$FL$108,162,0)))</f>
        <v>0</v>
      </c>
      <c r="K2105" s="1133"/>
      <c r="L2105" s="259" t="str">
        <f>IF($J2084="TC",0,IF($J2084="Nso",0,VLOOKUP($A2081,'Class-9'!$B$9:$FL$108,163,0)))</f>
        <v/>
      </c>
      <c r="M2105" s="1223" t="str">
        <f>IF($J2084="TC","TC",IF($J2084="Nso","NSO",VLOOKUP($A2081,'Class-9'!$B$9:$FL$108,164,0)))</f>
        <v/>
      </c>
      <c r="N2105" s="1224"/>
      <c r="O2105" s="462" t="str">
        <f>IF($J2084="Nso",0,VLOOKUP($A2081,'Class-9'!$B$9:$FL$108,166,0))</f>
        <v/>
      </c>
    </row>
    <row r="2106" spans="1:15" ht="33.75" customHeight="1">
      <c r="A2106" s="1138"/>
      <c r="B2106" s="417" t="s">
        <v>200</v>
      </c>
      <c r="C2106" s="1061" t="s">
        <v>64</v>
      </c>
      <c r="D2106" s="1062"/>
      <c r="E2106" s="1062"/>
      <c r="F2106" s="1062"/>
      <c r="G2106" s="1062"/>
      <c r="H2106" s="1063"/>
      <c r="I2106" s="1064" t="s">
        <v>65</v>
      </c>
      <c r="J2106" s="1065"/>
      <c r="K2106" s="1065"/>
      <c r="L2106" s="460">
        <f>VLOOKUP($A2081,'Class-9'!$B$9:$FL$108,157,0)</f>
        <v>0</v>
      </c>
      <c r="M2106" s="1066" t="s">
        <v>121</v>
      </c>
      <c r="N2106" s="1067"/>
      <c r="O2106" s="1068"/>
    </row>
    <row r="2107" spans="1:15" ht="33.75" customHeight="1" thickBot="1">
      <c r="A2107" s="1138"/>
      <c r="B2107" s="417" t="s">
        <v>200</v>
      </c>
      <c r="C2107" s="1069" t="s">
        <v>60</v>
      </c>
      <c r="D2107" s="1070"/>
      <c r="E2107" s="1070"/>
      <c r="F2107" s="1071" t="s">
        <v>192</v>
      </c>
      <c r="G2107" s="1071"/>
      <c r="H2107" s="260" t="s">
        <v>53</v>
      </c>
      <c r="I2107" s="1072" t="s">
        <v>66</v>
      </c>
      <c r="J2107" s="1073"/>
      <c r="K2107" s="1073"/>
      <c r="L2107" s="461">
        <f>VLOOKUP($A2081,'Class-9'!$B$9:$FL$108,158,0)</f>
        <v>0</v>
      </c>
      <c r="M2107" s="1074" t="str">
        <f>IF($J2084="TC",0,IF($J2084="Nso",0,VLOOKUP($A2081,'Class-9'!$B$9:$FL$108,159,0)))</f>
        <v/>
      </c>
      <c r="N2107" s="1075"/>
      <c r="O2107" s="1076"/>
    </row>
    <row r="2108" spans="1:15" ht="33.75" customHeight="1">
      <c r="A2108" s="1138"/>
      <c r="B2108" s="417" t="s">
        <v>200</v>
      </c>
      <c r="C2108" s="1069"/>
      <c r="D2108" s="1070"/>
      <c r="E2108" s="1070"/>
      <c r="F2108" s="1071"/>
      <c r="G2108" s="1071"/>
      <c r="H2108" s="261" t="s">
        <v>119</v>
      </c>
      <c r="I2108" s="1077" t="s">
        <v>67</v>
      </c>
      <c r="J2108" s="1078"/>
      <c r="K2108" s="1078"/>
      <c r="L2108" s="1079">
        <f>IF($J2084="TC","Transferred",IF($J2084="Nso","NameSeparated",VLOOKUP($A2081,'Class-9'!$B$9:$FL$108,167,0)))</f>
        <v>0</v>
      </c>
      <c r="M2108" s="1079"/>
      <c r="N2108" s="1079"/>
      <c r="O2108" s="1080"/>
    </row>
    <row r="2109" spans="1:15" ht="33.75" customHeight="1">
      <c r="A2109" s="1138"/>
      <c r="B2109" s="417" t="s">
        <v>200</v>
      </c>
      <c r="C2109" s="1081" t="str">
        <f>'Class-9'!$DF$3</f>
        <v>Foundation Of Information Tech.</v>
      </c>
      <c r="D2109" s="1082"/>
      <c r="E2109" s="1083"/>
      <c r="F2109" s="1217" t="str">
        <f>IF($J2084="TC",0,IF($J2084="Nso",0,VLOOKUP($A2081,'Class-9'!$B$9:$GP$108,185,0)))</f>
        <v>0/200</v>
      </c>
      <c r="G2109" s="1217"/>
      <c r="H2109" s="463" t="str">
        <f>IF($J2084="TC",0,IF($J2084="Nso",0,VLOOKUP($A2081,'Class-9'!$B$9:$GP$108,120,0)))</f>
        <v/>
      </c>
      <c r="I2109" s="1085" t="s">
        <v>79</v>
      </c>
      <c r="J2109" s="1086"/>
      <c r="K2109" s="1086"/>
      <c r="L2109" s="1087">
        <f>'Class-9'!$T$2</f>
        <v>44676</v>
      </c>
      <c r="M2109" s="1088"/>
      <c r="N2109" s="1088"/>
      <c r="O2109" s="1089"/>
    </row>
    <row r="2110" spans="1:15" ht="33.75" customHeight="1">
      <c r="A2110" s="1138"/>
      <c r="B2110" s="417" t="s">
        <v>200</v>
      </c>
      <c r="C2110" s="1090" t="str">
        <f>'Class-9'!$DR$3</f>
        <v>Health &amp; Phy. Edu.</v>
      </c>
      <c r="D2110" s="1084"/>
      <c r="E2110" s="1084"/>
      <c r="F2110" s="1207" t="str">
        <f>IF($J2084="TC",0,IF($J2084="Nso",0,VLOOKUP($A2081,'Class-9'!$B$9:$GP$108,189,0)))</f>
        <v>0/200</v>
      </c>
      <c r="G2110" s="1208"/>
      <c r="H2110" s="463" t="str">
        <f>IF($J2084="TC",0,IF($J2084="Nso",0,VLOOKUP($A2081,'Class-9'!$B$9:$GP$108,132,0)))</f>
        <v/>
      </c>
      <c r="I2110" s="1091"/>
      <c r="J2110" s="1092"/>
      <c r="K2110" s="1092"/>
      <c r="L2110" s="1092"/>
      <c r="M2110" s="1092"/>
      <c r="N2110" s="1092"/>
      <c r="O2110" s="1093"/>
    </row>
    <row r="2111" spans="1:15" ht="33.75" customHeight="1">
      <c r="A2111" s="1138"/>
      <c r="B2111" s="417" t="s">
        <v>200</v>
      </c>
      <c r="C2111" s="1028" t="str">
        <f>'Class-9'!$ED$3</f>
        <v>S.U.P.W.</v>
      </c>
      <c r="D2111" s="1029"/>
      <c r="E2111" s="1029"/>
      <c r="F2111" s="1207" t="str">
        <f>IF($J2084="TC",0,IF($J2084="Nso",0,VLOOKUP($A2081,'Class-9'!$B$9:$GP$108,193,0)))</f>
        <v>0/100</v>
      </c>
      <c r="G2111" s="1208"/>
      <c r="H2111" s="463" t="str">
        <f>IF($J2084="TC",0,IF($J2084="Nso",0,VLOOKUP($A2081,'Class-9'!$B$9:$GP$108,138,0)))</f>
        <v/>
      </c>
      <c r="I2111" s="1094"/>
      <c r="J2111" s="1095"/>
      <c r="K2111" s="1095"/>
      <c r="L2111" s="1095"/>
      <c r="M2111" s="1095"/>
      <c r="N2111" s="1095"/>
      <c r="O2111" s="1096"/>
    </row>
    <row r="2112" spans="1:15" ht="33.75" customHeight="1">
      <c r="A2112" s="1138"/>
      <c r="B2112" s="417" t="s">
        <v>200</v>
      </c>
      <c r="C2112" s="1028" t="str">
        <f>'Class-9'!$EJ$3</f>
        <v>ART EDUCATION</v>
      </c>
      <c r="D2112" s="1029"/>
      <c r="E2112" s="1029"/>
      <c r="F2112" s="1207" t="str">
        <f>IF($J2083="TC",0,IF($J2083="Nso",0,VLOOKUP($A2081,'Class-9'!$B$9:$GP$108,197,0)))</f>
        <v>0/100</v>
      </c>
      <c r="G2112" s="1208"/>
      <c r="H2112" s="463" t="str">
        <f>IF($J2083="TC",0,IF($J2083="Nso",0,VLOOKUP($A2081,'Class-9'!$B$9:$GP$108,144,0)))</f>
        <v/>
      </c>
      <c r="I2112" s="1032" t="s">
        <v>92</v>
      </c>
      <c r="J2112" s="1033"/>
      <c r="K2112" s="1033"/>
      <c r="L2112" s="1033"/>
      <c r="M2112" s="1033"/>
      <c r="N2112" s="1033"/>
      <c r="O2112" s="1034"/>
    </row>
    <row r="2113" spans="1:16" ht="33.75" customHeight="1" thickBot="1">
      <c r="A2113" s="1138"/>
      <c r="B2113" s="417" t="s">
        <v>200</v>
      </c>
      <c r="C2113" s="1035" t="str">
        <f>'Class-9'!$EP$3</f>
        <v>H &amp; C RAJ</v>
      </c>
      <c r="D2113" s="1036"/>
      <c r="E2113" s="1036"/>
      <c r="F2113" s="1209" t="str">
        <f>IF($J2084="TC",0,IF($J2084="Nso",0,VLOOKUP($A2081,'Class-9'!$B$9:$GU$108,201,0)))</f>
        <v>0/200</v>
      </c>
      <c r="G2113" s="1210"/>
      <c r="H2113" s="464" t="str">
        <f>IF($J2084="TC",0,IF($J2084="Nso",0,VLOOKUP($A2081,'Class-9'!$B$9:$GU$108,156,0)))</f>
        <v/>
      </c>
      <c r="I2113" s="1032" t="s">
        <v>73</v>
      </c>
      <c r="J2113" s="1033"/>
      <c r="K2113" s="1033"/>
      <c r="L2113" s="1033"/>
      <c r="M2113" s="1033"/>
      <c r="N2113" s="1033"/>
      <c r="O2113" s="1034"/>
    </row>
    <row r="2114" spans="1:16" ht="33.75" customHeight="1">
      <c r="A2114" s="1138"/>
      <c r="B2114" s="417" t="s">
        <v>200</v>
      </c>
      <c r="C2114" s="1046" t="s">
        <v>204</v>
      </c>
      <c r="D2114" s="1047"/>
      <c r="E2114" s="1048"/>
      <c r="F2114" s="1211" t="s">
        <v>205</v>
      </c>
      <c r="G2114" s="1212"/>
      <c r="H2114" s="465" t="s">
        <v>34</v>
      </c>
      <c r="I2114" s="1039" t="s">
        <v>74</v>
      </c>
      <c r="J2114" s="1033"/>
      <c r="K2114" s="1033"/>
      <c r="L2114" s="1033"/>
      <c r="M2114" s="1033"/>
      <c r="N2114" s="1033"/>
      <c r="O2114" s="1034"/>
    </row>
    <row r="2115" spans="1:16" ht="33.75" customHeight="1">
      <c r="A2115" s="1138"/>
      <c r="B2115" s="417" t="s">
        <v>200</v>
      </c>
      <c r="C2115" s="1049"/>
      <c r="D2115" s="1050"/>
      <c r="E2115" s="1051"/>
      <c r="F2115" s="1213" t="s">
        <v>206</v>
      </c>
      <c r="G2115" s="1214"/>
      <c r="H2115" s="466" t="s">
        <v>203</v>
      </c>
      <c r="I2115" s="1040" t="s">
        <v>75</v>
      </c>
      <c r="J2115" s="1041"/>
      <c r="K2115" s="1041"/>
      <c r="L2115" s="1041"/>
      <c r="M2115" s="1041"/>
      <c r="N2115" s="1041"/>
      <c r="O2115" s="1042"/>
    </row>
    <row r="2116" spans="1:16" ht="33.75" customHeight="1">
      <c r="A2116" s="1138"/>
      <c r="B2116" s="417" t="s">
        <v>200</v>
      </c>
      <c r="C2116" s="1049"/>
      <c r="D2116" s="1050"/>
      <c r="E2116" s="1051"/>
      <c r="F2116" s="1213" t="s">
        <v>210</v>
      </c>
      <c r="G2116" s="1214"/>
      <c r="H2116" s="466" t="s">
        <v>68</v>
      </c>
      <c r="I2116" s="1043"/>
      <c r="J2116" s="1044"/>
      <c r="K2116" s="1044"/>
      <c r="L2116" s="1044"/>
      <c r="M2116" s="1044"/>
      <c r="N2116" s="1044"/>
      <c r="O2116" s="1045"/>
    </row>
    <row r="2117" spans="1:16" ht="33.75" customHeight="1">
      <c r="A2117" s="1138"/>
      <c r="B2117" s="417" t="s">
        <v>200</v>
      </c>
      <c r="C2117" s="1049"/>
      <c r="D2117" s="1050"/>
      <c r="E2117" s="1051"/>
      <c r="F2117" s="1213" t="s">
        <v>211</v>
      </c>
      <c r="G2117" s="1214"/>
      <c r="H2117" s="466" t="s">
        <v>69</v>
      </c>
      <c r="I2117" s="1043"/>
      <c r="J2117" s="1044"/>
      <c r="K2117" s="1044"/>
      <c r="L2117" s="1044"/>
      <c r="M2117" s="1044"/>
      <c r="N2117" s="1044"/>
      <c r="O2117" s="1045"/>
    </row>
    <row r="2118" spans="1:16" ht="33.75" customHeight="1">
      <c r="A2118" s="1138"/>
      <c r="B2118" s="417" t="s">
        <v>200</v>
      </c>
      <c r="C2118" s="1049"/>
      <c r="D2118" s="1050"/>
      <c r="E2118" s="1051"/>
      <c r="F2118" s="1213" t="s">
        <v>120</v>
      </c>
      <c r="G2118" s="1214"/>
      <c r="H2118" s="466" t="s">
        <v>71</v>
      </c>
      <c r="I2118" s="1022" t="s">
        <v>93</v>
      </c>
      <c r="J2118" s="1023"/>
      <c r="K2118" s="1023"/>
      <c r="L2118" s="1023"/>
      <c r="M2118" s="1023"/>
      <c r="N2118" s="1023"/>
      <c r="O2118" s="1024"/>
    </row>
    <row r="2119" spans="1:16" ht="33.75" customHeight="1" thickBot="1">
      <c r="A2119" s="1138"/>
      <c r="B2119" s="418" t="s">
        <v>200</v>
      </c>
      <c r="C2119" s="1052"/>
      <c r="D2119" s="1053"/>
      <c r="E2119" s="1054"/>
      <c r="F2119" s="1215" t="s">
        <v>208</v>
      </c>
      <c r="G2119" s="1216"/>
      <c r="H2119" s="467" t="s">
        <v>70</v>
      </c>
      <c r="I2119" s="1025"/>
      <c r="J2119" s="1026"/>
      <c r="K2119" s="1026"/>
      <c r="L2119" s="1026"/>
      <c r="M2119" s="1026"/>
      <c r="N2119" s="1026"/>
      <c r="O2119" s="1027"/>
    </row>
    <row r="2120" spans="1:16" ht="121.5" customHeight="1" thickTop="1">
      <c r="A2120" s="437" t="s">
        <v>191</v>
      </c>
    </row>
    <row r="2121" spans="1:16" ht="24.75" customHeight="1" thickBot="1">
      <c r="A2121" s="471">
        <f>A2081+1</f>
        <v>54</v>
      </c>
      <c r="B2121" s="1137" t="s">
        <v>56</v>
      </c>
      <c r="C2121" s="1137"/>
      <c r="D2121" s="1137"/>
      <c r="E2121" s="1137"/>
      <c r="F2121" s="1137"/>
      <c r="G2121" s="1137"/>
      <c r="H2121" s="1137"/>
      <c r="I2121" s="1137"/>
      <c r="J2121" s="1137"/>
      <c r="K2121" s="1137"/>
      <c r="L2121" s="1137"/>
      <c r="M2121" s="1137"/>
      <c r="N2121" s="1137"/>
      <c r="O2121" s="1137"/>
    </row>
    <row r="2122" spans="1:16" s="430" customFormat="1" ht="66" customHeight="1" thickTop="1">
      <c r="A2122" s="1138"/>
      <c r="B2122" s="1139"/>
      <c r="C2122" s="1140"/>
      <c r="D2122" s="1225" t="str">
        <f>Master!$E$8</f>
        <v>Govt. Sr. Secondary School Raimalwada</v>
      </c>
      <c r="E2122" s="1226"/>
      <c r="F2122" s="1226"/>
      <c r="G2122" s="1226"/>
      <c r="H2122" s="1226"/>
      <c r="I2122" s="1226"/>
      <c r="J2122" s="1226"/>
      <c r="K2122" s="1226"/>
      <c r="L2122" s="1226"/>
      <c r="M2122" s="1226"/>
      <c r="N2122" s="1226"/>
      <c r="O2122" s="1227"/>
    </row>
    <row r="2123" spans="1:16" ht="26.25" customHeight="1" thickBot="1">
      <c r="A2123" s="1138"/>
      <c r="B2123" s="1141"/>
      <c r="C2123" s="1142"/>
      <c r="D2123" s="1146" t="str">
        <f>Master!$E$11</f>
        <v>P.S.-Bapini (Jodhpur)</v>
      </c>
      <c r="E2123" s="1147"/>
      <c r="F2123" s="1147"/>
      <c r="G2123" s="1147"/>
      <c r="H2123" s="1147"/>
      <c r="I2123" s="1147"/>
      <c r="J2123" s="1147"/>
      <c r="K2123" s="1147"/>
      <c r="L2123" s="1147"/>
      <c r="M2123" s="1147"/>
      <c r="N2123" s="1147"/>
      <c r="O2123" s="1148"/>
    </row>
    <row r="2124" spans="1:16" ht="21.75" customHeight="1">
      <c r="A2124" s="1138"/>
      <c r="B2124" s="262"/>
      <c r="C2124" s="1149" t="s">
        <v>183</v>
      </c>
      <c r="D2124" s="1150"/>
      <c r="E2124" s="1150"/>
      <c r="F2124" s="1150"/>
      <c r="G2124" s="1151"/>
      <c r="H2124" s="1158" t="s">
        <v>156</v>
      </c>
      <c r="I2124" s="1158"/>
      <c r="J2124" s="1161">
        <f>VLOOKUP($A2121,'Class-9'!$B$9:$K$108,6)</f>
        <v>0</v>
      </c>
      <c r="K2124" s="1162"/>
      <c r="L2124" s="1167" t="s">
        <v>76</v>
      </c>
      <c r="M2124" s="1168"/>
      <c r="N2124" s="1169" t="str">
        <f>Master!$E$14</f>
        <v>08151106901</v>
      </c>
      <c r="O2124" s="1170"/>
    </row>
    <row r="2125" spans="1:16" ht="21.75" customHeight="1">
      <c r="A2125" s="1138"/>
      <c r="B2125" s="37"/>
      <c r="C2125" s="1152"/>
      <c r="D2125" s="1153"/>
      <c r="E2125" s="1153"/>
      <c r="F2125" s="1153"/>
      <c r="G2125" s="1154"/>
      <c r="H2125" s="1159"/>
      <c r="I2125" s="1159"/>
      <c r="J2125" s="1163"/>
      <c r="K2125" s="1164"/>
      <c r="L2125" s="1171" t="s">
        <v>72</v>
      </c>
      <c r="M2125" s="1172"/>
      <c r="N2125" s="1172"/>
      <c r="O2125" s="1173"/>
      <c r="P2125" s="104" t="s">
        <v>191</v>
      </c>
    </row>
    <row r="2126" spans="1:16" ht="21.75" customHeight="1" thickBot="1">
      <c r="A2126" s="1138"/>
      <c r="B2126" s="37"/>
      <c r="C2126" s="1155"/>
      <c r="D2126" s="1156"/>
      <c r="E2126" s="1156"/>
      <c r="F2126" s="1156"/>
      <c r="G2126" s="1157"/>
      <c r="H2126" s="1160"/>
      <c r="I2126" s="1160"/>
      <c r="J2126" s="1165"/>
      <c r="K2126" s="1166"/>
      <c r="L2126" s="1174" t="s">
        <v>57</v>
      </c>
      <c r="M2126" s="1175"/>
      <c r="N2126" s="1176" t="str">
        <f>Master!$E$6</f>
        <v>2021-22</v>
      </c>
      <c r="O2126" s="1177"/>
    </row>
    <row r="2127" spans="1:16" ht="33.75" customHeight="1">
      <c r="A2127" s="1138"/>
      <c r="B2127" s="417" t="s">
        <v>200</v>
      </c>
      <c r="C2127" s="1228" t="s">
        <v>22</v>
      </c>
      <c r="D2127" s="1229"/>
      <c r="E2127" s="1229"/>
      <c r="F2127" s="1230"/>
      <c r="G2127" s="438" t="s">
        <v>181</v>
      </c>
      <c r="H2127" s="1231">
        <f>VLOOKUP($A2121,'Class-9'!$B$9:$FL$108,4,0)</f>
        <v>0</v>
      </c>
      <c r="I2127" s="1231"/>
      <c r="J2127" s="1231"/>
      <c r="K2127" s="1231"/>
      <c r="L2127" s="1231"/>
      <c r="M2127" s="1231"/>
      <c r="N2127" s="1231"/>
      <c r="O2127" s="1232"/>
    </row>
    <row r="2128" spans="1:16" ht="33.75" customHeight="1">
      <c r="A2128" s="1138"/>
      <c r="B2128" s="417" t="s">
        <v>200</v>
      </c>
      <c r="C2128" s="1233" t="s">
        <v>24</v>
      </c>
      <c r="D2128" s="1234"/>
      <c r="E2128" s="1234"/>
      <c r="F2128" s="1235"/>
      <c r="G2128" s="439" t="s">
        <v>181</v>
      </c>
      <c r="H2128" s="1236">
        <f>VLOOKUP($A2121,'Class-9'!$B$9:$FL$108,7,0)</f>
        <v>0</v>
      </c>
      <c r="I2128" s="1236"/>
      <c r="J2128" s="1236"/>
      <c r="K2128" s="1236"/>
      <c r="L2128" s="1236"/>
      <c r="M2128" s="1236"/>
      <c r="N2128" s="1236"/>
      <c r="O2128" s="1237"/>
    </row>
    <row r="2129" spans="1:15" ht="33.75" customHeight="1">
      <c r="A2129" s="1138"/>
      <c r="B2129" s="417" t="s">
        <v>200</v>
      </c>
      <c r="C2129" s="1233" t="s">
        <v>25</v>
      </c>
      <c r="D2129" s="1234"/>
      <c r="E2129" s="1234"/>
      <c r="F2129" s="1235"/>
      <c r="G2129" s="439" t="s">
        <v>181</v>
      </c>
      <c r="H2129" s="1236">
        <f>VLOOKUP($A2121,'Class-9'!$B$9:$FL$108,8,0)</f>
        <v>0</v>
      </c>
      <c r="I2129" s="1236"/>
      <c r="J2129" s="1236"/>
      <c r="K2129" s="1236"/>
      <c r="L2129" s="1236"/>
      <c r="M2129" s="1236"/>
      <c r="N2129" s="1236"/>
      <c r="O2129" s="1237"/>
    </row>
    <row r="2130" spans="1:15" ht="33.75" customHeight="1">
      <c r="A2130" s="1138"/>
      <c r="B2130" s="417" t="s">
        <v>200</v>
      </c>
      <c r="C2130" s="1233" t="s">
        <v>58</v>
      </c>
      <c r="D2130" s="1234"/>
      <c r="E2130" s="1234"/>
      <c r="F2130" s="1235"/>
      <c r="G2130" s="439" t="s">
        <v>181</v>
      </c>
      <c r="H2130" s="1236">
        <f>VLOOKUP($A2121,'Class-9'!$B$9:$FL$108,9,0)</f>
        <v>0</v>
      </c>
      <c r="I2130" s="1236"/>
      <c r="J2130" s="1236"/>
      <c r="K2130" s="1236"/>
      <c r="L2130" s="1236"/>
      <c r="M2130" s="1236"/>
      <c r="N2130" s="1236"/>
      <c r="O2130" s="1237"/>
    </row>
    <row r="2131" spans="1:15" ht="33.75" customHeight="1">
      <c r="A2131" s="1138"/>
      <c r="B2131" s="417" t="s">
        <v>200</v>
      </c>
      <c r="C2131" s="1233" t="s">
        <v>59</v>
      </c>
      <c r="D2131" s="1234"/>
      <c r="E2131" s="1234"/>
      <c r="F2131" s="1235"/>
      <c r="G2131" s="439" t="s">
        <v>181</v>
      </c>
      <c r="H2131" s="1238" t="str">
        <f>CONCATENATE('Class-9'!$G$4,'Class-9'!$J$4)</f>
        <v>9(A)</v>
      </c>
      <c r="I2131" s="1236"/>
      <c r="J2131" s="1236"/>
      <c r="K2131" s="1236"/>
      <c r="L2131" s="1236"/>
      <c r="M2131" s="1236"/>
      <c r="N2131" s="1236"/>
      <c r="O2131" s="1237"/>
    </row>
    <row r="2132" spans="1:15" ht="33.75" customHeight="1" thickBot="1">
      <c r="A2132" s="1138"/>
      <c r="B2132" s="417" t="s">
        <v>200</v>
      </c>
      <c r="C2132" s="1239" t="s">
        <v>27</v>
      </c>
      <c r="D2132" s="1240"/>
      <c r="E2132" s="1240"/>
      <c r="F2132" s="1241"/>
      <c r="G2132" s="440" t="s">
        <v>181</v>
      </c>
      <c r="H2132" s="1242">
        <f>VLOOKUP($A2121,'Class-9'!$B$9:$FL$108,10,0)</f>
        <v>0</v>
      </c>
      <c r="I2132" s="1242"/>
      <c r="J2132" s="1242"/>
      <c r="K2132" s="1242"/>
      <c r="L2132" s="1242"/>
      <c r="M2132" s="1242"/>
      <c r="N2132" s="1242"/>
      <c r="O2132" s="1243"/>
    </row>
    <row r="2133" spans="1:15" ht="33.75" customHeight="1">
      <c r="A2133" s="1138"/>
      <c r="B2133" s="417" t="s">
        <v>200</v>
      </c>
      <c r="C2133" s="1244" t="s">
        <v>60</v>
      </c>
      <c r="D2133" s="1245"/>
      <c r="E2133" s="1248" t="s">
        <v>81</v>
      </c>
      <c r="F2133" s="1248" t="s">
        <v>82</v>
      </c>
      <c r="G2133" s="1250" t="s">
        <v>32</v>
      </c>
      <c r="H2133" s="1252" t="s">
        <v>61</v>
      </c>
      <c r="I2133" s="1252"/>
      <c r="J2133" s="1253"/>
      <c r="K2133" s="1254" t="s">
        <v>97</v>
      </c>
      <c r="L2133" s="1255"/>
      <c r="M2133" s="1256"/>
      <c r="N2133" s="1248" t="s">
        <v>88</v>
      </c>
      <c r="O2133" s="1218" t="s">
        <v>118</v>
      </c>
    </row>
    <row r="2134" spans="1:15" ht="33.75" customHeight="1">
      <c r="A2134" s="1138"/>
      <c r="B2134" s="417" t="s">
        <v>200</v>
      </c>
      <c r="C2134" s="1246"/>
      <c r="D2134" s="1247"/>
      <c r="E2134" s="1249"/>
      <c r="F2134" s="1249"/>
      <c r="G2134" s="1251"/>
      <c r="H2134" s="468" t="s">
        <v>31</v>
      </c>
      <c r="I2134" s="470" t="s">
        <v>194</v>
      </c>
      <c r="J2134" s="469" t="s">
        <v>32</v>
      </c>
      <c r="K2134" s="468" t="s">
        <v>31</v>
      </c>
      <c r="L2134" s="470" t="s">
        <v>194</v>
      </c>
      <c r="M2134" s="469" t="s">
        <v>32</v>
      </c>
      <c r="N2134" s="1249"/>
      <c r="O2134" s="1219"/>
    </row>
    <row r="2135" spans="1:15" ht="48" customHeight="1" thickBot="1">
      <c r="A2135" s="1138"/>
      <c r="B2135" s="417" t="s">
        <v>200</v>
      </c>
      <c r="C2135" s="1102" t="s">
        <v>62</v>
      </c>
      <c r="D2135" s="1103"/>
      <c r="E2135" s="441">
        <f>'Class-9'!$L$7</f>
        <v>10</v>
      </c>
      <c r="F2135" s="441">
        <f>'Class-9'!$M$7</f>
        <v>10</v>
      </c>
      <c r="G2135" s="442">
        <f>SUM(E2135:F2135)</f>
        <v>20</v>
      </c>
      <c r="H2135" s="441">
        <f>'Class-9'!$O$7</f>
        <v>24</v>
      </c>
      <c r="I2135" s="441">
        <f>'Class-9'!$P$7</f>
        <v>6</v>
      </c>
      <c r="J2135" s="442">
        <f>SUM(H2135:I2135)</f>
        <v>30</v>
      </c>
      <c r="K2135" s="441">
        <f>'Class-9'!$R$7</f>
        <v>40</v>
      </c>
      <c r="L2135" s="441">
        <f>'Class-9'!$S$7</f>
        <v>10</v>
      </c>
      <c r="M2135" s="442">
        <f>SUM(K2135:L2135)</f>
        <v>50</v>
      </c>
      <c r="N2135" s="441">
        <f>SUM(G2135,J2135,M2135)</f>
        <v>100</v>
      </c>
      <c r="O2135" s="1220"/>
    </row>
    <row r="2136" spans="1:15" ht="48" customHeight="1">
      <c r="A2136" s="1138"/>
      <c r="B2136" s="417" t="s">
        <v>200</v>
      </c>
      <c r="C2136" s="1104" t="str">
        <f>'Class-9'!$L$3</f>
        <v>HINDI</v>
      </c>
      <c r="D2136" s="1105"/>
      <c r="E2136" s="443">
        <f>IF($J2124="TC",0,IF($J2124="Nso",0,VLOOKUP($A2121,'Class-9'!$B$9:$FL$108,11,0)))</f>
        <v>0</v>
      </c>
      <c r="F2136" s="443">
        <f>IF($J2124="TC",0,IF($J2124="Nso",0,VLOOKUP($A2121,'Class-9'!$B$9:$FL$108,12,0)))</f>
        <v>0</v>
      </c>
      <c r="G2136" s="444">
        <f t="shared" ref="G2136:G2143" si="212">SUM(E2136:F2136)</f>
        <v>0</v>
      </c>
      <c r="H2136" s="443">
        <f>IF($J2124="TC",0,IF($J2124="Nso",0,VLOOKUP($A2121,'Class-9'!$B$9:$FL$108,14,0)))</f>
        <v>0</v>
      </c>
      <c r="I2136" s="443">
        <f>IF($J2124="TC",0,IF($J2124="Nso",0,VLOOKUP($A2121,'Class-9'!$B$9:$FL$108,15,0)))</f>
        <v>0</v>
      </c>
      <c r="J2136" s="444">
        <f t="shared" ref="J2136:J2143" si="213">SUM(H2136:I2136)</f>
        <v>0</v>
      </c>
      <c r="K2136" s="443">
        <f>IF($J2124="TC",0,IF($J2124="Nso",0,VLOOKUP($A2121,'Class-9'!$B$9:$FL$108,17,0)))</f>
        <v>0</v>
      </c>
      <c r="L2136" s="443">
        <f>IF($J2124="Nso",0,VLOOKUP($A2121,'Class-9'!$B$9:$FL$108,18,0))</f>
        <v>0</v>
      </c>
      <c r="M2136" s="444">
        <f t="shared" ref="M2136:M2143" si="214">SUM(K2136:L2136)</f>
        <v>0</v>
      </c>
      <c r="N2136" s="443">
        <f t="shared" ref="N2136:N2143" si="215">SUM(G2136,J2136,M2136)</f>
        <v>0</v>
      </c>
      <c r="O2136" s="457" t="str">
        <f>IF($J2124="TC",0,IF($J2124="Nso",0,VLOOKUP($A2121,'Class-9'!$B$9:$FL$108,24,0)))</f>
        <v/>
      </c>
    </row>
    <row r="2137" spans="1:15" ht="48" customHeight="1" thickBot="1">
      <c r="A2137" s="1138"/>
      <c r="B2137" s="417" t="s">
        <v>200</v>
      </c>
      <c r="C2137" s="1106" t="str">
        <f>'Class-9'!$Z$3</f>
        <v>ENGLISH</v>
      </c>
      <c r="D2137" s="1107"/>
      <c r="E2137" s="445">
        <f>IF($J2124="TC",0,IF($J2124="Nso",0,VLOOKUP($A2121,'Class-9'!$B$9:$FL$108,25,0)))</f>
        <v>0</v>
      </c>
      <c r="F2137" s="445">
        <f>IF($J2124="TC",0,IF($J2124="Nso",0,VLOOKUP($A2121,'Class-9'!$B$9:$FL$108,26,0)))</f>
        <v>0</v>
      </c>
      <c r="G2137" s="446">
        <f t="shared" si="212"/>
        <v>0</v>
      </c>
      <c r="H2137" s="447">
        <f>IF($J2124="TC",0,IF($J2124="Nso",0,VLOOKUP($A2121,'Class-9'!$B$9:$FL$108,28,0)))</f>
        <v>0</v>
      </c>
      <c r="I2137" s="445">
        <f>IF($J2124="TC",0,IF($J2124="Nso",0,VLOOKUP($A2121,'Class-9'!$B$9:$FL$108,29,0)))</f>
        <v>0</v>
      </c>
      <c r="J2137" s="446">
        <f t="shared" si="213"/>
        <v>0</v>
      </c>
      <c r="K2137" s="445">
        <f>IF($J2124="TC",0,IF($J2124="Nso",0,VLOOKUP($A2121,'Class-9'!$B$9:$FL$108,31,0)))</f>
        <v>0</v>
      </c>
      <c r="L2137" s="445">
        <f>IF($J2124="Nso",0,VLOOKUP($A2121,'Class-9'!$B$9:$FL$108,32,0))</f>
        <v>0</v>
      </c>
      <c r="M2137" s="446">
        <f t="shared" si="214"/>
        <v>0</v>
      </c>
      <c r="N2137" s="445">
        <f t="shared" si="215"/>
        <v>0</v>
      </c>
      <c r="O2137" s="458" t="str">
        <f>IF($J2124="TC",0,IF($J2124="Nso",0,VLOOKUP($A2121,'Class-9'!$B$9:$FL$108,38,0)))</f>
        <v/>
      </c>
    </row>
    <row r="2138" spans="1:15" ht="48" customHeight="1" thickBot="1">
      <c r="A2138" s="1138"/>
      <c r="B2138" s="417" t="s">
        <v>200</v>
      </c>
      <c r="C2138" s="1108" t="s">
        <v>62</v>
      </c>
      <c r="D2138" s="1109"/>
      <c r="E2138" s="448">
        <f>'Class-9'!$AN$7</f>
        <v>20</v>
      </c>
      <c r="F2138" s="448">
        <f>'Class-9'!$AO$7</f>
        <v>20</v>
      </c>
      <c r="G2138" s="449">
        <f t="shared" si="212"/>
        <v>40</v>
      </c>
      <c r="H2138" s="448">
        <f>'Class-9'!$AQ$7</f>
        <v>48</v>
      </c>
      <c r="I2138" s="448">
        <f>'Class-9'!$AR$7</f>
        <v>12</v>
      </c>
      <c r="J2138" s="449">
        <f t="shared" si="213"/>
        <v>60</v>
      </c>
      <c r="K2138" s="448">
        <f>'Class-9'!$AT$7</f>
        <v>80</v>
      </c>
      <c r="L2138" s="448">
        <f>'Class-9'!$AU$7</f>
        <v>20</v>
      </c>
      <c r="M2138" s="449">
        <f t="shared" si="214"/>
        <v>100</v>
      </c>
      <c r="N2138" s="448">
        <f t="shared" si="215"/>
        <v>200</v>
      </c>
      <c r="O2138" s="427" t="s">
        <v>201</v>
      </c>
    </row>
    <row r="2139" spans="1:15" ht="48" customHeight="1">
      <c r="A2139" s="1138"/>
      <c r="B2139" s="417" t="s">
        <v>200</v>
      </c>
      <c r="C2139" s="1110" t="str">
        <f>'Class-9'!$AN$3</f>
        <v>SANSKRIT-I</v>
      </c>
      <c r="D2139" s="1111"/>
      <c r="E2139" s="443">
        <f>IF($J2124="TC",0,IF($J2124="Nso",0,VLOOKUP($A2121,'Class-9'!$B$9:$FL$108,39,0)))</f>
        <v>0</v>
      </c>
      <c r="F2139" s="443">
        <f>IF($J2124="TC",0,IF($J2124="TC",0,IF($J2124="Nso",0,VLOOKUP($A2121,'Class-9'!$B$9:$FL$108,40,0))))</f>
        <v>0</v>
      </c>
      <c r="G2139" s="450">
        <f t="shared" si="212"/>
        <v>0</v>
      </c>
      <c r="H2139" s="451">
        <f>IF($J2124="TC",0,IF($J2124="Nso",0,VLOOKUP($A2121,'Class-9'!$B$9:$FL$108,42,0)))</f>
        <v>0</v>
      </c>
      <c r="I2139" s="443">
        <f>IF($J2124="TC",0,IF($J2124="Nso",0,VLOOKUP($A2121,'Class-9'!$B$9:$FL$108,43,0)))</f>
        <v>0</v>
      </c>
      <c r="J2139" s="450">
        <f t="shared" si="213"/>
        <v>0</v>
      </c>
      <c r="K2139" s="443">
        <f>IF($J2124="TC",0,IF($J2124="Nso",0,VLOOKUP($A2121,'Class-9'!$B$9:$FL$108,45,0)))</f>
        <v>0</v>
      </c>
      <c r="L2139" s="443">
        <f>IF($J2124="Nso",0,VLOOKUP($A2121,'Class-9'!$B$9:$FL$108,46,0))</f>
        <v>0</v>
      </c>
      <c r="M2139" s="450">
        <f t="shared" si="214"/>
        <v>0</v>
      </c>
      <c r="N2139" s="443">
        <f t="shared" si="215"/>
        <v>0</v>
      </c>
      <c r="O2139" s="457" t="str">
        <f>IF($J2124="TC",0,IF($J2124="Nso",0,VLOOKUP($A2121,'Class-9'!$B$9:$FL$108,52,0)))</f>
        <v/>
      </c>
    </row>
    <row r="2140" spans="1:15" ht="48" customHeight="1">
      <c r="A2140" s="1138"/>
      <c r="B2140" s="417" t="s">
        <v>200</v>
      </c>
      <c r="C2140" s="1112" t="str">
        <f>'Class-9'!$BB$3</f>
        <v>SANSKRIT-II</v>
      </c>
      <c r="D2140" s="1113"/>
      <c r="E2140" s="443">
        <f>IF($J2124="TC",0,IF($J2124="Nso",0,VLOOKUP($A2121,'Class-9'!$B$9:$FL$108,53,0)))</f>
        <v>0</v>
      </c>
      <c r="F2140" s="443">
        <f>IF($J2124="TC",0,IF($J2124="Nso",0,VLOOKUP($A2121,'Class-9'!$B$9:$FL$108,54,0)))</f>
        <v>0</v>
      </c>
      <c r="G2140" s="452">
        <f t="shared" si="212"/>
        <v>0</v>
      </c>
      <c r="H2140" s="453">
        <f>IF($J2124="TC",0,IF($J2124="Nso",0,VLOOKUP($A2121,'Class-9'!$B$9:$FL$108,56,0)))</f>
        <v>0</v>
      </c>
      <c r="I2140" s="443">
        <f>IF($J2124="TC",0,IF($J2124="Nso",0,VLOOKUP($A2121,'Class-9'!$B$9:$FL$108,57,0)))</f>
        <v>0</v>
      </c>
      <c r="J2140" s="452">
        <f t="shared" si="213"/>
        <v>0</v>
      </c>
      <c r="K2140" s="443">
        <f>IF($J2124="TC",0,IF($J2124="Nso",0,VLOOKUP($A2121,'Class-9'!$B$9:$FL$108,59,0)))</f>
        <v>0</v>
      </c>
      <c r="L2140" s="443">
        <f>IF($J2124="Nso",0,VLOOKUP($A2121,'Class-9'!$B$9:$FL$108,60,0))</f>
        <v>0</v>
      </c>
      <c r="M2140" s="452">
        <f t="shared" si="214"/>
        <v>0</v>
      </c>
      <c r="N2140" s="443">
        <f t="shared" si="215"/>
        <v>0</v>
      </c>
      <c r="O2140" s="457" t="str">
        <f>IF($J2124="TC",0,IF($J2124="Nso",0,VLOOKUP($A2121,'Class-9'!$B$9:$FL$108,66,0)))</f>
        <v/>
      </c>
    </row>
    <row r="2141" spans="1:15" ht="48" customHeight="1">
      <c r="A2141" s="1138"/>
      <c r="B2141" s="417" t="s">
        <v>200</v>
      </c>
      <c r="C2141" s="1112" t="str">
        <f>'Class-9'!$BP$3</f>
        <v>MATHEMATICS</v>
      </c>
      <c r="D2141" s="1113"/>
      <c r="E2141" s="443">
        <f>IF($J2124="TC",0,IF($J2124="Nso",0,VLOOKUP($A2121,'Class-9'!$B$9:$FL$108,67,0)))</f>
        <v>0</v>
      </c>
      <c r="F2141" s="443">
        <f>IF($J2124="TC",0,IF($J2124="Nso",0,VLOOKUP($A2121,'Class-9'!$B$9:$FL$108,68,0)))</f>
        <v>0</v>
      </c>
      <c r="G2141" s="452">
        <f t="shared" si="212"/>
        <v>0</v>
      </c>
      <c r="H2141" s="453">
        <f>IF($J2124="TC",0,IF($J2124="Nso",0,VLOOKUP($A2121,'Class-9'!$B$9:$FL$108,70,0)))</f>
        <v>0</v>
      </c>
      <c r="I2141" s="443">
        <f>IF($J2124="TC",0,IF($J2124="Nso",0,VLOOKUP($A2121,'Class-9'!$B$9:$FL$108,71,0)))</f>
        <v>0</v>
      </c>
      <c r="J2141" s="452">
        <f t="shared" si="213"/>
        <v>0</v>
      </c>
      <c r="K2141" s="443">
        <f>IF($J2124="TC",0,IF($J2124="Nso",0,VLOOKUP($A2121,'Class-9'!$B$9:$FL$108,73,0)))</f>
        <v>0</v>
      </c>
      <c r="L2141" s="443">
        <f>IF($J2124="Nso",0,VLOOKUP($A2121,'Class-9'!$B$9:$FL$108,74,0))</f>
        <v>0</v>
      </c>
      <c r="M2141" s="452">
        <f t="shared" si="214"/>
        <v>0</v>
      </c>
      <c r="N2141" s="443">
        <f t="shared" si="215"/>
        <v>0</v>
      </c>
      <c r="O2141" s="457" t="str">
        <f>IF($J2124="TC",0,IF($J2124="Nso",0,VLOOKUP($A2121,'Class-9'!$B$9:$FL$108,80,0)))</f>
        <v/>
      </c>
    </row>
    <row r="2142" spans="1:15" ht="48" customHeight="1">
      <c r="A2142" s="1138"/>
      <c r="B2142" s="417" t="s">
        <v>200</v>
      </c>
      <c r="C2142" s="1114" t="str">
        <f>'Class-9'!$CD$3</f>
        <v>SCIENCE</v>
      </c>
      <c r="D2142" s="1115"/>
      <c r="E2142" s="454">
        <f>IF($J2124="TC",0,IF($J2124="Nso",0,VLOOKUP($A2121,'Class-9'!$B$9:$FL$108,81,0)))</f>
        <v>0</v>
      </c>
      <c r="F2142" s="454">
        <f>IF($J2124="TC",0,IF($J2124="Nso",0,VLOOKUP($A2121,'Class-9'!$B$9:$FL$108,82,0)))</f>
        <v>0</v>
      </c>
      <c r="G2142" s="455">
        <f t="shared" si="212"/>
        <v>0</v>
      </c>
      <c r="H2142" s="456">
        <f>IF($J2124="TC",0,IF($J2124="Nso",0,VLOOKUP($A2121,'Class-9'!$B$9:$FL$108,84,0)))</f>
        <v>0</v>
      </c>
      <c r="I2142" s="454">
        <f>IF($J2124="TC",0,IF($J2124="Nso",0,VLOOKUP($A2121,'Class-9'!$B$9:$FL$108,85,0)))</f>
        <v>0</v>
      </c>
      <c r="J2142" s="455">
        <f t="shared" si="213"/>
        <v>0</v>
      </c>
      <c r="K2142" s="454">
        <f>IF($J2124="TC",0,IF($J2124="Nso",0,VLOOKUP($A2121,'Class-9'!$B$9:$FL$108,87,0)))</f>
        <v>0</v>
      </c>
      <c r="L2142" s="454">
        <f>IF($J2124="Nso",0,VLOOKUP($A2121,'Class-9'!$B$9:$FL$108,88,0))</f>
        <v>0</v>
      </c>
      <c r="M2142" s="455">
        <f t="shared" si="214"/>
        <v>0</v>
      </c>
      <c r="N2142" s="454">
        <f t="shared" si="215"/>
        <v>0</v>
      </c>
      <c r="O2142" s="459" t="str">
        <f>IF($J2124="TC",0,IF($J2124="Nso",0,VLOOKUP($A2121,'Class-9'!$B$9:$FL$108,94,0)))</f>
        <v/>
      </c>
    </row>
    <row r="2143" spans="1:15" ht="48" customHeight="1" thickBot="1">
      <c r="A2143" s="1138"/>
      <c r="B2143" s="417" t="s">
        <v>200</v>
      </c>
      <c r="C2143" s="1114" t="str">
        <f>'Class-9'!$CR$3</f>
        <v>SOCIAL SCIENCE</v>
      </c>
      <c r="D2143" s="1115"/>
      <c r="E2143" s="454">
        <f>IF($J2125="TC",0,IF($J2124="Nso",0,VLOOKUP($A2121,'Class-9'!$B$9:$FL$108,95,0)))</f>
        <v>0</v>
      </c>
      <c r="F2143" s="454">
        <f>IF($J2125="TC",0,IF($J2124="Nso",0,VLOOKUP($A2121,'Class-9'!$B$9:$FL$108,96,0)))</f>
        <v>0</v>
      </c>
      <c r="G2143" s="455">
        <f t="shared" si="212"/>
        <v>0</v>
      </c>
      <c r="H2143" s="456">
        <f>IF($J2125="TC",0,IF($J2124="Nso",0,VLOOKUP($A2121,'Class-9'!$B$9:$FL$108,98,0)))</f>
        <v>0</v>
      </c>
      <c r="I2143" s="454">
        <f>IF($J2125="TC",0,IF($J2124="Nso",0,VLOOKUP($A2121,'Class-9'!$B$9:$FL$108,99,0)))</f>
        <v>0</v>
      </c>
      <c r="J2143" s="455">
        <f t="shared" si="213"/>
        <v>0</v>
      </c>
      <c r="K2143" s="454">
        <f>IF($J2125="TC",0,IF($J2124="Nso",0,VLOOKUP($A2121,'Class-9'!$B$9:$FL$108,101,0)))</f>
        <v>0</v>
      </c>
      <c r="L2143" s="454">
        <f>IF($J2125="Nso",0,VLOOKUP($A2121,'Class-9'!$B$9:$FL$108,102,0))</f>
        <v>0</v>
      </c>
      <c r="M2143" s="455">
        <f t="shared" si="214"/>
        <v>0</v>
      </c>
      <c r="N2143" s="454">
        <f t="shared" si="215"/>
        <v>0</v>
      </c>
      <c r="O2143" s="459" t="str">
        <f>IF($J2125="TC",0,IF($J2124="Nso",0,VLOOKUP($A2121,'Class-9'!$B$9:$FL$108,108,0)))</f>
        <v/>
      </c>
    </row>
    <row r="2144" spans="1:15" ht="33.75" customHeight="1">
      <c r="A2144" s="1138"/>
      <c r="B2144" s="417" t="s">
        <v>200</v>
      </c>
      <c r="C2144" s="1116" t="s">
        <v>89</v>
      </c>
      <c r="D2144" s="1117"/>
      <c r="E2144" s="1118"/>
      <c r="F2144" s="1122" t="s">
        <v>90</v>
      </c>
      <c r="G2144" s="1123"/>
      <c r="H2144" s="1124" t="s">
        <v>91</v>
      </c>
      <c r="I2144" s="1125"/>
      <c r="J2144" s="1126" t="s">
        <v>47</v>
      </c>
      <c r="K2144" s="1127"/>
      <c r="L2144" s="415" t="s">
        <v>111</v>
      </c>
      <c r="M2144" s="1221" t="s">
        <v>45</v>
      </c>
      <c r="N2144" s="1222"/>
      <c r="O2144" s="416" t="s">
        <v>49</v>
      </c>
    </row>
    <row r="2145" spans="1:15" ht="33.75" customHeight="1" thickBot="1">
      <c r="A2145" s="1138"/>
      <c r="B2145" s="417" t="s">
        <v>200</v>
      </c>
      <c r="C2145" s="1119"/>
      <c r="D2145" s="1120"/>
      <c r="E2145" s="1121"/>
      <c r="F2145" s="1130">
        <f>IF($J2124="TC",0,IF($J2124="Nso",0,VLOOKUP($A2121,'Class-9'!$B$9:$FL$108,160,0)))</f>
        <v>0</v>
      </c>
      <c r="G2145" s="1131"/>
      <c r="H2145" s="1130">
        <f>IF($J2124="TC",0,IF($J2124="Nso",0,VLOOKUP($A2121,'Class-9'!$B$9:$FL$108,161,0)))</f>
        <v>0</v>
      </c>
      <c r="I2145" s="1131"/>
      <c r="J2145" s="1132">
        <f>IF($J2124="TC",0,IF($J2124="Nso",0,VLOOKUP($A2121,'Class-9'!$B$9:$FL$108,162,0)))</f>
        <v>0</v>
      </c>
      <c r="K2145" s="1133"/>
      <c r="L2145" s="259" t="str">
        <f>IF($J2124="TC",0,IF($J2124="Nso",0,VLOOKUP($A2121,'Class-9'!$B$9:$FL$108,163,0)))</f>
        <v/>
      </c>
      <c r="M2145" s="1223" t="str">
        <f>IF($J2124="TC","TC",IF($J2124="Nso","NSO",VLOOKUP($A2121,'Class-9'!$B$9:$FL$108,164,0)))</f>
        <v/>
      </c>
      <c r="N2145" s="1224"/>
      <c r="O2145" s="462" t="str">
        <f>IF($J2124="Nso",0,VLOOKUP($A2121,'Class-9'!$B$9:$FL$108,166,0))</f>
        <v/>
      </c>
    </row>
    <row r="2146" spans="1:15" ht="33.75" customHeight="1">
      <c r="A2146" s="1138"/>
      <c r="B2146" s="417" t="s">
        <v>200</v>
      </c>
      <c r="C2146" s="1061" t="s">
        <v>64</v>
      </c>
      <c r="D2146" s="1062"/>
      <c r="E2146" s="1062"/>
      <c r="F2146" s="1062"/>
      <c r="G2146" s="1062"/>
      <c r="H2146" s="1063"/>
      <c r="I2146" s="1064" t="s">
        <v>65</v>
      </c>
      <c r="J2146" s="1065"/>
      <c r="K2146" s="1065"/>
      <c r="L2146" s="460">
        <f>VLOOKUP($A2121,'Class-9'!$B$9:$FL$108,157,0)</f>
        <v>0</v>
      </c>
      <c r="M2146" s="1066" t="s">
        <v>121</v>
      </c>
      <c r="N2146" s="1067"/>
      <c r="O2146" s="1068"/>
    </row>
    <row r="2147" spans="1:15" ht="33.75" customHeight="1" thickBot="1">
      <c r="A2147" s="1138"/>
      <c r="B2147" s="417" t="s">
        <v>200</v>
      </c>
      <c r="C2147" s="1069" t="s">
        <v>60</v>
      </c>
      <c r="D2147" s="1070"/>
      <c r="E2147" s="1070"/>
      <c r="F2147" s="1071" t="s">
        <v>192</v>
      </c>
      <c r="G2147" s="1071"/>
      <c r="H2147" s="260" t="s">
        <v>53</v>
      </c>
      <c r="I2147" s="1072" t="s">
        <v>66</v>
      </c>
      <c r="J2147" s="1073"/>
      <c r="K2147" s="1073"/>
      <c r="L2147" s="461">
        <f>VLOOKUP($A2121,'Class-9'!$B$9:$FL$108,158,0)</f>
        <v>0</v>
      </c>
      <c r="M2147" s="1074" t="str">
        <f>IF($J2124="TC",0,IF($J2124="Nso",0,VLOOKUP($A2121,'Class-9'!$B$9:$FL$108,159,0)))</f>
        <v/>
      </c>
      <c r="N2147" s="1075"/>
      <c r="O2147" s="1076"/>
    </row>
    <row r="2148" spans="1:15" ht="33.75" customHeight="1">
      <c r="A2148" s="1138"/>
      <c r="B2148" s="417" t="s">
        <v>200</v>
      </c>
      <c r="C2148" s="1069"/>
      <c r="D2148" s="1070"/>
      <c r="E2148" s="1070"/>
      <c r="F2148" s="1071"/>
      <c r="G2148" s="1071"/>
      <c r="H2148" s="261" t="s">
        <v>119</v>
      </c>
      <c r="I2148" s="1077" t="s">
        <v>67</v>
      </c>
      <c r="J2148" s="1078"/>
      <c r="K2148" s="1078"/>
      <c r="L2148" s="1079">
        <f>IF($J2124="TC","Transferred",IF($J2124="Nso","NameSeparated",VLOOKUP($A2121,'Class-9'!$B$9:$FL$108,167,0)))</f>
        <v>0</v>
      </c>
      <c r="M2148" s="1079"/>
      <c r="N2148" s="1079"/>
      <c r="O2148" s="1080"/>
    </row>
    <row r="2149" spans="1:15" ht="33.75" customHeight="1">
      <c r="A2149" s="1138"/>
      <c r="B2149" s="417" t="s">
        <v>200</v>
      </c>
      <c r="C2149" s="1081" t="str">
        <f>'Class-9'!$DF$3</f>
        <v>Foundation Of Information Tech.</v>
      </c>
      <c r="D2149" s="1082"/>
      <c r="E2149" s="1083"/>
      <c r="F2149" s="1217" t="str">
        <f>IF($J2124="TC",0,IF($J2124="Nso",0,VLOOKUP($A2121,'Class-9'!$B$9:$GP$108,185,0)))</f>
        <v>0/200</v>
      </c>
      <c r="G2149" s="1217"/>
      <c r="H2149" s="463" t="str">
        <f>IF($J2124="TC",0,IF($J2124="Nso",0,VLOOKUP($A2121,'Class-9'!$B$9:$GP$108,120,0)))</f>
        <v/>
      </c>
      <c r="I2149" s="1085" t="s">
        <v>79</v>
      </c>
      <c r="J2149" s="1086"/>
      <c r="K2149" s="1086"/>
      <c r="L2149" s="1087">
        <f>'Class-9'!$T$2</f>
        <v>44676</v>
      </c>
      <c r="M2149" s="1088"/>
      <c r="N2149" s="1088"/>
      <c r="O2149" s="1089"/>
    </row>
    <row r="2150" spans="1:15" ht="33.75" customHeight="1">
      <c r="A2150" s="1138"/>
      <c r="B2150" s="417" t="s">
        <v>200</v>
      </c>
      <c r="C2150" s="1090" t="str">
        <f>'Class-9'!$DR$3</f>
        <v>Health &amp; Phy. Edu.</v>
      </c>
      <c r="D2150" s="1084"/>
      <c r="E2150" s="1084"/>
      <c r="F2150" s="1207" t="str">
        <f>IF($J2124="TC",0,IF($J2124="Nso",0,VLOOKUP($A2121,'Class-9'!$B$9:$GP$108,189,0)))</f>
        <v>0/200</v>
      </c>
      <c r="G2150" s="1208"/>
      <c r="H2150" s="463" t="str">
        <f>IF($J2124="TC",0,IF($J2124="Nso",0,VLOOKUP($A2121,'Class-9'!$B$9:$GP$108,132,0)))</f>
        <v/>
      </c>
      <c r="I2150" s="1091"/>
      <c r="J2150" s="1092"/>
      <c r="K2150" s="1092"/>
      <c r="L2150" s="1092"/>
      <c r="M2150" s="1092"/>
      <c r="N2150" s="1092"/>
      <c r="O2150" s="1093"/>
    </row>
    <row r="2151" spans="1:15" ht="33.75" customHeight="1">
      <c r="A2151" s="1138"/>
      <c r="B2151" s="417" t="s">
        <v>200</v>
      </c>
      <c r="C2151" s="1028" t="str">
        <f>'Class-9'!$ED$3</f>
        <v>S.U.P.W.</v>
      </c>
      <c r="D2151" s="1029"/>
      <c r="E2151" s="1029"/>
      <c r="F2151" s="1207" t="str">
        <f>IF($J2124="TC",0,IF($J2124="Nso",0,VLOOKUP($A2121,'Class-9'!$B$9:$GP$108,193,0)))</f>
        <v>0/100</v>
      </c>
      <c r="G2151" s="1208"/>
      <c r="H2151" s="463" t="str">
        <f>IF($J2124="TC",0,IF($J2124="Nso",0,VLOOKUP($A2121,'Class-9'!$B$9:$GP$108,138,0)))</f>
        <v/>
      </c>
      <c r="I2151" s="1094"/>
      <c r="J2151" s="1095"/>
      <c r="K2151" s="1095"/>
      <c r="L2151" s="1095"/>
      <c r="M2151" s="1095"/>
      <c r="N2151" s="1095"/>
      <c r="O2151" s="1096"/>
    </row>
    <row r="2152" spans="1:15" ht="33.75" customHeight="1">
      <c r="A2152" s="1138"/>
      <c r="B2152" s="417" t="s">
        <v>200</v>
      </c>
      <c r="C2152" s="1028" t="str">
        <f>'Class-9'!$EJ$3</f>
        <v>ART EDUCATION</v>
      </c>
      <c r="D2152" s="1029"/>
      <c r="E2152" s="1029"/>
      <c r="F2152" s="1207" t="str">
        <f>IF($J2123="TC",0,IF($J2123="Nso",0,VLOOKUP($A2121,'Class-9'!$B$9:$GP$108,197,0)))</f>
        <v>0/100</v>
      </c>
      <c r="G2152" s="1208"/>
      <c r="H2152" s="463" t="str">
        <f>IF($J2123="TC",0,IF($J2123="Nso",0,VLOOKUP($A2121,'Class-9'!$B$9:$GP$108,144,0)))</f>
        <v/>
      </c>
      <c r="I2152" s="1032" t="s">
        <v>92</v>
      </c>
      <c r="J2152" s="1033"/>
      <c r="K2152" s="1033"/>
      <c r="L2152" s="1033"/>
      <c r="M2152" s="1033"/>
      <c r="N2152" s="1033"/>
      <c r="O2152" s="1034"/>
    </row>
    <row r="2153" spans="1:15" ht="33.75" customHeight="1" thickBot="1">
      <c r="A2153" s="1138"/>
      <c r="B2153" s="417" t="s">
        <v>200</v>
      </c>
      <c r="C2153" s="1035" t="str">
        <f>'Class-9'!$EP$3</f>
        <v>H &amp; C RAJ</v>
      </c>
      <c r="D2153" s="1036"/>
      <c r="E2153" s="1036"/>
      <c r="F2153" s="1209" t="str">
        <f>IF($J2124="TC",0,IF($J2124="Nso",0,VLOOKUP($A2121,'Class-9'!$B$9:$GU$108,201,0)))</f>
        <v>0/200</v>
      </c>
      <c r="G2153" s="1210"/>
      <c r="H2153" s="464" t="str">
        <f>IF($J2124="TC",0,IF($J2124="Nso",0,VLOOKUP($A2121,'Class-9'!$B$9:$GU$108,156,0)))</f>
        <v/>
      </c>
      <c r="I2153" s="1032" t="s">
        <v>73</v>
      </c>
      <c r="J2153" s="1033"/>
      <c r="K2153" s="1033"/>
      <c r="L2153" s="1033"/>
      <c r="M2153" s="1033"/>
      <c r="N2153" s="1033"/>
      <c r="O2153" s="1034"/>
    </row>
    <row r="2154" spans="1:15" ht="33.75" customHeight="1">
      <c r="A2154" s="1138"/>
      <c r="B2154" s="417" t="s">
        <v>200</v>
      </c>
      <c r="C2154" s="1046" t="s">
        <v>204</v>
      </c>
      <c r="D2154" s="1047"/>
      <c r="E2154" s="1048"/>
      <c r="F2154" s="1211" t="s">
        <v>205</v>
      </c>
      <c r="G2154" s="1212"/>
      <c r="H2154" s="465" t="s">
        <v>34</v>
      </c>
      <c r="I2154" s="1039" t="s">
        <v>74</v>
      </c>
      <c r="J2154" s="1033"/>
      <c r="K2154" s="1033"/>
      <c r="L2154" s="1033"/>
      <c r="M2154" s="1033"/>
      <c r="N2154" s="1033"/>
      <c r="O2154" s="1034"/>
    </row>
    <row r="2155" spans="1:15" ht="33.75" customHeight="1">
      <c r="A2155" s="1138"/>
      <c r="B2155" s="417" t="s">
        <v>200</v>
      </c>
      <c r="C2155" s="1049"/>
      <c r="D2155" s="1050"/>
      <c r="E2155" s="1051"/>
      <c r="F2155" s="1213" t="s">
        <v>206</v>
      </c>
      <c r="G2155" s="1214"/>
      <c r="H2155" s="466" t="s">
        <v>203</v>
      </c>
      <c r="I2155" s="1040" t="s">
        <v>75</v>
      </c>
      <c r="J2155" s="1041"/>
      <c r="K2155" s="1041"/>
      <c r="L2155" s="1041"/>
      <c r="M2155" s="1041"/>
      <c r="N2155" s="1041"/>
      <c r="O2155" s="1042"/>
    </row>
    <row r="2156" spans="1:15" ht="33.75" customHeight="1">
      <c r="A2156" s="1138"/>
      <c r="B2156" s="417" t="s">
        <v>200</v>
      </c>
      <c r="C2156" s="1049"/>
      <c r="D2156" s="1050"/>
      <c r="E2156" s="1051"/>
      <c r="F2156" s="1213" t="s">
        <v>210</v>
      </c>
      <c r="G2156" s="1214"/>
      <c r="H2156" s="466" t="s">
        <v>68</v>
      </c>
      <c r="I2156" s="1043"/>
      <c r="J2156" s="1044"/>
      <c r="K2156" s="1044"/>
      <c r="L2156" s="1044"/>
      <c r="M2156" s="1044"/>
      <c r="N2156" s="1044"/>
      <c r="O2156" s="1045"/>
    </row>
    <row r="2157" spans="1:15" ht="33.75" customHeight="1">
      <c r="A2157" s="1138"/>
      <c r="B2157" s="417" t="s">
        <v>200</v>
      </c>
      <c r="C2157" s="1049"/>
      <c r="D2157" s="1050"/>
      <c r="E2157" s="1051"/>
      <c r="F2157" s="1213" t="s">
        <v>211</v>
      </c>
      <c r="G2157" s="1214"/>
      <c r="H2157" s="466" t="s">
        <v>69</v>
      </c>
      <c r="I2157" s="1043"/>
      <c r="J2157" s="1044"/>
      <c r="K2157" s="1044"/>
      <c r="L2157" s="1044"/>
      <c r="M2157" s="1044"/>
      <c r="N2157" s="1044"/>
      <c r="O2157" s="1045"/>
    </row>
    <row r="2158" spans="1:15" ht="33.75" customHeight="1">
      <c r="A2158" s="1138"/>
      <c r="B2158" s="417" t="s">
        <v>200</v>
      </c>
      <c r="C2158" s="1049"/>
      <c r="D2158" s="1050"/>
      <c r="E2158" s="1051"/>
      <c r="F2158" s="1213" t="s">
        <v>120</v>
      </c>
      <c r="G2158" s="1214"/>
      <c r="H2158" s="466" t="s">
        <v>71</v>
      </c>
      <c r="I2158" s="1022" t="s">
        <v>93</v>
      </c>
      <c r="J2158" s="1023"/>
      <c r="K2158" s="1023"/>
      <c r="L2158" s="1023"/>
      <c r="M2158" s="1023"/>
      <c r="N2158" s="1023"/>
      <c r="O2158" s="1024"/>
    </row>
    <row r="2159" spans="1:15" ht="33.75" customHeight="1" thickBot="1">
      <c r="A2159" s="1138"/>
      <c r="B2159" s="418" t="s">
        <v>200</v>
      </c>
      <c r="C2159" s="1052"/>
      <c r="D2159" s="1053"/>
      <c r="E2159" s="1054"/>
      <c r="F2159" s="1215" t="s">
        <v>208</v>
      </c>
      <c r="G2159" s="1216"/>
      <c r="H2159" s="467" t="s">
        <v>70</v>
      </c>
      <c r="I2159" s="1025"/>
      <c r="J2159" s="1026"/>
      <c r="K2159" s="1026"/>
      <c r="L2159" s="1026"/>
      <c r="M2159" s="1026"/>
      <c r="N2159" s="1026"/>
      <c r="O2159" s="1027"/>
    </row>
    <row r="2160" spans="1:15" ht="121.5" customHeight="1" thickTop="1">
      <c r="A2160" s="437" t="s">
        <v>191</v>
      </c>
    </row>
    <row r="2161" spans="1:16" ht="24.75" customHeight="1" thickBot="1">
      <c r="A2161" s="471">
        <f>A2121+1</f>
        <v>55</v>
      </c>
      <c r="B2161" s="1137" t="s">
        <v>56</v>
      </c>
      <c r="C2161" s="1137"/>
      <c r="D2161" s="1137"/>
      <c r="E2161" s="1137"/>
      <c r="F2161" s="1137"/>
      <c r="G2161" s="1137"/>
      <c r="H2161" s="1137"/>
      <c r="I2161" s="1137"/>
      <c r="J2161" s="1137"/>
      <c r="K2161" s="1137"/>
      <c r="L2161" s="1137"/>
      <c r="M2161" s="1137"/>
      <c r="N2161" s="1137"/>
      <c r="O2161" s="1137"/>
    </row>
    <row r="2162" spans="1:16" s="430" customFormat="1" ht="66" customHeight="1" thickTop="1">
      <c r="A2162" s="1138"/>
      <c r="B2162" s="1139"/>
      <c r="C2162" s="1140"/>
      <c r="D2162" s="1225" t="str">
        <f>Master!$E$8</f>
        <v>Govt. Sr. Secondary School Raimalwada</v>
      </c>
      <c r="E2162" s="1226"/>
      <c r="F2162" s="1226"/>
      <c r="G2162" s="1226"/>
      <c r="H2162" s="1226"/>
      <c r="I2162" s="1226"/>
      <c r="J2162" s="1226"/>
      <c r="K2162" s="1226"/>
      <c r="L2162" s="1226"/>
      <c r="M2162" s="1226"/>
      <c r="N2162" s="1226"/>
      <c r="O2162" s="1227"/>
    </row>
    <row r="2163" spans="1:16" ht="26.25" customHeight="1" thickBot="1">
      <c r="A2163" s="1138"/>
      <c r="B2163" s="1141"/>
      <c r="C2163" s="1142"/>
      <c r="D2163" s="1146" t="str">
        <f>Master!$E$11</f>
        <v>P.S.-Bapini (Jodhpur)</v>
      </c>
      <c r="E2163" s="1147"/>
      <c r="F2163" s="1147"/>
      <c r="G2163" s="1147"/>
      <c r="H2163" s="1147"/>
      <c r="I2163" s="1147"/>
      <c r="J2163" s="1147"/>
      <c r="K2163" s="1147"/>
      <c r="L2163" s="1147"/>
      <c r="M2163" s="1147"/>
      <c r="N2163" s="1147"/>
      <c r="O2163" s="1148"/>
    </row>
    <row r="2164" spans="1:16" ht="21.75" customHeight="1">
      <c r="A2164" s="1138"/>
      <c r="B2164" s="262"/>
      <c r="C2164" s="1149" t="s">
        <v>183</v>
      </c>
      <c r="D2164" s="1150"/>
      <c r="E2164" s="1150"/>
      <c r="F2164" s="1150"/>
      <c r="G2164" s="1151"/>
      <c r="H2164" s="1158" t="s">
        <v>156</v>
      </c>
      <c r="I2164" s="1158"/>
      <c r="J2164" s="1161">
        <f>VLOOKUP($A2161,'Class-9'!$B$9:$K$108,6)</f>
        <v>0</v>
      </c>
      <c r="K2164" s="1162"/>
      <c r="L2164" s="1167" t="s">
        <v>76</v>
      </c>
      <c r="M2164" s="1168"/>
      <c r="N2164" s="1169" t="str">
        <f>Master!$E$14</f>
        <v>08151106901</v>
      </c>
      <c r="O2164" s="1170"/>
    </row>
    <row r="2165" spans="1:16" ht="21.75" customHeight="1">
      <c r="A2165" s="1138"/>
      <c r="B2165" s="37"/>
      <c r="C2165" s="1152"/>
      <c r="D2165" s="1153"/>
      <c r="E2165" s="1153"/>
      <c r="F2165" s="1153"/>
      <c r="G2165" s="1154"/>
      <c r="H2165" s="1159"/>
      <c r="I2165" s="1159"/>
      <c r="J2165" s="1163"/>
      <c r="K2165" s="1164"/>
      <c r="L2165" s="1171" t="s">
        <v>72</v>
      </c>
      <c r="M2165" s="1172"/>
      <c r="N2165" s="1172"/>
      <c r="O2165" s="1173"/>
      <c r="P2165" s="104" t="s">
        <v>191</v>
      </c>
    </row>
    <row r="2166" spans="1:16" ht="21.75" customHeight="1" thickBot="1">
      <c r="A2166" s="1138"/>
      <c r="B2166" s="37"/>
      <c r="C2166" s="1155"/>
      <c r="D2166" s="1156"/>
      <c r="E2166" s="1156"/>
      <c r="F2166" s="1156"/>
      <c r="G2166" s="1157"/>
      <c r="H2166" s="1160"/>
      <c r="I2166" s="1160"/>
      <c r="J2166" s="1165"/>
      <c r="K2166" s="1166"/>
      <c r="L2166" s="1174" t="s">
        <v>57</v>
      </c>
      <c r="M2166" s="1175"/>
      <c r="N2166" s="1176" t="str">
        <f>Master!$E$6</f>
        <v>2021-22</v>
      </c>
      <c r="O2166" s="1177"/>
    </row>
    <row r="2167" spans="1:16" ht="33.75" customHeight="1">
      <c r="A2167" s="1138"/>
      <c r="B2167" s="417" t="s">
        <v>200</v>
      </c>
      <c r="C2167" s="1228" t="s">
        <v>22</v>
      </c>
      <c r="D2167" s="1229"/>
      <c r="E2167" s="1229"/>
      <c r="F2167" s="1230"/>
      <c r="G2167" s="438" t="s">
        <v>181</v>
      </c>
      <c r="H2167" s="1231">
        <f>VLOOKUP($A2161,'Class-9'!$B$9:$FL$108,4,0)</f>
        <v>0</v>
      </c>
      <c r="I2167" s="1231"/>
      <c r="J2167" s="1231"/>
      <c r="K2167" s="1231"/>
      <c r="L2167" s="1231"/>
      <c r="M2167" s="1231"/>
      <c r="N2167" s="1231"/>
      <c r="O2167" s="1232"/>
    </row>
    <row r="2168" spans="1:16" ht="33.75" customHeight="1">
      <c r="A2168" s="1138"/>
      <c r="B2168" s="417" t="s">
        <v>200</v>
      </c>
      <c r="C2168" s="1233" t="s">
        <v>24</v>
      </c>
      <c r="D2168" s="1234"/>
      <c r="E2168" s="1234"/>
      <c r="F2168" s="1235"/>
      <c r="G2168" s="439" t="s">
        <v>181</v>
      </c>
      <c r="H2168" s="1236">
        <f>VLOOKUP($A2161,'Class-9'!$B$9:$FL$108,7,0)</f>
        <v>0</v>
      </c>
      <c r="I2168" s="1236"/>
      <c r="J2168" s="1236"/>
      <c r="K2168" s="1236"/>
      <c r="L2168" s="1236"/>
      <c r="M2168" s="1236"/>
      <c r="N2168" s="1236"/>
      <c r="O2168" s="1237"/>
    </row>
    <row r="2169" spans="1:16" ht="33.75" customHeight="1">
      <c r="A2169" s="1138"/>
      <c r="B2169" s="417" t="s">
        <v>200</v>
      </c>
      <c r="C2169" s="1233" t="s">
        <v>25</v>
      </c>
      <c r="D2169" s="1234"/>
      <c r="E2169" s="1234"/>
      <c r="F2169" s="1235"/>
      <c r="G2169" s="439" t="s">
        <v>181</v>
      </c>
      <c r="H2169" s="1236">
        <f>VLOOKUP($A2161,'Class-9'!$B$9:$FL$108,8,0)</f>
        <v>0</v>
      </c>
      <c r="I2169" s="1236"/>
      <c r="J2169" s="1236"/>
      <c r="K2169" s="1236"/>
      <c r="L2169" s="1236"/>
      <c r="M2169" s="1236"/>
      <c r="N2169" s="1236"/>
      <c r="O2169" s="1237"/>
    </row>
    <row r="2170" spans="1:16" ht="33.75" customHeight="1">
      <c r="A2170" s="1138"/>
      <c r="B2170" s="417" t="s">
        <v>200</v>
      </c>
      <c r="C2170" s="1233" t="s">
        <v>58</v>
      </c>
      <c r="D2170" s="1234"/>
      <c r="E2170" s="1234"/>
      <c r="F2170" s="1235"/>
      <c r="G2170" s="439" t="s">
        <v>181</v>
      </c>
      <c r="H2170" s="1236">
        <f>VLOOKUP($A2161,'Class-9'!$B$9:$FL$108,9,0)</f>
        <v>0</v>
      </c>
      <c r="I2170" s="1236"/>
      <c r="J2170" s="1236"/>
      <c r="K2170" s="1236"/>
      <c r="L2170" s="1236"/>
      <c r="M2170" s="1236"/>
      <c r="N2170" s="1236"/>
      <c r="O2170" s="1237"/>
    </row>
    <row r="2171" spans="1:16" ht="33.75" customHeight="1">
      <c r="A2171" s="1138"/>
      <c r="B2171" s="417" t="s">
        <v>200</v>
      </c>
      <c r="C2171" s="1233" t="s">
        <v>59</v>
      </c>
      <c r="D2171" s="1234"/>
      <c r="E2171" s="1234"/>
      <c r="F2171" s="1235"/>
      <c r="G2171" s="439" t="s">
        <v>181</v>
      </c>
      <c r="H2171" s="1238" t="str">
        <f>CONCATENATE('Class-9'!$G$4,'Class-9'!$J$4)</f>
        <v>9(A)</v>
      </c>
      <c r="I2171" s="1236"/>
      <c r="J2171" s="1236"/>
      <c r="K2171" s="1236"/>
      <c r="L2171" s="1236"/>
      <c r="M2171" s="1236"/>
      <c r="N2171" s="1236"/>
      <c r="O2171" s="1237"/>
    </row>
    <row r="2172" spans="1:16" ht="33.75" customHeight="1" thickBot="1">
      <c r="A2172" s="1138"/>
      <c r="B2172" s="417" t="s">
        <v>200</v>
      </c>
      <c r="C2172" s="1239" t="s">
        <v>27</v>
      </c>
      <c r="D2172" s="1240"/>
      <c r="E2172" s="1240"/>
      <c r="F2172" s="1241"/>
      <c r="G2172" s="440" t="s">
        <v>181</v>
      </c>
      <c r="H2172" s="1242">
        <f>VLOOKUP($A2161,'Class-9'!$B$9:$FL$108,10,0)</f>
        <v>0</v>
      </c>
      <c r="I2172" s="1242"/>
      <c r="J2172" s="1242"/>
      <c r="K2172" s="1242"/>
      <c r="L2172" s="1242"/>
      <c r="M2172" s="1242"/>
      <c r="N2172" s="1242"/>
      <c r="O2172" s="1243"/>
    </row>
    <row r="2173" spans="1:16" ht="33.75" customHeight="1">
      <c r="A2173" s="1138"/>
      <c r="B2173" s="417" t="s">
        <v>200</v>
      </c>
      <c r="C2173" s="1244" t="s">
        <v>60</v>
      </c>
      <c r="D2173" s="1245"/>
      <c r="E2173" s="1248" t="s">
        <v>81</v>
      </c>
      <c r="F2173" s="1248" t="s">
        <v>82</v>
      </c>
      <c r="G2173" s="1250" t="s">
        <v>32</v>
      </c>
      <c r="H2173" s="1252" t="s">
        <v>61</v>
      </c>
      <c r="I2173" s="1252"/>
      <c r="J2173" s="1253"/>
      <c r="K2173" s="1254" t="s">
        <v>97</v>
      </c>
      <c r="L2173" s="1255"/>
      <c r="M2173" s="1256"/>
      <c r="N2173" s="1248" t="s">
        <v>88</v>
      </c>
      <c r="O2173" s="1218" t="s">
        <v>118</v>
      </c>
    </row>
    <row r="2174" spans="1:16" ht="33.75" customHeight="1">
      <c r="A2174" s="1138"/>
      <c r="B2174" s="417" t="s">
        <v>200</v>
      </c>
      <c r="C2174" s="1246"/>
      <c r="D2174" s="1247"/>
      <c r="E2174" s="1249"/>
      <c r="F2174" s="1249"/>
      <c r="G2174" s="1251"/>
      <c r="H2174" s="468" t="s">
        <v>31</v>
      </c>
      <c r="I2174" s="470" t="s">
        <v>194</v>
      </c>
      <c r="J2174" s="469" t="s">
        <v>32</v>
      </c>
      <c r="K2174" s="468" t="s">
        <v>31</v>
      </c>
      <c r="L2174" s="470" t="s">
        <v>194</v>
      </c>
      <c r="M2174" s="469" t="s">
        <v>32</v>
      </c>
      <c r="N2174" s="1249"/>
      <c r="O2174" s="1219"/>
    </row>
    <row r="2175" spans="1:16" ht="48" customHeight="1" thickBot="1">
      <c r="A2175" s="1138"/>
      <c r="B2175" s="417" t="s">
        <v>200</v>
      </c>
      <c r="C2175" s="1102" t="s">
        <v>62</v>
      </c>
      <c r="D2175" s="1103"/>
      <c r="E2175" s="441">
        <f>'Class-9'!$L$7</f>
        <v>10</v>
      </c>
      <c r="F2175" s="441">
        <f>'Class-9'!$M$7</f>
        <v>10</v>
      </c>
      <c r="G2175" s="442">
        <f>SUM(E2175:F2175)</f>
        <v>20</v>
      </c>
      <c r="H2175" s="441">
        <f>'Class-9'!$O$7</f>
        <v>24</v>
      </c>
      <c r="I2175" s="441">
        <f>'Class-9'!$P$7</f>
        <v>6</v>
      </c>
      <c r="J2175" s="442">
        <f>SUM(H2175:I2175)</f>
        <v>30</v>
      </c>
      <c r="K2175" s="441">
        <f>'Class-9'!$R$7</f>
        <v>40</v>
      </c>
      <c r="L2175" s="441">
        <f>'Class-9'!$S$7</f>
        <v>10</v>
      </c>
      <c r="M2175" s="442">
        <f>SUM(K2175:L2175)</f>
        <v>50</v>
      </c>
      <c r="N2175" s="441">
        <f>SUM(G2175,J2175,M2175)</f>
        <v>100</v>
      </c>
      <c r="O2175" s="1220"/>
    </row>
    <row r="2176" spans="1:16" ht="48" customHeight="1">
      <c r="A2176" s="1138"/>
      <c r="B2176" s="417" t="s">
        <v>200</v>
      </c>
      <c r="C2176" s="1104" t="str">
        <f>'Class-9'!$L$3</f>
        <v>HINDI</v>
      </c>
      <c r="D2176" s="1105"/>
      <c r="E2176" s="443">
        <f>IF($J2164="TC",0,IF($J2164="Nso",0,VLOOKUP($A2161,'Class-9'!$B$9:$FL$108,11,0)))</f>
        <v>0</v>
      </c>
      <c r="F2176" s="443">
        <f>IF($J2164="TC",0,IF($J2164="Nso",0,VLOOKUP($A2161,'Class-9'!$B$9:$FL$108,12,0)))</f>
        <v>0</v>
      </c>
      <c r="G2176" s="444">
        <f t="shared" ref="G2176:G2183" si="216">SUM(E2176:F2176)</f>
        <v>0</v>
      </c>
      <c r="H2176" s="443">
        <f>IF($J2164="TC",0,IF($J2164="Nso",0,VLOOKUP($A2161,'Class-9'!$B$9:$FL$108,14,0)))</f>
        <v>0</v>
      </c>
      <c r="I2176" s="443">
        <f>IF($J2164="TC",0,IF($J2164="Nso",0,VLOOKUP($A2161,'Class-9'!$B$9:$FL$108,15,0)))</f>
        <v>0</v>
      </c>
      <c r="J2176" s="444">
        <f t="shared" ref="J2176:J2183" si="217">SUM(H2176:I2176)</f>
        <v>0</v>
      </c>
      <c r="K2176" s="443">
        <f>IF($J2164="TC",0,IF($J2164="Nso",0,VLOOKUP($A2161,'Class-9'!$B$9:$FL$108,17,0)))</f>
        <v>0</v>
      </c>
      <c r="L2176" s="443">
        <f>IF($J2164="Nso",0,VLOOKUP($A2161,'Class-9'!$B$9:$FL$108,18,0))</f>
        <v>0</v>
      </c>
      <c r="M2176" s="444">
        <f t="shared" ref="M2176:M2183" si="218">SUM(K2176:L2176)</f>
        <v>0</v>
      </c>
      <c r="N2176" s="443">
        <f t="shared" ref="N2176:N2183" si="219">SUM(G2176,J2176,M2176)</f>
        <v>0</v>
      </c>
      <c r="O2176" s="457" t="str">
        <f>IF($J2164="TC",0,IF($J2164="Nso",0,VLOOKUP($A2161,'Class-9'!$B$9:$FL$108,24,0)))</f>
        <v/>
      </c>
    </row>
    <row r="2177" spans="1:15" ht="48" customHeight="1" thickBot="1">
      <c r="A2177" s="1138"/>
      <c r="B2177" s="417" t="s">
        <v>200</v>
      </c>
      <c r="C2177" s="1106" t="str">
        <f>'Class-9'!$Z$3</f>
        <v>ENGLISH</v>
      </c>
      <c r="D2177" s="1107"/>
      <c r="E2177" s="445">
        <f>IF($J2164="TC",0,IF($J2164="Nso",0,VLOOKUP($A2161,'Class-9'!$B$9:$FL$108,25,0)))</f>
        <v>0</v>
      </c>
      <c r="F2177" s="445">
        <f>IF($J2164="TC",0,IF($J2164="Nso",0,VLOOKUP($A2161,'Class-9'!$B$9:$FL$108,26,0)))</f>
        <v>0</v>
      </c>
      <c r="G2177" s="446">
        <f t="shared" si="216"/>
        <v>0</v>
      </c>
      <c r="H2177" s="447">
        <f>IF($J2164="TC",0,IF($J2164="Nso",0,VLOOKUP($A2161,'Class-9'!$B$9:$FL$108,28,0)))</f>
        <v>0</v>
      </c>
      <c r="I2177" s="445">
        <f>IF($J2164="TC",0,IF($J2164="Nso",0,VLOOKUP($A2161,'Class-9'!$B$9:$FL$108,29,0)))</f>
        <v>0</v>
      </c>
      <c r="J2177" s="446">
        <f t="shared" si="217"/>
        <v>0</v>
      </c>
      <c r="K2177" s="445">
        <f>IF($J2164="TC",0,IF($J2164="Nso",0,VLOOKUP($A2161,'Class-9'!$B$9:$FL$108,31,0)))</f>
        <v>0</v>
      </c>
      <c r="L2177" s="445">
        <f>IF($J2164="Nso",0,VLOOKUP($A2161,'Class-9'!$B$9:$FL$108,32,0))</f>
        <v>0</v>
      </c>
      <c r="M2177" s="446">
        <f t="shared" si="218"/>
        <v>0</v>
      </c>
      <c r="N2177" s="445">
        <f t="shared" si="219"/>
        <v>0</v>
      </c>
      <c r="O2177" s="458" t="str">
        <f>IF($J2164="TC",0,IF($J2164="Nso",0,VLOOKUP($A2161,'Class-9'!$B$9:$FL$108,38,0)))</f>
        <v/>
      </c>
    </row>
    <row r="2178" spans="1:15" ht="48" customHeight="1" thickBot="1">
      <c r="A2178" s="1138"/>
      <c r="B2178" s="417" t="s">
        <v>200</v>
      </c>
      <c r="C2178" s="1108" t="s">
        <v>62</v>
      </c>
      <c r="D2178" s="1109"/>
      <c r="E2178" s="448">
        <f>'Class-9'!$AN$7</f>
        <v>20</v>
      </c>
      <c r="F2178" s="448">
        <f>'Class-9'!$AO$7</f>
        <v>20</v>
      </c>
      <c r="G2178" s="449">
        <f t="shared" si="216"/>
        <v>40</v>
      </c>
      <c r="H2178" s="448">
        <f>'Class-9'!$AQ$7</f>
        <v>48</v>
      </c>
      <c r="I2178" s="448">
        <f>'Class-9'!$AR$7</f>
        <v>12</v>
      </c>
      <c r="J2178" s="449">
        <f t="shared" si="217"/>
        <v>60</v>
      </c>
      <c r="K2178" s="448">
        <f>'Class-9'!$AT$7</f>
        <v>80</v>
      </c>
      <c r="L2178" s="448">
        <f>'Class-9'!$AU$7</f>
        <v>20</v>
      </c>
      <c r="M2178" s="449">
        <f t="shared" si="218"/>
        <v>100</v>
      </c>
      <c r="N2178" s="448">
        <f t="shared" si="219"/>
        <v>200</v>
      </c>
      <c r="O2178" s="427" t="s">
        <v>201</v>
      </c>
    </row>
    <row r="2179" spans="1:15" ht="48" customHeight="1">
      <c r="A2179" s="1138"/>
      <c r="B2179" s="417" t="s">
        <v>200</v>
      </c>
      <c r="C2179" s="1110" t="str">
        <f>'Class-9'!$AN$3</f>
        <v>SANSKRIT-I</v>
      </c>
      <c r="D2179" s="1111"/>
      <c r="E2179" s="443">
        <f>IF($J2164="TC",0,IF($J2164="Nso",0,VLOOKUP($A2161,'Class-9'!$B$9:$FL$108,39,0)))</f>
        <v>0</v>
      </c>
      <c r="F2179" s="443">
        <f>IF($J2164="TC",0,IF($J2164="TC",0,IF($J2164="Nso",0,VLOOKUP($A2161,'Class-9'!$B$9:$FL$108,40,0))))</f>
        <v>0</v>
      </c>
      <c r="G2179" s="450">
        <f t="shared" si="216"/>
        <v>0</v>
      </c>
      <c r="H2179" s="451">
        <f>IF($J2164="TC",0,IF($J2164="Nso",0,VLOOKUP($A2161,'Class-9'!$B$9:$FL$108,42,0)))</f>
        <v>0</v>
      </c>
      <c r="I2179" s="443">
        <f>IF($J2164="TC",0,IF($J2164="Nso",0,VLOOKUP($A2161,'Class-9'!$B$9:$FL$108,43,0)))</f>
        <v>0</v>
      </c>
      <c r="J2179" s="450">
        <f t="shared" si="217"/>
        <v>0</v>
      </c>
      <c r="K2179" s="443">
        <f>IF($J2164="TC",0,IF($J2164="Nso",0,VLOOKUP($A2161,'Class-9'!$B$9:$FL$108,45,0)))</f>
        <v>0</v>
      </c>
      <c r="L2179" s="443">
        <f>IF($J2164="Nso",0,VLOOKUP($A2161,'Class-9'!$B$9:$FL$108,46,0))</f>
        <v>0</v>
      </c>
      <c r="M2179" s="450">
        <f t="shared" si="218"/>
        <v>0</v>
      </c>
      <c r="N2179" s="443">
        <f t="shared" si="219"/>
        <v>0</v>
      </c>
      <c r="O2179" s="457" t="str">
        <f>IF($J2164="TC",0,IF($J2164="Nso",0,VLOOKUP($A2161,'Class-9'!$B$9:$FL$108,52,0)))</f>
        <v/>
      </c>
    </row>
    <row r="2180" spans="1:15" ht="48" customHeight="1">
      <c r="A2180" s="1138"/>
      <c r="B2180" s="417" t="s">
        <v>200</v>
      </c>
      <c r="C2180" s="1112" t="str">
        <f>'Class-9'!$BB$3</f>
        <v>SANSKRIT-II</v>
      </c>
      <c r="D2180" s="1113"/>
      <c r="E2180" s="443">
        <f>IF($J2164="TC",0,IF($J2164="Nso",0,VLOOKUP($A2161,'Class-9'!$B$9:$FL$108,53,0)))</f>
        <v>0</v>
      </c>
      <c r="F2180" s="443">
        <f>IF($J2164="TC",0,IF($J2164="Nso",0,VLOOKUP($A2161,'Class-9'!$B$9:$FL$108,54,0)))</f>
        <v>0</v>
      </c>
      <c r="G2180" s="452">
        <f t="shared" si="216"/>
        <v>0</v>
      </c>
      <c r="H2180" s="453">
        <f>IF($J2164="TC",0,IF($J2164="Nso",0,VLOOKUP($A2161,'Class-9'!$B$9:$FL$108,56,0)))</f>
        <v>0</v>
      </c>
      <c r="I2180" s="443">
        <f>IF($J2164="TC",0,IF($J2164="Nso",0,VLOOKUP($A2161,'Class-9'!$B$9:$FL$108,57,0)))</f>
        <v>0</v>
      </c>
      <c r="J2180" s="452">
        <f t="shared" si="217"/>
        <v>0</v>
      </c>
      <c r="K2180" s="443">
        <f>IF($J2164="TC",0,IF($J2164="Nso",0,VLOOKUP($A2161,'Class-9'!$B$9:$FL$108,59,0)))</f>
        <v>0</v>
      </c>
      <c r="L2180" s="443">
        <f>IF($J2164="Nso",0,VLOOKUP($A2161,'Class-9'!$B$9:$FL$108,60,0))</f>
        <v>0</v>
      </c>
      <c r="M2180" s="452">
        <f t="shared" si="218"/>
        <v>0</v>
      </c>
      <c r="N2180" s="443">
        <f t="shared" si="219"/>
        <v>0</v>
      </c>
      <c r="O2180" s="457" t="str">
        <f>IF($J2164="TC",0,IF($J2164="Nso",0,VLOOKUP($A2161,'Class-9'!$B$9:$FL$108,66,0)))</f>
        <v/>
      </c>
    </row>
    <row r="2181" spans="1:15" ht="48" customHeight="1">
      <c r="A2181" s="1138"/>
      <c r="B2181" s="417" t="s">
        <v>200</v>
      </c>
      <c r="C2181" s="1112" t="str">
        <f>'Class-9'!$BP$3</f>
        <v>MATHEMATICS</v>
      </c>
      <c r="D2181" s="1113"/>
      <c r="E2181" s="443">
        <f>IF($J2164="TC",0,IF($J2164="Nso",0,VLOOKUP($A2161,'Class-9'!$B$9:$FL$108,67,0)))</f>
        <v>0</v>
      </c>
      <c r="F2181" s="443">
        <f>IF($J2164="TC",0,IF($J2164="Nso",0,VLOOKUP($A2161,'Class-9'!$B$9:$FL$108,68,0)))</f>
        <v>0</v>
      </c>
      <c r="G2181" s="452">
        <f t="shared" si="216"/>
        <v>0</v>
      </c>
      <c r="H2181" s="453">
        <f>IF($J2164="TC",0,IF($J2164="Nso",0,VLOOKUP($A2161,'Class-9'!$B$9:$FL$108,70,0)))</f>
        <v>0</v>
      </c>
      <c r="I2181" s="443">
        <f>IF($J2164="TC",0,IF($J2164="Nso",0,VLOOKUP($A2161,'Class-9'!$B$9:$FL$108,71,0)))</f>
        <v>0</v>
      </c>
      <c r="J2181" s="452">
        <f t="shared" si="217"/>
        <v>0</v>
      </c>
      <c r="K2181" s="443">
        <f>IF($J2164="TC",0,IF($J2164="Nso",0,VLOOKUP($A2161,'Class-9'!$B$9:$FL$108,73,0)))</f>
        <v>0</v>
      </c>
      <c r="L2181" s="443">
        <f>IF($J2164="Nso",0,VLOOKUP($A2161,'Class-9'!$B$9:$FL$108,74,0))</f>
        <v>0</v>
      </c>
      <c r="M2181" s="452">
        <f t="shared" si="218"/>
        <v>0</v>
      </c>
      <c r="N2181" s="443">
        <f t="shared" si="219"/>
        <v>0</v>
      </c>
      <c r="O2181" s="457" t="str">
        <f>IF($J2164="TC",0,IF($J2164="Nso",0,VLOOKUP($A2161,'Class-9'!$B$9:$FL$108,80,0)))</f>
        <v/>
      </c>
    </row>
    <row r="2182" spans="1:15" ht="48" customHeight="1">
      <c r="A2182" s="1138"/>
      <c r="B2182" s="417" t="s">
        <v>200</v>
      </c>
      <c r="C2182" s="1114" t="str">
        <f>'Class-9'!$CD$3</f>
        <v>SCIENCE</v>
      </c>
      <c r="D2182" s="1115"/>
      <c r="E2182" s="454">
        <f>IF($J2164="TC",0,IF($J2164="Nso",0,VLOOKUP($A2161,'Class-9'!$B$9:$FL$108,81,0)))</f>
        <v>0</v>
      </c>
      <c r="F2182" s="454">
        <f>IF($J2164="TC",0,IF($J2164="Nso",0,VLOOKUP($A2161,'Class-9'!$B$9:$FL$108,82,0)))</f>
        <v>0</v>
      </c>
      <c r="G2182" s="455">
        <f t="shared" si="216"/>
        <v>0</v>
      </c>
      <c r="H2182" s="456">
        <f>IF($J2164="TC",0,IF($J2164="Nso",0,VLOOKUP($A2161,'Class-9'!$B$9:$FL$108,84,0)))</f>
        <v>0</v>
      </c>
      <c r="I2182" s="454">
        <f>IF($J2164="TC",0,IF($J2164="Nso",0,VLOOKUP($A2161,'Class-9'!$B$9:$FL$108,85,0)))</f>
        <v>0</v>
      </c>
      <c r="J2182" s="455">
        <f t="shared" si="217"/>
        <v>0</v>
      </c>
      <c r="K2182" s="454">
        <f>IF($J2164="TC",0,IF($J2164="Nso",0,VLOOKUP($A2161,'Class-9'!$B$9:$FL$108,87,0)))</f>
        <v>0</v>
      </c>
      <c r="L2182" s="454">
        <f>IF($J2164="Nso",0,VLOOKUP($A2161,'Class-9'!$B$9:$FL$108,88,0))</f>
        <v>0</v>
      </c>
      <c r="M2182" s="455">
        <f t="shared" si="218"/>
        <v>0</v>
      </c>
      <c r="N2182" s="454">
        <f t="shared" si="219"/>
        <v>0</v>
      </c>
      <c r="O2182" s="459" t="str">
        <f>IF($J2164="TC",0,IF($J2164="Nso",0,VLOOKUP($A2161,'Class-9'!$B$9:$FL$108,94,0)))</f>
        <v/>
      </c>
    </row>
    <row r="2183" spans="1:15" ht="48" customHeight="1" thickBot="1">
      <c r="A2183" s="1138"/>
      <c r="B2183" s="417" t="s">
        <v>200</v>
      </c>
      <c r="C2183" s="1114" t="str">
        <f>'Class-9'!$CR$3</f>
        <v>SOCIAL SCIENCE</v>
      </c>
      <c r="D2183" s="1115"/>
      <c r="E2183" s="454">
        <f>IF($J2165="TC",0,IF($J2164="Nso",0,VLOOKUP($A2161,'Class-9'!$B$9:$FL$108,95,0)))</f>
        <v>0</v>
      </c>
      <c r="F2183" s="454">
        <f>IF($J2165="TC",0,IF($J2164="Nso",0,VLOOKUP($A2161,'Class-9'!$B$9:$FL$108,96,0)))</f>
        <v>0</v>
      </c>
      <c r="G2183" s="455">
        <f t="shared" si="216"/>
        <v>0</v>
      </c>
      <c r="H2183" s="456">
        <f>IF($J2165="TC",0,IF($J2164="Nso",0,VLOOKUP($A2161,'Class-9'!$B$9:$FL$108,98,0)))</f>
        <v>0</v>
      </c>
      <c r="I2183" s="454">
        <f>IF($J2165="TC",0,IF($J2164="Nso",0,VLOOKUP($A2161,'Class-9'!$B$9:$FL$108,99,0)))</f>
        <v>0</v>
      </c>
      <c r="J2183" s="455">
        <f t="shared" si="217"/>
        <v>0</v>
      </c>
      <c r="K2183" s="454">
        <f>IF($J2165="TC",0,IF($J2164="Nso",0,VLOOKUP($A2161,'Class-9'!$B$9:$FL$108,101,0)))</f>
        <v>0</v>
      </c>
      <c r="L2183" s="454">
        <f>IF($J2165="Nso",0,VLOOKUP($A2161,'Class-9'!$B$9:$FL$108,102,0))</f>
        <v>0</v>
      </c>
      <c r="M2183" s="455">
        <f t="shared" si="218"/>
        <v>0</v>
      </c>
      <c r="N2183" s="454">
        <f t="shared" si="219"/>
        <v>0</v>
      </c>
      <c r="O2183" s="459" t="str">
        <f>IF($J2165="TC",0,IF($J2164="Nso",0,VLOOKUP($A2161,'Class-9'!$B$9:$FL$108,108,0)))</f>
        <v/>
      </c>
    </row>
    <row r="2184" spans="1:15" ht="33.75" customHeight="1">
      <c r="A2184" s="1138"/>
      <c r="B2184" s="417" t="s">
        <v>200</v>
      </c>
      <c r="C2184" s="1116" t="s">
        <v>89</v>
      </c>
      <c r="D2184" s="1117"/>
      <c r="E2184" s="1118"/>
      <c r="F2184" s="1122" t="s">
        <v>90</v>
      </c>
      <c r="G2184" s="1123"/>
      <c r="H2184" s="1124" t="s">
        <v>91</v>
      </c>
      <c r="I2184" s="1125"/>
      <c r="J2184" s="1126" t="s">
        <v>47</v>
      </c>
      <c r="K2184" s="1127"/>
      <c r="L2184" s="415" t="s">
        <v>111</v>
      </c>
      <c r="M2184" s="1221" t="s">
        <v>45</v>
      </c>
      <c r="N2184" s="1222"/>
      <c r="O2184" s="416" t="s">
        <v>49</v>
      </c>
    </row>
    <row r="2185" spans="1:15" ht="33.75" customHeight="1" thickBot="1">
      <c r="A2185" s="1138"/>
      <c r="B2185" s="417" t="s">
        <v>200</v>
      </c>
      <c r="C2185" s="1119"/>
      <c r="D2185" s="1120"/>
      <c r="E2185" s="1121"/>
      <c r="F2185" s="1130">
        <f>IF($J2164="TC",0,IF($J2164="Nso",0,VLOOKUP($A2161,'Class-9'!$B$9:$FL$108,160,0)))</f>
        <v>0</v>
      </c>
      <c r="G2185" s="1131"/>
      <c r="H2185" s="1130">
        <f>IF($J2164="TC",0,IF($J2164="Nso",0,VLOOKUP($A2161,'Class-9'!$B$9:$FL$108,161,0)))</f>
        <v>0</v>
      </c>
      <c r="I2185" s="1131"/>
      <c r="J2185" s="1132">
        <f>IF($J2164="TC",0,IF($J2164="Nso",0,VLOOKUP($A2161,'Class-9'!$B$9:$FL$108,162,0)))</f>
        <v>0</v>
      </c>
      <c r="K2185" s="1133"/>
      <c r="L2185" s="259" t="str">
        <f>IF($J2164="TC",0,IF($J2164="Nso",0,VLOOKUP($A2161,'Class-9'!$B$9:$FL$108,163,0)))</f>
        <v/>
      </c>
      <c r="M2185" s="1223" t="str">
        <f>IF($J2164="TC","TC",IF($J2164="Nso","NSO",VLOOKUP($A2161,'Class-9'!$B$9:$FL$108,164,0)))</f>
        <v/>
      </c>
      <c r="N2185" s="1224"/>
      <c r="O2185" s="462" t="str">
        <f>IF($J2164="Nso",0,VLOOKUP($A2161,'Class-9'!$B$9:$FL$108,166,0))</f>
        <v/>
      </c>
    </row>
    <row r="2186" spans="1:15" ht="33.75" customHeight="1">
      <c r="A2186" s="1138"/>
      <c r="B2186" s="417" t="s">
        <v>200</v>
      </c>
      <c r="C2186" s="1061" t="s">
        <v>64</v>
      </c>
      <c r="D2186" s="1062"/>
      <c r="E2186" s="1062"/>
      <c r="F2186" s="1062"/>
      <c r="G2186" s="1062"/>
      <c r="H2186" s="1063"/>
      <c r="I2186" s="1064" t="s">
        <v>65</v>
      </c>
      <c r="J2186" s="1065"/>
      <c r="K2186" s="1065"/>
      <c r="L2186" s="460">
        <f>VLOOKUP($A2161,'Class-9'!$B$9:$FL$108,157,0)</f>
        <v>0</v>
      </c>
      <c r="M2186" s="1066" t="s">
        <v>121</v>
      </c>
      <c r="N2186" s="1067"/>
      <c r="O2186" s="1068"/>
    </row>
    <row r="2187" spans="1:15" ht="33.75" customHeight="1" thickBot="1">
      <c r="A2187" s="1138"/>
      <c r="B2187" s="417" t="s">
        <v>200</v>
      </c>
      <c r="C2187" s="1069" t="s">
        <v>60</v>
      </c>
      <c r="D2187" s="1070"/>
      <c r="E2187" s="1070"/>
      <c r="F2187" s="1071" t="s">
        <v>192</v>
      </c>
      <c r="G2187" s="1071"/>
      <c r="H2187" s="260" t="s">
        <v>53</v>
      </c>
      <c r="I2187" s="1072" t="s">
        <v>66</v>
      </c>
      <c r="J2187" s="1073"/>
      <c r="K2187" s="1073"/>
      <c r="L2187" s="461">
        <f>VLOOKUP($A2161,'Class-9'!$B$9:$FL$108,158,0)</f>
        <v>0</v>
      </c>
      <c r="M2187" s="1074" t="str">
        <f>IF($J2164="TC",0,IF($J2164="Nso",0,VLOOKUP($A2161,'Class-9'!$B$9:$FL$108,159,0)))</f>
        <v/>
      </c>
      <c r="N2187" s="1075"/>
      <c r="O2187" s="1076"/>
    </row>
    <row r="2188" spans="1:15" ht="33.75" customHeight="1">
      <c r="A2188" s="1138"/>
      <c r="B2188" s="417" t="s">
        <v>200</v>
      </c>
      <c r="C2188" s="1069"/>
      <c r="D2188" s="1070"/>
      <c r="E2188" s="1070"/>
      <c r="F2188" s="1071"/>
      <c r="G2188" s="1071"/>
      <c r="H2188" s="261" t="s">
        <v>119</v>
      </c>
      <c r="I2188" s="1077" t="s">
        <v>67</v>
      </c>
      <c r="J2188" s="1078"/>
      <c r="K2188" s="1078"/>
      <c r="L2188" s="1079">
        <f>IF($J2164="TC","Transferred",IF($J2164="Nso","NameSeparated",VLOOKUP($A2161,'Class-9'!$B$9:$FL$108,167,0)))</f>
        <v>0</v>
      </c>
      <c r="M2188" s="1079"/>
      <c r="N2188" s="1079"/>
      <c r="O2188" s="1080"/>
    </row>
    <row r="2189" spans="1:15" ht="33.75" customHeight="1">
      <c r="A2189" s="1138"/>
      <c r="B2189" s="417" t="s">
        <v>200</v>
      </c>
      <c r="C2189" s="1081" t="str">
        <f>'Class-9'!$DF$3</f>
        <v>Foundation Of Information Tech.</v>
      </c>
      <c r="D2189" s="1082"/>
      <c r="E2189" s="1083"/>
      <c r="F2189" s="1217" t="str">
        <f>IF($J2164="TC",0,IF($J2164="Nso",0,VLOOKUP($A2161,'Class-9'!$B$9:$GP$108,185,0)))</f>
        <v>0/200</v>
      </c>
      <c r="G2189" s="1217"/>
      <c r="H2189" s="463" t="str">
        <f>IF($J2164="TC",0,IF($J2164="Nso",0,VLOOKUP($A2161,'Class-9'!$B$9:$GP$108,120,0)))</f>
        <v/>
      </c>
      <c r="I2189" s="1085" t="s">
        <v>79</v>
      </c>
      <c r="J2189" s="1086"/>
      <c r="K2189" s="1086"/>
      <c r="L2189" s="1087">
        <f>'Class-9'!$T$2</f>
        <v>44676</v>
      </c>
      <c r="M2189" s="1088"/>
      <c r="N2189" s="1088"/>
      <c r="O2189" s="1089"/>
    </row>
    <row r="2190" spans="1:15" ht="33.75" customHeight="1">
      <c r="A2190" s="1138"/>
      <c r="B2190" s="417" t="s">
        <v>200</v>
      </c>
      <c r="C2190" s="1090" t="str">
        <f>'Class-9'!$DR$3</f>
        <v>Health &amp; Phy. Edu.</v>
      </c>
      <c r="D2190" s="1084"/>
      <c r="E2190" s="1084"/>
      <c r="F2190" s="1207" t="str">
        <f>IF($J2164="TC",0,IF($J2164="Nso",0,VLOOKUP($A2161,'Class-9'!$B$9:$GP$108,189,0)))</f>
        <v>0/200</v>
      </c>
      <c r="G2190" s="1208"/>
      <c r="H2190" s="463" t="str">
        <f>IF($J2164="TC",0,IF($J2164="Nso",0,VLOOKUP($A2161,'Class-9'!$B$9:$GP$108,132,0)))</f>
        <v/>
      </c>
      <c r="I2190" s="1091"/>
      <c r="J2190" s="1092"/>
      <c r="K2190" s="1092"/>
      <c r="L2190" s="1092"/>
      <c r="M2190" s="1092"/>
      <c r="N2190" s="1092"/>
      <c r="O2190" s="1093"/>
    </row>
    <row r="2191" spans="1:15" ht="33.75" customHeight="1">
      <c r="A2191" s="1138"/>
      <c r="B2191" s="417" t="s">
        <v>200</v>
      </c>
      <c r="C2191" s="1028" t="str">
        <f>'Class-9'!$ED$3</f>
        <v>S.U.P.W.</v>
      </c>
      <c r="D2191" s="1029"/>
      <c r="E2191" s="1029"/>
      <c r="F2191" s="1207" t="str">
        <f>IF($J2164="TC",0,IF($J2164="Nso",0,VLOOKUP($A2161,'Class-9'!$B$9:$GP$108,193,0)))</f>
        <v>0/100</v>
      </c>
      <c r="G2191" s="1208"/>
      <c r="H2191" s="463" t="str">
        <f>IF($J2164="TC",0,IF($J2164="Nso",0,VLOOKUP($A2161,'Class-9'!$B$9:$GP$108,138,0)))</f>
        <v/>
      </c>
      <c r="I2191" s="1094"/>
      <c r="J2191" s="1095"/>
      <c r="K2191" s="1095"/>
      <c r="L2191" s="1095"/>
      <c r="M2191" s="1095"/>
      <c r="N2191" s="1095"/>
      <c r="O2191" s="1096"/>
    </row>
    <row r="2192" spans="1:15" ht="33.75" customHeight="1">
      <c r="A2192" s="1138"/>
      <c r="B2192" s="417" t="s">
        <v>200</v>
      </c>
      <c r="C2192" s="1028" t="str">
        <f>'Class-9'!$EJ$3</f>
        <v>ART EDUCATION</v>
      </c>
      <c r="D2192" s="1029"/>
      <c r="E2192" s="1029"/>
      <c r="F2192" s="1207" t="str">
        <f>IF($J2163="TC",0,IF($J2163="Nso",0,VLOOKUP($A2161,'Class-9'!$B$9:$GP$108,197,0)))</f>
        <v>0/100</v>
      </c>
      <c r="G2192" s="1208"/>
      <c r="H2192" s="463" t="str">
        <f>IF($J2163="TC",0,IF($J2163="Nso",0,VLOOKUP($A2161,'Class-9'!$B$9:$GP$108,144,0)))</f>
        <v/>
      </c>
      <c r="I2192" s="1032" t="s">
        <v>92</v>
      </c>
      <c r="J2192" s="1033"/>
      <c r="K2192" s="1033"/>
      <c r="L2192" s="1033"/>
      <c r="M2192" s="1033"/>
      <c r="N2192" s="1033"/>
      <c r="O2192" s="1034"/>
    </row>
    <row r="2193" spans="1:16" ht="33.75" customHeight="1" thickBot="1">
      <c r="A2193" s="1138"/>
      <c r="B2193" s="417" t="s">
        <v>200</v>
      </c>
      <c r="C2193" s="1035" t="str">
        <f>'Class-9'!$EP$3</f>
        <v>H &amp; C RAJ</v>
      </c>
      <c r="D2193" s="1036"/>
      <c r="E2193" s="1036"/>
      <c r="F2193" s="1209" t="str">
        <f>IF($J2164="TC",0,IF($J2164="Nso",0,VLOOKUP($A2161,'Class-9'!$B$9:$GU$108,201,0)))</f>
        <v>0/200</v>
      </c>
      <c r="G2193" s="1210"/>
      <c r="H2193" s="464" t="str">
        <f>IF($J2164="TC",0,IF($J2164="Nso",0,VLOOKUP($A2161,'Class-9'!$B$9:$GU$108,156,0)))</f>
        <v/>
      </c>
      <c r="I2193" s="1032" t="s">
        <v>73</v>
      </c>
      <c r="J2193" s="1033"/>
      <c r="K2193" s="1033"/>
      <c r="L2193" s="1033"/>
      <c r="M2193" s="1033"/>
      <c r="N2193" s="1033"/>
      <c r="O2193" s="1034"/>
    </row>
    <row r="2194" spans="1:16" ht="33.75" customHeight="1">
      <c r="A2194" s="1138"/>
      <c r="B2194" s="417" t="s">
        <v>200</v>
      </c>
      <c r="C2194" s="1046" t="s">
        <v>204</v>
      </c>
      <c r="D2194" s="1047"/>
      <c r="E2194" s="1048"/>
      <c r="F2194" s="1211" t="s">
        <v>205</v>
      </c>
      <c r="G2194" s="1212"/>
      <c r="H2194" s="465" t="s">
        <v>34</v>
      </c>
      <c r="I2194" s="1039" t="s">
        <v>74</v>
      </c>
      <c r="J2194" s="1033"/>
      <c r="K2194" s="1033"/>
      <c r="L2194" s="1033"/>
      <c r="M2194" s="1033"/>
      <c r="N2194" s="1033"/>
      <c r="O2194" s="1034"/>
    </row>
    <row r="2195" spans="1:16" ht="33.75" customHeight="1">
      <c r="A2195" s="1138"/>
      <c r="B2195" s="417" t="s">
        <v>200</v>
      </c>
      <c r="C2195" s="1049"/>
      <c r="D2195" s="1050"/>
      <c r="E2195" s="1051"/>
      <c r="F2195" s="1213" t="s">
        <v>206</v>
      </c>
      <c r="G2195" s="1214"/>
      <c r="H2195" s="466" t="s">
        <v>203</v>
      </c>
      <c r="I2195" s="1040" t="s">
        <v>75</v>
      </c>
      <c r="J2195" s="1041"/>
      <c r="K2195" s="1041"/>
      <c r="L2195" s="1041"/>
      <c r="M2195" s="1041"/>
      <c r="N2195" s="1041"/>
      <c r="O2195" s="1042"/>
    </row>
    <row r="2196" spans="1:16" ht="33.75" customHeight="1">
      <c r="A2196" s="1138"/>
      <c r="B2196" s="417" t="s">
        <v>200</v>
      </c>
      <c r="C2196" s="1049"/>
      <c r="D2196" s="1050"/>
      <c r="E2196" s="1051"/>
      <c r="F2196" s="1213" t="s">
        <v>210</v>
      </c>
      <c r="G2196" s="1214"/>
      <c r="H2196" s="466" t="s">
        <v>68</v>
      </c>
      <c r="I2196" s="1043"/>
      <c r="J2196" s="1044"/>
      <c r="K2196" s="1044"/>
      <c r="L2196" s="1044"/>
      <c r="M2196" s="1044"/>
      <c r="N2196" s="1044"/>
      <c r="O2196" s="1045"/>
    </row>
    <row r="2197" spans="1:16" ht="33.75" customHeight="1">
      <c r="A2197" s="1138"/>
      <c r="B2197" s="417" t="s">
        <v>200</v>
      </c>
      <c r="C2197" s="1049"/>
      <c r="D2197" s="1050"/>
      <c r="E2197" s="1051"/>
      <c r="F2197" s="1213" t="s">
        <v>211</v>
      </c>
      <c r="G2197" s="1214"/>
      <c r="H2197" s="466" t="s">
        <v>69</v>
      </c>
      <c r="I2197" s="1043"/>
      <c r="J2197" s="1044"/>
      <c r="K2197" s="1044"/>
      <c r="L2197" s="1044"/>
      <c r="M2197" s="1044"/>
      <c r="N2197" s="1044"/>
      <c r="O2197" s="1045"/>
    </row>
    <row r="2198" spans="1:16" ht="33.75" customHeight="1">
      <c r="A2198" s="1138"/>
      <c r="B2198" s="417" t="s">
        <v>200</v>
      </c>
      <c r="C2198" s="1049"/>
      <c r="D2198" s="1050"/>
      <c r="E2198" s="1051"/>
      <c r="F2198" s="1213" t="s">
        <v>120</v>
      </c>
      <c r="G2198" s="1214"/>
      <c r="H2198" s="466" t="s">
        <v>71</v>
      </c>
      <c r="I2198" s="1022" t="s">
        <v>93</v>
      </c>
      <c r="J2198" s="1023"/>
      <c r="K2198" s="1023"/>
      <c r="L2198" s="1023"/>
      <c r="M2198" s="1023"/>
      <c r="N2198" s="1023"/>
      <c r="O2198" s="1024"/>
    </row>
    <row r="2199" spans="1:16" ht="33.75" customHeight="1" thickBot="1">
      <c r="A2199" s="1138"/>
      <c r="B2199" s="418" t="s">
        <v>200</v>
      </c>
      <c r="C2199" s="1052"/>
      <c r="D2199" s="1053"/>
      <c r="E2199" s="1054"/>
      <c r="F2199" s="1215" t="s">
        <v>208</v>
      </c>
      <c r="G2199" s="1216"/>
      <c r="H2199" s="467" t="s">
        <v>70</v>
      </c>
      <c r="I2199" s="1025"/>
      <c r="J2199" s="1026"/>
      <c r="K2199" s="1026"/>
      <c r="L2199" s="1026"/>
      <c r="M2199" s="1026"/>
      <c r="N2199" s="1026"/>
      <c r="O2199" s="1027"/>
    </row>
    <row r="2200" spans="1:16" ht="121.5" customHeight="1" thickTop="1">
      <c r="A2200" s="437" t="s">
        <v>191</v>
      </c>
    </row>
    <row r="2201" spans="1:16" ht="24.75" customHeight="1" thickBot="1">
      <c r="A2201" s="471">
        <f>A2161+1</f>
        <v>56</v>
      </c>
      <c r="B2201" s="1137" t="s">
        <v>56</v>
      </c>
      <c r="C2201" s="1137"/>
      <c r="D2201" s="1137"/>
      <c r="E2201" s="1137"/>
      <c r="F2201" s="1137"/>
      <c r="G2201" s="1137"/>
      <c r="H2201" s="1137"/>
      <c r="I2201" s="1137"/>
      <c r="J2201" s="1137"/>
      <c r="K2201" s="1137"/>
      <c r="L2201" s="1137"/>
      <c r="M2201" s="1137"/>
      <c r="N2201" s="1137"/>
      <c r="O2201" s="1137"/>
    </row>
    <row r="2202" spans="1:16" s="430" customFormat="1" ht="66" customHeight="1" thickTop="1">
      <c r="A2202" s="1138"/>
      <c r="B2202" s="1139"/>
      <c r="C2202" s="1140"/>
      <c r="D2202" s="1225" t="str">
        <f>Master!$E$8</f>
        <v>Govt. Sr. Secondary School Raimalwada</v>
      </c>
      <c r="E2202" s="1226"/>
      <c r="F2202" s="1226"/>
      <c r="G2202" s="1226"/>
      <c r="H2202" s="1226"/>
      <c r="I2202" s="1226"/>
      <c r="J2202" s="1226"/>
      <c r="K2202" s="1226"/>
      <c r="L2202" s="1226"/>
      <c r="M2202" s="1226"/>
      <c r="N2202" s="1226"/>
      <c r="O2202" s="1227"/>
    </row>
    <row r="2203" spans="1:16" ht="26.25" customHeight="1" thickBot="1">
      <c r="A2203" s="1138"/>
      <c r="B2203" s="1141"/>
      <c r="C2203" s="1142"/>
      <c r="D2203" s="1146" t="str">
        <f>Master!$E$11</f>
        <v>P.S.-Bapini (Jodhpur)</v>
      </c>
      <c r="E2203" s="1147"/>
      <c r="F2203" s="1147"/>
      <c r="G2203" s="1147"/>
      <c r="H2203" s="1147"/>
      <c r="I2203" s="1147"/>
      <c r="J2203" s="1147"/>
      <c r="K2203" s="1147"/>
      <c r="L2203" s="1147"/>
      <c r="M2203" s="1147"/>
      <c r="N2203" s="1147"/>
      <c r="O2203" s="1148"/>
    </row>
    <row r="2204" spans="1:16" ht="21.75" customHeight="1">
      <c r="A2204" s="1138"/>
      <c r="B2204" s="262"/>
      <c r="C2204" s="1149" t="s">
        <v>183</v>
      </c>
      <c r="D2204" s="1150"/>
      <c r="E2204" s="1150"/>
      <c r="F2204" s="1150"/>
      <c r="G2204" s="1151"/>
      <c r="H2204" s="1158" t="s">
        <v>156</v>
      </c>
      <c r="I2204" s="1158"/>
      <c r="J2204" s="1161">
        <f>VLOOKUP($A2201,'Class-9'!$B$9:$K$108,6)</f>
        <v>0</v>
      </c>
      <c r="K2204" s="1162"/>
      <c r="L2204" s="1167" t="s">
        <v>76</v>
      </c>
      <c r="M2204" s="1168"/>
      <c r="N2204" s="1169" t="str">
        <f>Master!$E$14</f>
        <v>08151106901</v>
      </c>
      <c r="O2204" s="1170"/>
    </row>
    <row r="2205" spans="1:16" ht="21.75" customHeight="1">
      <c r="A2205" s="1138"/>
      <c r="B2205" s="37"/>
      <c r="C2205" s="1152"/>
      <c r="D2205" s="1153"/>
      <c r="E2205" s="1153"/>
      <c r="F2205" s="1153"/>
      <c r="G2205" s="1154"/>
      <c r="H2205" s="1159"/>
      <c r="I2205" s="1159"/>
      <c r="J2205" s="1163"/>
      <c r="K2205" s="1164"/>
      <c r="L2205" s="1171" t="s">
        <v>72</v>
      </c>
      <c r="M2205" s="1172"/>
      <c r="N2205" s="1172"/>
      <c r="O2205" s="1173"/>
      <c r="P2205" s="104" t="s">
        <v>191</v>
      </c>
    </row>
    <row r="2206" spans="1:16" ht="21.75" customHeight="1" thickBot="1">
      <c r="A2206" s="1138"/>
      <c r="B2206" s="37"/>
      <c r="C2206" s="1155"/>
      <c r="D2206" s="1156"/>
      <c r="E2206" s="1156"/>
      <c r="F2206" s="1156"/>
      <c r="G2206" s="1157"/>
      <c r="H2206" s="1160"/>
      <c r="I2206" s="1160"/>
      <c r="J2206" s="1165"/>
      <c r="K2206" s="1166"/>
      <c r="L2206" s="1174" t="s">
        <v>57</v>
      </c>
      <c r="M2206" s="1175"/>
      <c r="N2206" s="1176" t="str">
        <f>Master!$E$6</f>
        <v>2021-22</v>
      </c>
      <c r="O2206" s="1177"/>
    </row>
    <row r="2207" spans="1:16" ht="33.75" customHeight="1">
      <c r="A2207" s="1138"/>
      <c r="B2207" s="417" t="s">
        <v>200</v>
      </c>
      <c r="C2207" s="1228" t="s">
        <v>22</v>
      </c>
      <c r="D2207" s="1229"/>
      <c r="E2207" s="1229"/>
      <c r="F2207" s="1230"/>
      <c r="G2207" s="438" t="s">
        <v>181</v>
      </c>
      <c r="H2207" s="1231">
        <f>VLOOKUP($A2201,'Class-9'!$B$9:$FL$108,4,0)</f>
        <v>0</v>
      </c>
      <c r="I2207" s="1231"/>
      <c r="J2207" s="1231"/>
      <c r="K2207" s="1231"/>
      <c r="L2207" s="1231"/>
      <c r="M2207" s="1231"/>
      <c r="N2207" s="1231"/>
      <c r="O2207" s="1232"/>
    </row>
    <row r="2208" spans="1:16" ht="33.75" customHeight="1">
      <c r="A2208" s="1138"/>
      <c r="B2208" s="417" t="s">
        <v>200</v>
      </c>
      <c r="C2208" s="1233" t="s">
        <v>24</v>
      </c>
      <c r="D2208" s="1234"/>
      <c r="E2208" s="1234"/>
      <c r="F2208" s="1235"/>
      <c r="G2208" s="439" t="s">
        <v>181</v>
      </c>
      <c r="H2208" s="1236">
        <f>VLOOKUP($A2201,'Class-9'!$B$9:$FL$108,7,0)</f>
        <v>0</v>
      </c>
      <c r="I2208" s="1236"/>
      <c r="J2208" s="1236"/>
      <c r="K2208" s="1236"/>
      <c r="L2208" s="1236"/>
      <c r="M2208" s="1236"/>
      <c r="N2208" s="1236"/>
      <c r="O2208" s="1237"/>
    </row>
    <row r="2209" spans="1:15" ht="33.75" customHeight="1">
      <c r="A2209" s="1138"/>
      <c r="B2209" s="417" t="s">
        <v>200</v>
      </c>
      <c r="C2209" s="1233" t="s">
        <v>25</v>
      </c>
      <c r="D2209" s="1234"/>
      <c r="E2209" s="1234"/>
      <c r="F2209" s="1235"/>
      <c r="G2209" s="439" t="s">
        <v>181</v>
      </c>
      <c r="H2209" s="1236">
        <f>VLOOKUP($A2201,'Class-9'!$B$9:$FL$108,8,0)</f>
        <v>0</v>
      </c>
      <c r="I2209" s="1236"/>
      <c r="J2209" s="1236"/>
      <c r="K2209" s="1236"/>
      <c r="L2209" s="1236"/>
      <c r="M2209" s="1236"/>
      <c r="N2209" s="1236"/>
      <c r="O2209" s="1237"/>
    </row>
    <row r="2210" spans="1:15" ht="33.75" customHeight="1">
      <c r="A2210" s="1138"/>
      <c r="B2210" s="417" t="s">
        <v>200</v>
      </c>
      <c r="C2210" s="1233" t="s">
        <v>58</v>
      </c>
      <c r="D2210" s="1234"/>
      <c r="E2210" s="1234"/>
      <c r="F2210" s="1235"/>
      <c r="G2210" s="439" t="s">
        <v>181</v>
      </c>
      <c r="H2210" s="1236">
        <f>VLOOKUP($A2201,'Class-9'!$B$9:$FL$108,9,0)</f>
        <v>0</v>
      </c>
      <c r="I2210" s="1236"/>
      <c r="J2210" s="1236"/>
      <c r="K2210" s="1236"/>
      <c r="L2210" s="1236"/>
      <c r="M2210" s="1236"/>
      <c r="N2210" s="1236"/>
      <c r="O2210" s="1237"/>
    </row>
    <row r="2211" spans="1:15" ht="33.75" customHeight="1">
      <c r="A2211" s="1138"/>
      <c r="B2211" s="417" t="s">
        <v>200</v>
      </c>
      <c r="C2211" s="1233" t="s">
        <v>59</v>
      </c>
      <c r="D2211" s="1234"/>
      <c r="E2211" s="1234"/>
      <c r="F2211" s="1235"/>
      <c r="G2211" s="439" t="s">
        <v>181</v>
      </c>
      <c r="H2211" s="1238" t="str">
        <f>CONCATENATE('Class-9'!$G$4,'Class-9'!$J$4)</f>
        <v>9(A)</v>
      </c>
      <c r="I2211" s="1236"/>
      <c r="J2211" s="1236"/>
      <c r="K2211" s="1236"/>
      <c r="L2211" s="1236"/>
      <c r="M2211" s="1236"/>
      <c r="N2211" s="1236"/>
      <c r="O2211" s="1237"/>
    </row>
    <row r="2212" spans="1:15" ht="33.75" customHeight="1" thickBot="1">
      <c r="A2212" s="1138"/>
      <c r="B2212" s="417" t="s">
        <v>200</v>
      </c>
      <c r="C2212" s="1239" t="s">
        <v>27</v>
      </c>
      <c r="D2212" s="1240"/>
      <c r="E2212" s="1240"/>
      <c r="F2212" s="1241"/>
      <c r="G2212" s="440" t="s">
        <v>181</v>
      </c>
      <c r="H2212" s="1242">
        <f>VLOOKUP($A2201,'Class-9'!$B$9:$FL$108,10,0)</f>
        <v>0</v>
      </c>
      <c r="I2212" s="1242"/>
      <c r="J2212" s="1242"/>
      <c r="K2212" s="1242"/>
      <c r="L2212" s="1242"/>
      <c r="M2212" s="1242"/>
      <c r="N2212" s="1242"/>
      <c r="O2212" s="1243"/>
    </row>
    <row r="2213" spans="1:15" ht="33.75" customHeight="1">
      <c r="A2213" s="1138"/>
      <c r="B2213" s="417" t="s">
        <v>200</v>
      </c>
      <c r="C2213" s="1244" t="s">
        <v>60</v>
      </c>
      <c r="D2213" s="1245"/>
      <c r="E2213" s="1248" t="s">
        <v>81</v>
      </c>
      <c r="F2213" s="1248" t="s">
        <v>82</v>
      </c>
      <c r="G2213" s="1250" t="s">
        <v>32</v>
      </c>
      <c r="H2213" s="1252" t="s">
        <v>61</v>
      </c>
      <c r="I2213" s="1252"/>
      <c r="J2213" s="1253"/>
      <c r="K2213" s="1254" t="s">
        <v>97</v>
      </c>
      <c r="L2213" s="1255"/>
      <c r="M2213" s="1256"/>
      <c r="N2213" s="1248" t="s">
        <v>88</v>
      </c>
      <c r="O2213" s="1218" t="s">
        <v>118</v>
      </c>
    </row>
    <row r="2214" spans="1:15" ht="33.75" customHeight="1">
      <c r="A2214" s="1138"/>
      <c r="B2214" s="417" t="s">
        <v>200</v>
      </c>
      <c r="C2214" s="1246"/>
      <c r="D2214" s="1247"/>
      <c r="E2214" s="1249"/>
      <c r="F2214" s="1249"/>
      <c r="G2214" s="1251"/>
      <c r="H2214" s="468" t="s">
        <v>31</v>
      </c>
      <c r="I2214" s="470" t="s">
        <v>194</v>
      </c>
      <c r="J2214" s="469" t="s">
        <v>32</v>
      </c>
      <c r="K2214" s="468" t="s">
        <v>31</v>
      </c>
      <c r="L2214" s="470" t="s">
        <v>194</v>
      </c>
      <c r="M2214" s="469" t="s">
        <v>32</v>
      </c>
      <c r="N2214" s="1249"/>
      <c r="O2214" s="1219"/>
    </row>
    <row r="2215" spans="1:15" ht="48" customHeight="1" thickBot="1">
      <c r="A2215" s="1138"/>
      <c r="B2215" s="417" t="s">
        <v>200</v>
      </c>
      <c r="C2215" s="1102" t="s">
        <v>62</v>
      </c>
      <c r="D2215" s="1103"/>
      <c r="E2215" s="441">
        <f>'Class-9'!$L$7</f>
        <v>10</v>
      </c>
      <c r="F2215" s="441">
        <f>'Class-9'!$M$7</f>
        <v>10</v>
      </c>
      <c r="G2215" s="442">
        <f>SUM(E2215:F2215)</f>
        <v>20</v>
      </c>
      <c r="H2215" s="441">
        <f>'Class-9'!$O$7</f>
        <v>24</v>
      </c>
      <c r="I2215" s="441">
        <f>'Class-9'!$P$7</f>
        <v>6</v>
      </c>
      <c r="J2215" s="442">
        <f>SUM(H2215:I2215)</f>
        <v>30</v>
      </c>
      <c r="K2215" s="441">
        <f>'Class-9'!$R$7</f>
        <v>40</v>
      </c>
      <c r="L2215" s="441">
        <f>'Class-9'!$S$7</f>
        <v>10</v>
      </c>
      <c r="M2215" s="442">
        <f>SUM(K2215:L2215)</f>
        <v>50</v>
      </c>
      <c r="N2215" s="441">
        <f>SUM(G2215,J2215,M2215)</f>
        <v>100</v>
      </c>
      <c r="O2215" s="1220"/>
    </row>
    <row r="2216" spans="1:15" ht="48" customHeight="1">
      <c r="A2216" s="1138"/>
      <c r="B2216" s="417" t="s">
        <v>200</v>
      </c>
      <c r="C2216" s="1104" t="str">
        <f>'Class-9'!$L$3</f>
        <v>HINDI</v>
      </c>
      <c r="D2216" s="1105"/>
      <c r="E2216" s="443">
        <f>IF($J2204="TC",0,IF($J2204="Nso",0,VLOOKUP($A2201,'Class-9'!$B$9:$FL$108,11,0)))</f>
        <v>0</v>
      </c>
      <c r="F2216" s="443">
        <f>IF($J2204="TC",0,IF($J2204="Nso",0,VLOOKUP($A2201,'Class-9'!$B$9:$FL$108,12,0)))</f>
        <v>0</v>
      </c>
      <c r="G2216" s="444">
        <f t="shared" ref="G2216:G2223" si="220">SUM(E2216:F2216)</f>
        <v>0</v>
      </c>
      <c r="H2216" s="443">
        <f>IF($J2204="TC",0,IF($J2204="Nso",0,VLOOKUP($A2201,'Class-9'!$B$9:$FL$108,14,0)))</f>
        <v>0</v>
      </c>
      <c r="I2216" s="443">
        <f>IF($J2204="TC",0,IF($J2204="Nso",0,VLOOKUP($A2201,'Class-9'!$B$9:$FL$108,15,0)))</f>
        <v>0</v>
      </c>
      <c r="J2216" s="444">
        <f t="shared" ref="J2216:J2223" si="221">SUM(H2216:I2216)</f>
        <v>0</v>
      </c>
      <c r="K2216" s="443">
        <f>IF($J2204="TC",0,IF($J2204="Nso",0,VLOOKUP($A2201,'Class-9'!$B$9:$FL$108,17,0)))</f>
        <v>0</v>
      </c>
      <c r="L2216" s="443">
        <f>IF($J2204="Nso",0,VLOOKUP($A2201,'Class-9'!$B$9:$FL$108,18,0))</f>
        <v>0</v>
      </c>
      <c r="M2216" s="444">
        <f t="shared" ref="M2216:M2223" si="222">SUM(K2216:L2216)</f>
        <v>0</v>
      </c>
      <c r="N2216" s="443">
        <f t="shared" ref="N2216:N2223" si="223">SUM(G2216,J2216,M2216)</f>
        <v>0</v>
      </c>
      <c r="O2216" s="457" t="str">
        <f>IF($J2204="TC",0,IF($J2204="Nso",0,VLOOKUP($A2201,'Class-9'!$B$9:$FL$108,24,0)))</f>
        <v/>
      </c>
    </row>
    <row r="2217" spans="1:15" ht="48" customHeight="1" thickBot="1">
      <c r="A2217" s="1138"/>
      <c r="B2217" s="417" t="s">
        <v>200</v>
      </c>
      <c r="C2217" s="1106" t="str">
        <f>'Class-9'!$Z$3</f>
        <v>ENGLISH</v>
      </c>
      <c r="D2217" s="1107"/>
      <c r="E2217" s="445">
        <f>IF($J2204="TC",0,IF($J2204="Nso",0,VLOOKUP($A2201,'Class-9'!$B$9:$FL$108,25,0)))</f>
        <v>0</v>
      </c>
      <c r="F2217" s="445">
        <f>IF($J2204="TC",0,IF($J2204="Nso",0,VLOOKUP($A2201,'Class-9'!$B$9:$FL$108,26,0)))</f>
        <v>0</v>
      </c>
      <c r="G2217" s="446">
        <f t="shared" si="220"/>
        <v>0</v>
      </c>
      <c r="H2217" s="447">
        <f>IF($J2204="TC",0,IF($J2204="Nso",0,VLOOKUP($A2201,'Class-9'!$B$9:$FL$108,28,0)))</f>
        <v>0</v>
      </c>
      <c r="I2217" s="445">
        <f>IF($J2204="TC",0,IF($J2204="Nso",0,VLOOKUP($A2201,'Class-9'!$B$9:$FL$108,29,0)))</f>
        <v>0</v>
      </c>
      <c r="J2217" s="446">
        <f t="shared" si="221"/>
        <v>0</v>
      </c>
      <c r="K2217" s="445">
        <f>IF($J2204="TC",0,IF($J2204="Nso",0,VLOOKUP($A2201,'Class-9'!$B$9:$FL$108,31,0)))</f>
        <v>0</v>
      </c>
      <c r="L2217" s="445">
        <f>IF($J2204="Nso",0,VLOOKUP($A2201,'Class-9'!$B$9:$FL$108,32,0))</f>
        <v>0</v>
      </c>
      <c r="M2217" s="446">
        <f t="shared" si="222"/>
        <v>0</v>
      </c>
      <c r="N2217" s="445">
        <f t="shared" si="223"/>
        <v>0</v>
      </c>
      <c r="O2217" s="458" t="str">
        <f>IF($J2204="TC",0,IF($J2204="Nso",0,VLOOKUP($A2201,'Class-9'!$B$9:$FL$108,38,0)))</f>
        <v/>
      </c>
    </row>
    <row r="2218" spans="1:15" ht="48" customHeight="1" thickBot="1">
      <c r="A2218" s="1138"/>
      <c r="B2218" s="417" t="s">
        <v>200</v>
      </c>
      <c r="C2218" s="1108" t="s">
        <v>62</v>
      </c>
      <c r="D2218" s="1109"/>
      <c r="E2218" s="448">
        <f>'Class-9'!$AN$7</f>
        <v>20</v>
      </c>
      <c r="F2218" s="448">
        <f>'Class-9'!$AO$7</f>
        <v>20</v>
      </c>
      <c r="G2218" s="449">
        <f t="shared" si="220"/>
        <v>40</v>
      </c>
      <c r="H2218" s="448">
        <f>'Class-9'!$AQ$7</f>
        <v>48</v>
      </c>
      <c r="I2218" s="448">
        <f>'Class-9'!$AR$7</f>
        <v>12</v>
      </c>
      <c r="J2218" s="449">
        <f t="shared" si="221"/>
        <v>60</v>
      </c>
      <c r="K2218" s="448">
        <f>'Class-9'!$AT$7</f>
        <v>80</v>
      </c>
      <c r="L2218" s="448">
        <f>'Class-9'!$AU$7</f>
        <v>20</v>
      </c>
      <c r="M2218" s="449">
        <f t="shared" si="222"/>
        <v>100</v>
      </c>
      <c r="N2218" s="448">
        <f t="shared" si="223"/>
        <v>200</v>
      </c>
      <c r="O2218" s="427" t="s">
        <v>201</v>
      </c>
    </row>
    <row r="2219" spans="1:15" ht="48" customHeight="1">
      <c r="A2219" s="1138"/>
      <c r="B2219" s="417" t="s">
        <v>200</v>
      </c>
      <c r="C2219" s="1110" t="str">
        <f>'Class-9'!$AN$3</f>
        <v>SANSKRIT-I</v>
      </c>
      <c r="D2219" s="1111"/>
      <c r="E2219" s="443">
        <f>IF($J2204="TC",0,IF($J2204="Nso",0,VLOOKUP($A2201,'Class-9'!$B$9:$FL$108,39,0)))</f>
        <v>0</v>
      </c>
      <c r="F2219" s="443">
        <f>IF($J2204="TC",0,IF($J2204="TC",0,IF($J2204="Nso",0,VLOOKUP($A2201,'Class-9'!$B$9:$FL$108,40,0))))</f>
        <v>0</v>
      </c>
      <c r="G2219" s="450">
        <f t="shared" si="220"/>
        <v>0</v>
      </c>
      <c r="H2219" s="451">
        <f>IF($J2204="TC",0,IF($J2204="Nso",0,VLOOKUP($A2201,'Class-9'!$B$9:$FL$108,42,0)))</f>
        <v>0</v>
      </c>
      <c r="I2219" s="443">
        <f>IF($J2204="TC",0,IF($J2204="Nso",0,VLOOKUP($A2201,'Class-9'!$B$9:$FL$108,43,0)))</f>
        <v>0</v>
      </c>
      <c r="J2219" s="450">
        <f t="shared" si="221"/>
        <v>0</v>
      </c>
      <c r="K2219" s="443">
        <f>IF($J2204="TC",0,IF($J2204="Nso",0,VLOOKUP($A2201,'Class-9'!$B$9:$FL$108,45,0)))</f>
        <v>0</v>
      </c>
      <c r="L2219" s="443">
        <f>IF($J2204="Nso",0,VLOOKUP($A2201,'Class-9'!$B$9:$FL$108,46,0))</f>
        <v>0</v>
      </c>
      <c r="M2219" s="450">
        <f t="shared" si="222"/>
        <v>0</v>
      </c>
      <c r="N2219" s="443">
        <f t="shared" si="223"/>
        <v>0</v>
      </c>
      <c r="O2219" s="457" t="str">
        <f>IF($J2204="TC",0,IF($J2204="Nso",0,VLOOKUP($A2201,'Class-9'!$B$9:$FL$108,52,0)))</f>
        <v/>
      </c>
    </row>
    <row r="2220" spans="1:15" ht="48" customHeight="1">
      <c r="A2220" s="1138"/>
      <c r="B2220" s="417" t="s">
        <v>200</v>
      </c>
      <c r="C2220" s="1112" t="str">
        <f>'Class-9'!$BB$3</f>
        <v>SANSKRIT-II</v>
      </c>
      <c r="D2220" s="1113"/>
      <c r="E2220" s="443">
        <f>IF($J2204="TC",0,IF($J2204="Nso",0,VLOOKUP($A2201,'Class-9'!$B$9:$FL$108,53,0)))</f>
        <v>0</v>
      </c>
      <c r="F2220" s="443">
        <f>IF($J2204="TC",0,IF($J2204="Nso",0,VLOOKUP($A2201,'Class-9'!$B$9:$FL$108,54,0)))</f>
        <v>0</v>
      </c>
      <c r="G2220" s="452">
        <f t="shared" si="220"/>
        <v>0</v>
      </c>
      <c r="H2220" s="453">
        <f>IF($J2204="TC",0,IF($J2204="Nso",0,VLOOKUP($A2201,'Class-9'!$B$9:$FL$108,56,0)))</f>
        <v>0</v>
      </c>
      <c r="I2220" s="443">
        <f>IF($J2204="TC",0,IF($J2204="Nso",0,VLOOKUP($A2201,'Class-9'!$B$9:$FL$108,57,0)))</f>
        <v>0</v>
      </c>
      <c r="J2220" s="452">
        <f t="shared" si="221"/>
        <v>0</v>
      </c>
      <c r="K2220" s="443">
        <f>IF($J2204="TC",0,IF($J2204="Nso",0,VLOOKUP($A2201,'Class-9'!$B$9:$FL$108,59,0)))</f>
        <v>0</v>
      </c>
      <c r="L2220" s="443">
        <f>IF($J2204="Nso",0,VLOOKUP($A2201,'Class-9'!$B$9:$FL$108,60,0))</f>
        <v>0</v>
      </c>
      <c r="M2220" s="452">
        <f t="shared" si="222"/>
        <v>0</v>
      </c>
      <c r="N2220" s="443">
        <f t="shared" si="223"/>
        <v>0</v>
      </c>
      <c r="O2220" s="457" t="str">
        <f>IF($J2204="TC",0,IF($J2204="Nso",0,VLOOKUP($A2201,'Class-9'!$B$9:$FL$108,66,0)))</f>
        <v/>
      </c>
    </row>
    <row r="2221" spans="1:15" ht="48" customHeight="1">
      <c r="A2221" s="1138"/>
      <c r="B2221" s="417" t="s">
        <v>200</v>
      </c>
      <c r="C2221" s="1112" t="str">
        <f>'Class-9'!$BP$3</f>
        <v>MATHEMATICS</v>
      </c>
      <c r="D2221" s="1113"/>
      <c r="E2221" s="443">
        <f>IF($J2204="TC",0,IF($J2204="Nso",0,VLOOKUP($A2201,'Class-9'!$B$9:$FL$108,67,0)))</f>
        <v>0</v>
      </c>
      <c r="F2221" s="443">
        <f>IF($J2204="TC",0,IF($J2204="Nso",0,VLOOKUP($A2201,'Class-9'!$B$9:$FL$108,68,0)))</f>
        <v>0</v>
      </c>
      <c r="G2221" s="452">
        <f t="shared" si="220"/>
        <v>0</v>
      </c>
      <c r="H2221" s="453">
        <f>IF($J2204="TC",0,IF($J2204="Nso",0,VLOOKUP($A2201,'Class-9'!$B$9:$FL$108,70,0)))</f>
        <v>0</v>
      </c>
      <c r="I2221" s="443">
        <f>IF($J2204="TC",0,IF($J2204="Nso",0,VLOOKUP($A2201,'Class-9'!$B$9:$FL$108,71,0)))</f>
        <v>0</v>
      </c>
      <c r="J2221" s="452">
        <f t="shared" si="221"/>
        <v>0</v>
      </c>
      <c r="K2221" s="443">
        <f>IF($J2204="TC",0,IF($J2204="Nso",0,VLOOKUP($A2201,'Class-9'!$B$9:$FL$108,73,0)))</f>
        <v>0</v>
      </c>
      <c r="L2221" s="443">
        <f>IF($J2204="Nso",0,VLOOKUP($A2201,'Class-9'!$B$9:$FL$108,74,0))</f>
        <v>0</v>
      </c>
      <c r="M2221" s="452">
        <f t="shared" si="222"/>
        <v>0</v>
      </c>
      <c r="N2221" s="443">
        <f t="shared" si="223"/>
        <v>0</v>
      </c>
      <c r="O2221" s="457" t="str">
        <f>IF($J2204="TC",0,IF($J2204="Nso",0,VLOOKUP($A2201,'Class-9'!$B$9:$FL$108,80,0)))</f>
        <v/>
      </c>
    </row>
    <row r="2222" spans="1:15" ht="48" customHeight="1">
      <c r="A2222" s="1138"/>
      <c r="B2222" s="417" t="s">
        <v>200</v>
      </c>
      <c r="C2222" s="1114" t="str">
        <f>'Class-9'!$CD$3</f>
        <v>SCIENCE</v>
      </c>
      <c r="D2222" s="1115"/>
      <c r="E2222" s="454">
        <f>IF($J2204="TC",0,IF($J2204="Nso",0,VLOOKUP($A2201,'Class-9'!$B$9:$FL$108,81,0)))</f>
        <v>0</v>
      </c>
      <c r="F2222" s="454">
        <f>IF($J2204="TC",0,IF($J2204="Nso",0,VLOOKUP($A2201,'Class-9'!$B$9:$FL$108,82,0)))</f>
        <v>0</v>
      </c>
      <c r="G2222" s="455">
        <f t="shared" si="220"/>
        <v>0</v>
      </c>
      <c r="H2222" s="456">
        <f>IF($J2204="TC",0,IF($J2204="Nso",0,VLOOKUP($A2201,'Class-9'!$B$9:$FL$108,84,0)))</f>
        <v>0</v>
      </c>
      <c r="I2222" s="454">
        <f>IF($J2204="TC",0,IF($J2204="Nso",0,VLOOKUP($A2201,'Class-9'!$B$9:$FL$108,85,0)))</f>
        <v>0</v>
      </c>
      <c r="J2222" s="455">
        <f t="shared" si="221"/>
        <v>0</v>
      </c>
      <c r="K2222" s="454">
        <f>IF($J2204="TC",0,IF($J2204="Nso",0,VLOOKUP($A2201,'Class-9'!$B$9:$FL$108,87,0)))</f>
        <v>0</v>
      </c>
      <c r="L2222" s="454">
        <f>IF($J2204="Nso",0,VLOOKUP($A2201,'Class-9'!$B$9:$FL$108,88,0))</f>
        <v>0</v>
      </c>
      <c r="M2222" s="455">
        <f t="shared" si="222"/>
        <v>0</v>
      </c>
      <c r="N2222" s="454">
        <f t="shared" si="223"/>
        <v>0</v>
      </c>
      <c r="O2222" s="459" t="str">
        <f>IF($J2204="TC",0,IF($J2204="Nso",0,VLOOKUP($A2201,'Class-9'!$B$9:$FL$108,94,0)))</f>
        <v/>
      </c>
    </row>
    <row r="2223" spans="1:15" ht="48" customHeight="1" thickBot="1">
      <c r="A2223" s="1138"/>
      <c r="B2223" s="417" t="s">
        <v>200</v>
      </c>
      <c r="C2223" s="1114" t="str">
        <f>'Class-9'!$CR$3</f>
        <v>SOCIAL SCIENCE</v>
      </c>
      <c r="D2223" s="1115"/>
      <c r="E2223" s="454">
        <f>IF($J2205="TC",0,IF($J2204="Nso",0,VLOOKUP($A2201,'Class-9'!$B$9:$FL$108,95,0)))</f>
        <v>0</v>
      </c>
      <c r="F2223" s="454">
        <f>IF($J2205="TC",0,IF($J2204="Nso",0,VLOOKUP($A2201,'Class-9'!$B$9:$FL$108,96,0)))</f>
        <v>0</v>
      </c>
      <c r="G2223" s="455">
        <f t="shared" si="220"/>
        <v>0</v>
      </c>
      <c r="H2223" s="456">
        <f>IF($J2205="TC",0,IF($J2204="Nso",0,VLOOKUP($A2201,'Class-9'!$B$9:$FL$108,98,0)))</f>
        <v>0</v>
      </c>
      <c r="I2223" s="454">
        <f>IF($J2205="TC",0,IF($J2204="Nso",0,VLOOKUP($A2201,'Class-9'!$B$9:$FL$108,99,0)))</f>
        <v>0</v>
      </c>
      <c r="J2223" s="455">
        <f t="shared" si="221"/>
        <v>0</v>
      </c>
      <c r="K2223" s="454">
        <f>IF($J2205="TC",0,IF($J2204="Nso",0,VLOOKUP($A2201,'Class-9'!$B$9:$FL$108,101,0)))</f>
        <v>0</v>
      </c>
      <c r="L2223" s="454">
        <f>IF($J2205="Nso",0,VLOOKUP($A2201,'Class-9'!$B$9:$FL$108,102,0))</f>
        <v>0</v>
      </c>
      <c r="M2223" s="455">
        <f t="shared" si="222"/>
        <v>0</v>
      </c>
      <c r="N2223" s="454">
        <f t="shared" si="223"/>
        <v>0</v>
      </c>
      <c r="O2223" s="459" t="str">
        <f>IF($J2205="TC",0,IF($J2204="Nso",0,VLOOKUP($A2201,'Class-9'!$B$9:$FL$108,108,0)))</f>
        <v/>
      </c>
    </row>
    <row r="2224" spans="1:15" ht="33.75" customHeight="1">
      <c r="A2224" s="1138"/>
      <c r="B2224" s="417" t="s">
        <v>200</v>
      </c>
      <c r="C2224" s="1116" t="s">
        <v>89</v>
      </c>
      <c r="D2224" s="1117"/>
      <c r="E2224" s="1118"/>
      <c r="F2224" s="1122" t="s">
        <v>90</v>
      </c>
      <c r="G2224" s="1123"/>
      <c r="H2224" s="1124" t="s">
        <v>91</v>
      </c>
      <c r="I2224" s="1125"/>
      <c r="J2224" s="1126" t="s">
        <v>47</v>
      </c>
      <c r="K2224" s="1127"/>
      <c r="L2224" s="415" t="s">
        <v>111</v>
      </c>
      <c r="M2224" s="1221" t="s">
        <v>45</v>
      </c>
      <c r="N2224" s="1222"/>
      <c r="O2224" s="416" t="s">
        <v>49</v>
      </c>
    </row>
    <row r="2225" spans="1:15" ht="33.75" customHeight="1" thickBot="1">
      <c r="A2225" s="1138"/>
      <c r="B2225" s="417" t="s">
        <v>200</v>
      </c>
      <c r="C2225" s="1119"/>
      <c r="D2225" s="1120"/>
      <c r="E2225" s="1121"/>
      <c r="F2225" s="1130">
        <f>IF($J2204="TC",0,IF($J2204="Nso",0,VLOOKUP($A2201,'Class-9'!$B$9:$FL$108,160,0)))</f>
        <v>0</v>
      </c>
      <c r="G2225" s="1131"/>
      <c r="H2225" s="1130">
        <f>IF($J2204="TC",0,IF($J2204="Nso",0,VLOOKUP($A2201,'Class-9'!$B$9:$FL$108,161,0)))</f>
        <v>0</v>
      </c>
      <c r="I2225" s="1131"/>
      <c r="J2225" s="1132">
        <f>IF($J2204="TC",0,IF($J2204="Nso",0,VLOOKUP($A2201,'Class-9'!$B$9:$FL$108,162,0)))</f>
        <v>0</v>
      </c>
      <c r="K2225" s="1133"/>
      <c r="L2225" s="259" t="str">
        <f>IF($J2204="TC",0,IF($J2204="Nso",0,VLOOKUP($A2201,'Class-9'!$B$9:$FL$108,163,0)))</f>
        <v/>
      </c>
      <c r="M2225" s="1223" t="str">
        <f>IF($J2204="TC","TC",IF($J2204="Nso","NSO",VLOOKUP($A2201,'Class-9'!$B$9:$FL$108,164,0)))</f>
        <v/>
      </c>
      <c r="N2225" s="1224"/>
      <c r="O2225" s="462" t="str">
        <f>IF($J2204="Nso",0,VLOOKUP($A2201,'Class-9'!$B$9:$FL$108,166,0))</f>
        <v/>
      </c>
    </row>
    <row r="2226" spans="1:15" ht="33.75" customHeight="1">
      <c r="A2226" s="1138"/>
      <c r="B2226" s="417" t="s">
        <v>200</v>
      </c>
      <c r="C2226" s="1061" t="s">
        <v>64</v>
      </c>
      <c r="D2226" s="1062"/>
      <c r="E2226" s="1062"/>
      <c r="F2226" s="1062"/>
      <c r="G2226" s="1062"/>
      <c r="H2226" s="1063"/>
      <c r="I2226" s="1064" t="s">
        <v>65</v>
      </c>
      <c r="J2226" s="1065"/>
      <c r="K2226" s="1065"/>
      <c r="L2226" s="460">
        <f>VLOOKUP($A2201,'Class-9'!$B$9:$FL$108,157,0)</f>
        <v>0</v>
      </c>
      <c r="M2226" s="1066" t="s">
        <v>121</v>
      </c>
      <c r="N2226" s="1067"/>
      <c r="O2226" s="1068"/>
    </row>
    <row r="2227" spans="1:15" ht="33.75" customHeight="1" thickBot="1">
      <c r="A2227" s="1138"/>
      <c r="B2227" s="417" t="s">
        <v>200</v>
      </c>
      <c r="C2227" s="1069" t="s">
        <v>60</v>
      </c>
      <c r="D2227" s="1070"/>
      <c r="E2227" s="1070"/>
      <c r="F2227" s="1071" t="s">
        <v>192</v>
      </c>
      <c r="G2227" s="1071"/>
      <c r="H2227" s="260" t="s">
        <v>53</v>
      </c>
      <c r="I2227" s="1072" t="s">
        <v>66</v>
      </c>
      <c r="J2227" s="1073"/>
      <c r="K2227" s="1073"/>
      <c r="L2227" s="461">
        <f>VLOOKUP($A2201,'Class-9'!$B$9:$FL$108,158,0)</f>
        <v>0</v>
      </c>
      <c r="M2227" s="1074" t="str">
        <f>IF($J2204="TC",0,IF($J2204="Nso",0,VLOOKUP($A2201,'Class-9'!$B$9:$FL$108,159,0)))</f>
        <v/>
      </c>
      <c r="N2227" s="1075"/>
      <c r="O2227" s="1076"/>
    </row>
    <row r="2228" spans="1:15" ht="33.75" customHeight="1">
      <c r="A2228" s="1138"/>
      <c r="B2228" s="417" t="s">
        <v>200</v>
      </c>
      <c r="C2228" s="1069"/>
      <c r="D2228" s="1070"/>
      <c r="E2228" s="1070"/>
      <c r="F2228" s="1071"/>
      <c r="G2228" s="1071"/>
      <c r="H2228" s="261" t="s">
        <v>119</v>
      </c>
      <c r="I2228" s="1077" t="s">
        <v>67</v>
      </c>
      <c r="J2228" s="1078"/>
      <c r="K2228" s="1078"/>
      <c r="L2228" s="1079">
        <f>IF($J2204="TC","Transferred",IF($J2204="Nso","NameSeparated",VLOOKUP($A2201,'Class-9'!$B$9:$FL$108,167,0)))</f>
        <v>0</v>
      </c>
      <c r="M2228" s="1079"/>
      <c r="N2228" s="1079"/>
      <c r="O2228" s="1080"/>
    </row>
    <row r="2229" spans="1:15" ht="33.75" customHeight="1">
      <c r="A2229" s="1138"/>
      <c r="B2229" s="417" t="s">
        <v>200</v>
      </c>
      <c r="C2229" s="1081" t="str">
        <f>'Class-9'!$DF$3</f>
        <v>Foundation Of Information Tech.</v>
      </c>
      <c r="D2229" s="1082"/>
      <c r="E2229" s="1083"/>
      <c r="F2229" s="1217" t="str">
        <f>IF($J2204="TC",0,IF($J2204="Nso",0,VLOOKUP($A2201,'Class-9'!$B$9:$GP$108,185,0)))</f>
        <v>0/200</v>
      </c>
      <c r="G2229" s="1217"/>
      <c r="H2229" s="463" t="str">
        <f>IF($J2204="TC",0,IF($J2204="Nso",0,VLOOKUP($A2201,'Class-9'!$B$9:$GP$108,120,0)))</f>
        <v/>
      </c>
      <c r="I2229" s="1085" t="s">
        <v>79</v>
      </c>
      <c r="J2229" s="1086"/>
      <c r="K2229" s="1086"/>
      <c r="L2229" s="1087">
        <f>'Class-9'!$T$2</f>
        <v>44676</v>
      </c>
      <c r="M2229" s="1088"/>
      <c r="N2229" s="1088"/>
      <c r="O2229" s="1089"/>
    </row>
    <row r="2230" spans="1:15" ht="33.75" customHeight="1">
      <c r="A2230" s="1138"/>
      <c r="B2230" s="417" t="s">
        <v>200</v>
      </c>
      <c r="C2230" s="1090" t="str">
        <f>'Class-9'!$DR$3</f>
        <v>Health &amp; Phy. Edu.</v>
      </c>
      <c r="D2230" s="1084"/>
      <c r="E2230" s="1084"/>
      <c r="F2230" s="1207" t="str">
        <f>IF($J2204="TC",0,IF($J2204="Nso",0,VLOOKUP($A2201,'Class-9'!$B$9:$GP$108,189,0)))</f>
        <v>0/200</v>
      </c>
      <c r="G2230" s="1208"/>
      <c r="H2230" s="463" t="str">
        <f>IF($J2204="TC",0,IF($J2204="Nso",0,VLOOKUP($A2201,'Class-9'!$B$9:$GP$108,132,0)))</f>
        <v/>
      </c>
      <c r="I2230" s="1091"/>
      <c r="J2230" s="1092"/>
      <c r="K2230" s="1092"/>
      <c r="L2230" s="1092"/>
      <c r="M2230" s="1092"/>
      <c r="N2230" s="1092"/>
      <c r="O2230" s="1093"/>
    </row>
    <row r="2231" spans="1:15" ht="33.75" customHeight="1">
      <c r="A2231" s="1138"/>
      <c r="B2231" s="417" t="s">
        <v>200</v>
      </c>
      <c r="C2231" s="1028" t="str">
        <f>'Class-9'!$ED$3</f>
        <v>S.U.P.W.</v>
      </c>
      <c r="D2231" s="1029"/>
      <c r="E2231" s="1029"/>
      <c r="F2231" s="1207" t="str">
        <f>IF($J2204="TC",0,IF($J2204="Nso",0,VLOOKUP($A2201,'Class-9'!$B$9:$GP$108,193,0)))</f>
        <v>0/100</v>
      </c>
      <c r="G2231" s="1208"/>
      <c r="H2231" s="463" t="str">
        <f>IF($J2204="TC",0,IF($J2204="Nso",0,VLOOKUP($A2201,'Class-9'!$B$9:$GP$108,138,0)))</f>
        <v/>
      </c>
      <c r="I2231" s="1094"/>
      <c r="J2231" s="1095"/>
      <c r="K2231" s="1095"/>
      <c r="L2231" s="1095"/>
      <c r="M2231" s="1095"/>
      <c r="N2231" s="1095"/>
      <c r="O2231" s="1096"/>
    </row>
    <row r="2232" spans="1:15" ht="33.75" customHeight="1">
      <c r="A2232" s="1138"/>
      <c r="B2232" s="417" t="s">
        <v>200</v>
      </c>
      <c r="C2232" s="1028" t="str">
        <f>'Class-9'!$EJ$3</f>
        <v>ART EDUCATION</v>
      </c>
      <c r="D2232" s="1029"/>
      <c r="E2232" s="1029"/>
      <c r="F2232" s="1207" t="str">
        <f>IF($J2203="TC",0,IF($J2203="Nso",0,VLOOKUP($A2201,'Class-9'!$B$9:$GP$108,197,0)))</f>
        <v>0/100</v>
      </c>
      <c r="G2232" s="1208"/>
      <c r="H2232" s="463" t="str">
        <f>IF($J2203="TC",0,IF($J2203="Nso",0,VLOOKUP($A2201,'Class-9'!$B$9:$GP$108,144,0)))</f>
        <v/>
      </c>
      <c r="I2232" s="1032" t="s">
        <v>92</v>
      </c>
      <c r="J2232" s="1033"/>
      <c r="K2232" s="1033"/>
      <c r="L2232" s="1033"/>
      <c r="M2232" s="1033"/>
      <c r="N2232" s="1033"/>
      <c r="O2232" s="1034"/>
    </row>
    <row r="2233" spans="1:15" ht="33.75" customHeight="1" thickBot="1">
      <c r="A2233" s="1138"/>
      <c r="B2233" s="417" t="s">
        <v>200</v>
      </c>
      <c r="C2233" s="1035" t="str">
        <f>'Class-9'!$EP$3</f>
        <v>H &amp; C RAJ</v>
      </c>
      <c r="D2233" s="1036"/>
      <c r="E2233" s="1036"/>
      <c r="F2233" s="1209" t="str">
        <f>IF($J2204="TC",0,IF($J2204="Nso",0,VLOOKUP($A2201,'Class-9'!$B$9:$GU$108,201,0)))</f>
        <v>0/200</v>
      </c>
      <c r="G2233" s="1210"/>
      <c r="H2233" s="464" t="str">
        <f>IF($J2204="TC",0,IF($J2204="Nso",0,VLOOKUP($A2201,'Class-9'!$B$9:$GU$108,156,0)))</f>
        <v/>
      </c>
      <c r="I2233" s="1032" t="s">
        <v>73</v>
      </c>
      <c r="J2233" s="1033"/>
      <c r="K2233" s="1033"/>
      <c r="L2233" s="1033"/>
      <c r="M2233" s="1033"/>
      <c r="N2233" s="1033"/>
      <c r="O2233" s="1034"/>
    </row>
    <row r="2234" spans="1:15" ht="33.75" customHeight="1">
      <c r="A2234" s="1138"/>
      <c r="B2234" s="417" t="s">
        <v>200</v>
      </c>
      <c r="C2234" s="1046" t="s">
        <v>204</v>
      </c>
      <c r="D2234" s="1047"/>
      <c r="E2234" s="1048"/>
      <c r="F2234" s="1211" t="s">
        <v>205</v>
      </c>
      <c r="G2234" s="1212"/>
      <c r="H2234" s="465" t="s">
        <v>34</v>
      </c>
      <c r="I2234" s="1039" t="s">
        <v>74</v>
      </c>
      <c r="J2234" s="1033"/>
      <c r="K2234" s="1033"/>
      <c r="L2234" s="1033"/>
      <c r="M2234" s="1033"/>
      <c r="N2234" s="1033"/>
      <c r="O2234" s="1034"/>
    </row>
    <row r="2235" spans="1:15" ht="33.75" customHeight="1">
      <c r="A2235" s="1138"/>
      <c r="B2235" s="417" t="s">
        <v>200</v>
      </c>
      <c r="C2235" s="1049"/>
      <c r="D2235" s="1050"/>
      <c r="E2235" s="1051"/>
      <c r="F2235" s="1213" t="s">
        <v>206</v>
      </c>
      <c r="G2235" s="1214"/>
      <c r="H2235" s="466" t="s">
        <v>203</v>
      </c>
      <c r="I2235" s="1040" t="s">
        <v>75</v>
      </c>
      <c r="J2235" s="1041"/>
      <c r="K2235" s="1041"/>
      <c r="L2235" s="1041"/>
      <c r="M2235" s="1041"/>
      <c r="N2235" s="1041"/>
      <c r="O2235" s="1042"/>
    </row>
    <row r="2236" spans="1:15" ht="33.75" customHeight="1">
      <c r="A2236" s="1138"/>
      <c r="B2236" s="417" t="s">
        <v>200</v>
      </c>
      <c r="C2236" s="1049"/>
      <c r="D2236" s="1050"/>
      <c r="E2236" s="1051"/>
      <c r="F2236" s="1213" t="s">
        <v>210</v>
      </c>
      <c r="G2236" s="1214"/>
      <c r="H2236" s="466" t="s">
        <v>68</v>
      </c>
      <c r="I2236" s="1043"/>
      <c r="J2236" s="1044"/>
      <c r="K2236" s="1044"/>
      <c r="L2236" s="1044"/>
      <c r="M2236" s="1044"/>
      <c r="N2236" s="1044"/>
      <c r="O2236" s="1045"/>
    </row>
    <row r="2237" spans="1:15" ht="33.75" customHeight="1">
      <c r="A2237" s="1138"/>
      <c r="B2237" s="417" t="s">
        <v>200</v>
      </c>
      <c r="C2237" s="1049"/>
      <c r="D2237" s="1050"/>
      <c r="E2237" s="1051"/>
      <c r="F2237" s="1213" t="s">
        <v>211</v>
      </c>
      <c r="G2237" s="1214"/>
      <c r="H2237" s="466" t="s">
        <v>69</v>
      </c>
      <c r="I2237" s="1043"/>
      <c r="J2237" s="1044"/>
      <c r="K2237" s="1044"/>
      <c r="L2237" s="1044"/>
      <c r="M2237" s="1044"/>
      <c r="N2237" s="1044"/>
      <c r="O2237" s="1045"/>
    </row>
    <row r="2238" spans="1:15" ht="33.75" customHeight="1">
      <c r="A2238" s="1138"/>
      <c r="B2238" s="417" t="s">
        <v>200</v>
      </c>
      <c r="C2238" s="1049"/>
      <c r="D2238" s="1050"/>
      <c r="E2238" s="1051"/>
      <c r="F2238" s="1213" t="s">
        <v>120</v>
      </c>
      <c r="G2238" s="1214"/>
      <c r="H2238" s="466" t="s">
        <v>71</v>
      </c>
      <c r="I2238" s="1022" t="s">
        <v>93</v>
      </c>
      <c r="J2238" s="1023"/>
      <c r="K2238" s="1023"/>
      <c r="L2238" s="1023"/>
      <c r="M2238" s="1023"/>
      <c r="N2238" s="1023"/>
      <c r="O2238" s="1024"/>
    </row>
    <row r="2239" spans="1:15" ht="33.75" customHeight="1" thickBot="1">
      <c r="A2239" s="1138"/>
      <c r="B2239" s="418" t="s">
        <v>200</v>
      </c>
      <c r="C2239" s="1052"/>
      <c r="D2239" s="1053"/>
      <c r="E2239" s="1054"/>
      <c r="F2239" s="1215" t="s">
        <v>208</v>
      </c>
      <c r="G2239" s="1216"/>
      <c r="H2239" s="467" t="s">
        <v>70</v>
      </c>
      <c r="I2239" s="1025"/>
      <c r="J2239" s="1026"/>
      <c r="K2239" s="1026"/>
      <c r="L2239" s="1026"/>
      <c r="M2239" s="1026"/>
      <c r="N2239" s="1026"/>
      <c r="O2239" s="1027"/>
    </row>
    <row r="2240" spans="1:15" ht="121.5" customHeight="1" thickTop="1">
      <c r="A2240" s="437" t="s">
        <v>191</v>
      </c>
    </row>
    <row r="2241" spans="1:16" ht="24.75" customHeight="1" thickBot="1">
      <c r="A2241" s="471">
        <f>A2201+1</f>
        <v>57</v>
      </c>
      <c r="B2241" s="1137" t="s">
        <v>56</v>
      </c>
      <c r="C2241" s="1137"/>
      <c r="D2241" s="1137"/>
      <c r="E2241" s="1137"/>
      <c r="F2241" s="1137"/>
      <c r="G2241" s="1137"/>
      <c r="H2241" s="1137"/>
      <c r="I2241" s="1137"/>
      <c r="J2241" s="1137"/>
      <c r="K2241" s="1137"/>
      <c r="L2241" s="1137"/>
      <c r="M2241" s="1137"/>
      <c r="N2241" s="1137"/>
      <c r="O2241" s="1137"/>
    </row>
    <row r="2242" spans="1:16" s="430" customFormat="1" ht="66" customHeight="1" thickTop="1">
      <c r="A2242" s="1138"/>
      <c r="B2242" s="1139"/>
      <c r="C2242" s="1140"/>
      <c r="D2242" s="1225" t="str">
        <f>Master!$E$8</f>
        <v>Govt. Sr. Secondary School Raimalwada</v>
      </c>
      <c r="E2242" s="1226"/>
      <c r="F2242" s="1226"/>
      <c r="G2242" s="1226"/>
      <c r="H2242" s="1226"/>
      <c r="I2242" s="1226"/>
      <c r="J2242" s="1226"/>
      <c r="K2242" s="1226"/>
      <c r="L2242" s="1226"/>
      <c r="M2242" s="1226"/>
      <c r="N2242" s="1226"/>
      <c r="O2242" s="1227"/>
    </row>
    <row r="2243" spans="1:16" ht="26.25" customHeight="1" thickBot="1">
      <c r="A2243" s="1138"/>
      <c r="B2243" s="1141"/>
      <c r="C2243" s="1142"/>
      <c r="D2243" s="1146" t="str">
        <f>Master!$E$11</f>
        <v>P.S.-Bapini (Jodhpur)</v>
      </c>
      <c r="E2243" s="1147"/>
      <c r="F2243" s="1147"/>
      <c r="G2243" s="1147"/>
      <c r="H2243" s="1147"/>
      <c r="I2243" s="1147"/>
      <c r="J2243" s="1147"/>
      <c r="K2243" s="1147"/>
      <c r="L2243" s="1147"/>
      <c r="M2243" s="1147"/>
      <c r="N2243" s="1147"/>
      <c r="O2243" s="1148"/>
    </row>
    <row r="2244" spans="1:16" ht="21.75" customHeight="1">
      <c r="A2244" s="1138"/>
      <c r="B2244" s="262"/>
      <c r="C2244" s="1149" t="s">
        <v>183</v>
      </c>
      <c r="D2244" s="1150"/>
      <c r="E2244" s="1150"/>
      <c r="F2244" s="1150"/>
      <c r="G2244" s="1151"/>
      <c r="H2244" s="1158" t="s">
        <v>156</v>
      </c>
      <c r="I2244" s="1158"/>
      <c r="J2244" s="1161">
        <f>VLOOKUP($A2241,'Class-9'!$B$9:$K$108,6)</f>
        <v>0</v>
      </c>
      <c r="K2244" s="1162"/>
      <c r="L2244" s="1167" t="s">
        <v>76</v>
      </c>
      <c r="M2244" s="1168"/>
      <c r="N2244" s="1169" t="str">
        <f>Master!$E$14</f>
        <v>08151106901</v>
      </c>
      <c r="O2244" s="1170"/>
    </row>
    <row r="2245" spans="1:16" ht="21.75" customHeight="1">
      <c r="A2245" s="1138"/>
      <c r="B2245" s="37"/>
      <c r="C2245" s="1152"/>
      <c r="D2245" s="1153"/>
      <c r="E2245" s="1153"/>
      <c r="F2245" s="1153"/>
      <c r="G2245" s="1154"/>
      <c r="H2245" s="1159"/>
      <c r="I2245" s="1159"/>
      <c r="J2245" s="1163"/>
      <c r="K2245" s="1164"/>
      <c r="L2245" s="1171" t="s">
        <v>72</v>
      </c>
      <c r="M2245" s="1172"/>
      <c r="N2245" s="1172"/>
      <c r="O2245" s="1173"/>
      <c r="P2245" s="104" t="s">
        <v>191</v>
      </c>
    </row>
    <row r="2246" spans="1:16" ht="21.75" customHeight="1" thickBot="1">
      <c r="A2246" s="1138"/>
      <c r="B2246" s="37"/>
      <c r="C2246" s="1155"/>
      <c r="D2246" s="1156"/>
      <c r="E2246" s="1156"/>
      <c r="F2246" s="1156"/>
      <c r="G2246" s="1157"/>
      <c r="H2246" s="1160"/>
      <c r="I2246" s="1160"/>
      <c r="J2246" s="1165"/>
      <c r="K2246" s="1166"/>
      <c r="L2246" s="1174" t="s">
        <v>57</v>
      </c>
      <c r="M2246" s="1175"/>
      <c r="N2246" s="1176" t="str">
        <f>Master!$E$6</f>
        <v>2021-22</v>
      </c>
      <c r="O2246" s="1177"/>
    </row>
    <row r="2247" spans="1:16" ht="33.75" customHeight="1">
      <c r="A2247" s="1138"/>
      <c r="B2247" s="417" t="s">
        <v>200</v>
      </c>
      <c r="C2247" s="1228" t="s">
        <v>22</v>
      </c>
      <c r="D2247" s="1229"/>
      <c r="E2247" s="1229"/>
      <c r="F2247" s="1230"/>
      <c r="G2247" s="438" t="s">
        <v>181</v>
      </c>
      <c r="H2247" s="1231">
        <f>VLOOKUP($A2241,'Class-9'!$B$9:$FL$108,4,0)</f>
        <v>0</v>
      </c>
      <c r="I2247" s="1231"/>
      <c r="J2247" s="1231"/>
      <c r="K2247" s="1231"/>
      <c r="L2247" s="1231"/>
      <c r="M2247" s="1231"/>
      <c r="N2247" s="1231"/>
      <c r="O2247" s="1232"/>
    </row>
    <row r="2248" spans="1:16" ht="33.75" customHeight="1">
      <c r="A2248" s="1138"/>
      <c r="B2248" s="417" t="s">
        <v>200</v>
      </c>
      <c r="C2248" s="1233" t="s">
        <v>24</v>
      </c>
      <c r="D2248" s="1234"/>
      <c r="E2248" s="1234"/>
      <c r="F2248" s="1235"/>
      <c r="G2248" s="439" t="s">
        <v>181</v>
      </c>
      <c r="H2248" s="1236">
        <f>VLOOKUP($A2241,'Class-9'!$B$9:$FL$108,7,0)</f>
        <v>0</v>
      </c>
      <c r="I2248" s="1236"/>
      <c r="J2248" s="1236"/>
      <c r="K2248" s="1236"/>
      <c r="L2248" s="1236"/>
      <c r="M2248" s="1236"/>
      <c r="N2248" s="1236"/>
      <c r="O2248" s="1237"/>
    </row>
    <row r="2249" spans="1:16" ht="33.75" customHeight="1">
      <c r="A2249" s="1138"/>
      <c r="B2249" s="417" t="s">
        <v>200</v>
      </c>
      <c r="C2249" s="1233" t="s">
        <v>25</v>
      </c>
      <c r="D2249" s="1234"/>
      <c r="E2249" s="1234"/>
      <c r="F2249" s="1235"/>
      <c r="G2249" s="439" t="s">
        <v>181</v>
      </c>
      <c r="H2249" s="1236">
        <f>VLOOKUP($A2241,'Class-9'!$B$9:$FL$108,8,0)</f>
        <v>0</v>
      </c>
      <c r="I2249" s="1236"/>
      <c r="J2249" s="1236"/>
      <c r="K2249" s="1236"/>
      <c r="L2249" s="1236"/>
      <c r="M2249" s="1236"/>
      <c r="N2249" s="1236"/>
      <c r="O2249" s="1237"/>
    </row>
    <row r="2250" spans="1:16" ht="33.75" customHeight="1">
      <c r="A2250" s="1138"/>
      <c r="B2250" s="417" t="s">
        <v>200</v>
      </c>
      <c r="C2250" s="1233" t="s">
        <v>58</v>
      </c>
      <c r="D2250" s="1234"/>
      <c r="E2250" s="1234"/>
      <c r="F2250" s="1235"/>
      <c r="G2250" s="439" t="s">
        <v>181</v>
      </c>
      <c r="H2250" s="1236">
        <f>VLOOKUP($A2241,'Class-9'!$B$9:$FL$108,9,0)</f>
        <v>0</v>
      </c>
      <c r="I2250" s="1236"/>
      <c r="J2250" s="1236"/>
      <c r="K2250" s="1236"/>
      <c r="L2250" s="1236"/>
      <c r="M2250" s="1236"/>
      <c r="N2250" s="1236"/>
      <c r="O2250" s="1237"/>
    </row>
    <row r="2251" spans="1:16" ht="33.75" customHeight="1">
      <c r="A2251" s="1138"/>
      <c r="B2251" s="417" t="s">
        <v>200</v>
      </c>
      <c r="C2251" s="1233" t="s">
        <v>59</v>
      </c>
      <c r="D2251" s="1234"/>
      <c r="E2251" s="1234"/>
      <c r="F2251" s="1235"/>
      <c r="G2251" s="439" t="s">
        <v>181</v>
      </c>
      <c r="H2251" s="1238" t="str">
        <f>CONCATENATE('Class-9'!$G$4,'Class-9'!$J$4)</f>
        <v>9(A)</v>
      </c>
      <c r="I2251" s="1236"/>
      <c r="J2251" s="1236"/>
      <c r="K2251" s="1236"/>
      <c r="L2251" s="1236"/>
      <c r="M2251" s="1236"/>
      <c r="N2251" s="1236"/>
      <c r="O2251" s="1237"/>
    </row>
    <row r="2252" spans="1:16" ht="33.75" customHeight="1" thickBot="1">
      <c r="A2252" s="1138"/>
      <c r="B2252" s="417" t="s">
        <v>200</v>
      </c>
      <c r="C2252" s="1239" t="s">
        <v>27</v>
      </c>
      <c r="D2252" s="1240"/>
      <c r="E2252" s="1240"/>
      <c r="F2252" s="1241"/>
      <c r="G2252" s="440" t="s">
        <v>181</v>
      </c>
      <c r="H2252" s="1242">
        <f>VLOOKUP($A2241,'Class-9'!$B$9:$FL$108,10,0)</f>
        <v>0</v>
      </c>
      <c r="I2252" s="1242"/>
      <c r="J2252" s="1242"/>
      <c r="K2252" s="1242"/>
      <c r="L2252" s="1242"/>
      <c r="M2252" s="1242"/>
      <c r="N2252" s="1242"/>
      <c r="O2252" s="1243"/>
    </row>
    <row r="2253" spans="1:16" ht="33.75" customHeight="1">
      <c r="A2253" s="1138"/>
      <c r="B2253" s="417" t="s">
        <v>200</v>
      </c>
      <c r="C2253" s="1244" t="s">
        <v>60</v>
      </c>
      <c r="D2253" s="1245"/>
      <c r="E2253" s="1248" t="s">
        <v>81</v>
      </c>
      <c r="F2253" s="1248" t="s">
        <v>82</v>
      </c>
      <c r="G2253" s="1250" t="s">
        <v>32</v>
      </c>
      <c r="H2253" s="1252" t="s">
        <v>61</v>
      </c>
      <c r="I2253" s="1252"/>
      <c r="J2253" s="1253"/>
      <c r="K2253" s="1254" t="s">
        <v>97</v>
      </c>
      <c r="L2253" s="1255"/>
      <c r="M2253" s="1256"/>
      <c r="N2253" s="1248" t="s">
        <v>88</v>
      </c>
      <c r="O2253" s="1218" t="s">
        <v>118</v>
      </c>
    </row>
    <row r="2254" spans="1:16" ht="33.75" customHeight="1">
      <c r="A2254" s="1138"/>
      <c r="B2254" s="417" t="s">
        <v>200</v>
      </c>
      <c r="C2254" s="1246"/>
      <c r="D2254" s="1247"/>
      <c r="E2254" s="1249"/>
      <c r="F2254" s="1249"/>
      <c r="G2254" s="1251"/>
      <c r="H2254" s="468" t="s">
        <v>31</v>
      </c>
      <c r="I2254" s="470" t="s">
        <v>194</v>
      </c>
      <c r="J2254" s="469" t="s">
        <v>32</v>
      </c>
      <c r="K2254" s="468" t="s">
        <v>31</v>
      </c>
      <c r="L2254" s="470" t="s">
        <v>194</v>
      </c>
      <c r="M2254" s="469" t="s">
        <v>32</v>
      </c>
      <c r="N2254" s="1249"/>
      <c r="O2254" s="1219"/>
    </row>
    <row r="2255" spans="1:16" ht="48" customHeight="1" thickBot="1">
      <c r="A2255" s="1138"/>
      <c r="B2255" s="417" t="s">
        <v>200</v>
      </c>
      <c r="C2255" s="1102" t="s">
        <v>62</v>
      </c>
      <c r="D2255" s="1103"/>
      <c r="E2255" s="441">
        <f>'Class-9'!$L$7</f>
        <v>10</v>
      </c>
      <c r="F2255" s="441">
        <f>'Class-9'!$M$7</f>
        <v>10</v>
      </c>
      <c r="G2255" s="442">
        <f>SUM(E2255:F2255)</f>
        <v>20</v>
      </c>
      <c r="H2255" s="441">
        <f>'Class-9'!$O$7</f>
        <v>24</v>
      </c>
      <c r="I2255" s="441">
        <f>'Class-9'!$P$7</f>
        <v>6</v>
      </c>
      <c r="J2255" s="442">
        <f>SUM(H2255:I2255)</f>
        <v>30</v>
      </c>
      <c r="K2255" s="441">
        <f>'Class-9'!$R$7</f>
        <v>40</v>
      </c>
      <c r="L2255" s="441">
        <f>'Class-9'!$S$7</f>
        <v>10</v>
      </c>
      <c r="M2255" s="442">
        <f>SUM(K2255:L2255)</f>
        <v>50</v>
      </c>
      <c r="N2255" s="441">
        <f>SUM(G2255,J2255,M2255)</f>
        <v>100</v>
      </c>
      <c r="O2255" s="1220"/>
    </row>
    <row r="2256" spans="1:16" ht="48" customHeight="1">
      <c r="A2256" s="1138"/>
      <c r="B2256" s="417" t="s">
        <v>200</v>
      </c>
      <c r="C2256" s="1104" t="str">
        <f>'Class-9'!$L$3</f>
        <v>HINDI</v>
      </c>
      <c r="D2256" s="1105"/>
      <c r="E2256" s="443">
        <f>IF($J2244="TC",0,IF($J2244="Nso",0,VLOOKUP($A2241,'Class-9'!$B$9:$FL$108,11,0)))</f>
        <v>0</v>
      </c>
      <c r="F2256" s="443">
        <f>IF($J2244="TC",0,IF($J2244="Nso",0,VLOOKUP($A2241,'Class-9'!$B$9:$FL$108,12,0)))</f>
        <v>0</v>
      </c>
      <c r="G2256" s="444">
        <f t="shared" ref="G2256:G2263" si="224">SUM(E2256:F2256)</f>
        <v>0</v>
      </c>
      <c r="H2256" s="443">
        <f>IF($J2244="TC",0,IF($J2244="Nso",0,VLOOKUP($A2241,'Class-9'!$B$9:$FL$108,14,0)))</f>
        <v>0</v>
      </c>
      <c r="I2256" s="443">
        <f>IF($J2244="TC",0,IF($J2244="Nso",0,VLOOKUP($A2241,'Class-9'!$B$9:$FL$108,15,0)))</f>
        <v>0</v>
      </c>
      <c r="J2256" s="444">
        <f t="shared" ref="J2256:J2263" si="225">SUM(H2256:I2256)</f>
        <v>0</v>
      </c>
      <c r="K2256" s="443">
        <f>IF($J2244="TC",0,IF($J2244="Nso",0,VLOOKUP($A2241,'Class-9'!$B$9:$FL$108,17,0)))</f>
        <v>0</v>
      </c>
      <c r="L2256" s="443">
        <f>IF($J2244="Nso",0,VLOOKUP($A2241,'Class-9'!$B$9:$FL$108,18,0))</f>
        <v>0</v>
      </c>
      <c r="M2256" s="444">
        <f t="shared" ref="M2256:M2263" si="226">SUM(K2256:L2256)</f>
        <v>0</v>
      </c>
      <c r="N2256" s="443">
        <f t="shared" ref="N2256:N2263" si="227">SUM(G2256,J2256,M2256)</f>
        <v>0</v>
      </c>
      <c r="O2256" s="457" t="str">
        <f>IF($J2244="TC",0,IF($J2244="Nso",0,VLOOKUP($A2241,'Class-9'!$B$9:$FL$108,24,0)))</f>
        <v/>
      </c>
    </row>
    <row r="2257" spans="1:15" ht="48" customHeight="1" thickBot="1">
      <c r="A2257" s="1138"/>
      <c r="B2257" s="417" t="s">
        <v>200</v>
      </c>
      <c r="C2257" s="1106" t="str">
        <f>'Class-9'!$Z$3</f>
        <v>ENGLISH</v>
      </c>
      <c r="D2257" s="1107"/>
      <c r="E2257" s="445">
        <f>IF($J2244="TC",0,IF($J2244="Nso",0,VLOOKUP($A2241,'Class-9'!$B$9:$FL$108,25,0)))</f>
        <v>0</v>
      </c>
      <c r="F2257" s="445">
        <f>IF($J2244="TC",0,IF($J2244="Nso",0,VLOOKUP($A2241,'Class-9'!$B$9:$FL$108,26,0)))</f>
        <v>0</v>
      </c>
      <c r="G2257" s="446">
        <f t="shared" si="224"/>
        <v>0</v>
      </c>
      <c r="H2257" s="447">
        <f>IF($J2244="TC",0,IF($J2244="Nso",0,VLOOKUP($A2241,'Class-9'!$B$9:$FL$108,28,0)))</f>
        <v>0</v>
      </c>
      <c r="I2257" s="445">
        <f>IF($J2244="TC",0,IF($J2244="Nso",0,VLOOKUP($A2241,'Class-9'!$B$9:$FL$108,29,0)))</f>
        <v>0</v>
      </c>
      <c r="J2257" s="446">
        <f t="shared" si="225"/>
        <v>0</v>
      </c>
      <c r="K2257" s="445">
        <f>IF($J2244="TC",0,IF($J2244="Nso",0,VLOOKUP($A2241,'Class-9'!$B$9:$FL$108,31,0)))</f>
        <v>0</v>
      </c>
      <c r="L2257" s="445">
        <f>IF($J2244="Nso",0,VLOOKUP($A2241,'Class-9'!$B$9:$FL$108,32,0))</f>
        <v>0</v>
      </c>
      <c r="M2257" s="446">
        <f t="shared" si="226"/>
        <v>0</v>
      </c>
      <c r="N2257" s="445">
        <f t="shared" si="227"/>
        <v>0</v>
      </c>
      <c r="O2257" s="458" t="str">
        <f>IF($J2244="TC",0,IF($J2244="Nso",0,VLOOKUP($A2241,'Class-9'!$B$9:$FL$108,38,0)))</f>
        <v/>
      </c>
    </row>
    <row r="2258" spans="1:15" ht="48" customHeight="1" thickBot="1">
      <c r="A2258" s="1138"/>
      <c r="B2258" s="417" t="s">
        <v>200</v>
      </c>
      <c r="C2258" s="1108" t="s">
        <v>62</v>
      </c>
      <c r="D2258" s="1109"/>
      <c r="E2258" s="448">
        <f>'Class-9'!$AN$7</f>
        <v>20</v>
      </c>
      <c r="F2258" s="448">
        <f>'Class-9'!$AO$7</f>
        <v>20</v>
      </c>
      <c r="G2258" s="449">
        <f t="shared" si="224"/>
        <v>40</v>
      </c>
      <c r="H2258" s="448">
        <f>'Class-9'!$AQ$7</f>
        <v>48</v>
      </c>
      <c r="I2258" s="448">
        <f>'Class-9'!$AR$7</f>
        <v>12</v>
      </c>
      <c r="J2258" s="449">
        <f t="shared" si="225"/>
        <v>60</v>
      </c>
      <c r="K2258" s="448">
        <f>'Class-9'!$AT$7</f>
        <v>80</v>
      </c>
      <c r="L2258" s="448">
        <f>'Class-9'!$AU$7</f>
        <v>20</v>
      </c>
      <c r="M2258" s="449">
        <f t="shared" si="226"/>
        <v>100</v>
      </c>
      <c r="N2258" s="448">
        <f t="shared" si="227"/>
        <v>200</v>
      </c>
      <c r="O2258" s="427" t="s">
        <v>201</v>
      </c>
    </row>
    <row r="2259" spans="1:15" ht="48" customHeight="1">
      <c r="A2259" s="1138"/>
      <c r="B2259" s="417" t="s">
        <v>200</v>
      </c>
      <c r="C2259" s="1110" t="str">
        <f>'Class-9'!$AN$3</f>
        <v>SANSKRIT-I</v>
      </c>
      <c r="D2259" s="1111"/>
      <c r="E2259" s="443">
        <f>IF($J2244="TC",0,IF($J2244="Nso",0,VLOOKUP($A2241,'Class-9'!$B$9:$FL$108,39,0)))</f>
        <v>0</v>
      </c>
      <c r="F2259" s="443">
        <f>IF($J2244="TC",0,IF($J2244="TC",0,IF($J2244="Nso",0,VLOOKUP($A2241,'Class-9'!$B$9:$FL$108,40,0))))</f>
        <v>0</v>
      </c>
      <c r="G2259" s="450">
        <f t="shared" si="224"/>
        <v>0</v>
      </c>
      <c r="H2259" s="451">
        <f>IF($J2244="TC",0,IF($J2244="Nso",0,VLOOKUP($A2241,'Class-9'!$B$9:$FL$108,42,0)))</f>
        <v>0</v>
      </c>
      <c r="I2259" s="443">
        <f>IF($J2244="TC",0,IF($J2244="Nso",0,VLOOKUP($A2241,'Class-9'!$B$9:$FL$108,43,0)))</f>
        <v>0</v>
      </c>
      <c r="J2259" s="450">
        <f t="shared" si="225"/>
        <v>0</v>
      </c>
      <c r="K2259" s="443">
        <f>IF($J2244="TC",0,IF($J2244="Nso",0,VLOOKUP($A2241,'Class-9'!$B$9:$FL$108,45,0)))</f>
        <v>0</v>
      </c>
      <c r="L2259" s="443">
        <f>IF($J2244="Nso",0,VLOOKUP($A2241,'Class-9'!$B$9:$FL$108,46,0))</f>
        <v>0</v>
      </c>
      <c r="M2259" s="450">
        <f t="shared" si="226"/>
        <v>0</v>
      </c>
      <c r="N2259" s="443">
        <f t="shared" si="227"/>
        <v>0</v>
      </c>
      <c r="O2259" s="457" t="str">
        <f>IF($J2244="TC",0,IF($J2244="Nso",0,VLOOKUP($A2241,'Class-9'!$B$9:$FL$108,52,0)))</f>
        <v/>
      </c>
    </row>
    <row r="2260" spans="1:15" ht="48" customHeight="1">
      <c r="A2260" s="1138"/>
      <c r="B2260" s="417" t="s">
        <v>200</v>
      </c>
      <c r="C2260" s="1112" t="str">
        <f>'Class-9'!$BB$3</f>
        <v>SANSKRIT-II</v>
      </c>
      <c r="D2260" s="1113"/>
      <c r="E2260" s="443">
        <f>IF($J2244="TC",0,IF($J2244="Nso",0,VLOOKUP($A2241,'Class-9'!$B$9:$FL$108,53,0)))</f>
        <v>0</v>
      </c>
      <c r="F2260" s="443">
        <f>IF($J2244="TC",0,IF($J2244="Nso",0,VLOOKUP($A2241,'Class-9'!$B$9:$FL$108,54,0)))</f>
        <v>0</v>
      </c>
      <c r="G2260" s="452">
        <f t="shared" si="224"/>
        <v>0</v>
      </c>
      <c r="H2260" s="453">
        <f>IF($J2244="TC",0,IF($J2244="Nso",0,VLOOKUP($A2241,'Class-9'!$B$9:$FL$108,56,0)))</f>
        <v>0</v>
      </c>
      <c r="I2260" s="443">
        <f>IF($J2244="TC",0,IF($J2244="Nso",0,VLOOKUP($A2241,'Class-9'!$B$9:$FL$108,57,0)))</f>
        <v>0</v>
      </c>
      <c r="J2260" s="452">
        <f t="shared" si="225"/>
        <v>0</v>
      </c>
      <c r="K2260" s="443">
        <f>IF($J2244="TC",0,IF($J2244="Nso",0,VLOOKUP($A2241,'Class-9'!$B$9:$FL$108,59,0)))</f>
        <v>0</v>
      </c>
      <c r="L2260" s="443">
        <f>IF($J2244="Nso",0,VLOOKUP($A2241,'Class-9'!$B$9:$FL$108,60,0))</f>
        <v>0</v>
      </c>
      <c r="M2260" s="452">
        <f t="shared" si="226"/>
        <v>0</v>
      </c>
      <c r="N2260" s="443">
        <f t="shared" si="227"/>
        <v>0</v>
      </c>
      <c r="O2260" s="457" t="str">
        <f>IF($J2244="TC",0,IF($J2244="Nso",0,VLOOKUP($A2241,'Class-9'!$B$9:$FL$108,66,0)))</f>
        <v/>
      </c>
    </row>
    <row r="2261" spans="1:15" ht="48" customHeight="1">
      <c r="A2261" s="1138"/>
      <c r="B2261" s="417" t="s">
        <v>200</v>
      </c>
      <c r="C2261" s="1112" t="str">
        <f>'Class-9'!$BP$3</f>
        <v>MATHEMATICS</v>
      </c>
      <c r="D2261" s="1113"/>
      <c r="E2261" s="443">
        <f>IF($J2244="TC",0,IF($J2244="Nso",0,VLOOKUP($A2241,'Class-9'!$B$9:$FL$108,67,0)))</f>
        <v>0</v>
      </c>
      <c r="F2261" s="443">
        <f>IF($J2244="TC",0,IF($J2244="Nso",0,VLOOKUP($A2241,'Class-9'!$B$9:$FL$108,68,0)))</f>
        <v>0</v>
      </c>
      <c r="G2261" s="452">
        <f t="shared" si="224"/>
        <v>0</v>
      </c>
      <c r="H2261" s="453">
        <f>IF($J2244="TC",0,IF($J2244="Nso",0,VLOOKUP($A2241,'Class-9'!$B$9:$FL$108,70,0)))</f>
        <v>0</v>
      </c>
      <c r="I2261" s="443">
        <f>IF($J2244="TC",0,IF($J2244="Nso",0,VLOOKUP($A2241,'Class-9'!$B$9:$FL$108,71,0)))</f>
        <v>0</v>
      </c>
      <c r="J2261" s="452">
        <f t="shared" si="225"/>
        <v>0</v>
      </c>
      <c r="K2261" s="443">
        <f>IF($J2244="TC",0,IF($J2244="Nso",0,VLOOKUP($A2241,'Class-9'!$B$9:$FL$108,73,0)))</f>
        <v>0</v>
      </c>
      <c r="L2261" s="443">
        <f>IF($J2244="Nso",0,VLOOKUP($A2241,'Class-9'!$B$9:$FL$108,74,0))</f>
        <v>0</v>
      </c>
      <c r="M2261" s="452">
        <f t="shared" si="226"/>
        <v>0</v>
      </c>
      <c r="N2261" s="443">
        <f t="shared" si="227"/>
        <v>0</v>
      </c>
      <c r="O2261" s="457" t="str">
        <f>IF($J2244="TC",0,IF($J2244="Nso",0,VLOOKUP($A2241,'Class-9'!$B$9:$FL$108,80,0)))</f>
        <v/>
      </c>
    </row>
    <row r="2262" spans="1:15" ht="48" customHeight="1">
      <c r="A2262" s="1138"/>
      <c r="B2262" s="417" t="s">
        <v>200</v>
      </c>
      <c r="C2262" s="1114" t="str">
        <f>'Class-9'!$CD$3</f>
        <v>SCIENCE</v>
      </c>
      <c r="D2262" s="1115"/>
      <c r="E2262" s="454">
        <f>IF($J2244="TC",0,IF($J2244="Nso",0,VLOOKUP($A2241,'Class-9'!$B$9:$FL$108,81,0)))</f>
        <v>0</v>
      </c>
      <c r="F2262" s="454">
        <f>IF($J2244="TC",0,IF($J2244="Nso",0,VLOOKUP($A2241,'Class-9'!$B$9:$FL$108,82,0)))</f>
        <v>0</v>
      </c>
      <c r="G2262" s="455">
        <f t="shared" si="224"/>
        <v>0</v>
      </c>
      <c r="H2262" s="456">
        <f>IF($J2244="TC",0,IF($J2244="Nso",0,VLOOKUP($A2241,'Class-9'!$B$9:$FL$108,84,0)))</f>
        <v>0</v>
      </c>
      <c r="I2262" s="454">
        <f>IF($J2244="TC",0,IF($J2244="Nso",0,VLOOKUP($A2241,'Class-9'!$B$9:$FL$108,85,0)))</f>
        <v>0</v>
      </c>
      <c r="J2262" s="455">
        <f t="shared" si="225"/>
        <v>0</v>
      </c>
      <c r="K2262" s="454">
        <f>IF($J2244="TC",0,IF($J2244="Nso",0,VLOOKUP($A2241,'Class-9'!$B$9:$FL$108,87,0)))</f>
        <v>0</v>
      </c>
      <c r="L2262" s="454">
        <f>IF($J2244="Nso",0,VLOOKUP($A2241,'Class-9'!$B$9:$FL$108,88,0))</f>
        <v>0</v>
      </c>
      <c r="M2262" s="455">
        <f t="shared" si="226"/>
        <v>0</v>
      </c>
      <c r="N2262" s="454">
        <f t="shared" si="227"/>
        <v>0</v>
      </c>
      <c r="O2262" s="459" t="str">
        <f>IF($J2244="TC",0,IF($J2244="Nso",0,VLOOKUP($A2241,'Class-9'!$B$9:$FL$108,94,0)))</f>
        <v/>
      </c>
    </row>
    <row r="2263" spans="1:15" ht="48" customHeight="1" thickBot="1">
      <c r="A2263" s="1138"/>
      <c r="B2263" s="417" t="s">
        <v>200</v>
      </c>
      <c r="C2263" s="1114" t="str">
        <f>'Class-9'!$CR$3</f>
        <v>SOCIAL SCIENCE</v>
      </c>
      <c r="D2263" s="1115"/>
      <c r="E2263" s="454">
        <f>IF($J2245="TC",0,IF($J2244="Nso",0,VLOOKUP($A2241,'Class-9'!$B$9:$FL$108,95,0)))</f>
        <v>0</v>
      </c>
      <c r="F2263" s="454">
        <f>IF($J2245="TC",0,IF($J2244="Nso",0,VLOOKUP($A2241,'Class-9'!$B$9:$FL$108,96,0)))</f>
        <v>0</v>
      </c>
      <c r="G2263" s="455">
        <f t="shared" si="224"/>
        <v>0</v>
      </c>
      <c r="H2263" s="456">
        <f>IF($J2245="TC",0,IF($J2244="Nso",0,VLOOKUP($A2241,'Class-9'!$B$9:$FL$108,98,0)))</f>
        <v>0</v>
      </c>
      <c r="I2263" s="454">
        <f>IF($J2245="TC",0,IF($J2244="Nso",0,VLOOKUP($A2241,'Class-9'!$B$9:$FL$108,99,0)))</f>
        <v>0</v>
      </c>
      <c r="J2263" s="455">
        <f t="shared" si="225"/>
        <v>0</v>
      </c>
      <c r="K2263" s="454">
        <f>IF($J2245="TC",0,IF($J2244="Nso",0,VLOOKUP($A2241,'Class-9'!$B$9:$FL$108,101,0)))</f>
        <v>0</v>
      </c>
      <c r="L2263" s="454">
        <f>IF($J2245="Nso",0,VLOOKUP($A2241,'Class-9'!$B$9:$FL$108,102,0))</f>
        <v>0</v>
      </c>
      <c r="M2263" s="455">
        <f t="shared" si="226"/>
        <v>0</v>
      </c>
      <c r="N2263" s="454">
        <f t="shared" si="227"/>
        <v>0</v>
      </c>
      <c r="O2263" s="459" t="str">
        <f>IF($J2245="TC",0,IF($J2244="Nso",0,VLOOKUP($A2241,'Class-9'!$B$9:$FL$108,108,0)))</f>
        <v/>
      </c>
    </row>
    <row r="2264" spans="1:15" ht="33.75" customHeight="1">
      <c r="A2264" s="1138"/>
      <c r="B2264" s="417" t="s">
        <v>200</v>
      </c>
      <c r="C2264" s="1116" t="s">
        <v>89</v>
      </c>
      <c r="D2264" s="1117"/>
      <c r="E2264" s="1118"/>
      <c r="F2264" s="1122" t="s">
        <v>90</v>
      </c>
      <c r="G2264" s="1123"/>
      <c r="H2264" s="1124" t="s">
        <v>91</v>
      </c>
      <c r="I2264" s="1125"/>
      <c r="J2264" s="1126" t="s">
        <v>47</v>
      </c>
      <c r="K2264" s="1127"/>
      <c r="L2264" s="415" t="s">
        <v>111</v>
      </c>
      <c r="M2264" s="1221" t="s">
        <v>45</v>
      </c>
      <c r="N2264" s="1222"/>
      <c r="O2264" s="416" t="s">
        <v>49</v>
      </c>
    </row>
    <row r="2265" spans="1:15" ht="33.75" customHeight="1" thickBot="1">
      <c r="A2265" s="1138"/>
      <c r="B2265" s="417" t="s">
        <v>200</v>
      </c>
      <c r="C2265" s="1119"/>
      <c r="D2265" s="1120"/>
      <c r="E2265" s="1121"/>
      <c r="F2265" s="1130">
        <f>IF($J2244="TC",0,IF($J2244="Nso",0,VLOOKUP($A2241,'Class-9'!$B$9:$FL$108,160,0)))</f>
        <v>0</v>
      </c>
      <c r="G2265" s="1131"/>
      <c r="H2265" s="1130">
        <f>IF($J2244="TC",0,IF($J2244="Nso",0,VLOOKUP($A2241,'Class-9'!$B$9:$FL$108,161,0)))</f>
        <v>0</v>
      </c>
      <c r="I2265" s="1131"/>
      <c r="J2265" s="1132">
        <f>IF($J2244="TC",0,IF($J2244="Nso",0,VLOOKUP($A2241,'Class-9'!$B$9:$FL$108,162,0)))</f>
        <v>0</v>
      </c>
      <c r="K2265" s="1133"/>
      <c r="L2265" s="259" t="str">
        <f>IF($J2244="TC",0,IF($J2244="Nso",0,VLOOKUP($A2241,'Class-9'!$B$9:$FL$108,163,0)))</f>
        <v/>
      </c>
      <c r="M2265" s="1223" t="str">
        <f>IF($J2244="TC","TC",IF($J2244="Nso","NSO",VLOOKUP($A2241,'Class-9'!$B$9:$FL$108,164,0)))</f>
        <v/>
      </c>
      <c r="N2265" s="1224"/>
      <c r="O2265" s="462" t="str">
        <f>IF($J2244="Nso",0,VLOOKUP($A2241,'Class-9'!$B$9:$FL$108,166,0))</f>
        <v/>
      </c>
    </row>
    <row r="2266" spans="1:15" ht="33.75" customHeight="1">
      <c r="A2266" s="1138"/>
      <c r="B2266" s="417" t="s">
        <v>200</v>
      </c>
      <c r="C2266" s="1061" t="s">
        <v>64</v>
      </c>
      <c r="D2266" s="1062"/>
      <c r="E2266" s="1062"/>
      <c r="F2266" s="1062"/>
      <c r="G2266" s="1062"/>
      <c r="H2266" s="1063"/>
      <c r="I2266" s="1064" t="s">
        <v>65</v>
      </c>
      <c r="J2266" s="1065"/>
      <c r="K2266" s="1065"/>
      <c r="L2266" s="460">
        <f>VLOOKUP($A2241,'Class-9'!$B$9:$FL$108,157,0)</f>
        <v>0</v>
      </c>
      <c r="M2266" s="1066" t="s">
        <v>121</v>
      </c>
      <c r="N2266" s="1067"/>
      <c r="O2266" s="1068"/>
    </row>
    <row r="2267" spans="1:15" ht="33.75" customHeight="1" thickBot="1">
      <c r="A2267" s="1138"/>
      <c r="B2267" s="417" t="s">
        <v>200</v>
      </c>
      <c r="C2267" s="1069" t="s">
        <v>60</v>
      </c>
      <c r="D2267" s="1070"/>
      <c r="E2267" s="1070"/>
      <c r="F2267" s="1071" t="s">
        <v>192</v>
      </c>
      <c r="G2267" s="1071"/>
      <c r="H2267" s="260" t="s">
        <v>53</v>
      </c>
      <c r="I2267" s="1072" t="s">
        <v>66</v>
      </c>
      <c r="J2267" s="1073"/>
      <c r="K2267" s="1073"/>
      <c r="L2267" s="461">
        <f>VLOOKUP($A2241,'Class-9'!$B$9:$FL$108,158,0)</f>
        <v>0</v>
      </c>
      <c r="M2267" s="1074" t="str">
        <f>IF($J2244="TC",0,IF($J2244="Nso",0,VLOOKUP($A2241,'Class-9'!$B$9:$FL$108,159,0)))</f>
        <v/>
      </c>
      <c r="N2267" s="1075"/>
      <c r="O2267" s="1076"/>
    </row>
    <row r="2268" spans="1:15" ht="33.75" customHeight="1">
      <c r="A2268" s="1138"/>
      <c r="B2268" s="417" t="s">
        <v>200</v>
      </c>
      <c r="C2268" s="1069"/>
      <c r="D2268" s="1070"/>
      <c r="E2268" s="1070"/>
      <c r="F2268" s="1071"/>
      <c r="G2268" s="1071"/>
      <c r="H2268" s="261" t="s">
        <v>119</v>
      </c>
      <c r="I2268" s="1077" t="s">
        <v>67</v>
      </c>
      <c r="J2268" s="1078"/>
      <c r="K2268" s="1078"/>
      <c r="L2268" s="1079">
        <f>IF($J2244="TC","Transferred",IF($J2244="Nso","NameSeparated",VLOOKUP($A2241,'Class-9'!$B$9:$FL$108,167,0)))</f>
        <v>0</v>
      </c>
      <c r="M2268" s="1079"/>
      <c r="N2268" s="1079"/>
      <c r="O2268" s="1080"/>
    </row>
    <row r="2269" spans="1:15" ht="33.75" customHeight="1">
      <c r="A2269" s="1138"/>
      <c r="B2269" s="417" t="s">
        <v>200</v>
      </c>
      <c r="C2269" s="1081" t="str">
        <f>'Class-9'!$DF$3</f>
        <v>Foundation Of Information Tech.</v>
      </c>
      <c r="D2269" s="1082"/>
      <c r="E2269" s="1083"/>
      <c r="F2269" s="1217" t="str">
        <f>IF($J2244="TC",0,IF($J2244="Nso",0,VLOOKUP($A2241,'Class-9'!$B$9:$GP$108,185,0)))</f>
        <v>0/200</v>
      </c>
      <c r="G2269" s="1217"/>
      <c r="H2269" s="463" t="str">
        <f>IF($J2244="TC",0,IF($J2244="Nso",0,VLOOKUP($A2241,'Class-9'!$B$9:$GP$108,120,0)))</f>
        <v/>
      </c>
      <c r="I2269" s="1085" t="s">
        <v>79</v>
      </c>
      <c r="J2269" s="1086"/>
      <c r="K2269" s="1086"/>
      <c r="L2269" s="1087">
        <f>'Class-9'!$T$2</f>
        <v>44676</v>
      </c>
      <c r="M2269" s="1088"/>
      <c r="N2269" s="1088"/>
      <c r="O2269" s="1089"/>
    </row>
    <row r="2270" spans="1:15" ht="33.75" customHeight="1">
      <c r="A2270" s="1138"/>
      <c r="B2270" s="417" t="s">
        <v>200</v>
      </c>
      <c r="C2270" s="1090" t="str">
        <f>'Class-9'!$DR$3</f>
        <v>Health &amp; Phy. Edu.</v>
      </c>
      <c r="D2270" s="1084"/>
      <c r="E2270" s="1084"/>
      <c r="F2270" s="1207" t="str">
        <f>IF($J2244="TC",0,IF($J2244="Nso",0,VLOOKUP($A2241,'Class-9'!$B$9:$GP$108,189,0)))</f>
        <v>0/200</v>
      </c>
      <c r="G2270" s="1208"/>
      <c r="H2270" s="463" t="str">
        <f>IF($J2244="TC",0,IF($J2244="Nso",0,VLOOKUP($A2241,'Class-9'!$B$9:$GP$108,132,0)))</f>
        <v/>
      </c>
      <c r="I2270" s="1091"/>
      <c r="J2270" s="1092"/>
      <c r="K2270" s="1092"/>
      <c r="L2270" s="1092"/>
      <c r="M2270" s="1092"/>
      <c r="N2270" s="1092"/>
      <c r="O2270" s="1093"/>
    </row>
    <row r="2271" spans="1:15" ht="33.75" customHeight="1">
      <c r="A2271" s="1138"/>
      <c r="B2271" s="417" t="s">
        <v>200</v>
      </c>
      <c r="C2271" s="1028" t="str">
        <f>'Class-9'!$ED$3</f>
        <v>S.U.P.W.</v>
      </c>
      <c r="D2271" s="1029"/>
      <c r="E2271" s="1029"/>
      <c r="F2271" s="1207" t="str">
        <f>IF($J2244="TC",0,IF($J2244="Nso",0,VLOOKUP($A2241,'Class-9'!$B$9:$GP$108,193,0)))</f>
        <v>0/100</v>
      </c>
      <c r="G2271" s="1208"/>
      <c r="H2271" s="463" t="str">
        <f>IF($J2244="TC",0,IF($J2244="Nso",0,VLOOKUP($A2241,'Class-9'!$B$9:$GP$108,138,0)))</f>
        <v/>
      </c>
      <c r="I2271" s="1094"/>
      <c r="J2271" s="1095"/>
      <c r="K2271" s="1095"/>
      <c r="L2271" s="1095"/>
      <c r="M2271" s="1095"/>
      <c r="N2271" s="1095"/>
      <c r="O2271" s="1096"/>
    </row>
    <row r="2272" spans="1:15" ht="33.75" customHeight="1">
      <c r="A2272" s="1138"/>
      <c r="B2272" s="417" t="s">
        <v>200</v>
      </c>
      <c r="C2272" s="1028" t="str">
        <f>'Class-9'!$EJ$3</f>
        <v>ART EDUCATION</v>
      </c>
      <c r="D2272" s="1029"/>
      <c r="E2272" s="1029"/>
      <c r="F2272" s="1207" t="str">
        <f>IF($J2243="TC",0,IF($J2243="Nso",0,VLOOKUP($A2241,'Class-9'!$B$9:$GP$108,197,0)))</f>
        <v>0/100</v>
      </c>
      <c r="G2272" s="1208"/>
      <c r="H2272" s="463" t="str">
        <f>IF($J2243="TC",0,IF($J2243="Nso",0,VLOOKUP($A2241,'Class-9'!$B$9:$GP$108,144,0)))</f>
        <v/>
      </c>
      <c r="I2272" s="1032" t="s">
        <v>92</v>
      </c>
      <c r="J2272" s="1033"/>
      <c r="K2272" s="1033"/>
      <c r="L2272" s="1033"/>
      <c r="M2272" s="1033"/>
      <c r="N2272" s="1033"/>
      <c r="O2272" s="1034"/>
    </row>
    <row r="2273" spans="1:16" ht="33.75" customHeight="1" thickBot="1">
      <c r="A2273" s="1138"/>
      <c r="B2273" s="417" t="s">
        <v>200</v>
      </c>
      <c r="C2273" s="1035" t="str">
        <f>'Class-9'!$EP$3</f>
        <v>H &amp; C RAJ</v>
      </c>
      <c r="D2273" s="1036"/>
      <c r="E2273" s="1036"/>
      <c r="F2273" s="1209" t="str">
        <f>IF($J2244="TC",0,IF($J2244="Nso",0,VLOOKUP($A2241,'Class-9'!$B$9:$GU$108,201,0)))</f>
        <v>0/200</v>
      </c>
      <c r="G2273" s="1210"/>
      <c r="H2273" s="464" t="str">
        <f>IF($J2244="TC",0,IF($J2244="Nso",0,VLOOKUP($A2241,'Class-9'!$B$9:$GU$108,156,0)))</f>
        <v/>
      </c>
      <c r="I2273" s="1032" t="s">
        <v>73</v>
      </c>
      <c r="J2273" s="1033"/>
      <c r="K2273" s="1033"/>
      <c r="L2273" s="1033"/>
      <c r="M2273" s="1033"/>
      <c r="N2273" s="1033"/>
      <c r="O2273" s="1034"/>
    </row>
    <row r="2274" spans="1:16" ht="33.75" customHeight="1">
      <c r="A2274" s="1138"/>
      <c r="B2274" s="417" t="s">
        <v>200</v>
      </c>
      <c r="C2274" s="1046" t="s">
        <v>204</v>
      </c>
      <c r="D2274" s="1047"/>
      <c r="E2274" s="1048"/>
      <c r="F2274" s="1211" t="s">
        <v>205</v>
      </c>
      <c r="G2274" s="1212"/>
      <c r="H2274" s="465" t="s">
        <v>34</v>
      </c>
      <c r="I2274" s="1039" t="s">
        <v>74</v>
      </c>
      <c r="J2274" s="1033"/>
      <c r="K2274" s="1033"/>
      <c r="L2274" s="1033"/>
      <c r="M2274" s="1033"/>
      <c r="N2274" s="1033"/>
      <c r="O2274" s="1034"/>
    </row>
    <row r="2275" spans="1:16" ht="33.75" customHeight="1">
      <c r="A2275" s="1138"/>
      <c r="B2275" s="417" t="s">
        <v>200</v>
      </c>
      <c r="C2275" s="1049"/>
      <c r="D2275" s="1050"/>
      <c r="E2275" s="1051"/>
      <c r="F2275" s="1213" t="s">
        <v>206</v>
      </c>
      <c r="G2275" s="1214"/>
      <c r="H2275" s="466" t="s">
        <v>203</v>
      </c>
      <c r="I2275" s="1040" t="s">
        <v>75</v>
      </c>
      <c r="J2275" s="1041"/>
      <c r="K2275" s="1041"/>
      <c r="L2275" s="1041"/>
      <c r="M2275" s="1041"/>
      <c r="N2275" s="1041"/>
      <c r="O2275" s="1042"/>
    </row>
    <row r="2276" spans="1:16" ht="33.75" customHeight="1">
      <c r="A2276" s="1138"/>
      <c r="B2276" s="417" t="s">
        <v>200</v>
      </c>
      <c r="C2276" s="1049"/>
      <c r="D2276" s="1050"/>
      <c r="E2276" s="1051"/>
      <c r="F2276" s="1213" t="s">
        <v>210</v>
      </c>
      <c r="G2276" s="1214"/>
      <c r="H2276" s="466" t="s">
        <v>68</v>
      </c>
      <c r="I2276" s="1043"/>
      <c r="J2276" s="1044"/>
      <c r="K2276" s="1044"/>
      <c r="L2276" s="1044"/>
      <c r="M2276" s="1044"/>
      <c r="N2276" s="1044"/>
      <c r="O2276" s="1045"/>
    </row>
    <row r="2277" spans="1:16" ht="33.75" customHeight="1">
      <c r="A2277" s="1138"/>
      <c r="B2277" s="417" t="s">
        <v>200</v>
      </c>
      <c r="C2277" s="1049"/>
      <c r="D2277" s="1050"/>
      <c r="E2277" s="1051"/>
      <c r="F2277" s="1213" t="s">
        <v>211</v>
      </c>
      <c r="G2277" s="1214"/>
      <c r="H2277" s="466" t="s">
        <v>69</v>
      </c>
      <c r="I2277" s="1043"/>
      <c r="J2277" s="1044"/>
      <c r="K2277" s="1044"/>
      <c r="L2277" s="1044"/>
      <c r="M2277" s="1044"/>
      <c r="N2277" s="1044"/>
      <c r="O2277" s="1045"/>
    </row>
    <row r="2278" spans="1:16" ht="33.75" customHeight="1">
      <c r="A2278" s="1138"/>
      <c r="B2278" s="417" t="s">
        <v>200</v>
      </c>
      <c r="C2278" s="1049"/>
      <c r="D2278" s="1050"/>
      <c r="E2278" s="1051"/>
      <c r="F2278" s="1213" t="s">
        <v>120</v>
      </c>
      <c r="G2278" s="1214"/>
      <c r="H2278" s="466" t="s">
        <v>71</v>
      </c>
      <c r="I2278" s="1022" t="s">
        <v>93</v>
      </c>
      <c r="J2278" s="1023"/>
      <c r="K2278" s="1023"/>
      <c r="L2278" s="1023"/>
      <c r="M2278" s="1023"/>
      <c r="N2278" s="1023"/>
      <c r="O2278" s="1024"/>
    </row>
    <row r="2279" spans="1:16" ht="33.75" customHeight="1" thickBot="1">
      <c r="A2279" s="1138"/>
      <c r="B2279" s="418" t="s">
        <v>200</v>
      </c>
      <c r="C2279" s="1052"/>
      <c r="D2279" s="1053"/>
      <c r="E2279" s="1054"/>
      <c r="F2279" s="1215" t="s">
        <v>208</v>
      </c>
      <c r="G2279" s="1216"/>
      <c r="H2279" s="467" t="s">
        <v>70</v>
      </c>
      <c r="I2279" s="1025"/>
      <c r="J2279" s="1026"/>
      <c r="K2279" s="1026"/>
      <c r="L2279" s="1026"/>
      <c r="M2279" s="1026"/>
      <c r="N2279" s="1026"/>
      <c r="O2279" s="1027"/>
    </row>
    <row r="2280" spans="1:16" ht="121.5" customHeight="1" thickTop="1">
      <c r="A2280" s="437" t="s">
        <v>191</v>
      </c>
    </row>
    <row r="2281" spans="1:16" ht="24.75" customHeight="1" thickBot="1">
      <c r="A2281" s="471">
        <f>A2241+1</f>
        <v>58</v>
      </c>
      <c r="B2281" s="1137" t="s">
        <v>56</v>
      </c>
      <c r="C2281" s="1137"/>
      <c r="D2281" s="1137"/>
      <c r="E2281" s="1137"/>
      <c r="F2281" s="1137"/>
      <c r="G2281" s="1137"/>
      <c r="H2281" s="1137"/>
      <c r="I2281" s="1137"/>
      <c r="J2281" s="1137"/>
      <c r="K2281" s="1137"/>
      <c r="L2281" s="1137"/>
      <c r="M2281" s="1137"/>
      <c r="N2281" s="1137"/>
      <c r="O2281" s="1137"/>
    </row>
    <row r="2282" spans="1:16" s="430" customFormat="1" ht="66" customHeight="1" thickTop="1">
      <c r="A2282" s="1138"/>
      <c r="B2282" s="1139"/>
      <c r="C2282" s="1140"/>
      <c r="D2282" s="1225" t="str">
        <f>Master!$E$8</f>
        <v>Govt. Sr. Secondary School Raimalwada</v>
      </c>
      <c r="E2282" s="1226"/>
      <c r="F2282" s="1226"/>
      <c r="G2282" s="1226"/>
      <c r="H2282" s="1226"/>
      <c r="I2282" s="1226"/>
      <c r="J2282" s="1226"/>
      <c r="K2282" s="1226"/>
      <c r="L2282" s="1226"/>
      <c r="M2282" s="1226"/>
      <c r="N2282" s="1226"/>
      <c r="O2282" s="1227"/>
    </row>
    <row r="2283" spans="1:16" ht="26.25" customHeight="1" thickBot="1">
      <c r="A2283" s="1138"/>
      <c r="B2283" s="1141"/>
      <c r="C2283" s="1142"/>
      <c r="D2283" s="1146" t="str">
        <f>Master!$E$11</f>
        <v>P.S.-Bapini (Jodhpur)</v>
      </c>
      <c r="E2283" s="1147"/>
      <c r="F2283" s="1147"/>
      <c r="G2283" s="1147"/>
      <c r="H2283" s="1147"/>
      <c r="I2283" s="1147"/>
      <c r="J2283" s="1147"/>
      <c r="K2283" s="1147"/>
      <c r="L2283" s="1147"/>
      <c r="M2283" s="1147"/>
      <c r="N2283" s="1147"/>
      <c r="O2283" s="1148"/>
    </row>
    <row r="2284" spans="1:16" ht="21.75" customHeight="1">
      <c r="A2284" s="1138"/>
      <c r="B2284" s="262"/>
      <c r="C2284" s="1149" t="s">
        <v>183</v>
      </c>
      <c r="D2284" s="1150"/>
      <c r="E2284" s="1150"/>
      <c r="F2284" s="1150"/>
      <c r="G2284" s="1151"/>
      <c r="H2284" s="1158" t="s">
        <v>156</v>
      </c>
      <c r="I2284" s="1158"/>
      <c r="J2284" s="1161">
        <f>VLOOKUP($A2281,'Class-9'!$B$9:$K$108,6)</f>
        <v>0</v>
      </c>
      <c r="K2284" s="1162"/>
      <c r="L2284" s="1167" t="s">
        <v>76</v>
      </c>
      <c r="M2284" s="1168"/>
      <c r="N2284" s="1169" t="str">
        <f>Master!$E$14</f>
        <v>08151106901</v>
      </c>
      <c r="O2284" s="1170"/>
    </row>
    <row r="2285" spans="1:16" ht="21.75" customHeight="1">
      <c r="A2285" s="1138"/>
      <c r="B2285" s="37"/>
      <c r="C2285" s="1152"/>
      <c r="D2285" s="1153"/>
      <c r="E2285" s="1153"/>
      <c r="F2285" s="1153"/>
      <c r="G2285" s="1154"/>
      <c r="H2285" s="1159"/>
      <c r="I2285" s="1159"/>
      <c r="J2285" s="1163"/>
      <c r="K2285" s="1164"/>
      <c r="L2285" s="1171" t="s">
        <v>72</v>
      </c>
      <c r="M2285" s="1172"/>
      <c r="N2285" s="1172"/>
      <c r="O2285" s="1173"/>
      <c r="P2285" s="104" t="s">
        <v>191</v>
      </c>
    </row>
    <row r="2286" spans="1:16" ht="21.75" customHeight="1" thickBot="1">
      <c r="A2286" s="1138"/>
      <c r="B2286" s="37"/>
      <c r="C2286" s="1155"/>
      <c r="D2286" s="1156"/>
      <c r="E2286" s="1156"/>
      <c r="F2286" s="1156"/>
      <c r="G2286" s="1157"/>
      <c r="H2286" s="1160"/>
      <c r="I2286" s="1160"/>
      <c r="J2286" s="1165"/>
      <c r="K2286" s="1166"/>
      <c r="L2286" s="1174" t="s">
        <v>57</v>
      </c>
      <c r="M2286" s="1175"/>
      <c r="N2286" s="1176" t="str">
        <f>Master!$E$6</f>
        <v>2021-22</v>
      </c>
      <c r="O2286" s="1177"/>
    </row>
    <row r="2287" spans="1:16" ht="33.75" customHeight="1">
      <c r="A2287" s="1138"/>
      <c r="B2287" s="417" t="s">
        <v>200</v>
      </c>
      <c r="C2287" s="1228" t="s">
        <v>22</v>
      </c>
      <c r="D2287" s="1229"/>
      <c r="E2287" s="1229"/>
      <c r="F2287" s="1230"/>
      <c r="G2287" s="438" t="s">
        <v>181</v>
      </c>
      <c r="H2287" s="1231">
        <f>VLOOKUP($A2281,'Class-9'!$B$9:$FL$108,4,0)</f>
        <v>0</v>
      </c>
      <c r="I2287" s="1231"/>
      <c r="J2287" s="1231"/>
      <c r="K2287" s="1231"/>
      <c r="L2287" s="1231"/>
      <c r="M2287" s="1231"/>
      <c r="N2287" s="1231"/>
      <c r="O2287" s="1232"/>
    </row>
    <row r="2288" spans="1:16" ht="33.75" customHeight="1">
      <c r="A2288" s="1138"/>
      <c r="B2288" s="417" t="s">
        <v>200</v>
      </c>
      <c r="C2288" s="1233" t="s">
        <v>24</v>
      </c>
      <c r="D2288" s="1234"/>
      <c r="E2288" s="1234"/>
      <c r="F2288" s="1235"/>
      <c r="G2288" s="439" t="s">
        <v>181</v>
      </c>
      <c r="H2288" s="1236">
        <f>VLOOKUP($A2281,'Class-9'!$B$9:$FL$108,7,0)</f>
        <v>0</v>
      </c>
      <c r="I2288" s="1236"/>
      <c r="J2288" s="1236"/>
      <c r="K2288" s="1236"/>
      <c r="L2288" s="1236"/>
      <c r="M2288" s="1236"/>
      <c r="N2288" s="1236"/>
      <c r="O2288" s="1237"/>
    </row>
    <row r="2289" spans="1:15" ht="33.75" customHeight="1">
      <c r="A2289" s="1138"/>
      <c r="B2289" s="417" t="s">
        <v>200</v>
      </c>
      <c r="C2289" s="1233" t="s">
        <v>25</v>
      </c>
      <c r="D2289" s="1234"/>
      <c r="E2289" s="1234"/>
      <c r="F2289" s="1235"/>
      <c r="G2289" s="439" t="s">
        <v>181</v>
      </c>
      <c r="H2289" s="1236">
        <f>VLOOKUP($A2281,'Class-9'!$B$9:$FL$108,8,0)</f>
        <v>0</v>
      </c>
      <c r="I2289" s="1236"/>
      <c r="J2289" s="1236"/>
      <c r="K2289" s="1236"/>
      <c r="L2289" s="1236"/>
      <c r="M2289" s="1236"/>
      <c r="N2289" s="1236"/>
      <c r="O2289" s="1237"/>
    </row>
    <row r="2290" spans="1:15" ht="33.75" customHeight="1">
      <c r="A2290" s="1138"/>
      <c r="B2290" s="417" t="s">
        <v>200</v>
      </c>
      <c r="C2290" s="1233" t="s">
        <v>58</v>
      </c>
      <c r="D2290" s="1234"/>
      <c r="E2290" s="1234"/>
      <c r="F2290" s="1235"/>
      <c r="G2290" s="439" t="s">
        <v>181</v>
      </c>
      <c r="H2290" s="1236">
        <f>VLOOKUP($A2281,'Class-9'!$B$9:$FL$108,9,0)</f>
        <v>0</v>
      </c>
      <c r="I2290" s="1236"/>
      <c r="J2290" s="1236"/>
      <c r="K2290" s="1236"/>
      <c r="L2290" s="1236"/>
      <c r="M2290" s="1236"/>
      <c r="N2290" s="1236"/>
      <c r="O2290" s="1237"/>
    </row>
    <row r="2291" spans="1:15" ht="33.75" customHeight="1">
      <c r="A2291" s="1138"/>
      <c r="B2291" s="417" t="s">
        <v>200</v>
      </c>
      <c r="C2291" s="1233" t="s">
        <v>59</v>
      </c>
      <c r="D2291" s="1234"/>
      <c r="E2291" s="1234"/>
      <c r="F2291" s="1235"/>
      <c r="G2291" s="439" t="s">
        <v>181</v>
      </c>
      <c r="H2291" s="1238" t="str">
        <f>CONCATENATE('Class-9'!$G$4,'Class-9'!$J$4)</f>
        <v>9(A)</v>
      </c>
      <c r="I2291" s="1236"/>
      <c r="J2291" s="1236"/>
      <c r="K2291" s="1236"/>
      <c r="L2291" s="1236"/>
      <c r="M2291" s="1236"/>
      <c r="N2291" s="1236"/>
      <c r="O2291" s="1237"/>
    </row>
    <row r="2292" spans="1:15" ht="33.75" customHeight="1" thickBot="1">
      <c r="A2292" s="1138"/>
      <c r="B2292" s="417" t="s">
        <v>200</v>
      </c>
      <c r="C2292" s="1239" t="s">
        <v>27</v>
      </c>
      <c r="D2292" s="1240"/>
      <c r="E2292" s="1240"/>
      <c r="F2292" s="1241"/>
      <c r="G2292" s="440" t="s">
        <v>181</v>
      </c>
      <c r="H2292" s="1242">
        <f>VLOOKUP($A2281,'Class-9'!$B$9:$FL$108,10,0)</f>
        <v>0</v>
      </c>
      <c r="I2292" s="1242"/>
      <c r="J2292" s="1242"/>
      <c r="K2292" s="1242"/>
      <c r="L2292" s="1242"/>
      <c r="M2292" s="1242"/>
      <c r="N2292" s="1242"/>
      <c r="O2292" s="1243"/>
    </row>
    <row r="2293" spans="1:15" ht="33.75" customHeight="1">
      <c r="A2293" s="1138"/>
      <c r="B2293" s="417" t="s">
        <v>200</v>
      </c>
      <c r="C2293" s="1244" t="s">
        <v>60</v>
      </c>
      <c r="D2293" s="1245"/>
      <c r="E2293" s="1248" t="s">
        <v>81</v>
      </c>
      <c r="F2293" s="1248" t="s">
        <v>82</v>
      </c>
      <c r="G2293" s="1250" t="s">
        <v>32</v>
      </c>
      <c r="H2293" s="1252" t="s">
        <v>61</v>
      </c>
      <c r="I2293" s="1252"/>
      <c r="J2293" s="1253"/>
      <c r="K2293" s="1254" t="s">
        <v>97</v>
      </c>
      <c r="L2293" s="1255"/>
      <c r="M2293" s="1256"/>
      <c r="N2293" s="1248" t="s">
        <v>88</v>
      </c>
      <c r="O2293" s="1218" t="s">
        <v>118</v>
      </c>
    </row>
    <row r="2294" spans="1:15" ht="33.75" customHeight="1">
      <c r="A2294" s="1138"/>
      <c r="B2294" s="417" t="s">
        <v>200</v>
      </c>
      <c r="C2294" s="1246"/>
      <c r="D2294" s="1247"/>
      <c r="E2294" s="1249"/>
      <c r="F2294" s="1249"/>
      <c r="G2294" s="1251"/>
      <c r="H2294" s="468" t="s">
        <v>31</v>
      </c>
      <c r="I2294" s="470" t="s">
        <v>194</v>
      </c>
      <c r="J2294" s="469" t="s">
        <v>32</v>
      </c>
      <c r="K2294" s="468" t="s">
        <v>31</v>
      </c>
      <c r="L2294" s="470" t="s">
        <v>194</v>
      </c>
      <c r="M2294" s="469" t="s">
        <v>32</v>
      </c>
      <c r="N2294" s="1249"/>
      <c r="O2294" s="1219"/>
    </row>
    <row r="2295" spans="1:15" ht="48" customHeight="1" thickBot="1">
      <c r="A2295" s="1138"/>
      <c r="B2295" s="417" t="s">
        <v>200</v>
      </c>
      <c r="C2295" s="1102" t="s">
        <v>62</v>
      </c>
      <c r="D2295" s="1103"/>
      <c r="E2295" s="441">
        <f>'Class-9'!$L$7</f>
        <v>10</v>
      </c>
      <c r="F2295" s="441">
        <f>'Class-9'!$M$7</f>
        <v>10</v>
      </c>
      <c r="G2295" s="442">
        <f>SUM(E2295:F2295)</f>
        <v>20</v>
      </c>
      <c r="H2295" s="441">
        <f>'Class-9'!$O$7</f>
        <v>24</v>
      </c>
      <c r="I2295" s="441">
        <f>'Class-9'!$P$7</f>
        <v>6</v>
      </c>
      <c r="J2295" s="442">
        <f>SUM(H2295:I2295)</f>
        <v>30</v>
      </c>
      <c r="K2295" s="441">
        <f>'Class-9'!$R$7</f>
        <v>40</v>
      </c>
      <c r="L2295" s="441">
        <f>'Class-9'!$S$7</f>
        <v>10</v>
      </c>
      <c r="M2295" s="442">
        <f>SUM(K2295:L2295)</f>
        <v>50</v>
      </c>
      <c r="N2295" s="441">
        <f>SUM(G2295,J2295,M2295)</f>
        <v>100</v>
      </c>
      <c r="O2295" s="1220"/>
    </row>
    <row r="2296" spans="1:15" ht="48" customHeight="1">
      <c r="A2296" s="1138"/>
      <c r="B2296" s="417" t="s">
        <v>200</v>
      </c>
      <c r="C2296" s="1104" t="str">
        <f>'Class-9'!$L$3</f>
        <v>HINDI</v>
      </c>
      <c r="D2296" s="1105"/>
      <c r="E2296" s="443">
        <f>IF($J2284="TC",0,IF($J2284="Nso",0,VLOOKUP($A2281,'Class-9'!$B$9:$FL$108,11,0)))</f>
        <v>0</v>
      </c>
      <c r="F2296" s="443">
        <f>IF($J2284="TC",0,IF($J2284="Nso",0,VLOOKUP($A2281,'Class-9'!$B$9:$FL$108,12,0)))</f>
        <v>0</v>
      </c>
      <c r="G2296" s="444">
        <f t="shared" ref="G2296:G2303" si="228">SUM(E2296:F2296)</f>
        <v>0</v>
      </c>
      <c r="H2296" s="443">
        <f>IF($J2284="TC",0,IF($J2284="Nso",0,VLOOKUP($A2281,'Class-9'!$B$9:$FL$108,14,0)))</f>
        <v>0</v>
      </c>
      <c r="I2296" s="443">
        <f>IF($J2284="TC",0,IF($J2284="Nso",0,VLOOKUP($A2281,'Class-9'!$B$9:$FL$108,15,0)))</f>
        <v>0</v>
      </c>
      <c r="J2296" s="444">
        <f t="shared" ref="J2296:J2303" si="229">SUM(H2296:I2296)</f>
        <v>0</v>
      </c>
      <c r="K2296" s="443">
        <f>IF($J2284="TC",0,IF($J2284="Nso",0,VLOOKUP($A2281,'Class-9'!$B$9:$FL$108,17,0)))</f>
        <v>0</v>
      </c>
      <c r="L2296" s="443">
        <f>IF($J2284="Nso",0,VLOOKUP($A2281,'Class-9'!$B$9:$FL$108,18,0))</f>
        <v>0</v>
      </c>
      <c r="M2296" s="444">
        <f t="shared" ref="M2296:M2303" si="230">SUM(K2296:L2296)</f>
        <v>0</v>
      </c>
      <c r="N2296" s="443">
        <f t="shared" ref="N2296:N2303" si="231">SUM(G2296,J2296,M2296)</f>
        <v>0</v>
      </c>
      <c r="O2296" s="457" t="str">
        <f>IF($J2284="TC",0,IF($J2284="Nso",0,VLOOKUP($A2281,'Class-9'!$B$9:$FL$108,24,0)))</f>
        <v/>
      </c>
    </row>
    <row r="2297" spans="1:15" ht="48" customHeight="1" thickBot="1">
      <c r="A2297" s="1138"/>
      <c r="B2297" s="417" t="s">
        <v>200</v>
      </c>
      <c r="C2297" s="1106" t="str">
        <f>'Class-9'!$Z$3</f>
        <v>ENGLISH</v>
      </c>
      <c r="D2297" s="1107"/>
      <c r="E2297" s="445">
        <f>IF($J2284="TC",0,IF($J2284="Nso",0,VLOOKUP($A2281,'Class-9'!$B$9:$FL$108,25,0)))</f>
        <v>0</v>
      </c>
      <c r="F2297" s="445">
        <f>IF($J2284="TC",0,IF($J2284="Nso",0,VLOOKUP($A2281,'Class-9'!$B$9:$FL$108,26,0)))</f>
        <v>0</v>
      </c>
      <c r="G2297" s="446">
        <f t="shared" si="228"/>
        <v>0</v>
      </c>
      <c r="H2297" s="447">
        <f>IF($J2284="TC",0,IF($J2284="Nso",0,VLOOKUP($A2281,'Class-9'!$B$9:$FL$108,28,0)))</f>
        <v>0</v>
      </c>
      <c r="I2297" s="445">
        <f>IF($J2284="TC",0,IF($J2284="Nso",0,VLOOKUP($A2281,'Class-9'!$B$9:$FL$108,29,0)))</f>
        <v>0</v>
      </c>
      <c r="J2297" s="446">
        <f t="shared" si="229"/>
        <v>0</v>
      </c>
      <c r="K2297" s="445">
        <f>IF($J2284="TC",0,IF($J2284="Nso",0,VLOOKUP($A2281,'Class-9'!$B$9:$FL$108,31,0)))</f>
        <v>0</v>
      </c>
      <c r="L2297" s="445">
        <f>IF($J2284="Nso",0,VLOOKUP($A2281,'Class-9'!$B$9:$FL$108,32,0))</f>
        <v>0</v>
      </c>
      <c r="M2297" s="446">
        <f t="shared" si="230"/>
        <v>0</v>
      </c>
      <c r="N2297" s="445">
        <f t="shared" si="231"/>
        <v>0</v>
      </c>
      <c r="O2297" s="458" t="str">
        <f>IF($J2284="TC",0,IF($J2284="Nso",0,VLOOKUP($A2281,'Class-9'!$B$9:$FL$108,38,0)))</f>
        <v/>
      </c>
    </row>
    <row r="2298" spans="1:15" ht="48" customHeight="1" thickBot="1">
      <c r="A2298" s="1138"/>
      <c r="B2298" s="417" t="s">
        <v>200</v>
      </c>
      <c r="C2298" s="1108" t="s">
        <v>62</v>
      </c>
      <c r="D2298" s="1109"/>
      <c r="E2298" s="448">
        <f>'Class-9'!$AN$7</f>
        <v>20</v>
      </c>
      <c r="F2298" s="448">
        <f>'Class-9'!$AO$7</f>
        <v>20</v>
      </c>
      <c r="G2298" s="449">
        <f t="shared" si="228"/>
        <v>40</v>
      </c>
      <c r="H2298" s="448">
        <f>'Class-9'!$AQ$7</f>
        <v>48</v>
      </c>
      <c r="I2298" s="448">
        <f>'Class-9'!$AR$7</f>
        <v>12</v>
      </c>
      <c r="J2298" s="449">
        <f t="shared" si="229"/>
        <v>60</v>
      </c>
      <c r="K2298" s="448">
        <f>'Class-9'!$AT$7</f>
        <v>80</v>
      </c>
      <c r="L2298" s="448">
        <f>'Class-9'!$AU$7</f>
        <v>20</v>
      </c>
      <c r="M2298" s="449">
        <f t="shared" si="230"/>
        <v>100</v>
      </c>
      <c r="N2298" s="448">
        <f t="shared" si="231"/>
        <v>200</v>
      </c>
      <c r="O2298" s="427" t="s">
        <v>201</v>
      </c>
    </row>
    <row r="2299" spans="1:15" ht="48" customHeight="1">
      <c r="A2299" s="1138"/>
      <c r="B2299" s="417" t="s">
        <v>200</v>
      </c>
      <c r="C2299" s="1110" t="str">
        <f>'Class-9'!$AN$3</f>
        <v>SANSKRIT-I</v>
      </c>
      <c r="D2299" s="1111"/>
      <c r="E2299" s="443">
        <f>IF($J2284="TC",0,IF($J2284="Nso",0,VLOOKUP($A2281,'Class-9'!$B$9:$FL$108,39,0)))</f>
        <v>0</v>
      </c>
      <c r="F2299" s="443">
        <f>IF($J2284="TC",0,IF($J2284="TC",0,IF($J2284="Nso",0,VLOOKUP($A2281,'Class-9'!$B$9:$FL$108,40,0))))</f>
        <v>0</v>
      </c>
      <c r="G2299" s="450">
        <f t="shared" si="228"/>
        <v>0</v>
      </c>
      <c r="H2299" s="451">
        <f>IF($J2284="TC",0,IF($J2284="Nso",0,VLOOKUP($A2281,'Class-9'!$B$9:$FL$108,42,0)))</f>
        <v>0</v>
      </c>
      <c r="I2299" s="443">
        <f>IF($J2284="TC",0,IF($J2284="Nso",0,VLOOKUP($A2281,'Class-9'!$B$9:$FL$108,43,0)))</f>
        <v>0</v>
      </c>
      <c r="J2299" s="450">
        <f t="shared" si="229"/>
        <v>0</v>
      </c>
      <c r="K2299" s="443">
        <f>IF($J2284="TC",0,IF($J2284="Nso",0,VLOOKUP($A2281,'Class-9'!$B$9:$FL$108,45,0)))</f>
        <v>0</v>
      </c>
      <c r="L2299" s="443">
        <f>IF($J2284="Nso",0,VLOOKUP($A2281,'Class-9'!$B$9:$FL$108,46,0))</f>
        <v>0</v>
      </c>
      <c r="M2299" s="450">
        <f t="shared" si="230"/>
        <v>0</v>
      </c>
      <c r="N2299" s="443">
        <f t="shared" si="231"/>
        <v>0</v>
      </c>
      <c r="O2299" s="457" t="str">
        <f>IF($J2284="TC",0,IF($J2284="Nso",0,VLOOKUP($A2281,'Class-9'!$B$9:$FL$108,52,0)))</f>
        <v/>
      </c>
    </row>
    <row r="2300" spans="1:15" ht="48" customHeight="1">
      <c r="A2300" s="1138"/>
      <c r="B2300" s="417" t="s">
        <v>200</v>
      </c>
      <c r="C2300" s="1112" t="str">
        <f>'Class-9'!$BB$3</f>
        <v>SANSKRIT-II</v>
      </c>
      <c r="D2300" s="1113"/>
      <c r="E2300" s="443">
        <f>IF($J2284="TC",0,IF($J2284="Nso",0,VLOOKUP($A2281,'Class-9'!$B$9:$FL$108,53,0)))</f>
        <v>0</v>
      </c>
      <c r="F2300" s="443">
        <f>IF($J2284="TC",0,IF($J2284="Nso",0,VLOOKUP($A2281,'Class-9'!$B$9:$FL$108,54,0)))</f>
        <v>0</v>
      </c>
      <c r="G2300" s="452">
        <f t="shared" si="228"/>
        <v>0</v>
      </c>
      <c r="H2300" s="453">
        <f>IF($J2284="TC",0,IF($J2284="Nso",0,VLOOKUP($A2281,'Class-9'!$B$9:$FL$108,56,0)))</f>
        <v>0</v>
      </c>
      <c r="I2300" s="443">
        <f>IF($J2284="TC",0,IF($J2284="Nso",0,VLOOKUP($A2281,'Class-9'!$B$9:$FL$108,57,0)))</f>
        <v>0</v>
      </c>
      <c r="J2300" s="452">
        <f t="shared" si="229"/>
        <v>0</v>
      </c>
      <c r="K2300" s="443">
        <f>IF($J2284="TC",0,IF($J2284="Nso",0,VLOOKUP($A2281,'Class-9'!$B$9:$FL$108,59,0)))</f>
        <v>0</v>
      </c>
      <c r="L2300" s="443">
        <f>IF($J2284="Nso",0,VLOOKUP($A2281,'Class-9'!$B$9:$FL$108,60,0))</f>
        <v>0</v>
      </c>
      <c r="M2300" s="452">
        <f t="shared" si="230"/>
        <v>0</v>
      </c>
      <c r="N2300" s="443">
        <f t="shared" si="231"/>
        <v>0</v>
      </c>
      <c r="O2300" s="457" t="str">
        <f>IF($J2284="TC",0,IF($J2284="Nso",0,VLOOKUP($A2281,'Class-9'!$B$9:$FL$108,66,0)))</f>
        <v/>
      </c>
    </row>
    <row r="2301" spans="1:15" ht="48" customHeight="1">
      <c r="A2301" s="1138"/>
      <c r="B2301" s="417" t="s">
        <v>200</v>
      </c>
      <c r="C2301" s="1112" t="str">
        <f>'Class-9'!$BP$3</f>
        <v>MATHEMATICS</v>
      </c>
      <c r="D2301" s="1113"/>
      <c r="E2301" s="443">
        <f>IF($J2284="TC",0,IF($J2284="Nso",0,VLOOKUP($A2281,'Class-9'!$B$9:$FL$108,67,0)))</f>
        <v>0</v>
      </c>
      <c r="F2301" s="443">
        <f>IF($J2284="TC",0,IF($J2284="Nso",0,VLOOKUP($A2281,'Class-9'!$B$9:$FL$108,68,0)))</f>
        <v>0</v>
      </c>
      <c r="G2301" s="452">
        <f t="shared" si="228"/>
        <v>0</v>
      </c>
      <c r="H2301" s="453">
        <f>IF($J2284="TC",0,IF($J2284="Nso",0,VLOOKUP($A2281,'Class-9'!$B$9:$FL$108,70,0)))</f>
        <v>0</v>
      </c>
      <c r="I2301" s="443">
        <f>IF($J2284="TC",0,IF($J2284="Nso",0,VLOOKUP($A2281,'Class-9'!$B$9:$FL$108,71,0)))</f>
        <v>0</v>
      </c>
      <c r="J2301" s="452">
        <f t="shared" si="229"/>
        <v>0</v>
      </c>
      <c r="K2301" s="443">
        <f>IF($J2284="TC",0,IF($J2284="Nso",0,VLOOKUP($A2281,'Class-9'!$B$9:$FL$108,73,0)))</f>
        <v>0</v>
      </c>
      <c r="L2301" s="443">
        <f>IF($J2284="Nso",0,VLOOKUP($A2281,'Class-9'!$B$9:$FL$108,74,0))</f>
        <v>0</v>
      </c>
      <c r="M2301" s="452">
        <f t="shared" si="230"/>
        <v>0</v>
      </c>
      <c r="N2301" s="443">
        <f t="shared" si="231"/>
        <v>0</v>
      </c>
      <c r="O2301" s="457" t="str">
        <f>IF($J2284="TC",0,IF($J2284="Nso",0,VLOOKUP($A2281,'Class-9'!$B$9:$FL$108,80,0)))</f>
        <v/>
      </c>
    </row>
    <row r="2302" spans="1:15" ht="48" customHeight="1">
      <c r="A2302" s="1138"/>
      <c r="B2302" s="417" t="s">
        <v>200</v>
      </c>
      <c r="C2302" s="1114" t="str">
        <f>'Class-9'!$CD$3</f>
        <v>SCIENCE</v>
      </c>
      <c r="D2302" s="1115"/>
      <c r="E2302" s="454">
        <f>IF($J2284="TC",0,IF($J2284="Nso",0,VLOOKUP($A2281,'Class-9'!$B$9:$FL$108,81,0)))</f>
        <v>0</v>
      </c>
      <c r="F2302" s="454">
        <f>IF($J2284="TC",0,IF($J2284="Nso",0,VLOOKUP($A2281,'Class-9'!$B$9:$FL$108,82,0)))</f>
        <v>0</v>
      </c>
      <c r="G2302" s="455">
        <f t="shared" si="228"/>
        <v>0</v>
      </c>
      <c r="H2302" s="456">
        <f>IF($J2284="TC",0,IF($J2284="Nso",0,VLOOKUP($A2281,'Class-9'!$B$9:$FL$108,84,0)))</f>
        <v>0</v>
      </c>
      <c r="I2302" s="454">
        <f>IF($J2284="TC",0,IF($J2284="Nso",0,VLOOKUP($A2281,'Class-9'!$B$9:$FL$108,85,0)))</f>
        <v>0</v>
      </c>
      <c r="J2302" s="455">
        <f t="shared" si="229"/>
        <v>0</v>
      </c>
      <c r="K2302" s="454">
        <f>IF($J2284="TC",0,IF($J2284="Nso",0,VLOOKUP($A2281,'Class-9'!$B$9:$FL$108,87,0)))</f>
        <v>0</v>
      </c>
      <c r="L2302" s="454">
        <f>IF($J2284="Nso",0,VLOOKUP($A2281,'Class-9'!$B$9:$FL$108,88,0))</f>
        <v>0</v>
      </c>
      <c r="M2302" s="455">
        <f t="shared" si="230"/>
        <v>0</v>
      </c>
      <c r="N2302" s="454">
        <f t="shared" si="231"/>
        <v>0</v>
      </c>
      <c r="O2302" s="459" t="str">
        <f>IF($J2284="TC",0,IF($J2284="Nso",0,VLOOKUP($A2281,'Class-9'!$B$9:$FL$108,94,0)))</f>
        <v/>
      </c>
    </row>
    <row r="2303" spans="1:15" ht="48" customHeight="1" thickBot="1">
      <c r="A2303" s="1138"/>
      <c r="B2303" s="417" t="s">
        <v>200</v>
      </c>
      <c r="C2303" s="1114" t="str">
        <f>'Class-9'!$CR$3</f>
        <v>SOCIAL SCIENCE</v>
      </c>
      <c r="D2303" s="1115"/>
      <c r="E2303" s="454">
        <f>IF($J2285="TC",0,IF($J2284="Nso",0,VLOOKUP($A2281,'Class-9'!$B$9:$FL$108,95,0)))</f>
        <v>0</v>
      </c>
      <c r="F2303" s="454">
        <f>IF($J2285="TC",0,IF($J2284="Nso",0,VLOOKUP($A2281,'Class-9'!$B$9:$FL$108,96,0)))</f>
        <v>0</v>
      </c>
      <c r="G2303" s="455">
        <f t="shared" si="228"/>
        <v>0</v>
      </c>
      <c r="H2303" s="456">
        <f>IF($J2285="TC",0,IF($J2284="Nso",0,VLOOKUP($A2281,'Class-9'!$B$9:$FL$108,98,0)))</f>
        <v>0</v>
      </c>
      <c r="I2303" s="454">
        <f>IF($J2285="TC",0,IF($J2284="Nso",0,VLOOKUP($A2281,'Class-9'!$B$9:$FL$108,99,0)))</f>
        <v>0</v>
      </c>
      <c r="J2303" s="455">
        <f t="shared" si="229"/>
        <v>0</v>
      </c>
      <c r="K2303" s="454">
        <f>IF($J2285="TC",0,IF($J2284="Nso",0,VLOOKUP($A2281,'Class-9'!$B$9:$FL$108,101,0)))</f>
        <v>0</v>
      </c>
      <c r="L2303" s="454">
        <f>IF($J2285="Nso",0,VLOOKUP($A2281,'Class-9'!$B$9:$FL$108,102,0))</f>
        <v>0</v>
      </c>
      <c r="M2303" s="455">
        <f t="shared" si="230"/>
        <v>0</v>
      </c>
      <c r="N2303" s="454">
        <f t="shared" si="231"/>
        <v>0</v>
      </c>
      <c r="O2303" s="459" t="str">
        <f>IF($J2285="TC",0,IF($J2284="Nso",0,VLOOKUP($A2281,'Class-9'!$B$9:$FL$108,108,0)))</f>
        <v/>
      </c>
    </row>
    <row r="2304" spans="1:15" ht="33.75" customHeight="1">
      <c r="A2304" s="1138"/>
      <c r="B2304" s="417" t="s">
        <v>200</v>
      </c>
      <c r="C2304" s="1116" t="s">
        <v>89</v>
      </c>
      <c r="D2304" s="1117"/>
      <c r="E2304" s="1118"/>
      <c r="F2304" s="1122" t="s">
        <v>90</v>
      </c>
      <c r="G2304" s="1123"/>
      <c r="H2304" s="1124" t="s">
        <v>91</v>
      </c>
      <c r="I2304" s="1125"/>
      <c r="J2304" s="1126" t="s">
        <v>47</v>
      </c>
      <c r="K2304" s="1127"/>
      <c r="L2304" s="415" t="s">
        <v>111</v>
      </c>
      <c r="M2304" s="1221" t="s">
        <v>45</v>
      </c>
      <c r="N2304" s="1222"/>
      <c r="O2304" s="416" t="s">
        <v>49</v>
      </c>
    </row>
    <row r="2305" spans="1:15" ht="33.75" customHeight="1" thickBot="1">
      <c r="A2305" s="1138"/>
      <c r="B2305" s="417" t="s">
        <v>200</v>
      </c>
      <c r="C2305" s="1119"/>
      <c r="D2305" s="1120"/>
      <c r="E2305" s="1121"/>
      <c r="F2305" s="1130">
        <f>IF($J2284="TC",0,IF($J2284="Nso",0,VLOOKUP($A2281,'Class-9'!$B$9:$FL$108,160,0)))</f>
        <v>0</v>
      </c>
      <c r="G2305" s="1131"/>
      <c r="H2305" s="1130">
        <f>IF($J2284="TC",0,IF($J2284="Nso",0,VLOOKUP($A2281,'Class-9'!$B$9:$FL$108,161,0)))</f>
        <v>0</v>
      </c>
      <c r="I2305" s="1131"/>
      <c r="J2305" s="1132">
        <f>IF($J2284="TC",0,IF($J2284="Nso",0,VLOOKUP($A2281,'Class-9'!$B$9:$FL$108,162,0)))</f>
        <v>0</v>
      </c>
      <c r="K2305" s="1133"/>
      <c r="L2305" s="259" t="str">
        <f>IF($J2284="TC",0,IF($J2284="Nso",0,VLOOKUP($A2281,'Class-9'!$B$9:$FL$108,163,0)))</f>
        <v/>
      </c>
      <c r="M2305" s="1223" t="str">
        <f>IF($J2284="TC","TC",IF($J2284="Nso","NSO",VLOOKUP($A2281,'Class-9'!$B$9:$FL$108,164,0)))</f>
        <v/>
      </c>
      <c r="N2305" s="1224"/>
      <c r="O2305" s="462" t="str">
        <f>IF($J2284="Nso",0,VLOOKUP($A2281,'Class-9'!$B$9:$FL$108,166,0))</f>
        <v/>
      </c>
    </row>
    <row r="2306" spans="1:15" ht="33.75" customHeight="1">
      <c r="A2306" s="1138"/>
      <c r="B2306" s="417" t="s">
        <v>200</v>
      </c>
      <c r="C2306" s="1061" t="s">
        <v>64</v>
      </c>
      <c r="D2306" s="1062"/>
      <c r="E2306" s="1062"/>
      <c r="F2306" s="1062"/>
      <c r="G2306" s="1062"/>
      <c r="H2306" s="1063"/>
      <c r="I2306" s="1064" t="s">
        <v>65</v>
      </c>
      <c r="J2306" s="1065"/>
      <c r="K2306" s="1065"/>
      <c r="L2306" s="460">
        <f>VLOOKUP($A2281,'Class-9'!$B$9:$FL$108,157,0)</f>
        <v>0</v>
      </c>
      <c r="M2306" s="1066" t="s">
        <v>121</v>
      </c>
      <c r="N2306" s="1067"/>
      <c r="O2306" s="1068"/>
    </row>
    <row r="2307" spans="1:15" ht="33.75" customHeight="1" thickBot="1">
      <c r="A2307" s="1138"/>
      <c r="B2307" s="417" t="s">
        <v>200</v>
      </c>
      <c r="C2307" s="1069" t="s">
        <v>60</v>
      </c>
      <c r="D2307" s="1070"/>
      <c r="E2307" s="1070"/>
      <c r="F2307" s="1071" t="s">
        <v>192</v>
      </c>
      <c r="G2307" s="1071"/>
      <c r="H2307" s="260" t="s">
        <v>53</v>
      </c>
      <c r="I2307" s="1072" t="s">
        <v>66</v>
      </c>
      <c r="J2307" s="1073"/>
      <c r="K2307" s="1073"/>
      <c r="L2307" s="461">
        <f>VLOOKUP($A2281,'Class-9'!$B$9:$FL$108,158,0)</f>
        <v>0</v>
      </c>
      <c r="M2307" s="1074" t="str">
        <f>IF($J2284="TC",0,IF($J2284="Nso",0,VLOOKUP($A2281,'Class-9'!$B$9:$FL$108,159,0)))</f>
        <v/>
      </c>
      <c r="N2307" s="1075"/>
      <c r="O2307" s="1076"/>
    </row>
    <row r="2308" spans="1:15" ht="33.75" customHeight="1">
      <c r="A2308" s="1138"/>
      <c r="B2308" s="417" t="s">
        <v>200</v>
      </c>
      <c r="C2308" s="1069"/>
      <c r="D2308" s="1070"/>
      <c r="E2308" s="1070"/>
      <c r="F2308" s="1071"/>
      <c r="G2308" s="1071"/>
      <c r="H2308" s="261" t="s">
        <v>119</v>
      </c>
      <c r="I2308" s="1077" t="s">
        <v>67</v>
      </c>
      <c r="J2308" s="1078"/>
      <c r="K2308" s="1078"/>
      <c r="L2308" s="1079">
        <f>IF($J2284="TC","Transferred",IF($J2284="Nso","NameSeparated",VLOOKUP($A2281,'Class-9'!$B$9:$FL$108,167,0)))</f>
        <v>0</v>
      </c>
      <c r="M2308" s="1079"/>
      <c r="N2308" s="1079"/>
      <c r="O2308" s="1080"/>
    </row>
    <row r="2309" spans="1:15" ht="33.75" customHeight="1">
      <c r="A2309" s="1138"/>
      <c r="B2309" s="417" t="s">
        <v>200</v>
      </c>
      <c r="C2309" s="1081" t="str">
        <f>'Class-9'!$DF$3</f>
        <v>Foundation Of Information Tech.</v>
      </c>
      <c r="D2309" s="1082"/>
      <c r="E2309" s="1083"/>
      <c r="F2309" s="1217" t="str">
        <f>IF($J2284="TC",0,IF($J2284="Nso",0,VLOOKUP($A2281,'Class-9'!$B$9:$GP$108,185,0)))</f>
        <v>0/200</v>
      </c>
      <c r="G2309" s="1217"/>
      <c r="H2309" s="463" t="str">
        <f>IF($J2284="TC",0,IF($J2284="Nso",0,VLOOKUP($A2281,'Class-9'!$B$9:$GP$108,120,0)))</f>
        <v/>
      </c>
      <c r="I2309" s="1085" t="s">
        <v>79</v>
      </c>
      <c r="J2309" s="1086"/>
      <c r="K2309" s="1086"/>
      <c r="L2309" s="1087">
        <f>'Class-9'!$T$2</f>
        <v>44676</v>
      </c>
      <c r="M2309" s="1088"/>
      <c r="N2309" s="1088"/>
      <c r="O2309" s="1089"/>
    </row>
    <row r="2310" spans="1:15" ht="33.75" customHeight="1">
      <c r="A2310" s="1138"/>
      <c r="B2310" s="417" t="s">
        <v>200</v>
      </c>
      <c r="C2310" s="1090" t="str">
        <f>'Class-9'!$DR$3</f>
        <v>Health &amp; Phy. Edu.</v>
      </c>
      <c r="D2310" s="1084"/>
      <c r="E2310" s="1084"/>
      <c r="F2310" s="1207" t="str">
        <f>IF($J2284="TC",0,IF($J2284="Nso",0,VLOOKUP($A2281,'Class-9'!$B$9:$GP$108,189,0)))</f>
        <v>0/200</v>
      </c>
      <c r="G2310" s="1208"/>
      <c r="H2310" s="463" t="str">
        <f>IF($J2284="TC",0,IF($J2284="Nso",0,VLOOKUP($A2281,'Class-9'!$B$9:$GP$108,132,0)))</f>
        <v/>
      </c>
      <c r="I2310" s="1091"/>
      <c r="J2310" s="1092"/>
      <c r="K2310" s="1092"/>
      <c r="L2310" s="1092"/>
      <c r="M2310" s="1092"/>
      <c r="N2310" s="1092"/>
      <c r="O2310" s="1093"/>
    </row>
    <row r="2311" spans="1:15" ht="33.75" customHeight="1">
      <c r="A2311" s="1138"/>
      <c r="B2311" s="417" t="s">
        <v>200</v>
      </c>
      <c r="C2311" s="1028" t="str">
        <f>'Class-9'!$ED$3</f>
        <v>S.U.P.W.</v>
      </c>
      <c r="D2311" s="1029"/>
      <c r="E2311" s="1029"/>
      <c r="F2311" s="1207" t="str">
        <f>IF($J2284="TC",0,IF($J2284="Nso",0,VLOOKUP($A2281,'Class-9'!$B$9:$GP$108,193,0)))</f>
        <v>0/100</v>
      </c>
      <c r="G2311" s="1208"/>
      <c r="H2311" s="463" t="str">
        <f>IF($J2284="TC",0,IF($J2284="Nso",0,VLOOKUP($A2281,'Class-9'!$B$9:$GP$108,138,0)))</f>
        <v/>
      </c>
      <c r="I2311" s="1094"/>
      <c r="J2311" s="1095"/>
      <c r="K2311" s="1095"/>
      <c r="L2311" s="1095"/>
      <c r="M2311" s="1095"/>
      <c r="N2311" s="1095"/>
      <c r="O2311" s="1096"/>
    </row>
    <row r="2312" spans="1:15" ht="33.75" customHeight="1">
      <c r="A2312" s="1138"/>
      <c r="B2312" s="417" t="s">
        <v>200</v>
      </c>
      <c r="C2312" s="1028" t="str">
        <f>'Class-9'!$EJ$3</f>
        <v>ART EDUCATION</v>
      </c>
      <c r="D2312" s="1029"/>
      <c r="E2312" s="1029"/>
      <c r="F2312" s="1207" t="str">
        <f>IF($J2283="TC",0,IF($J2283="Nso",0,VLOOKUP($A2281,'Class-9'!$B$9:$GP$108,197,0)))</f>
        <v>0/100</v>
      </c>
      <c r="G2312" s="1208"/>
      <c r="H2312" s="463" t="str">
        <f>IF($J2283="TC",0,IF($J2283="Nso",0,VLOOKUP($A2281,'Class-9'!$B$9:$GP$108,144,0)))</f>
        <v/>
      </c>
      <c r="I2312" s="1032" t="s">
        <v>92</v>
      </c>
      <c r="J2312" s="1033"/>
      <c r="K2312" s="1033"/>
      <c r="L2312" s="1033"/>
      <c r="M2312" s="1033"/>
      <c r="N2312" s="1033"/>
      <c r="O2312" s="1034"/>
    </row>
    <row r="2313" spans="1:15" ht="33.75" customHeight="1" thickBot="1">
      <c r="A2313" s="1138"/>
      <c r="B2313" s="417" t="s">
        <v>200</v>
      </c>
      <c r="C2313" s="1035" t="str">
        <f>'Class-9'!$EP$3</f>
        <v>H &amp; C RAJ</v>
      </c>
      <c r="D2313" s="1036"/>
      <c r="E2313" s="1036"/>
      <c r="F2313" s="1209" t="str">
        <f>IF($J2284="TC",0,IF($J2284="Nso",0,VLOOKUP($A2281,'Class-9'!$B$9:$GU$108,201,0)))</f>
        <v>0/200</v>
      </c>
      <c r="G2313" s="1210"/>
      <c r="H2313" s="464" t="str">
        <f>IF($J2284="TC",0,IF($J2284="Nso",0,VLOOKUP($A2281,'Class-9'!$B$9:$GU$108,156,0)))</f>
        <v/>
      </c>
      <c r="I2313" s="1032" t="s">
        <v>73</v>
      </c>
      <c r="J2313" s="1033"/>
      <c r="K2313" s="1033"/>
      <c r="L2313" s="1033"/>
      <c r="M2313" s="1033"/>
      <c r="N2313" s="1033"/>
      <c r="O2313" s="1034"/>
    </row>
    <row r="2314" spans="1:15" ht="33.75" customHeight="1">
      <c r="A2314" s="1138"/>
      <c r="B2314" s="417" t="s">
        <v>200</v>
      </c>
      <c r="C2314" s="1046" t="s">
        <v>204</v>
      </c>
      <c r="D2314" s="1047"/>
      <c r="E2314" s="1048"/>
      <c r="F2314" s="1211" t="s">
        <v>205</v>
      </c>
      <c r="G2314" s="1212"/>
      <c r="H2314" s="465" t="s">
        <v>34</v>
      </c>
      <c r="I2314" s="1039" t="s">
        <v>74</v>
      </c>
      <c r="J2314" s="1033"/>
      <c r="K2314" s="1033"/>
      <c r="L2314" s="1033"/>
      <c r="M2314" s="1033"/>
      <c r="N2314" s="1033"/>
      <c r="O2314" s="1034"/>
    </row>
    <row r="2315" spans="1:15" ht="33.75" customHeight="1">
      <c r="A2315" s="1138"/>
      <c r="B2315" s="417" t="s">
        <v>200</v>
      </c>
      <c r="C2315" s="1049"/>
      <c r="D2315" s="1050"/>
      <c r="E2315" s="1051"/>
      <c r="F2315" s="1213" t="s">
        <v>206</v>
      </c>
      <c r="G2315" s="1214"/>
      <c r="H2315" s="466" t="s">
        <v>203</v>
      </c>
      <c r="I2315" s="1040" t="s">
        <v>75</v>
      </c>
      <c r="J2315" s="1041"/>
      <c r="K2315" s="1041"/>
      <c r="L2315" s="1041"/>
      <c r="M2315" s="1041"/>
      <c r="N2315" s="1041"/>
      <c r="O2315" s="1042"/>
    </row>
    <row r="2316" spans="1:15" ht="33.75" customHeight="1">
      <c r="A2316" s="1138"/>
      <c r="B2316" s="417" t="s">
        <v>200</v>
      </c>
      <c r="C2316" s="1049"/>
      <c r="D2316" s="1050"/>
      <c r="E2316" s="1051"/>
      <c r="F2316" s="1213" t="s">
        <v>210</v>
      </c>
      <c r="G2316" s="1214"/>
      <c r="H2316" s="466" t="s">
        <v>68</v>
      </c>
      <c r="I2316" s="1043"/>
      <c r="J2316" s="1044"/>
      <c r="K2316" s="1044"/>
      <c r="L2316" s="1044"/>
      <c r="M2316" s="1044"/>
      <c r="N2316" s="1044"/>
      <c r="O2316" s="1045"/>
    </row>
    <row r="2317" spans="1:15" ht="33.75" customHeight="1">
      <c r="A2317" s="1138"/>
      <c r="B2317" s="417" t="s">
        <v>200</v>
      </c>
      <c r="C2317" s="1049"/>
      <c r="D2317" s="1050"/>
      <c r="E2317" s="1051"/>
      <c r="F2317" s="1213" t="s">
        <v>211</v>
      </c>
      <c r="G2317" s="1214"/>
      <c r="H2317" s="466" t="s">
        <v>69</v>
      </c>
      <c r="I2317" s="1043"/>
      <c r="J2317" s="1044"/>
      <c r="K2317" s="1044"/>
      <c r="L2317" s="1044"/>
      <c r="M2317" s="1044"/>
      <c r="N2317" s="1044"/>
      <c r="O2317" s="1045"/>
    </row>
    <row r="2318" spans="1:15" ht="33.75" customHeight="1">
      <c r="A2318" s="1138"/>
      <c r="B2318" s="417" t="s">
        <v>200</v>
      </c>
      <c r="C2318" s="1049"/>
      <c r="D2318" s="1050"/>
      <c r="E2318" s="1051"/>
      <c r="F2318" s="1213" t="s">
        <v>120</v>
      </c>
      <c r="G2318" s="1214"/>
      <c r="H2318" s="466" t="s">
        <v>71</v>
      </c>
      <c r="I2318" s="1022" t="s">
        <v>93</v>
      </c>
      <c r="J2318" s="1023"/>
      <c r="K2318" s="1023"/>
      <c r="L2318" s="1023"/>
      <c r="M2318" s="1023"/>
      <c r="N2318" s="1023"/>
      <c r="O2318" s="1024"/>
    </row>
    <row r="2319" spans="1:15" ht="33.75" customHeight="1" thickBot="1">
      <c r="A2319" s="1138"/>
      <c r="B2319" s="418" t="s">
        <v>200</v>
      </c>
      <c r="C2319" s="1052"/>
      <c r="D2319" s="1053"/>
      <c r="E2319" s="1054"/>
      <c r="F2319" s="1215" t="s">
        <v>208</v>
      </c>
      <c r="G2319" s="1216"/>
      <c r="H2319" s="467" t="s">
        <v>70</v>
      </c>
      <c r="I2319" s="1025"/>
      <c r="J2319" s="1026"/>
      <c r="K2319" s="1026"/>
      <c r="L2319" s="1026"/>
      <c r="M2319" s="1026"/>
      <c r="N2319" s="1026"/>
      <c r="O2319" s="1027"/>
    </row>
    <row r="2320" spans="1:15" ht="121.5" customHeight="1" thickTop="1">
      <c r="A2320" s="437" t="s">
        <v>191</v>
      </c>
    </row>
    <row r="2321" spans="1:16" ht="24.75" customHeight="1" thickBot="1">
      <c r="A2321" s="471">
        <f>A2281+1</f>
        <v>59</v>
      </c>
      <c r="B2321" s="1137" t="s">
        <v>56</v>
      </c>
      <c r="C2321" s="1137"/>
      <c r="D2321" s="1137"/>
      <c r="E2321" s="1137"/>
      <c r="F2321" s="1137"/>
      <c r="G2321" s="1137"/>
      <c r="H2321" s="1137"/>
      <c r="I2321" s="1137"/>
      <c r="J2321" s="1137"/>
      <c r="K2321" s="1137"/>
      <c r="L2321" s="1137"/>
      <c r="M2321" s="1137"/>
      <c r="N2321" s="1137"/>
      <c r="O2321" s="1137"/>
    </row>
    <row r="2322" spans="1:16" s="430" customFormat="1" ht="66" customHeight="1" thickTop="1">
      <c r="A2322" s="1138"/>
      <c r="B2322" s="1139"/>
      <c r="C2322" s="1140"/>
      <c r="D2322" s="1225" t="str">
        <f>Master!$E$8</f>
        <v>Govt. Sr. Secondary School Raimalwada</v>
      </c>
      <c r="E2322" s="1226"/>
      <c r="F2322" s="1226"/>
      <c r="G2322" s="1226"/>
      <c r="H2322" s="1226"/>
      <c r="I2322" s="1226"/>
      <c r="J2322" s="1226"/>
      <c r="K2322" s="1226"/>
      <c r="L2322" s="1226"/>
      <c r="M2322" s="1226"/>
      <c r="N2322" s="1226"/>
      <c r="O2322" s="1227"/>
    </row>
    <row r="2323" spans="1:16" ht="26.25" customHeight="1" thickBot="1">
      <c r="A2323" s="1138"/>
      <c r="B2323" s="1141"/>
      <c r="C2323" s="1142"/>
      <c r="D2323" s="1146" t="str">
        <f>Master!$E$11</f>
        <v>P.S.-Bapini (Jodhpur)</v>
      </c>
      <c r="E2323" s="1147"/>
      <c r="F2323" s="1147"/>
      <c r="G2323" s="1147"/>
      <c r="H2323" s="1147"/>
      <c r="I2323" s="1147"/>
      <c r="J2323" s="1147"/>
      <c r="K2323" s="1147"/>
      <c r="L2323" s="1147"/>
      <c r="M2323" s="1147"/>
      <c r="N2323" s="1147"/>
      <c r="O2323" s="1148"/>
    </row>
    <row r="2324" spans="1:16" ht="21.75" customHeight="1">
      <c r="A2324" s="1138"/>
      <c r="B2324" s="262"/>
      <c r="C2324" s="1149" t="s">
        <v>183</v>
      </c>
      <c r="D2324" s="1150"/>
      <c r="E2324" s="1150"/>
      <c r="F2324" s="1150"/>
      <c r="G2324" s="1151"/>
      <c r="H2324" s="1158" t="s">
        <v>156</v>
      </c>
      <c r="I2324" s="1158"/>
      <c r="J2324" s="1161">
        <f>VLOOKUP($A2321,'Class-9'!$B$9:$K$108,6)</f>
        <v>0</v>
      </c>
      <c r="K2324" s="1162"/>
      <c r="L2324" s="1167" t="s">
        <v>76</v>
      </c>
      <c r="M2324" s="1168"/>
      <c r="N2324" s="1169" t="str">
        <f>Master!$E$14</f>
        <v>08151106901</v>
      </c>
      <c r="O2324" s="1170"/>
    </row>
    <row r="2325" spans="1:16" ht="21.75" customHeight="1">
      <c r="A2325" s="1138"/>
      <c r="B2325" s="37"/>
      <c r="C2325" s="1152"/>
      <c r="D2325" s="1153"/>
      <c r="E2325" s="1153"/>
      <c r="F2325" s="1153"/>
      <c r="G2325" s="1154"/>
      <c r="H2325" s="1159"/>
      <c r="I2325" s="1159"/>
      <c r="J2325" s="1163"/>
      <c r="K2325" s="1164"/>
      <c r="L2325" s="1171" t="s">
        <v>72</v>
      </c>
      <c r="M2325" s="1172"/>
      <c r="N2325" s="1172"/>
      <c r="O2325" s="1173"/>
      <c r="P2325" s="104" t="s">
        <v>191</v>
      </c>
    </row>
    <row r="2326" spans="1:16" ht="21.75" customHeight="1" thickBot="1">
      <c r="A2326" s="1138"/>
      <c r="B2326" s="37"/>
      <c r="C2326" s="1155"/>
      <c r="D2326" s="1156"/>
      <c r="E2326" s="1156"/>
      <c r="F2326" s="1156"/>
      <c r="G2326" s="1157"/>
      <c r="H2326" s="1160"/>
      <c r="I2326" s="1160"/>
      <c r="J2326" s="1165"/>
      <c r="K2326" s="1166"/>
      <c r="L2326" s="1174" t="s">
        <v>57</v>
      </c>
      <c r="M2326" s="1175"/>
      <c r="N2326" s="1176" t="str">
        <f>Master!$E$6</f>
        <v>2021-22</v>
      </c>
      <c r="O2326" s="1177"/>
    </row>
    <row r="2327" spans="1:16" ht="33.75" customHeight="1">
      <c r="A2327" s="1138"/>
      <c r="B2327" s="417" t="s">
        <v>200</v>
      </c>
      <c r="C2327" s="1228" t="s">
        <v>22</v>
      </c>
      <c r="D2327" s="1229"/>
      <c r="E2327" s="1229"/>
      <c r="F2327" s="1230"/>
      <c r="G2327" s="438" t="s">
        <v>181</v>
      </c>
      <c r="H2327" s="1231">
        <f>VLOOKUP($A2321,'Class-9'!$B$9:$FL$108,4,0)</f>
        <v>0</v>
      </c>
      <c r="I2327" s="1231"/>
      <c r="J2327" s="1231"/>
      <c r="K2327" s="1231"/>
      <c r="L2327" s="1231"/>
      <c r="M2327" s="1231"/>
      <c r="N2327" s="1231"/>
      <c r="O2327" s="1232"/>
    </row>
    <row r="2328" spans="1:16" ht="33.75" customHeight="1">
      <c r="A2328" s="1138"/>
      <c r="B2328" s="417" t="s">
        <v>200</v>
      </c>
      <c r="C2328" s="1233" t="s">
        <v>24</v>
      </c>
      <c r="D2328" s="1234"/>
      <c r="E2328" s="1234"/>
      <c r="F2328" s="1235"/>
      <c r="G2328" s="439" t="s">
        <v>181</v>
      </c>
      <c r="H2328" s="1236">
        <f>VLOOKUP($A2321,'Class-9'!$B$9:$FL$108,7,0)</f>
        <v>0</v>
      </c>
      <c r="I2328" s="1236"/>
      <c r="J2328" s="1236"/>
      <c r="K2328" s="1236"/>
      <c r="L2328" s="1236"/>
      <c r="M2328" s="1236"/>
      <c r="N2328" s="1236"/>
      <c r="O2328" s="1237"/>
    </row>
    <row r="2329" spans="1:16" ht="33.75" customHeight="1">
      <c r="A2329" s="1138"/>
      <c r="B2329" s="417" t="s">
        <v>200</v>
      </c>
      <c r="C2329" s="1233" t="s">
        <v>25</v>
      </c>
      <c r="D2329" s="1234"/>
      <c r="E2329" s="1234"/>
      <c r="F2329" s="1235"/>
      <c r="G2329" s="439" t="s">
        <v>181</v>
      </c>
      <c r="H2329" s="1236">
        <f>VLOOKUP($A2321,'Class-9'!$B$9:$FL$108,8,0)</f>
        <v>0</v>
      </c>
      <c r="I2329" s="1236"/>
      <c r="J2329" s="1236"/>
      <c r="K2329" s="1236"/>
      <c r="L2329" s="1236"/>
      <c r="M2329" s="1236"/>
      <c r="N2329" s="1236"/>
      <c r="O2329" s="1237"/>
    </row>
    <row r="2330" spans="1:16" ht="33.75" customHeight="1">
      <c r="A2330" s="1138"/>
      <c r="B2330" s="417" t="s">
        <v>200</v>
      </c>
      <c r="C2330" s="1233" t="s">
        <v>58</v>
      </c>
      <c r="D2330" s="1234"/>
      <c r="E2330" s="1234"/>
      <c r="F2330" s="1235"/>
      <c r="G2330" s="439" t="s">
        <v>181</v>
      </c>
      <c r="H2330" s="1236">
        <f>VLOOKUP($A2321,'Class-9'!$B$9:$FL$108,9,0)</f>
        <v>0</v>
      </c>
      <c r="I2330" s="1236"/>
      <c r="J2330" s="1236"/>
      <c r="K2330" s="1236"/>
      <c r="L2330" s="1236"/>
      <c r="M2330" s="1236"/>
      <c r="N2330" s="1236"/>
      <c r="O2330" s="1237"/>
    </row>
    <row r="2331" spans="1:16" ht="33.75" customHeight="1">
      <c r="A2331" s="1138"/>
      <c r="B2331" s="417" t="s">
        <v>200</v>
      </c>
      <c r="C2331" s="1233" t="s">
        <v>59</v>
      </c>
      <c r="D2331" s="1234"/>
      <c r="E2331" s="1234"/>
      <c r="F2331" s="1235"/>
      <c r="G2331" s="439" t="s">
        <v>181</v>
      </c>
      <c r="H2331" s="1238" t="str">
        <f>CONCATENATE('Class-9'!$G$4,'Class-9'!$J$4)</f>
        <v>9(A)</v>
      </c>
      <c r="I2331" s="1236"/>
      <c r="J2331" s="1236"/>
      <c r="K2331" s="1236"/>
      <c r="L2331" s="1236"/>
      <c r="M2331" s="1236"/>
      <c r="N2331" s="1236"/>
      <c r="O2331" s="1237"/>
    </row>
    <row r="2332" spans="1:16" ht="33.75" customHeight="1" thickBot="1">
      <c r="A2332" s="1138"/>
      <c r="B2332" s="417" t="s">
        <v>200</v>
      </c>
      <c r="C2332" s="1239" t="s">
        <v>27</v>
      </c>
      <c r="D2332" s="1240"/>
      <c r="E2332" s="1240"/>
      <c r="F2332" s="1241"/>
      <c r="G2332" s="440" t="s">
        <v>181</v>
      </c>
      <c r="H2332" s="1242">
        <f>VLOOKUP($A2321,'Class-9'!$B$9:$FL$108,10,0)</f>
        <v>0</v>
      </c>
      <c r="I2332" s="1242"/>
      <c r="J2332" s="1242"/>
      <c r="K2332" s="1242"/>
      <c r="L2332" s="1242"/>
      <c r="M2332" s="1242"/>
      <c r="N2332" s="1242"/>
      <c r="O2332" s="1243"/>
    </row>
    <row r="2333" spans="1:16" ht="33.75" customHeight="1">
      <c r="A2333" s="1138"/>
      <c r="B2333" s="417" t="s">
        <v>200</v>
      </c>
      <c r="C2333" s="1244" t="s">
        <v>60</v>
      </c>
      <c r="D2333" s="1245"/>
      <c r="E2333" s="1248" t="s">
        <v>81</v>
      </c>
      <c r="F2333" s="1248" t="s">
        <v>82</v>
      </c>
      <c r="G2333" s="1250" t="s">
        <v>32</v>
      </c>
      <c r="H2333" s="1252" t="s">
        <v>61</v>
      </c>
      <c r="I2333" s="1252"/>
      <c r="J2333" s="1253"/>
      <c r="K2333" s="1254" t="s">
        <v>97</v>
      </c>
      <c r="L2333" s="1255"/>
      <c r="M2333" s="1256"/>
      <c r="N2333" s="1248" t="s">
        <v>88</v>
      </c>
      <c r="O2333" s="1218" t="s">
        <v>118</v>
      </c>
    </row>
    <row r="2334" spans="1:16" ht="33.75" customHeight="1">
      <c r="A2334" s="1138"/>
      <c r="B2334" s="417" t="s">
        <v>200</v>
      </c>
      <c r="C2334" s="1246"/>
      <c r="D2334" s="1247"/>
      <c r="E2334" s="1249"/>
      <c r="F2334" s="1249"/>
      <c r="G2334" s="1251"/>
      <c r="H2334" s="468" t="s">
        <v>31</v>
      </c>
      <c r="I2334" s="470" t="s">
        <v>194</v>
      </c>
      <c r="J2334" s="469" t="s">
        <v>32</v>
      </c>
      <c r="K2334" s="468" t="s">
        <v>31</v>
      </c>
      <c r="L2334" s="470" t="s">
        <v>194</v>
      </c>
      <c r="M2334" s="469" t="s">
        <v>32</v>
      </c>
      <c r="N2334" s="1249"/>
      <c r="O2334" s="1219"/>
    </row>
    <row r="2335" spans="1:16" ht="48" customHeight="1" thickBot="1">
      <c r="A2335" s="1138"/>
      <c r="B2335" s="417" t="s">
        <v>200</v>
      </c>
      <c r="C2335" s="1102" t="s">
        <v>62</v>
      </c>
      <c r="D2335" s="1103"/>
      <c r="E2335" s="441">
        <f>'Class-9'!$L$7</f>
        <v>10</v>
      </c>
      <c r="F2335" s="441">
        <f>'Class-9'!$M$7</f>
        <v>10</v>
      </c>
      <c r="G2335" s="442">
        <f>SUM(E2335:F2335)</f>
        <v>20</v>
      </c>
      <c r="H2335" s="441">
        <f>'Class-9'!$O$7</f>
        <v>24</v>
      </c>
      <c r="I2335" s="441">
        <f>'Class-9'!$P$7</f>
        <v>6</v>
      </c>
      <c r="J2335" s="442">
        <f>SUM(H2335:I2335)</f>
        <v>30</v>
      </c>
      <c r="K2335" s="441">
        <f>'Class-9'!$R$7</f>
        <v>40</v>
      </c>
      <c r="L2335" s="441">
        <f>'Class-9'!$S$7</f>
        <v>10</v>
      </c>
      <c r="M2335" s="442">
        <f>SUM(K2335:L2335)</f>
        <v>50</v>
      </c>
      <c r="N2335" s="441">
        <f>SUM(G2335,J2335,M2335)</f>
        <v>100</v>
      </c>
      <c r="O2335" s="1220"/>
    </row>
    <row r="2336" spans="1:16" ht="48" customHeight="1">
      <c r="A2336" s="1138"/>
      <c r="B2336" s="417" t="s">
        <v>200</v>
      </c>
      <c r="C2336" s="1104" t="str">
        <f>'Class-9'!$L$3</f>
        <v>HINDI</v>
      </c>
      <c r="D2336" s="1105"/>
      <c r="E2336" s="443">
        <f>IF($J2324="TC",0,IF($J2324="Nso",0,VLOOKUP($A2321,'Class-9'!$B$9:$FL$108,11,0)))</f>
        <v>0</v>
      </c>
      <c r="F2336" s="443">
        <f>IF($J2324="TC",0,IF($J2324="Nso",0,VLOOKUP($A2321,'Class-9'!$B$9:$FL$108,12,0)))</f>
        <v>0</v>
      </c>
      <c r="G2336" s="444">
        <f t="shared" ref="G2336:G2343" si="232">SUM(E2336:F2336)</f>
        <v>0</v>
      </c>
      <c r="H2336" s="443">
        <f>IF($J2324="TC",0,IF($J2324="Nso",0,VLOOKUP($A2321,'Class-9'!$B$9:$FL$108,14,0)))</f>
        <v>0</v>
      </c>
      <c r="I2336" s="443">
        <f>IF($J2324="TC",0,IF($J2324="Nso",0,VLOOKUP($A2321,'Class-9'!$B$9:$FL$108,15,0)))</f>
        <v>0</v>
      </c>
      <c r="J2336" s="444">
        <f t="shared" ref="J2336:J2343" si="233">SUM(H2336:I2336)</f>
        <v>0</v>
      </c>
      <c r="K2336" s="443">
        <f>IF($J2324="TC",0,IF($J2324="Nso",0,VLOOKUP($A2321,'Class-9'!$B$9:$FL$108,17,0)))</f>
        <v>0</v>
      </c>
      <c r="L2336" s="443">
        <f>IF($J2324="Nso",0,VLOOKUP($A2321,'Class-9'!$B$9:$FL$108,18,0))</f>
        <v>0</v>
      </c>
      <c r="M2336" s="444">
        <f t="shared" ref="M2336:M2343" si="234">SUM(K2336:L2336)</f>
        <v>0</v>
      </c>
      <c r="N2336" s="443">
        <f t="shared" ref="N2336:N2343" si="235">SUM(G2336,J2336,M2336)</f>
        <v>0</v>
      </c>
      <c r="O2336" s="457" t="str">
        <f>IF($J2324="TC",0,IF($J2324="Nso",0,VLOOKUP($A2321,'Class-9'!$B$9:$FL$108,24,0)))</f>
        <v/>
      </c>
    </row>
    <row r="2337" spans="1:15" ht="48" customHeight="1" thickBot="1">
      <c r="A2337" s="1138"/>
      <c r="B2337" s="417" t="s">
        <v>200</v>
      </c>
      <c r="C2337" s="1106" t="str">
        <f>'Class-9'!$Z$3</f>
        <v>ENGLISH</v>
      </c>
      <c r="D2337" s="1107"/>
      <c r="E2337" s="445">
        <f>IF($J2324="TC",0,IF($J2324="Nso",0,VLOOKUP($A2321,'Class-9'!$B$9:$FL$108,25,0)))</f>
        <v>0</v>
      </c>
      <c r="F2337" s="445">
        <f>IF($J2324="TC",0,IF($J2324="Nso",0,VLOOKUP($A2321,'Class-9'!$B$9:$FL$108,26,0)))</f>
        <v>0</v>
      </c>
      <c r="G2337" s="446">
        <f t="shared" si="232"/>
        <v>0</v>
      </c>
      <c r="H2337" s="447">
        <f>IF($J2324="TC",0,IF($J2324="Nso",0,VLOOKUP($A2321,'Class-9'!$B$9:$FL$108,28,0)))</f>
        <v>0</v>
      </c>
      <c r="I2337" s="445">
        <f>IF($J2324="TC",0,IF($J2324="Nso",0,VLOOKUP($A2321,'Class-9'!$B$9:$FL$108,29,0)))</f>
        <v>0</v>
      </c>
      <c r="J2337" s="446">
        <f t="shared" si="233"/>
        <v>0</v>
      </c>
      <c r="K2337" s="445">
        <f>IF($J2324="TC",0,IF($J2324="Nso",0,VLOOKUP($A2321,'Class-9'!$B$9:$FL$108,31,0)))</f>
        <v>0</v>
      </c>
      <c r="L2337" s="445">
        <f>IF($J2324="Nso",0,VLOOKUP($A2321,'Class-9'!$B$9:$FL$108,32,0))</f>
        <v>0</v>
      </c>
      <c r="M2337" s="446">
        <f t="shared" si="234"/>
        <v>0</v>
      </c>
      <c r="N2337" s="445">
        <f t="shared" si="235"/>
        <v>0</v>
      </c>
      <c r="O2337" s="458" t="str">
        <f>IF($J2324="TC",0,IF($J2324="Nso",0,VLOOKUP($A2321,'Class-9'!$B$9:$FL$108,38,0)))</f>
        <v/>
      </c>
    </row>
    <row r="2338" spans="1:15" ht="48" customHeight="1" thickBot="1">
      <c r="A2338" s="1138"/>
      <c r="B2338" s="417" t="s">
        <v>200</v>
      </c>
      <c r="C2338" s="1108" t="s">
        <v>62</v>
      </c>
      <c r="D2338" s="1109"/>
      <c r="E2338" s="448">
        <f>'Class-9'!$AN$7</f>
        <v>20</v>
      </c>
      <c r="F2338" s="448">
        <f>'Class-9'!$AO$7</f>
        <v>20</v>
      </c>
      <c r="G2338" s="449">
        <f t="shared" si="232"/>
        <v>40</v>
      </c>
      <c r="H2338" s="448">
        <f>'Class-9'!$AQ$7</f>
        <v>48</v>
      </c>
      <c r="I2338" s="448">
        <f>'Class-9'!$AR$7</f>
        <v>12</v>
      </c>
      <c r="J2338" s="449">
        <f t="shared" si="233"/>
        <v>60</v>
      </c>
      <c r="K2338" s="448">
        <f>'Class-9'!$AT$7</f>
        <v>80</v>
      </c>
      <c r="L2338" s="448">
        <f>'Class-9'!$AU$7</f>
        <v>20</v>
      </c>
      <c r="M2338" s="449">
        <f t="shared" si="234"/>
        <v>100</v>
      </c>
      <c r="N2338" s="448">
        <f t="shared" si="235"/>
        <v>200</v>
      </c>
      <c r="O2338" s="427" t="s">
        <v>201</v>
      </c>
    </row>
    <row r="2339" spans="1:15" ht="48" customHeight="1">
      <c r="A2339" s="1138"/>
      <c r="B2339" s="417" t="s">
        <v>200</v>
      </c>
      <c r="C2339" s="1110" t="str">
        <f>'Class-9'!$AN$3</f>
        <v>SANSKRIT-I</v>
      </c>
      <c r="D2339" s="1111"/>
      <c r="E2339" s="443">
        <f>IF($J2324="TC",0,IF($J2324="Nso",0,VLOOKUP($A2321,'Class-9'!$B$9:$FL$108,39,0)))</f>
        <v>0</v>
      </c>
      <c r="F2339" s="443">
        <f>IF($J2324="TC",0,IF($J2324="TC",0,IF($J2324="Nso",0,VLOOKUP($A2321,'Class-9'!$B$9:$FL$108,40,0))))</f>
        <v>0</v>
      </c>
      <c r="G2339" s="450">
        <f t="shared" si="232"/>
        <v>0</v>
      </c>
      <c r="H2339" s="451">
        <f>IF($J2324="TC",0,IF($J2324="Nso",0,VLOOKUP($A2321,'Class-9'!$B$9:$FL$108,42,0)))</f>
        <v>0</v>
      </c>
      <c r="I2339" s="443">
        <f>IF($J2324="TC",0,IF($J2324="Nso",0,VLOOKUP($A2321,'Class-9'!$B$9:$FL$108,43,0)))</f>
        <v>0</v>
      </c>
      <c r="J2339" s="450">
        <f t="shared" si="233"/>
        <v>0</v>
      </c>
      <c r="K2339" s="443">
        <f>IF($J2324="TC",0,IF($J2324="Nso",0,VLOOKUP($A2321,'Class-9'!$B$9:$FL$108,45,0)))</f>
        <v>0</v>
      </c>
      <c r="L2339" s="443">
        <f>IF($J2324="Nso",0,VLOOKUP($A2321,'Class-9'!$B$9:$FL$108,46,0))</f>
        <v>0</v>
      </c>
      <c r="M2339" s="450">
        <f t="shared" si="234"/>
        <v>0</v>
      </c>
      <c r="N2339" s="443">
        <f t="shared" si="235"/>
        <v>0</v>
      </c>
      <c r="O2339" s="457" t="str">
        <f>IF($J2324="TC",0,IF($J2324="Nso",0,VLOOKUP($A2321,'Class-9'!$B$9:$FL$108,52,0)))</f>
        <v/>
      </c>
    </row>
    <row r="2340" spans="1:15" ht="48" customHeight="1">
      <c r="A2340" s="1138"/>
      <c r="B2340" s="417" t="s">
        <v>200</v>
      </c>
      <c r="C2340" s="1112" t="str">
        <f>'Class-9'!$BB$3</f>
        <v>SANSKRIT-II</v>
      </c>
      <c r="D2340" s="1113"/>
      <c r="E2340" s="443">
        <f>IF($J2324="TC",0,IF($J2324="Nso",0,VLOOKUP($A2321,'Class-9'!$B$9:$FL$108,53,0)))</f>
        <v>0</v>
      </c>
      <c r="F2340" s="443">
        <f>IF($J2324="TC",0,IF($J2324="Nso",0,VLOOKUP($A2321,'Class-9'!$B$9:$FL$108,54,0)))</f>
        <v>0</v>
      </c>
      <c r="G2340" s="452">
        <f t="shared" si="232"/>
        <v>0</v>
      </c>
      <c r="H2340" s="453">
        <f>IF($J2324="TC",0,IF($J2324="Nso",0,VLOOKUP($A2321,'Class-9'!$B$9:$FL$108,56,0)))</f>
        <v>0</v>
      </c>
      <c r="I2340" s="443">
        <f>IF($J2324="TC",0,IF($J2324="Nso",0,VLOOKUP($A2321,'Class-9'!$B$9:$FL$108,57,0)))</f>
        <v>0</v>
      </c>
      <c r="J2340" s="452">
        <f t="shared" si="233"/>
        <v>0</v>
      </c>
      <c r="K2340" s="443">
        <f>IF($J2324="TC",0,IF($J2324="Nso",0,VLOOKUP($A2321,'Class-9'!$B$9:$FL$108,59,0)))</f>
        <v>0</v>
      </c>
      <c r="L2340" s="443">
        <f>IF($J2324="Nso",0,VLOOKUP($A2321,'Class-9'!$B$9:$FL$108,60,0))</f>
        <v>0</v>
      </c>
      <c r="M2340" s="452">
        <f t="shared" si="234"/>
        <v>0</v>
      </c>
      <c r="N2340" s="443">
        <f t="shared" si="235"/>
        <v>0</v>
      </c>
      <c r="O2340" s="457" t="str">
        <f>IF($J2324="TC",0,IF($J2324="Nso",0,VLOOKUP($A2321,'Class-9'!$B$9:$FL$108,66,0)))</f>
        <v/>
      </c>
    </row>
    <row r="2341" spans="1:15" ht="48" customHeight="1">
      <c r="A2341" s="1138"/>
      <c r="B2341" s="417" t="s">
        <v>200</v>
      </c>
      <c r="C2341" s="1112" t="str">
        <f>'Class-9'!$BP$3</f>
        <v>MATHEMATICS</v>
      </c>
      <c r="D2341" s="1113"/>
      <c r="E2341" s="443">
        <f>IF($J2324="TC",0,IF($J2324="Nso",0,VLOOKUP($A2321,'Class-9'!$B$9:$FL$108,67,0)))</f>
        <v>0</v>
      </c>
      <c r="F2341" s="443">
        <f>IF($J2324="TC",0,IF($J2324="Nso",0,VLOOKUP($A2321,'Class-9'!$B$9:$FL$108,68,0)))</f>
        <v>0</v>
      </c>
      <c r="G2341" s="452">
        <f t="shared" si="232"/>
        <v>0</v>
      </c>
      <c r="H2341" s="453">
        <f>IF($J2324="TC",0,IF($J2324="Nso",0,VLOOKUP($A2321,'Class-9'!$B$9:$FL$108,70,0)))</f>
        <v>0</v>
      </c>
      <c r="I2341" s="443">
        <f>IF($J2324="TC",0,IF($J2324="Nso",0,VLOOKUP($A2321,'Class-9'!$B$9:$FL$108,71,0)))</f>
        <v>0</v>
      </c>
      <c r="J2341" s="452">
        <f t="shared" si="233"/>
        <v>0</v>
      </c>
      <c r="K2341" s="443">
        <f>IF($J2324="TC",0,IF($J2324="Nso",0,VLOOKUP($A2321,'Class-9'!$B$9:$FL$108,73,0)))</f>
        <v>0</v>
      </c>
      <c r="L2341" s="443">
        <f>IF($J2324="Nso",0,VLOOKUP($A2321,'Class-9'!$B$9:$FL$108,74,0))</f>
        <v>0</v>
      </c>
      <c r="M2341" s="452">
        <f t="shared" si="234"/>
        <v>0</v>
      </c>
      <c r="N2341" s="443">
        <f t="shared" si="235"/>
        <v>0</v>
      </c>
      <c r="O2341" s="457" t="str">
        <f>IF($J2324="TC",0,IF($J2324="Nso",0,VLOOKUP($A2321,'Class-9'!$B$9:$FL$108,80,0)))</f>
        <v/>
      </c>
    </row>
    <row r="2342" spans="1:15" ht="48" customHeight="1">
      <c r="A2342" s="1138"/>
      <c r="B2342" s="417" t="s">
        <v>200</v>
      </c>
      <c r="C2342" s="1114" t="str">
        <f>'Class-9'!$CD$3</f>
        <v>SCIENCE</v>
      </c>
      <c r="D2342" s="1115"/>
      <c r="E2342" s="454">
        <f>IF($J2324="TC",0,IF($J2324="Nso",0,VLOOKUP($A2321,'Class-9'!$B$9:$FL$108,81,0)))</f>
        <v>0</v>
      </c>
      <c r="F2342" s="454">
        <f>IF($J2324="TC",0,IF($J2324="Nso",0,VLOOKUP($A2321,'Class-9'!$B$9:$FL$108,82,0)))</f>
        <v>0</v>
      </c>
      <c r="G2342" s="455">
        <f t="shared" si="232"/>
        <v>0</v>
      </c>
      <c r="H2342" s="456">
        <f>IF($J2324="TC",0,IF($J2324="Nso",0,VLOOKUP($A2321,'Class-9'!$B$9:$FL$108,84,0)))</f>
        <v>0</v>
      </c>
      <c r="I2342" s="454">
        <f>IF($J2324="TC",0,IF($J2324="Nso",0,VLOOKUP($A2321,'Class-9'!$B$9:$FL$108,85,0)))</f>
        <v>0</v>
      </c>
      <c r="J2342" s="455">
        <f t="shared" si="233"/>
        <v>0</v>
      </c>
      <c r="K2342" s="454">
        <f>IF($J2324="TC",0,IF($J2324="Nso",0,VLOOKUP($A2321,'Class-9'!$B$9:$FL$108,87,0)))</f>
        <v>0</v>
      </c>
      <c r="L2342" s="454">
        <f>IF($J2324="Nso",0,VLOOKUP($A2321,'Class-9'!$B$9:$FL$108,88,0))</f>
        <v>0</v>
      </c>
      <c r="M2342" s="455">
        <f t="shared" si="234"/>
        <v>0</v>
      </c>
      <c r="N2342" s="454">
        <f t="shared" si="235"/>
        <v>0</v>
      </c>
      <c r="O2342" s="459" t="str">
        <f>IF($J2324="TC",0,IF($J2324="Nso",0,VLOOKUP($A2321,'Class-9'!$B$9:$FL$108,94,0)))</f>
        <v/>
      </c>
    </row>
    <row r="2343" spans="1:15" ht="48" customHeight="1" thickBot="1">
      <c r="A2343" s="1138"/>
      <c r="B2343" s="417" t="s">
        <v>200</v>
      </c>
      <c r="C2343" s="1114" t="str">
        <f>'Class-9'!$CR$3</f>
        <v>SOCIAL SCIENCE</v>
      </c>
      <c r="D2343" s="1115"/>
      <c r="E2343" s="454">
        <f>IF($J2325="TC",0,IF($J2324="Nso",0,VLOOKUP($A2321,'Class-9'!$B$9:$FL$108,95,0)))</f>
        <v>0</v>
      </c>
      <c r="F2343" s="454">
        <f>IF($J2325="TC",0,IF($J2324="Nso",0,VLOOKUP($A2321,'Class-9'!$B$9:$FL$108,96,0)))</f>
        <v>0</v>
      </c>
      <c r="G2343" s="455">
        <f t="shared" si="232"/>
        <v>0</v>
      </c>
      <c r="H2343" s="456">
        <f>IF($J2325="TC",0,IF($J2324="Nso",0,VLOOKUP($A2321,'Class-9'!$B$9:$FL$108,98,0)))</f>
        <v>0</v>
      </c>
      <c r="I2343" s="454">
        <f>IF($J2325="TC",0,IF($J2324="Nso",0,VLOOKUP($A2321,'Class-9'!$B$9:$FL$108,99,0)))</f>
        <v>0</v>
      </c>
      <c r="J2343" s="455">
        <f t="shared" si="233"/>
        <v>0</v>
      </c>
      <c r="K2343" s="454">
        <f>IF($J2325="TC",0,IF($J2324="Nso",0,VLOOKUP($A2321,'Class-9'!$B$9:$FL$108,101,0)))</f>
        <v>0</v>
      </c>
      <c r="L2343" s="454">
        <f>IF($J2325="Nso",0,VLOOKUP($A2321,'Class-9'!$B$9:$FL$108,102,0))</f>
        <v>0</v>
      </c>
      <c r="M2343" s="455">
        <f t="shared" si="234"/>
        <v>0</v>
      </c>
      <c r="N2343" s="454">
        <f t="shared" si="235"/>
        <v>0</v>
      </c>
      <c r="O2343" s="459" t="str">
        <f>IF($J2325="TC",0,IF($J2324="Nso",0,VLOOKUP($A2321,'Class-9'!$B$9:$FL$108,108,0)))</f>
        <v/>
      </c>
    </row>
    <row r="2344" spans="1:15" ht="33.75" customHeight="1">
      <c r="A2344" s="1138"/>
      <c r="B2344" s="417" t="s">
        <v>200</v>
      </c>
      <c r="C2344" s="1116" t="s">
        <v>89</v>
      </c>
      <c r="D2344" s="1117"/>
      <c r="E2344" s="1118"/>
      <c r="F2344" s="1122" t="s">
        <v>90</v>
      </c>
      <c r="G2344" s="1123"/>
      <c r="H2344" s="1124" t="s">
        <v>91</v>
      </c>
      <c r="I2344" s="1125"/>
      <c r="J2344" s="1126" t="s">
        <v>47</v>
      </c>
      <c r="K2344" s="1127"/>
      <c r="L2344" s="415" t="s">
        <v>111</v>
      </c>
      <c r="M2344" s="1221" t="s">
        <v>45</v>
      </c>
      <c r="N2344" s="1222"/>
      <c r="O2344" s="416" t="s">
        <v>49</v>
      </c>
    </row>
    <row r="2345" spans="1:15" ht="33.75" customHeight="1" thickBot="1">
      <c r="A2345" s="1138"/>
      <c r="B2345" s="417" t="s">
        <v>200</v>
      </c>
      <c r="C2345" s="1119"/>
      <c r="D2345" s="1120"/>
      <c r="E2345" s="1121"/>
      <c r="F2345" s="1130">
        <f>IF($J2324="TC",0,IF($J2324="Nso",0,VLOOKUP($A2321,'Class-9'!$B$9:$FL$108,160,0)))</f>
        <v>0</v>
      </c>
      <c r="G2345" s="1131"/>
      <c r="H2345" s="1130">
        <f>IF($J2324="TC",0,IF($J2324="Nso",0,VLOOKUP($A2321,'Class-9'!$B$9:$FL$108,161,0)))</f>
        <v>0</v>
      </c>
      <c r="I2345" s="1131"/>
      <c r="J2345" s="1132">
        <f>IF($J2324="TC",0,IF($J2324="Nso",0,VLOOKUP($A2321,'Class-9'!$B$9:$FL$108,162,0)))</f>
        <v>0</v>
      </c>
      <c r="K2345" s="1133"/>
      <c r="L2345" s="259" t="str">
        <f>IF($J2324="TC",0,IF($J2324="Nso",0,VLOOKUP($A2321,'Class-9'!$B$9:$FL$108,163,0)))</f>
        <v/>
      </c>
      <c r="M2345" s="1223" t="str">
        <f>IF($J2324="TC","TC",IF($J2324="Nso","NSO",VLOOKUP($A2321,'Class-9'!$B$9:$FL$108,164,0)))</f>
        <v/>
      </c>
      <c r="N2345" s="1224"/>
      <c r="O2345" s="462" t="str">
        <f>IF($J2324="Nso",0,VLOOKUP($A2321,'Class-9'!$B$9:$FL$108,166,0))</f>
        <v/>
      </c>
    </row>
    <row r="2346" spans="1:15" ht="33.75" customHeight="1">
      <c r="A2346" s="1138"/>
      <c r="B2346" s="417" t="s">
        <v>200</v>
      </c>
      <c r="C2346" s="1061" t="s">
        <v>64</v>
      </c>
      <c r="D2346" s="1062"/>
      <c r="E2346" s="1062"/>
      <c r="F2346" s="1062"/>
      <c r="G2346" s="1062"/>
      <c r="H2346" s="1063"/>
      <c r="I2346" s="1064" t="s">
        <v>65</v>
      </c>
      <c r="J2346" s="1065"/>
      <c r="K2346" s="1065"/>
      <c r="L2346" s="460">
        <f>VLOOKUP($A2321,'Class-9'!$B$9:$FL$108,157,0)</f>
        <v>0</v>
      </c>
      <c r="M2346" s="1066" t="s">
        <v>121</v>
      </c>
      <c r="N2346" s="1067"/>
      <c r="O2346" s="1068"/>
    </row>
    <row r="2347" spans="1:15" ht="33.75" customHeight="1" thickBot="1">
      <c r="A2347" s="1138"/>
      <c r="B2347" s="417" t="s">
        <v>200</v>
      </c>
      <c r="C2347" s="1069" t="s">
        <v>60</v>
      </c>
      <c r="D2347" s="1070"/>
      <c r="E2347" s="1070"/>
      <c r="F2347" s="1071" t="s">
        <v>192</v>
      </c>
      <c r="G2347" s="1071"/>
      <c r="H2347" s="260" t="s">
        <v>53</v>
      </c>
      <c r="I2347" s="1072" t="s">
        <v>66</v>
      </c>
      <c r="J2347" s="1073"/>
      <c r="K2347" s="1073"/>
      <c r="L2347" s="461">
        <f>VLOOKUP($A2321,'Class-9'!$B$9:$FL$108,158,0)</f>
        <v>0</v>
      </c>
      <c r="M2347" s="1074" t="str">
        <f>IF($J2324="TC",0,IF($J2324="Nso",0,VLOOKUP($A2321,'Class-9'!$B$9:$FL$108,159,0)))</f>
        <v/>
      </c>
      <c r="N2347" s="1075"/>
      <c r="O2347" s="1076"/>
    </row>
    <row r="2348" spans="1:15" ht="33.75" customHeight="1">
      <c r="A2348" s="1138"/>
      <c r="B2348" s="417" t="s">
        <v>200</v>
      </c>
      <c r="C2348" s="1069"/>
      <c r="D2348" s="1070"/>
      <c r="E2348" s="1070"/>
      <c r="F2348" s="1071"/>
      <c r="G2348" s="1071"/>
      <c r="H2348" s="261" t="s">
        <v>119</v>
      </c>
      <c r="I2348" s="1077" t="s">
        <v>67</v>
      </c>
      <c r="J2348" s="1078"/>
      <c r="K2348" s="1078"/>
      <c r="L2348" s="1079">
        <f>IF($J2324="TC","Transferred",IF($J2324="Nso","NameSeparated",VLOOKUP($A2321,'Class-9'!$B$9:$FL$108,167,0)))</f>
        <v>0</v>
      </c>
      <c r="M2348" s="1079"/>
      <c r="N2348" s="1079"/>
      <c r="O2348" s="1080"/>
    </row>
    <row r="2349" spans="1:15" ht="33.75" customHeight="1">
      <c r="A2349" s="1138"/>
      <c r="B2349" s="417" t="s">
        <v>200</v>
      </c>
      <c r="C2349" s="1081" t="str">
        <f>'Class-9'!$DF$3</f>
        <v>Foundation Of Information Tech.</v>
      </c>
      <c r="D2349" s="1082"/>
      <c r="E2349" s="1083"/>
      <c r="F2349" s="1217" t="str">
        <f>IF($J2324="TC",0,IF($J2324="Nso",0,VLOOKUP($A2321,'Class-9'!$B$9:$GP$108,185,0)))</f>
        <v>0/200</v>
      </c>
      <c r="G2349" s="1217"/>
      <c r="H2349" s="463" t="str">
        <f>IF($J2324="TC",0,IF($J2324="Nso",0,VLOOKUP($A2321,'Class-9'!$B$9:$GP$108,120,0)))</f>
        <v/>
      </c>
      <c r="I2349" s="1085" t="s">
        <v>79</v>
      </c>
      <c r="J2349" s="1086"/>
      <c r="K2349" s="1086"/>
      <c r="L2349" s="1087">
        <f>'Class-9'!$T$2</f>
        <v>44676</v>
      </c>
      <c r="M2349" s="1088"/>
      <c r="N2349" s="1088"/>
      <c r="O2349" s="1089"/>
    </row>
    <row r="2350" spans="1:15" ht="33.75" customHeight="1">
      <c r="A2350" s="1138"/>
      <c r="B2350" s="417" t="s">
        <v>200</v>
      </c>
      <c r="C2350" s="1090" t="str">
        <f>'Class-9'!$DR$3</f>
        <v>Health &amp; Phy. Edu.</v>
      </c>
      <c r="D2350" s="1084"/>
      <c r="E2350" s="1084"/>
      <c r="F2350" s="1207" t="str">
        <f>IF($J2324="TC",0,IF($J2324="Nso",0,VLOOKUP($A2321,'Class-9'!$B$9:$GP$108,189,0)))</f>
        <v>0/200</v>
      </c>
      <c r="G2350" s="1208"/>
      <c r="H2350" s="463" t="str">
        <f>IF($J2324="TC",0,IF($J2324="Nso",0,VLOOKUP($A2321,'Class-9'!$B$9:$GP$108,132,0)))</f>
        <v/>
      </c>
      <c r="I2350" s="1091"/>
      <c r="J2350" s="1092"/>
      <c r="K2350" s="1092"/>
      <c r="L2350" s="1092"/>
      <c r="M2350" s="1092"/>
      <c r="N2350" s="1092"/>
      <c r="O2350" s="1093"/>
    </row>
    <row r="2351" spans="1:15" ht="33.75" customHeight="1">
      <c r="A2351" s="1138"/>
      <c r="B2351" s="417" t="s">
        <v>200</v>
      </c>
      <c r="C2351" s="1028" t="str">
        <f>'Class-9'!$ED$3</f>
        <v>S.U.P.W.</v>
      </c>
      <c r="D2351" s="1029"/>
      <c r="E2351" s="1029"/>
      <c r="F2351" s="1207" t="str">
        <f>IF($J2324="TC",0,IF($J2324="Nso",0,VLOOKUP($A2321,'Class-9'!$B$9:$GP$108,193,0)))</f>
        <v>0/100</v>
      </c>
      <c r="G2351" s="1208"/>
      <c r="H2351" s="463" t="str">
        <f>IF($J2324="TC",0,IF($J2324="Nso",0,VLOOKUP($A2321,'Class-9'!$B$9:$GP$108,138,0)))</f>
        <v/>
      </c>
      <c r="I2351" s="1094"/>
      <c r="J2351" s="1095"/>
      <c r="K2351" s="1095"/>
      <c r="L2351" s="1095"/>
      <c r="M2351" s="1095"/>
      <c r="N2351" s="1095"/>
      <c r="O2351" s="1096"/>
    </row>
    <row r="2352" spans="1:15" ht="33.75" customHeight="1">
      <c r="A2352" s="1138"/>
      <c r="B2352" s="417" t="s">
        <v>200</v>
      </c>
      <c r="C2352" s="1028" t="str">
        <f>'Class-9'!$EJ$3</f>
        <v>ART EDUCATION</v>
      </c>
      <c r="D2352" s="1029"/>
      <c r="E2352" s="1029"/>
      <c r="F2352" s="1207" t="str">
        <f>IF($J2323="TC",0,IF($J2323="Nso",0,VLOOKUP($A2321,'Class-9'!$B$9:$GP$108,197,0)))</f>
        <v>0/100</v>
      </c>
      <c r="G2352" s="1208"/>
      <c r="H2352" s="463" t="str">
        <f>IF($J2323="TC",0,IF($J2323="Nso",0,VLOOKUP($A2321,'Class-9'!$B$9:$GP$108,144,0)))</f>
        <v/>
      </c>
      <c r="I2352" s="1032" t="s">
        <v>92</v>
      </c>
      <c r="J2352" s="1033"/>
      <c r="K2352" s="1033"/>
      <c r="L2352" s="1033"/>
      <c r="M2352" s="1033"/>
      <c r="N2352" s="1033"/>
      <c r="O2352" s="1034"/>
    </row>
    <row r="2353" spans="1:16" ht="33.75" customHeight="1" thickBot="1">
      <c r="A2353" s="1138"/>
      <c r="B2353" s="417" t="s">
        <v>200</v>
      </c>
      <c r="C2353" s="1035" t="str">
        <f>'Class-9'!$EP$3</f>
        <v>H &amp; C RAJ</v>
      </c>
      <c r="D2353" s="1036"/>
      <c r="E2353" s="1036"/>
      <c r="F2353" s="1209" t="str">
        <f>IF($J2324="TC",0,IF($J2324="Nso",0,VLOOKUP($A2321,'Class-9'!$B$9:$GU$108,201,0)))</f>
        <v>0/200</v>
      </c>
      <c r="G2353" s="1210"/>
      <c r="H2353" s="464" t="str">
        <f>IF($J2324="TC",0,IF($J2324="Nso",0,VLOOKUP($A2321,'Class-9'!$B$9:$GU$108,156,0)))</f>
        <v/>
      </c>
      <c r="I2353" s="1032" t="s">
        <v>73</v>
      </c>
      <c r="J2353" s="1033"/>
      <c r="K2353" s="1033"/>
      <c r="L2353" s="1033"/>
      <c r="M2353" s="1033"/>
      <c r="N2353" s="1033"/>
      <c r="O2353" s="1034"/>
    </row>
    <row r="2354" spans="1:16" ht="33.75" customHeight="1">
      <c r="A2354" s="1138"/>
      <c r="B2354" s="417" t="s">
        <v>200</v>
      </c>
      <c r="C2354" s="1046" t="s">
        <v>204</v>
      </c>
      <c r="D2354" s="1047"/>
      <c r="E2354" s="1048"/>
      <c r="F2354" s="1211" t="s">
        <v>205</v>
      </c>
      <c r="G2354" s="1212"/>
      <c r="H2354" s="465" t="s">
        <v>34</v>
      </c>
      <c r="I2354" s="1039" t="s">
        <v>74</v>
      </c>
      <c r="J2354" s="1033"/>
      <c r="K2354" s="1033"/>
      <c r="L2354" s="1033"/>
      <c r="M2354" s="1033"/>
      <c r="N2354" s="1033"/>
      <c r="O2354" s="1034"/>
    </row>
    <row r="2355" spans="1:16" ht="33.75" customHeight="1">
      <c r="A2355" s="1138"/>
      <c r="B2355" s="417" t="s">
        <v>200</v>
      </c>
      <c r="C2355" s="1049"/>
      <c r="D2355" s="1050"/>
      <c r="E2355" s="1051"/>
      <c r="F2355" s="1213" t="s">
        <v>206</v>
      </c>
      <c r="G2355" s="1214"/>
      <c r="H2355" s="466" t="s">
        <v>203</v>
      </c>
      <c r="I2355" s="1040" t="s">
        <v>75</v>
      </c>
      <c r="J2355" s="1041"/>
      <c r="K2355" s="1041"/>
      <c r="L2355" s="1041"/>
      <c r="M2355" s="1041"/>
      <c r="N2355" s="1041"/>
      <c r="O2355" s="1042"/>
    </row>
    <row r="2356" spans="1:16" ht="33.75" customHeight="1">
      <c r="A2356" s="1138"/>
      <c r="B2356" s="417" t="s">
        <v>200</v>
      </c>
      <c r="C2356" s="1049"/>
      <c r="D2356" s="1050"/>
      <c r="E2356" s="1051"/>
      <c r="F2356" s="1213" t="s">
        <v>210</v>
      </c>
      <c r="G2356" s="1214"/>
      <c r="H2356" s="466" t="s">
        <v>68</v>
      </c>
      <c r="I2356" s="1043"/>
      <c r="J2356" s="1044"/>
      <c r="K2356" s="1044"/>
      <c r="L2356" s="1044"/>
      <c r="M2356" s="1044"/>
      <c r="N2356" s="1044"/>
      <c r="O2356" s="1045"/>
    </row>
    <row r="2357" spans="1:16" ht="33.75" customHeight="1">
      <c r="A2357" s="1138"/>
      <c r="B2357" s="417" t="s">
        <v>200</v>
      </c>
      <c r="C2357" s="1049"/>
      <c r="D2357" s="1050"/>
      <c r="E2357" s="1051"/>
      <c r="F2357" s="1213" t="s">
        <v>211</v>
      </c>
      <c r="G2357" s="1214"/>
      <c r="H2357" s="466" t="s">
        <v>69</v>
      </c>
      <c r="I2357" s="1043"/>
      <c r="J2357" s="1044"/>
      <c r="K2357" s="1044"/>
      <c r="L2357" s="1044"/>
      <c r="M2357" s="1044"/>
      <c r="N2357" s="1044"/>
      <c r="O2357" s="1045"/>
    </row>
    <row r="2358" spans="1:16" ht="33.75" customHeight="1">
      <c r="A2358" s="1138"/>
      <c r="B2358" s="417" t="s">
        <v>200</v>
      </c>
      <c r="C2358" s="1049"/>
      <c r="D2358" s="1050"/>
      <c r="E2358" s="1051"/>
      <c r="F2358" s="1213" t="s">
        <v>120</v>
      </c>
      <c r="G2358" s="1214"/>
      <c r="H2358" s="466" t="s">
        <v>71</v>
      </c>
      <c r="I2358" s="1022" t="s">
        <v>93</v>
      </c>
      <c r="J2358" s="1023"/>
      <c r="K2358" s="1023"/>
      <c r="L2358" s="1023"/>
      <c r="M2358" s="1023"/>
      <c r="N2358" s="1023"/>
      <c r="O2358" s="1024"/>
    </row>
    <row r="2359" spans="1:16" ht="33.75" customHeight="1" thickBot="1">
      <c r="A2359" s="1138"/>
      <c r="B2359" s="418" t="s">
        <v>200</v>
      </c>
      <c r="C2359" s="1052"/>
      <c r="D2359" s="1053"/>
      <c r="E2359" s="1054"/>
      <c r="F2359" s="1215" t="s">
        <v>208</v>
      </c>
      <c r="G2359" s="1216"/>
      <c r="H2359" s="467" t="s">
        <v>70</v>
      </c>
      <c r="I2359" s="1025"/>
      <c r="J2359" s="1026"/>
      <c r="K2359" s="1026"/>
      <c r="L2359" s="1026"/>
      <c r="M2359" s="1026"/>
      <c r="N2359" s="1026"/>
      <c r="O2359" s="1027"/>
    </row>
    <row r="2360" spans="1:16" ht="121.5" customHeight="1" thickTop="1">
      <c r="A2360" s="437" t="s">
        <v>191</v>
      </c>
    </row>
    <row r="2361" spans="1:16" ht="24.75" customHeight="1" thickBot="1">
      <c r="A2361" s="471">
        <f>A2321+1</f>
        <v>60</v>
      </c>
      <c r="B2361" s="1137" t="s">
        <v>56</v>
      </c>
      <c r="C2361" s="1137"/>
      <c r="D2361" s="1137"/>
      <c r="E2361" s="1137"/>
      <c r="F2361" s="1137"/>
      <c r="G2361" s="1137"/>
      <c r="H2361" s="1137"/>
      <c r="I2361" s="1137"/>
      <c r="J2361" s="1137"/>
      <c r="K2361" s="1137"/>
      <c r="L2361" s="1137"/>
      <c r="M2361" s="1137"/>
      <c r="N2361" s="1137"/>
      <c r="O2361" s="1137"/>
    </row>
    <row r="2362" spans="1:16" s="430" customFormat="1" ht="66" customHeight="1" thickTop="1">
      <c r="A2362" s="1138"/>
      <c r="B2362" s="1139"/>
      <c r="C2362" s="1140"/>
      <c r="D2362" s="1225" t="str">
        <f>Master!$E$8</f>
        <v>Govt. Sr. Secondary School Raimalwada</v>
      </c>
      <c r="E2362" s="1226"/>
      <c r="F2362" s="1226"/>
      <c r="G2362" s="1226"/>
      <c r="H2362" s="1226"/>
      <c r="I2362" s="1226"/>
      <c r="J2362" s="1226"/>
      <c r="K2362" s="1226"/>
      <c r="L2362" s="1226"/>
      <c r="M2362" s="1226"/>
      <c r="N2362" s="1226"/>
      <c r="O2362" s="1227"/>
    </row>
    <row r="2363" spans="1:16" ht="26.25" customHeight="1" thickBot="1">
      <c r="A2363" s="1138"/>
      <c r="B2363" s="1141"/>
      <c r="C2363" s="1142"/>
      <c r="D2363" s="1146" t="str">
        <f>Master!$E$11</f>
        <v>P.S.-Bapini (Jodhpur)</v>
      </c>
      <c r="E2363" s="1147"/>
      <c r="F2363" s="1147"/>
      <c r="G2363" s="1147"/>
      <c r="H2363" s="1147"/>
      <c r="I2363" s="1147"/>
      <c r="J2363" s="1147"/>
      <c r="K2363" s="1147"/>
      <c r="L2363" s="1147"/>
      <c r="M2363" s="1147"/>
      <c r="N2363" s="1147"/>
      <c r="O2363" s="1148"/>
    </row>
    <row r="2364" spans="1:16" ht="21.75" customHeight="1">
      <c r="A2364" s="1138"/>
      <c r="B2364" s="262"/>
      <c r="C2364" s="1149" t="s">
        <v>183</v>
      </c>
      <c r="D2364" s="1150"/>
      <c r="E2364" s="1150"/>
      <c r="F2364" s="1150"/>
      <c r="G2364" s="1151"/>
      <c r="H2364" s="1158" t="s">
        <v>156</v>
      </c>
      <c r="I2364" s="1158"/>
      <c r="J2364" s="1161">
        <f>VLOOKUP($A2361,'Class-9'!$B$9:$K$108,6)</f>
        <v>0</v>
      </c>
      <c r="K2364" s="1162"/>
      <c r="L2364" s="1167" t="s">
        <v>76</v>
      </c>
      <c r="M2364" s="1168"/>
      <c r="N2364" s="1169" t="str">
        <f>Master!$E$14</f>
        <v>08151106901</v>
      </c>
      <c r="O2364" s="1170"/>
    </row>
    <row r="2365" spans="1:16" ht="21.75" customHeight="1">
      <c r="A2365" s="1138"/>
      <c r="B2365" s="37"/>
      <c r="C2365" s="1152"/>
      <c r="D2365" s="1153"/>
      <c r="E2365" s="1153"/>
      <c r="F2365" s="1153"/>
      <c r="G2365" s="1154"/>
      <c r="H2365" s="1159"/>
      <c r="I2365" s="1159"/>
      <c r="J2365" s="1163"/>
      <c r="K2365" s="1164"/>
      <c r="L2365" s="1171" t="s">
        <v>72</v>
      </c>
      <c r="M2365" s="1172"/>
      <c r="N2365" s="1172"/>
      <c r="O2365" s="1173"/>
      <c r="P2365" s="104" t="s">
        <v>191</v>
      </c>
    </row>
    <row r="2366" spans="1:16" ht="21.75" customHeight="1" thickBot="1">
      <c r="A2366" s="1138"/>
      <c r="B2366" s="37"/>
      <c r="C2366" s="1155"/>
      <c r="D2366" s="1156"/>
      <c r="E2366" s="1156"/>
      <c r="F2366" s="1156"/>
      <c r="G2366" s="1157"/>
      <c r="H2366" s="1160"/>
      <c r="I2366" s="1160"/>
      <c r="J2366" s="1165"/>
      <c r="K2366" s="1166"/>
      <c r="L2366" s="1174" t="s">
        <v>57</v>
      </c>
      <c r="M2366" s="1175"/>
      <c r="N2366" s="1176" t="str">
        <f>Master!$E$6</f>
        <v>2021-22</v>
      </c>
      <c r="O2366" s="1177"/>
    </row>
    <row r="2367" spans="1:16" ht="33.75" customHeight="1">
      <c r="A2367" s="1138"/>
      <c r="B2367" s="417" t="s">
        <v>200</v>
      </c>
      <c r="C2367" s="1228" t="s">
        <v>22</v>
      </c>
      <c r="D2367" s="1229"/>
      <c r="E2367" s="1229"/>
      <c r="F2367" s="1230"/>
      <c r="G2367" s="438" t="s">
        <v>181</v>
      </c>
      <c r="H2367" s="1231">
        <f>VLOOKUP($A2361,'Class-9'!$B$9:$FL$108,4,0)</f>
        <v>0</v>
      </c>
      <c r="I2367" s="1231"/>
      <c r="J2367" s="1231"/>
      <c r="K2367" s="1231"/>
      <c r="L2367" s="1231"/>
      <c r="M2367" s="1231"/>
      <c r="N2367" s="1231"/>
      <c r="O2367" s="1232"/>
    </row>
    <row r="2368" spans="1:16" ht="33.75" customHeight="1">
      <c r="A2368" s="1138"/>
      <c r="B2368" s="417" t="s">
        <v>200</v>
      </c>
      <c r="C2368" s="1233" t="s">
        <v>24</v>
      </c>
      <c r="D2368" s="1234"/>
      <c r="E2368" s="1234"/>
      <c r="F2368" s="1235"/>
      <c r="G2368" s="439" t="s">
        <v>181</v>
      </c>
      <c r="H2368" s="1236">
        <f>VLOOKUP($A2361,'Class-9'!$B$9:$FL$108,7,0)</f>
        <v>0</v>
      </c>
      <c r="I2368" s="1236"/>
      <c r="J2368" s="1236"/>
      <c r="K2368" s="1236"/>
      <c r="L2368" s="1236"/>
      <c r="M2368" s="1236"/>
      <c r="N2368" s="1236"/>
      <c r="O2368" s="1237"/>
    </row>
    <row r="2369" spans="1:15" ht="33.75" customHeight="1">
      <c r="A2369" s="1138"/>
      <c r="B2369" s="417" t="s">
        <v>200</v>
      </c>
      <c r="C2369" s="1233" t="s">
        <v>25</v>
      </c>
      <c r="D2369" s="1234"/>
      <c r="E2369" s="1234"/>
      <c r="F2369" s="1235"/>
      <c r="G2369" s="439" t="s">
        <v>181</v>
      </c>
      <c r="H2369" s="1236">
        <f>VLOOKUP($A2361,'Class-9'!$B$9:$FL$108,8,0)</f>
        <v>0</v>
      </c>
      <c r="I2369" s="1236"/>
      <c r="J2369" s="1236"/>
      <c r="K2369" s="1236"/>
      <c r="L2369" s="1236"/>
      <c r="M2369" s="1236"/>
      <c r="N2369" s="1236"/>
      <c r="O2369" s="1237"/>
    </row>
    <row r="2370" spans="1:15" ht="33.75" customHeight="1">
      <c r="A2370" s="1138"/>
      <c r="B2370" s="417" t="s">
        <v>200</v>
      </c>
      <c r="C2370" s="1233" t="s">
        <v>58</v>
      </c>
      <c r="D2370" s="1234"/>
      <c r="E2370" s="1234"/>
      <c r="F2370" s="1235"/>
      <c r="G2370" s="439" t="s">
        <v>181</v>
      </c>
      <c r="H2370" s="1236">
        <f>VLOOKUP($A2361,'Class-9'!$B$9:$FL$108,9,0)</f>
        <v>0</v>
      </c>
      <c r="I2370" s="1236"/>
      <c r="J2370" s="1236"/>
      <c r="K2370" s="1236"/>
      <c r="L2370" s="1236"/>
      <c r="M2370" s="1236"/>
      <c r="N2370" s="1236"/>
      <c r="O2370" s="1237"/>
    </row>
    <row r="2371" spans="1:15" ht="33.75" customHeight="1">
      <c r="A2371" s="1138"/>
      <c r="B2371" s="417" t="s">
        <v>200</v>
      </c>
      <c r="C2371" s="1233" t="s">
        <v>59</v>
      </c>
      <c r="D2371" s="1234"/>
      <c r="E2371" s="1234"/>
      <c r="F2371" s="1235"/>
      <c r="G2371" s="439" t="s">
        <v>181</v>
      </c>
      <c r="H2371" s="1238" t="str">
        <f>CONCATENATE('Class-9'!$G$4,'Class-9'!$J$4)</f>
        <v>9(A)</v>
      </c>
      <c r="I2371" s="1236"/>
      <c r="J2371" s="1236"/>
      <c r="K2371" s="1236"/>
      <c r="L2371" s="1236"/>
      <c r="M2371" s="1236"/>
      <c r="N2371" s="1236"/>
      <c r="O2371" s="1237"/>
    </row>
    <row r="2372" spans="1:15" ht="33.75" customHeight="1" thickBot="1">
      <c r="A2372" s="1138"/>
      <c r="B2372" s="417" t="s">
        <v>200</v>
      </c>
      <c r="C2372" s="1239" t="s">
        <v>27</v>
      </c>
      <c r="D2372" s="1240"/>
      <c r="E2372" s="1240"/>
      <c r="F2372" s="1241"/>
      <c r="G2372" s="440" t="s">
        <v>181</v>
      </c>
      <c r="H2372" s="1242">
        <f>VLOOKUP($A2361,'Class-9'!$B$9:$FL$108,10,0)</f>
        <v>0</v>
      </c>
      <c r="I2372" s="1242"/>
      <c r="J2372" s="1242"/>
      <c r="K2372" s="1242"/>
      <c r="L2372" s="1242"/>
      <c r="M2372" s="1242"/>
      <c r="N2372" s="1242"/>
      <c r="O2372" s="1243"/>
    </row>
    <row r="2373" spans="1:15" ht="33.75" customHeight="1">
      <c r="A2373" s="1138"/>
      <c r="B2373" s="417" t="s">
        <v>200</v>
      </c>
      <c r="C2373" s="1244" t="s">
        <v>60</v>
      </c>
      <c r="D2373" s="1245"/>
      <c r="E2373" s="1248" t="s">
        <v>81</v>
      </c>
      <c r="F2373" s="1248" t="s">
        <v>82</v>
      </c>
      <c r="G2373" s="1250" t="s">
        <v>32</v>
      </c>
      <c r="H2373" s="1252" t="s">
        <v>61</v>
      </c>
      <c r="I2373" s="1252"/>
      <c r="J2373" s="1253"/>
      <c r="K2373" s="1254" t="s">
        <v>97</v>
      </c>
      <c r="L2373" s="1255"/>
      <c r="M2373" s="1256"/>
      <c r="N2373" s="1248" t="s">
        <v>88</v>
      </c>
      <c r="O2373" s="1218" t="s">
        <v>118</v>
      </c>
    </row>
    <row r="2374" spans="1:15" ht="33.75" customHeight="1">
      <c r="A2374" s="1138"/>
      <c r="B2374" s="417" t="s">
        <v>200</v>
      </c>
      <c r="C2374" s="1246"/>
      <c r="D2374" s="1247"/>
      <c r="E2374" s="1249"/>
      <c r="F2374" s="1249"/>
      <c r="G2374" s="1251"/>
      <c r="H2374" s="468" t="s">
        <v>31</v>
      </c>
      <c r="I2374" s="470" t="s">
        <v>194</v>
      </c>
      <c r="J2374" s="469" t="s">
        <v>32</v>
      </c>
      <c r="K2374" s="468" t="s">
        <v>31</v>
      </c>
      <c r="L2374" s="470" t="s">
        <v>194</v>
      </c>
      <c r="M2374" s="469" t="s">
        <v>32</v>
      </c>
      <c r="N2374" s="1249"/>
      <c r="O2374" s="1219"/>
    </row>
    <row r="2375" spans="1:15" ht="48" customHeight="1" thickBot="1">
      <c r="A2375" s="1138"/>
      <c r="B2375" s="417" t="s">
        <v>200</v>
      </c>
      <c r="C2375" s="1102" t="s">
        <v>62</v>
      </c>
      <c r="D2375" s="1103"/>
      <c r="E2375" s="441">
        <f>'Class-9'!$L$7</f>
        <v>10</v>
      </c>
      <c r="F2375" s="441">
        <f>'Class-9'!$M$7</f>
        <v>10</v>
      </c>
      <c r="G2375" s="442">
        <f>SUM(E2375:F2375)</f>
        <v>20</v>
      </c>
      <c r="H2375" s="441">
        <f>'Class-9'!$O$7</f>
        <v>24</v>
      </c>
      <c r="I2375" s="441">
        <f>'Class-9'!$P$7</f>
        <v>6</v>
      </c>
      <c r="J2375" s="442">
        <f>SUM(H2375:I2375)</f>
        <v>30</v>
      </c>
      <c r="K2375" s="441">
        <f>'Class-9'!$R$7</f>
        <v>40</v>
      </c>
      <c r="L2375" s="441">
        <f>'Class-9'!$S$7</f>
        <v>10</v>
      </c>
      <c r="M2375" s="442">
        <f>SUM(K2375:L2375)</f>
        <v>50</v>
      </c>
      <c r="N2375" s="441">
        <f>SUM(G2375,J2375,M2375)</f>
        <v>100</v>
      </c>
      <c r="O2375" s="1220"/>
    </row>
    <row r="2376" spans="1:15" ht="48" customHeight="1">
      <c r="A2376" s="1138"/>
      <c r="B2376" s="417" t="s">
        <v>200</v>
      </c>
      <c r="C2376" s="1104" t="str">
        <f>'Class-9'!$L$3</f>
        <v>HINDI</v>
      </c>
      <c r="D2376" s="1105"/>
      <c r="E2376" s="443">
        <f>IF($J2364="TC",0,IF($J2364="Nso",0,VLOOKUP($A2361,'Class-9'!$B$9:$FL$108,11,0)))</f>
        <v>0</v>
      </c>
      <c r="F2376" s="443">
        <f>IF($J2364="TC",0,IF($J2364="Nso",0,VLOOKUP($A2361,'Class-9'!$B$9:$FL$108,12,0)))</f>
        <v>0</v>
      </c>
      <c r="G2376" s="444">
        <f t="shared" ref="G2376:G2383" si="236">SUM(E2376:F2376)</f>
        <v>0</v>
      </c>
      <c r="H2376" s="443">
        <f>IF($J2364="TC",0,IF($J2364="Nso",0,VLOOKUP($A2361,'Class-9'!$B$9:$FL$108,14,0)))</f>
        <v>0</v>
      </c>
      <c r="I2376" s="443">
        <f>IF($J2364="TC",0,IF($J2364="Nso",0,VLOOKUP($A2361,'Class-9'!$B$9:$FL$108,15,0)))</f>
        <v>0</v>
      </c>
      <c r="J2376" s="444">
        <f t="shared" ref="J2376:J2383" si="237">SUM(H2376:I2376)</f>
        <v>0</v>
      </c>
      <c r="K2376" s="443">
        <f>IF($J2364="TC",0,IF($J2364="Nso",0,VLOOKUP($A2361,'Class-9'!$B$9:$FL$108,17,0)))</f>
        <v>0</v>
      </c>
      <c r="L2376" s="443">
        <f>IF($J2364="Nso",0,VLOOKUP($A2361,'Class-9'!$B$9:$FL$108,18,0))</f>
        <v>0</v>
      </c>
      <c r="M2376" s="444">
        <f t="shared" ref="M2376:M2383" si="238">SUM(K2376:L2376)</f>
        <v>0</v>
      </c>
      <c r="N2376" s="443">
        <f t="shared" ref="N2376:N2383" si="239">SUM(G2376,J2376,M2376)</f>
        <v>0</v>
      </c>
      <c r="O2376" s="457" t="str">
        <f>IF($J2364="TC",0,IF($J2364="Nso",0,VLOOKUP($A2361,'Class-9'!$B$9:$FL$108,24,0)))</f>
        <v/>
      </c>
    </row>
    <row r="2377" spans="1:15" ht="48" customHeight="1" thickBot="1">
      <c r="A2377" s="1138"/>
      <c r="B2377" s="417" t="s">
        <v>200</v>
      </c>
      <c r="C2377" s="1106" t="str">
        <f>'Class-9'!$Z$3</f>
        <v>ENGLISH</v>
      </c>
      <c r="D2377" s="1107"/>
      <c r="E2377" s="445">
        <f>IF($J2364="TC",0,IF($J2364="Nso",0,VLOOKUP($A2361,'Class-9'!$B$9:$FL$108,25,0)))</f>
        <v>0</v>
      </c>
      <c r="F2377" s="445">
        <f>IF($J2364="TC",0,IF($J2364="Nso",0,VLOOKUP($A2361,'Class-9'!$B$9:$FL$108,26,0)))</f>
        <v>0</v>
      </c>
      <c r="G2377" s="446">
        <f t="shared" si="236"/>
        <v>0</v>
      </c>
      <c r="H2377" s="447">
        <f>IF($J2364="TC",0,IF($J2364="Nso",0,VLOOKUP($A2361,'Class-9'!$B$9:$FL$108,28,0)))</f>
        <v>0</v>
      </c>
      <c r="I2377" s="445">
        <f>IF($J2364="TC",0,IF($J2364="Nso",0,VLOOKUP($A2361,'Class-9'!$B$9:$FL$108,29,0)))</f>
        <v>0</v>
      </c>
      <c r="J2377" s="446">
        <f t="shared" si="237"/>
        <v>0</v>
      </c>
      <c r="K2377" s="445">
        <f>IF($J2364="TC",0,IF($J2364="Nso",0,VLOOKUP($A2361,'Class-9'!$B$9:$FL$108,31,0)))</f>
        <v>0</v>
      </c>
      <c r="L2377" s="445">
        <f>IF($J2364="Nso",0,VLOOKUP($A2361,'Class-9'!$B$9:$FL$108,32,0))</f>
        <v>0</v>
      </c>
      <c r="M2377" s="446">
        <f t="shared" si="238"/>
        <v>0</v>
      </c>
      <c r="N2377" s="445">
        <f t="shared" si="239"/>
        <v>0</v>
      </c>
      <c r="O2377" s="458" t="str">
        <f>IF($J2364="TC",0,IF($J2364="Nso",0,VLOOKUP($A2361,'Class-9'!$B$9:$FL$108,38,0)))</f>
        <v/>
      </c>
    </row>
    <row r="2378" spans="1:15" ht="48" customHeight="1" thickBot="1">
      <c r="A2378" s="1138"/>
      <c r="B2378" s="417" t="s">
        <v>200</v>
      </c>
      <c r="C2378" s="1108" t="s">
        <v>62</v>
      </c>
      <c r="D2378" s="1109"/>
      <c r="E2378" s="448">
        <f>'Class-9'!$AN$7</f>
        <v>20</v>
      </c>
      <c r="F2378" s="448">
        <f>'Class-9'!$AO$7</f>
        <v>20</v>
      </c>
      <c r="G2378" s="449">
        <f t="shared" si="236"/>
        <v>40</v>
      </c>
      <c r="H2378" s="448">
        <f>'Class-9'!$AQ$7</f>
        <v>48</v>
      </c>
      <c r="I2378" s="448">
        <f>'Class-9'!$AR$7</f>
        <v>12</v>
      </c>
      <c r="J2378" s="449">
        <f t="shared" si="237"/>
        <v>60</v>
      </c>
      <c r="K2378" s="448">
        <f>'Class-9'!$AT$7</f>
        <v>80</v>
      </c>
      <c r="L2378" s="448">
        <f>'Class-9'!$AU$7</f>
        <v>20</v>
      </c>
      <c r="M2378" s="449">
        <f t="shared" si="238"/>
        <v>100</v>
      </c>
      <c r="N2378" s="448">
        <f t="shared" si="239"/>
        <v>200</v>
      </c>
      <c r="O2378" s="427" t="s">
        <v>201</v>
      </c>
    </row>
    <row r="2379" spans="1:15" ht="48" customHeight="1">
      <c r="A2379" s="1138"/>
      <c r="B2379" s="417" t="s">
        <v>200</v>
      </c>
      <c r="C2379" s="1110" t="str">
        <f>'Class-9'!$AN$3</f>
        <v>SANSKRIT-I</v>
      </c>
      <c r="D2379" s="1111"/>
      <c r="E2379" s="443">
        <f>IF($J2364="TC",0,IF($J2364="Nso",0,VLOOKUP($A2361,'Class-9'!$B$9:$FL$108,39,0)))</f>
        <v>0</v>
      </c>
      <c r="F2379" s="443">
        <f>IF($J2364="TC",0,IF($J2364="TC",0,IF($J2364="Nso",0,VLOOKUP($A2361,'Class-9'!$B$9:$FL$108,40,0))))</f>
        <v>0</v>
      </c>
      <c r="G2379" s="450">
        <f t="shared" si="236"/>
        <v>0</v>
      </c>
      <c r="H2379" s="451">
        <f>IF($J2364="TC",0,IF($J2364="Nso",0,VLOOKUP($A2361,'Class-9'!$B$9:$FL$108,42,0)))</f>
        <v>0</v>
      </c>
      <c r="I2379" s="443">
        <f>IF($J2364="TC",0,IF($J2364="Nso",0,VLOOKUP($A2361,'Class-9'!$B$9:$FL$108,43,0)))</f>
        <v>0</v>
      </c>
      <c r="J2379" s="450">
        <f t="shared" si="237"/>
        <v>0</v>
      </c>
      <c r="K2379" s="443">
        <f>IF($J2364="TC",0,IF($J2364="Nso",0,VLOOKUP($A2361,'Class-9'!$B$9:$FL$108,45,0)))</f>
        <v>0</v>
      </c>
      <c r="L2379" s="443">
        <f>IF($J2364="Nso",0,VLOOKUP($A2361,'Class-9'!$B$9:$FL$108,46,0))</f>
        <v>0</v>
      </c>
      <c r="M2379" s="450">
        <f t="shared" si="238"/>
        <v>0</v>
      </c>
      <c r="N2379" s="443">
        <f t="shared" si="239"/>
        <v>0</v>
      </c>
      <c r="O2379" s="457" t="str">
        <f>IF($J2364="TC",0,IF($J2364="Nso",0,VLOOKUP($A2361,'Class-9'!$B$9:$FL$108,52,0)))</f>
        <v/>
      </c>
    </row>
    <row r="2380" spans="1:15" ht="48" customHeight="1">
      <c r="A2380" s="1138"/>
      <c r="B2380" s="417" t="s">
        <v>200</v>
      </c>
      <c r="C2380" s="1112" t="str">
        <f>'Class-9'!$BB$3</f>
        <v>SANSKRIT-II</v>
      </c>
      <c r="D2380" s="1113"/>
      <c r="E2380" s="443">
        <f>IF($J2364="TC",0,IF($J2364="Nso",0,VLOOKUP($A2361,'Class-9'!$B$9:$FL$108,53,0)))</f>
        <v>0</v>
      </c>
      <c r="F2380" s="443">
        <f>IF($J2364="TC",0,IF($J2364="Nso",0,VLOOKUP($A2361,'Class-9'!$B$9:$FL$108,54,0)))</f>
        <v>0</v>
      </c>
      <c r="G2380" s="452">
        <f t="shared" si="236"/>
        <v>0</v>
      </c>
      <c r="H2380" s="453">
        <f>IF($J2364="TC",0,IF($J2364="Nso",0,VLOOKUP($A2361,'Class-9'!$B$9:$FL$108,56,0)))</f>
        <v>0</v>
      </c>
      <c r="I2380" s="443">
        <f>IF($J2364="TC",0,IF($J2364="Nso",0,VLOOKUP($A2361,'Class-9'!$B$9:$FL$108,57,0)))</f>
        <v>0</v>
      </c>
      <c r="J2380" s="452">
        <f t="shared" si="237"/>
        <v>0</v>
      </c>
      <c r="K2380" s="443">
        <f>IF($J2364="TC",0,IF($J2364="Nso",0,VLOOKUP($A2361,'Class-9'!$B$9:$FL$108,59,0)))</f>
        <v>0</v>
      </c>
      <c r="L2380" s="443">
        <f>IF($J2364="Nso",0,VLOOKUP($A2361,'Class-9'!$B$9:$FL$108,60,0))</f>
        <v>0</v>
      </c>
      <c r="M2380" s="452">
        <f t="shared" si="238"/>
        <v>0</v>
      </c>
      <c r="N2380" s="443">
        <f t="shared" si="239"/>
        <v>0</v>
      </c>
      <c r="O2380" s="457" t="str">
        <f>IF($J2364="TC",0,IF($J2364="Nso",0,VLOOKUP($A2361,'Class-9'!$B$9:$FL$108,66,0)))</f>
        <v/>
      </c>
    </row>
    <row r="2381" spans="1:15" ht="48" customHeight="1">
      <c r="A2381" s="1138"/>
      <c r="B2381" s="417" t="s">
        <v>200</v>
      </c>
      <c r="C2381" s="1112" t="str">
        <f>'Class-9'!$BP$3</f>
        <v>MATHEMATICS</v>
      </c>
      <c r="D2381" s="1113"/>
      <c r="E2381" s="443">
        <f>IF($J2364="TC",0,IF($J2364="Nso",0,VLOOKUP($A2361,'Class-9'!$B$9:$FL$108,67,0)))</f>
        <v>0</v>
      </c>
      <c r="F2381" s="443">
        <f>IF($J2364="TC",0,IF($J2364="Nso",0,VLOOKUP($A2361,'Class-9'!$B$9:$FL$108,68,0)))</f>
        <v>0</v>
      </c>
      <c r="G2381" s="452">
        <f t="shared" si="236"/>
        <v>0</v>
      </c>
      <c r="H2381" s="453">
        <f>IF($J2364="TC",0,IF($J2364="Nso",0,VLOOKUP($A2361,'Class-9'!$B$9:$FL$108,70,0)))</f>
        <v>0</v>
      </c>
      <c r="I2381" s="443">
        <f>IF($J2364="TC",0,IF($J2364="Nso",0,VLOOKUP($A2361,'Class-9'!$B$9:$FL$108,71,0)))</f>
        <v>0</v>
      </c>
      <c r="J2381" s="452">
        <f t="shared" si="237"/>
        <v>0</v>
      </c>
      <c r="K2381" s="443">
        <f>IF($J2364="TC",0,IF($J2364="Nso",0,VLOOKUP($A2361,'Class-9'!$B$9:$FL$108,73,0)))</f>
        <v>0</v>
      </c>
      <c r="L2381" s="443">
        <f>IF($J2364="Nso",0,VLOOKUP($A2361,'Class-9'!$B$9:$FL$108,74,0))</f>
        <v>0</v>
      </c>
      <c r="M2381" s="452">
        <f t="shared" si="238"/>
        <v>0</v>
      </c>
      <c r="N2381" s="443">
        <f t="shared" si="239"/>
        <v>0</v>
      </c>
      <c r="O2381" s="457" t="str">
        <f>IF($J2364="TC",0,IF($J2364="Nso",0,VLOOKUP($A2361,'Class-9'!$B$9:$FL$108,80,0)))</f>
        <v/>
      </c>
    </row>
    <row r="2382" spans="1:15" ht="48" customHeight="1">
      <c r="A2382" s="1138"/>
      <c r="B2382" s="417" t="s">
        <v>200</v>
      </c>
      <c r="C2382" s="1114" t="str">
        <f>'Class-9'!$CD$3</f>
        <v>SCIENCE</v>
      </c>
      <c r="D2382" s="1115"/>
      <c r="E2382" s="454">
        <f>IF($J2364="TC",0,IF($J2364="Nso",0,VLOOKUP($A2361,'Class-9'!$B$9:$FL$108,81,0)))</f>
        <v>0</v>
      </c>
      <c r="F2382" s="454">
        <f>IF($J2364="TC",0,IF($J2364="Nso",0,VLOOKUP($A2361,'Class-9'!$B$9:$FL$108,82,0)))</f>
        <v>0</v>
      </c>
      <c r="G2382" s="455">
        <f t="shared" si="236"/>
        <v>0</v>
      </c>
      <c r="H2382" s="456">
        <f>IF($J2364="TC",0,IF($J2364="Nso",0,VLOOKUP($A2361,'Class-9'!$B$9:$FL$108,84,0)))</f>
        <v>0</v>
      </c>
      <c r="I2382" s="454">
        <f>IF($J2364="TC",0,IF($J2364="Nso",0,VLOOKUP($A2361,'Class-9'!$B$9:$FL$108,85,0)))</f>
        <v>0</v>
      </c>
      <c r="J2382" s="455">
        <f t="shared" si="237"/>
        <v>0</v>
      </c>
      <c r="K2382" s="454">
        <f>IF($J2364="TC",0,IF($J2364="Nso",0,VLOOKUP($A2361,'Class-9'!$B$9:$FL$108,87,0)))</f>
        <v>0</v>
      </c>
      <c r="L2382" s="454">
        <f>IF($J2364="Nso",0,VLOOKUP($A2361,'Class-9'!$B$9:$FL$108,88,0))</f>
        <v>0</v>
      </c>
      <c r="M2382" s="455">
        <f t="shared" si="238"/>
        <v>0</v>
      </c>
      <c r="N2382" s="454">
        <f t="shared" si="239"/>
        <v>0</v>
      </c>
      <c r="O2382" s="459" t="str">
        <f>IF($J2364="TC",0,IF($J2364="Nso",0,VLOOKUP($A2361,'Class-9'!$B$9:$FL$108,94,0)))</f>
        <v/>
      </c>
    </row>
    <row r="2383" spans="1:15" ht="48" customHeight="1" thickBot="1">
      <c r="A2383" s="1138"/>
      <c r="B2383" s="417" t="s">
        <v>200</v>
      </c>
      <c r="C2383" s="1114" t="str">
        <f>'Class-9'!$CR$3</f>
        <v>SOCIAL SCIENCE</v>
      </c>
      <c r="D2383" s="1115"/>
      <c r="E2383" s="454">
        <f>IF($J2365="TC",0,IF($J2364="Nso",0,VLOOKUP($A2361,'Class-9'!$B$9:$FL$108,95,0)))</f>
        <v>0</v>
      </c>
      <c r="F2383" s="454">
        <f>IF($J2365="TC",0,IF($J2364="Nso",0,VLOOKUP($A2361,'Class-9'!$B$9:$FL$108,96,0)))</f>
        <v>0</v>
      </c>
      <c r="G2383" s="455">
        <f t="shared" si="236"/>
        <v>0</v>
      </c>
      <c r="H2383" s="456">
        <f>IF($J2365="TC",0,IF($J2364="Nso",0,VLOOKUP($A2361,'Class-9'!$B$9:$FL$108,98,0)))</f>
        <v>0</v>
      </c>
      <c r="I2383" s="454">
        <f>IF($J2365="TC",0,IF($J2364="Nso",0,VLOOKUP($A2361,'Class-9'!$B$9:$FL$108,99,0)))</f>
        <v>0</v>
      </c>
      <c r="J2383" s="455">
        <f t="shared" si="237"/>
        <v>0</v>
      </c>
      <c r="K2383" s="454">
        <f>IF($J2365="TC",0,IF($J2364="Nso",0,VLOOKUP($A2361,'Class-9'!$B$9:$FL$108,101,0)))</f>
        <v>0</v>
      </c>
      <c r="L2383" s="454">
        <f>IF($J2365="Nso",0,VLOOKUP($A2361,'Class-9'!$B$9:$FL$108,102,0))</f>
        <v>0</v>
      </c>
      <c r="M2383" s="455">
        <f t="shared" si="238"/>
        <v>0</v>
      </c>
      <c r="N2383" s="454">
        <f t="shared" si="239"/>
        <v>0</v>
      </c>
      <c r="O2383" s="459" t="str">
        <f>IF($J2365="TC",0,IF($J2364="Nso",0,VLOOKUP($A2361,'Class-9'!$B$9:$FL$108,108,0)))</f>
        <v/>
      </c>
    </row>
    <row r="2384" spans="1:15" ht="33.75" customHeight="1">
      <c r="A2384" s="1138"/>
      <c r="B2384" s="417" t="s">
        <v>200</v>
      </c>
      <c r="C2384" s="1116" t="s">
        <v>89</v>
      </c>
      <c r="D2384" s="1117"/>
      <c r="E2384" s="1118"/>
      <c r="F2384" s="1122" t="s">
        <v>90</v>
      </c>
      <c r="G2384" s="1123"/>
      <c r="H2384" s="1124" t="s">
        <v>91</v>
      </c>
      <c r="I2384" s="1125"/>
      <c r="J2384" s="1126" t="s">
        <v>47</v>
      </c>
      <c r="K2384" s="1127"/>
      <c r="L2384" s="415" t="s">
        <v>111</v>
      </c>
      <c r="M2384" s="1221" t="s">
        <v>45</v>
      </c>
      <c r="N2384" s="1222"/>
      <c r="O2384" s="416" t="s">
        <v>49</v>
      </c>
    </row>
    <row r="2385" spans="1:15" ht="33.75" customHeight="1" thickBot="1">
      <c r="A2385" s="1138"/>
      <c r="B2385" s="417" t="s">
        <v>200</v>
      </c>
      <c r="C2385" s="1119"/>
      <c r="D2385" s="1120"/>
      <c r="E2385" s="1121"/>
      <c r="F2385" s="1130">
        <f>IF($J2364="TC",0,IF($J2364="Nso",0,VLOOKUP($A2361,'Class-9'!$B$9:$FL$108,160,0)))</f>
        <v>0</v>
      </c>
      <c r="G2385" s="1131"/>
      <c r="H2385" s="1130">
        <f>IF($J2364="TC",0,IF($J2364="Nso",0,VLOOKUP($A2361,'Class-9'!$B$9:$FL$108,161,0)))</f>
        <v>0</v>
      </c>
      <c r="I2385" s="1131"/>
      <c r="J2385" s="1132">
        <f>IF($J2364="TC",0,IF($J2364="Nso",0,VLOOKUP($A2361,'Class-9'!$B$9:$FL$108,162,0)))</f>
        <v>0</v>
      </c>
      <c r="K2385" s="1133"/>
      <c r="L2385" s="259" t="str">
        <f>IF($J2364="TC",0,IF($J2364="Nso",0,VLOOKUP($A2361,'Class-9'!$B$9:$FL$108,163,0)))</f>
        <v/>
      </c>
      <c r="M2385" s="1223" t="str">
        <f>IF($J2364="TC","TC",IF($J2364="Nso","NSO",VLOOKUP($A2361,'Class-9'!$B$9:$FL$108,164,0)))</f>
        <v/>
      </c>
      <c r="N2385" s="1224"/>
      <c r="O2385" s="462" t="str">
        <f>IF($J2364="Nso",0,VLOOKUP($A2361,'Class-9'!$B$9:$FL$108,166,0))</f>
        <v/>
      </c>
    </row>
    <row r="2386" spans="1:15" ht="33.75" customHeight="1">
      <c r="A2386" s="1138"/>
      <c r="B2386" s="417" t="s">
        <v>200</v>
      </c>
      <c r="C2386" s="1061" t="s">
        <v>64</v>
      </c>
      <c r="D2386" s="1062"/>
      <c r="E2386" s="1062"/>
      <c r="F2386" s="1062"/>
      <c r="G2386" s="1062"/>
      <c r="H2386" s="1063"/>
      <c r="I2386" s="1064" t="s">
        <v>65</v>
      </c>
      <c r="J2386" s="1065"/>
      <c r="K2386" s="1065"/>
      <c r="L2386" s="460">
        <f>VLOOKUP($A2361,'Class-9'!$B$9:$FL$108,157,0)</f>
        <v>0</v>
      </c>
      <c r="M2386" s="1066" t="s">
        <v>121</v>
      </c>
      <c r="N2386" s="1067"/>
      <c r="O2386" s="1068"/>
    </row>
    <row r="2387" spans="1:15" ht="33.75" customHeight="1" thickBot="1">
      <c r="A2387" s="1138"/>
      <c r="B2387" s="417" t="s">
        <v>200</v>
      </c>
      <c r="C2387" s="1069" t="s">
        <v>60</v>
      </c>
      <c r="D2387" s="1070"/>
      <c r="E2387" s="1070"/>
      <c r="F2387" s="1071" t="s">
        <v>192</v>
      </c>
      <c r="G2387" s="1071"/>
      <c r="H2387" s="260" t="s">
        <v>53</v>
      </c>
      <c r="I2387" s="1072" t="s">
        <v>66</v>
      </c>
      <c r="J2387" s="1073"/>
      <c r="K2387" s="1073"/>
      <c r="L2387" s="461">
        <f>VLOOKUP($A2361,'Class-9'!$B$9:$FL$108,158,0)</f>
        <v>0</v>
      </c>
      <c r="M2387" s="1074" t="str">
        <f>IF($J2364="TC",0,IF($J2364="Nso",0,VLOOKUP($A2361,'Class-9'!$B$9:$FL$108,159,0)))</f>
        <v/>
      </c>
      <c r="N2387" s="1075"/>
      <c r="O2387" s="1076"/>
    </row>
    <row r="2388" spans="1:15" ht="33.75" customHeight="1">
      <c r="A2388" s="1138"/>
      <c r="B2388" s="417" t="s">
        <v>200</v>
      </c>
      <c r="C2388" s="1069"/>
      <c r="D2388" s="1070"/>
      <c r="E2388" s="1070"/>
      <c r="F2388" s="1071"/>
      <c r="G2388" s="1071"/>
      <c r="H2388" s="261" t="s">
        <v>119</v>
      </c>
      <c r="I2388" s="1077" t="s">
        <v>67</v>
      </c>
      <c r="J2388" s="1078"/>
      <c r="K2388" s="1078"/>
      <c r="L2388" s="1079">
        <f>IF($J2364="TC","Transferred",IF($J2364="Nso","NameSeparated",VLOOKUP($A2361,'Class-9'!$B$9:$FL$108,167,0)))</f>
        <v>0</v>
      </c>
      <c r="M2388" s="1079"/>
      <c r="N2388" s="1079"/>
      <c r="O2388" s="1080"/>
    </row>
    <row r="2389" spans="1:15" ht="33.75" customHeight="1">
      <c r="A2389" s="1138"/>
      <c r="B2389" s="417" t="s">
        <v>200</v>
      </c>
      <c r="C2389" s="1081" t="str">
        <f>'Class-9'!$DF$3</f>
        <v>Foundation Of Information Tech.</v>
      </c>
      <c r="D2389" s="1082"/>
      <c r="E2389" s="1083"/>
      <c r="F2389" s="1217" t="str">
        <f>IF($J2364="TC",0,IF($J2364="Nso",0,VLOOKUP($A2361,'Class-9'!$B$9:$GP$108,185,0)))</f>
        <v>0/200</v>
      </c>
      <c r="G2389" s="1217"/>
      <c r="H2389" s="463" t="str">
        <f>IF($J2364="TC",0,IF($J2364="Nso",0,VLOOKUP($A2361,'Class-9'!$B$9:$GP$108,120,0)))</f>
        <v/>
      </c>
      <c r="I2389" s="1085" t="s">
        <v>79</v>
      </c>
      <c r="J2389" s="1086"/>
      <c r="K2389" s="1086"/>
      <c r="L2389" s="1087">
        <f>'Class-9'!$T$2</f>
        <v>44676</v>
      </c>
      <c r="M2389" s="1088"/>
      <c r="N2389" s="1088"/>
      <c r="O2389" s="1089"/>
    </row>
    <row r="2390" spans="1:15" ht="33.75" customHeight="1">
      <c r="A2390" s="1138"/>
      <c r="B2390" s="417" t="s">
        <v>200</v>
      </c>
      <c r="C2390" s="1090" t="str">
        <f>'Class-9'!$DR$3</f>
        <v>Health &amp; Phy. Edu.</v>
      </c>
      <c r="D2390" s="1084"/>
      <c r="E2390" s="1084"/>
      <c r="F2390" s="1207" t="str">
        <f>IF($J2364="TC",0,IF($J2364="Nso",0,VLOOKUP($A2361,'Class-9'!$B$9:$GP$108,189,0)))</f>
        <v>0/200</v>
      </c>
      <c r="G2390" s="1208"/>
      <c r="H2390" s="463" t="str">
        <f>IF($J2364="TC",0,IF($J2364="Nso",0,VLOOKUP($A2361,'Class-9'!$B$9:$GP$108,132,0)))</f>
        <v/>
      </c>
      <c r="I2390" s="1091"/>
      <c r="J2390" s="1092"/>
      <c r="K2390" s="1092"/>
      <c r="L2390" s="1092"/>
      <c r="M2390" s="1092"/>
      <c r="N2390" s="1092"/>
      <c r="O2390" s="1093"/>
    </row>
    <row r="2391" spans="1:15" ht="33.75" customHeight="1">
      <c r="A2391" s="1138"/>
      <c r="B2391" s="417" t="s">
        <v>200</v>
      </c>
      <c r="C2391" s="1028" t="str">
        <f>'Class-9'!$ED$3</f>
        <v>S.U.P.W.</v>
      </c>
      <c r="D2391" s="1029"/>
      <c r="E2391" s="1029"/>
      <c r="F2391" s="1207" t="str">
        <f>IF($J2364="TC",0,IF($J2364="Nso",0,VLOOKUP($A2361,'Class-9'!$B$9:$GP$108,193,0)))</f>
        <v>0/100</v>
      </c>
      <c r="G2391" s="1208"/>
      <c r="H2391" s="463" t="str">
        <f>IF($J2364="TC",0,IF($J2364="Nso",0,VLOOKUP($A2361,'Class-9'!$B$9:$GP$108,138,0)))</f>
        <v/>
      </c>
      <c r="I2391" s="1094"/>
      <c r="J2391" s="1095"/>
      <c r="K2391" s="1095"/>
      <c r="L2391" s="1095"/>
      <c r="M2391" s="1095"/>
      <c r="N2391" s="1095"/>
      <c r="O2391" s="1096"/>
    </row>
    <row r="2392" spans="1:15" ht="33.75" customHeight="1">
      <c r="A2392" s="1138"/>
      <c r="B2392" s="417" t="s">
        <v>200</v>
      </c>
      <c r="C2392" s="1028" t="str">
        <f>'Class-9'!$EJ$3</f>
        <v>ART EDUCATION</v>
      </c>
      <c r="D2392" s="1029"/>
      <c r="E2392" s="1029"/>
      <c r="F2392" s="1207" t="str">
        <f>IF($J2363="TC",0,IF($J2363="Nso",0,VLOOKUP($A2361,'Class-9'!$B$9:$GP$108,197,0)))</f>
        <v>0/100</v>
      </c>
      <c r="G2392" s="1208"/>
      <c r="H2392" s="463" t="str">
        <f>IF($J2363="TC",0,IF($J2363="Nso",0,VLOOKUP($A2361,'Class-9'!$B$9:$GP$108,144,0)))</f>
        <v/>
      </c>
      <c r="I2392" s="1032" t="s">
        <v>92</v>
      </c>
      <c r="J2392" s="1033"/>
      <c r="K2392" s="1033"/>
      <c r="L2392" s="1033"/>
      <c r="M2392" s="1033"/>
      <c r="N2392" s="1033"/>
      <c r="O2392" s="1034"/>
    </row>
    <row r="2393" spans="1:15" ht="33.75" customHeight="1" thickBot="1">
      <c r="A2393" s="1138"/>
      <c r="B2393" s="417" t="s">
        <v>200</v>
      </c>
      <c r="C2393" s="1035" t="str">
        <f>'Class-9'!$EP$3</f>
        <v>H &amp; C RAJ</v>
      </c>
      <c r="D2393" s="1036"/>
      <c r="E2393" s="1036"/>
      <c r="F2393" s="1209" t="str">
        <f>IF($J2364="TC",0,IF($J2364="Nso",0,VLOOKUP($A2361,'Class-9'!$B$9:$GU$108,201,0)))</f>
        <v>0/200</v>
      </c>
      <c r="G2393" s="1210"/>
      <c r="H2393" s="464" t="str">
        <f>IF($J2364="TC",0,IF($J2364="Nso",0,VLOOKUP($A2361,'Class-9'!$B$9:$GU$108,156,0)))</f>
        <v/>
      </c>
      <c r="I2393" s="1032" t="s">
        <v>73</v>
      </c>
      <c r="J2393" s="1033"/>
      <c r="K2393" s="1033"/>
      <c r="L2393" s="1033"/>
      <c r="M2393" s="1033"/>
      <c r="N2393" s="1033"/>
      <c r="O2393" s="1034"/>
    </row>
    <row r="2394" spans="1:15" ht="33.75" customHeight="1">
      <c r="A2394" s="1138"/>
      <c r="B2394" s="417" t="s">
        <v>200</v>
      </c>
      <c r="C2394" s="1046" t="s">
        <v>204</v>
      </c>
      <c r="D2394" s="1047"/>
      <c r="E2394" s="1048"/>
      <c r="F2394" s="1211" t="s">
        <v>205</v>
      </c>
      <c r="G2394" s="1212"/>
      <c r="H2394" s="465" t="s">
        <v>34</v>
      </c>
      <c r="I2394" s="1039" t="s">
        <v>74</v>
      </c>
      <c r="J2394" s="1033"/>
      <c r="K2394" s="1033"/>
      <c r="L2394" s="1033"/>
      <c r="M2394" s="1033"/>
      <c r="N2394" s="1033"/>
      <c r="O2394" s="1034"/>
    </row>
    <row r="2395" spans="1:15" ht="33.75" customHeight="1">
      <c r="A2395" s="1138"/>
      <c r="B2395" s="417" t="s">
        <v>200</v>
      </c>
      <c r="C2395" s="1049"/>
      <c r="D2395" s="1050"/>
      <c r="E2395" s="1051"/>
      <c r="F2395" s="1213" t="s">
        <v>206</v>
      </c>
      <c r="G2395" s="1214"/>
      <c r="H2395" s="466" t="s">
        <v>203</v>
      </c>
      <c r="I2395" s="1040" t="s">
        <v>75</v>
      </c>
      <c r="J2395" s="1041"/>
      <c r="K2395" s="1041"/>
      <c r="L2395" s="1041"/>
      <c r="M2395" s="1041"/>
      <c r="N2395" s="1041"/>
      <c r="O2395" s="1042"/>
    </row>
    <row r="2396" spans="1:15" ht="33.75" customHeight="1">
      <c r="A2396" s="1138"/>
      <c r="B2396" s="417" t="s">
        <v>200</v>
      </c>
      <c r="C2396" s="1049"/>
      <c r="D2396" s="1050"/>
      <c r="E2396" s="1051"/>
      <c r="F2396" s="1213" t="s">
        <v>210</v>
      </c>
      <c r="G2396" s="1214"/>
      <c r="H2396" s="466" t="s">
        <v>68</v>
      </c>
      <c r="I2396" s="1043"/>
      <c r="J2396" s="1044"/>
      <c r="K2396" s="1044"/>
      <c r="L2396" s="1044"/>
      <c r="M2396" s="1044"/>
      <c r="N2396" s="1044"/>
      <c r="O2396" s="1045"/>
    </row>
    <row r="2397" spans="1:15" ht="33.75" customHeight="1">
      <c r="A2397" s="1138"/>
      <c r="B2397" s="417" t="s">
        <v>200</v>
      </c>
      <c r="C2397" s="1049"/>
      <c r="D2397" s="1050"/>
      <c r="E2397" s="1051"/>
      <c r="F2397" s="1213" t="s">
        <v>211</v>
      </c>
      <c r="G2397" s="1214"/>
      <c r="H2397" s="466" t="s">
        <v>69</v>
      </c>
      <c r="I2397" s="1043"/>
      <c r="J2397" s="1044"/>
      <c r="K2397" s="1044"/>
      <c r="L2397" s="1044"/>
      <c r="M2397" s="1044"/>
      <c r="N2397" s="1044"/>
      <c r="O2397" s="1045"/>
    </row>
    <row r="2398" spans="1:15" ht="33.75" customHeight="1">
      <c r="A2398" s="1138"/>
      <c r="B2398" s="417" t="s">
        <v>200</v>
      </c>
      <c r="C2398" s="1049"/>
      <c r="D2398" s="1050"/>
      <c r="E2398" s="1051"/>
      <c r="F2398" s="1213" t="s">
        <v>120</v>
      </c>
      <c r="G2398" s="1214"/>
      <c r="H2398" s="466" t="s">
        <v>71</v>
      </c>
      <c r="I2398" s="1022" t="s">
        <v>93</v>
      </c>
      <c r="J2398" s="1023"/>
      <c r="K2398" s="1023"/>
      <c r="L2398" s="1023"/>
      <c r="M2398" s="1023"/>
      <c r="N2398" s="1023"/>
      <c r="O2398" s="1024"/>
    </row>
    <row r="2399" spans="1:15" ht="33.75" customHeight="1" thickBot="1">
      <c r="A2399" s="1138"/>
      <c r="B2399" s="418" t="s">
        <v>200</v>
      </c>
      <c r="C2399" s="1052"/>
      <c r="D2399" s="1053"/>
      <c r="E2399" s="1054"/>
      <c r="F2399" s="1215" t="s">
        <v>208</v>
      </c>
      <c r="G2399" s="1216"/>
      <c r="H2399" s="467" t="s">
        <v>70</v>
      </c>
      <c r="I2399" s="1025"/>
      <c r="J2399" s="1026"/>
      <c r="K2399" s="1026"/>
      <c r="L2399" s="1026"/>
      <c r="M2399" s="1026"/>
      <c r="N2399" s="1026"/>
      <c r="O2399" s="1027"/>
    </row>
    <row r="2400" spans="1:15" ht="121.5" customHeight="1" thickTop="1">
      <c r="A2400" s="437" t="s">
        <v>191</v>
      </c>
    </row>
    <row r="2401" spans="1:16" ht="24.75" customHeight="1" thickBot="1">
      <c r="A2401" s="471">
        <f>A2361+1</f>
        <v>61</v>
      </c>
      <c r="B2401" s="1137" t="s">
        <v>56</v>
      </c>
      <c r="C2401" s="1137"/>
      <c r="D2401" s="1137"/>
      <c r="E2401" s="1137"/>
      <c r="F2401" s="1137"/>
      <c r="G2401" s="1137"/>
      <c r="H2401" s="1137"/>
      <c r="I2401" s="1137"/>
      <c r="J2401" s="1137"/>
      <c r="K2401" s="1137"/>
      <c r="L2401" s="1137"/>
      <c r="M2401" s="1137"/>
      <c r="N2401" s="1137"/>
      <c r="O2401" s="1137"/>
    </row>
    <row r="2402" spans="1:16" s="430" customFormat="1" ht="66" customHeight="1" thickTop="1">
      <c r="A2402" s="1138"/>
      <c r="B2402" s="1139"/>
      <c r="C2402" s="1140"/>
      <c r="D2402" s="1225" t="str">
        <f>Master!$E$8</f>
        <v>Govt. Sr. Secondary School Raimalwada</v>
      </c>
      <c r="E2402" s="1226"/>
      <c r="F2402" s="1226"/>
      <c r="G2402" s="1226"/>
      <c r="H2402" s="1226"/>
      <c r="I2402" s="1226"/>
      <c r="J2402" s="1226"/>
      <c r="K2402" s="1226"/>
      <c r="L2402" s="1226"/>
      <c r="M2402" s="1226"/>
      <c r="N2402" s="1226"/>
      <c r="O2402" s="1227"/>
    </row>
    <row r="2403" spans="1:16" ht="26.25" customHeight="1" thickBot="1">
      <c r="A2403" s="1138"/>
      <c r="B2403" s="1141"/>
      <c r="C2403" s="1142"/>
      <c r="D2403" s="1146" t="str">
        <f>Master!$E$11</f>
        <v>P.S.-Bapini (Jodhpur)</v>
      </c>
      <c r="E2403" s="1147"/>
      <c r="F2403" s="1147"/>
      <c r="G2403" s="1147"/>
      <c r="H2403" s="1147"/>
      <c r="I2403" s="1147"/>
      <c r="J2403" s="1147"/>
      <c r="K2403" s="1147"/>
      <c r="L2403" s="1147"/>
      <c r="M2403" s="1147"/>
      <c r="N2403" s="1147"/>
      <c r="O2403" s="1148"/>
    </row>
    <row r="2404" spans="1:16" ht="21.75" customHeight="1">
      <c r="A2404" s="1138"/>
      <c r="B2404" s="262"/>
      <c r="C2404" s="1149" t="s">
        <v>183</v>
      </c>
      <c r="D2404" s="1150"/>
      <c r="E2404" s="1150"/>
      <c r="F2404" s="1150"/>
      <c r="G2404" s="1151"/>
      <c r="H2404" s="1158" t="s">
        <v>156</v>
      </c>
      <c r="I2404" s="1158"/>
      <c r="J2404" s="1161">
        <f>VLOOKUP($A2401,'Class-9'!$B$9:$K$108,6)</f>
        <v>0</v>
      </c>
      <c r="K2404" s="1162"/>
      <c r="L2404" s="1167" t="s">
        <v>76</v>
      </c>
      <c r="M2404" s="1168"/>
      <c r="N2404" s="1169" t="str">
        <f>Master!$E$14</f>
        <v>08151106901</v>
      </c>
      <c r="O2404" s="1170"/>
    </row>
    <row r="2405" spans="1:16" ht="21.75" customHeight="1">
      <c r="A2405" s="1138"/>
      <c r="B2405" s="37"/>
      <c r="C2405" s="1152"/>
      <c r="D2405" s="1153"/>
      <c r="E2405" s="1153"/>
      <c r="F2405" s="1153"/>
      <c r="G2405" s="1154"/>
      <c r="H2405" s="1159"/>
      <c r="I2405" s="1159"/>
      <c r="J2405" s="1163"/>
      <c r="K2405" s="1164"/>
      <c r="L2405" s="1171" t="s">
        <v>72</v>
      </c>
      <c r="M2405" s="1172"/>
      <c r="N2405" s="1172"/>
      <c r="O2405" s="1173"/>
      <c r="P2405" s="104" t="s">
        <v>191</v>
      </c>
    </row>
    <row r="2406" spans="1:16" ht="21.75" customHeight="1" thickBot="1">
      <c r="A2406" s="1138"/>
      <c r="B2406" s="37"/>
      <c r="C2406" s="1155"/>
      <c r="D2406" s="1156"/>
      <c r="E2406" s="1156"/>
      <c r="F2406" s="1156"/>
      <c r="G2406" s="1157"/>
      <c r="H2406" s="1160"/>
      <c r="I2406" s="1160"/>
      <c r="J2406" s="1165"/>
      <c r="K2406" s="1166"/>
      <c r="L2406" s="1174" t="s">
        <v>57</v>
      </c>
      <c r="M2406" s="1175"/>
      <c r="N2406" s="1176" t="str">
        <f>Master!$E$6</f>
        <v>2021-22</v>
      </c>
      <c r="O2406" s="1177"/>
    </row>
    <row r="2407" spans="1:16" ht="33.75" customHeight="1">
      <c r="A2407" s="1138"/>
      <c r="B2407" s="417" t="s">
        <v>200</v>
      </c>
      <c r="C2407" s="1228" t="s">
        <v>22</v>
      </c>
      <c r="D2407" s="1229"/>
      <c r="E2407" s="1229"/>
      <c r="F2407" s="1230"/>
      <c r="G2407" s="438" t="s">
        <v>181</v>
      </c>
      <c r="H2407" s="1231">
        <f>VLOOKUP($A2401,'Class-9'!$B$9:$FL$108,4,0)</f>
        <v>0</v>
      </c>
      <c r="I2407" s="1231"/>
      <c r="J2407" s="1231"/>
      <c r="K2407" s="1231"/>
      <c r="L2407" s="1231"/>
      <c r="M2407" s="1231"/>
      <c r="N2407" s="1231"/>
      <c r="O2407" s="1232"/>
    </row>
    <row r="2408" spans="1:16" ht="33.75" customHeight="1">
      <c r="A2408" s="1138"/>
      <c r="B2408" s="417" t="s">
        <v>200</v>
      </c>
      <c r="C2408" s="1233" t="s">
        <v>24</v>
      </c>
      <c r="D2408" s="1234"/>
      <c r="E2408" s="1234"/>
      <c r="F2408" s="1235"/>
      <c r="G2408" s="439" t="s">
        <v>181</v>
      </c>
      <c r="H2408" s="1236">
        <f>VLOOKUP($A2401,'Class-9'!$B$9:$FL$108,7,0)</f>
        <v>0</v>
      </c>
      <c r="I2408" s="1236"/>
      <c r="J2408" s="1236"/>
      <c r="K2408" s="1236"/>
      <c r="L2408" s="1236"/>
      <c r="M2408" s="1236"/>
      <c r="N2408" s="1236"/>
      <c r="O2408" s="1237"/>
    </row>
    <row r="2409" spans="1:16" ht="33.75" customHeight="1">
      <c r="A2409" s="1138"/>
      <c r="B2409" s="417" t="s">
        <v>200</v>
      </c>
      <c r="C2409" s="1233" t="s">
        <v>25</v>
      </c>
      <c r="D2409" s="1234"/>
      <c r="E2409" s="1234"/>
      <c r="F2409" s="1235"/>
      <c r="G2409" s="439" t="s">
        <v>181</v>
      </c>
      <c r="H2409" s="1236">
        <f>VLOOKUP($A2401,'Class-9'!$B$9:$FL$108,8,0)</f>
        <v>0</v>
      </c>
      <c r="I2409" s="1236"/>
      <c r="J2409" s="1236"/>
      <c r="K2409" s="1236"/>
      <c r="L2409" s="1236"/>
      <c r="M2409" s="1236"/>
      <c r="N2409" s="1236"/>
      <c r="O2409" s="1237"/>
    </row>
    <row r="2410" spans="1:16" ht="33.75" customHeight="1">
      <c r="A2410" s="1138"/>
      <c r="B2410" s="417" t="s">
        <v>200</v>
      </c>
      <c r="C2410" s="1233" t="s">
        <v>58</v>
      </c>
      <c r="D2410" s="1234"/>
      <c r="E2410" s="1234"/>
      <c r="F2410" s="1235"/>
      <c r="G2410" s="439" t="s">
        <v>181</v>
      </c>
      <c r="H2410" s="1236">
        <f>VLOOKUP($A2401,'Class-9'!$B$9:$FL$108,9,0)</f>
        <v>0</v>
      </c>
      <c r="I2410" s="1236"/>
      <c r="J2410" s="1236"/>
      <c r="K2410" s="1236"/>
      <c r="L2410" s="1236"/>
      <c r="M2410" s="1236"/>
      <c r="N2410" s="1236"/>
      <c r="O2410" s="1237"/>
    </row>
    <row r="2411" spans="1:16" ht="33.75" customHeight="1">
      <c r="A2411" s="1138"/>
      <c r="B2411" s="417" t="s">
        <v>200</v>
      </c>
      <c r="C2411" s="1233" t="s">
        <v>59</v>
      </c>
      <c r="D2411" s="1234"/>
      <c r="E2411" s="1234"/>
      <c r="F2411" s="1235"/>
      <c r="G2411" s="439" t="s">
        <v>181</v>
      </c>
      <c r="H2411" s="1238" t="str">
        <f>CONCATENATE('Class-9'!$G$4,'Class-9'!$J$4)</f>
        <v>9(A)</v>
      </c>
      <c r="I2411" s="1236"/>
      <c r="J2411" s="1236"/>
      <c r="K2411" s="1236"/>
      <c r="L2411" s="1236"/>
      <c r="M2411" s="1236"/>
      <c r="N2411" s="1236"/>
      <c r="O2411" s="1237"/>
    </row>
    <row r="2412" spans="1:16" ht="33.75" customHeight="1" thickBot="1">
      <c r="A2412" s="1138"/>
      <c r="B2412" s="417" t="s">
        <v>200</v>
      </c>
      <c r="C2412" s="1239" t="s">
        <v>27</v>
      </c>
      <c r="D2412" s="1240"/>
      <c r="E2412" s="1240"/>
      <c r="F2412" s="1241"/>
      <c r="G2412" s="440" t="s">
        <v>181</v>
      </c>
      <c r="H2412" s="1242">
        <f>VLOOKUP($A2401,'Class-9'!$B$9:$FL$108,10,0)</f>
        <v>0</v>
      </c>
      <c r="I2412" s="1242"/>
      <c r="J2412" s="1242"/>
      <c r="K2412" s="1242"/>
      <c r="L2412" s="1242"/>
      <c r="M2412" s="1242"/>
      <c r="N2412" s="1242"/>
      <c r="O2412" s="1243"/>
    </row>
    <row r="2413" spans="1:16" ht="33.75" customHeight="1">
      <c r="A2413" s="1138"/>
      <c r="B2413" s="417" t="s">
        <v>200</v>
      </c>
      <c r="C2413" s="1244" t="s">
        <v>60</v>
      </c>
      <c r="D2413" s="1245"/>
      <c r="E2413" s="1248" t="s">
        <v>81</v>
      </c>
      <c r="F2413" s="1248" t="s">
        <v>82</v>
      </c>
      <c r="G2413" s="1250" t="s">
        <v>32</v>
      </c>
      <c r="H2413" s="1252" t="s">
        <v>61</v>
      </c>
      <c r="I2413" s="1252"/>
      <c r="J2413" s="1253"/>
      <c r="K2413" s="1254" t="s">
        <v>97</v>
      </c>
      <c r="L2413" s="1255"/>
      <c r="M2413" s="1256"/>
      <c r="N2413" s="1248" t="s">
        <v>88</v>
      </c>
      <c r="O2413" s="1218" t="s">
        <v>118</v>
      </c>
    </row>
    <row r="2414" spans="1:16" ht="33.75" customHeight="1">
      <c r="A2414" s="1138"/>
      <c r="B2414" s="417" t="s">
        <v>200</v>
      </c>
      <c r="C2414" s="1246"/>
      <c r="D2414" s="1247"/>
      <c r="E2414" s="1249"/>
      <c r="F2414" s="1249"/>
      <c r="G2414" s="1251"/>
      <c r="H2414" s="468" t="s">
        <v>31</v>
      </c>
      <c r="I2414" s="470" t="s">
        <v>194</v>
      </c>
      <c r="J2414" s="469" t="s">
        <v>32</v>
      </c>
      <c r="K2414" s="468" t="s">
        <v>31</v>
      </c>
      <c r="L2414" s="470" t="s">
        <v>194</v>
      </c>
      <c r="M2414" s="469" t="s">
        <v>32</v>
      </c>
      <c r="N2414" s="1249"/>
      <c r="O2414" s="1219"/>
    </row>
    <row r="2415" spans="1:16" ht="48" customHeight="1" thickBot="1">
      <c r="A2415" s="1138"/>
      <c r="B2415" s="417" t="s">
        <v>200</v>
      </c>
      <c r="C2415" s="1102" t="s">
        <v>62</v>
      </c>
      <c r="D2415" s="1103"/>
      <c r="E2415" s="441">
        <f>'Class-9'!$L$7</f>
        <v>10</v>
      </c>
      <c r="F2415" s="441">
        <f>'Class-9'!$M$7</f>
        <v>10</v>
      </c>
      <c r="G2415" s="442">
        <f>SUM(E2415:F2415)</f>
        <v>20</v>
      </c>
      <c r="H2415" s="441">
        <f>'Class-9'!$O$7</f>
        <v>24</v>
      </c>
      <c r="I2415" s="441">
        <f>'Class-9'!$P$7</f>
        <v>6</v>
      </c>
      <c r="J2415" s="442">
        <f>SUM(H2415:I2415)</f>
        <v>30</v>
      </c>
      <c r="K2415" s="441">
        <f>'Class-9'!$R$7</f>
        <v>40</v>
      </c>
      <c r="L2415" s="441">
        <f>'Class-9'!$S$7</f>
        <v>10</v>
      </c>
      <c r="M2415" s="442">
        <f>SUM(K2415:L2415)</f>
        <v>50</v>
      </c>
      <c r="N2415" s="441">
        <f>SUM(G2415,J2415,M2415)</f>
        <v>100</v>
      </c>
      <c r="O2415" s="1220"/>
    </row>
    <row r="2416" spans="1:16" ht="48" customHeight="1">
      <c r="A2416" s="1138"/>
      <c r="B2416" s="417" t="s">
        <v>200</v>
      </c>
      <c r="C2416" s="1104" t="str">
        <f>'Class-9'!$L$3</f>
        <v>HINDI</v>
      </c>
      <c r="D2416" s="1105"/>
      <c r="E2416" s="443">
        <f>IF($J2404="TC",0,IF($J2404="Nso",0,VLOOKUP($A2401,'Class-9'!$B$9:$FL$108,11,0)))</f>
        <v>0</v>
      </c>
      <c r="F2416" s="443">
        <f>IF($J2404="TC",0,IF($J2404="Nso",0,VLOOKUP($A2401,'Class-9'!$B$9:$FL$108,12,0)))</f>
        <v>0</v>
      </c>
      <c r="G2416" s="444">
        <f t="shared" ref="G2416:G2423" si="240">SUM(E2416:F2416)</f>
        <v>0</v>
      </c>
      <c r="H2416" s="443">
        <f>IF($J2404="TC",0,IF($J2404="Nso",0,VLOOKUP($A2401,'Class-9'!$B$9:$FL$108,14,0)))</f>
        <v>0</v>
      </c>
      <c r="I2416" s="443">
        <f>IF($J2404="TC",0,IF($J2404="Nso",0,VLOOKUP($A2401,'Class-9'!$B$9:$FL$108,15,0)))</f>
        <v>0</v>
      </c>
      <c r="J2416" s="444">
        <f t="shared" ref="J2416:J2423" si="241">SUM(H2416:I2416)</f>
        <v>0</v>
      </c>
      <c r="K2416" s="443">
        <f>IF($J2404="TC",0,IF($J2404="Nso",0,VLOOKUP($A2401,'Class-9'!$B$9:$FL$108,17,0)))</f>
        <v>0</v>
      </c>
      <c r="L2416" s="443">
        <f>IF($J2404="Nso",0,VLOOKUP($A2401,'Class-9'!$B$9:$FL$108,18,0))</f>
        <v>0</v>
      </c>
      <c r="M2416" s="444">
        <f t="shared" ref="M2416:M2423" si="242">SUM(K2416:L2416)</f>
        <v>0</v>
      </c>
      <c r="N2416" s="443">
        <f t="shared" ref="N2416:N2423" si="243">SUM(G2416,J2416,M2416)</f>
        <v>0</v>
      </c>
      <c r="O2416" s="457" t="str">
        <f>IF($J2404="TC",0,IF($J2404="Nso",0,VLOOKUP($A2401,'Class-9'!$B$9:$FL$108,24,0)))</f>
        <v/>
      </c>
    </row>
    <row r="2417" spans="1:15" ht="48" customHeight="1" thickBot="1">
      <c r="A2417" s="1138"/>
      <c r="B2417" s="417" t="s">
        <v>200</v>
      </c>
      <c r="C2417" s="1106" t="str">
        <f>'Class-9'!$Z$3</f>
        <v>ENGLISH</v>
      </c>
      <c r="D2417" s="1107"/>
      <c r="E2417" s="445">
        <f>IF($J2404="TC",0,IF($J2404="Nso",0,VLOOKUP($A2401,'Class-9'!$B$9:$FL$108,25,0)))</f>
        <v>0</v>
      </c>
      <c r="F2417" s="445">
        <f>IF($J2404="TC",0,IF($J2404="Nso",0,VLOOKUP($A2401,'Class-9'!$B$9:$FL$108,26,0)))</f>
        <v>0</v>
      </c>
      <c r="G2417" s="446">
        <f t="shared" si="240"/>
        <v>0</v>
      </c>
      <c r="H2417" s="447">
        <f>IF($J2404="TC",0,IF($J2404="Nso",0,VLOOKUP($A2401,'Class-9'!$B$9:$FL$108,28,0)))</f>
        <v>0</v>
      </c>
      <c r="I2417" s="445">
        <f>IF($J2404="TC",0,IF($J2404="Nso",0,VLOOKUP($A2401,'Class-9'!$B$9:$FL$108,29,0)))</f>
        <v>0</v>
      </c>
      <c r="J2417" s="446">
        <f t="shared" si="241"/>
        <v>0</v>
      </c>
      <c r="K2417" s="445">
        <f>IF($J2404="TC",0,IF($J2404="Nso",0,VLOOKUP($A2401,'Class-9'!$B$9:$FL$108,31,0)))</f>
        <v>0</v>
      </c>
      <c r="L2417" s="445">
        <f>IF($J2404="Nso",0,VLOOKUP($A2401,'Class-9'!$B$9:$FL$108,32,0))</f>
        <v>0</v>
      </c>
      <c r="M2417" s="446">
        <f t="shared" si="242"/>
        <v>0</v>
      </c>
      <c r="N2417" s="445">
        <f t="shared" si="243"/>
        <v>0</v>
      </c>
      <c r="O2417" s="458" t="str">
        <f>IF($J2404="TC",0,IF($J2404="Nso",0,VLOOKUP($A2401,'Class-9'!$B$9:$FL$108,38,0)))</f>
        <v/>
      </c>
    </row>
    <row r="2418" spans="1:15" ht="48" customHeight="1" thickBot="1">
      <c r="A2418" s="1138"/>
      <c r="B2418" s="417" t="s">
        <v>200</v>
      </c>
      <c r="C2418" s="1108" t="s">
        <v>62</v>
      </c>
      <c r="D2418" s="1109"/>
      <c r="E2418" s="448">
        <f>'Class-9'!$AN$7</f>
        <v>20</v>
      </c>
      <c r="F2418" s="448">
        <f>'Class-9'!$AO$7</f>
        <v>20</v>
      </c>
      <c r="G2418" s="449">
        <f t="shared" si="240"/>
        <v>40</v>
      </c>
      <c r="H2418" s="448">
        <f>'Class-9'!$AQ$7</f>
        <v>48</v>
      </c>
      <c r="I2418" s="448">
        <f>'Class-9'!$AR$7</f>
        <v>12</v>
      </c>
      <c r="J2418" s="449">
        <f t="shared" si="241"/>
        <v>60</v>
      </c>
      <c r="K2418" s="448">
        <f>'Class-9'!$AT$7</f>
        <v>80</v>
      </c>
      <c r="L2418" s="448">
        <f>'Class-9'!$AU$7</f>
        <v>20</v>
      </c>
      <c r="M2418" s="449">
        <f t="shared" si="242"/>
        <v>100</v>
      </c>
      <c r="N2418" s="448">
        <f t="shared" si="243"/>
        <v>200</v>
      </c>
      <c r="O2418" s="427" t="s">
        <v>201</v>
      </c>
    </row>
    <row r="2419" spans="1:15" ht="48" customHeight="1">
      <c r="A2419" s="1138"/>
      <c r="B2419" s="417" t="s">
        <v>200</v>
      </c>
      <c r="C2419" s="1110" t="str">
        <f>'Class-9'!$AN$3</f>
        <v>SANSKRIT-I</v>
      </c>
      <c r="D2419" s="1111"/>
      <c r="E2419" s="443">
        <f>IF($J2404="TC",0,IF($J2404="Nso",0,VLOOKUP($A2401,'Class-9'!$B$9:$FL$108,39,0)))</f>
        <v>0</v>
      </c>
      <c r="F2419" s="443">
        <f>IF($J2404="TC",0,IF($J2404="TC",0,IF($J2404="Nso",0,VLOOKUP($A2401,'Class-9'!$B$9:$FL$108,40,0))))</f>
        <v>0</v>
      </c>
      <c r="G2419" s="450">
        <f t="shared" si="240"/>
        <v>0</v>
      </c>
      <c r="H2419" s="451">
        <f>IF($J2404="TC",0,IF($J2404="Nso",0,VLOOKUP($A2401,'Class-9'!$B$9:$FL$108,42,0)))</f>
        <v>0</v>
      </c>
      <c r="I2419" s="443">
        <f>IF($J2404="TC",0,IF($J2404="Nso",0,VLOOKUP($A2401,'Class-9'!$B$9:$FL$108,43,0)))</f>
        <v>0</v>
      </c>
      <c r="J2419" s="450">
        <f t="shared" si="241"/>
        <v>0</v>
      </c>
      <c r="K2419" s="443">
        <f>IF($J2404="TC",0,IF($J2404="Nso",0,VLOOKUP($A2401,'Class-9'!$B$9:$FL$108,45,0)))</f>
        <v>0</v>
      </c>
      <c r="L2419" s="443">
        <f>IF($J2404="Nso",0,VLOOKUP($A2401,'Class-9'!$B$9:$FL$108,46,0))</f>
        <v>0</v>
      </c>
      <c r="M2419" s="450">
        <f t="shared" si="242"/>
        <v>0</v>
      </c>
      <c r="N2419" s="443">
        <f t="shared" si="243"/>
        <v>0</v>
      </c>
      <c r="O2419" s="457" t="str">
        <f>IF($J2404="TC",0,IF($J2404="Nso",0,VLOOKUP($A2401,'Class-9'!$B$9:$FL$108,52,0)))</f>
        <v/>
      </c>
    </row>
    <row r="2420" spans="1:15" ht="48" customHeight="1">
      <c r="A2420" s="1138"/>
      <c r="B2420" s="417" t="s">
        <v>200</v>
      </c>
      <c r="C2420" s="1112" t="str">
        <f>'Class-9'!$BB$3</f>
        <v>SANSKRIT-II</v>
      </c>
      <c r="D2420" s="1113"/>
      <c r="E2420" s="443">
        <f>IF($J2404="TC",0,IF($J2404="Nso",0,VLOOKUP($A2401,'Class-9'!$B$9:$FL$108,53,0)))</f>
        <v>0</v>
      </c>
      <c r="F2420" s="443">
        <f>IF($J2404="TC",0,IF($J2404="Nso",0,VLOOKUP($A2401,'Class-9'!$B$9:$FL$108,54,0)))</f>
        <v>0</v>
      </c>
      <c r="G2420" s="452">
        <f t="shared" si="240"/>
        <v>0</v>
      </c>
      <c r="H2420" s="453">
        <f>IF($J2404="TC",0,IF($J2404="Nso",0,VLOOKUP($A2401,'Class-9'!$B$9:$FL$108,56,0)))</f>
        <v>0</v>
      </c>
      <c r="I2420" s="443">
        <f>IF($J2404="TC",0,IF($J2404="Nso",0,VLOOKUP($A2401,'Class-9'!$B$9:$FL$108,57,0)))</f>
        <v>0</v>
      </c>
      <c r="J2420" s="452">
        <f t="shared" si="241"/>
        <v>0</v>
      </c>
      <c r="K2420" s="443">
        <f>IF($J2404="TC",0,IF($J2404="Nso",0,VLOOKUP($A2401,'Class-9'!$B$9:$FL$108,59,0)))</f>
        <v>0</v>
      </c>
      <c r="L2420" s="443">
        <f>IF($J2404="Nso",0,VLOOKUP($A2401,'Class-9'!$B$9:$FL$108,60,0))</f>
        <v>0</v>
      </c>
      <c r="M2420" s="452">
        <f t="shared" si="242"/>
        <v>0</v>
      </c>
      <c r="N2420" s="443">
        <f t="shared" si="243"/>
        <v>0</v>
      </c>
      <c r="O2420" s="457" t="str">
        <f>IF($J2404="TC",0,IF($J2404="Nso",0,VLOOKUP($A2401,'Class-9'!$B$9:$FL$108,66,0)))</f>
        <v/>
      </c>
    </row>
    <row r="2421" spans="1:15" ht="48" customHeight="1">
      <c r="A2421" s="1138"/>
      <c r="B2421" s="417" t="s">
        <v>200</v>
      </c>
      <c r="C2421" s="1112" t="str">
        <f>'Class-9'!$BP$3</f>
        <v>MATHEMATICS</v>
      </c>
      <c r="D2421" s="1113"/>
      <c r="E2421" s="443">
        <f>IF($J2404="TC",0,IF($J2404="Nso",0,VLOOKUP($A2401,'Class-9'!$B$9:$FL$108,67,0)))</f>
        <v>0</v>
      </c>
      <c r="F2421" s="443">
        <f>IF($J2404="TC",0,IF($J2404="Nso",0,VLOOKUP($A2401,'Class-9'!$B$9:$FL$108,68,0)))</f>
        <v>0</v>
      </c>
      <c r="G2421" s="452">
        <f t="shared" si="240"/>
        <v>0</v>
      </c>
      <c r="H2421" s="453">
        <f>IF($J2404="TC",0,IF($J2404="Nso",0,VLOOKUP($A2401,'Class-9'!$B$9:$FL$108,70,0)))</f>
        <v>0</v>
      </c>
      <c r="I2421" s="443">
        <f>IF($J2404="TC",0,IF($J2404="Nso",0,VLOOKUP($A2401,'Class-9'!$B$9:$FL$108,71,0)))</f>
        <v>0</v>
      </c>
      <c r="J2421" s="452">
        <f t="shared" si="241"/>
        <v>0</v>
      </c>
      <c r="K2421" s="443">
        <f>IF($J2404="TC",0,IF($J2404="Nso",0,VLOOKUP($A2401,'Class-9'!$B$9:$FL$108,73,0)))</f>
        <v>0</v>
      </c>
      <c r="L2421" s="443">
        <f>IF($J2404="Nso",0,VLOOKUP($A2401,'Class-9'!$B$9:$FL$108,74,0))</f>
        <v>0</v>
      </c>
      <c r="M2421" s="452">
        <f t="shared" si="242"/>
        <v>0</v>
      </c>
      <c r="N2421" s="443">
        <f t="shared" si="243"/>
        <v>0</v>
      </c>
      <c r="O2421" s="457" t="str">
        <f>IF($J2404="TC",0,IF($J2404="Nso",0,VLOOKUP($A2401,'Class-9'!$B$9:$FL$108,80,0)))</f>
        <v/>
      </c>
    </row>
    <row r="2422" spans="1:15" ht="48" customHeight="1">
      <c r="A2422" s="1138"/>
      <c r="B2422" s="417" t="s">
        <v>200</v>
      </c>
      <c r="C2422" s="1114" t="str">
        <f>'Class-9'!$CD$3</f>
        <v>SCIENCE</v>
      </c>
      <c r="D2422" s="1115"/>
      <c r="E2422" s="454">
        <f>IF($J2404="TC",0,IF($J2404="Nso",0,VLOOKUP($A2401,'Class-9'!$B$9:$FL$108,81,0)))</f>
        <v>0</v>
      </c>
      <c r="F2422" s="454">
        <f>IF($J2404="TC",0,IF($J2404="Nso",0,VLOOKUP($A2401,'Class-9'!$B$9:$FL$108,82,0)))</f>
        <v>0</v>
      </c>
      <c r="G2422" s="455">
        <f t="shared" si="240"/>
        <v>0</v>
      </c>
      <c r="H2422" s="456">
        <f>IF($J2404="TC",0,IF($J2404="Nso",0,VLOOKUP($A2401,'Class-9'!$B$9:$FL$108,84,0)))</f>
        <v>0</v>
      </c>
      <c r="I2422" s="454">
        <f>IF($J2404="TC",0,IF($J2404="Nso",0,VLOOKUP($A2401,'Class-9'!$B$9:$FL$108,85,0)))</f>
        <v>0</v>
      </c>
      <c r="J2422" s="455">
        <f t="shared" si="241"/>
        <v>0</v>
      </c>
      <c r="K2422" s="454">
        <f>IF($J2404="TC",0,IF($J2404="Nso",0,VLOOKUP($A2401,'Class-9'!$B$9:$FL$108,87,0)))</f>
        <v>0</v>
      </c>
      <c r="L2422" s="454">
        <f>IF($J2404="Nso",0,VLOOKUP($A2401,'Class-9'!$B$9:$FL$108,88,0))</f>
        <v>0</v>
      </c>
      <c r="M2422" s="455">
        <f t="shared" si="242"/>
        <v>0</v>
      </c>
      <c r="N2422" s="454">
        <f t="shared" si="243"/>
        <v>0</v>
      </c>
      <c r="O2422" s="459" t="str">
        <f>IF($J2404="TC",0,IF($J2404="Nso",0,VLOOKUP($A2401,'Class-9'!$B$9:$FL$108,94,0)))</f>
        <v/>
      </c>
    </row>
    <row r="2423" spans="1:15" ht="48" customHeight="1" thickBot="1">
      <c r="A2423" s="1138"/>
      <c r="B2423" s="417" t="s">
        <v>200</v>
      </c>
      <c r="C2423" s="1114" t="str">
        <f>'Class-9'!$CR$3</f>
        <v>SOCIAL SCIENCE</v>
      </c>
      <c r="D2423" s="1115"/>
      <c r="E2423" s="454">
        <f>IF($J2405="TC",0,IF($J2404="Nso",0,VLOOKUP($A2401,'Class-9'!$B$9:$FL$108,95,0)))</f>
        <v>0</v>
      </c>
      <c r="F2423" s="454">
        <f>IF($J2405="TC",0,IF($J2404="Nso",0,VLOOKUP($A2401,'Class-9'!$B$9:$FL$108,96,0)))</f>
        <v>0</v>
      </c>
      <c r="G2423" s="455">
        <f t="shared" si="240"/>
        <v>0</v>
      </c>
      <c r="H2423" s="456">
        <f>IF($J2405="TC",0,IF($J2404="Nso",0,VLOOKUP($A2401,'Class-9'!$B$9:$FL$108,98,0)))</f>
        <v>0</v>
      </c>
      <c r="I2423" s="454">
        <f>IF($J2405="TC",0,IF($J2404="Nso",0,VLOOKUP($A2401,'Class-9'!$B$9:$FL$108,99,0)))</f>
        <v>0</v>
      </c>
      <c r="J2423" s="455">
        <f t="shared" si="241"/>
        <v>0</v>
      </c>
      <c r="K2423" s="454">
        <f>IF($J2405="TC",0,IF($J2404="Nso",0,VLOOKUP($A2401,'Class-9'!$B$9:$FL$108,101,0)))</f>
        <v>0</v>
      </c>
      <c r="L2423" s="454">
        <f>IF($J2405="Nso",0,VLOOKUP($A2401,'Class-9'!$B$9:$FL$108,102,0))</f>
        <v>0</v>
      </c>
      <c r="M2423" s="455">
        <f t="shared" si="242"/>
        <v>0</v>
      </c>
      <c r="N2423" s="454">
        <f t="shared" si="243"/>
        <v>0</v>
      </c>
      <c r="O2423" s="459" t="str">
        <f>IF($J2405="TC",0,IF($J2404="Nso",0,VLOOKUP($A2401,'Class-9'!$B$9:$FL$108,108,0)))</f>
        <v/>
      </c>
    </row>
    <row r="2424" spans="1:15" ht="33.75" customHeight="1">
      <c r="A2424" s="1138"/>
      <c r="B2424" s="417" t="s">
        <v>200</v>
      </c>
      <c r="C2424" s="1116" t="s">
        <v>89</v>
      </c>
      <c r="D2424" s="1117"/>
      <c r="E2424" s="1118"/>
      <c r="F2424" s="1122" t="s">
        <v>90</v>
      </c>
      <c r="G2424" s="1123"/>
      <c r="H2424" s="1124" t="s">
        <v>91</v>
      </c>
      <c r="I2424" s="1125"/>
      <c r="J2424" s="1126" t="s">
        <v>47</v>
      </c>
      <c r="K2424" s="1127"/>
      <c r="L2424" s="415" t="s">
        <v>111</v>
      </c>
      <c r="M2424" s="1221" t="s">
        <v>45</v>
      </c>
      <c r="N2424" s="1222"/>
      <c r="O2424" s="416" t="s">
        <v>49</v>
      </c>
    </row>
    <row r="2425" spans="1:15" ht="33.75" customHeight="1" thickBot="1">
      <c r="A2425" s="1138"/>
      <c r="B2425" s="417" t="s">
        <v>200</v>
      </c>
      <c r="C2425" s="1119"/>
      <c r="D2425" s="1120"/>
      <c r="E2425" s="1121"/>
      <c r="F2425" s="1130">
        <f>IF($J2404="TC",0,IF($J2404="Nso",0,VLOOKUP($A2401,'Class-9'!$B$9:$FL$108,160,0)))</f>
        <v>0</v>
      </c>
      <c r="G2425" s="1131"/>
      <c r="H2425" s="1130">
        <f>IF($J2404="TC",0,IF($J2404="Nso",0,VLOOKUP($A2401,'Class-9'!$B$9:$FL$108,161,0)))</f>
        <v>0</v>
      </c>
      <c r="I2425" s="1131"/>
      <c r="J2425" s="1132">
        <f>IF($J2404="TC",0,IF($J2404="Nso",0,VLOOKUP($A2401,'Class-9'!$B$9:$FL$108,162,0)))</f>
        <v>0</v>
      </c>
      <c r="K2425" s="1133"/>
      <c r="L2425" s="259" t="str">
        <f>IF($J2404="TC",0,IF($J2404="Nso",0,VLOOKUP($A2401,'Class-9'!$B$9:$FL$108,163,0)))</f>
        <v/>
      </c>
      <c r="M2425" s="1223" t="str">
        <f>IF($J2404="TC","TC",IF($J2404="Nso","NSO",VLOOKUP($A2401,'Class-9'!$B$9:$FL$108,164,0)))</f>
        <v/>
      </c>
      <c r="N2425" s="1224"/>
      <c r="O2425" s="462" t="str">
        <f>IF($J2404="Nso",0,VLOOKUP($A2401,'Class-9'!$B$9:$FL$108,166,0))</f>
        <v/>
      </c>
    </row>
    <row r="2426" spans="1:15" ht="33.75" customHeight="1">
      <c r="A2426" s="1138"/>
      <c r="B2426" s="417" t="s">
        <v>200</v>
      </c>
      <c r="C2426" s="1061" t="s">
        <v>64</v>
      </c>
      <c r="D2426" s="1062"/>
      <c r="E2426" s="1062"/>
      <c r="F2426" s="1062"/>
      <c r="G2426" s="1062"/>
      <c r="H2426" s="1063"/>
      <c r="I2426" s="1064" t="s">
        <v>65</v>
      </c>
      <c r="J2426" s="1065"/>
      <c r="K2426" s="1065"/>
      <c r="L2426" s="460">
        <f>VLOOKUP($A2401,'Class-9'!$B$9:$FL$108,157,0)</f>
        <v>0</v>
      </c>
      <c r="M2426" s="1066" t="s">
        <v>121</v>
      </c>
      <c r="N2426" s="1067"/>
      <c r="O2426" s="1068"/>
    </row>
    <row r="2427" spans="1:15" ht="33.75" customHeight="1" thickBot="1">
      <c r="A2427" s="1138"/>
      <c r="B2427" s="417" t="s">
        <v>200</v>
      </c>
      <c r="C2427" s="1069" t="s">
        <v>60</v>
      </c>
      <c r="D2427" s="1070"/>
      <c r="E2427" s="1070"/>
      <c r="F2427" s="1071" t="s">
        <v>192</v>
      </c>
      <c r="G2427" s="1071"/>
      <c r="H2427" s="260" t="s">
        <v>53</v>
      </c>
      <c r="I2427" s="1072" t="s">
        <v>66</v>
      </c>
      <c r="J2427" s="1073"/>
      <c r="K2427" s="1073"/>
      <c r="L2427" s="461">
        <f>VLOOKUP($A2401,'Class-9'!$B$9:$FL$108,158,0)</f>
        <v>0</v>
      </c>
      <c r="M2427" s="1074" t="str">
        <f>IF($J2404="TC",0,IF($J2404="Nso",0,VLOOKUP($A2401,'Class-9'!$B$9:$FL$108,159,0)))</f>
        <v/>
      </c>
      <c r="N2427" s="1075"/>
      <c r="O2427" s="1076"/>
    </row>
    <row r="2428" spans="1:15" ht="33.75" customHeight="1">
      <c r="A2428" s="1138"/>
      <c r="B2428" s="417" t="s">
        <v>200</v>
      </c>
      <c r="C2428" s="1069"/>
      <c r="D2428" s="1070"/>
      <c r="E2428" s="1070"/>
      <c r="F2428" s="1071"/>
      <c r="G2428" s="1071"/>
      <c r="H2428" s="261" t="s">
        <v>119</v>
      </c>
      <c r="I2428" s="1077" t="s">
        <v>67</v>
      </c>
      <c r="J2428" s="1078"/>
      <c r="K2428" s="1078"/>
      <c r="L2428" s="1079">
        <f>IF($J2404="TC","Transferred",IF($J2404="Nso","NameSeparated",VLOOKUP($A2401,'Class-9'!$B$9:$FL$108,167,0)))</f>
        <v>0</v>
      </c>
      <c r="M2428" s="1079"/>
      <c r="N2428" s="1079"/>
      <c r="O2428" s="1080"/>
    </row>
    <row r="2429" spans="1:15" ht="33.75" customHeight="1">
      <c r="A2429" s="1138"/>
      <c r="B2429" s="417" t="s">
        <v>200</v>
      </c>
      <c r="C2429" s="1081" t="str">
        <f>'Class-9'!$DF$3</f>
        <v>Foundation Of Information Tech.</v>
      </c>
      <c r="D2429" s="1082"/>
      <c r="E2429" s="1083"/>
      <c r="F2429" s="1217" t="str">
        <f>IF($J2404="TC",0,IF($J2404="Nso",0,VLOOKUP($A2401,'Class-9'!$B$9:$GP$108,185,0)))</f>
        <v>0/200</v>
      </c>
      <c r="G2429" s="1217"/>
      <c r="H2429" s="463" t="str">
        <f>IF($J2404="TC",0,IF($J2404="Nso",0,VLOOKUP($A2401,'Class-9'!$B$9:$GP$108,120,0)))</f>
        <v/>
      </c>
      <c r="I2429" s="1085" t="s">
        <v>79</v>
      </c>
      <c r="J2429" s="1086"/>
      <c r="K2429" s="1086"/>
      <c r="L2429" s="1087">
        <f>'Class-9'!$T$2</f>
        <v>44676</v>
      </c>
      <c r="M2429" s="1088"/>
      <c r="N2429" s="1088"/>
      <c r="O2429" s="1089"/>
    </row>
    <row r="2430" spans="1:15" ht="33.75" customHeight="1">
      <c r="A2430" s="1138"/>
      <c r="B2430" s="417" t="s">
        <v>200</v>
      </c>
      <c r="C2430" s="1090" t="str">
        <f>'Class-9'!$DR$3</f>
        <v>Health &amp; Phy. Edu.</v>
      </c>
      <c r="D2430" s="1084"/>
      <c r="E2430" s="1084"/>
      <c r="F2430" s="1207" t="str">
        <f>IF($J2404="TC",0,IF($J2404="Nso",0,VLOOKUP($A2401,'Class-9'!$B$9:$GP$108,189,0)))</f>
        <v>0/200</v>
      </c>
      <c r="G2430" s="1208"/>
      <c r="H2430" s="463" t="str">
        <f>IF($J2404="TC",0,IF($J2404="Nso",0,VLOOKUP($A2401,'Class-9'!$B$9:$GP$108,132,0)))</f>
        <v/>
      </c>
      <c r="I2430" s="1091"/>
      <c r="J2430" s="1092"/>
      <c r="K2430" s="1092"/>
      <c r="L2430" s="1092"/>
      <c r="M2430" s="1092"/>
      <c r="N2430" s="1092"/>
      <c r="O2430" s="1093"/>
    </row>
    <row r="2431" spans="1:15" ht="33.75" customHeight="1">
      <c r="A2431" s="1138"/>
      <c r="B2431" s="417" t="s">
        <v>200</v>
      </c>
      <c r="C2431" s="1028" t="str">
        <f>'Class-9'!$ED$3</f>
        <v>S.U.P.W.</v>
      </c>
      <c r="D2431" s="1029"/>
      <c r="E2431" s="1029"/>
      <c r="F2431" s="1207" t="str">
        <f>IF($J2404="TC",0,IF($J2404="Nso",0,VLOOKUP($A2401,'Class-9'!$B$9:$GP$108,193,0)))</f>
        <v>0/100</v>
      </c>
      <c r="G2431" s="1208"/>
      <c r="H2431" s="463" t="str">
        <f>IF($J2404="TC",0,IF($J2404="Nso",0,VLOOKUP($A2401,'Class-9'!$B$9:$GP$108,138,0)))</f>
        <v/>
      </c>
      <c r="I2431" s="1094"/>
      <c r="J2431" s="1095"/>
      <c r="K2431" s="1095"/>
      <c r="L2431" s="1095"/>
      <c r="M2431" s="1095"/>
      <c r="N2431" s="1095"/>
      <c r="O2431" s="1096"/>
    </row>
    <row r="2432" spans="1:15" ht="33.75" customHeight="1">
      <c r="A2432" s="1138"/>
      <c r="B2432" s="417" t="s">
        <v>200</v>
      </c>
      <c r="C2432" s="1028" t="str">
        <f>'Class-9'!$EJ$3</f>
        <v>ART EDUCATION</v>
      </c>
      <c r="D2432" s="1029"/>
      <c r="E2432" s="1029"/>
      <c r="F2432" s="1207" t="str">
        <f>IF($J2403="TC",0,IF($J2403="Nso",0,VLOOKUP($A2401,'Class-9'!$B$9:$GP$108,197,0)))</f>
        <v>0/100</v>
      </c>
      <c r="G2432" s="1208"/>
      <c r="H2432" s="463" t="str">
        <f>IF($J2403="TC",0,IF($J2403="Nso",0,VLOOKUP($A2401,'Class-9'!$B$9:$GP$108,144,0)))</f>
        <v/>
      </c>
      <c r="I2432" s="1032" t="s">
        <v>92</v>
      </c>
      <c r="J2432" s="1033"/>
      <c r="K2432" s="1033"/>
      <c r="L2432" s="1033"/>
      <c r="M2432" s="1033"/>
      <c r="N2432" s="1033"/>
      <c r="O2432" s="1034"/>
    </row>
    <row r="2433" spans="1:16" ht="33.75" customHeight="1" thickBot="1">
      <c r="A2433" s="1138"/>
      <c r="B2433" s="417" t="s">
        <v>200</v>
      </c>
      <c r="C2433" s="1035" t="str">
        <f>'Class-9'!$EP$3</f>
        <v>H &amp; C RAJ</v>
      </c>
      <c r="D2433" s="1036"/>
      <c r="E2433" s="1036"/>
      <c r="F2433" s="1209" t="str">
        <f>IF($J2404="TC",0,IF($J2404="Nso",0,VLOOKUP($A2401,'Class-9'!$B$9:$GU$108,201,0)))</f>
        <v>0/200</v>
      </c>
      <c r="G2433" s="1210"/>
      <c r="H2433" s="464" t="str">
        <f>IF($J2404="TC",0,IF($J2404="Nso",0,VLOOKUP($A2401,'Class-9'!$B$9:$GU$108,156,0)))</f>
        <v/>
      </c>
      <c r="I2433" s="1032" t="s">
        <v>73</v>
      </c>
      <c r="J2433" s="1033"/>
      <c r="K2433" s="1033"/>
      <c r="L2433" s="1033"/>
      <c r="M2433" s="1033"/>
      <c r="N2433" s="1033"/>
      <c r="O2433" s="1034"/>
    </row>
    <row r="2434" spans="1:16" ht="33.75" customHeight="1">
      <c r="A2434" s="1138"/>
      <c r="B2434" s="417" t="s">
        <v>200</v>
      </c>
      <c r="C2434" s="1046" t="s">
        <v>204</v>
      </c>
      <c r="D2434" s="1047"/>
      <c r="E2434" s="1048"/>
      <c r="F2434" s="1211" t="s">
        <v>205</v>
      </c>
      <c r="G2434" s="1212"/>
      <c r="H2434" s="465" t="s">
        <v>34</v>
      </c>
      <c r="I2434" s="1039" t="s">
        <v>74</v>
      </c>
      <c r="J2434" s="1033"/>
      <c r="K2434" s="1033"/>
      <c r="L2434" s="1033"/>
      <c r="M2434" s="1033"/>
      <c r="N2434" s="1033"/>
      <c r="O2434" s="1034"/>
    </row>
    <row r="2435" spans="1:16" ht="33.75" customHeight="1">
      <c r="A2435" s="1138"/>
      <c r="B2435" s="417" t="s">
        <v>200</v>
      </c>
      <c r="C2435" s="1049"/>
      <c r="D2435" s="1050"/>
      <c r="E2435" s="1051"/>
      <c r="F2435" s="1213" t="s">
        <v>206</v>
      </c>
      <c r="G2435" s="1214"/>
      <c r="H2435" s="466" t="s">
        <v>203</v>
      </c>
      <c r="I2435" s="1040" t="s">
        <v>75</v>
      </c>
      <c r="J2435" s="1041"/>
      <c r="K2435" s="1041"/>
      <c r="L2435" s="1041"/>
      <c r="M2435" s="1041"/>
      <c r="N2435" s="1041"/>
      <c r="O2435" s="1042"/>
    </row>
    <row r="2436" spans="1:16" ht="33.75" customHeight="1">
      <c r="A2436" s="1138"/>
      <c r="B2436" s="417" t="s">
        <v>200</v>
      </c>
      <c r="C2436" s="1049"/>
      <c r="D2436" s="1050"/>
      <c r="E2436" s="1051"/>
      <c r="F2436" s="1213" t="s">
        <v>210</v>
      </c>
      <c r="G2436" s="1214"/>
      <c r="H2436" s="466" t="s">
        <v>68</v>
      </c>
      <c r="I2436" s="1043"/>
      <c r="J2436" s="1044"/>
      <c r="K2436" s="1044"/>
      <c r="L2436" s="1044"/>
      <c r="M2436" s="1044"/>
      <c r="N2436" s="1044"/>
      <c r="O2436" s="1045"/>
    </row>
    <row r="2437" spans="1:16" ht="33.75" customHeight="1">
      <c r="A2437" s="1138"/>
      <c r="B2437" s="417" t="s">
        <v>200</v>
      </c>
      <c r="C2437" s="1049"/>
      <c r="D2437" s="1050"/>
      <c r="E2437" s="1051"/>
      <c r="F2437" s="1213" t="s">
        <v>211</v>
      </c>
      <c r="G2437" s="1214"/>
      <c r="H2437" s="466" t="s">
        <v>69</v>
      </c>
      <c r="I2437" s="1043"/>
      <c r="J2437" s="1044"/>
      <c r="K2437" s="1044"/>
      <c r="L2437" s="1044"/>
      <c r="M2437" s="1044"/>
      <c r="N2437" s="1044"/>
      <c r="O2437" s="1045"/>
    </row>
    <row r="2438" spans="1:16" ht="33.75" customHeight="1">
      <c r="A2438" s="1138"/>
      <c r="B2438" s="417" t="s">
        <v>200</v>
      </c>
      <c r="C2438" s="1049"/>
      <c r="D2438" s="1050"/>
      <c r="E2438" s="1051"/>
      <c r="F2438" s="1213" t="s">
        <v>120</v>
      </c>
      <c r="G2438" s="1214"/>
      <c r="H2438" s="466" t="s">
        <v>71</v>
      </c>
      <c r="I2438" s="1022" t="s">
        <v>93</v>
      </c>
      <c r="J2438" s="1023"/>
      <c r="K2438" s="1023"/>
      <c r="L2438" s="1023"/>
      <c r="M2438" s="1023"/>
      <c r="N2438" s="1023"/>
      <c r="O2438" s="1024"/>
    </row>
    <row r="2439" spans="1:16" ht="33.75" customHeight="1" thickBot="1">
      <c r="A2439" s="1138"/>
      <c r="B2439" s="418" t="s">
        <v>200</v>
      </c>
      <c r="C2439" s="1052"/>
      <c r="D2439" s="1053"/>
      <c r="E2439" s="1054"/>
      <c r="F2439" s="1215" t="s">
        <v>208</v>
      </c>
      <c r="G2439" s="1216"/>
      <c r="H2439" s="467" t="s">
        <v>70</v>
      </c>
      <c r="I2439" s="1025"/>
      <c r="J2439" s="1026"/>
      <c r="K2439" s="1026"/>
      <c r="L2439" s="1026"/>
      <c r="M2439" s="1026"/>
      <c r="N2439" s="1026"/>
      <c r="O2439" s="1027"/>
    </row>
    <row r="2440" spans="1:16" ht="121.5" customHeight="1" thickTop="1">
      <c r="A2440" s="437" t="s">
        <v>191</v>
      </c>
    </row>
    <row r="2441" spans="1:16" ht="24.75" customHeight="1" thickBot="1">
      <c r="A2441" s="471">
        <f>A2401+1</f>
        <v>62</v>
      </c>
      <c r="B2441" s="1137" t="s">
        <v>56</v>
      </c>
      <c r="C2441" s="1137"/>
      <c r="D2441" s="1137"/>
      <c r="E2441" s="1137"/>
      <c r="F2441" s="1137"/>
      <c r="G2441" s="1137"/>
      <c r="H2441" s="1137"/>
      <c r="I2441" s="1137"/>
      <c r="J2441" s="1137"/>
      <c r="K2441" s="1137"/>
      <c r="L2441" s="1137"/>
      <c r="M2441" s="1137"/>
      <c r="N2441" s="1137"/>
      <c r="O2441" s="1137"/>
    </row>
    <row r="2442" spans="1:16" s="430" customFormat="1" ht="66" customHeight="1" thickTop="1">
      <c r="A2442" s="1138"/>
      <c r="B2442" s="1139"/>
      <c r="C2442" s="1140"/>
      <c r="D2442" s="1225" t="str">
        <f>Master!$E$8</f>
        <v>Govt. Sr. Secondary School Raimalwada</v>
      </c>
      <c r="E2442" s="1226"/>
      <c r="F2442" s="1226"/>
      <c r="G2442" s="1226"/>
      <c r="H2442" s="1226"/>
      <c r="I2442" s="1226"/>
      <c r="J2442" s="1226"/>
      <c r="K2442" s="1226"/>
      <c r="L2442" s="1226"/>
      <c r="M2442" s="1226"/>
      <c r="N2442" s="1226"/>
      <c r="O2442" s="1227"/>
    </row>
    <row r="2443" spans="1:16" ht="26.25" customHeight="1" thickBot="1">
      <c r="A2443" s="1138"/>
      <c r="B2443" s="1141"/>
      <c r="C2443" s="1142"/>
      <c r="D2443" s="1146" t="str">
        <f>Master!$E$11</f>
        <v>P.S.-Bapini (Jodhpur)</v>
      </c>
      <c r="E2443" s="1147"/>
      <c r="F2443" s="1147"/>
      <c r="G2443" s="1147"/>
      <c r="H2443" s="1147"/>
      <c r="I2443" s="1147"/>
      <c r="J2443" s="1147"/>
      <c r="K2443" s="1147"/>
      <c r="L2443" s="1147"/>
      <c r="M2443" s="1147"/>
      <c r="N2443" s="1147"/>
      <c r="O2443" s="1148"/>
    </row>
    <row r="2444" spans="1:16" ht="21.75" customHeight="1">
      <c r="A2444" s="1138"/>
      <c r="B2444" s="262"/>
      <c r="C2444" s="1149" t="s">
        <v>183</v>
      </c>
      <c r="D2444" s="1150"/>
      <c r="E2444" s="1150"/>
      <c r="F2444" s="1150"/>
      <c r="G2444" s="1151"/>
      <c r="H2444" s="1158" t="s">
        <v>156</v>
      </c>
      <c r="I2444" s="1158"/>
      <c r="J2444" s="1161">
        <f>VLOOKUP($A2441,'Class-9'!$B$9:$K$108,6)</f>
        <v>0</v>
      </c>
      <c r="K2444" s="1162"/>
      <c r="L2444" s="1167" t="s">
        <v>76</v>
      </c>
      <c r="M2444" s="1168"/>
      <c r="N2444" s="1169" t="str">
        <f>Master!$E$14</f>
        <v>08151106901</v>
      </c>
      <c r="O2444" s="1170"/>
    </row>
    <row r="2445" spans="1:16" ht="21.75" customHeight="1">
      <c r="A2445" s="1138"/>
      <c r="B2445" s="37"/>
      <c r="C2445" s="1152"/>
      <c r="D2445" s="1153"/>
      <c r="E2445" s="1153"/>
      <c r="F2445" s="1153"/>
      <c r="G2445" s="1154"/>
      <c r="H2445" s="1159"/>
      <c r="I2445" s="1159"/>
      <c r="J2445" s="1163"/>
      <c r="K2445" s="1164"/>
      <c r="L2445" s="1171" t="s">
        <v>72</v>
      </c>
      <c r="M2445" s="1172"/>
      <c r="N2445" s="1172"/>
      <c r="O2445" s="1173"/>
      <c r="P2445" s="104" t="s">
        <v>191</v>
      </c>
    </row>
    <row r="2446" spans="1:16" ht="21.75" customHeight="1" thickBot="1">
      <c r="A2446" s="1138"/>
      <c r="B2446" s="37"/>
      <c r="C2446" s="1155"/>
      <c r="D2446" s="1156"/>
      <c r="E2446" s="1156"/>
      <c r="F2446" s="1156"/>
      <c r="G2446" s="1157"/>
      <c r="H2446" s="1160"/>
      <c r="I2446" s="1160"/>
      <c r="J2446" s="1165"/>
      <c r="K2446" s="1166"/>
      <c r="L2446" s="1174" t="s">
        <v>57</v>
      </c>
      <c r="M2446" s="1175"/>
      <c r="N2446" s="1176" t="str">
        <f>Master!$E$6</f>
        <v>2021-22</v>
      </c>
      <c r="O2446" s="1177"/>
    </row>
    <row r="2447" spans="1:16" ht="33.75" customHeight="1">
      <c r="A2447" s="1138"/>
      <c r="B2447" s="417" t="s">
        <v>200</v>
      </c>
      <c r="C2447" s="1228" t="s">
        <v>22</v>
      </c>
      <c r="D2447" s="1229"/>
      <c r="E2447" s="1229"/>
      <c r="F2447" s="1230"/>
      <c r="G2447" s="438" t="s">
        <v>181</v>
      </c>
      <c r="H2447" s="1231">
        <f>VLOOKUP($A2441,'Class-9'!$B$9:$FL$108,4,0)</f>
        <v>0</v>
      </c>
      <c r="I2447" s="1231"/>
      <c r="J2447" s="1231"/>
      <c r="K2447" s="1231"/>
      <c r="L2447" s="1231"/>
      <c r="M2447" s="1231"/>
      <c r="N2447" s="1231"/>
      <c r="O2447" s="1232"/>
    </row>
    <row r="2448" spans="1:16" ht="33.75" customHeight="1">
      <c r="A2448" s="1138"/>
      <c r="B2448" s="417" t="s">
        <v>200</v>
      </c>
      <c r="C2448" s="1233" t="s">
        <v>24</v>
      </c>
      <c r="D2448" s="1234"/>
      <c r="E2448" s="1234"/>
      <c r="F2448" s="1235"/>
      <c r="G2448" s="439" t="s">
        <v>181</v>
      </c>
      <c r="H2448" s="1236">
        <f>VLOOKUP($A2441,'Class-9'!$B$9:$FL$108,7,0)</f>
        <v>0</v>
      </c>
      <c r="I2448" s="1236"/>
      <c r="J2448" s="1236"/>
      <c r="K2448" s="1236"/>
      <c r="L2448" s="1236"/>
      <c r="M2448" s="1236"/>
      <c r="N2448" s="1236"/>
      <c r="O2448" s="1237"/>
    </row>
    <row r="2449" spans="1:15" ht="33.75" customHeight="1">
      <c r="A2449" s="1138"/>
      <c r="B2449" s="417" t="s">
        <v>200</v>
      </c>
      <c r="C2449" s="1233" t="s">
        <v>25</v>
      </c>
      <c r="D2449" s="1234"/>
      <c r="E2449" s="1234"/>
      <c r="F2449" s="1235"/>
      <c r="G2449" s="439" t="s">
        <v>181</v>
      </c>
      <c r="H2449" s="1236">
        <f>VLOOKUP($A2441,'Class-9'!$B$9:$FL$108,8,0)</f>
        <v>0</v>
      </c>
      <c r="I2449" s="1236"/>
      <c r="J2449" s="1236"/>
      <c r="K2449" s="1236"/>
      <c r="L2449" s="1236"/>
      <c r="M2449" s="1236"/>
      <c r="N2449" s="1236"/>
      <c r="O2449" s="1237"/>
    </row>
    <row r="2450" spans="1:15" ht="33.75" customHeight="1">
      <c r="A2450" s="1138"/>
      <c r="B2450" s="417" t="s">
        <v>200</v>
      </c>
      <c r="C2450" s="1233" t="s">
        <v>58</v>
      </c>
      <c r="D2450" s="1234"/>
      <c r="E2450" s="1234"/>
      <c r="F2450" s="1235"/>
      <c r="G2450" s="439" t="s">
        <v>181</v>
      </c>
      <c r="H2450" s="1236">
        <f>VLOOKUP($A2441,'Class-9'!$B$9:$FL$108,9,0)</f>
        <v>0</v>
      </c>
      <c r="I2450" s="1236"/>
      <c r="J2450" s="1236"/>
      <c r="K2450" s="1236"/>
      <c r="L2450" s="1236"/>
      <c r="M2450" s="1236"/>
      <c r="N2450" s="1236"/>
      <c r="O2450" s="1237"/>
    </row>
    <row r="2451" spans="1:15" ht="33.75" customHeight="1">
      <c r="A2451" s="1138"/>
      <c r="B2451" s="417" t="s">
        <v>200</v>
      </c>
      <c r="C2451" s="1233" t="s">
        <v>59</v>
      </c>
      <c r="D2451" s="1234"/>
      <c r="E2451" s="1234"/>
      <c r="F2451" s="1235"/>
      <c r="G2451" s="439" t="s">
        <v>181</v>
      </c>
      <c r="H2451" s="1238" t="str">
        <f>CONCATENATE('Class-9'!$G$4,'Class-9'!$J$4)</f>
        <v>9(A)</v>
      </c>
      <c r="I2451" s="1236"/>
      <c r="J2451" s="1236"/>
      <c r="K2451" s="1236"/>
      <c r="L2451" s="1236"/>
      <c r="M2451" s="1236"/>
      <c r="N2451" s="1236"/>
      <c r="O2451" s="1237"/>
    </row>
    <row r="2452" spans="1:15" ht="33.75" customHeight="1" thickBot="1">
      <c r="A2452" s="1138"/>
      <c r="B2452" s="417" t="s">
        <v>200</v>
      </c>
      <c r="C2452" s="1239" t="s">
        <v>27</v>
      </c>
      <c r="D2452" s="1240"/>
      <c r="E2452" s="1240"/>
      <c r="F2452" s="1241"/>
      <c r="G2452" s="440" t="s">
        <v>181</v>
      </c>
      <c r="H2452" s="1242">
        <f>VLOOKUP($A2441,'Class-9'!$B$9:$FL$108,10,0)</f>
        <v>0</v>
      </c>
      <c r="I2452" s="1242"/>
      <c r="J2452" s="1242"/>
      <c r="K2452" s="1242"/>
      <c r="L2452" s="1242"/>
      <c r="M2452" s="1242"/>
      <c r="N2452" s="1242"/>
      <c r="O2452" s="1243"/>
    </row>
    <row r="2453" spans="1:15" ht="33.75" customHeight="1">
      <c r="A2453" s="1138"/>
      <c r="B2453" s="417" t="s">
        <v>200</v>
      </c>
      <c r="C2453" s="1244" t="s">
        <v>60</v>
      </c>
      <c r="D2453" s="1245"/>
      <c r="E2453" s="1248" t="s">
        <v>81</v>
      </c>
      <c r="F2453" s="1248" t="s">
        <v>82</v>
      </c>
      <c r="G2453" s="1250" t="s">
        <v>32</v>
      </c>
      <c r="H2453" s="1252" t="s">
        <v>61</v>
      </c>
      <c r="I2453" s="1252"/>
      <c r="J2453" s="1253"/>
      <c r="K2453" s="1254" t="s">
        <v>97</v>
      </c>
      <c r="L2453" s="1255"/>
      <c r="M2453" s="1256"/>
      <c r="N2453" s="1248" t="s">
        <v>88</v>
      </c>
      <c r="O2453" s="1218" t="s">
        <v>118</v>
      </c>
    </row>
    <row r="2454" spans="1:15" ht="33.75" customHeight="1">
      <c r="A2454" s="1138"/>
      <c r="B2454" s="417" t="s">
        <v>200</v>
      </c>
      <c r="C2454" s="1246"/>
      <c r="D2454" s="1247"/>
      <c r="E2454" s="1249"/>
      <c r="F2454" s="1249"/>
      <c r="G2454" s="1251"/>
      <c r="H2454" s="468" t="s">
        <v>31</v>
      </c>
      <c r="I2454" s="470" t="s">
        <v>194</v>
      </c>
      <c r="J2454" s="469" t="s">
        <v>32</v>
      </c>
      <c r="K2454" s="468" t="s">
        <v>31</v>
      </c>
      <c r="L2454" s="470" t="s">
        <v>194</v>
      </c>
      <c r="M2454" s="469" t="s">
        <v>32</v>
      </c>
      <c r="N2454" s="1249"/>
      <c r="O2454" s="1219"/>
    </row>
    <row r="2455" spans="1:15" ht="48" customHeight="1" thickBot="1">
      <c r="A2455" s="1138"/>
      <c r="B2455" s="417" t="s">
        <v>200</v>
      </c>
      <c r="C2455" s="1102" t="s">
        <v>62</v>
      </c>
      <c r="D2455" s="1103"/>
      <c r="E2455" s="441">
        <f>'Class-9'!$L$7</f>
        <v>10</v>
      </c>
      <c r="F2455" s="441">
        <f>'Class-9'!$M$7</f>
        <v>10</v>
      </c>
      <c r="G2455" s="442">
        <f>SUM(E2455:F2455)</f>
        <v>20</v>
      </c>
      <c r="H2455" s="441">
        <f>'Class-9'!$O$7</f>
        <v>24</v>
      </c>
      <c r="I2455" s="441">
        <f>'Class-9'!$P$7</f>
        <v>6</v>
      </c>
      <c r="J2455" s="442">
        <f>SUM(H2455:I2455)</f>
        <v>30</v>
      </c>
      <c r="K2455" s="441">
        <f>'Class-9'!$R$7</f>
        <v>40</v>
      </c>
      <c r="L2455" s="441">
        <f>'Class-9'!$S$7</f>
        <v>10</v>
      </c>
      <c r="M2455" s="442">
        <f>SUM(K2455:L2455)</f>
        <v>50</v>
      </c>
      <c r="N2455" s="441">
        <f>SUM(G2455,J2455,M2455)</f>
        <v>100</v>
      </c>
      <c r="O2455" s="1220"/>
    </row>
    <row r="2456" spans="1:15" ht="48" customHeight="1">
      <c r="A2456" s="1138"/>
      <c r="B2456" s="417" t="s">
        <v>200</v>
      </c>
      <c r="C2456" s="1104" t="str">
        <f>'Class-9'!$L$3</f>
        <v>HINDI</v>
      </c>
      <c r="D2456" s="1105"/>
      <c r="E2456" s="443">
        <f>IF($J2444="TC",0,IF($J2444="Nso",0,VLOOKUP($A2441,'Class-9'!$B$9:$FL$108,11,0)))</f>
        <v>0</v>
      </c>
      <c r="F2456" s="443">
        <f>IF($J2444="TC",0,IF($J2444="Nso",0,VLOOKUP($A2441,'Class-9'!$B$9:$FL$108,12,0)))</f>
        <v>0</v>
      </c>
      <c r="G2456" s="444">
        <f t="shared" ref="G2456:G2463" si="244">SUM(E2456:F2456)</f>
        <v>0</v>
      </c>
      <c r="H2456" s="443">
        <f>IF($J2444="TC",0,IF($J2444="Nso",0,VLOOKUP($A2441,'Class-9'!$B$9:$FL$108,14,0)))</f>
        <v>0</v>
      </c>
      <c r="I2456" s="443">
        <f>IF($J2444="TC",0,IF($J2444="Nso",0,VLOOKUP($A2441,'Class-9'!$B$9:$FL$108,15,0)))</f>
        <v>0</v>
      </c>
      <c r="J2456" s="444">
        <f t="shared" ref="J2456:J2463" si="245">SUM(H2456:I2456)</f>
        <v>0</v>
      </c>
      <c r="K2456" s="443">
        <f>IF($J2444="TC",0,IF($J2444="Nso",0,VLOOKUP($A2441,'Class-9'!$B$9:$FL$108,17,0)))</f>
        <v>0</v>
      </c>
      <c r="L2456" s="443">
        <f>IF($J2444="Nso",0,VLOOKUP($A2441,'Class-9'!$B$9:$FL$108,18,0))</f>
        <v>0</v>
      </c>
      <c r="M2456" s="444">
        <f t="shared" ref="M2456:M2463" si="246">SUM(K2456:L2456)</f>
        <v>0</v>
      </c>
      <c r="N2456" s="443">
        <f t="shared" ref="N2456:N2463" si="247">SUM(G2456,J2456,M2456)</f>
        <v>0</v>
      </c>
      <c r="O2456" s="457" t="str">
        <f>IF($J2444="TC",0,IF($J2444="Nso",0,VLOOKUP($A2441,'Class-9'!$B$9:$FL$108,24,0)))</f>
        <v/>
      </c>
    </row>
    <row r="2457" spans="1:15" ht="48" customHeight="1" thickBot="1">
      <c r="A2457" s="1138"/>
      <c r="B2457" s="417" t="s">
        <v>200</v>
      </c>
      <c r="C2457" s="1106" t="str">
        <f>'Class-9'!$Z$3</f>
        <v>ENGLISH</v>
      </c>
      <c r="D2457" s="1107"/>
      <c r="E2457" s="445">
        <f>IF($J2444="TC",0,IF($J2444="Nso",0,VLOOKUP($A2441,'Class-9'!$B$9:$FL$108,25,0)))</f>
        <v>0</v>
      </c>
      <c r="F2457" s="445">
        <f>IF($J2444="TC",0,IF($J2444="Nso",0,VLOOKUP($A2441,'Class-9'!$B$9:$FL$108,26,0)))</f>
        <v>0</v>
      </c>
      <c r="G2457" s="446">
        <f t="shared" si="244"/>
        <v>0</v>
      </c>
      <c r="H2457" s="447">
        <f>IF($J2444="TC",0,IF($J2444="Nso",0,VLOOKUP($A2441,'Class-9'!$B$9:$FL$108,28,0)))</f>
        <v>0</v>
      </c>
      <c r="I2457" s="445">
        <f>IF($J2444="TC",0,IF($J2444="Nso",0,VLOOKUP($A2441,'Class-9'!$B$9:$FL$108,29,0)))</f>
        <v>0</v>
      </c>
      <c r="J2457" s="446">
        <f t="shared" si="245"/>
        <v>0</v>
      </c>
      <c r="K2457" s="445">
        <f>IF($J2444="TC",0,IF($J2444="Nso",0,VLOOKUP($A2441,'Class-9'!$B$9:$FL$108,31,0)))</f>
        <v>0</v>
      </c>
      <c r="L2457" s="445">
        <f>IF($J2444="Nso",0,VLOOKUP($A2441,'Class-9'!$B$9:$FL$108,32,0))</f>
        <v>0</v>
      </c>
      <c r="M2457" s="446">
        <f t="shared" si="246"/>
        <v>0</v>
      </c>
      <c r="N2457" s="445">
        <f t="shared" si="247"/>
        <v>0</v>
      </c>
      <c r="O2457" s="458" t="str">
        <f>IF($J2444="TC",0,IF($J2444="Nso",0,VLOOKUP($A2441,'Class-9'!$B$9:$FL$108,38,0)))</f>
        <v/>
      </c>
    </row>
    <row r="2458" spans="1:15" ht="48" customHeight="1" thickBot="1">
      <c r="A2458" s="1138"/>
      <c r="B2458" s="417" t="s">
        <v>200</v>
      </c>
      <c r="C2458" s="1108" t="s">
        <v>62</v>
      </c>
      <c r="D2458" s="1109"/>
      <c r="E2458" s="448">
        <f>'Class-9'!$AN$7</f>
        <v>20</v>
      </c>
      <c r="F2458" s="448">
        <f>'Class-9'!$AO$7</f>
        <v>20</v>
      </c>
      <c r="G2458" s="449">
        <f t="shared" si="244"/>
        <v>40</v>
      </c>
      <c r="H2458" s="448">
        <f>'Class-9'!$AQ$7</f>
        <v>48</v>
      </c>
      <c r="I2458" s="448">
        <f>'Class-9'!$AR$7</f>
        <v>12</v>
      </c>
      <c r="J2458" s="449">
        <f t="shared" si="245"/>
        <v>60</v>
      </c>
      <c r="K2458" s="448">
        <f>'Class-9'!$AT$7</f>
        <v>80</v>
      </c>
      <c r="L2458" s="448">
        <f>'Class-9'!$AU$7</f>
        <v>20</v>
      </c>
      <c r="M2458" s="449">
        <f t="shared" si="246"/>
        <v>100</v>
      </c>
      <c r="N2458" s="448">
        <f t="shared" si="247"/>
        <v>200</v>
      </c>
      <c r="O2458" s="427" t="s">
        <v>201</v>
      </c>
    </row>
    <row r="2459" spans="1:15" ht="48" customHeight="1">
      <c r="A2459" s="1138"/>
      <c r="B2459" s="417" t="s">
        <v>200</v>
      </c>
      <c r="C2459" s="1110" t="str">
        <f>'Class-9'!$AN$3</f>
        <v>SANSKRIT-I</v>
      </c>
      <c r="D2459" s="1111"/>
      <c r="E2459" s="443">
        <f>IF($J2444="TC",0,IF($J2444="Nso",0,VLOOKUP($A2441,'Class-9'!$B$9:$FL$108,39,0)))</f>
        <v>0</v>
      </c>
      <c r="F2459" s="443">
        <f>IF($J2444="TC",0,IF($J2444="TC",0,IF($J2444="Nso",0,VLOOKUP($A2441,'Class-9'!$B$9:$FL$108,40,0))))</f>
        <v>0</v>
      </c>
      <c r="G2459" s="450">
        <f t="shared" si="244"/>
        <v>0</v>
      </c>
      <c r="H2459" s="451">
        <f>IF($J2444="TC",0,IF($J2444="Nso",0,VLOOKUP($A2441,'Class-9'!$B$9:$FL$108,42,0)))</f>
        <v>0</v>
      </c>
      <c r="I2459" s="443">
        <f>IF($J2444="TC",0,IF($J2444="Nso",0,VLOOKUP($A2441,'Class-9'!$B$9:$FL$108,43,0)))</f>
        <v>0</v>
      </c>
      <c r="J2459" s="450">
        <f t="shared" si="245"/>
        <v>0</v>
      </c>
      <c r="K2459" s="443">
        <f>IF($J2444="TC",0,IF($J2444="Nso",0,VLOOKUP($A2441,'Class-9'!$B$9:$FL$108,45,0)))</f>
        <v>0</v>
      </c>
      <c r="L2459" s="443">
        <f>IF($J2444="Nso",0,VLOOKUP($A2441,'Class-9'!$B$9:$FL$108,46,0))</f>
        <v>0</v>
      </c>
      <c r="M2459" s="450">
        <f t="shared" si="246"/>
        <v>0</v>
      </c>
      <c r="N2459" s="443">
        <f t="shared" si="247"/>
        <v>0</v>
      </c>
      <c r="O2459" s="457" t="str">
        <f>IF($J2444="TC",0,IF($J2444="Nso",0,VLOOKUP($A2441,'Class-9'!$B$9:$FL$108,52,0)))</f>
        <v/>
      </c>
    </row>
    <row r="2460" spans="1:15" ht="48" customHeight="1">
      <c r="A2460" s="1138"/>
      <c r="B2460" s="417" t="s">
        <v>200</v>
      </c>
      <c r="C2460" s="1112" t="str">
        <f>'Class-9'!$BB$3</f>
        <v>SANSKRIT-II</v>
      </c>
      <c r="D2460" s="1113"/>
      <c r="E2460" s="443">
        <f>IF($J2444="TC",0,IF($J2444="Nso",0,VLOOKUP($A2441,'Class-9'!$B$9:$FL$108,53,0)))</f>
        <v>0</v>
      </c>
      <c r="F2460" s="443">
        <f>IF($J2444="TC",0,IF($J2444="Nso",0,VLOOKUP($A2441,'Class-9'!$B$9:$FL$108,54,0)))</f>
        <v>0</v>
      </c>
      <c r="G2460" s="452">
        <f t="shared" si="244"/>
        <v>0</v>
      </c>
      <c r="H2460" s="453">
        <f>IF($J2444="TC",0,IF($J2444="Nso",0,VLOOKUP($A2441,'Class-9'!$B$9:$FL$108,56,0)))</f>
        <v>0</v>
      </c>
      <c r="I2460" s="443">
        <f>IF($J2444="TC",0,IF($J2444="Nso",0,VLOOKUP($A2441,'Class-9'!$B$9:$FL$108,57,0)))</f>
        <v>0</v>
      </c>
      <c r="J2460" s="452">
        <f t="shared" si="245"/>
        <v>0</v>
      </c>
      <c r="K2460" s="443">
        <f>IF($J2444="TC",0,IF($J2444="Nso",0,VLOOKUP($A2441,'Class-9'!$B$9:$FL$108,59,0)))</f>
        <v>0</v>
      </c>
      <c r="L2460" s="443">
        <f>IF($J2444="Nso",0,VLOOKUP($A2441,'Class-9'!$B$9:$FL$108,60,0))</f>
        <v>0</v>
      </c>
      <c r="M2460" s="452">
        <f t="shared" si="246"/>
        <v>0</v>
      </c>
      <c r="N2460" s="443">
        <f t="shared" si="247"/>
        <v>0</v>
      </c>
      <c r="O2460" s="457" t="str">
        <f>IF($J2444="TC",0,IF($J2444="Nso",0,VLOOKUP($A2441,'Class-9'!$B$9:$FL$108,66,0)))</f>
        <v/>
      </c>
    </row>
    <row r="2461" spans="1:15" ht="48" customHeight="1">
      <c r="A2461" s="1138"/>
      <c r="B2461" s="417" t="s">
        <v>200</v>
      </c>
      <c r="C2461" s="1112" t="str">
        <f>'Class-9'!$BP$3</f>
        <v>MATHEMATICS</v>
      </c>
      <c r="D2461" s="1113"/>
      <c r="E2461" s="443">
        <f>IF($J2444="TC",0,IF($J2444="Nso",0,VLOOKUP($A2441,'Class-9'!$B$9:$FL$108,67,0)))</f>
        <v>0</v>
      </c>
      <c r="F2461" s="443">
        <f>IF($J2444="TC",0,IF($J2444="Nso",0,VLOOKUP($A2441,'Class-9'!$B$9:$FL$108,68,0)))</f>
        <v>0</v>
      </c>
      <c r="G2461" s="452">
        <f t="shared" si="244"/>
        <v>0</v>
      </c>
      <c r="H2461" s="453">
        <f>IF($J2444="TC",0,IF($J2444="Nso",0,VLOOKUP($A2441,'Class-9'!$B$9:$FL$108,70,0)))</f>
        <v>0</v>
      </c>
      <c r="I2461" s="443">
        <f>IF($J2444="TC",0,IF($J2444="Nso",0,VLOOKUP($A2441,'Class-9'!$B$9:$FL$108,71,0)))</f>
        <v>0</v>
      </c>
      <c r="J2461" s="452">
        <f t="shared" si="245"/>
        <v>0</v>
      </c>
      <c r="K2461" s="443">
        <f>IF($J2444="TC",0,IF($J2444="Nso",0,VLOOKUP($A2441,'Class-9'!$B$9:$FL$108,73,0)))</f>
        <v>0</v>
      </c>
      <c r="L2461" s="443">
        <f>IF($J2444="Nso",0,VLOOKUP($A2441,'Class-9'!$B$9:$FL$108,74,0))</f>
        <v>0</v>
      </c>
      <c r="M2461" s="452">
        <f t="shared" si="246"/>
        <v>0</v>
      </c>
      <c r="N2461" s="443">
        <f t="shared" si="247"/>
        <v>0</v>
      </c>
      <c r="O2461" s="457" t="str">
        <f>IF($J2444="TC",0,IF($J2444="Nso",0,VLOOKUP($A2441,'Class-9'!$B$9:$FL$108,80,0)))</f>
        <v/>
      </c>
    </row>
    <row r="2462" spans="1:15" ht="48" customHeight="1">
      <c r="A2462" s="1138"/>
      <c r="B2462" s="417" t="s">
        <v>200</v>
      </c>
      <c r="C2462" s="1114" t="str">
        <f>'Class-9'!$CD$3</f>
        <v>SCIENCE</v>
      </c>
      <c r="D2462" s="1115"/>
      <c r="E2462" s="454">
        <f>IF($J2444="TC",0,IF($J2444="Nso",0,VLOOKUP($A2441,'Class-9'!$B$9:$FL$108,81,0)))</f>
        <v>0</v>
      </c>
      <c r="F2462" s="454">
        <f>IF($J2444="TC",0,IF($J2444="Nso",0,VLOOKUP($A2441,'Class-9'!$B$9:$FL$108,82,0)))</f>
        <v>0</v>
      </c>
      <c r="G2462" s="455">
        <f t="shared" si="244"/>
        <v>0</v>
      </c>
      <c r="H2462" s="456">
        <f>IF($J2444="TC",0,IF($J2444="Nso",0,VLOOKUP($A2441,'Class-9'!$B$9:$FL$108,84,0)))</f>
        <v>0</v>
      </c>
      <c r="I2462" s="454">
        <f>IF($J2444="TC",0,IF($J2444="Nso",0,VLOOKUP($A2441,'Class-9'!$B$9:$FL$108,85,0)))</f>
        <v>0</v>
      </c>
      <c r="J2462" s="455">
        <f t="shared" si="245"/>
        <v>0</v>
      </c>
      <c r="K2462" s="454">
        <f>IF($J2444="TC",0,IF($J2444="Nso",0,VLOOKUP($A2441,'Class-9'!$B$9:$FL$108,87,0)))</f>
        <v>0</v>
      </c>
      <c r="L2462" s="454">
        <f>IF($J2444="Nso",0,VLOOKUP($A2441,'Class-9'!$B$9:$FL$108,88,0))</f>
        <v>0</v>
      </c>
      <c r="M2462" s="455">
        <f t="shared" si="246"/>
        <v>0</v>
      </c>
      <c r="N2462" s="454">
        <f t="shared" si="247"/>
        <v>0</v>
      </c>
      <c r="O2462" s="459" t="str">
        <f>IF($J2444="TC",0,IF($J2444="Nso",0,VLOOKUP($A2441,'Class-9'!$B$9:$FL$108,94,0)))</f>
        <v/>
      </c>
    </row>
    <row r="2463" spans="1:15" ht="48" customHeight="1" thickBot="1">
      <c r="A2463" s="1138"/>
      <c r="B2463" s="417" t="s">
        <v>200</v>
      </c>
      <c r="C2463" s="1114" t="str">
        <f>'Class-9'!$CR$3</f>
        <v>SOCIAL SCIENCE</v>
      </c>
      <c r="D2463" s="1115"/>
      <c r="E2463" s="454">
        <f>IF($J2445="TC",0,IF($J2444="Nso",0,VLOOKUP($A2441,'Class-9'!$B$9:$FL$108,95,0)))</f>
        <v>0</v>
      </c>
      <c r="F2463" s="454">
        <f>IF($J2445="TC",0,IF($J2444="Nso",0,VLOOKUP($A2441,'Class-9'!$B$9:$FL$108,96,0)))</f>
        <v>0</v>
      </c>
      <c r="G2463" s="455">
        <f t="shared" si="244"/>
        <v>0</v>
      </c>
      <c r="H2463" s="456">
        <f>IF($J2445="TC",0,IF($J2444="Nso",0,VLOOKUP($A2441,'Class-9'!$B$9:$FL$108,98,0)))</f>
        <v>0</v>
      </c>
      <c r="I2463" s="454">
        <f>IF($J2445="TC",0,IF($J2444="Nso",0,VLOOKUP($A2441,'Class-9'!$B$9:$FL$108,99,0)))</f>
        <v>0</v>
      </c>
      <c r="J2463" s="455">
        <f t="shared" si="245"/>
        <v>0</v>
      </c>
      <c r="K2463" s="454">
        <f>IF($J2445="TC",0,IF($J2444="Nso",0,VLOOKUP($A2441,'Class-9'!$B$9:$FL$108,101,0)))</f>
        <v>0</v>
      </c>
      <c r="L2463" s="454">
        <f>IF($J2445="Nso",0,VLOOKUP($A2441,'Class-9'!$B$9:$FL$108,102,0))</f>
        <v>0</v>
      </c>
      <c r="M2463" s="455">
        <f t="shared" si="246"/>
        <v>0</v>
      </c>
      <c r="N2463" s="454">
        <f t="shared" si="247"/>
        <v>0</v>
      </c>
      <c r="O2463" s="459" t="str">
        <f>IF($J2445="TC",0,IF($J2444="Nso",0,VLOOKUP($A2441,'Class-9'!$B$9:$FL$108,108,0)))</f>
        <v/>
      </c>
    </row>
    <row r="2464" spans="1:15" ht="33.75" customHeight="1">
      <c r="A2464" s="1138"/>
      <c r="B2464" s="417" t="s">
        <v>200</v>
      </c>
      <c r="C2464" s="1116" t="s">
        <v>89</v>
      </c>
      <c r="D2464" s="1117"/>
      <c r="E2464" s="1118"/>
      <c r="F2464" s="1122" t="s">
        <v>90</v>
      </c>
      <c r="G2464" s="1123"/>
      <c r="H2464" s="1124" t="s">
        <v>91</v>
      </c>
      <c r="I2464" s="1125"/>
      <c r="J2464" s="1126" t="s">
        <v>47</v>
      </c>
      <c r="K2464" s="1127"/>
      <c r="L2464" s="415" t="s">
        <v>111</v>
      </c>
      <c r="M2464" s="1221" t="s">
        <v>45</v>
      </c>
      <c r="N2464" s="1222"/>
      <c r="O2464" s="416" t="s">
        <v>49</v>
      </c>
    </row>
    <row r="2465" spans="1:15" ht="33.75" customHeight="1" thickBot="1">
      <c r="A2465" s="1138"/>
      <c r="B2465" s="417" t="s">
        <v>200</v>
      </c>
      <c r="C2465" s="1119"/>
      <c r="D2465" s="1120"/>
      <c r="E2465" s="1121"/>
      <c r="F2465" s="1130">
        <f>IF($J2444="TC",0,IF($J2444="Nso",0,VLOOKUP($A2441,'Class-9'!$B$9:$FL$108,160,0)))</f>
        <v>0</v>
      </c>
      <c r="G2465" s="1131"/>
      <c r="H2465" s="1130">
        <f>IF($J2444="TC",0,IF($J2444="Nso",0,VLOOKUP($A2441,'Class-9'!$B$9:$FL$108,161,0)))</f>
        <v>0</v>
      </c>
      <c r="I2465" s="1131"/>
      <c r="J2465" s="1132">
        <f>IF($J2444="TC",0,IF($J2444="Nso",0,VLOOKUP($A2441,'Class-9'!$B$9:$FL$108,162,0)))</f>
        <v>0</v>
      </c>
      <c r="K2465" s="1133"/>
      <c r="L2465" s="259" t="str">
        <f>IF($J2444="TC",0,IF($J2444="Nso",0,VLOOKUP($A2441,'Class-9'!$B$9:$FL$108,163,0)))</f>
        <v/>
      </c>
      <c r="M2465" s="1223" t="str">
        <f>IF($J2444="TC","TC",IF($J2444="Nso","NSO",VLOOKUP($A2441,'Class-9'!$B$9:$FL$108,164,0)))</f>
        <v/>
      </c>
      <c r="N2465" s="1224"/>
      <c r="O2465" s="462" t="str">
        <f>IF($J2444="Nso",0,VLOOKUP($A2441,'Class-9'!$B$9:$FL$108,166,0))</f>
        <v/>
      </c>
    </row>
    <row r="2466" spans="1:15" ht="33.75" customHeight="1">
      <c r="A2466" s="1138"/>
      <c r="B2466" s="417" t="s">
        <v>200</v>
      </c>
      <c r="C2466" s="1061" t="s">
        <v>64</v>
      </c>
      <c r="D2466" s="1062"/>
      <c r="E2466" s="1062"/>
      <c r="F2466" s="1062"/>
      <c r="G2466" s="1062"/>
      <c r="H2466" s="1063"/>
      <c r="I2466" s="1064" t="s">
        <v>65</v>
      </c>
      <c r="J2466" s="1065"/>
      <c r="K2466" s="1065"/>
      <c r="L2466" s="460">
        <f>VLOOKUP($A2441,'Class-9'!$B$9:$FL$108,157,0)</f>
        <v>0</v>
      </c>
      <c r="M2466" s="1066" t="s">
        <v>121</v>
      </c>
      <c r="N2466" s="1067"/>
      <c r="O2466" s="1068"/>
    </row>
    <row r="2467" spans="1:15" ht="33.75" customHeight="1" thickBot="1">
      <c r="A2467" s="1138"/>
      <c r="B2467" s="417" t="s">
        <v>200</v>
      </c>
      <c r="C2467" s="1069" t="s">
        <v>60</v>
      </c>
      <c r="D2467" s="1070"/>
      <c r="E2467" s="1070"/>
      <c r="F2467" s="1071" t="s">
        <v>192</v>
      </c>
      <c r="G2467" s="1071"/>
      <c r="H2467" s="260" t="s">
        <v>53</v>
      </c>
      <c r="I2467" s="1072" t="s">
        <v>66</v>
      </c>
      <c r="J2467" s="1073"/>
      <c r="K2467" s="1073"/>
      <c r="L2467" s="461">
        <f>VLOOKUP($A2441,'Class-9'!$B$9:$FL$108,158,0)</f>
        <v>0</v>
      </c>
      <c r="M2467" s="1074" t="str">
        <f>IF($J2444="TC",0,IF($J2444="Nso",0,VLOOKUP($A2441,'Class-9'!$B$9:$FL$108,159,0)))</f>
        <v/>
      </c>
      <c r="N2467" s="1075"/>
      <c r="O2467" s="1076"/>
    </row>
    <row r="2468" spans="1:15" ht="33.75" customHeight="1">
      <c r="A2468" s="1138"/>
      <c r="B2468" s="417" t="s">
        <v>200</v>
      </c>
      <c r="C2468" s="1069"/>
      <c r="D2468" s="1070"/>
      <c r="E2468" s="1070"/>
      <c r="F2468" s="1071"/>
      <c r="G2468" s="1071"/>
      <c r="H2468" s="261" t="s">
        <v>119</v>
      </c>
      <c r="I2468" s="1077" t="s">
        <v>67</v>
      </c>
      <c r="J2468" s="1078"/>
      <c r="K2468" s="1078"/>
      <c r="L2468" s="1079">
        <f>IF($J2444="TC","Transferred",IF($J2444="Nso","NameSeparated",VLOOKUP($A2441,'Class-9'!$B$9:$FL$108,167,0)))</f>
        <v>0</v>
      </c>
      <c r="M2468" s="1079"/>
      <c r="N2468" s="1079"/>
      <c r="O2468" s="1080"/>
    </row>
    <row r="2469" spans="1:15" ht="33.75" customHeight="1">
      <c r="A2469" s="1138"/>
      <c r="B2469" s="417" t="s">
        <v>200</v>
      </c>
      <c r="C2469" s="1081" t="str">
        <f>'Class-9'!$DF$3</f>
        <v>Foundation Of Information Tech.</v>
      </c>
      <c r="D2469" s="1082"/>
      <c r="E2469" s="1083"/>
      <c r="F2469" s="1217" t="str">
        <f>IF($J2444="TC",0,IF($J2444="Nso",0,VLOOKUP($A2441,'Class-9'!$B$9:$GP$108,185,0)))</f>
        <v>0/200</v>
      </c>
      <c r="G2469" s="1217"/>
      <c r="H2469" s="463" t="str">
        <f>IF($J2444="TC",0,IF($J2444="Nso",0,VLOOKUP($A2441,'Class-9'!$B$9:$GP$108,120,0)))</f>
        <v/>
      </c>
      <c r="I2469" s="1085" t="s">
        <v>79</v>
      </c>
      <c r="J2469" s="1086"/>
      <c r="K2469" s="1086"/>
      <c r="L2469" s="1087">
        <f>'Class-9'!$T$2</f>
        <v>44676</v>
      </c>
      <c r="M2469" s="1088"/>
      <c r="N2469" s="1088"/>
      <c r="O2469" s="1089"/>
    </row>
    <row r="2470" spans="1:15" ht="33.75" customHeight="1">
      <c r="A2470" s="1138"/>
      <c r="B2470" s="417" t="s">
        <v>200</v>
      </c>
      <c r="C2470" s="1090" t="str">
        <f>'Class-9'!$DR$3</f>
        <v>Health &amp; Phy. Edu.</v>
      </c>
      <c r="D2470" s="1084"/>
      <c r="E2470" s="1084"/>
      <c r="F2470" s="1207" t="str">
        <f>IF($J2444="TC",0,IF($J2444="Nso",0,VLOOKUP($A2441,'Class-9'!$B$9:$GP$108,189,0)))</f>
        <v>0/200</v>
      </c>
      <c r="G2470" s="1208"/>
      <c r="H2470" s="463" t="str">
        <f>IF($J2444="TC",0,IF($J2444="Nso",0,VLOOKUP($A2441,'Class-9'!$B$9:$GP$108,132,0)))</f>
        <v/>
      </c>
      <c r="I2470" s="1091"/>
      <c r="J2470" s="1092"/>
      <c r="K2470" s="1092"/>
      <c r="L2470" s="1092"/>
      <c r="M2470" s="1092"/>
      <c r="N2470" s="1092"/>
      <c r="O2470" s="1093"/>
    </row>
    <row r="2471" spans="1:15" ht="33.75" customHeight="1">
      <c r="A2471" s="1138"/>
      <c r="B2471" s="417" t="s">
        <v>200</v>
      </c>
      <c r="C2471" s="1028" t="str">
        <f>'Class-9'!$ED$3</f>
        <v>S.U.P.W.</v>
      </c>
      <c r="D2471" s="1029"/>
      <c r="E2471" s="1029"/>
      <c r="F2471" s="1207" t="str">
        <f>IF($J2444="TC",0,IF($J2444="Nso",0,VLOOKUP($A2441,'Class-9'!$B$9:$GP$108,193,0)))</f>
        <v>0/100</v>
      </c>
      <c r="G2471" s="1208"/>
      <c r="H2471" s="463" t="str">
        <f>IF($J2444="TC",0,IF($J2444="Nso",0,VLOOKUP($A2441,'Class-9'!$B$9:$GP$108,138,0)))</f>
        <v/>
      </c>
      <c r="I2471" s="1094"/>
      <c r="J2471" s="1095"/>
      <c r="K2471" s="1095"/>
      <c r="L2471" s="1095"/>
      <c r="M2471" s="1095"/>
      <c r="N2471" s="1095"/>
      <c r="O2471" s="1096"/>
    </row>
    <row r="2472" spans="1:15" ht="33.75" customHeight="1">
      <c r="A2472" s="1138"/>
      <c r="B2472" s="417" t="s">
        <v>200</v>
      </c>
      <c r="C2472" s="1028" t="str">
        <f>'Class-9'!$EJ$3</f>
        <v>ART EDUCATION</v>
      </c>
      <c r="D2472" s="1029"/>
      <c r="E2472" s="1029"/>
      <c r="F2472" s="1207" t="str">
        <f>IF($J2443="TC",0,IF($J2443="Nso",0,VLOOKUP($A2441,'Class-9'!$B$9:$GP$108,197,0)))</f>
        <v>0/100</v>
      </c>
      <c r="G2472" s="1208"/>
      <c r="H2472" s="463" t="str">
        <f>IF($J2443="TC",0,IF($J2443="Nso",0,VLOOKUP($A2441,'Class-9'!$B$9:$GP$108,144,0)))</f>
        <v/>
      </c>
      <c r="I2472" s="1032" t="s">
        <v>92</v>
      </c>
      <c r="J2472" s="1033"/>
      <c r="K2472" s="1033"/>
      <c r="L2472" s="1033"/>
      <c r="M2472" s="1033"/>
      <c r="N2472" s="1033"/>
      <c r="O2472" s="1034"/>
    </row>
    <row r="2473" spans="1:15" ht="33.75" customHeight="1" thickBot="1">
      <c r="A2473" s="1138"/>
      <c r="B2473" s="417" t="s">
        <v>200</v>
      </c>
      <c r="C2473" s="1035" t="str">
        <f>'Class-9'!$EP$3</f>
        <v>H &amp; C RAJ</v>
      </c>
      <c r="D2473" s="1036"/>
      <c r="E2473" s="1036"/>
      <c r="F2473" s="1209" t="str">
        <f>IF($J2444="TC",0,IF($J2444="Nso",0,VLOOKUP($A2441,'Class-9'!$B$9:$GU$108,201,0)))</f>
        <v>0/200</v>
      </c>
      <c r="G2473" s="1210"/>
      <c r="H2473" s="464" t="str">
        <f>IF($J2444="TC",0,IF($J2444="Nso",0,VLOOKUP($A2441,'Class-9'!$B$9:$GU$108,156,0)))</f>
        <v/>
      </c>
      <c r="I2473" s="1032" t="s">
        <v>73</v>
      </c>
      <c r="J2473" s="1033"/>
      <c r="K2473" s="1033"/>
      <c r="L2473" s="1033"/>
      <c r="M2473" s="1033"/>
      <c r="N2473" s="1033"/>
      <c r="O2473" s="1034"/>
    </row>
    <row r="2474" spans="1:15" ht="33.75" customHeight="1">
      <c r="A2474" s="1138"/>
      <c r="B2474" s="417" t="s">
        <v>200</v>
      </c>
      <c r="C2474" s="1046" t="s">
        <v>204</v>
      </c>
      <c r="D2474" s="1047"/>
      <c r="E2474" s="1048"/>
      <c r="F2474" s="1211" t="s">
        <v>205</v>
      </c>
      <c r="G2474" s="1212"/>
      <c r="H2474" s="465" t="s">
        <v>34</v>
      </c>
      <c r="I2474" s="1039" t="s">
        <v>74</v>
      </c>
      <c r="J2474" s="1033"/>
      <c r="K2474" s="1033"/>
      <c r="L2474" s="1033"/>
      <c r="M2474" s="1033"/>
      <c r="N2474" s="1033"/>
      <c r="O2474" s="1034"/>
    </row>
    <row r="2475" spans="1:15" ht="33.75" customHeight="1">
      <c r="A2475" s="1138"/>
      <c r="B2475" s="417" t="s">
        <v>200</v>
      </c>
      <c r="C2475" s="1049"/>
      <c r="D2475" s="1050"/>
      <c r="E2475" s="1051"/>
      <c r="F2475" s="1213" t="s">
        <v>206</v>
      </c>
      <c r="G2475" s="1214"/>
      <c r="H2475" s="466" t="s">
        <v>203</v>
      </c>
      <c r="I2475" s="1040" t="s">
        <v>75</v>
      </c>
      <c r="J2475" s="1041"/>
      <c r="K2475" s="1041"/>
      <c r="L2475" s="1041"/>
      <c r="M2475" s="1041"/>
      <c r="N2475" s="1041"/>
      <c r="O2475" s="1042"/>
    </row>
    <row r="2476" spans="1:15" ht="33.75" customHeight="1">
      <c r="A2476" s="1138"/>
      <c r="B2476" s="417" t="s">
        <v>200</v>
      </c>
      <c r="C2476" s="1049"/>
      <c r="D2476" s="1050"/>
      <c r="E2476" s="1051"/>
      <c r="F2476" s="1213" t="s">
        <v>210</v>
      </c>
      <c r="G2476" s="1214"/>
      <c r="H2476" s="466" t="s">
        <v>68</v>
      </c>
      <c r="I2476" s="1043"/>
      <c r="J2476" s="1044"/>
      <c r="K2476" s="1044"/>
      <c r="L2476" s="1044"/>
      <c r="M2476" s="1044"/>
      <c r="N2476" s="1044"/>
      <c r="O2476" s="1045"/>
    </row>
    <row r="2477" spans="1:15" ht="33.75" customHeight="1">
      <c r="A2477" s="1138"/>
      <c r="B2477" s="417" t="s">
        <v>200</v>
      </c>
      <c r="C2477" s="1049"/>
      <c r="D2477" s="1050"/>
      <c r="E2477" s="1051"/>
      <c r="F2477" s="1213" t="s">
        <v>211</v>
      </c>
      <c r="G2477" s="1214"/>
      <c r="H2477" s="466" t="s">
        <v>69</v>
      </c>
      <c r="I2477" s="1043"/>
      <c r="J2477" s="1044"/>
      <c r="K2477" s="1044"/>
      <c r="L2477" s="1044"/>
      <c r="M2477" s="1044"/>
      <c r="N2477" s="1044"/>
      <c r="O2477" s="1045"/>
    </row>
    <row r="2478" spans="1:15" ht="33.75" customHeight="1">
      <c r="A2478" s="1138"/>
      <c r="B2478" s="417" t="s">
        <v>200</v>
      </c>
      <c r="C2478" s="1049"/>
      <c r="D2478" s="1050"/>
      <c r="E2478" s="1051"/>
      <c r="F2478" s="1213" t="s">
        <v>120</v>
      </c>
      <c r="G2478" s="1214"/>
      <c r="H2478" s="466" t="s">
        <v>71</v>
      </c>
      <c r="I2478" s="1022" t="s">
        <v>93</v>
      </c>
      <c r="J2478" s="1023"/>
      <c r="K2478" s="1023"/>
      <c r="L2478" s="1023"/>
      <c r="M2478" s="1023"/>
      <c r="N2478" s="1023"/>
      <c r="O2478" s="1024"/>
    </row>
    <row r="2479" spans="1:15" ht="33.75" customHeight="1" thickBot="1">
      <c r="A2479" s="1138"/>
      <c r="B2479" s="418" t="s">
        <v>200</v>
      </c>
      <c r="C2479" s="1052"/>
      <c r="D2479" s="1053"/>
      <c r="E2479" s="1054"/>
      <c r="F2479" s="1215" t="s">
        <v>208</v>
      </c>
      <c r="G2479" s="1216"/>
      <c r="H2479" s="467" t="s">
        <v>70</v>
      </c>
      <c r="I2479" s="1025"/>
      <c r="J2479" s="1026"/>
      <c r="K2479" s="1026"/>
      <c r="L2479" s="1026"/>
      <c r="M2479" s="1026"/>
      <c r="N2479" s="1026"/>
      <c r="O2479" s="1027"/>
    </row>
    <row r="2480" spans="1:15" ht="121.5" customHeight="1" thickTop="1">
      <c r="A2480" s="437" t="s">
        <v>191</v>
      </c>
    </row>
    <row r="2481" spans="1:16" ht="24.75" customHeight="1" thickBot="1">
      <c r="A2481" s="471">
        <f>A2441+1</f>
        <v>63</v>
      </c>
      <c r="B2481" s="1137" t="s">
        <v>56</v>
      </c>
      <c r="C2481" s="1137"/>
      <c r="D2481" s="1137"/>
      <c r="E2481" s="1137"/>
      <c r="F2481" s="1137"/>
      <c r="G2481" s="1137"/>
      <c r="H2481" s="1137"/>
      <c r="I2481" s="1137"/>
      <c r="J2481" s="1137"/>
      <c r="K2481" s="1137"/>
      <c r="L2481" s="1137"/>
      <c r="M2481" s="1137"/>
      <c r="N2481" s="1137"/>
      <c r="O2481" s="1137"/>
    </row>
    <row r="2482" spans="1:16" s="430" customFormat="1" ht="66" customHeight="1" thickTop="1">
      <c r="A2482" s="1138"/>
      <c r="B2482" s="1139"/>
      <c r="C2482" s="1140"/>
      <c r="D2482" s="1225" t="str">
        <f>Master!$E$8</f>
        <v>Govt. Sr. Secondary School Raimalwada</v>
      </c>
      <c r="E2482" s="1226"/>
      <c r="F2482" s="1226"/>
      <c r="G2482" s="1226"/>
      <c r="H2482" s="1226"/>
      <c r="I2482" s="1226"/>
      <c r="J2482" s="1226"/>
      <c r="K2482" s="1226"/>
      <c r="L2482" s="1226"/>
      <c r="M2482" s="1226"/>
      <c r="N2482" s="1226"/>
      <c r="O2482" s="1227"/>
    </row>
    <row r="2483" spans="1:16" ht="26.25" customHeight="1" thickBot="1">
      <c r="A2483" s="1138"/>
      <c r="B2483" s="1141"/>
      <c r="C2483" s="1142"/>
      <c r="D2483" s="1146" t="str">
        <f>Master!$E$11</f>
        <v>P.S.-Bapini (Jodhpur)</v>
      </c>
      <c r="E2483" s="1147"/>
      <c r="F2483" s="1147"/>
      <c r="G2483" s="1147"/>
      <c r="H2483" s="1147"/>
      <c r="I2483" s="1147"/>
      <c r="J2483" s="1147"/>
      <c r="K2483" s="1147"/>
      <c r="L2483" s="1147"/>
      <c r="M2483" s="1147"/>
      <c r="N2483" s="1147"/>
      <c r="O2483" s="1148"/>
    </row>
    <row r="2484" spans="1:16" ht="21.75" customHeight="1">
      <c r="A2484" s="1138"/>
      <c r="B2484" s="262"/>
      <c r="C2484" s="1149" t="s">
        <v>183</v>
      </c>
      <c r="D2484" s="1150"/>
      <c r="E2484" s="1150"/>
      <c r="F2484" s="1150"/>
      <c r="G2484" s="1151"/>
      <c r="H2484" s="1158" t="s">
        <v>156</v>
      </c>
      <c r="I2484" s="1158"/>
      <c r="J2484" s="1161">
        <f>VLOOKUP($A2481,'Class-9'!$B$9:$K$108,6)</f>
        <v>0</v>
      </c>
      <c r="K2484" s="1162"/>
      <c r="L2484" s="1167" t="s">
        <v>76</v>
      </c>
      <c r="M2484" s="1168"/>
      <c r="N2484" s="1169" t="str">
        <f>Master!$E$14</f>
        <v>08151106901</v>
      </c>
      <c r="O2484" s="1170"/>
    </row>
    <row r="2485" spans="1:16" ht="21.75" customHeight="1">
      <c r="A2485" s="1138"/>
      <c r="B2485" s="37"/>
      <c r="C2485" s="1152"/>
      <c r="D2485" s="1153"/>
      <c r="E2485" s="1153"/>
      <c r="F2485" s="1153"/>
      <c r="G2485" s="1154"/>
      <c r="H2485" s="1159"/>
      <c r="I2485" s="1159"/>
      <c r="J2485" s="1163"/>
      <c r="K2485" s="1164"/>
      <c r="L2485" s="1171" t="s">
        <v>72</v>
      </c>
      <c r="M2485" s="1172"/>
      <c r="N2485" s="1172"/>
      <c r="O2485" s="1173"/>
      <c r="P2485" s="104" t="s">
        <v>191</v>
      </c>
    </row>
    <row r="2486" spans="1:16" ht="21.75" customHeight="1" thickBot="1">
      <c r="A2486" s="1138"/>
      <c r="B2486" s="37"/>
      <c r="C2486" s="1155"/>
      <c r="D2486" s="1156"/>
      <c r="E2486" s="1156"/>
      <c r="F2486" s="1156"/>
      <c r="G2486" s="1157"/>
      <c r="H2486" s="1160"/>
      <c r="I2486" s="1160"/>
      <c r="J2486" s="1165"/>
      <c r="K2486" s="1166"/>
      <c r="L2486" s="1174" t="s">
        <v>57</v>
      </c>
      <c r="M2486" s="1175"/>
      <c r="N2486" s="1176" t="str">
        <f>Master!$E$6</f>
        <v>2021-22</v>
      </c>
      <c r="O2486" s="1177"/>
    </row>
    <row r="2487" spans="1:16" ht="33.75" customHeight="1">
      <c r="A2487" s="1138"/>
      <c r="B2487" s="417" t="s">
        <v>200</v>
      </c>
      <c r="C2487" s="1228" t="s">
        <v>22</v>
      </c>
      <c r="D2487" s="1229"/>
      <c r="E2487" s="1229"/>
      <c r="F2487" s="1230"/>
      <c r="G2487" s="438" t="s">
        <v>181</v>
      </c>
      <c r="H2487" s="1231">
        <f>VLOOKUP($A2481,'Class-9'!$B$9:$FL$108,4,0)</f>
        <v>0</v>
      </c>
      <c r="I2487" s="1231"/>
      <c r="J2487" s="1231"/>
      <c r="K2487" s="1231"/>
      <c r="L2487" s="1231"/>
      <c r="M2487" s="1231"/>
      <c r="N2487" s="1231"/>
      <c r="O2487" s="1232"/>
    </row>
    <row r="2488" spans="1:16" ht="33.75" customHeight="1">
      <c r="A2488" s="1138"/>
      <c r="B2488" s="417" t="s">
        <v>200</v>
      </c>
      <c r="C2488" s="1233" t="s">
        <v>24</v>
      </c>
      <c r="D2488" s="1234"/>
      <c r="E2488" s="1234"/>
      <c r="F2488" s="1235"/>
      <c r="G2488" s="439" t="s">
        <v>181</v>
      </c>
      <c r="H2488" s="1236">
        <f>VLOOKUP($A2481,'Class-9'!$B$9:$FL$108,7,0)</f>
        <v>0</v>
      </c>
      <c r="I2488" s="1236"/>
      <c r="J2488" s="1236"/>
      <c r="K2488" s="1236"/>
      <c r="L2488" s="1236"/>
      <c r="M2488" s="1236"/>
      <c r="N2488" s="1236"/>
      <c r="O2488" s="1237"/>
    </row>
    <row r="2489" spans="1:16" ht="33.75" customHeight="1">
      <c r="A2489" s="1138"/>
      <c r="B2489" s="417" t="s">
        <v>200</v>
      </c>
      <c r="C2489" s="1233" t="s">
        <v>25</v>
      </c>
      <c r="D2489" s="1234"/>
      <c r="E2489" s="1234"/>
      <c r="F2489" s="1235"/>
      <c r="G2489" s="439" t="s">
        <v>181</v>
      </c>
      <c r="H2489" s="1236">
        <f>VLOOKUP($A2481,'Class-9'!$B$9:$FL$108,8,0)</f>
        <v>0</v>
      </c>
      <c r="I2489" s="1236"/>
      <c r="J2489" s="1236"/>
      <c r="K2489" s="1236"/>
      <c r="L2489" s="1236"/>
      <c r="M2489" s="1236"/>
      <c r="N2489" s="1236"/>
      <c r="O2489" s="1237"/>
    </row>
    <row r="2490" spans="1:16" ht="33.75" customHeight="1">
      <c r="A2490" s="1138"/>
      <c r="B2490" s="417" t="s">
        <v>200</v>
      </c>
      <c r="C2490" s="1233" t="s">
        <v>58</v>
      </c>
      <c r="D2490" s="1234"/>
      <c r="E2490" s="1234"/>
      <c r="F2490" s="1235"/>
      <c r="G2490" s="439" t="s">
        <v>181</v>
      </c>
      <c r="H2490" s="1236">
        <f>VLOOKUP($A2481,'Class-9'!$B$9:$FL$108,9,0)</f>
        <v>0</v>
      </c>
      <c r="I2490" s="1236"/>
      <c r="J2490" s="1236"/>
      <c r="K2490" s="1236"/>
      <c r="L2490" s="1236"/>
      <c r="M2490" s="1236"/>
      <c r="N2490" s="1236"/>
      <c r="O2490" s="1237"/>
    </row>
    <row r="2491" spans="1:16" ht="33.75" customHeight="1">
      <c r="A2491" s="1138"/>
      <c r="B2491" s="417" t="s">
        <v>200</v>
      </c>
      <c r="C2491" s="1233" t="s">
        <v>59</v>
      </c>
      <c r="D2491" s="1234"/>
      <c r="E2491" s="1234"/>
      <c r="F2491" s="1235"/>
      <c r="G2491" s="439" t="s">
        <v>181</v>
      </c>
      <c r="H2491" s="1238" t="str">
        <f>CONCATENATE('Class-9'!$G$4,'Class-9'!$J$4)</f>
        <v>9(A)</v>
      </c>
      <c r="I2491" s="1236"/>
      <c r="J2491" s="1236"/>
      <c r="K2491" s="1236"/>
      <c r="L2491" s="1236"/>
      <c r="M2491" s="1236"/>
      <c r="N2491" s="1236"/>
      <c r="O2491" s="1237"/>
    </row>
    <row r="2492" spans="1:16" ht="33.75" customHeight="1" thickBot="1">
      <c r="A2492" s="1138"/>
      <c r="B2492" s="417" t="s">
        <v>200</v>
      </c>
      <c r="C2492" s="1239" t="s">
        <v>27</v>
      </c>
      <c r="D2492" s="1240"/>
      <c r="E2492" s="1240"/>
      <c r="F2492" s="1241"/>
      <c r="G2492" s="440" t="s">
        <v>181</v>
      </c>
      <c r="H2492" s="1242">
        <f>VLOOKUP($A2481,'Class-9'!$B$9:$FL$108,10,0)</f>
        <v>0</v>
      </c>
      <c r="I2492" s="1242"/>
      <c r="J2492" s="1242"/>
      <c r="K2492" s="1242"/>
      <c r="L2492" s="1242"/>
      <c r="M2492" s="1242"/>
      <c r="N2492" s="1242"/>
      <c r="O2492" s="1243"/>
    </row>
    <row r="2493" spans="1:16" ht="33.75" customHeight="1">
      <c r="A2493" s="1138"/>
      <c r="B2493" s="417" t="s">
        <v>200</v>
      </c>
      <c r="C2493" s="1244" t="s">
        <v>60</v>
      </c>
      <c r="D2493" s="1245"/>
      <c r="E2493" s="1248" t="s">
        <v>81</v>
      </c>
      <c r="F2493" s="1248" t="s">
        <v>82</v>
      </c>
      <c r="G2493" s="1250" t="s">
        <v>32</v>
      </c>
      <c r="H2493" s="1252" t="s">
        <v>61</v>
      </c>
      <c r="I2493" s="1252"/>
      <c r="J2493" s="1253"/>
      <c r="K2493" s="1254" t="s">
        <v>97</v>
      </c>
      <c r="L2493" s="1255"/>
      <c r="M2493" s="1256"/>
      <c r="N2493" s="1248" t="s">
        <v>88</v>
      </c>
      <c r="O2493" s="1218" t="s">
        <v>118</v>
      </c>
    </row>
    <row r="2494" spans="1:16" ht="33.75" customHeight="1">
      <c r="A2494" s="1138"/>
      <c r="B2494" s="417" t="s">
        <v>200</v>
      </c>
      <c r="C2494" s="1246"/>
      <c r="D2494" s="1247"/>
      <c r="E2494" s="1249"/>
      <c r="F2494" s="1249"/>
      <c r="G2494" s="1251"/>
      <c r="H2494" s="468" t="s">
        <v>31</v>
      </c>
      <c r="I2494" s="470" t="s">
        <v>194</v>
      </c>
      <c r="J2494" s="469" t="s">
        <v>32</v>
      </c>
      <c r="K2494" s="468" t="s">
        <v>31</v>
      </c>
      <c r="L2494" s="470" t="s">
        <v>194</v>
      </c>
      <c r="M2494" s="469" t="s">
        <v>32</v>
      </c>
      <c r="N2494" s="1249"/>
      <c r="O2494" s="1219"/>
    </row>
    <row r="2495" spans="1:16" ht="48" customHeight="1" thickBot="1">
      <c r="A2495" s="1138"/>
      <c r="B2495" s="417" t="s">
        <v>200</v>
      </c>
      <c r="C2495" s="1102" t="s">
        <v>62</v>
      </c>
      <c r="D2495" s="1103"/>
      <c r="E2495" s="441">
        <f>'Class-9'!$L$7</f>
        <v>10</v>
      </c>
      <c r="F2495" s="441">
        <f>'Class-9'!$M$7</f>
        <v>10</v>
      </c>
      <c r="G2495" s="442">
        <f>SUM(E2495:F2495)</f>
        <v>20</v>
      </c>
      <c r="H2495" s="441">
        <f>'Class-9'!$O$7</f>
        <v>24</v>
      </c>
      <c r="I2495" s="441">
        <f>'Class-9'!$P$7</f>
        <v>6</v>
      </c>
      <c r="J2495" s="442">
        <f>SUM(H2495:I2495)</f>
        <v>30</v>
      </c>
      <c r="K2495" s="441">
        <f>'Class-9'!$R$7</f>
        <v>40</v>
      </c>
      <c r="L2495" s="441">
        <f>'Class-9'!$S$7</f>
        <v>10</v>
      </c>
      <c r="M2495" s="442">
        <f>SUM(K2495:L2495)</f>
        <v>50</v>
      </c>
      <c r="N2495" s="441">
        <f>SUM(G2495,J2495,M2495)</f>
        <v>100</v>
      </c>
      <c r="O2495" s="1220"/>
    </row>
    <row r="2496" spans="1:16" ht="48" customHeight="1">
      <c r="A2496" s="1138"/>
      <c r="B2496" s="417" t="s">
        <v>200</v>
      </c>
      <c r="C2496" s="1104" t="str">
        <f>'Class-9'!$L$3</f>
        <v>HINDI</v>
      </c>
      <c r="D2496" s="1105"/>
      <c r="E2496" s="443">
        <f>IF($J2484="TC",0,IF($J2484="Nso",0,VLOOKUP($A2481,'Class-9'!$B$9:$FL$108,11,0)))</f>
        <v>0</v>
      </c>
      <c r="F2496" s="443">
        <f>IF($J2484="TC",0,IF($J2484="Nso",0,VLOOKUP($A2481,'Class-9'!$B$9:$FL$108,12,0)))</f>
        <v>0</v>
      </c>
      <c r="G2496" s="444">
        <f t="shared" ref="G2496:G2503" si="248">SUM(E2496:F2496)</f>
        <v>0</v>
      </c>
      <c r="H2496" s="443">
        <f>IF($J2484="TC",0,IF($J2484="Nso",0,VLOOKUP($A2481,'Class-9'!$B$9:$FL$108,14,0)))</f>
        <v>0</v>
      </c>
      <c r="I2496" s="443">
        <f>IF($J2484="TC",0,IF($J2484="Nso",0,VLOOKUP($A2481,'Class-9'!$B$9:$FL$108,15,0)))</f>
        <v>0</v>
      </c>
      <c r="J2496" s="444">
        <f t="shared" ref="J2496:J2503" si="249">SUM(H2496:I2496)</f>
        <v>0</v>
      </c>
      <c r="K2496" s="443">
        <f>IF($J2484="TC",0,IF($J2484="Nso",0,VLOOKUP($A2481,'Class-9'!$B$9:$FL$108,17,0)))</f>
        <v>0</v>
      </c>
      <c r="L2496" s="443">
        <f>IF($J2484="Nso",0,VLOOKUP($A2481,'Class-9'!$B$9:$FL$108,18,0))</f>
        <v>0</v>
      </c>
      <c r="M2496" s="444">
        <f t="shared" ref="M2496:M2503" si="250">SUM(K2496:L2496)</f>
        <v>0</v>
      </c>
      <c r="N2496" s="443">
        <f t="shared" ref="N2496:N2503" si="251">SUM(G2496,J2496,M2496)</f>
        <v>0</v>
      </c>
      <c r="O2496" s="457" t="str">
        <f>IF($J2484="TC",0,IF($J2484="Nso",0,VLOOKUP($A2481,'Class-9'!$B$9:$FL$108,24,0)))</f>
        <v/>
      </c>
    </row>
    <row r="2497" spans="1:15" ht="48" customHeight="1" thickBot="1">
      <c r="A2497" s="1138"/>
      <c r="B2497" s="417" t="s">
        <v>200</v>
      </c>
      <c r="C2497" s="1106" t="str">
        <f>'Class-9'!$Z$3</f>
        <v>ENGLISH</v>
      </c>
      <c r="D2497" s="1107"/>
      <c r="E2497" s="445">
        <f>IF($J2484="TC",0,IF($J2484="Nso",0,VLOOKUP($A2481,'Class-9'!$B$9:$FL$108,25,0)))</f>
        <v>0</v>
      </c>
      <c r="F2497" s="445">
        <f>IF($J2484="TC",0,IF($J2484="Nso",0,VLOOKUP($A2481,'Class-9'!$B$9:$FL$108,26,0)))</f>
        <v>0</v>
      </c>
      <c r="G2497" s="446">
        <f t="shared" si="248"/>
        <v>0</v>
      </c>
      <c r="H2497" s="447">
        <f>IF($J2484="TC",0,IF($J2484="Nso",0,VLOOKUP($A2481,'Class-9'!$B$9:$FL$108,28,0)))</f>
        <v>0</v>
      </c>
      <c r="I2497" s="445">
        <f>IF($J2484="TC",0,IF($J2484="Nso",0,VLOOKUP($A2481,'Class-9'!$B$9:$FL$108,29,0)))</f>
        <v>0</v>
      </c>
      <c r="J2497" s="446">
        <f t="shared" si="249"/>
        <v>0</v>
      </c>
      <c r="K2497" s="445">
        <f>IF($J2484="TC",0,IF($J2484="Nso",0,VLOOKUP($A2481,'Class-9'!$B$9:$FL$108,31,0)))</f>
        <v>0</v>
      </c>
      <c r="L2497" s="445">
        <f>IF($J2484="Nso",0,VLOOKUP($A2481,'Class-9'!$B$9:$FL$108,32,0))</f>
        <v>0</v>
      </c>
      <c r="M2497" s="446">
        <f t="shared" si="250"/>
        <v>0</v>
      </c>
      <c r="N2497" s="445">
        <f t="shared" si="251"/>
        <v>0</v>
      </c>
      <c r="O2497" s="458" t="str">
        <f>IF($J2484="TC",0,IF($J2484="Nso",0,VLOOKUP($A2481,'Class-9'!$B$9:$FL$108,38,0)))</f>
        <v/>
      </c>
    </row>
    <row r="2498" spans="1:15" ht="48" customHeight="1" thickBot="1">
      <c r="A2498" s="1138"/>
      <c r="B2498" s="417" t="s">
        <v>200</v>
      </c>
      <c r="C2498" s="1108" t="s">
        <v>62</v>
      </c>
      <c r="D2498" s="1109"/>
      <c r="E2498" s="448">
        <f>'Class-9'!$AN$7</f>
        <v>20</v>
      </c>
      <c r="F2498" s="448">
        <f>'Class-9'!$AO$7</f>
        <v>20</v>
      </c>
      <c r="G2498" s="449">
        <f t="shared" si="248"/>
        <v>40</v>
      </c>
      <c r="H2498" s="448">
        <f>'Class-9'!$AQ$7</f>
        <v>48</v>
      </c>
      <c r="I2498" s="448">
        <f>'Class-9'!$AR$7</f>
        <v>12</v>
      </c>
      <c r="J2498" s="449">
        <f t="shared" si="249"/>
        <v>60</v>
      </c>
      <c r="K2498" s="448">
        <f>'Class-9'!$AT$7</f>
        <v>80</v>
      </c>
      <c r="L2498" s="448">
        <f>'Class-9'!$AU$7</f>
        <v>20</v>
      </c>
      <c r="M2498" s="449">
        <f t="shared" si="250"/>
        <v>100</v>
      </c>
      <c r="N2498" s="448">
        <f t="shared" si="251"/>
        <v>200</v>
      </c>
      <c r="O2498" s="427" t="s">
        <v>201</v>
      </c>
    </row>
    <row r="2499" spans="1:15" ht="48" customHeight="1">
      <c r="A2499" s="1138"/>
      <c r="B2499" s="417" t="s">
        <v>200</v>
      </c>
      <c r="C2499" s="1110" t="str">
        <f>'Class-9'!$AN$3</f>
        <v>SANSKRIT-I</v>
      </c>
      <c r="D2499" s="1111"/>
      <c r="E2499" s="443">
        <f>IF($J2484="TC",0,IF($J2484="Nso",0,VLOOKUP($A2481,'Class-9'!$B$9:$FL$108,39,0)))</f>
        <v>0</v>
      </c>
      <c r="F2499" s="443">
        <f>IF($J2484="TC",0,IF($J2484="TC",0,IF($J2484="Nso",0,VLOOKUP($A2481,'Class-9'!$B$9:$FL$108,40,0))))</f>
        <v>0</v>
      </c>
      <c r="G2499" s="450">
        <f t="shared" si="248"/>
        <v>0</v>
      </c>
      <c r="H2499" s="451">
        <f>IF($J2484="TC",0,IF($J2484="Nso",0,VLOOKUP($A2481,'Class-9'!$B$9:$FL$108,42,0)))</f>
        <v>0</v>
      </c>
      <c r="I2499" s="443">
        <f>IF($J2484="TC",0,IF($J2484="Nso",0,VLOOKUP($A2481,'Class-9'!$B$9:$FL$108,43,0)))</f>
        <v>0</v>
      </c>
      <c r="J2499" s="450">
        <f t="shared" si="249"/>
        <v>0</v>
      </c>
      <c r="K2499" s="443">
        <f>IF($J2484="TC",0,IF($J2484="Nso",0,VLOOKUP($A2481,'Class-9'!$B$9:$FL$108,45,0)))</f>
        <v>0</v>
      </c>
      <c r="L2499" s="443">
        <f>IF($J2484="Nso",0,VLOOKUP($A2481,'Class-9'!$B$9:$FL$108,46,0))</f>
        <v>0</v>
      </c>
      <c r="M2499" s="450">
        <f t="shared" si="250"/>
        <v>0</v>
      </c>
      <c r="N2499" s="443">
        <f t="shared" si="251"/>
        <v>0</v>
      </c>
      <c r="O2499" s="457" t="str">
        <f>IF($J2484="TC",0,IF($J2484="Nso",0,VLOOKUP($A2481,'Class-9'!$B$9:$FL$108,52,0)))</f>
        <v/>
      </c>
    </row>
    <row r="2500" spans="1:15" ht="48" customHeight="1">
      <c r="A2500" s="1138"/>
      <c r="B2500" s="417" t="s">
        <v>200</v>
      </c>
      <c r="C2500" s="1112" t="str">
        <f>'Class-9'!$BB$3</f>
        <v>SANSKRIT-II</v>
      </c>
      <c r="D2500" s="1113"/>
      <c r="E2500" s="443">
        <f>IF($J2484="TC",0,IF($J2484="Nso",0,VLOOKUP($A2481,'Class-9'!$B$9:$FL$108,53,0)))</f>
        <v>0</v>
      </c>
      <c r="F2500" s="443">
        <f>IF($J2484="TC",0,IF($J2484="Nso",0,VLOOKUP($A2481,'Class-9'!$B$9:$FL$108,54,0)))</f>
        <v>0</v>
      </c>
      <c r="G2500" s="452">
        <f t="shared" si="248"/>
        <v>0</v>
      </c>
      <c r="H2500" s="453">
        <f>IF($J2484="TC",0,IF($J2484="Nso",0,VLOOKUP($A2481,'Class-9'!$B$9:$FL$108,56,0)))</f>
        <v>0</v>
      </c>
      <c r="I2500" s="443">
        <f>IF($J2484="TC",0,IF($J2484="Nso",0,VLOOKUP($A2481,'Class-9'!$B$9:$FL$108,57,0)))</f>
        <v>0</v>
      </c>
      <c r="J2500" s="452">
        <f t="shared" si="249"/>
        <v>0</v>
      </c>
      <c r="K2500" s="443">
        <f>IF($J2484="TC",0,IF($J2484="Nso",0,VLOOKUP($A2481,'Class-9'!$B$9:$FL$108,59,0)))</f>
        <v>0</v>
      </c>
      <c r="L2500" s="443">
        <f>IF($J2484="Nso",0,VLOOKUP($A2481,'Class-9'!$B$9:$FL$108,60,0))</f>
        <v>0</v>
      </c>
      <c r="M2500" s="452">
        <f t="shared" si="250"/>
        <v>0</v>
      </c>
      <c r="N2500" s="443">
        <f t="shared" si="251"/>
        <v>0</v>
      </c>
      <c r="O2500" s="457" t="str">
        <f>IF($J2484="TC",0,IF($J2484="Nso",0,VLOOKUP($A2481,'Class-9'!$B$9:$FL$108,66,0)))</f>
        <v/>
      </c>
    </row>
    <row r="2501" spans="1:15" ht="48" customHeight="1">
      <c r="A2501" s="1138"/>
      <c r="B2501" s="417" t="s">
        <v>200</v>
      </c>
      <c r="C2501" s="1112" t="str">
        <f>'Class-9'!$BP$3</f>
        <v>MATHEMATICS</v>
      </c>
      <c r="D2501" s="1113"/>
      <c r="E2501" s="443">
        <f>IF($J2484="TC",0,IF($J2484="Nso",0,VLOOKUP($A2481,'Class-9'!$B$9:$FL$108,67,0)))</f>
        <v>0</v>
      </c>
      <c r="F2501" s="443">
        <f>IF($J2484="TC",0,IF($J2484="Nso",0,VLOOKUP($A2481,'Class-9'!$B$9:$FL$108,68,0)))</f>
        <v>0</v>
      </c>
      <c r="G2501" s="452">
        <f t="shared" si="248"/>
        <v>0</v>
      </c>
      <c r="H2501" s="453">
        <f>IF($J2484="TC",0,IF($J2484="Nso",0,VLOOKUP($A2481,'Class-9'!$B$9:$FL$108,70,0)))</f>
        <v>0</v>
      </c>
      <c r="I2501" s="443">
        <f>IF($J2484="TC",0,IF($J2484="Nso",0,VLOOKUP($A2481,'Class-9'!$B$9:$FL$108,71,0)))</f>
        <v>0</v>
      </c>
      <c r="J2501" s="452">
        <f t="shared" si="249"/>
        <v>0</v>
      </c>
      <c r="K2501" s="443">
        <f>IF($J2484="TC",0,IF($J2484="Nso",0,VLOOKUP($A2481,'Class-9'!$B$9:$FL$108,73,0)))</f>
        <v>0</v>
      </c>
      <c r="L2501" s="443">
        <f>IF($J2484="Nso",0,VLOOKUP($A2481,'Class-9'!$B$9:$FL$108,74,0))</f>
        <v>0</v>
      </c>
      <c r="M2501" s="452">
        <f t="shared" si="250"/>
        <v>0</v>
      </c>
      <c r="N2501" s="443">
        <f t="shared" si="251"/>
        <v>0</v>
      </c>
      <c r="O2501" s="457" t="str">
        <f>IF($J2484="TC",0,IF($J2484="Nso",0,VLOOKUP($A2481,'Class-9'!$B$9:$FL$108,80,0)))</f>
        <v/>
      </c>
    </row>
    <row r="2502" spans="1:15" ht="48" customHeight="1">
      <c r="A2502" s="1138"/>
      <c r="B2502" s="417" t="s">
        <v>200</v>
      </c>
      <c r="C2502" s="1114" t="str">
        <f>'Class-9'!$CD$3</f>
        <v>SCIENCE</v>
      </c>
      <c r="D2502" s="1115"/>
      <c r="E2502" s="454">
        <f>IF($J2484="TC",0,IF($J2484="Nso",0,VLOOKUP($A2481,'Class-9'!$B$9:$FL$108,81,0)))</f>
        <v>0</v>
      </c>
      <c r="F2502" s="454">
        <f>IF($J2484="TC",0,IF($J2484="Nso",0,VLOOKUP($A2481,'Class-9'!$B$9:$FL$108,82,0)))</f>
        <v>0</v>
      </c>
      <c r="G2502" s="455">
        <f t="shared" si="248"/>
        <v>0</v>
      </c>
      <c r="H2502" s="456">
        <f>IF($J2484="TC",0,IF($J2484="Nso",0,VLOOKUP($A2481,'Class-9'!$B$9:$FL$108,84,0)))</f>
        <v>0</v>
      </c>
      <c r="I2502" s="454">
        <f>IF($J2484="TC",0,IF($J2484="Nso",0,VLOOKUP($A2481,'Class-9'!$B$9:$FL$108,85,0)))</f>
        <v>0</v>
      </c>
      <c r="J2502" s="455">
        <f t="shared" si="249"/>
        <v>0</v>
      </c>
      <c r="K2502" s="454">
        <f>IF($J2484="TC",0,IF($J2484="Nso",0,VLOOKUP($A2481,'Class-9'!$B$9:$FL$108,87,0)))</f>
        <v>0</v>
      </c>
      <c r="L2502" s="454">
        <f>IF($J2484="Nso",0,VLOOKUP($A2481,'Class-9'!$B$9:$FL$108,88,0))</f>
        <v>0</v>
      </c>
      <c r="M2502" s="455">
        <f t="shared" si="250"/>
        <v>0</v>
      </c>
      <c r="N2502" s="454">
        <f t="shared" si="251"/>
        <v>0</v>
      </c>
      <c r="O2502" s="459" t="str">
        <f>IF($J2484="TC",0,IF($J2484="Nso",0,VLOOKUP($A2481,'Class-9'!$B$9:$FL$108,94,0)))</f>
        <v/>
      </c>
    </row>
    <row r="2503" spans="1:15" ht="48" customHeight="1" thickBot="1">
      <c r="A2503" s="1138"/>
      <c r="B2503" s="417" t="s">
        <v>200</v>
      </c>
      <c r="C2503" s="1114" t="str">
        <f>'Class-9'!$CR$3</f>
        <v>SOCIAL SCIENCE</v>
      </c>
      <c r="D2503" s="1115"/>
      <c r="E2503" s="454">
        <f>IF($J2485="TC",0,IF($J2484="Nso",0,VLOOKUP($A2481,'Class-9'!$B$9:$FL$108,95,0)))</f>
        <v>0</v>
      </c>
      <c r="F2503" s="454">
        <f>IF($J2485="TC",0,IF($J2484="Nso",0,VLOOKUP($A2481,'Class-9'!$B$9:$FL$108,96,0)))</f>
        <v>0</v>
      </c>
      <c r="G2503" s="455">
        <f t="shared" si="248"/>
        <v>0</v>
      </c>
      <c r="H2503" s="456">
        <f>IF($J2485="TC",0,IF($J2484="Nso",0,VLOOKUP($A2481,'Class-9'!$B$9:$FL$108,98,0)))</f>
        <v>0</v>
      </c>
      <c r="I2503" s="454">
        <f>IF($J2485="TC",0,IF($J2484="Nso",0,VLOOKUP($A2481,'Class-9'!$B$9:$FL$108,99,0)))</f>
        <v>0</v>
      </c>
      <c r="J2503" s="455">
        <f t="shared" si="249"/>
        <v>0</v>
      </c>
      <c r="K2503" s="454">
        <f>IF($J2485="TC",0,IF($J2484="Nso",0,VLOOKUP($A2481,'Class-9'!$B$9:$FL$108,101,0)))</f>
        <v>0</v>
      </c>
      <c r="L2503" s="454">
        <f>IF($J2485="Nso",0,VLOOKUP($A2481,'Class-9'!$B$9:$FL$108,102,0))</f>
        <v>0</v>
      </c>
      <c r="M2503" s="455">
        <f t="shared" si="250"/>
        <v>0</v>
      </c>
      <c r="N2503" s="454">
        <f t="shared" si="251"/>
        <v>0</v>
      </c>
      <c r="O2503" s="459" t="str">
        <f>IF($J2485="TC",0,IF($J2484="Nso",0,VLOOKUP($A2481,'Class-9'!$B$9:$FL$108,108,0)))</f>
        <v/>
      </c>
    </row>
    <row r="2504" spans="1:15" ht="33.75" customHeight="1">
      <c r="A2504" s="1138"/>
      <c r="B2504" s="417" t="s">
        <v>200</v>
      </c>
      <c r="C2504" s="1116" t="s">
        <v>89</v>
      </c>
      <c r="D2504" s="1117"/>
      <c r="E2504" s="1118"/>
      <c r="F2504" s="1122" t="s">
        <v>90</v>
      </c>
      <c r="G2504" s="1123"/>
      <c r="H2504" s="1124" t="s">
        <v>91</v>
      </c>
      <c r="I2504" s="1125"/>
      <c r="J2504" s="1126" t="s">
        <v>47</v>
      </c>
      <c r="K2504" s="1127"/>
      <c r="L2504" s="415" t="s">
        <v>111</v>
      </c>
      <c r="M2504" s="1221" t="s">
        <v>45</v>
      </c>
      <c r="N2504" s="1222"/>
      <c r="O2504" s="416" t="s">
        <v>49</v>
      </c>
    </row>
    <row r="2505" spans="1:15" ht="33.75" customHeight="1" thickBot="1">
      <c r="A2505" s="1138"/>
      <c r="B2505" s="417" t="s">
        <v>200</v>
      </c>
      <c r="C2505" s="1119"/>
      <c r="D2505" s="1120"/>
      <c r="E2505" s="1121"/>
      <c r="F2505" s="1130">
        <f>IF($J2484="TC",0,IF($J2484="Nso",0,VLOOKUP($A2481,'Class-9'!$B$9:$FL$108,160,0)))</f>
        <v>0</v>
      </c>
      <c r="G2505" s="1131"/>
      <c r="H2505" s="1130">
        <f>IF($J2484="TC",0,IF($J2484="Nso",0,VLOOKUP($A2481,'Class-9'!$B$9:$FL$108,161,0)))</f>
        <v>0</v>
      </c>
      <c r="I2505" s="1131"/>
      <c r="J2505" s="1132">
        <f>IF($J2484="TC",0,IF($J2484="Nso",0,VLOOKUP($A2481,'Class-9'!$B$9:$FL$108,162,0)))</f>
        <v>0</v>
      </c>
      <c r="K2505" s="1133"/>
      <c r="L2505" s="259" t="str">
        <f>IF($J2484="TC",0,IF($J2484="Nso",0,VLOOKUP($A2481,'Class-9'!$B$9:$FL$108,163,0)))</f>
        <v/>
      </c>
      <c r="M2505" s="1223" t="str">
        <f>IF($J2484="TC","TC",IF($J2484="Nso","NSO",VLOOKUP($A2481,'Class-9'!$B$9:$FL$108,164,0)))</f>
        <v/>
      </c>
      <c r="N2505" s="1224"/>
      <c r="O2505" s="462" t="str">
        <f>IF($J2484="Nso",0,VLOOKUP($A2481,'Class-9'!$B$9:$FL$108,166,0))</f>
        <v/>
      </c>
    </row>
    <row r="2506" spans="1:15" ht="33.75" customHeight="1">
      <c r="A2506" s="1138"/>
      <c r="B2506" s="417" t="s">
        <v>200</v>
      </c>
      <c r="C2506" s="1061" t="s">
        <v>64</v>
      </c>
      <c r="D2506" s="1062"/>
      <c r="E2506" s="1062"/>
      <c r="F2506" s="1062"/>
      <c r="G2506" s="1062"/>
      <c r="H2506" s="1063"/>
      <c r="I2506" s="1064" t="s">
        <v>65</v>
      </c>
      <c r="J2506" s="1065"/>
      <c r="K2506" s="1065"/>
      <c r="L2506" s="460">
        <f>VLOOKUP($A2481,'Class-9'!$B$9:$FL$108,157,0)</f>
        <v>0</v>
      </c>
      <c r="M2506" s="1066" t="s">
        <v>121</v>
      </c>
      <c r="N2506" s="1067"/>
      <c r="O2506" s="1068"/>
    </row>
    <row r="2507" spans="1:15" ht="33.75" customHeight="1" thickBot="1">
      <c r="A2507" s="1138"/>
      <c r="B2507" s="417" t="s">
        <v>200</v>
      </c>
      <c r="C2507" s="1069" t="s">
        <v>60</v>
      </c>
      <c r="D2507" s="1070"/>
      <c r="E2507" s="1070"/>
      <c r="F2507" s="1071" t="s">
        <v>192</v>
      </c>
      <c r="G2507" s="1071"/>
      <c r="H2507" s="260" t="s">
        <v>53</v>
      </c>
      <c r="I2507" s="1072" t="s">
        <v>66</v>
      </c>
      <c r="J2507" s="1073"/>
      <c r="K2507" s="1073"/>
      <c r="L2507" s="461">
        <f>VLOOKUP($A2481,'Class-9'!$B$9:$FL$108,158,0)</f>
        <v>0</v>
      </c>
      <c r="M2507" s="1074" t="str">
        <f>IF($J2484="TC",0,IF($J2484="Nso",0,VLOOKUP($A2481,'Class-9'!$B$9:$FL$108,159,0)))</f>
        <v/>
      </c>
      <c r="N2507" s="1075"/>
      <c r="O2507" s="1076"/>
    </row>
    <row r="2508" spans="1:15" ht="33.75" customHeight="1">
      <c r="A2508" s="1138"/>
      <c r="B2508" s="417" t="s">
        <v>200</v>
      </c>
      <c r="C2508" s="1069"/>
      <c r="D2508" s="1070"/>
      <c r="E2508" s="1070"/>
      <c r="F2508" s="1071"/>
      <c r="G2508" s="1071"/>
      <c r="H2508" s="261" t="s">
        <v>119</v>
      </c>
      <c r="I2508" s="1077" t="s">
        <v>67</v>
      </c>
      <c r="J2508" s="1078"/>
      <c r="K2508" s="1078"/>
      <c r="L2508" s="1079">
        <f>IF($J2484="TC","Transferred",IF($J2484="Nso","NameSeparated",VLOOKUP($A2481,'Class-9'!$B$9:$FL$108,167,0)))</f>
        <v>0</v>
      </c>
      <c r="M2508" s="1079"/>
      <c r="N2508" s="1079"/>
      <c r="O2508" s="1080"/>
    </row>
    <row r="2509" spans="1:15" ht="33.75" customHeight="1">
      <c r="A2509" s="1138"/>
      <c r="B2509" s="417" t="s">
        <v>200</v>
      </c>
      <c r="C2509" s="1081" t="str">
        <f>'Class-9'!$DF$3</f>
        <v>Foundation Of Information Tech.</v>
      </c>
      <c r="D2509" s="1082"/>
      <c r="E2509" s="1083"/>
      <c r="F2509" s="1217" t="str">
        <f>IF($J2484="TC",0,IF($J2484="Nso",0,VLOOKUP($A2481,'Class-9'!$B$9:$GP$108,185,0)))</f>
        <v>0/200</v>
      </c>
      <c r="G2509" s="1217"/>
      <c r="H2509" s="463" t="str">
        <f>IF($J2484="TC",0,IF($J2484="Nso",0,VLOOKUP($A2481,'Class-9'!$B$9:$GP$108,120,0)))</f>
        <v/>
      </c>
      <c r="I2509" s="1085" t="s">
        <v>79</v>
      </c>
      <c r="J2509" s="1086"/>
      <c r="K2509" s="1086"/>
      <c r="L2509" s="1087">
        <f>'Class-9'!$T$2</f>
        <v>44676</v>
      </c>
      <c r="M2509" s="1088"/>
      <c r="N2509" s="1088"/>
      <c r="O2509" s="1089"/>
    </row>
    <row r="2510" spans="1:15" ht="33.75" customHeight="1">
      <c r="A2510" s="1138"/>
      <c r="B2510" s="417" t="s">
        <v>200</v>
      </c>
      <c r="C2510" s="1090" t="str">
        <f>'Class-9'!$DR$3</f>
        <v>Health &amp; Phy. Edu.</v>
      </c>
      <c r="D2510" s="1084"/>
      <c r="E2510" s="1084"/>
      <c r="F2510" s="1207" t="str">
        <f>IF($J2484="TC",0,IF($J2484="Nso",0,VLOOKUP($A2481,'Class-9'!$B$9:$GP$108,189,0)))</f>
        <v>0/200</v>
      </c>
      <c r="G2510" s="1208"/>
      <c r="H2510" s="463" t="str">
        <f>IF($J2484="TC",0,IF($J2484="Nso",0,VLOOKUP($A2481,'Class-9'!$B$9:$GP$108,132,0)))</f>
        <v/>
      </c>
      <c r="I2510" s="1091"/>
      <c r="J2510" s="1092"/>
      <c r="K2510" s="1092"/>
      <c r="L2510" s="1092"/>
      <c r="M2510" s="1092"/>
      <c r="N2510" s="1092"/>
      <c r="O2510" s="1093"/>
    </row>
    <row r="2511" spans="1:15" ht="33.75" customHeight="1">
      <c r="A2511" s="1138"/>
      <c r="B2511" s="417" t="s">
        <v>200</v>
      </c>
      <c r="C2511" s="1028" t="str">
        <f>'Class-9'!$ED$3</f>
        <v>S.U.P.W.</v>
      </c>
      <c r="D2511" s="1029"/>
      <c r="E2511" s="1029"/>
      <c r="F2511" s="1207" t="str">
        <f>IF($J2484="TC",0,IF($J2484="Nso",0,VLOOKUP($A2481,'Class-9'!$B$9:$GP$108,193,0)))</f>
        <v>0/100</v>
      </c>
      <c r="G2511" s="1208"/>
      <c r="H2511" s="463" t="str">
        <f>IF($J2484="TC",0,IF($J2484="Nso",0,VLOOKUP($A2481,'Class-9'!$B$9:$GP$108,138,0)))</f>
        <v/>
      </c>
      <c r="I2511" s="1094"/>
      <c r="J2511" s="1095"/>
      <c r="K2511" s="1095"/>
      <c r="L2511" s="1095"/>
      <c r="M2511" s="1095"/>
      <c r="N2511" s="1095"/>
      <c r="O2511" s="1096"/>
    </row>
    <row r="2512" spans="1:15" ht="33.75" customHeight="1">
      <c r="A2512" s="1138"/>
      <c r="B2512" s="417" t="s">
        <v>200</v>
      </c>
      <c r="C2512" s="1028" t="str">
        <f>'Class-9'!$EJ$3</f>
        <v>ART EDUCATION</v>
      </c>
      <c r="D2512" s="1029"/>
      <c r="E2512" s="1029"/>
      <c r="F2512" s="1207" t="str">
        <f>IF($J2483="TC",0,IF($J2483="Nso",0,VLOOKUP($A2481,'Class-9'!$B$9:$GP$108,197,0)))</f>
        <v>0/100</v>
      </c>
      <c r="G2512" s="1208"/>
      <c r="H2512" s="463" t="str">
        <f>IF($J2483="TC",0,IF($J2483="Nso",0,VLOOKUP($A2481,'Class-9'!$B$9:$GP$108,144,0)))</f>
        <v/>
      </c>
      <c r="I2512" s="1032" t="s">
        <v>92</v>
      </c>
      <c r="J2512" s="1033"/>
      <c r="K2512" s="1033"/>
      <c r="L2512" s="1033"/>
      <c r="M2512" s="1033"/>
      <c r="N2512" s="1033"/>
      <c r="O2512" s="1034"/>
    </row>
    <row r="2513" spans="1:16" ht="33.75" customHeight="1" thickBot="1">
      <c r="A2513" s="1138"/>
      <c r="B2513" s="417" t="s">
        <v>200</v>
      </c>
      <c r="C2513" s="1035" t="str">
        <f>'Class-9'!$EP$3</f>
        <v>H &amp; C RAJ</v>
      </c>
      <c r="D2513" s="1036"/>
      <c r="E2513" s="1036"/>
      <c r="F2513" s="1209" t="str">
        <f>IF($J2484="TC",0,IF($J2484="Nso",0,VLOOKUP($A2481,'Class-9'!$B$9:$GU$108,201,0)))</f>
        <v>0/200</v>
      </c>
      <c r="G2513" s="1210"/>
      <c r="H2513" s="464" t="str">
        <f>IF($J2484="TC",0,IF($J2484="Nso",0,VLOOKUP($A2481,'Class-9'!$B$9:$GU$108,156,0)))</f>
        <v/>
      </c>
      <c r="I2513" s="1032" t="s">
        <v>73</v>
      </c>
      <c r="J2513" s="1033"/>
      <c r="K2513" s="1033"/>
      <c r="L2513" s="1033"/>
      <c r="M2513" s="1033"/>
      <c r="N2513" s="1033"/>
      <c r="O2513" s="1034"/>
    </row>
    <row r="2514" spans="1:16" ht="33.75" customHeight="1">
      <c r="A2514" s="1138"/>
      <c r="B2514" s="417" t="s">
        <v>200</v>
      </c>
      <c r="C2514" s="1046" t="s">
        <v>204</v>
      </c>
      <c r="D2514" s="1047"/>
      <c r="E2514" s="1048"/>
      <c r="F2514" s="1211" t="s">
        <v>205</v>
      </c>
      <c r="G2514" s="1212"/>
      <c r="H2514" s="465" t="s">
        <v>34</v>
      </c>
      <c r="I2514" s="1039" t="s">
        <v>74</v>
      </c>
      <c r="J2514" s="1033"/>
      <c r="K2514" s="1033"/>
      <c r="L2514" s="1033"/>
      <c r="M2514" s="1033"/>
      <c r="N2514" s="1033"/>
      <c r="O2514" s="1034"/>
    </row>
    <row r="2515" spans="1:16" ht="33.75" customHeight="1">
      <c r="A2515" s="1138"/>
      <c r="B2515" s="417" t="s">
        <v>200</v>
      </c>
      <c r="C2515" s="1049"/>
      <c r="D2515" s="1050"/>
      <c r="E2515" s="1051"/>
      <c r="F2515" s="1213" t="s">
        <v>206</v>
      </c>
      <c r="G2515" s="1214"/>
      <c r="H2515" s="466" t="s">
        <v>203</v>
      </c>
      <c r="I2515" s="1040" t="s">
        <v>75</v>
      </c>
      <c r="J2515" s="1041"/>
      <c r="K2515" s="1041"/>
      <c r="L2515" s="1041"/>
      <c r="M2515" s="1041"/>
      <c r="N2515" s="1041"/>
      <c r="O2515" s="1042"/>
    </row>
    <row r="2516" spans="1:16" ht="33.75" customHeight="1">
      <c r="A2516" s="1138"/>
      <c r="B2516" s="417" t="s">
        <v>200</v>
      </c>
      <c r="C2516" s="1049"/>
      <c r="D2516" s="1050"/>
      <c r="E2516" s="1051"/>
      <c r="F2516" s="1213" t="s">
        <v>210</v>
      </c>
      <c r="G2516" s="1214"/>
      <c r="H2516" s="466" t="s">
        <v>68</v>
      </c>
      <c r="I2516" s="1043"/>
      <c r="J2516" s="1044"/>
      <c r="K2516" s="1044"/>
      <c r="L2516" s="1044"/>
      <c r="M2516" s="1044"/>
      <c r="N2516" s="1044"/>
      <c r="O2516" s="1045"/>
    </row>
    <row r="2517" spans="1:16" ht="33.75" customHeight="1">
      <c r="A2517" s="1138"/>
      <c r="B2517" s="417" t="s">
        <v>200</v>
      </c>
      <c r="C2517" s="1049"/>
      <c r="D2517" s="1050"/>
      <c r="E2517" s="1051"/>
      <c r="F2517" s="1213" t="s">
        <v>211</v>
      </c>
      <c r="G2517" s="1214"/>
      <c r="H2517" s="466" t="s">
        <v>69</v>
      </c>
      <c r="I2517" s="1043"/>
      <c r="J2517" s="1044"/>
      <c r="K2517" s="1044"/>
      <c r="L2517" s="1044"/>
      <c r="M2517" s="1044"/>
      <c r="N2517" s="1044"/>
      <c r="O2517" s="1045"/>
    </row>
    <row r="2518" spans="1:16" ht="33.75" customHeight="1">
      <c r="A2518" s="1138"/>
      <c r="B2518" s="417" t="s">
        <v>200</v>
      </c>
      <c r="C2518" s="1049"/>
      <c r="D2518" s="1050"/>
      <c r="E2518" s="1051"/>
      <c r="F2518" s="1213" t="s">
        <v>120</v>
      </c>
      <c r="G2518" s="1214"/>
      <c r="H2518" s="466" t="s">
        <v>71</v>
      </c>
      <c r="I2518" s="1022" t="s">
        <v>93</v>
      </c>
      <c r="J2518" s="1023"/>
      <c r="K2518" s="1023"/>
      <c r="L2518" s="1023"/>
      <c r="M2518" s="1023"/>
      <c r="N2518" s="1023"/>
      <c r="O2518" s="1024"/>
    </row>
    <row r="2519" spans="1:16" ht="33.75" customHeight="1" thickBot="1">
      <c r="A2519" s="1138"/>
      <c r="B2519" s="418" t="s">
        <v>200</v>
      </c>
      <c r="C2519" s="1052"/>
      <c r="D2519" s="1053"/>
      <c r="E2519" s="1054"/>
      <c r="F2519" s="1215" t="s">
        <v>208</v>
      </c>
      <c r="G2519" s="1216"/>
      <c r="H2519" s="467" t="s">
        <v>70</v>
      </c>
      <c r="I2519" s="1025"/>
      <c r="J2519" s="1026"/>
      <c r="K2519" s="1026"/>
      <c r="L2519" s="1026"/>
      <c r="M2519" s="1026"/>
      <c r="N2519" s="1026"/>
      <c r="O2519" s="1027"/>
    </row>
    <row r="2520" spans="1:16" ht="121.5" customHeight="1" thickTop="1">
      <c r="A2520" s="437" t="s">
        <v>191</v>
      </c>
    </row>
    <row r="2521" spans="1:16" ht="24.75" customHeight="1" thickBot="1">
      <c r="A2521" s="471">
        <f>A2481+1</f>
        <v>64</v>
      </c>
      <c r="B2521" s="1137" t="s">
        <v>56</v>
      </c>
      <c r="C2521" s="1137"/>
      <c r="D2521" s="1137"/>
      <c r="E2521" s="1137"/>
      <c r="F2521" s="1137"/>
      <c r="G2521" s="1137"/>
      <c r="H2521" s="1137"/>
      <c r="I2521" s="1137"/>
      <c r="J2521" s="1137"/>
      <c r="K2521" s="1137"/>
      <c r="L2521" s="1137"/>
      <c r="M2521" s="1137"/>
      <c r="N2521" s="1137"/>
      <c r="O2521" s="1137"/>
    </row>
    <row r="2522" spans="1:16" s="430" customFormat="1" ht="66" customHeight="1" thickTop="1">
      <c r="A2522" s="1138"/>
      <c r="B2522" s="1139"/>
      <c r="C2522" s="1140"/>
      <c r="D2522" s="1225" t="str">
        <f>Master!$E$8</f>
        <v>Govt. Sr. Secondary School Raimalwada</v>
      </c>
      <c r="E2522" s="1226"/>
      <c r="F2522" s="1226"/>
      <c r="G2522" s="1226"/>
      <c r="H2522" s="1226"/>
      <c r="I2522" s="1226"/>
      <c r="J2522" s="1226"/>
      <c r="K2522" s="1226"/>
      <c r="L2522" s="1226"/>
      <c r="M2522" s="1226"/>
      <c r="N2522" s="1226"/>
      <c r="O2522" s="1227"/>
    </row>
    <row r="2523" spans="1:16" ht="26.25" customHeight="1" thickBot="1">
      <c r="A2523" s="1138"/>
      <c r="B2523" s="1141"/>
      <c r="C2523" s="1142"/>
      <c r="D2523" s="1146" t="str">
        <f>Master!$E$11</f>
        <v>P.S.-Bapini (Jodhpur)</v>
      </c>
      <c r="E2523" s="1147"/>
      <c r="F2523" s="1147"/>
      <c r="G2523" s="1147"/>
      <c r="H2523" s="1147"/>
      <c r="I2523" s="1147"/>
      <c r="J2523" s="1147"/>
      <c r="K2523" s="1147"/>
      <c r="L2523" s="1147"/>
      <c r="M2523" s="1147"/>
      <c r="N2523" s="1147"/>
      <c r="O2523" s="1148"/>
    </row>
    <row r="2524" spans="1:16" ht="21.75" customHeight="1">
      <c r="A2524" s="1138"/>
      <c r="B2524" s="262"/>
      <c r="C2524" s="1149" t="s">
        <v>183</v>
      </c>
      <c r="D2524" s="1150"/>
      <c r="E2524" s="1150"/>
      <c r="F2524" s="1150"/>
      <c r="G2524" s="1151"/>
      <c r="H2524" s="1158" t="s">
        <v>156</v>
      </c>
      <c r="I2524" s="1158"/>
      <c r="J2524" s="1161">
        <f>VLOOKUP($A2521,'Class-9'!$B$9:$K$108,6)</f>
        <v>0</v>
      </c>
      <c r="K2524" s="1162"/>
      <c r="L2524" s="1167" t="s">
        <v>76</v>
      </c>
      <c r="M2524" s="1168"/>
      <c r="N2524" s="1169" t="str">
        <f>Master!$E$14</f>
        <v>08151106901</v>
      </c>
      <c r="O2524" s="1170"/>
    </row>
    <row r="2525" spans="1:16" ht="21.75" customHeight="1">
      <c r="A2525" s="1138"/>
      <c r="B2525" s="37"/>
      <c r="C2525" s="1152"/>
      <c r="D2525" s="1153"/>
      <c r="E2525" s="1153"/>
      <c r="F2525" s="1153"/>
      <c r="G2525" s="1154"/>
      <c r="H2525" s="1159"/>
      <c r="I2525" s="1159"/>
      <c r="J2525" s="1163"/>
      <c r="K2525" s="1164"/>
      <c r="L2525" s="1171" t="s">
        <v>72</v>
      </c>
      <c r="M2525" s="1172"/>
      <c r="N2525" s="1172"/>
      <c r="O2525" s="1173"/>
      <c r="P2525" s="104" t="s">
        <v>191</v>
      </c>
    </row>
    <row r="2526" spans="1:16" ht="21.75" customHeight="1" thickBot="1">
      <c r="A2526" s="1138"/>
      <c r="B2526" s="37"/>
      <c r="C2526" s="1155"/>
      <c r="D2526" s="1156"/>
      <c r="E2526" s="1156"/>
      <c r="F2526" s="1156"/>
      <c r="G2526" s="1157"/>
      <c r="H2526" s="1160"/>
      <c r="I2526" s="1160"/>
      <c r="J2526" s="1165"/>
      <c r="K2526" s="1166"/>
      <c r="L2526" s="1174" t="s">
        <v>57</v>
      </c>
      <c r="M2526" s="1175"/>
      <c r="N2526" s="1176" t="str">
        <f>Master!$E$6</f>
        <v>2021-22</v>
      </c>
      <c r="O2526" s="1177"/>
    </row>
    <row r="2527" spans="1:16" ht="33.75" customHeight="1">
      <c r="A2527" s="1138"/>
      <c r="B2527" s="417" t="s">
        <v>200</v>
      </c>
      <c r="C2527" s="1228" t="s">
        <v>22</v>
      </c>
      <c r="D2527" s="1229"/>
      <c r="E2527" s="1229"/>
      <c r="F2527" s="1230"/>
      <c r="G2527" s="438" t="s">
        <v>181</v>
      </c>
      <c r="H2527" s="1231">
        <f>VLOOKUP($A2521,'Class-9'!$B$9:$FL$108,4,0)</f>
        <v>0</v>
      </c>
      <c r="I2527" s="1231"/>
      <c r="J2527" s="1231"/>
      <c r="K2527" s="1231"/>
      <c r="L2527" s="1231"/>
      <c r="M2527" s="1231"/>
      <c r="N2527" s="1231"/>
      <c r="O2527" s="1232"/>
    </row>
    <row r="2528" spans="1:16" ht="33.75" customHeight="1">
      <c r="A2528" s="1138"/>
      <c r="B2528" s="417" t="s">
        <v>200</v>
      </c>
      <c r="C2528" s="1233" t="s">
        <v>24</v>
      </c>
      <c r="D2528" s="1234"/>
      <c r="E2528" s="1234"/>
      <c r="F2528" s="1235"/>
      <c r="G2528" s="439" t="s">
        <v>181</v>
      </c>
      <c r="H2528" s="1236">
        <f>VLOOKUP($A2521,'Class-9'!$B$9:$FL$108,7,0)</f>
        <v>0</v>
      </c>
      <c r="I2528" s="1236"/>
      <c r="J2528" s="1236"/>
      <c r="K2528" s="1236"/>
      <c r="L2528" s="1236"/>
      <c r="M2528" s="1236"/>
      <c r="N2528" s="1236"/>
      <c r="O2528" s="1237"/>
    </row>
    <row r="2529" spans="1:15" ht="33.75" customHeight="1">
      <c r="A2529" s="1138"/>
      <c r="B2529" s="417" t="s">
        <v>200</v>
      </c>
      <c r="C2529" s="1233" t="s">
        <v>25</v>
      </c>
      <c r="D2529" s="1234"/>
      <c r="E2529" s="1234"/>
      <c r="F2529" s="1235"/>
      <c r="G2529" s="439" t="s">
        <v>181</v>
      </c>
      <c r="H2529" s="1236">
        <f>VLOOKUP($A2521,'Class-9'!$B$9:$FL$108,8,0)</f>
        <v>0</v>
      </c>
      <c r="I2529" s="1236"/>
      <c r="J2529" s="1236"/>
      <c r="K2529" s="1236"/>
      <c r="L2529" s="1236"/>
      <c r="M2529" s="1236"/>
      <c r="N2529" s="1236"/>
      <c r="O2529" s="1237"/>
    </row>
    <row r="2530" spans="1:15" ht="33.75" customHeight="1">
      <c r="A2530" s="1138"/>
      <c r="B2530" s="417" t="s">
        <v>200</v>
      </c>
      <c r="C2530" s="1233" t="s">
        <v>58</v>
      </c>
      <c r="D2530" s="1234"/>
      <c r="E2530" s="1234"/>
      <c r="F2530" s="1235"/>
      <c r="G2530" s="439" t="s">
        <v>181</v>
      </c>
      <c r="H2530" s="1236">
        <f>VLOOKUP($A2521,'Class-9'!$B$9:$FL$108,9,0)</f>
        <v>0</v>
      </c>
      <c r="I2530" s="1236"/>
      <c r="J2530" s="1236"/>
      <c r="K2530" s="1236"/>
      <c r="L2530" s="1236"/>
      <c r="M2530" s="1236"/>
      <c r="N2530" s="1236"/>
      <c r="O2530" s="1237"/>
    </row>
    <row r="2531" spans="1:15" ht="33.75" customHeight="1">
      <c r="A2531" s="1138"/>
      <c r="B2531" s="417" t="s">
        <v>200</v>
      </c>
      <c r="C2531" s="1233" t="s">
        <v>59</v>
      </c>
      <c r="D2531" s="1234"/>
      <c r="E2531" s="1234"/>
      <c r="F2531" s="1235"/>
      <c r="G2531" s="439" t="s">
        <v>181</v>
      </c>
      <c r="H2531" s="1238" t="str">
        <f>CONCATENATE('Class-9'!$G$4,'Class-9'!$J$4)</f>
        <v>9(A)</v>
      </c>
      <c r="I2531" s="1236"/>
      <c r="J2531" s="1236"/>
      <c r="K2531" s="1236"/>
      <c r="L2531" s="1236"/>
      <c r="M2531" s="1236"/>
      <c r="N2531" s="1236"/>
      <c r="O2531" s="1237"/>
    </row>
    <row r="2532" spans="1:15" ht="33.75" customHeight="1" thickBot="1">
      <c r="A2532" s="1138"/>
      <c r="B2532" s="417" t="s">
        <v>200</v>
      </c>
      <c r="C2532" s="1239" t="s">
        <v>27</v>
      </c>
      <c r="D2532" s="1240"/>
      <c r="E2532" s="1240"/>
      <c r="F2532" s="1241"/>
      <c r="G2532" s="440" t="s">
        <v>181</v>
      </c>
      <c r="H2532" s="1242">
        <f>VLOOKUP($A2521,'Class-9'!$B$9:$FL$108,10,0)</f>
        <v>0</v>
      </c>
      <c r="I2532" s="1242"/>
      <c r="J2532" s="1242"/>
      <c r="K2532" s="1242"/>
      <c r="L2532" s="1242"/>
      <c r="M2532" s="1242"/>
      <c r="N2532" s="1242"/>
      <c r="O2532" s="1243"/>
    </row>
    <row r="2533" spans="1:15" ht="33.75" customHeight="1">
      <c r="A2533" s="1138"/>
      <c r="B2533" s="417" t="s">
        <v>200</v>
      </c>
      <c r="C2533" s="1244" t="s">
        <v>60</v>
      </c>
      <c r="D2533" s="1245"/>
      <c r="E2533" s="1248" t="s">
        <v>81</v>
      </c>
      <c r="F2533" s="1248" t="s">
        <v>82</v>
      </c>
      <c r="G2533" s="1250" t="s">
        <v>32</v>
      </c>
      <c r="H2533" s="1252" t="s">
        <v>61</v>
      </c>
      <c r="I2533" s="1252"/>
      <c r="J2533" s="1253"/>
      <c r="K2533" s="1254" t="s">
        <v>97</v>
      </c>
      <c r="L2533" s="1255"/>
      <c r="M2533" s="1256"/>
      <c r="N2533" s="1248" t="s">
        <v>88</v>
      </c>
      <c r="O2533" s="1218" t="s">
        <v>118</v>
      </c>
    </row>
    <row r="2534" spans="1:15" ht="33.75" customHeight="1">
      <c r="A2534" s="1138"/>
      <c r="B2534" s="417" t="s">
        <v>200</v>
      </c>
      <c r="C2534" s="1246"/>
      <c r="D2534" s="1247"/>
      <c r="E2534" s="1249"/>
      <c r="F2534" s="1249"/>
      <c r="G2534" s="1251"/>
      <c r="H2534" s="468" t="s">
        <v>31</v>
      </c>
      <c r="I2534" s="470" t="s">
        <v>194</v>
      </c>
      <c r="J2534" s="469" t="s">
        <v>32</v>
      </c>
      <c r="K2534" s="468" t="s">
        <v>31</v>
      </c>
      <c r="L2534" s="470" t="s">
        <v>194</v>
      </c>
      <c r="M2534" s="469" t="s">
        <v>32</v>
      </c>
      <c r="N2534" s="1249"/>
      <c r="O2534" s="1219"/>
    </row>
    <row r="2535" spans="1:15" ht="48" customHeight="1" thickBot="1">
      <c r="A2535" s="1138"/>
      <c r="B2535" s="417" t="s">
        <v>200</v>
      </c>
      <c r="C2535" s="1102" t="s">
        <v>62</v>
      </c>
      <c r="D2535" s="1103"/>
      <c r="E2535" s="441">
        <f>'Class-9'!$L$7</f>
        <v>10</v>
      </c>
      <c r="F2535" s="441">
        <f>'Class-9'!$M$7</f>
        <v>10</v>
      </c>
      <c r="G2535" s="442">
        <f>SUM(E2535:F2535)</f>
        <v>20</v>
      </c>
      <c r="H2535" s="441">
        <f>'Class-9'!$O$7</f>
        <v>24</v>
      </c>
      <c r="I2535" s="441">
        <f>'Class-9'!$P$7</f>
        <v>6</v>
      </c>
      <c r="J2535" s="442">
        <f>SUM(H2535:I2535)</f>
        <v>30</v>
      </c>
      <c r="K2535" s="441">
        <f>'Class-9'!$R$7</f>
        <v>40</v>
      </c>
      <c r="L2535" s="441">
        <f>'Class-9'!$S$7</f>
        <v>10</v>
      </c>
      <c r="M2535" s="442">
        <f>SUM(K2535:L2535)</f>
        <v>50</v>
      </c>
      <c r="N2535" s="441">
        <f>SUM(G2535,J2535,M2535)</f>
        <v>100</v>
      </c>
      <c r="O2535" s="1220"/>
    </row>
    <row r="2536" spans="1:15" ht="48" customHeight="1">
      <c r="A2536" s="1138"/>
      <c r="B2536" s="417" t="s">
        <v>200</v>
      </c>
      <c r="C2536" s="1104" t="str">
        <f>'Class-9'!$L$3</f>
        <v>HINDI</v>
      </c>
      <c r="D2536" s="1105"/>
      <c r="E2536" s="443">
        <f>IF($J2524="TC",0,IF($J2524="Nso",0,VLOOKUP($A2521,'Class-9'!$B$9:$FL$108,11,0)))</f>
        <v>0</v>
      </c>
      <c r="F2536" s="443">
        <f>IF($J2524="TC",0,IF($J2524="Nso",0,VLOOKUP($A2521,'Class-9'!$B$9:$FL$108,12,0)))</f>
        <v>0</v>
      </c>
      <c r="G2536" s="444">
        <f t="shared" ref="G2536:G2543" si="252">SUM(E2536:F2536)</f>
        <v>0</v>
      </c>
      <c r="H2536" s="443">
        <f>IF($J2524="TC",0,IF($J2524="Nso",0,VLOOKUP($A2521,'Class-9'!$B$9:$FL$108,14,0)))</f>
        <v>0</v>
      </c>
      <c r="I2536" s="443">
        <f>IF($J2524="TC",0,IF($J2524="Nso",0,VLOOKUP($A2521,'Class-9'!$B$9:$FL$108,15,0)))</f>
        <v>0</v>
      </c>
      <c r="J2536" s="444">
        <f t="shared" ref="J2536:J2543" si="253">SUM(H2536:I2536)</f>
        <v>0</v>
      </c>
      <c r="K2536" s="443">
        <f>IF($J2524="TC",0,IF($J2524="Nso",0,VLOOKUP($A2521,'Class-9'!$B$9:$FL$108,17,0)))</f>
        <v>0</v>
      </c>
      <c r="L2536" s="443">
        <f>IF($J2524="Nso",0,VLOOKUP($A2521,'Class-9'!$B$9:$FL$108,18,0))</f>
        <v>0</v>
      </c>
      <c r="M2536" s="444">
        <f t="shared" ref="M2536:M2543" si="254">SUM(K2536:L2536)</f>
        <v>0</v>
      </c>
      <c r="N2536" s="443">
        <f t="shared" ref="N2536:N2543" si="255">SUM(G2536,J2536,M2536)</f>
        <v>0</v>
      </c>
      <c r="O2536" s="457" t="str">
        <f>IF($J2524="TC",0,IF($J2524="Nso",0,VLOOKUP($A2521,'Class-9'!$B$9:$FL$108,24,0)))</f>
        <v/>
      </c>
    </row>
    <row r="2537" spans="1:15" ht="48" customHeight="1" thickBot="1">
      <c r="A2537" s="1138"/>
      <c r="B2537" s="417" t="s">
        <v>200</v>
      </c>
      <c r="C2537" s="1106" t="str">
        <f>'Class-9'!$Z$3</f>
        <v>ENGLISH</v>
      </c>
      <c r="D2537" s="1107"/>
      <c r="E2537" s="445">
        <f>IF($J2524="TC",0,IF($J2524="Nso",0,VLOOKUP($A2521,'Class-9'!$B$9:$FL$108,25,0)))</f>
        <v>0</v>
      </c>
      <c r="F2537" s="445">
        <f>IF($J2524="TC",0,IF($J2524="Nso",0,VLOOKUP($A2521,'Class-9'!$B$9:$FL$108,26,0)))</f>
        <v>0</v>
      </c>
      <c r="G2537" s="446">
        <f t="shared" si="252"/>
        <v>0</v>
      </c>
      <c r="H2537" s="447">
        <f>IF($J2524="TC",0,IF($J2524="Nso",0,VLOOKUP($A2521,'Class-9'!$B$9:$FL$108,28,0)))</f>
        <v>0</v>
      </c>
      <c r="I2537" s="445">
        <f>IF($J2524="TC",0,IF($J2524="Nso",0,VLOOKUP($A2521,'Class-9'!$B$9:$FL$108,29,0)))</f>
        <v>0</v>
      </c>
      <c r="J2537" s="446">
        <f t="shared" si="253"/>
        <v>0</v>
      </c>
      <c r="K2537" s="445">
        <f>IF($J2524="TC",0,IF($J2524="Nso",0,VLOOKUP($A2521,'Class-9'!$B$9:$FL$108,31,0)))</f>
        <v>0</v>
      </c>
      <c r="L2537" s="445">
        <f>IF($J2524="Nso",0,VLOOKUP($A2521,'Class-9'!$B$9:$FL$108,32,0))</f>
        <v>0</v>
      </c>
      <c r="M2537" s="446">
        <f t="shared" si="254"/>
        <v>0</v>
      </c>
      <c r="N2537" s="445">
        <f t="shared" si="255"/>
        <v>0</v>
      </c>
      <c r="O2537" s="458" t="str">
        <f>IF($J2524="TC",0,IF($J2524="Nso",0,VLOOKUP($A2521,'Class-9'!$B$9:$FL$108,38,0)))</f>
        <v/>
      </c>
    </row>
    <row r="2538" spans="1:15" ht="48" customHeight="1" thickBot="1">
      <c r="A2538" s="1138"/>
      <c r="B2538" s="417" t="s">
        <v>200</v>
      </c>
      <c r="C2538" s="1108" t="s">
        <v>62</v>
      </c>
      <c r="D2538" s="1109"/>
      <c r="E2538" s="448">
        <f>'Class-9'!$AN$7</f>
        <v>20</v>
      </c>
      <c r="F2538" s="448">
        <f>'Class-9'!$AO$7</f>
        <v>20</v>
      </c>
      <c r="G2538" s="449">
        <f t="shared" si="252"/>
        <v>40</v>
      </c>
      <c r="H2538" s="448">
        <f>'Class-9'!$AQ$7</f>
        <v>48</v>
      </c>
      <c r="I2538" s="448">
        <f>'Class-9'!$AR$7</f>
        <v>12</v>
      </c>
      <c r="J2538" s="449">
        <f t="shared" si="253"/>
        <v>60</v>
      </c>
      <c r="K2538" s="448">
        <f>'Class-9'!$AT$7</f>
        <v>80</v>
      </c>
      <c r="L2538" s="448">
        <f>'Class-9'!$AU$7</f>
        <v>20</v>
      </c>
      <c r="M2538" s="449">
        <f t="shared" si="254"/>
        <v>100</v>
      </c>
      <c r="N2538" s="448">
        <f t="shared" si="255"/>
        <v>200</v>
      </c>
      <c r="O2538" s="427" t="s">
        <v>201</v>
      </c>
    </row>
    <row r="2539" spans="1:15" ht="48" customHeight="1">
      <c r="A2539" s="1138"/>
      <c r="B2539" s="417" t="s">
        <v>200</v>
      </c>
      <c r="C2539" s="1110" t="str">
        <f>'Class-9'!$AN$3</f>
        <v>SANSKRIT-I</v>
      </c>
      <c r="D2539" s="1111"/>
      <c r="E2539" s="443">
        <f>IF($J2524="TC",0,IF($J2524="Nso",0,VLOOKUP($A2521,'Class-9'!$B$9:$FL$108,39,0)))</f>
        <v>0</v>
      </c>
      <c r="F2539" s="443">
        <f>IF($J2524="TC",0,IF($J2524="TC",0,IF($J2524="Nso",0,VLOOKUP($A2521,'Class-9'!$B$9:$FL$108,40,0))))</f>
        <v>0</v>
      </c>
      <c r="G2539" s="450">
        <f t="shared" si="252"/>
        <v>0</v>
      </c>
      <c r="H2539" s="451">
        <f>IF($J2524="TC",0,IF($J2524="Nso",0,VLOOKUP($A2521,'Class-9'!$B$9:$FL$108,42,0)))</f>
        <v>0</v>
      </c>
      <c r="I2539" s="443">
        <f>IF($J2524="TC",0,IF($J2524="Nso",0,VLOOKUP($A2521,'Class-9'!$B$9:$FL$108,43,0)))</f>
        <v>0</v>
      </c>
      <c r="J2539" s="450">
        <f t="shared" si="253"/>
        <v>0</v>
      </c>
      <c r="K2539" s="443">
        <f>IF($J2524="TC",0,IF($J2524="Nso",0,VLOOKUP($A2521,'Class-9'!$B$9:$FL$108,45,0)))</f>
        <v>0</v>
      </c>
      <c r="L2539" s="443">
        <f>IF($J2524="Nso",0,VLOOKUP($A2521,'Class-9'!$B$9:$FL$108,46,0))</f>
        <v>0</v>
      </c>
      <c r="M2539" s="450">
        <f t="shared" si="254"/>
        <v>0</v>
      </c>
      <c r="N2539" s="443">
        <f t="shared" si="255"/>
        <v>0</v>
      </c>
      <c r="O2539" s="457" t="str">
        <f>IF($J2524="TC",0,IF($J2524="Nso",0,VLOOKUP($A2521,'Class-9'!$B$9:$FL$108,52,0)))</f>
        <v/>
      </c>
    </row>
    <row r="2540" spans="1:15" ht="48" customHeight="1">
      <c r="A2540" s="1138"/>
      <c r="B2540" s="417" t="s">
        <v>200</v>
      </c>
      <c r="C2540" s="1112" t="str">
        <f>'Class-9'!$BB$3</f>
        <v>SANSKRIT-II</v>
      </c>
      <c r="D2540" s="1113"/>
      <c r="E2540" s="443">
        <f>IF($J2524="TC",0,IF($J2524="Nso",0,VLOOKUP($A2521,'Class-9'!$B$9:$FL$108,53,0)))</f>
        <v>0</v>
      </c>
      <c r="F2540" s="443">
        <f>IF($J2524="TC",0,IF($J2524="Nso",0,VLOOKUP($A2521,'Class-9'!$B$9:$FL$108,54,0)))</f>
        <v>0</v>
      </c>
      <c r="G2540" s="452">
        <f t="shared" si="252"/>
        <v>0</v>
      </c>
      <c r="H2540" s="453">
        <f>IF($J2524="TC",0,IF($J2524="Nso",0,VLOOKUP($A2521,'Class-9'!$B$9:$FL$108,56,0)))</f>
        <v>0</v>
      </c>
      <c r="I2540" s="443">
        <f>IF($J2524="TC",0,IF($J2524="Nso",0,VLOOKUP($A2521,'Class-9'!$B$9:$FL$108,57,0)))</f>
        <v>0</v>
      </c>
      <c r="J2540" s="452">
        <f t="shared" si="253"/>
        <v>0</v>
      </c>
      <c r="K2540" s="443">
        <f>IF($J2524="TC",0,IF($J2524="Nso",0,VLOOKUP($A2521,'Class-9'!$B$9:$FL$108,59,0)))</f>
        <v>0</v>
      </c>
      <c r="L2540" s="443">
        <f>IF($J2524="Nso",0,VLOOKUP($A2521,'Class-9'!$B$9:$FL$108,60,0))</f>
        <v>0</v>
      </c>
      <c r="M2540" s="452">
        <f t="shared" si="254"/>
        <v>0</v>
      </c>
      <c r="N2540" s="443">
        <f t="shared" si="255"/>
        <v>0</v>
      </c>
      <c r="O2540" s="457" t="str">
        <f>IF($J2524="TC",0,IF($J2524="Nso",0,VLOOKUP($A2521,'Class-9'!$B$9:$FL$108,66,0)))</f>
        <v/>
      </c>
    </row>
    <row r="2541" spans="1:15" ht="48" customHeight="1">
      <c r="A2541" s="1138"/>
      <c r="B2541" s="417" t="s">
        <v>200</v>
      </c>
      <c r="C2541" s="1112" t="str">
        <f>'Class-9'!$BP$3</f>
        <v>MATHEMATICS</v>
      </c>
      <c r="D2541" s="1113"/>
      <c r="E2541" s="443">
        <f>IF($J2524="TC",0,IF($J2524="Nso",0,VLOOKUP($A2521,'Class-9'!$B$9:$FL$108,67,0)))</f>
        <v>0</v>
      </c>
      <c r="F2541" s="443">
        <f>IF($J2524="TC",0,IF($J2524="Nso",0,VLOOKUP($A2521,'Class-9'!$B$9:$FL$108,68,0)))</f>
        <v>0</v>
      </c>
      <c r="G2541" s="452">
        <f t="shared" si="252"/>
        <v>0</v>
      </c>
      <c r="H2541" s="453">
        <f>IF($J2524="TC",0,IF($J2524="Nso",0,VLOOKUP($A2521,'Class-9'!$B$9:$FL$108,70,0)))</f>
        <v>0</v>
      </c>
      <c r="I2541" s="443">
        <f>IF($J2524="TC",0,IF($J2524="Nso",0,VLOOKUP($A2521,'Class-9'!$B$9:$FL$108,71,0)))</f>
        <v>0</v>
      </c>
      <c r="J2541" s="452">
        <f t="shared" si="253"/>
        <v>0</v>
      </c>
      <c r="K2541" s="443">
        <f>IF($J2524="TC",0,IF($J2524="Nso",0,VLOOKUP($A2521,'Class-9'!$B$9:$FL$108,73,0)))</f>
        <v>0</v>
      </c>
      <c r="L2541" s="443">
        <f>IF($J2524="Nso",0,VLOOKUP($A2521,'Class-9'!$B$9:$FL$108,74,0))</f>
        <v>0</v>
      </c>
      <c r="M2541" s="452">
        <f t="shared" si="254"/>
        <v>0</v>
      </c>
      <c r="N2541" s="443">
        <f t="shared" si="255"/>
        <v>0</v>
      </c>
      <c r="O2541" s="457" t="str">
        <f>IF($J2524="TC",0,IF($J2524="Nso",0,VLOOKUP($A2521,'Class-9'!$B$9:$FL$108,80,0)))</f>
        <v/>
      </c>
    </row>
    <row r="2542" spans="1:15" ht="48" customHeight="1">
      <c r="A2542" s="1138"/>
      <c r="B2542" s="417" t="s">
        <v>200</v>
      </c>
      <c r="C2542" s="1114" t="str">
        <f>'Class-9'!$CD$3</f>
        <v>SCIENCE</v>
      </c>
      <c r="D2542" s="1115"/>
      <c r="E2542" s="454">
        <f>IF($J2524="TC",0,IF($J2524="Nso",0,VLOOKUP($A2521,'Class-9'!$B$9:$FL$108,81,0)))</f>
        <v>0</v>
      </c>
      <c r="F2542" s="454">
        <f>IF($J2524="TC",0,IF($J2524="Nso",0,VLOOKUP($A2521,'Class-9'!$B$9:$FL$108,82,0)))</f>
        <v>0</v>
      </c>
      <c r="G2542" s="455">
        <f t="shared" si="252"/>
        <v>0</v>
      </c>
      <c r="H2542" s="456">
        <f>IF($J2524="TC",0,IF($J2524="Nso",0,VLOOKUP($A2521,'Class-9'!$B$9:$FL$108,84,0)))</f>
        <v>0</v>
      </c>
      <c r="I2542" s="454">
        <f>IF($J2524="TC",0,IF($J2524="Nso",0,VLOOKUP($A2521,'Class-9'!$B$9:$FL$108,85,0)))</f>
        <v>0</v>
      </c>
      <c r="J2542" s="455">
        <f t="shared" si="253"/>
        <v>0</v>
      </c>
      <c r="K2542" s="454">
        <f>IF($J2524="TC",0,IF($J2524="Nso",0,VLOOKUP($A2521,'Class-9'!$B$9:$FL$108,87,0)))</f>
        <v>0</v>
      </c>
      <c r="L2542" s="454">
        <f>IF($J2524="Nso",0,VLOOKUP($A2521,'Class-9'!$B$9:$FL$108,88,0))</f>
        <v>0</v>
      </c>
      <c r="M2542" s="455">
        <f t="shared" si="254"/>
        <v>0</v>
      </c>
      <c r="N2542" s="454">
        <f t="shared" si="255"/>
        <v>0</v>
      </c>
      <c r="O2542" s="459" t="str">
        <f>IF($J2524="TC",0,IF($J2524="Nso",0,VLOOKUP($A2521,'Class-9'!$B$9:$FL$108,94,0)))</f>
        <v/>
      </c>
    </row>
    <row r="2543" spans="1:15" ht="48" customHeight="1" thickBot="1">
      <c r="A2543" s="1138"/>
      <c r="B2543" s="417" t="s">
        <v>200</v>
      </c>
      <c r="C2543" s="1114" t="str">
        <f>'Class-9'!$CR$3</f>
        <v>SOCIAL SCIENCE</v>
      </c>
      <c r="D2543" s="1115"/>
      <c r="E2543" s="454">
        <f>IF($J2525="TC",0,IF($J2524="Nso",0,VLOOKUP($A2521,'Class-9'!$B$9:$FL$108,95,0)))</f>
        <v>0</v>
      </c>
      <c r="F2543" s="454">
        <f>IF($J2525="TC",0,IF($J2524="Nso",0,VLOOKUP($A2521,'Class-9'!$B$9:$FL$108,96,0)))</f>
        <v>0</v>
      </c>
      <c r="G2543" s="455">
        <f t="shared" si="252"/>
        <v>0</v>
      </c>
      <c r="H2543" s="456">
        <f>IF($J2525="TC",0,IF($J2524="Nso",0,VLOOKUP($A2521,'Class-9'!$B$9:$FL$108,98,0)))</f>
        <v>0</v>
      </c>
      <c r="I2543" s="454">
        <f>IF($J2525="TC",0,IF($J2524="Nso",0,VLOOKUP($A2521,'Class-9'!$B$9:$FL$108,99,0)))</f>
        <v>0</v>
      </c>
      <c r="J2543" s="455">
        <f t="shared" si="253"/>
        <v>0</v>
      </c>
      <c r="K2543" s="454">
        <f>IF($J2525="TC",0,IF($J2524="Nso",0,VLOOKUP($A2521,'Class-9'!$B$9:$FL$108,101,0)))</f>
        <v>0</v>
      </c>
      <c r="L2543" s="454">
        <f>IF($J2525="Nso",0,VLOOKUP($A2521,'Class-9'!$B$9:$FL$108,102,0))</f>
        <v>0</v>
      </c>
      <c r="M2543" s="455">
        <f t="shared" si="254"/>
        <v>0</v>
      </c>
      <c r="N2543" s="454">
        <f t="shared" si="255"/>
        <v>0</v>
      </c>
      <c r="O2543" s="459" t="str">
        <f>IF($J2525="TC",0,IF($J2524="Nso",0,VLOOKUP($A2521,'Class-9'!$B$9:$FL$108,108,0)))</f>
        <v/>
      </c>
    </row>
    <row r="2544" spans="1:15" ht="33.75" customHeight="1">
      <c r="A2544" s="1138"/>
      <c r="B2544" s="417" t="s">
        <v>200</v>
      </c>
      <c r="C2544" s="1116" t="s">
        <v>89</v>
      </c>
      <c r="D2544" s="1117"/>
      <c r="E2544" s="1118"/>
      <c r="F2544" s="1122" t="s">
        <v>90</v>
      </c>
      <c r="G2544" s="1123"/>
      <c r="H2544" s="1124" t="s">
        <v>91</v>
      </c>
      <c r="I2544" s="1125"/>
      <c r="J2544" s="1126" t="s">
        <v>47</v>
      </c>
      <c r="K2544" s="1127"/>
      <c r="L2544" s="415" t="s">
        <v>111</v>
      </c>
      <c r="M2544" s="1221" t="s">
        <v>45</v>
      </c>
      <c r="N2544" s="1222"/>
      <c r="O2544" s="416" t="s">
        <v>49</v>
      </c>
    </row>
    <row r="2545" spans="1:15" ht="33.75" customHeight="1" thickBot="1">
      <c r="A2545" s="1138"/>
      <c r="B2545" s="417" t="s">
        <v>200</v>
      </c>
      <c r="C2545" s="1119"/>
      <c r="D2545" s="1120"/>
      <c r="E2545" s="1121"/>
      <c r="F2545" s="1130">
        <f>IF($J2524="TC",0,IF($J2524="Nso",0,VLOOKUP($A2521,'Class-9'!$B$9:$FL$108,160,0)))</f>
        <v>0</v>
      </c>
      <c r="G2545" s="1131"/>
      <c r="H2545" s="1130">
        <f>IF($J2524="TC",0,IF($J2524="Nso",0,VLOOKUP($A2521,'Class-9'!$B$9:$FL$108,161,0)))</f>
        <v>0</v>
      </c>
      <c r="I2545" s="1131"/>
      <c r="J2545" s="1132">
        <f>IF($J2524="TC",0,IF($J2524="Nso",0,VLOOKUP($A2521,'Class-9'!$B$9:$FL$108,162,0)))</f>
        <v>0</v>
      </c>
      <c r="K2545" s="1133"/>
      <c r="L2545" s="259" t="str">
        <f>IF($J2524="TC",0,IF($J2524="Nso",0,VLOOKUP($A2521,'Class-9'!$B$9:$FL$108,163,0)))</f>
        <v/>
      </c>
      <c r="M2545" s="1223" t="str">
        <f>IF($J2524="TC","TC",IF($J2524="Nso","NSO",VLOOKUP($A2521,'Class-9'!$B$9:$FL$108,164,0)))</f>
        <v/>
      </c>
      <c r="N2545" s="1224"/>
      <c r="O2545" s="462" t="str">
        <f>IF($J2524="Nso",0,VLOOKUP($A2521,'Class-9'!$B$9:$FL$108,166,0))</f>
        <v/>
      </c>
    </row>
    <row r="2546" spans="1:15" ht="33.75" customHeight="1">
      <c r="A2546" s="1138"/>
      <c r="B2546" s="417" t="s">
        <v>200</v>
      </c>
      <c r="C2546" s="1061" t="s">
        <v>64</v>
      </c>
      <c r="D2546" s="1062"/>
      <c r="E2546" s="1062"/>
      <c r="F2546" s="1062"/>
      <c r="G2546" s="1062"/>
      <c r="H2546" s="1063"/>
      <c r="I2546" s="1064" t="s">
        <v>65</v>
      </c>
      <c r="J2546" s="1065"/>
      <c r="K2546" s="1065"/>
      <c r="L2546" s="460">
        <f>VLOOKUP($A2521,'Class-9'!$B$9:$FL$108,157,0)</f>
        <v>0</v>
      </c>
      <c r="M2546" s="1066" t="s">
        <v>121</v>
      </c>
      <c r="N2546" s="1067"/>
      <c r="O2546" s="1068"/>
    </row>
    <row r="2547" spans="1:15" ht="33.75" customHeight="1" thickBot="1">
      <c r="A2547" s="1138"/>
      <c r="B2547" s="417" t="s">
        <v>200</v>
      </c>
      <c r="C2547" s="1069" t="s">
        <v>60</v>
      </c>
      <c r="D2547" s="1070"/>
      <c r="E2547" s="1070"/>
      <c r="F2547" s="1071" t="s">
        <v>192</v>
      </c>
      <c r="G2547" s="1071"/>
      <c r="H2547" s="260" t="s">
        <v>53</v>
      </c>
      <c r="I2547" s="1072" t="s">
        <v>66</v>
      </c>
      <c r="J2547" s="1073"/>
      <c r="K2547" s="1073"/>
      <c r="L2547" s="461">
        <f>VLOOKUP($A2521,'Class-9'!$B$9:$FL$108,158,0)</f>
        <v>0</v>
      </c>
      <c r="M2547" s="1074" t="str">
        <f>IF($J2524="TC",0,IF($J2524="Nso",0,VLOOKUP($A2521,'Class-9'!$B$9:$FL$108,159,0)))</f>
        <v/>
      </c>
      <c r="N2547" s="1075"/>
      <c r="O2547" s="1076"/>
    </row>
    <row r="2548" spans="1:15" ht="33.75" customHeight="1">
      <c r="A2548" s="1138"/>
      <c r="B2548" s="417" t="s">
        <v>200</v>
      </c>
      <c r="C2548" s="1069"/>
      <c r="D2548" s="1070"/>
      <c r="E2548" s="1070"/>
      <c r="F2548" s="1071"/>
      <c r="G2548" s="1071"/>
      <c r="H2548" s="261" t="s">
        <v>119</v>
      </c>
      <c r="I2548" s="1077" t="s">
        <v>67</v>
      </c>
      <c r="J2548" s="1078"/>
      <c r="K2548" s="1078"/>
      <c r="L2548" s="1079">
        <f>IF($J2524="TC","Transferred",IF($J2524="Nso","NameSeparated",VLOOKUP($A2521,'Class-9'!$B$9:$FL$108,167,0)))</f>
        <v>0</v>
      </c>
      <c r="M2548" s="1079"/>
      <c r="N2548" s="1079"/>
      <c r="O2548" s="1080"/>
    </row>
    <row r="2549" spans="1:15" ht="33.75" customHeight="1">
      <c r="A2549" s="1138"/>
      <c r="B2549" s="417" t="s">
        <v>200</v>
      </c>
      <c r="C2549" s="1081" t="str">
        <f>'Class-9'!$DF$3</f>
        <v>Foundation Of Information Tech.</v>
      </c>
      <c r="D2549" s="1082"/>
      <c r="E2549" s="1083"/>
      <c r="F2549" s="1217" t="str">
        <f>IF($J2524="TC",0,IF($J2524="Nso",0,VLOOKUP($A2521,'Class-9'!$B$9:$GP$108,185,0)))</f>
        <v>0/200</v>
      </c>
      <c r="G2549" s="1217"/>
      <c r="H2549" s="463" t="str">
        <f>IF($J2524="TC",0,IF($J2524="Nso",0,VLOOKUP($A2521,'Class-9'!$B$9:$GP$108,120,0)))</f>
        <v/>
      </c>
      <c r="I2549" s="1085" t="s">
        <v>79</v>
      </c>
      <c r="J2549" s="1086"/>
      <c r="K2549" s="1086"/>
      <c r="L2549" s="1087">
        <f>'Class-9'!$T$2</f>
        <v>44676</v>
      </c>
      <c r="M2549" s="1088"/>
      <c r="N2549" s="1088"/>
      <c r="O2549" s="1089"/>
    </row>
    <row r="2550" spans="1:15" ht="33.75" customHeight="1">
      <c r="A2550" s="1138"/>
      <c r="B2550" s="417" t="s">
        <v>200</v>
      </c>
      <c r="C2550" s="1090" t="str">
        <f>'Class-9'!$DR$3</f>
        <v>Health &amp; Phy. Edu.</v>
      </c>
      <c r="D2550" s="1084"/>
      <c r="E2550" s="1084"/>
      <c r="F2550" s="1207" t="str">
        <f>IF($J2524="TC",0,IF($J2524="Nso",0,VLOOKUP($A2521,'Class-9'!$B$9:$GP$108,189,0)))</f>
        <v>0/200</v>
      </c>
      <c r="G2550" s="1208"/>
      <c r="H2550" s="463" t="str">
        <f>IF($J2524="TC",0,IF($J2524="Nso",0,VLOOKUP($A2521,'Class-9'!$B$9:$GP$108,132,0)))</f>
        <v/>
      </c>
      <c r="I2550" s="1091"/>
      <c r="J2550" s="1092"/>
      <c r="K2550" s="1092"/>
      <c r="L2550" s="1092"/>
      <c r="M2550" s="1092"/>
      <c r="N2550" s="1092"/>
      <c r="O2550" s="1093"/>
    </row>
    <row r="2551" spans="1:15" ht="33.75" customHeight="1">
      <c r="A2551" s="1138"/>
      <c r="B2551" s="417" t="s">
        <v>200</v>
      </c>
      <c r="C2551" s="1028" t="str">
        <f>'Class-9'!$ED$3</f>
        <v>S.U.P.W.</v>
      </c>
      <c r="D2551" s="1029"/>
      <c r="E2551" s="1029"/>
      <c r="F2551" s="1207" t="str">
        <f>IF($J2524="TC",0,IF($J2524="Nso",0,VLOOKUP($A2521,'Class-9'!$B$9:$GP$108,193,0)))</f>
        <v>0/100</v>
      </c>
      <c r="G2551" s="1208"/>
      <c r="H2551" s="463" t="str">
        <f>IF($J2524="TC",0,IF($J2524="Nso",0,VLOOKUP($A2521,'Class-9'!$B$9:$GP$108,138,0)))</f>
        <v/>
      </c>
      <c r="I2551" s="1094"/>
      <c r="J2551" s="1095"/>
      <c r="K2551" s="1095"/>
      <c r="L2551" s="1095"/>
      <c r="M2551" s="1095"/>
      <c r="N2551" s="1095"/>
      <c r="O2551" s="1096"/>
    </row>
    <row r="2552" spans="1:15" ht="33.75" customHeight="1">
      <c r="A2552" s="1138"/>
      <c r="B2552" s="417" t="s">
        <v>200</v>
      </c>
      <c r="C2552" s="1028" t="str">
        <f>'Class-9'!$EJ$3</f>
        <v>ART EDUCATION</v>
      </c>
      <c r="D2552" s="1029"/>
      <c r="E2552" s="1029"/>
      <c r="F2552" s="1207" t="str">
        <f>IF($J2523="TC",0,IF($J2523="Nso",0,VLOOKUP($A2521,'Class-9'!$B$9:$GP$108,197,0)))</f>
        <v>0/100</v>
      </c>
      <c r="G2552" s="1208"/>
      <c r="H2552" s="463" t="str">
        <f>IF($J2523="TC",0,IF($J2523="Nso",0,VLOOKUP($A2521,'Class-9'!$B$9:$GP$108,144,0)))</f>
        <v/>
      </c>
      <c r="I2552" s="1032" t="s">
        <v>92</v>
      </c>
      <c r="J2552" s="1033"/>
      <c r="K2552" s="1033"/>
      <c r="L2552" s="1033"/>
      <c r="M2552" s="1033"/>
      <c r="N2552" s="1033"/>
      <c r="O2552" s="1034"/>
    </row>
    <row r="2553" spans="1:15" ht="33.75" customHeight="1" thickBot="1">
      <c r="A2553" s="1138"/>
      <c r="B2553" s="417" t="s">
        <v>200</v>
      </c>
      <c r="C2553" s="1035" t="str">
        <f>'Class-9'!$EP$3</f>
        <v>H &amp; C RAJ</v>
      </c>
      <c r="D2553" s="1036"/>
      <c r="E2553" s="1036"/>
      <c r="F2553" s="1209" t="str">
        <f>IF($J2524="TC",0,IF($J2524="Nso",0,VLOOKUP($A2521,'Class-9'!$B$9:$GU$108,201,0)))</f>
        <v>0/200</v>
      </c>
      <c r="G2553" s="1210"/>
      <c r="H2553" s="464" t="str">
        <f>IF($J2524="TC",0,IF($J2524="Nso",0,VLOOKUP($A2521,'Class-9'!$B$9:$GU$108,156,0)))</f>
        <v/>
      </c>
      <c r="I2553" s="1032" t="s">
        <v>73</v>
      </c>
      <c r="J2553" s="1033"/>
      <c r="K2553" s="1033"/>
      <c r="L2553" s="1033"/>
      <c r="M2553" s="1033"/>
      <c r="N2553" s="1033"/>
      <c r="O2553" s="1034"/>
    </row>
    <row r="2554" spans="1:15" ht="33.75" customHeight="1">
      <c r="A2554" s="1138"/>
      <c r="B2554" s="417" t="s">
        <v>200</v>
      </c>
      <c r="C2554" s="1046" t="s">
        <v>204</v>
      </c>
      <c r="D2554" s="1047"/>
      <c r="E2554" s="1048"/>
      <c r="F2554" s="1211" t="s">
        <v>205</v>
      </c>
      <c r="G2554" s="1212"/>
      <c r="H2554" s="465" t="s">
        <v>34</v>
      </c>
      <c r="I2554" s="1039" t="s">
        <v>74</v>
      </c>
      <c r="J2554" s="1033"/>
      <c r="K2554" s="1033"/>
      <c r="L2554" s="1033"/>
      <c r="M2554" s="1033"/>
      <c r="N2554" s="1033"/>
      <c r="O2554" s="1034"/>
    </row>
    <row r="2555" spans="1:15" ht="33.75" customHeight="1">
      <c r="A2555" s="1138"/>
      <c r="B2555" s="417" t="s">
        <v>200</v>
      </c>
      <c r="C2555" s="1049"/>
      <c r="D2555" s="1050"/>
      <c r="E2555" s="1051"/>
      <c r="F2555" s="1213" t="s">
        <v>206</v>
      </c>
      <c r="G2555" s="1214"/>
      <c r="H2555" s="466" t="s">
        <v>203</v>
      </c>
      <c r="I2555" s="1040" t="s">
        <v>75</v>
      </c>
      <c r="J2555" s="1041"/>
      <c r="K2555" s="1041"/>
      <c r="L2555" s="1041"/>
      <c r="M2555" s="1041"/>
      <c r="N2555" s="1041"/>
      <c r="O2555" s="1042"/>
    </row>
    <row r="2556" spans="1:15" ht="33.75" customHeight="1">
      <c r="A2556" s="1138"/>
      <c r="B2556" s="417" t="s">
        <v>200</v>
      </c>
      <c r="C2556" s="1049"/>
      <c r="D2556" s="1050"/>
      <c r="E2556" s="1051"/>
      <c r="F2556" s="1213" t="s">
        <v>210</v>
      </c>
      <c r="G2556" s="1214"/>
      <c r="H2556" s="466" t="s">
        <v>68</v>
      </c>
      <c r="I2556" s="1043"/>
      <c r="J2556" s="1044"/>
      <c r="K2556" s="1044"/>
      <c r="L2556" s="1044"/>
      <c r="M2556" s="1044"/>
      <c r="N2556" s="1044"/>
      <c r="O2556" s="1045"/>
    </row>
    <row r="2557" spans="1:15" ht="33.75" customHeight="1">
      <c r="A2557" s="1138"/>
      <c r="B2557" s="417" t="s">
        <v>200</v>
      </c>
      <c r="C2557" s="1049"/>
      <c r="D2557" s="1050"/>
      <c r="E2557" s="1051"/>
      <c r="F2557" s="1213" t="s">
        <v>211</v>
      </c>
      <c r="G2557" s="1214"/>
      <c r="H2557" s="466" t="s">
        <v>69</v>
      </c>
      <c r="I2557" s="1043"/>
      <c r="J2557" s="1044"/>
      <c r="K2557" s="1044"/>
      <c r="L2557" s="1044"/>
      <c r="M2557" s="1044"/>
      <c r="N2557" s="1044"/>
      <c r="O2557" s="1045"/>
    </row>
    <row r="2558" spans="1:15" ht="33.75" customHeight="1">
      <c r="A2558" s="1138"/>
      <c r="B2558" s="417" t="s">
        <v>200</v>
      </c>
      <c r="C2558" s="1049"/>
      <c r="D2558" s="1050"/>
      <c r="E2558" s="1051"/>
      <c r="F2558" s="1213" t="s">
        <v>120</v>
      </c>
      <c r="G2558" s="1214"/>
      <c r="H2558" s="466" t="s">
        <v>71</v>
      </c>
      <c r="I2558" s="1022" t="s">
        <v>93</v>
      </c>
      <c r="J2558" s="1023"/>
      <c r="K2558" s="1023"/>
      <c r="L2558" s="1023"/>
      <c r="M2558" s="1023"/>
      <c r="N2558" s="1023"/>
      <c r="O2558" s="1024"/>
    </row>
    <row r="2559" spans="1:15" ht="33.75" customHeight="1" thickBot="1">
      <c r="A2559" s="1138"/>
      <c r="B2559" s="418" t="s">
        <v>200</v>
      </c>
      <c r="C2559" s="1052"/>
      <c r="D2559" s="1053"/>
      <c r="E2559" s="1054"/>
      <c r="F2559" s="1215" t="s">
        <v>208</v>
      </c>
      <c r="G2559" s="1216"/>
      <c r="H2559" s="467" t="s">
        <v>70</v>
      </c>
      <c r="I2559" s="1025"/>
      <c r="J2559" s="1026"/>
      <c r="K2559" s="1026"/>
      <c r="L2559" s="1026"/>
      <c r="M2559" s="1026"/>
      <c r="N2559" s="1026"/>
      <c r="O2559" s="1027"/>
    </row>
    <row r="2560" spans="1:15" ht="121.5" customHeight="1" thickTop="1">
      <c r="A2560" s="437" t="s">
        <v>191</v>
      </c>
    </row>
    <row r="2561" spans="1:16" ht="24.75" customHeight="1" thickBot="1">
      <c r="A2561" s="471">
        <f>A2521+1</f>
        <v>65</v>
      </c>
      <c r="B2561" s="1137" t="s">
        <v>56</v>
      </c>
      <c r="C2561" s="1137"/>
      <c r="D2561" s="1137"/>
      <c r="E2561" s="1137"/>
      <c r="F2561" s="1137"/>
      <c r="G2561" s="1137"/>
      <c r="H2561" s="1137"/>
      <c r="I2561" s="1137"/>
      <c r="J2561" s="1137"/>
      <c r="K2561" s="1137"/>
      <c r="L2561" s="1137"/>
      <c r="M2561" s="1137"/>
      <c r="N2561" s="1137"/>
      <c r="O2561" s="1137"/>
    </row>
    <row r="2562" spans="1:16" s="430" customFormat="1" ht="66" customHeight="1" thickTop="1">
      <c r="A2562" s="1138"/>
      <c r="B2562" s="1139"/>
      <c r="C2562" s="1140"/>
      <c r="D2562" s="1225" t="str">
        <f>Master!$E$8</f>
        <v>Govt. Sr. Secondary School Raimalwada</v>
      </c>
      <c r="E2562" s="1226"/>
      <c r="F2562" s="1226"/>
      <c r="G2562" s="1226"/>
      <c r="H2562" s="1226"/>
      <c r="I2562" s="1226"/>
      <c r="J2562" s="1226"/>
      <c r="K2562" s="1226"/>
      <c r="L2562" s="1226"/>
      <c r="M2562" s="1226"/>
      <c r="N2562" s="1226"/>
      <c r="O2562" s="1227"/>
    </row>
    <row r="2563" spans="1:16" ht="26.25" customHeight="1" thickBot="1">
      <c r="A2563" s="1138"/>
      <c r="B2563" s="1141"/>
      <c r="C2563" s="1142"/>
      <c r="D2563" s="1146" t="str">
        <f>Master!$E$11</f>
        <v>P.S.-Bapini (Jodhpur)</v>
      </c>
      <c r="E2563" s="1147"/>
      <c r="F2563" s="1147"/>
      <c r="G2563" s="1147"/>
      <c r="H2563" s="1147"/>
      <c r="I2563" s="1147"/>
      <c r="J2563" s="1147"/>
      <c r="K2563" s="1147"/>
      <c r="L2563" s="1147"/>
      <c r="M2563" s="1147"/>
      <c r="N2563" s="1147"/>
      <c r="O2563" s="1148"/>
    </row>
    <row r="2564" spans="1:16" ht="21.75" customHeight="1">
      <c r="A2564" s="1138"/>
      <c r="B2564" s="262"/>
      <c r="C2564" s="1149" t="s">
        <v>183</v>
      </c>
      <c r="D2564" s="1150"/>
      <c r="E2564" s="1150"/>
      <c r="F2564" s="1150"/>
      <c r="G2564" s="1151"/>
      <c r="H2564" s="1158" t="s">
        <v>156</v>
      </c>
      <c r="I2564" s="1158"/>
      <c r="J2564" s="1161">
        <f>VLOOKUP($A2561,'Class-9'!$B$9:$K$108,6)</f>
        <v>0</v>
      </c>
      <c r="K2564" s="1162"/>
      <c r="L2564" s="1167" t="s">
        <v>76</v>
      </c>
      <c r="M2564" s="1168"/>
      <c r="N2564" s="1169" t="str">
        <f>Master!$E$14</f>
        <v>08151106901</v>
      </c>
      <c r="O2564" s="1170"/>
    </row>
    <row r="2565" spans="1:16" ht="21.75" customHeight="1">
      <c r="A2565" s="1138"/>
      <c r="B2565" s="37"/>
      <c r="C2565" s="1152"/>
      <c r="D2565" s="1153"/>
      <c r="E2565" s="1153"/>
      <c r="F2565" s="1153"/>
      <c r="G2565" s="1154"/>
      <c r="H2565" s="1159"/>
      <c r="I2565" s="1159"/>
      <c r="J2565" s="1163"/>
      <c r="K2565" s="1164"/>
      <c r="L2565" s="1171" t="s">
        <v>72</v>
      </c>
      <c r="M2565" s="1172"/>
      <c r="N2565" s="1172"/>
      <c r="O2565" s="1173"/>
      <c r="P2565" s="104" t="s">
        <v>191</v>
      </c>
    </row>
    <row r="2566" spans="1:16" ht="21.75" customHeight="1" thickBot="1">
      <c r="A2566" s="1138"/>
      <c r="B2566" s="37"/>
      <c r="C2566" s="1155"/>
      <c r="D2566" s="1156"/>
      <c r="E2566" s="1156"/>
      <c r="F2566" s="1156"/>
      <c r="G2566" s="1157"/>
      <c r="H2566" s="1160"/>
      <c r="I2566" s="1160"/>
      <c r="J2566" s="1165"/>
      <c r="K2566" s="1166"/>
      <c r="L2566" s="1174" t="s">
        <v>57</v>
      </c>
      <c r="M2566" s="1175"/>
      <c r="N2566" s="1176" t="str">
        <f>Master!$E$6</f>
        <v>2021-22</v>
      </c>
      <c r="O2566" s="1177"/>
    </row>
    <row r="2567" spans="1:16" ht="33.75" customHeight="1">
      <c r="A2567" s="1138"/>
      <c r="B2567" s="417" t="s">
        <v>200</v>
      </c>
      <c r="C2567" s="1228" t="s">
        <v>22</v>
      </c>
      <c r="D2567" s="1229"/>
      <c r="E2567" s="1229"/>
      <c r="F2567" s="1230"/>
      <c r="G2567" s="438" t="s">
        <v>181</v>
      </c>
      <c r="H2567" s="1231">
        <f>VLOOKUP($A2561,'Class-9'!$B$9:$FL$108,4,0)</f>
        <v>0</v>
      </c>
      <c r="I2567" s="1231"/>
      <c r="J2567" s="1231"/>
      <c r="K2567" s="1231"/>
      <c r="L2567" s="1231"/>
      <c r="M2567" s="1231"/>
      <c r="N2567" s="1231"/>
      <c r="O2567" s="1232"/>
    </row>
    <row r="2568" spans="1:16" ht="33.75" customHeight="1">
      <c r="A2568" s="1138"/>
      <c r="B2568" s="417" t="s">
        <v>200</v>
      </c>
      <c r="C2568" s="1233" t="s">
        <v>24</v>
      </c>
      <c r="D2568" s="1234"/>
      <c r="E2568" s="1234"/>
      <c r="F2568" s="1235"/>
      <c r="G2568" s="439" t="s">
        <v>181</v>
      </c>
      <c r="H2568" s="1236">
        <f>VLOOKUP($A2561,'Class-9'!$B$9:$FL$108,7,0)</f>
        <v>0</v>
      </c>
      <c r="I2568" s="1236"/>
      <c r="J2568" s="1236"/>
      <c r="K2568" s="1236"/>
      <c r="L2568" s="1236"/>
      <c r="M2568" s="1236"/>
      <c r="N2568" s="1236"/>
      <c r="O2568" s="1237"/>
    </row>
    <row r="2569" spans="1:16" ht="33.75" customHeight="1">
      <c r="A2569" s="1138"/>
      <c r="B2569" s="417" t="s">
        <v>200</v>
      </c>
      <c r="C2569" s="1233" t="s">
        <v>25</v>
      </c>
      <c r="D2569" s="1234"/>
      <c r="E2569" s="1234"/>
      <c r="F2569" s="1235"/>
      <c r="G2569" s="439" t="s">
        <v>181</v>
      </c>
      <c r="H2569" s="1236">
        <f>VLOOKUP($A2561,'Class-9'!$B$9:$FL$108,8,0)</f>
        <v>0</v>
      </c>
      <c r="I2569" s="1236"/>
      <c r="J2569" s="1236"/>
      <c r="K2569" s="1236"/>
      <c r="L2569" s="1236"/>
      <c r="M2569" s="1236"/>
      <c r="N2569" s="1236"/>
      <c r="O2569" s="1237"/>
    </row>
    <row r="2570" spans="1:16" ht="33.75" customHeight="1">
      <c r="A2570" s="1138"/>
      <c r="B2570" s="417" t="s">
        <v>200</v>
      </c>
      <c r="C2570" s="1233" t="s">
        <v>58</v>
      </c>
      <c r="D2570" s="1234"/>
      <c r="E2570" s="1234"/>
      <c r="F2570" s="1235"/>
      <c r="G2570" s="439" t="s">
        <v>181</v>
      </c>
      <c r="H2570" s="1236">
        <f>VLOOKUP($A2561,'Class-9'!$B$9:$FL$108,9,0)</f>
        <v>0</v>
      </c>
      <c r="I2570" s="1236"/>
      <c r="J2570" s="1236"/>
      <c r="K2570" s="1236"/>
      <c r="L2570" s="1236"/>
      <c r="M2570" s="1236"/>
      <c r="N2570" s="1236"/>
      <c r="O2570" s="1237"/>
    </row>
    <row r="2571" spans="1:16" ht="33.75" customHeight="1">
      <c r="A2571" s="1138"/>
      <c r="B2571" s="417" t="s">
        <v>200</v>
      </c>
      <c r="C2571" s="1233" t="s">
        <v>59</v>
      </c>
      <c r="D2571" s="1234"/>
      <c r="E2571" s="1234"/>
      <c r="F2571" s="1235"/>
      <c r="G2571" s="439" t="s">
        <v>181</v>
      </c>
      <c r="H2571" s="1238" t="str">
        <f>CONCATENATE('Class-9'!$G$4,'Class-9'!$J$4)</f>
        <v>9(A)</v>
      </c>
      <c r="I2571" s="1236"/>
      <c r="J2571" s="1236"/>
      <c r="K2571" s="1236"/>
      <c r="L2571" s="1236"/>
      <c r="M2571" s="1236"/>
      <c r="N2571" s="1236"/>
      <c r="O2571" s="1237"/>
    </row>
    <row r="2572" spans="1:16" ht="33.75" customHeight="1" thickBot="1">
      <c r="A2572" s="1138"/>
      <c r="B2572" s="417" t="s">
        <v>200</v>
      </c>
      <c r="C2572" s="1239" t="s">
        <v>27</v>
      </c>
      <c r="D2572" s="1240"/>
      <c r="E2572" s="1240"/>
      <c r="F2572" s="1241"/>
      <c r="G2572" s="440" t="s">
        <v>181</v>
      </c>
      <c r="H2572" s="1242">
        <f>VLOOKUP($A2561,'Class-9'!$B$9:$FL$108,10,0)</f>
        <v>0</v>
      </c>
      <c r="I2572" s="1242"/>
      <c r="J2572" s="1242"/>
      <c r="K2572" s="1242"/>
      <c r="L2572" s="1242"/>
      <c r="M2572" s="1242"/>
      <c r="N2572" s="1242"/>
      <c r="O2572" s="1243"/>
    </row>
    <row r="2573" spans="1:16" ht="33.75" customHeight="1">
      <c r="A2573" s="1138"/>
      <c r="B2573" s="417" t="s">
        <v>200</v>
      </c>
      <c r="C2573" s="1244" t="s">
        <v>60</v>
      </c>
      <c r="D2573" s="1245"/>
      <c r="E2573" s="1248" t="s">
        <v>81</v>
      </c>
      <c r="F2573" s="1248" t="s">
        <v>82</v>
      </c>
      <c r="G2573" s="1250" t="s">
        <v>32</v>
      </c>
      <c r="H2573" s="1252" t="s">
        <v>61</v>
      </c>
      <c r="I2573" s="1252"/>
      <c r="J2573" s="1253"/>
      <c r="K2573" s="1254" t="s">
        <v>97</v>
      </c>
      <c r="L2573" s="1255"/>
      <c r="M2573" s="1256"/>
      <c r="N2573" s="1248" t="s">
        <v>88</v>
      </c>
      <c r="O2573" s="1218" t="s">
        <v>118</v>
      </c>
    </row>
    <row r="2574" spans="1:16" ht="33.75" customHeight="1">
      <c r="A2574" s="1138"/>
      <c r="B2574" s="417" t="s">
        <v>200</v>
      </c>
      <c r="C2574" s="1246"/>
      <c r="D2574" s="1247"/>
      <c r="E2574" s="1249"/>
      <c r="F2574" s="1249"/>
      <c r="G2574" s="1251"/>
      <c r="H2574" s="468" t="s">
        <v>31</v>
      </c>
      <c r="I2574" s="470" t="s">
        <v>194</v>
      </c>
      <c r="J2574" s="469" t="s">
        <v>32</v>
      </c>
      <c r="K2574" s="468" t="s">
        <v>31</v>
      </c>
      <c r="L2574" s="470" t="s">
        <v>194</v>
      </c>
      <c r="M2574" s="469" t="s">
        <v>32</v>
      </c>
      <c r="N2574" s="1249"/>
      <c r="O2574" s="1219"/>
    </row>
    <row r="2575" spans="1:16" ht="48" customHeight="1" thickBot="1">
      <c r="A2575" s="1138"/>
      <c r="B2575" s="417" t="s">
        <v>200</v>
      </c>
      <c r="C2575" s="1102" t="s">
        <v>62</v>
      </c>
      <c r="D2575" s="1103"/>
      <c r="E2575" s="441">
        <f>'Class-9'!$L$7</f>
        <v>10</v>
      </c>
      <c r="F2575" s="441">
        <f>'Class-9'!$M$7</f>
        <v>10</v>
      </c>
      <c r="G2575" s="442">
        <f>SUM(E2575:F2575)</f>
        <v>20</v>
      </c>
      <c r="H2575" s="441">
        <f>'Class-9'!$O$7</f>
        <v>24</v>
      </c>
      <c r="I2575" s="441">
        <f>'Class-9'!$P$7</f>
        <v>6</v>
      </c>
      <c r="J2575" s="442">
        <f>SUM(H2575:I2575)</f>
        <v>30</v>
      </c>
      <c r="K2575" s="441">
        <f>'Class-9'!$R$7</f>
        <v>40</v>
      </c>
      <c r="L2575" s="441">
        <f>'Class-9'!$S$7</f>
        <v>10</v>
      </c>
      <c r="M2575" s="442">
        <f>SUM(K2575:L2575)</f>
        <v>50</v>
      </c>
      <c r="N2575" s="441">
        <f>SUM(G2575,J2575,M2575)</f>
        <v>100</v>
      </c>
      <c r="O2575" s="1220"/>
    </row>
    <row r="2576" spans="1:16" ht="48" customHeight="1">
      <c r="A2576" s="1138"/>
      <c r="B2576" s="417" t="s">
        <v>200</v>
      </c>
      <c r="C2576" s="1104" t="str">
        <f>'Class-9'!$L$3</f>
        <v>HINDI</v>
      </c>
      <c r="D2576" s="1105"/>
      <c r="E2576" s="443">
        <f>IF($J2564="TC",0,IF($J2564="Nso",0,VLOOKUP($A2561,'Class-9'!$B$9:$FL$108,11,0)))</f>
        <v>0</v>
      </c>
      <c r="F2576" s="443">
        <f>IF($J2564="TC",0,IF($J2564="Nso",0,VLOOKUP($A2561,'Class-9'!$B$9:$FL$108,12,0)))</f>
        <v>0</v>
      </c>
      <c r="G2576" s="444">
        <f t="shared" ref="G2576:G2583" si="256">SUM(E2576:F2576)</f>
        <v>0</v>
      </c>
      <c r="H2576" s="443">
        <f>IF($J2564="TC",0,IF($J2564="Nso",0,VLOOKUP($A2561,'Class-9'!$B$9:$FL$108,14,0)))</f>
        <v>0</v>
      </c>
      <c r="I2576" s="443">
        <f>IF($J2564="TC",0,IF($J2564="Nso",0,VLOOKUP($A2561,'Class-9'!$B$9:$FL$108,15,0)))</f>
        <v>0</v>
      </c>
      <c r="J2576" s="444">
        <f t="shared" ref="J2576:J2583" si="257">SUM(H2576:I2576)</f>
        <v>0</v>
      </c>
      <c r="K2576" s="443">
        <f>IF($J2564="TC",0,IF($J2564="Nso",0,VLOOKUP($A2561,'Class-9'!$B$9:$FL$108,17,0)))</f>
        <v>0</v>
      </c>
      <c r="L2576" s="443">
        <f>IF($J2564="Nso",0,VLOOKUP($A2561,'Class-9'!$B$9:$FL$108,18,0))</f>
        <v>0</v>
      </c>
      <c r="M2576" s="444">
        <f t="shared" ref="M2576:M2583" si="258">SUM(K2576:L2576)</f>
        <v>0</v>
      </c>
      <c r="N2576" s="443">
        <f t="shared" ref="N2576:N2583" si="259">SUM(G2576,J2576,M2576)</f>
        <v>0</v>
      </c>
      <c r="O2576" s="457" t="str">
        <f>IF($J2564="TC",0,IF($J2564="Nso",0,VLOOKUP($A2561,'Class-9'!$B$9:$FL$108,24,0)))</f>
        <v/>
      </c>
    </row>
    <row r="2577" spans="1:15" ht="48" customHeight="1" thickBot="1">
      <c r="A2577" s="1138"/>
      <c r="B2577" s="417" t="s">
        <v>200</v>
      </c>
      <c r="C2577" s="1106" t="str">
        <f>'Class-9'!$Z$3</f>
        <v>ENGLISH</v>
      </c>
      <c r="D2577" s="1107"/>
      <c r="E2577" s="445">
        <f>IF($J2564="TC",0,IF($J2564="Nso",0,VLOOKUP($A2561,'Class-9'!$B$9:$FL$108,25,0)))</f>
        <v>0</v>
      </c>
      <c r="F2577" s="445">
        <f>IF($J2564="TC",0,IF($J2564="Nso",0,VLOOKUP($A2561,'Class-9'!$B$9:$FL$108,26,0)))</f>
        <v>0</v>
      </c>
      <c r="G2577" s="446">
        <f t="shared" si="256"/>
        <v>0</v>
      </c>
      <c r="H2577" s="447">
        <f>IF($J2564="TC",0,IF($J2564="Nso",0,VLOOKUP($A2561,'Class-9'!$B$9:$FL$108,28,0)))</f>
        <v>0</v>
      </c>
      <c r="I2577" s="445">
        <f>IF($J2564="TC",0,IF($J2564="Nso",0,VLOOKUP($A2561,'Class-9'!$B$9:$FL$108,29,0)))</f>
        <v>0</v>
      </c>
      <c r="J2577" s="446">
        <f t="shared" si="257"/>
        <v>0</v>
      </c>
      <c r="K2577" s="445">
        <f>IF($J2564="TC",0,IF($J2564="Nso",0,VLOOKUP($A2561,'Class-9'!$B$9:$FL$108,31,0)))</f>
        <v>0</v>
      </c>
      <c r="L2577" s="445">
        <f>IF($J2564="Nso",0,VLOOKUP($A2561,'Class-9'!$B$9:$FL$108,32,0))</f>
        <v>0</v>
      </c>
      <c r="M2577" s="446">
        <f t="shared" si="258"/>
        <v>0</v>
      </c>
      <c r="N2577" s="445">
        <f t="shared" si="259"/>
        <v>0</v>
      </c>
      <c r="O2577" s="458" t="str">
        <f>IF($J2564="TC",0,IF($J2564="Nso",0,VLOOKUP($A2561,'Class-9'!$B$9:$FL$108,38,0)))</f>
        <v/>
      </c>
    </row>
    <row r="2578" spans="1:15" ht="48" customHeight="1" thickBot="1">
      <c r="A2578" s="1138"/>
      <c r="B2578" s="417" t="s">
        <v>200</v>
      </c>
      <c r="C2578" s="1108" t="s">
        <v>62</v>
      </c>
      <c r="D2578" s="1109"/>
      <c r="E2578" s="448">
        <f>'Class-9'!$AN$7</f>
        <v>20</v>
      </c>
      <c r="F2578" s="448">
        <f>'Class-9'!$AO$7</f>
        <v>20</v>
      </c>
      <c r="G2578" s="449">
        <f t="shared" si="256"/>
        <v>40</v>
      </c>
      <c r="H2578" s="448">
        <f>'Class-9'!$AQ$7</f>
        <v>48</v>
      </c>
      <c r="I2578" s="448">
        <f>'Class-9'!$AR$7</f>
        <v>12</v>
      </c>
      <c r="J2578" s="449">
        <f t="shared" si="257"/>
        <v>60</v>
      </c>
      <c r="K2578" s="448">
        <f>'Class-9'!$AT$7</f>
        <v>80</v>
      </c>
      <c r="L2578" s="448">
        <f>'Class-9'!$AU$7</f>
        <v>20</v>
      </c>
      <c r="M2578" s="449">
        <f t="shared" si="258"/>
        <v>100</v>
      </c>
      <c r="N2578" s="448">
        <f t="shared" si="259"/>
        <v>200</v>
      </c>
      <c r="O2578" s="427" t="s">
        <v>201</v>
      </c>
    </row>
    <row r="2579" spans="1:15" ht="48" customHeight="1">
      <c r="A2579" s="1138"/>
      <c r="B2579" s="417" t="s">
        <v>200</v>
      </c>
      <c r="C2579" s="1110" t="str">
        <f>'Class-9'!$AN$3</f>
        <v>SANSKRIT-I</v>
      </c>
      <c r="D2579" s="1111"/>
      <c r="E2579" s="443">
        <f>IF($J2564="TC",0,IF($J2564="Nso",0,VLOOKUP($A2561,'Class-9'!$B$9:$FL$108,39,0)))</f>
        <v>0</v>
      </c>
      <c r="F2579" s="443">
        <f>IF($J2564="TC",0,IF($J2564="TC",0,IF($J2564="Nso",0,VLOOKUP($A2561,'Class-9'!$B$9:$FL$108,40,0))))</f>
        <v>0</v>
      </c>
      <c r="G2579" s="450">
        <f t="shared" si="256"/>
        <v>0</v>
      </c>
      <c r="H2579" s="451">
        <f>IF($J2564="TC",0,IF($J2564="Nso",0,VLOOKUP($A2561,'Class-9'!$B$9:$FL$108,42,0)))</f>
        <v>0</v>
      </c>
      <c r="I2579" s="443">
        <f>IF($J2564="TC",0,IF($J2564="Nso",0,VLOOKUP($A2561,'Class-9'!$B$9:$FL$108,43,0)))</f>
        <v>0</v>
      </c>
      <c r="J2579" s="450">
        <f t="shared" si="257"/>
        <v>0</v>
      </c>
      <c r="K2579" s="443">
        <f>IF($J2564="TC",0,IF($J2564="Nso",0,VLOOKUP($A2561,'Class-9'!$B$9:$FL$108,45,0)))</f>
        <v>0</v>
      </c>
      <c r="L2579" s="443">
        <f>IF($J2564="Nso",0,VLOOKUP($A2561,'Class-9'!$B$9:$FL$108,46,0))</f>
        <v>0</v>
      </c>
      <c r="M2579" s="450">
        <f t="shared" si="258"/>
        <v>0</v>
      </c>
      <c r="N2579" s="443">
        <f t="shared" si="259"/>
        <v>0</v>
      </c>
      <c r="O2579" s="457" t="str">
        <f>IF($J2564="TC",0,IF($J2564="Nso",0,VLOOKUP($A2561,'Class-9'!$B$9:$FL$108,52,0)))</f>
        <v/>
      </c>
    </row>
    <row r="2580" spans="1:15" ht="48" customHeight="1">
      <c r="A2580" s="1138"/>
      <c r="B2580" s="417" t="s">
        <v>200</v>
      </c>
      <c r="C2580" s="1112" t="str">
        <f>'Class-9'!$BB$3</f>
        <v>SANSKRIT-II</v>
      </c>
      <c r="D2580" s="1113"/>
      <c r="E2580" s="443">
        <f>IF($J2564="TC",0,IF($J2564="Nso",0,VLOOKUP($A2561,'Class-9'!$B$9:$FL$108,53,0)))</f>
        <v>0</v>
      </c>
      <c r="F2580" s="443">
        <f>IF($J2564="TC",0,IF($J2564="Nso",0,VLOOKUP($A2561,'Class-9'!$B$9:$FL$108,54,0)))</f>
        <v>0</v>
      </c>
      <c r="G2580" s="452">
        <f t="shared" si="256"/>
        <v>0</v>
      </c>
      <c r="H2580" s="453">
        <f>IF($J2564="TC",0,IF($J2564="Nso",0,VLOOKUP($A2561,'Class-9'!$B$9:$FL$108,56,0)))</f>
        <v>0</v>
      </c>
      <c r="I2580" s="443">
        <f>IF($J2564="TC",0,IF($J2564="Nso",0,VLOOKUP($A2561,'Class-9'!$B$9:$FL$108,57,0)))</f>
        <v>0</v>
      </c>
      <c r="J2580" s="452">
        <f t="shared" si="257"/>
        <v>0</v>
      </c>
      <c r="K2580" s="443">
        <f>IF($J2564="TC",0,IF($J2564="Nso",0,VLOOKUP($A2561,'Class-9'!$B$9:$FL$108,59,0)))</f>
        <v>0</v>
      </c>
      <c r="L2580" s="443">
        <f>IF($J2564="Nso",0,VLOOKUP($A2561,'Class-9'!$B$9:$FL$108,60,0))</f>
        <v>0</v>
      </c>
      <c r="M2580" s="452">
        <f t="shared" si="258"/>
        <v>0</v>
      </c>
      <c r="N2580" s="443">
        <f t="shared" si="259"/>
        <v>0</v>
      </c>
      <c r="O2580" s="457" t="str">
        <f>IF($J2564="TC",0,IF($J2564="Nso",0,VLOOKUP($A2561,'Class-9'!$B$9:$FL$108,66,0)))</f>
        <v/>
      </c>
    </row>
    <row r="2581" spans="1:15" ht="48" customHeight="1">
      <c r="A2581" s="1138"/>
      <c r="B2581" s="417" t="s">
        <v>200</v>
      </c>
      <c r="C2581" s="1112" t="str">
        <f>'Class-9'!$BP$3</f>
        <v>MATHEMATICS</v>
      </c>
      <c r="D2581" s="1113"/>
      <c r="E2581" s="443">
        <f>IF($J2564="TC",0,IF($J2564="Nso",0,VLOOKUP($A2561,'Class-9'!$B$9:$FL$108,67,0)))</f>
        <v>0</v>
      </c>
      <c r="F2581" s="443">
        <f>IF($J2564="TC",0,IF($J2564="Nso",0,VLOOKUP($A2561,'Class-9'!$B$9:$FL$108,68,0)))</f>
        <v>0</v>
      </c>
      <c r="G2581" s="452">
        <f t="shared" si="256"/>
        <v>0</v>
      </c>
      <c r="H2581" s="453">
        <f>IF($J2564="TC",0,IF($J2564="Nso",0,VLOOKUP($A2561,'Class-9'!$B$9:$FL$108,70,0)))</f>
        <v>0</v>
      </c>
      <c r="I2581" s="443">
        <f>IF($J2564="TC",0,IF($J2564="Nso",0,VLOOKUP($A2561,'Class-9'!$B$9:$FL$108,71,0)))</f>
        <v>0</v>
      </c>
      <c r="J2581" s="452">
        <f t="shared" si="257"/>
        <v>0</v>
      </c>
      <c r="K2581" s="443">
        <f>IF($J2564="TC",0,IF($J2564="Nso",0,VLOOKUP($A2561,'Class-9'!$B$9:$FL$108,73,0)))</f>
        <v>0</v>
      </c>
      <c r="L2581" s="443">
        <f>IF($J2564="Nso",0,VLOOKUP($A2561,'Class-9'!$B$9:$FL$108,74,0))</f>
        <v>0</v>
      </c>
      <c r="M2581" s="452">
        <f t="shared" si="258"/>
        <v>0</v>
      </c>
      <c r="N2581" s="443">
        <f t="shared" si="259"/>
        <v>0</v>
      </c>
      <c r="O2581" s="457" t="str">
        <f>IF($J2564="TC",0,IF($J2564="Nso",0,VLOOKUP($A2561,'Class-9'!$B$9:$FL$108,80,0)))</f>
        <v/>
      </c>
    </row>
    <row r="2582" spans="1:15" ht="48" customHeight="1">
      <c r="A2582" s="1138"/>
      <c r="B2582" s="417" t="s">
        <v>200</v>
      </c>
      <c r="C2582" s="1114" t="str">
        <f>'Class-9'!$CD$3</f>
        <v>SCIENCE</v>
      </c>
      <c r="D2582" s="1115"/>
      <c r="E2582" s="454">
        <f>IF($J2564="TC",0,IF($J2564="Nso",0,VLOOKUP($A2561,'Class-9'!$B$9:$FL$108,81,0)))</f>
        <v>0</v>
      </c>
      <c r="F2582" s="454">
        <f>IF($J2564="TC",0,IF($J2564="Nso",0,VLOOKUP($A2561,'Class-9'!$B$9:$FL$108,82,0)))</f>
        <v>0</v>
      </c>
      <c r="G2582" s="455">
        <f t="shared" si="256"/>
        <v>0</v>
      </c>
      <c r="H2582" s="456">
        <f>IF($J2564="TC",0,IF($J2564="Nso",0,VLOOKUP($A2561,'Class-9'!$B$9:$FL$108,84,0)))</f>
        <v>0</v>
      </c>
      <c r="I2582" s="454">
        <f>IF($J2564="TC",0,IF($J2564="Nso",0,VLOOKUP($A2561,'Class-9'!$B$9:$FL$108,85,0)))</f>
        <v>0</v>
      </c>
      <c r="J2582" s="455">
        <f t="shared" si="257"/>
        <v>0</v>
      </c>
      <c r="K2582" s="454">
        <f>IF($J2564="TC",0,IF($J2564="Nso",0,VLOOKUP($A2561,'Class-9'!$B$9:$FL$108,87,0)))</f>
        <v>0</v>
      </c>
      <c r="L2582" s="454">
        <f>IF($J2564="Nso",0,VLOOKUP($A2561,'Class-9'!$B$9:$FL$108,88,0))</f>
        <v>0</v>
      </c>
      <c r="M2582" s="455">
        <f t="shared" si="258"/>
        <v>0</v>
      </c>
      <c r="N2582" s="454">
        <f t="shared" si="259"/>
        <v>0</v>
      </c>
      <c r="O2582" s="459" t="str">
        <f>IF($J2564="TC",0,IF($J2564="Nso",0,VLOOKUP($A2561,'Class-9'!$B$9:$FL$108,94,0)))</f>
        <v/>
      </c>
    </row>
    <row r="2583" spans="1:15" ht="48" customHeight="1" thickBot="1">
      <c r="A2583" s="1138"/>
      <c r="B2583" s="417" t="s">
        <v>200</v>
      </c>
      <c r="C2583" s="1114" t="str">
        <f>'Class-9'!$CR$3</f>
        <v>SOCIAL SCIENCE</v>
      </c>
      <c r="D2583" s="1115"/>
      <c r="E2583" s="454">
        <f>IF($J2565="TC",0,IF($J2564="Nso",0,VLOOKUP($A2561,'Class-9'!$B$9:$FL$108,95,0)))</f>
        <v>0</v>
      </c>
      <c r="F2583" s="454">
        <f>IF($J2565="TC",0,IF($J2564="Nso",0,VLOOKUP($A2561,'Class-9'!$B$9:$FL$108,96,0)))</f>
        <v>0</v>
      </c>
      <c r="G2583" s="455">
        <f t="shared" si="256"/>
        <v>0</v>
      </c>
      <c r="H2583" s="456">
        <f>IF($J2565="TC",0,IF($J2564="Nso",0,VLOOKUP($A2561,'Class-9'!$B$9:$FL$108,98,0)))</f>
        <v>0</v>
      </c>
      <c r="I2583" s="454">
        <f>IF($J2565="TC",0,IF($J2564="Nso",0,VLOOKUP($A2561,'Class-9'!$B$9:$FL$108,99,0)))</f>
        <v>0</v>
      </c>
      <c r="J2583" s="455">
        <f t="shared" si="257"/>
        <v>0</v>
      </c>
      <c r="K2583" s="454">
        <f>IF($J2565="TC",0,IF($J2564="Nso",0,VLOOKUP($A2561,'Class-9'!$B$9:$FL$108,101,0)))</f>
        <v>0</v>
      </c>
      <c r="L2583" s="454">
        <f>IF($J2565="Nso",0,VLOOKUP($A2561,'Class-9'!$B$9:$FL$108,102,0))</f>
        <v>0</v>
      </c>
      <c r="M2583" s="455">
        <f t="shared" si="258"/>
        <v>0</v>
      </c>
      <c r="N2583" s="454">
        <f t="shared" si="259"/>
        <v>0</v>
      </c>
      <c r="O2583" s="459" t="str">
        <f>IF($J2565="TC",0,IF($J2564="Nso",0,VLOOKUP($A2561,'Class-9'!$B$9:$FL$108,108,0)))</f>
        <v/>
      </c>
    </row>
    <row r="2584" spans="1:15" ht="33.75" customHeight="1">
      <c r="A2584" s="1138"/>
      <c r="B2584" s="417" t="s">
        <v>200</v>
      </c>
      <c r="C2584" s="1116" t="s">
        <v>89</v>
      </c>
      <c r="D2584" s="1117"/>
      <c r="E2584" s="1118"/>
      <c r="F2584" s="1122" t="s">
        <v>90</v>
      </c>
      <c r="G2584" s="1123"/>
      <c r="H2584" s="1124" t="s">
        <v>91</v>
      </c>
      <c r="I2584" s="1125"/>
      <c r="J2584" s="1126" t="s">
        <v>47</v>
      </c>
      <c r="K2584" s="1127"/>
      <c r="L2584" s="415" t="s">
        <v>111</v>
      </c>
      <c r="M2584" s="1221" t="s">
        <v>45</v>
      </c>
      <c r="N2584" s="1222"/>
      <c r="O2584" s="416" t="s">
        <v>49</v>
      </c>
    </row>
    <row r="2585" spans="1:15" ht="33.75" customHeight="1" thickBot="1">
      <c r="A2585" s="1138"/>
      <c r="B2585" s="417" t="s">
        <v>200</v>
      </c>
      <c r="C2585" s="1119"/>
      <c r="D2585" s="1120"/>
      <c r="E2585" s="1121"/>
      <c r="F2585" s="1130">
        <f>IF($J2564="TC",0,IF($J2564="Nso",0,VLOOKUP($A2561,'Class-9'!$B$9:$FL$108,160,0)))</f>
        <v>0</v>
      </c>
      <c r="G2585" s="1131"/>
      <c r="H2585" s="1130">
        <f>IF($J2564="TC",0,IF($J2564="Nso",0,VLOOKUP($A2561,'Class-9'!$B$9:$FL$108,161,0)))</f>
        <v>0</v>
      </c>
      <c r="I2585" s="1131"/>
      <c r="J2585" s="1132">
        <f>IF($J2564="TC",0,IF($J2564="Nso",0,VLOOKUP($A2561,'Class-9'!$B$9:$FL$108,162,0)))</f>
        <v>0</v>
      </c>
      <c r="K2585" s="1133"/>
      <c r="L2585" s="259" t="str">
        <f>IF($J2564="TC",0,IF($J2564="Nso",0,VLOOKUP($A2561,'Class-9'!$B$9:$FL$108,163,0)))</f>
        <v/>
      </c>
      <c r="M2585" s="1223" t="str">
        <f>IF($J2564="TC","TC",IF($J2564="Nso","NSO",VLOOKUP($A2561,'Class-9'!$B$9:$FL$108,164,0)))</f>
        <v/>
      </c>
      <c r="N2585" s="1224"/>
      <c r="O2585" s="462" t="str">
        <f>IF($J2564="Nso",0,VLOOKUP($A2561,'Class-9'!$B$9:$FL$108,166,0))</f>
        <v/>
      </c>
    </row>
    <row r="2586" spans="1:15" ht="33.75" customHeight="1">
      <c r="A2586" s="1138"/>
      <c r="B2586" s="417" t="s">
        <v>200</v>
      </c>
      <c r="C2586" s="1061" t="s">
        <v>64</v>
      </c>
      <c r="D2586" s="1062"/>
      <c r="E2586" s="1062"/>
      <c r="F2586" s="1062"/>
      <c r="G2586" s="1062"/>
      <c r="H2586" s="1063"/>
      <c r="I2586" s="1064" t="s">
        <v>65</v>
      </c>
      <c r="J2586" s="1065"/>
      <c r="K2586" s="1065"/>
      <c r="L2586" s="460">
        <f>VLOOKUP($A2561,'Class-9'!$B$9:$FL$108,157,0)</f>
        <v>0</v>
      </c>
      <c r="M2586" s="1066" t="s">
        <v>121</v>
      </c>
      <c r="N2586" s="1067"/>
      <c r="O2586" s="1068"/>
    </row>
    <row r="2587" spans="1:15" ht="33.75" customHeight="1" thickBot="1">
      <c r="A2587" s="1138"/>
      <c r="B2587" s="417" t="s">
        <v>200</v>
      </c>
      <c r="C2587" s="1069" t="s">
        <v>60</v>
      </c>
      <c r="D2587" s="1070"/>
      <c r="E2587" s="1070"/>
      <c r="F2587" s="1071" t="s">
        <v>192</v>
      </c>
      <c r="G2587" s="1071"/>
      <c r="H2587" s="260" t="s">
        <v>53</v>
      </c>
      <c r="I2587" s="1072" t="s">
        <v>66</v>
      </c>
      <c r="J2587" s="1073"/>
      <c r="K2587" s="1073"/>
      <c r="L2587" s="461">
        <f>VLOOKUP($A2561,'Class-9'!$B$9:$FL$108,158,0)</f>
        <v>0</v>
      </c>
      <c r="M2587" s="1074" t="str">
        <f>IF($J2564="TC",0,IF($J2564="Nso",0,VLOOKUP($A2561,'Class-9'!$B$9:$FL$108,159,0)))</f>
        <v/>
      </c>
      <c r="N2587" s="1075"/>
      <c r="O2587" s="1076"/>
    </row>
    <row r="2588" spans="1:15" ht="33.75" customHeight="1">
      <c r="A2588" s="1138"/>
      <c r="B2588" s="417" t="s">
        <v>200</v>
      </c>
      <c r="C2588" s="1069"/>
      <c r="D2588" s="1070"/>
      <c r="E2588" s="1070"/>
      <c r="F2588" s="1071"/>
      <c r="G2588" s="1071"/>
      <c r="H2588" s="261" t="s">
        <v>119</v>
      </c>
      <c r="I2588" s="1077" t="s">
        <v>67</v>
      </c>
      <c r="J2588" s="1078"/>
      <c r="K2588" s="1078"/>
      <c r="L2588" s="1079">
        <f>IF($J2564="TC","Transferred",IF($J2564="Nso","NameSeparated",VLOOKUP($A2561,'Class-9'!$B$9:$FL$108,167,0)))</f>
        <v>0</v>
      </c>
      <c r="M2588" s="1079"/>
      <c r="N2588" s="1079"/>
      <c r="O2588" s="1080"/>
    </row>
    <row r="2589" spans="1:15" ht="33.75" customHeight="1">
      <c r="A2589" s="1138"/>
      <c r="B2589" s="417" t="s">
        <v>200</v>
      </c>
      <c r="C2589" s="1081" t="str">
        <f>'Class-9'!$DF$3</f>
        <v>Foundation Of Information Tech.</v>
      </c>
      <c r="D2589" s="1082"/>
      <c r="E2589" s="1083"/>
      <c r="F2589" s="1217" t="str">
        <f>IF($J2564="TC",0,IF($J2564="Nso",0,VLOOKUP($A2561,'Class-9'!$B$9:$GP$108,185,0)))</f>
        <v>0/200</v>
      </c>
      <c r="G2589" s="1217"/>
      <c r="H2589" s="463" t="str">
        <f>IF($J2564="TC",0,IF($J2564="Nso",0,VLOOKUP($A2561,'Class-9'!$B$9:$GP$108,120,0)))</f>
        <v/>
      </c>
      <c r="I2589" s="1085" t="s">
        <v>79</v>
      </c>
      <c r="J2589" s="1086"/>
      <c r="K2589" s="1086"/>
      <c r="L2589" s="1087">
        <f>'Class-9'!$T$2</f>
        <v>44676</v>
      </c>
      <c r="M2589" s="1088"/>
      <c r="N2589" s="1088"/>
      <c r="O2589" s="1089"/>
    </row>
    <row r="2590" spans="1:15" ht="33.75" customHeight="1">
      <c r="A2590" s="1138"/>
      <c r="B2590" s="417" t="s">
        <v>200</v>
      </c>
      <c r="C2590" s="1090" t="str">
        <f>'Class-9'!$DR$3</f>
        <v>Health &amp; Phy. Edu.</v>
      </c>
      <c r="D2590" s="1084"/>
      <c r="E2590" s="1084"/>
      <c r="F2590" s="1207" t="str">
        <f>IF($J2564="TC",0,IF($J2564="Nso",0,VLOOKUP($A2561,'Class-9'!$B$9:$GP$108,189,0)))</f>
        <v>0/200</v>
      </c>
      <c r="G2590" s="1208"/>
      <c r="H2590" s="463" t="str">
        <f>IF($J2564="TC",0,IF($J2564="Nso",0,VLOOKUP($A2561,'Class-9'!$B$9:$GP$108,132,0)))</f>
        <v/>
      </c>
      <c r="I2590" s="1091"/>
      <c r="J2590" s="1092"/>
      <c r="K2590" s="1092"/>
      <c r="L2590" s="1092"/>
      <c r="M2590" s="1092"/>
      <c r="N2590" s="1092"/>
      <c r="O2590" s="1093"/>
    </row>
    <row r="2591" spans="1:15" ht="33.75" customHeight="1">
      <c r="A2591" s="1138"/>
      <c r="B2591" s="417" t="s">
        <v>200</v>
      </c>
      <c r="C2591" s="1028" t="str">
        <f>'Class-9'!$ED$3</f>
        <v>S.U.P.W.</v>
      </c>
      <c r="D2591" s="1029"/>
      <c r="E2591" s="1029"/>
      <c r="F2591" s="1207" t="str">
        <f>IF($J2564="TC",0,IF($J2564="Nso",0,VLOOKUP($A2561,'Class-9'!$B$9:$GP$108,193,0)))</f>
        <v>0/100</v>
      </c>
      <c r="G2591" s="1208"/>
      <c r="H2591" s="463" t="str">
        <f>IF($J2564="TC",0,IF($J2564="Nso",0,VLOOKUP($A2561,'Class-9'!$B$9:$GP$108,138,0)))</f>
        <v/>
      </c>
      <c r="I2591" s="1094"/>
      <c r="J2591" s="1095"/>
      <c r="K2591" s="1095"/>
      <c r="L2591" s="1095"/>
      <c r="M2591" s="1095"/>
      <c r="N2591" s="1095"/>
      <c r="O2591" s="1096"/>
    </row>
    <row r="2592" spans="1:15" ht="33.75" customHeight="1">
      <c r="A2592" s="1138"/>
      <c r="B2592" s="417" t="s">
        <v>200</v>
      </c>
      <c r="C2592" s="1028" t="str">
        <f>'Class-9'!$EJ$3</f>
        <v>ART EDUCATION</v>
      </c>
      <c r="D2592" s="1029"/>
      <c r="E2592" s="1029"/>
      <c r="F2592" s="1207" t="str">
        <f>IF($J2563="TC",0,IF($J2563="Nso",0,VLOOKUP($A2561,'Class-9'!$B$9:$GP$108,197,0)))</f>
        <v>0/100</v>
      </c>
      <c r="G2592" s="1208"/>
      <c r="H2592" s="463" t="str">
        <f>IF($J2563="TC",0,IF($J2563="Nso",0,VLOOKUP($A2561,'Class-9'!$B$9:$GP$108,144,0)))</f>
        <v/>
      </c>
      <c r="I2592" s="1032" t="s">
        <v>92</v>
      </c>
      <c r="J2592" s="1033"/>
      <c r="K2592" s="1033"/>
      <c r="L2592" s="1033"/>
      <c r="M2592" s="1033"/>
      <c r="N2592" s="1033"/>
      <c r="O2592" s="1034"/>
    </row>
    <row r="2593" spans="1:16" ht="33.75" customHeight="1" thickBot="1">
      <c r="A2593" s="1138"/>
      <c r="B2593" s="417" t="s">
        <v>200</v>
      </c>
      <c r="C2593" s="1035" t="str">
        <f>'Class-9'!$EP$3</f>
        <v>H &amp; C RAJ</v>
      </c>
      <c r="D2593" s="1036"/>
      <c r="E2593" s="1036"/>
      <c r="F2593" s="1209" t="str">
        <f>IF($J2564="TC",0,IF($J2564="Nso",0,VLOOKUP($A2561,'Class-9'!$B$9:$GU$108,201,0)))</f>
        <v>0/200</v>
      </c>
      <c r="G2593" s="1210"/>
      <c r="H2593" s="464" t="str">
        <f>IF($J2564="TC",0,IF($J2564="Nso",0,VLOOKUP($A2561,'Class-9'!$B$9:$GU$108,156,0)))</f>
        <v/>
      </c>
      <c r="I2593" s="1032" t="s">
        <v>73</v>
      </c>
      <c r="J2593" s="1033"/>
      <c r="K2593" s="1033"/>
      <c r="L2593" s="1033"/>
      <c r="M2593" s="1033"/>
      <c r="N2593" s="1033"/>
      <c r="O2593" s="1034"/>
    </row>
    <row r="2594" spans="1:16" ht="33.75" customHeight="1">
      <c r="A2594" s="1138"/>
      <c r="B2594" s="417" t="s">
        <v>200</v>
      </c>
      <c r="C2594" s="1046" t="s">
        <v>204</v>
      </c>
      <c r="D2594" s="1047"/>
      <c r="E2594" s="1048"/>
      <c r="F2594" s="1211" t="s">
        <v>205</v>
      </c>
      <c r="G2594" s="1212"/>
      <c r="H2594" s="465" t="s">
        <v>34</v>
      </c>
      <c r="I2594" s="1039" t="s">
        <v>74</v>
      </c>
      <c r="J2594" s="1033"/>
      <c r="K2594" s="1033"/>
      <c r="L2594" s="1033"/>
      <c r="M2594" s="1033"/>
      <c r="N2594" s="1033"/>
      <c r="O2594" s="1034"/>
    </row>
    <row r="2595" spans="1:16" ht="33.75" customHeight="1">
      <c r="A2595" s="1138"/>
      <c r="B2595" s="417" t="s">
        <v>200</v>
      </c>
      <c r="C2595" s="1049"/>
      <c r="D2595" s="1050"/>
      <c r="E2595" s="1051"/>
      <c r="F2595" s="1213" t="s">
        <v>206</v>
      </c>
      <c r="G2595" s="1214"/>
      <c r="H2595" s="466" t="s">
        <v>203</v>
      </c>
      <c r="I2595" s="1040" t="s">
        <v>75</v>
      </c>
      <c r="J2595" s="1041"/>
      <c r="K2595" s="1041"/>
      <c r="L2595" s="1041"/>
      <c r="M2595" s="1041"/>
      <c r="N2595" s="1041"/>
      <c r="O2595" s="1042"/>
    </row>
    <row r="2596" spans="1:16" ht="33.75" customHeight="1">
      <c r="A2596" s="1138"/>
      <c r="B2596" s="417" t="s">
        <v>200</v>
      </c>
      <c r="C2596" s="1049"/>
      <c r="D2596" s="1050"/>
      <c r="E2596" s="1051"/>
      <c r="F2596" s="1213" t="s">
        <v>210</v>
      </c>
      <c r="G2596" s="1214"/>
      <c r="H2596" s="466" t="s">
        <v>68</v>
      </c>
      <c r="I2596" s="1043"/>
      <c r="J2596" s="1044"/>
      <c r="K2596" s="1044"/>
      <c r="L2596" s="1044"/>
      <c r="M2596" s="1044"/>
      <c r="N2596" s="1044"/>
      <c r="O2596" s="1045"/>
    </row>
    <row r="2597" spans="1:16" ht="33.75" customHeight="1">
      <c r="A2597" s="1138"/>
      <c r="B2597" s="417" t="s">
        <v>200</v>
      </c>
      <c r="C2597" s="1049"/>
      <c r="D2597" s="1050"/>
      <c r="E2597" s="1051"/>
      <c r="F2597" s="1213" t="s">
        <v>211</v>
      </c>
      <c r="G2597" s="1214"/>
      <c r="H2597" s="466" t="s">
        <v>69</v>
      </c>
      <c r="I2597" s="1043"/>
      <c r="J2597" s="1044"/>
      <c r="K2597" s="1044"/>
      <c r="L2597" s="1044"/>
      <c r="M2597" s="1044"/>
      <c r="N2597" s="1044"/>
      <c r="O2597" s="1045"/>
    </row>
    <row r="2598" spans="1:16" ht="33.75" customHeight="1">
      <c r="A2598" s="1138"/>
      <c r="B2598" s="417" t="s">
        <v>200</v>
      </c>
      <c r="C2598" s="1049"/>
      <c r="D2598" s="1050"/>
      <c r="E2598" s="1051"/>
      <c r="F2598" s="1213" t="s">
        <v>120</v>
      </c>
      <c r="G2598" s="1214"/>
      <c r="H2598" s="466" t="s">
        <v>71</v>
      </c>
      <c r="I2598" s="1022" t="s">
        <v>93</v>
      </c>
      <c r="J2598" s="1023"/>
      <c r="K2598" s="1023"/>
      <c r="L2598" s="1023"/>
      <c r="M2598" s="1023"/>
      <c r="N2598" s="1023"/>
      <c r="O2598" s="1024"/>
    </row>
    <row r="2599" spans="1:16" ht="33.75" customHeight="1" thickBot="1">
      <c r="A2599" s="1138"/>
      <c r="B2599" s="418" t="s">
        <v>200</v>
      </c>
      <c r="C2599" s="1052"/>
      <c r="D2599" s="1053"/>
      <c r="E2599" s="1054"/>
      <c r="F2599" s="1215" t="s">
        <v>208</v>
      </c>
      <c r="G2599" s="1216"/>
      <c r="H2599" s="467" t="s">
        <v>70</v>
      </c>
      <c r="I2599" s="1025"/>
      <c r="J2599" s="1026"/>
      <c r="K2599" s="1026"/>
      <c r="L2599" s="1026"/>
      <c r="M2599" s="1026"/>
      <c r="N2599" s="1026"/>
      <c r="O2599" s="1027"/>
    </row>
    <row r="2600" spans="1:16" ht="121.5" customHeight="1" thickTop="1">
      <c r="A2600" s="437" t="s">
        <v>191</v>
      </c>
    </row>
    <row r="2601" spans="1:16" ht="24.75" customHeight="1" thickBot="1">
      <c r="A2601" s="471">
        <f>A2561+1</f>
        <v>66</v>
      </c>
      <c r="B2601" s="1137" t="s">
        <v>56</v>
      </c>
      <c r="C2601" s="1137"/>
      <c r="D2601" s="1137"/>
      <c r="E2601" s="1137"/>
      <c r="F2601" s="1137"/>
      <c r="G2601" s="1137"/>
      <c r="H2601" s="1137"/>
      <c r="I2601" s="1137"/>
      <c r="J2601" s="1137"/>
      <c r="K2601" s="1137"/>
      <c r="L2601" s="1137"/>
      <c r="M2601" s="1137"/>
      <c r="N2601" s="1137"/>
      <c r="O2601" s="1137"/>
    </row>
    <row r="2602" spans="1:16" s="430" customFormat="1" ht="66" customHeight="1" thickTop="1">
      <c r="A2602" s="1138"/>
      <c r="B2602" s="1139"/>
      <c r="C2602" s="1140"/>
      <c r="D2602" s="1225" t="str">
        <f>Master!$E$8</f>
        <v>Govt. Sr. Secondary School Raimalwada</v>
      </c>
      <c r="E2602" s="1226"/>
      <c r="F2602" s="1226"/>
      <c r="G2602" s="1226"/>
      <c r="H2602" s="1226"/>
      <c r="I2602" s="1226"/>
      <c r="J2602" s="1226"/>
      <c r="K2602" s="1226"/>
      <c r="L2602" s="1226"/>
      <c r="M2602" s="1226"/>
      <c r="N2602" s="1226"/>
      <c r="O2602" s="1227"/>
    </row>
    <row r="2603" spans="1:16" ht="26.25" customHeight="1" thickBot="1">
      <c r="A2603" s="1138"/>
      <c r="B2603" s="1141"/>
      <c r="C2603" s="1142"/>
      <c r="D2603" s="1146" t="str">
        <f>Master!$E$11</f>
        <v>P.S.-Bapini (Jodhpur)</v>
      </c>
      <c r="E2603" s="1147"/>
      <c r="F2603" s="1147"/>
      <c r="G2603" s="1147"/>
      <c r="H2603" s="1147"/>
      <c r="I2603" s="1147"/>
      <c r="J2603" s="1147"/>
      <c r="K2603" s="1147"/>
      <c r="L2603" s="1147"/>
      <c r="M2603" s="1147"/>
      <c r="N2603" s="1147"/>
      <c r="O2603" s="1148"/>
    </row>
    <row r="2604" spans="1:16" ht="21.75" customHeight="1">
      <c r="A2604" s="1138"/>
      <c r="B2604" s="262"/>
      <c r="C2604" s="1149" t="s">
        <v>183</v>
      </c>
      <c r="D2604" s="1150"/>
      <c r="E2604" s="1150"/>
      <c r="F2604" s="1150"/>
      <c r="G2604" s="1151"/>
      <c r="H2604" s="1158" t="s">
        <v>156</v>
      </c>
      <c r="I2604" s="1158"/>
      <c r="J2604" s="1161">
        <f>VLOOKUP($A2601,'Class-9'!$B$9:$K$108,6)</f>
        <v>0</v>
      </c>
      <c r="K2604" s="1162"/>
      <c r="L2604" s="1167" t="s">
        <v>76</v>
      </c>
      <c r="M2604" s="1168"/>
      <c r="N2604" s="1169" t="str">
        <f>Master!$E$14</f>
        <v>08151106901</v>
      </c>
      <c r="O2604" s="1170"/>
    </row>
    <row r="2605" spans="1:16" ht="21.75" customHeight="1">
      <c r="A2605" s="1138"/>
      <c r="B2605" s="37"/>
      <c r="C2605" s="1152"/>
      <c r="D2605" s="1153"/>
      <c r="E2605" s="1153"/>
      <c r="F2605" s="1153"/>
      <c r="G2605" s="1154"/>
      <c r="H2605" s="1159"/>
      <c r="I2605" s="1159"/>
      <c r="J2605" s="1163"/>
      <c r="K2605" s="1164"/>
      <c r="L2605" s="1171" t="s">
        <v>72</v>
      </c>
      <c r="M2605" s="1172"/>
      <c r="N2605" s="1172"/>
      <c r="O2605" s="1173"/>
      <c r="P2605" s="104" t="s">
        <v>191</v>
      </c>
    </row>
    <row r="2606" spans="1:16" ht="21.75" customHeight="1" thickBot="1">
      <c r="A2606" s="1138"/>
      <c r="B2606" s="37"/>
      <c r="C2606" s="1155"/>
      <c r="D2606" s="1156"/>
      <c r="E2606" s="1156"/>
      <c r="F2606" s="1156"/>
      <c r="G2606" s="1157"/>
      <c r="H2606" s="1160"/>
      <c r="I2606" s="1160"/>
      <c r="J2606" s="1165"/>
      <c r="K2606" s="1166"/>
      <c r="L2606" s="1174" t="s">
        <v>57</v>
      </c>
      <c r="M2606" s="1175"/>
      <c r="N2606" s="1176" t="str">
        <f>Master!$E$6</f>
        <v>2021-22</v>
      </c>
      <c r="O2606" s="1177"/>
    </row>
    <row r="2607" spans="1:16" ht="33.75" customHeight="1">
      <c r="A2607" s="1138"/>
      <c r="B2607" s="417" t="s">
        <v>200</v>
      </c>
      <c r="C2607" s="1228" t="s">
        <v>22</v>
      </c>
      <c r="D2607" s="1229"/>
      <c r="E2607" s="1229"/>
      <c r="F2607" s="1230"/>
      <c r="G2607" s="438" t="s">
        <v>181</v>
      </c>
      <c r="H2607" s="1231">
        <f>VLOOKUP($A2601,'Class-9'!$B$9:$FL$108,4,0)</f>
        <v>0</v>
      </c>
      <c r="I2607" s="1231"/>
      <c r="J2607" s="1231"/>
      <c r="K2607" s="1231"/>
      <c r="L2607" s="1231"/>
      <c r="M2607" s="1231"/>
      <c r="N2607" s="1231"/>
      <c r="O2607" s="1232"/>
    </row>
    <row r="2608" spans="1:16" ht="33.75" customHeight="1">
      <c r="A2608" s="1138"/>
      <c r="B2608" s="417" t="s">
        <v>200</v>
      </c>
      <c r="C2608" s="1233" t="s">
        <v>24</v>
      </c>
      <c r="D2608" s="1234"/>
      <c r="E2608" s="1234"/>
      <c r="F2608" s="1235"/>
      <c r="G2608" s="439" t="s">
        <v>181</v>
      </c>
      <c r="H2608" s="1236">
        <f>VLOOKUP($A2601,'Class-9'!$B$9:$FL$108,7,0)</f>
        <v>0</v>
      </c>
      <c r="I2608" s="1236"/>
      <c r="J2608" s="1236"/>
      <c r="K2608" s="1236"/>
      <c r="L2608" s="1236"/>
      <c r="M2608" s="1236"/>
      <c r="N2608" s="1236"/>
      <c r="O2608" s="1237"/>
    </row>
    <row r="2609" spans="1:15" ht="33.75" customHeight="1">
      <c r="A2609" s="1138"/>
      <c r="B2609" s="417" t="s">
        <v>200</v>
      </c>
      <c r="C2609" s="1233" t="s">
        <v>25</v>
      </c>
      <c r="D2609" s="1234"/>
      <c r="E2609" s="1234"/>
      <c r="F2609" s="1235"/>
      <c r="G2609" s="439" t="s">
        <v>181</v>
      </c>
      <c r="H2609" s="1236">
        <f>VLOOKUP($A2601,'Class-9'!$B$9:$FL$108,8,0)</f>
        <v>0</v>
      </c>
      <c r="I2609" s="1236"/>
      <c r="J2609" s="1236"/>
      <c r="K2609" s="1236"/>
      <c r="L2609" s="1236"/>
      <c r="M2609" s="1236"/>
      <c r="N2609" s="1236"/>
      <c r="O2609" s="1237"/>
    </row>
    <row r="2610" spans="1:15" ht="33.75" customHeight="1">
      <c r="A2610" s="1138"/>
      <c r="B2610" s="417" t="s">
        <v>200</v>
      </c>
      <c r="C2610" s="1233" t="s">
        <v>58</v>
      </c>
      <c r="D2610" s="1234"/>
      <c r="E2610" s="1234"/>
      <c r="F2610" s="1235"/>
      <c r="G2610" s="439" t="s">
        <v>181</v>
      </c>
      <c r="H2610" s="1236">
        <f>VLOOKUP($A2601,'Class-9'!$B$9:$FL$108,9,0)</f>
        <v>0</v>
      </c>
      <c r="I2610" s="1236"/>
      <c r="J2610" s="1236"/>
      <c r="K2610" s="1236"/>
      <c r="L2610" s="1236"/>
      <c r="M2610" s="1236"/>
      <c r="N2610" s="1236"/>
      <c r="O2610" s="1237"/>
    </row>
    <row r="2611" spans="1:15" ht="33.75" customHeight="1">
      <c r="A2611" s="1138"/>
      <c r="B2611" s="417" t="s">
        <v>200</v>
      </c>
      <c r="C2611" s="1233" t="s">
        <v>59</v>
      </c>
      <c r="D2611" s="1234"/>
      <c r="E2611" s="1234"/>
      <c r="F2611" s="1235"/>
      <c r="G2611" s="439" t="s">
        <v>181</v>
      </c>
      <c r="H2611" s="1238" t="str">
        <f>CONCATENATE('Class-9'!$G$4,'Class-9'!$J$4)</f>
        <v>9(A)</v>
      </c>
      <c r="I2611" s="1236"/>
      <c r="J2611" s="1236"/>
      <c r="K2611" s="1236"/>
      <c r="L2611" s="1236"/>
      <c r="M2611" s="1236"/>
      <c r="N2611" s="1236"/>
      <c r="O2611" s="1237"/>
    </row>
    <row r="2612" spans="1:15" ht="33.75" customHeight="1" thickBot="1">
      <c r="A2612" s="1138"/>
      <c r="B2612" s="417" t="s">
        <v>200</v>
      </c>
      <c r="C2612" s="1239" t="s">
        <v>27</v>
      </c>
      <c r="D2612" s="1240"/>
      <c r="E2612" s="1240"/>
      <c r="F2612" s="1241"/>
      <c r="G2612" s="440" t="s">
        <v>181</v>
      </c>
      <c r="H2612" s="1242">
        <f>VLOOKUP($A2601,'Class-9'!$B$9:$FL$108,10,0)</f>
        <v>0</v>
      </c>
      <c r="I2612" s="1242"/>
      <c r="J2612" s="1242"/>
      <c r="K2612" s="1242"/>
      <c r="L2612" s="1242"/>
      <c r="M2612" s="1242"/>
      <c r="N2612" s="1242"/>
      <c r="O2612" s="1243"/>
    </row>
    <row r="2613" spans="1:15" ht="33.75" customHeight="1">
      <c r="A2613" s="1138"/>
      <c r="B2613" s="417" t="s">
        <v>200</v>
      </c>
      <c r="C2613" s="1244" t="s">
        <v>60</v>
      </c>
      <c r="D2613" s="1245"/>
      <c r="E2613" s="1248" t="s">
        <v>81</v>
      </c>
      <c r="F2613" s="1248" t="s">
        <v>82</v>
      </c>
      <c r="G2613" s="1250" t="s">
        <v>32</v>
      </c>
      <c r="H2613" s="1252" t="s">
        <v>61</v>
      </c>
      <c r="I2613" s="1252"/>
      <c r="J2613" s="1253"/>
      <c r="K2613" s="1254" t="s">
        <v>97</v>
      </c>
      <c r="L2613" s="1255"/>
      <c r="M2613" s="1256"/>
      <c r="N2613" s="1248" t="s">
        <v>88</v>
      </c>
      <c r="O2613" s="1218" t="s">
        <v>118</v>
      </c>
    </row>
    <row r="2614" spans="1:15" ht="33.75" customHeight="1">
      <c r="A2614" s="1138"/>
      <c r="B2614" s="417" t="s">
        <v>200</v>
      </c>
      <c r="C2614" s="1246"/>
      <c r="D2614" s="1247"/>
      <c r="E2614" s="1249"/>
      <c r="F2614" s="1249"/>
      <c r="G2614" s="1251"/>
      <c r="H2614" s="468" t="s">
        <v>31</v>
      </c>
      <c r="I2614" s="470" t="s">
        <v>194</v>
      </c>
      <c r="J2614" s="469" t="s">
        <v>32</v>
      </c>
      <c r="K2614" s="468" t="s">
        <v>31</v>
      </c>
      <c r="L2614" s="470" t="s">
        <v>194</v>
      </c>
      <c r="M2614" s="469" t="s">
        <v>32</v>
      </c>
      <c r="N2614" s="1249"/>
      <c r="O2614" s="1219"/>
    </row>
    <row r="2615" spans="1:15" ht="48" customHeight="1" thickBot="1">
      <c r="A2615" s="1138"/>
      <c r="B2615" s="417" t="s">
        <v>200</v>
      </c>
      <c r="C2615" s="1102" t="s">
        <v>62</v>
      </c>
      <c r="D2615" s="1103"/>
      <c r="E2615" s="441">
        <f>'Class-9'!$L$7</f>
        <v>10</v>
      </c>
      <c r="F2615" s="441">
        <f>'Class-9'!$M$7</f>
        <v>10</v>
      </c>
      <c r="G2615" s="442">
        <f>SUM(E2615:F2615)</f>
        <v>20</v>
      </c>
      <c r="H2615" s="441">
        <f>'Class-9'!$O$7</f>
        <v>24</v>
      </c>
      <c r="I2615" s="441">
        <f>'Class-9'!$P$7</f>
        <v>6</v>
      </c>
      <c r="J2615" s="442">
        <f>SUM(H2615:I2615)</f>
        <v>30</v>
      </c>
      <c r="K2615" s="441">
        <f>'Class-9'!$R$7</f>
        <v>40</v>
      </c>
      <c r="L2615" s="441">
        <f>'Class-9'!$S$7</f>
        <v>10</v>
      </c>
      <c r="M2615" s="442">
        <f>SUM(K2615:L2615)</f>
        <v>50</v>
      </c>
      <c r="N2615" s="441">
        <f>SUM(G2615,J2615,M2615)</f>
        <v>100</v>
      </c>
      <c r="O2615" s="1220"/>
    </row>
    <row r="2616" spans="1:15" ht="48" customHeight="1">
      <c r="A2616" s="1138"/>
      <c r="B2616" s="417" t="s">
        <v>200</v>
      </c>
      <c r="C2616" s="1104" t="str">
        <f>'Class-9'!$L$3</f>
        <v>HINDI</v>
      </c>
      <c r="D2616" s="1105"/>
      <c r="E2616" s="443">
        <f>IF($J2604="TC",0,IF($J2604="Nso",0,VLOOKUP($A2601,'Class-9'!$B$9:$FL$108,11,0)))</f>
        <v>0</v>
      </c>
      <c r="F2616" s="443">
        <f>IF($J2604="TC",0,IF($J2604="Nso",0,VLOOKUP($A2601,'Class-9'!$B$9:$FL$108,12,0)))</f>
        <v>0</v>
      </c>
      <c r="G2616" s="444">
        <f t="shared" ref="G2616:G2623" si="260">SUM(E2616:F2616)</f>
        <v>0</v>
      </c>
      <c r="H2616" s="443">
        <f>IF($J2604="TC",0,IF($J2604="Nso",0,VLOOKUP($A2601,'Class-9'!$B$9:$FL$108,14,0)))</f>
        <v>0</v>
      </c>
      <c r="I2616" s="443">
        <f>IF($J2604="TC",0,IF($J2604="Nso",0,VLOOKUP($A2601,'Class-9'!$B$9:$FL$108,15,0)))</f>
        <v>0</v>
      </c>
      <c r="J2616" s="444">
        <f t="shared" ref="J2616:J2623" si="261">SUM(H2616:I2616)</f>
        <v>0</v>
      </c>
      <c r="K2616" s="443">
        <f>IF($J2604="TC",0,IF($J2604="Nso",0,VLOOKUP($A2601,'Class-9'!$B$9:$FL$108,17,0)))</f>
        <v>0</v>
      </c>
      <c r="L2616" s="443">
        <f>IF($J2604="Nso",0,VLOOKUP($A2601,'Class-9'!$B$9:$FL$108,18,0))</f>
        <v>0</v>
      </c>
      <c r="M2616" s="444">
        <f t="shared" ref="M2616:M2623" si="262">SUM(K2616:L2616)</f>
        <v>0</v>
      </c>
      <c r="N2616" s="443">
        <f t="shared" ref="N2616:N2623" si="263">SUM(G2616,J2616,M2616)</f>
        <v>0</v>
      </c>
      <c r="O2616" s="457" t="str">
        <f>IF($J2604="TC",0,IF($J2604="Nso",0,VLOOKUP($A2601,'Class-9'!$B$9:$FL$108,24,0)))</f>
        <v/>
      </c>
    </row>
    <row r="2617" spans="1:15" ht="48" customHeight="1" thickBot="1">
      <c r="A2617" s="1138"/>
      <c r="B2617" s="417" t="s">
        <v>200</v>
      </c>
      <c r="C2617" s="1106" t="str">
        <f>'Class-9'!$Z$3</f>
        <v>ENGLISH</v>
      </c>
      <c r="D2617" s="1107"/>
      <c r="E2617" s="445">
        <f>IF($J2604="TC",0,IF($J2604="Nso",0,VLOOKUP($A2601,'Class-9'!$B$9:$FL$108,25,0)))</f>
        <v>0</v>
      </c>
      <c r="F2617" s="445">
        <f>IF($J2604="TC",0,IF($J2604="Nso",0,VLOOKUP($A2601,'Class-9'!$B$9:$FL$108,26,0)))</f>
        <v>0</v>
      </c>
      <c r="G2617" s="446">
        <f t="shared" si="260"/>
        <v>0</v>
      </c>
      <c r="H2617" s="447">
        <f>IF($J2604="TC",0,IF($J2604="Nso",0,VLOOKUP($A2601,'Class-9'!$B$9:$FL$108,28,0)))</f>
        <v>0</v>
      </c>
      <c r="I2617" s="445">
        <f>IF($J2604="TC",0,IF($J2604="Nso",0,VLOOKUP($A2601,'Class-9'!$B$9:$FL$108,29,0)))</f>
        <v>0</v>
      </c>
      <c r="J2617" s="446">
        <f t="shared" si="261"/>
        <v>0</v>
      </c>
      <c r="K2617" s="445">
        <f>IF($J2604="TC",0,IF($J2604="Nso",0,VLOOKUP($A2601,'Class-9'!$B$9:$FL$108,31,0)))</f>
        <v>0</v>
      </c>
      <c r="L2617" s="445">
        <f>IF($J2604="Nso",0,VLOOKUP($A2601,'Class-9'!$B$9:$FL$108,32,0))</f>
        <v>0</v>
      </c>
      <c r="M2617" s="446">
        <f t="shared" si="262"/>
        <v>0</v>
      </c>
      <c r="N2617" s="445">
        <f t="shared" si="263"/>
        <v>0</v>
      </c>
      <c r="O2617" s="458" t="str">
        <f>IF($J2604="TC",0,IF($J2604="Nso",0,VLOOKUP($A2601,'Class-9'!$B$9:$FL$108,38,0)))</f>
        <v/>
      </c>
    </row>
    <row r="2618" spans="1:15" ht="48" customHeight="1" thickBot="1">
      <c r="A2618" s="1138"/>
      <c r="B2618" s="417" t="s">
        <v>200</v>
      </c>
      <c r="C2618" s="1108" t="s">
        <v>62</v>
      </c>
      <c r="D2618" s="1109"/>
      <c r="E2618" s="448">
        <f>'Class-9'!$AN$7</f>
        <v>20</v>
      </c>
      <c r="F2618" s="448">
        <f>'Class-9'!$AO$7</f>
        <v>20</v>
      </c>
      <c r="G2618" s="449">
        <f t="shared" si="260"/>
        <v>40</v>
      </c>
      <c r="H2618" s="448">
        <f>'Class-9'!$AQ$7</f>
        <v>48</v>
      </c>
      <c r="I2618" s="448">
        <f>'Class-9'!$AR$7</f>
        <v>12</v>
      </c>
      <c r="J2618" s="449">
        <f t="shared" si="261"/>
        <v>60</v>
      </c>
      <c r="K2618" s="448">
        <f>'Class-9'!$AT$7</f>
        <v>80</v>
      </c>
      <c r="L2618" s="448">
        <f>'Class-9'!$AU$7</f>
        <v>20</v>
      </c>
      <c r="M2618" s="449">
        <f t="shared" si="262"/>
        <v>100</v>
      </c>
      <c r="N2618" s="448">
        <f t="shared" si="263"/>
        <v>200</v>
      </c>
      <c r="O2618" s="427" t="s">
        <v>201</v>
      </c>
    </row>
    <row r="2619" spans="1:15" ht="48" customHeight="1">
      <c r="A2619" s="1138"/>
      <c r="B2619" s="417" t="s">
        <v>200</v>
      </c>
      <c r="C2619" s="1110" t="str">
        <f>'Class-9'!$AN$3</f>
        <v>SANSKRIT-I</v>
      </c>
      <c r="D2619" s="1111"/>
      <c r="E2619" s="443">
        <f>IF($J2604="TC",0,IF($J2604="Nso",0,VLOOKUP($A2601,'Class-9'!$B$9:$FL$108,39,0)))</f>
        <v>0</v>
      </c>
      <c r="F2619" s="443">
        <f>IF($J2604="TC",0,IF($J2604="TC",0,IF($J2604="Nso",0,VLOOKUP($A2601,'Class-9'!$B$9:$FL$108,40,0))))</f>
        <v>0</v>
      </c>
      <c r="G2619" s="450">
        <f t="shared" si="260"/>
        <v>0</v>
      </c>
      <c r="H2619" s="451">
        <f>IF($J2604="TC",0,IF($J2604="Nso",0,VLOOKUP($A2601,'Class-9'!$B$9:$FL$108,42,0)))</f>
        <v>0</v>
      </c>
      <c r="I2619" s="443">
        <f>IF($J2604="TC",0,IF($J2604="Nso",0,VLOOKUP($A2601,'Class-9'!$B$9:$FL$108,43,0)))</f>
        <v>0</v>
      </c>
      <c r="J2619" s="450">
        <f t="shared" si="261"/>
        <v>0</v>
      </c>
      <c r="K2619" s="443">
        <f>IF($J2604="TC",0,IF($J2604="Nso",0,VLOOKUP($A2601,'Class-9'!$B$9:$FL$108,45,0)))</f>
        <v>0</v>
      </c>
      <c r="L2619" s="443">
        <f>IF($J2604="Nso",0,VLOOKUP($A2601,'Class-9'!$B$9:$FL$108,46,0))</f>
        <v>0</v>
      </c>
      <c r="M2619" s="450">
        <f t="shared" si="262"/>
        <v>0</v>
      </c>
      <c r="N2619" s="443">
        <f t="shared" si="263"/>
        <v>0</v>
      </c>
      <c r="O2619" s="457" t="str">
        <f>IF($J2604="TC",0,IF($J2604="Nso",0,VLOOKUP($A2601,'Class-9'!$B$9:$FL$108,52,0)))</f>
        <v/>
      </c>
    </row>
    <row r="2620" spans="1:15" ht="48" customHeight="1">
      <c r="A2620" s="1138"/>
      <c r="B2620" s="417" t="s">
        <v>200</v>
      </c>
      <c r="C2620" s="1112" t="str">
        <f>'Class-9'!$BB$3</f>
        <v>SANSKRIT-II</v>
      </c>
      <c r="D2620" s="1113"/>
      <c r="E2620" s="443">
        <f>IF($J2604="TC",0,IF($J2604="Nso",0,VLOOKUP($A2601,'Class-9'!$B$9:$FL$108,53,0)))</f>
        <v>0</v>
      </c>
      <c r="F2620" s="443">
        <f>IF($J2604="TC",0,IF($J2604="Nso",0,VLOOKUP($A2601,'Class-9'!$B$9:$FL$108,54,0)))</f>
        <v>0</v>
      </c>
      <c r="G2620" s="452">
        <f t="shared" si="260"/>
        <v>0</v>
      </c>
      <c r="H2620" s="453">
        <f>IF($J2604="TC",0,IF($J2604="Nso",0,VLOOKUP($A2601,'Class-9'!$B$9:$FL$108,56,0)))</f>
        <v>0</v>
      </c>
      <c r="I2620" s="443">
        <f>IF($J2604="TC",0,IF($J2604="Nso",0,VLOOKUP($A2601,'Class-9'!$B$9:$FL$108,57,0)))</f>
        <v>0</v>
      </c>
      <c r="J2620" s="452">
        <f t="shared" si="261"/>
        <v>0</v>
      </c>
      <c r="K2620" s="443">
        <f>IF($J2604="TC",0,IF($J2604="Nso",0,VLOOKUP($A2601,'Class-9'!$B$9:$FL$108,59,0)))</f>
        <v>0</v>
      </c>
      <c r="L2620" s="443">
        <f>IF($J2604="Nso",0,VLOOKUP($A2601,'Class-9'!$B$9:$FL$108,60,0))</f>
        <v>0</v>
      </c>
      <c r="M2620" s="452">
        <f t="shared" si="262"/>
        <v>0</v>
      </c>
      <c r="N2620" s="443">
        <f t="shared" si="263"/>
        <v>0</v>
      </c>
      <c r="O2620" s="457" t="str">
        <f>IF($J2604="TC",0,IF($J2604="Nso",0,VLOOKUP($A2601,'Class-9'!$B$9:$FL$108,66,0)))</f>
        <v/>
      </c>
    </row>
    <row r="2621" spans="1:15" ht="48" customHeight="1">
      <c r="A2621" s="1138"/>
      <c r="B2621" s="417" t="s">
        <v>200</v>
      </c>
      <c r="C2621" s="1112" t="str">
        <f>'Class-9'!$BP$3</f>
        <v>MATHEMATICS</v>
      </c>
      <c r="D2621" s="1113"/>
      <c r="E2621" s="443">
        <f>IF($J2604="TC",0,IF($J2604="Nso",0,VLOOKUP($A2601,'Class-9'!$B$9:$FL$108,67,0)))</f>
        <v>0</v>
      </c>
      <c r="F2621" s="443">
        <f>IF($J2604="TC",0,IF($J2604="Nso",0,VLOOKUP($A2601,'Class-9'!$B$9:$FL$108,68,0)))</f>
        <v>0</v>
      </c>
      <c r="G2621" s="452">
        <f t="shared" si="260"/>
        <v>0</v>
      </c>
      <c r="H2621" s="453">
        <f>IF($J2604="TC",0,IF($J2604="Nso",0,VLOOKUP($A2601,'Class-9'!$B$9:$FL$108,70,0)))</f>
        <v>0</v>
      </c>
      <c r="I2621" s="443">
        <f>IF($J2604="TC",0,IF($J2604="Nso",0,VLOOKUP($A2601,'Class-9'!$B$9:$FL$108,71,0)))</f>
        <v>0</v>
      </c>
      <c r="J2621" s="452">
        <f t="shared" si="261"/>
        <v>0</v>
      </c>
      <c r="K2621" s="443">
        <f>IF($J2604="TC",0,IF($J2604="Nso",0,VLOOKUP($A2601,'Class-9'!$B$9:$FL$108,73,0)))</f>
        <v>0</v>
      </c>
      <c r="L2621" s="443">
        <f>IF($J2604="Nso",0,VLOOKUP($A2601,'Class-9'!$B$9:$FL$108,74,0))</f>
        <v>0</v>
      </c>
      <c r="M2621" s="452">
        <f t="shared" si="262"/>
        <v>0</v>
      </c>
      <c r="N2621" s="443">
        <f t="shared" si="263"/>
        <v>0</v>
      </c>
      <c r="O2621" s="457" t="str">
        <f>IF($J2604="TC",0,IF($J2604="Nso",0,VLOOKUP($A2601,'Class-9'!$B$9:$FL$108,80,0)))</f>
        <v/>
      </c>
    </row>
    <row r="2622" spans="1:15" ht="48" customHeight="1">
      <c r="A2622" s="1138"/>
      <c r="B2622" s="417" t="s">
        <v>200</v>
      </c>
      <c r="C2622" s="1114" t="str">
        <f>'Class-9'!$CD$3</f>
        <v>SCIENCE</v>
      </c>
      <c r="D2622" s="1115"/>
      <c r="E2622" s="454">
        <f>IF($J2604="TC",0,IF($J2604="Nso",0,VLOOKUP($A2601,'Class-9'!$B$9:$FL$108,81,0)))</f>
        <v>0</v>
      </c>
      <c r="F2622" s="454">
        <f>IF($J2604="TC",0,IF($J2604="Nso",0,VLOOKUP($A2601,'Class-9'!$B$9:$FL$108,82,0)))</f>
        <v>0</v>
      </c>
      <c r="G2622" s="455">
        <f t="shared" si="260"/>
        <v>0</v>
      </c>
      <c r="H2622" s="456">
        <f>IF($J2604="TC",0,IF($J2604="Nso",0,VLOOKUP($A2601,'Class-9'!$B$9:$FL$108,84,0)))</f>
        <v>0</v>
      </c>
      <c r="I2622" s="454">
        <f>IF($J2604="TC",0,IF($J2604="Nso",0,VLOOKUP($A2601,'Class-9'!$B$9:$FL$108,85,0)))</f>
        <v>0</v>
      </c>
      <c r="J2622" s="455">
        <f t="shared" si="261"/>
        <v>0</v>
      </c>
      <c r="K2622" s="454">
        <f>IF($J2604="TC",0,IF($J2604="Nso",0,VLOOKUP($A2601,'Class-9'!$B$9:$FL$108,87,0)))</f>
        <v>0</v>
      </c>
      <c r="L2622" s="454">
        <f>IF($J2604="Nso",0,VLOOKUP($A2601,'Class-9'!$B$9:$FL$108,88,0))</f>
        <v>0</v>
      </c>
      <c r="M2622" s="455">
        <f t="shared" si="262"/>
        <v>0</v>
      </c>
      <c r="N2622" s="454">
        <f t="shared" si="263"/>
        <v>0</v>
      </c>
      <c r="O2622" s="459" t="str">
        <f>IF($J2604="TC",0,IF($J2604="Nso",0,VLOOKUP($A2601,'Class-9'!$B$9:$FL$108,94,0)))</f>
        <v/>
      </c>
    </row>
    <row r="2623" spans="1:15" ht="48" customHeight="1" thickBot="1">
      <c r="A2623" s="1138"/>
      <c r="B2623" s="417" t="s">
        <v>200</v>
      </c>
      <c r="C2623" s="1114" t="str">
        <f>'Class-9'!$CR$3</f>
        <v>SOCIAL SCIENCE</v>
      </c>
      <c r="D2623" s="1115"/>
      <c r="E2623" s="454">
        <f>IF($J2605="TC",0,IF($J2604="Nso",0,VLOOKUP($A2601,'Class-9'!$B$9:$FL$108,95,0)))</f>
        <v>0</v>
      </c>
      <c r="F2623" s="454">
        <f>IF($J2605="TC",0,IF($J2604="Nso",0,VLOOKUP($A2601,'Class-9'!$B$9:$FL$108,96,0)))</f>
        <v>0</v>
      </c>
      <c r="G2623" s="455">
        <f t="shared" si="260"/>
        <v>0</v>
      </c>
      <c r="H2623" s="456">
        <f>IF($J2605="TC",0,IF($J2604="Nso",0,VLOOKUP($A2601,'Class-9'!$B$9:$FL$108,98,0)))</f>
        <v>0</v>
      </c>
      <c r="I2623" s="454">
        <f>IF($J2605="TC",0,IF($J2604="Nso",0,VLOOKUP($A2601,'Class-9'!$B$9:$FL$108,99,0)))</f>
        <v>0</v>
      </c>
      <c r="J2623" s="455">
        <f t="shared" si="261"/>
        <v>0</v>
      </c>
      <c r="K2623" s="454">
        <f>IF($J2605="TC",0,IF($J2604="Nso",0,VLOOKUP($A2601,'Class-9'!$B$9:$FL$108,101,0)))</f>
        <v>0</v>
      </c>
      <c r="L2623" s="454">
        <f>IF($J2605="Nso",0,VLOOKUP($A2601,'Class-9'!$B$9:$FL$108,102,0))</f>
        <v>0</v>
      </c>
      <c r="M2623" s="455">
        <f t="shared" si="262"/>
        <v>0</v>
      </c>
      <c r="N2623" s="454">
        <f t="shared" si="263"/>
        <v>0</v>
      </c>
      <c r="O2623" s="459" t="str">
        <f>IF($J2605="TC",0,IF($J2604="Nso",0,VLOOKUP($A2601,'Class-9'!$B$9:$FL$108,108,0)))</f>
        <v/>
      </c>
    </row>
    <row r="2624" spans="1:15" ht="33.75" customHeight="1">
      <c r="A2624" s="1138"/>
      <c r="B2624" s="417" t="s">
        <v>200</v>
      </c>
      <c r="C2624" s="1116" t="s">
        <v>89</v>
      </c>
      <c r="D2624" s="1117"/>
      <c r="E2624" s="1118"/>
      <c r="F2624" s="1122" t="s">
        <v>90</v>
      </c>
      <c r="G2624" s="1123"/>
      <c r="H2624" s="1124" t="s">
        <v>91</v>
      </c>
      <c r="I2624" s="1125"/>
      <c r="J2624" s="1126" t="s">
        <v>47</v>
      </c>
      <c r="K2624" s="1127"/>
      <c r="L2624" s="415" t="s">
        <v>111</v>
      </c>
      <c r="M2624" s="1221" t="s">
        <v>45</v>
      </c>
      <c r="N2624" s="1222"/>
      <c r="O2624" s="416" t="s">
        <v>49</v>
      </c>
    </row>
    <row r="2625" spans="1:15" ht="33.75" customHeight="1" thickBot="1">
      <c r="A2625" s="1138"/>
      <c r="B2625" s="417" t="s">
        <v>200</v>
      </c>
      <c r="C2625" s="1119"/>
      <c r="D2625" s="1120"/>
      <c r="E2625" s="1121"/>
      <c r="F2625" s="1130">
        <f>IF($J2604="TC",0,IF($J2604="Nso",0,VLOOKUP($A2601,'Class-9'!$B$9:$FL$108,160,0)))</f>
        <v>0</v>
      </c>
      <c r="G2625" s="1131"/>
      <c r="H2625" s="1130">
        <f>IF($J2604="TC",0,IF($J2604="Nso",0,VLOOKUP($A2601,'Class-9'!$B$9:$FL$108,161,0)))</f>
        <v>0</v>
      </c>
      <c r="I2625" s="1131"/>
      <c r="J2625" s="1132">
        <f>IF($J2604="TC",0,IF($J2604="Nso",0,VLOOKUP($A2601,'Class-9'!$B$9:$FL$108,162,0)))</f>
        <v>0</v>
      </c>
      <c r="K2625" s="1133"/>
      <c r="L2625" s="259" t="str">
        <f>IF($J2604="TC",0,IF($J2604="Nso",0,VLOOKUP($A2601,'Class-9'!$B$9:$FL$108,163,0)))</f>
        <v/>
      </c>
      <c r="M2625" s="1223" t="str">
        <f>IF($J2604="TC","TC",IF($J2604="Nso","NSO",VLOOKUP($A2601,'Class-9'!$B$9:$FL$108,164,0)))</f>
        <v/>
      </c>
      <c r="N2625" s="1224"/>
      <c r="O2625" s="462" t="str">
        <f>IF($J2604="Nso",0,VLOOKUP($A2601,'Class-9'!$B$9:$FL$108,166,0))</f>
        <v/>
      </c>
    </row>
    <row r="2626" spans="1:15" ht="33.75" customHeight="1">
      <c r="A2626" s="1138"/>
      <c r="B2626" s="417" t="s">
        <v>200</v>
      </c>
      <c r="C2626" s="1061" t="s">
        <v>64</v>
      </c>
      <c r="D2626" s="1062"/>
      <c r="E2626" s="1062"/>
      <c r="F2626" s="1062"/>
      <c r="G2626" s="1062"/>
      <c r="H2626" s="1063"/>
      <c r="I2626" s="1064" t="s">
        <v>65</v>
      </c>
      <c r="J2626" s="1065"/>
      <c r="K2626" s="1065"/>
      <c r="L2626" s="460">
        <f>VLOOKUP($A2601,'Class-9'!$B$9:$FL$108,157,0)</f>
        <v>0</v>
      </c>
      <c r="M2626" s="1066" t="s">
        <v>121</v>
      </c>
      <c r="N2626" s="1067"/>
      <c r="O2626" s="1068"/>
    </row>
    <row r="2627" spans="1:15" ht="33.75" customHeight="1" thickBot="1">
      <c r="A2627" s="1138"/>
      <c r="B2627" s="417" t="s">
        <v>200</v>
      </c>
      <c r="C2627" s="1069" t="s">
        <v>60</v>
      </c>
      <c r="D2627" s="1070"/>
      <c r="E2627" s="1070"/>
      <c r="F2627" s="1071" t="s">
        <v>192</v>
      </c>
      <c r="G2627" s="1071"/>
      <c r="H2627" s="260" t="s">
        <v>53</v>
      </c>
      <c r="I2627" s="1072" t="s">
        <v>66</v>
      </c>
      <c r="J2627" s="1073"/>
      <c r="K2627" s="1073"/>
      <c r="L2627" s="461">
        <f>VLOOKUP($A2601,'Class-9'!$B$9:$FL$108,158,0)</f>
        <v>0</v>
      </c>
      <c r="M2627" s="1074" t="str">
        <f>IF($J2604="TC",0,IF($J2604="Nso",0,VLOOKUP($A2601,'Class-9'!$B$9:$FL$108,159,0)))</f>
        <v/>
      </c>
      <c r="N2627" s="1075"/>
      <c r="O2627" s="1076"/>
    </row>
    <row r="2628" spans="1:15" ht="33.75" customHeight="1">
      <c r="A2628" s="1138"/>
      <c r="B2628" s="417" t="s">
        <v>200</v>
      </c>
      <c r="C2628" s="1069"/>
      <c r="D2628" s="1070"/>
      <c r="E2628" s="1070"/>
      <c r="F2628" s="1071"/>
      <c r="G2628" s="1071"/>
      <c r="H2628" s="261" t="s">
        <v>119</v>
      </c>
      <c r="I2628" s="1077" t="s">
        <v>67</v>
      </c>
      <c r="J2628" s="1078"/>
      <c r="K2628" s="1078"/>
      <c r="L2628" s="1079">
        <f>IF($J2604="TC","Transferred",IF($J2604="Nso","NameSeparated",VLOOKUP($A2601,'Class-9'!$B$9:$FL$108,167,0)))</f>
        <v>0</v>
      </c>
      <c r="M2628" s="1079"/>
      <c r="N2628" s="1079"/>
      <c r="O2628" s="1080"/>
    </row>
    <row r="2629" spans="1:15" ht="33.75" customHeight="1">
      <c r="A2629" s="1138"/>
      <c r="B2629" s="417" t="s">
        <v>200</v>
      </c>
      <c r="C2629" s="1081" t="str">
        <f>'Class-9'!$DF$3</f>
        <v>Foundation Of Information Tech.</v>
      </c>
      <c r="D2629" s="1082"/>
      <c r="E2629" s="1083"/>
      <c r="F2629" s="1217" t="str">
        <f>IF($J2604="TC",0,IF($J2604="Nso",0,VLOOKUP($A2601,'Class-9'!$B$9:$GP$108,185,0)))</f>
        <v>0/200</v>
      </c>
      <c r="G2629" s="1217"/>
      <c r="H2629" s="463" t="str">
        <f>IF($J2604="TC",0,IF($J2604="Nso",0,VLOOKUP($A2601,'Class-9'!$B$9:$GP$108,120,0)))</f>
        <v/>
      </c>
      <c r="I2629" s="1085" t="s">
        <v>79</v>
      </c>
      <c r="J2629" s="1086"/>
      <c r="K2629" s="1086"/>
      <c r="L2629" s="1087">
        <f>'Class-9'!$T$2</f>
        <v>44676</v>
      </c>
      <c r="M2629" s="1088"/>
      <c r="N2629" s="1088"/>
      <c r="O2629" s="1089"/>
    </row>
    <row r="2630" spans="1:15" ht="33.75" customHeight="1">
      <c r="A2630" s="1138"/>
      <c r="B2630" s="417" t="s">
        <v>200</v>
      </c>
      <c r="C2630" s="1090" t="str">
        <f>'Class-9'!$DR$3</f>
        <v>Health &amp; Phy. Edu.</v>
      </c>
      <c r="D2630" s="1084"/>
      <c r="E2630" s="1084"/>
      <c r="F2630" s="1207" t="str">
        <f>IF($J2604="TC",0,IF($J2604="Nso",0,VLOOKUP($A2601,'Class-9'!$B$9:$GP$108,189,0)))</f>
        <v>0/200</v>
      </c>
      <c r="G2630" s="1208"/>
      <c r="H2630" s="463" t="str">
        <f>IF($J2604="TC",0,IF($J2604="Nso",0,VLOOKUP($A2601,'Class-9'!$B$9:$GP$108,132,0)))</f>
        <v/>
      </c>
      <c r="I2630" s="1091"/>
      <c r="J2630" s="1092"/>
      <c r="K2630" s="1092"/>
      <c r="L2630" s="1092"/>
      <c r="M2630" s="1092"/>
      <c r="N2630" s="1092"/>
      <c r="O2630" s="1093"/>
    </row>
    <row r="2631" spans="1:15" ht="33.75" customHeight="1">
      <c r="A2631" s="1138"/>
      <c r="B2631" s="417" t="s">
        <v>200</v>
      </c>
      <c r="C2631" s="1028" t="str">
        <f>'Class-9'!$ED$3</f>
        <v>S.U.P.W.</v>
      </c>
      <c r="D2631" s="1029"/>
      <c r="E2631" s="1029"/>
      <c r="F2631" s="1207" t="str">
        <f>IF($J2604="TC",0,IF($J2604="Nso",0,VLOOKUP($A2601,'Class-9'!$B$9:$GP$108,193,0)))</f>
        <v>0/100</v>
      </c>
      <c r="G2631" s="1208"/>
      <c r="H2631" s="463" t="str">
        <f>IF($J2604="TC",0,IF($J2604="Nso",0,VLOOKUP($A2601,'Class-9'!$B$9:$GP$108,138,0)))</f>
        <v/>
      </c>
      <c r="I2631" s="1094"/>
      <c r="J2631" s="1095"/>
      <c r="K2631" s="1095"/>
      <c r="L2631" s="1095"/>
      <c r="M2631" s="1095"/>
      <c r="N2631" s="1095"/>
      <c r="O2631" s="1096"/>
    </row>
    <row r="2632" spans="1:15" ht="33.75" customHeight="1">
      <c r="A2632" s="1138"/>
      <c r="B2632" s="417" t="s">
        <v>200</v>
      </c>
      <c r="C2632" s="1028" t="str">
        <f>'Class-9'!$EJ$3</f>
        <v>ART EDUCATION</v>
      </c>
      <c r="D2632" s="1029"/>
      <c r="E2632" s="1029"/>
      <c r="F2632" s="1207" t="str">
        <f>IF($J2603="TC",0,IF($J2603="Nso",0,VLOOKUP($A2601,'Class-9'!$B$9:$GP$108,197,0)))</f>
        <v>0/100</v>
      </c>
      <c r="G2632" s="1208"/>
      <c r="H2632" s="463" t="str">
        <f>IF($J2603="TC",0,IF($J2603="Nso",0,VLOOKUP($A2601,'Class-9'!$B$9:$GP$108,144,0)))</f>
        <v/>
      </c>
      <c r="I2632" s="1032" t="s">
        <v>92</v>
      </c>
      <c r="J2632" s="1033"/>
      <c r="K2632" s="1033"/>
      <c r="L2632" s="1033"/>
      <c r="M2632" s="1033"/>
      <c r="N2632" s="1033"/>
      <c r="O2632" s="1034"/>
    </row>
    <row r="2633" spans="1:15" ht="33.75" customHeight="1" thickBot="1">
      <c r="A2633" s="1138"/>
      <c r="B2633" s="417" t="s">
        <v>200</v>
      </c>
      <c r="C2633" s="1035" t="str">
        <f>'Class-9'!$EP$3</f>
        <v>H &amp; C RAJ</v>
      </c>
      <c r="D2633" s="1036"/>
      <c r="E2633" s="1036"/>
      <c r="F2633" s="1209" t="str">
        <f>IF($J2604="TC",0,IF($J2604="Nso",0,VLOOKUP($A2601,'Class-9'!$B$9:$GU$108,201,0)))</f>
        <v>0/200</v>
      </c>
      <c r="G2633" s="1210"/>
      <c r="H2633" s="464" t="str">
        <f>IF($J2604="TC",0,IF($J2604="Nso",0,VLOOKUP($A2601,'Class-9'!$B$9:$GU$108,156,0)))</f>
        <v/>
      </c>
      <c r="I2633" s="1032" t="s">
        <v>73</v>
      </c>
      <c r="J2633" s="1033"/>
      <c r="K2633" s="1033"/>
      <c r="L2633" s="1033"/>
      <c r="M2633" s="1033"/>
      <c r="N2633" s="1033"/>
      <c r="O2633" s="1034"/>
    </row>
    <row r="2634" spans="1:15" ht="33.75" customHeight="1">
      <c r="A2634" s="1138"/>
      <c r="B2634" s="417" t="s">
        <v>200</v>
      </c>
      <c r="C2634" s="1046" t="s">
        <v>204</v>
      </c>
      <c r="D2634" s="1047"/>
      <c r="E2634" s="1048"/>
      <c r="F2634" s="1211" t="s">
        <v>205</v>
      </c>
      <c r="G2634" s="1212"/>
      <c r="H2634" s="465" t="s">
        <v>34</v>
      </c>
      <c r="I2634" s="1039" t="s">
        <v>74</v>
      </c>
      <c r="J2634" s="1033"/>
      <c r="K2634" s="1033"/>
      <c r="L2634" s="1033"/>
      <c r="M2634" s="1033"/>
      <c r="N2634" s="1033"/>
      <c r="O2634" s="1034"/>
    </row>
    <row r="2635" spans="1:15" ht="33.75" customHeight="1">
      <c r="A2635" s="1138"/>
      <c r="B2635" s="417" t="s">
        <v>200</v>
      </c>
      <c r="C2635" s="1049"/>
      <c r="D2635" s="1050"/>
      <c r="E2635" s="1051"/>
      <c r="F2635" s="1213" t="s">
        <v>206</v>
      </c>
      <c r="G2635" s="1214"/>
      <c r="H2635" s="466" t="s">
        <v>203</v>
      </c>
      <c r="I2635" s="1040" t="s">
        <v>75</v>
      </c>
      <c r="J2635" s="1041"/>
      <c r="K2635" s="1041"/>
      <c r="L2635" s="1041"/>
      <c r="M2635" s="1041"/>
      <c r="N2635" s="1041"/>
      <c r="O2635" s="1042"/>
    </row>
    <row r="2636" spans="1:15" ht="33.75" customHeight="1">
      <c r="A2636" s="1138"/>
      <c r="B2636" s="417" t="s">
        <v>200</v>
      </c>
      <c r="C2636" s="1049"/>
      <c r="D2636" s="1050"/>
      <c r="E2636" s="1051"/>
      <c r="F2636" s="1213" t="s">
        <v>210</v>
      </c>
      <c r="G2636" s="1214"/>
      <c r="H2636" s="466" t="s">
        <v>68</v>
      </c>
      <c r="I2636" s="1043"/>
      <c r="J2636" s="1044"/>
      <c r="K2636" s="1044"/>
      <c r="L2636" s="1044"/>
      <c r="M2636" s="1044"/>
      <c r="N2636" s="1044"/>
      <c r="O2636" s="1045"/>
    </row>
    <row r="2637" spans="1:15" ht="33.75" customHeight="1">
      <c r="A2637" s="1138"/>
      <c r="B2637" s="417" t="s">
        <v>200</v>
      </c>
      <c r="C2637" s="1049"/>
      <c r="D2637" s="1050"/>
      <c r="E2637" s="1051"/>
      <c r="F2637" s="1213" t="s">
        <v>211</v>
      </c>
      <c r="G2637" s="1214"/>
      <c r="H2637" s="466" t="s">
        <v>69</v>
      </c>
      <c r="I2637" s="1043"/>
      <c r="J2637" s="1044"/>
      <c r="K2637" s="1044"/>
      <c r="L2637" s="1044"/>
      <c r="M2637" s="1044"/>
      <c r="N2637" s="1044"/>
      <c r="O2637" s="1045"/>
    </row>
    <row r="2638" spans="1:15" ht="33.75" customHeight="1">
      <c r="A2638" s="1138"/>
      <c r="B2638" s="417" t="s">
        <v>200</v>
      </c>
      <c r="C2638" s="1049"/>
      <c r="D2638" s="1050"/>
      <c r="E2638" s="1051"/>
      <c r="F2638" s="1213" t="s">
        <v>120</v>
      </c>
      <c r="G2638" s="1214"/>
      <c r="H2638" s="466" t="s">
        <v>71</v>
      </c>
      <c r="I2638" s="1022" t="s">
        <v>93</v>
      </c>
      <c r="J2638" s="1023"/>
      <c r="K2638" s="1023"/>
      <c r="L2638" s="1023"/>
      <c r="M2638" s="1023"/>
      <c r="N2638" s="1023"/>
      <c r="O2638" s="1024"/>
    </row>
    <row r="2639" spans="1:15" ht="33.75" customHeight="1" thickBot="1">
      <c r="A2639" s="1138"/>
      <c r="B2639" s="418" t="s">
        <v>200</v>
      </c>
      <c r="C2639" s="1052"/>
      <c r="D2639" s="1053"/>
      <c r="E2639" s="1054"/>
      <c r="F2639" s="1215" t="s">
        <v>208</v>
      </c>
      <c r="G2639" s="1216"/>
      <c r="H2639" s="467" t="s">
        <v>70</v>
      </c>
      <c r="I2639" s="1025"/>
      <c r="J2639" s="1026"/>
      <c r="K2639" s="1026"/>
      <c r="L2639" s="1026"/>
      <c r="M2639" s="1026"/>
      <c r="N2639" s="1026"/>
      <c r="O2639" s="1027"/>
    </row>
    <row r="2640" spans="1:15" ht="121.5" customHeight="1" thickTop="1">
      <c r="A2640" s="437" t="s">
        <v>191</v>
      </c>
    </row>
    <row r="2641" spans="1:16" ht="24.75" customHeight="1" thickBot="1">
      <c r="A2641" s="471">
        <f>A2601+1</f>
        <v>67</v>
      </c>
      <c r="B2641" s="1137" t="s">
        <v>56</v>
      </c>
      <c r="C2641" s="1137"/>
      <c r="D2641" s="1137"/>
      <c r="E2641" s="1137"/>
      <c r="F2641" s="1137"/>
      <c r="G2641" s="1137"/>
      <c r="H2641" s="1137"/>
      <c r="I2641" s="1137"/>
      <c r="J2641" s="1137"/>
      <c r="K2641" s="1137"/>
      <c r="L2641" s="1137"/>
      <c r="M2641" s="1137"/>
      <c r="N2641" s="1137"/>
      <c r="O2641" s="1137"/>
    </row>
    <row r="2642" spans="1:16" s="430" customFormat="1" ht="66" customHeight="1" thickTop="1">
      <c r="A2642" s="1138"/>
      <c r="B2642" s="1139"/>
      <c r="C2642" s="1140"/>
      <c r="D2642" s="1225" t="str">
        <f>Master!$E$8</f>
        <v>Govt. Sr. Secondary School Raimalwada</v>
      </c>
      <c r="E2642" s="1226"/>
      <c r="F2642" s="1226"/>
      <c r="G2642" s="1226"/>
      <c r="H2642" s="1226"/>
      <c r="I2642" s="1226"/>
      <c r="J2642" s="1226"/>
      <c r="K2642" s="1226"/>
      <c r="L2642" s="1226"/>
      <c r="M2642" s="1226"/>
      <c r="N2642" s="1226"/>
      <c r="O2642" s="1227"/>
    </row>
    <row r="2643" spans="1:16" ht="26.25" customHeight="1" thickBot="1">
      <c r="A2643" s="1138"/>
      <c r="B2643" s="1141"/>
      <c r="C2643" s="1142"/>
      <c r="D2643" s="1146" t="str">
        <f>Master!$E$11</f>
        <v>P.S.-Bapini (Jodhpur)</v>
      </c>
      <c r="E2643" s="1147"/>
      <c r="F2643" s="1147"/>
      <c r="G2643" s="1147"/>
      <c r="H2643" s="1147"/>
      <c r="I2643" s="1147"/>
      <c r="J2643" s="1147"/>
      <c r="K2643" s="1147"/>
      <c r="L2643" s="1147"/>
      <c r="M2643" s="1147"/>
      <c r="N2643" s="1147"/>
      <c r="O2643" s="1148"/>
    </row>
    <row r="2644" spans="1:16" ht="21.75" customHeight="1">
      <c r="A2644" s="1138"/>
      <c r="B2644" s="262"/>
      <c r="C2644" s="1149" t="s">
        <v>183</v>
      </c>
      <c r="D2644" s="1150"/>
      <c r="E2644" s="1150"/>
      <c r="F2644" s="1150"/>
      <c r="G2644" s="1151"/>
      <c r="H2644" s="1158" t="s">
        <v>156</v>
      </c>
      <c r="I2644" s="1158"/>
      <c r="J2644" s="1161">
        <f>VLOOKUP($A2641,'Class-9'!$B$9:$K$108,6)</f>
        <v>0</v>
      </c>
      <c r="K2644" s="1162"/>
      <c r="L2644" s="1167" t="s">
        <v>76</v>
      </c>
      <c r="M2644" s="1168"/>
      <c r="N2644" s="1169" t="str">
        <f>Master!$E$14</f>
        <v>08151106901</v>
      </c>
      <c r="O2644" s="1170"/>
    </row>
    <row r="2645" spans="1:16" ht="21.75" customHeight="1">
      <c r="A2645" s="1138"/>
      <c r="B2645" s="37"/>
      <c r="C2645" s="1152"/>
      <c r="D2645" s="1153"/>
      <c r="E2645" s="1153"/>
      <c r="F2645" s="1153"/>
      <c r="G2645" s="1154"/>
      <c r="H2645" s="1159"/>
      <c r="I2645" s="1159"/>
      <c r="J2645" s="1163"/>
      <c r="K2645" s="1164"/>
      <c r="L2645" s="1171" t="s">
        <v>72</v>
      </c>
      <c r="M2645" s="1172"/>
      <c r="N2645" s="1172"/>
      <c r="O2645" s="1173"/>
      <c r="P2645" s="104" t="s">
        <v>191</v>
      </c>
    </row>
    <row r="2646" spans="1:16" ht="21.75" customHeight="1" thickBot="1">
      <c r="A2646" s="1138"/>
      <c r="B2646" s="37"/>
      <c r="C2646" s="1155"/>
      <c r="D2646" s="1156"/>
      <c r="E2646" s="1156"/>
      <c r="F2646" s="1156"/>
      <c r="G2646" s="1157"/>
      <c r="H2646" s="1160"/>
      <c r="I2646" s="1160"/>
      <c r="J2646" s="1165"/>
      <c r="K2646" s="1166"/>
      <c r="L2646" s="1174" t="s">
        <v>57</v>
      </c>
      <c r="M2646" s="1175"/>
      <c r="N2646" s="1176" t="str">
        <f>Master!$E$6</f>
        <v>2021-22</v>
      </c>
      <c r="O2646" s="1177"/>
    </row>
    <row r="2647" spans="1:16" ht="33.75" customHeight="1">
      <c r="A2647" s="1138"/>
      <c r="B2647" s="417" t="s">
        <v>200</v>
      </c>
      <c r="C2647" s="1228" t="s">
        <v>22</v>
      </c>
      <c r="D2647" s="1229"/>
      <c r="E2647" s="1229"/>
      <c r="F2647" s="1230"/>
      <c r="G2647" s="438" t="s">
        <v>181</v>
      </c>
      <c r="H2647" s="1231">
        <f>VLOOKUP($A2641,'Class-9'!$B$9:$FL$108,4,0)</f>
        <v>0</v>
      </c>
      <c r="I2647" s="1231"/>
      <c r="J2647" s="1231"/>
      <c r="K2647" s="1231"/>
      <c r="L2647" s="1231"/>
      <c r="M2647" s="1231"/>
      <c r="N2647" s="1231"/>
      <c r="O2647" s="1232"/>
    </row>
    <row r="2648" spans="1:16" ht="33.75" customHeight="1">
      <c r="A2648" s="1138"/>
      <c r="B2648" s="417" t="s">
        <v>200</v>
      </c>
      <c r="C2648" s="1233" t="s">
        <v>24</v>
      </c>
      <c r="D2648" s="1234"/>
      <c r="E2648" s="1234"/>
      <c r="F2648" s="1235"/>
      <c r="G2648" s="439" t="s">
        <v>181</v>
      </c>
      <c r="H2648" s="1236">
        <f>VLOOKUP($A2641,'Class-9'!$B$9:$FL$108,7,0)</f>
        <v>0</v>
      </c>
      <c r="I2648" s="1236"/>
      <c r="J2648" s="1236"/>
      <c r="K2648" s="1236"/>
      <c r="L2648" s="1236"/>
      <c r="M2648" s="1236"/>
      <c r="N2648" s="1236"/>
      <c r="O2648" s="1237"/>
    </row>
    <row r="2649" spans="1:16" ht="33.75" customHeight="1">
      <c r="A2649" s="1138"/>
      <c r="B2649" s="417" t="s">
        <v>200</v>
      </c>
      <c r="C2649" s="1233" t="s">
        <v>25</v>
      </c>
      <c r="D2649" s="1234"/>
      <c r="E2649" s="1234"/>
      <c r="F2649" s="1235"/>
      <c r="G2649" s="439" t="s">
        <v>181</v>
      </c>
      <c r="H2649" s="1236">
        <f>VLOOKUP($A2641,'Class-9'!$B$9:$FL$108,8,0)</f>
        <v>0</v>
      </c>
      <c r="I2649" s="1236"/>
      <c r="J2649" s="1236"/>
      <c r="K2649" s="1236"/>
      <c r="L2649" s="1236"/>
      <c r="M2649" s="1236"/>
      <c r="N2649" s="1236"/>
      <c r="O2649" s="1237"/>
    </row>
    <row r="2650" spans="1:16" ht="33.75" customHeight="1">
      <c r="A2650" s="1138"/>
      <c r="B2650" s="417" t="s">
        <v>200</v>
      </c>
      <c r="C2650" s="1233" t="s">
        <v>58</v>
      </c>
      <c r="D2650" s="1234"/>
      <c r="E2650" s="1234"/>
      <c r="F2650" s="1235"/>
      <c r="G2650" s="439" t="s">
        <v>181</v>
      </c>
      <c r="H2650" s="1236">
        <f>VLOOKUP($A2641,'Class-9'!$B$9:$FL$108,9,0)</f>
        <v>0</v>
      </c>
      <c r="I2650" s="1236"/>
      <c r="J2650" s="1236"/>
      <c r="K2650" s="1236"/>
      <c r="L2650" s="1236"/>
      <c r="M2650" s="1236"/>
      <c r="N2650" s="1236"/>
      <c r="O2650" s="1237"/>
    </row>
    <row r="2651" spans="1:16" ht="33.75" customHeight="1">
      <c r="A2651" s="1138"/>
      <c r="B2651" s="417" t="s">
        <v>200</v>
      </c>
      <c r="C2651" s="1233" t="s">
        <v>59</v>
      </c>
      <c r="D2651" s="1234"/>
      <c r="E2651" s="1234"/>
      <c r="F2651" s="1235"/>
      <c r="G2651" s="439" t="s">
        <v>181</v>
      </c>
      <c r="H2651" s="1238" t="str">
        <f>CONCATENATE('Class-9'!$G$4,'Class-9'!$J$4)</f>
        <v>9(A)</v>
      </c>
      <c r="I2651" s="1236"/>
      <c r="J2651" s="1236"/>
      <c r="K2651" s="1236"/>
      <c r="L2651" s="1236"/>
      <c r="M2651" s="1236"/>
      <c r="N2651" s="1236"/>
      <c r="O2651" s="1237"/>
    </row>
    <row r="2652" spans="1:16" ht="33.75" customHeight="1" thickBot="1">
      <c r="A2652" s="1138"/>
      <c r="B2652" s="417" t="s">
        <v>200</v>
      </c>
      <c r="C2652" s="1239" t="s">
        <v>27</v>
      </c>
      <c r="D2652" s="1240"/>
      <c r="E2652" s="1240"/>
      <c r="F2652" s="1241"/>
      <c r="G2652" s="440" t="s">
        <v>181</v>
      </c>
      <c r="H2652" s="1242">
        <f>VLOOKUP($A2641,'Class-9'!$B$9:$FL$108,10,0)</f>
        <v>0</v>
      </c>
      <c r="I2652" s="1242"/>
      <c r="J2652" s="1242"/>
      <c r="K2652" s="1242"/>
      <c r="L2652" s="1242"/>
      <c r="M2652" s="1242"/>
      <c r="N2652" s="1242"/>
      <c r="O2652" s="1243"/>
    </row>
    <row r="2653" spans="1:16" ht="33.75" customHeight="1">
      <c r="A2653" s="1138"/>
      <c r="B2653" s="417" t="s">
        <v>200</v>
      </c>
      <c r="C2653" s="1244" t="s">
        <v>60</v>
      </c>
      <c r="D2653" s="1245"/>
      <c r="E2653" s="1248" t="s">
        <v>81</v>
      </c>
      <c r="F2653" s="1248" t="s">
        <v>82</v>
      </c>
      <c r="G2653" s="1250" t="s">
        <v>32</v>
      </c>
      <c r="H2653" s="1252" t="s">
        <v>61</v>
      </c>
      <c r="I2653" s="1252"/>
      <c r="J2653" s="1253"/>
      <c r="K2653" s="1254" t="s">
        <v>97</v>
      </c>
      <c r="L2653" s="1255"/>
      <c r="M2653" s="1256"/>
      <c r="N2653" s="1248" t="s">
        <v>88</v>
      </c>
      <c r="O2653" s="1218" t="s">
        <v>118</v>
      </c>
    </row>
    <row r="2654" spans="1:16" ht="33.75" customHeight="1">
      <c r="A2654" s="1138"/>
      <c r="B2654" s="417" t="s">
        <v>200</v>
      </c>
      <c r="C2654" s="1246"/>
      <c r="D2654" s="1247"/>
      <c r="E2654" s="1249"/>
      <c r="F2654" s="1249"/>
      <c r="G2654" s="1251"/>
      <c r="H2654" s="468" t="s">
        <v>31</v>
      </c>
      <c r="I2654" s="470" t="s">
        <v>194</v>
      </c>
      <c r="J2654" s="469" t="s">
        <v>32</v>
      </c>
      <c r="K2654" s="468" t="s">
        <v>31</v>
      </c>
      <c r="L2654" s="470" t="s">
        <v>194</v>
      </c>
      <c r="M2654" s="469" t="s">
        <v>32</v>
      </c>
      <c r="N2654" s="1249"/>
      <c r="O2654" s="1219"/>
    </row>
    <row r="2655" spans="1:16" ht="48" customHeight="1" thickBot="1">
      <c r="A2655" s="1138"/>
      <c r="B2655" s="417" t="s">
        <v>200</v>
      </c>
      <c r="C2655" s="1102" t="s">
        <v>62</v>
      </c>
      <c r="D2655" s="1103"/>
      <c r="E2655" s="441">
        <f>'Class-9'!$L$7</f>
        <v>10</v>
      </c>
      <c r="F2655" s="441">
        <f>'Class-9'!$M$7</f>
        <v>10</v>
      </c>
      <c r="G2655" s="442">
        <f>SUM(E2655:F2655)</f>
        <v>20</v>
      </c>
      <c r="H2655" s="441">
        <f>'Class-9'!$O$7</f>
        <v>24</v>
      </c>
      <c r="I2655" s="441">
        <f>'Class-9'!$P$7</f>
        <v>6</v>
      </c>
      <c r="J2655" s="442">
        <f>SUM(H2655:I2655)</f>
        <v>30</v>
      </c>
      <c r="K2655" s="441">
        <f>'Class-9'!$R$7</f>
        <v>40</v>
      </c>
      <c r="L2655" s="441">
        <f>'Class-9'!$S$7</f>
        <v>10</v>
      </c>
      <c r="M2655" s="442">
        <f>SUM(K2655:L2655)</f>
        <v>50</v>
      </c>
      <c r="N2655" s="441">
        <f>SUM(G2655,J2655,M2655)</f>
        <v>100</v>
      </c>
      <c r="O2655" s="1220"/>
    </row>
    <row r="2656" spans="1:16" ht="48" customHeight="1">
      <c r="A2656" s="1138"/>
      <c r="B2656" s="417" t="s">
        <v>200</v>
      </c>
      <c r="C2656" s="1104" t="str">
        <f>'Class-9'!$L$3</f>
        <v>HINDI</v>
      </c>
      <c r="D2656" s="1105"/>
      <c r="E2656" s="443">
        <f>IF($J2644="TC",0,IF($J2644="Nso",0,VLOOKUP($A2641,'Class-9'!$B$9:$FL$108,11,0)))</f>
        <v>0</v>
      </c>
      <c r="F2656" s="443">
        <f>IF($J2644="TC",0,IF($J2644="Nso",0,VLOOKUP($A2641,'Class-9'!$B$9:$FL$108,12,0)))</f>
        <v>0</v>
      </c>
      <c r="G2656" s="444">
        <f t="shared" ref="G2656:G2663" si="264">SUM(E2656:F2656)</f>
        <v>0</v>
      </c>
      <c r="H2656" s="443">
        <f>IF($J2644="TC",0,IF($J2644="Nso",0,VLOOKUP($A2641,'Class-9'!$B$9:$FL$108,14,0)))</f>
        <v>0</v>
      </c>
      <c r="I2656" s="443">
        <f>IF($J2644="TC",0,IF($J2644="Nso",0,VLOOKUP($A2641,'Class-9'!$B$9:$FL$108,15,0)))</f>
        <v>0</v>
      </c>
      <c r="J2656" s="444">
        <f t="shared" ref="J2656:J2663" si="265">SUM(H2656:I2656)</f>
        <v>0</v>
      </c>
      <c r="K2656" s="443">
        <f>IF($J2644="TC",0,IF($J2644="Nso",0,VLOOKUP($A2641,'Class-9'!$B$9:$FL$108,17,0)))</f>
        <v>0</v>
      </c>
      <c r="L2656" s="443">
        <f>IF($J2644="Nso",0,VLOOKUP($A2641,'Class-9'!$B$9:$FL$108,18,0))</f>
        <v>0</v>
      </c>
      <c r="M2656" s="444">
        <f t="shared" ref="M2656:M2663" si="266">SUM(K2656:L2656)</f>
        <v>0</v>
      </c>
      <c r="N2656" s="443">
        <f t="shared" ref="N2656:N2663" si="267">SUM(G2656,J2656,M2656)</f>
        <v>0</v>
      </c>
      <c r="O2656" s="457" t="str">
        <f>IF($J2644="TC",0,IF($J2644="Nso",0,VLOOKUP($A2641,'Class-9'!$B$9:$FL$108,24,0)))</f>
        <v/>
      </c>
    </row>
    <row r="2657" spans="1:15" ht="48" customHeight="1" thickBot="1">
      <c r="A2657" s="1138"/>
      <c r="B2657" s="417" t="s">
        <v>200</v>
      </c>
      <c r="C2657" s="1106" t="str">
        <f>'Class-9'!$Z$3</f>
        <v>ENGLISH</v>
      </c>
      <c r="D2657" s="1107"/>
      <c r="E2657" s="445">
        <f>IF($J2644="TC",0,IF($J2644="Nso",0,VLOOKUP($A2641,'Class-9'!$B$9:$FL$108,25,0)))</f>
        <v>0</v>
      </c>
      <c r="F2657" s="445">
        <f>IF($J2644="TC",0,IF($J2644="Nso",0,VLOOKUP($A2641,'Class-9'!$B$9:$FL$108,26,0)))</f>
        <v>0</v>
      </c>
      <c r="G2657" s="446">
        <f t="shared" si="264"/>
        <v>0</v>
      </c>
      <c r="H2657" s="447">
        <f>IF($J2644="TC",0,IF($J2644="Nso",0,VLOOKUP($A2641,'Class-9'!$B$9:$FL$108,28,0)))</f>
        <v>0</v>
      </c>
      <c r="I2657" s="445">
        <f>IF($J2644="TC",0,IF($J2644="Nso",0,VLOOKUP($A2641,'Class-9'!$B$9:$FL$108,29,0)))</f>
        <v>0</v>
      </c>
      <c r="J2657" s="446">
        <f t="shared" si="265"/>
        <v>0</v>
      </c>
      <c r="K2657" s="445">
        <f>IF($J2644="TC",0,IF($J2644="Nso",0,VLOOKUP($A2641,'Class-9'!$B$9:$FL$108,31,0)))</f>
        <v>0</v>
      </c>
      <c r="L2657" s="445">
        <f>IF($J2644="Nso",0,VLOOKUP($A2641,'Class-9'!$B$9:$FL$108,32,0))</f>
        <v>0</v>
      </c>
      <c r="M2657" s="446">
        <f t="shared" si="266"/>
        <v>0</v>
      </c>
      <c r="N2657" s="445">
        <f t="shared" si="267"/>
        <v>0</v>
      </c>
      <c r="O2657" s="458" t="str">
        <f>IF($J2644="TC",0,IF($J2644="Nso",0,VLOOKUP($A2641,'Class-9'!$B$9:$FL$108,38,0)))</f>
        <v/>
      </c>
    </row>
    <row r="2658" spans="1:15" ht="48" customHeight="1" thickBot="1">
      <c r="A2658" s="1138"/>
      <c r="B2658" s="417" t="s">
        <v>200</v>
      </c>
      <c r="C2658" s="1108" t="s">
        <v>62</v>
      </c>
      <c r="D2658" s="1109"/>
      <c r="E2658" s="448">
        <f>'Class-9'!$AN$7</f>
        <v>20</v>
      </c>
      <c r="F2658" s="448">
        <f>'Class-9'!$AO$7</f>
        <v>20</v>
      </c>
      <c r="G2658" s="449">
        <f t="shared" si="264"/>
        <v>40</v>
      </c>
      <c r="H2658" s="448">
        <f>'Class-9'!$AQ$7</f>
        <v>48</v>
      </c>
      <c r="I2658" s="448">
        <f>'Class-9'!$AR$7</f>
        <v>12</v>
      </c>
      <c r="J2658" s="449">
        <f t="shared" si="265"/>
        <v>60</v>
      </c>
      <c r="K2658" s="448">
        <f>'Class-9'!$AT$7</f>
        <v>80</v>
      </c>
      <c r="L2658" s="448">
        <f>'Class-9'!$AU$7</f>
        <v>20</v>
      </c>
      <c r="M2658" s="449">
        <f t="shared" si="266"/>
        <v>100</v>
      </c>
      <c r="N2658" s="448">
        <f t="shared" si="267"/>
        <v>200</v>
      </c>
      <c r="O2658" s="427" t="s">
        <v>201</v>
      </c>
    </row>
    <row r="2659" spans="1:15" ht="48" customHeight="1">
      <c r="A2659" s="1138"/>
      <c r="B2659" s="417" t="s">
        <v>200</v>
      </c>
      <c r="C2659" s="1110" t="str">
        <f>'Class-9'!$AN$3</f>
        <v>SANSKRIT-I</v>
      </c>
      <c r="D2659" s="1111"/>
      <c r="E2659" s="443">
        <f>IF($J2644="TC",0,IF($J2644="Nso",0,VLOOKUP($A2641,'Class-9'!$B$9:$FL$108,39,0)))</f>
        <v>0</v>
      </c>
      <c r="F2659" s="443">
        <f>IF($J2644="TC",0,IF($J2644="TC",0,IF($J2644="Nso",0,VLOOKUP($A2641,'Class-9'!$B$9:$FL$108,40,0))))</f>
        <v>0</v>
      </c>
      <c r="G2659" s="450">
        <f t="shared" si="264"/>
        <v>0</v>
      </c>
      <c r="H2659" s="451">
        <f>IF($J2644="TC",0,IF($J2644="Nso",0,VLOOKUP($A2641,'Class-9'!$B$9:$FL$108,42,0)))</f>
        <v>0</v>
      </c>
      <c r="I2659" s="443">
        <f>IF($J2644="TC",0,IF($J2644="Nso",0,VLOOKUP($A2641,'Class-9'!$B$9:$FL$108,43,0)))</f>
        <v>0</v>
      </c>
      <c r="J2659" s="450">
        <f t="shared" si="265"/>
        <v>0</v>
      </c>
      <c r="K2659" s="443">
        <f>IF($J2644="TC",0,IF($J2644="Nso",0,VLOOKUP($A2641,'Class-9'!$B$9:$FL$108,45,0)))</f>
        <v>0</v>
      </c>
      <c r="L2659" s="443">
        <f>IF($J2644="Nso",0,VLOOKUP($A2641,'Class-9'!$B$9:$FL$108,46,0))</f>
        <v>0</v>
      </c>
      <c r="M2659" s="450">
        <f t="shared" si="266"/>
        <v>0</v>
      </c>
      <c r="N2659" s="443">
        <f t="shared" si="267"/>
        <v>0</v>
      </c>
      <c r="O2659" s="457" t="str">
        <f>IF($J2644="TC",0,IF($J2644="Nso",0,VLOOKUP($A2641,'Class-9'!$B$9:$FL$108,52,0)))</f>
        <v/>
      </c>
    </row>
    <row r="2660" spans="1:15" ht="48" customHeight="1">
      <c r="A2660" s="1138"/>
      <c r="B2660" s="417" t="s">
        <v>200</v>
      </c>
      <c r="C2660" s="1112" t="str">
        <f>'Class-9'!$BB$3</f>
        <v>SANSKRIT-II</v>
      </c>
      <c r="D2660" s="1113"/>
      <c r="E2660" s="443">
        <f>IF($J2644="TC",0,IF($J2644="Nso",0,VLOOKUP($A2641,'Class-9'!$B$9:$FL$108,53,0)))</f>
        <v>0</v>
      </c>
      <c r="F2660" s="443">
        <f>IF($J2644="TC",0,IF($J2644="Nso",0,VLOOKUP($A2641,'Class-9'!$B$9:$FL$108,54,0)))</f>
        <v>0</v>
      </c>
      <c r="G2660" s="452">
        <f t="shared" si="264"/>
        <v>0</v>
      </c>
      <c r="H2660" s="453">
        <f>IF($J2644="TC",0,IF($J2644="Nso",0,VLOOKUP($A2641,'Class-9'!$B$9:$FL$108,56,0)))</f>
        <v>0</v>
      </c>
      <c r="I2660" s="443">
        <f>IF($J2644="TC",0,IF($J2644="Nso",0,VLOOKUP($A2641,'Class-9'!$B$9:$FL$108,57,0)))</f>
        <v>0</v>
      </c>
      <c r="J2660" s="452">
        <f t="shared" si="265"/>
        <v>0</v>
      </c>
      <c r="K2660" s="443">
        <f>IF($J2644="TC",0,IF($J2644="Nso",0,VLOOKUP($A2641,'Class-9'!$B$9:$FL$108,59,0)))</f>
        <v>0</v>
      </c>
      <c r="L2660" s="443">
        <f>IF($J2644="Nso",0,VLOOKUP($A2641,'Class-9'!$B$9:$FL$108,60,0))</f>
        <v>0</v>
      </c>
      <c r="M2660" s="452">
        <f t="shared" si="266"/>
        <v>0</v>
      </c>
      <c r="N2660" s="443">
        <f t="shared" si="267"/>
        <v>0</v>
      </c>
      <c r="O2660" s="457" t="str">
        <f>IF($J2644="TC",0,IF($J2644="Nso",0,VLOOKUP($A2641,'Class-9'!$B$9:$FL$108,66,0)))</f>
        <v/>
      </c>
    </row>
    <row r="2661" spans="1:15" ht="48" customHeight="1">
      <c r="A2661" s="1138"/>
      <c r="B2661" s="417" t="s">
        <v>200</v>
      </c>
      <c r="C2661" s="1112" t="str">
        <f>'Class-9'!$BP$3</f>
        <v>MATHEMATICS</v>
      </c>
      <c r="D2661" s="1113"/>
      <c r="E2661" s="443">
        <f>IF($J2644="TC",0,IF($J2644="Nso",0,VLOOKUP($A2641,'Class-9'!$B$9:$FL$108,67,0)))</f>
        <v>0</v>
      </c>
      <c r="F2661" s="443">
        <f>IF($J2644="TC",0,IF($J2644="Nso",0,VLOOKUP($A2641,'Class-9'!$B$9:$FL$108,68,0)))</f>
        <v>0</v>
      </c>
      <c r="G2661" s="452">
        <f t="shared" si="264"/>
        <v>0</v>
      </c>
      <c r="H2661" s="453">
        <f>IF($J2644="TC",0,IF($J2644="Nso",0,VLOOKUP($A2641,'Class-9'!$B$9:$FL$108,70,0)))</f>
        <v>0</v>
      </c>
      <c r="I2661" s="443">
        <f>IF($J2644="TC",0,IF($J2644="Nso",0,VLOOKUP($A2641,'Class-9'!$B$9:$FL$108,71,0)))</f>
        <v>0</v>
      </c>
      <c r="J2661" s="452">
        <f t="shared" si="265"/>
        <v>0</v>
      </c>
      <c r="K2661" s="443">
        <f>IF($J2644="TC",0,IF($J2644="Nso",0,VLOOKUP($A2641,'Class-9'!$B$9:$FL$108,73,0)))</f>
        <v>0</v>
      </c>
      <c r="L2661" s="443">
        <f>IF($J2644="Nso",0,VLOOKUP($A2641,'Class-9'!$B$9:$FL$108,74,0))</f>
        <v>0</v>
      </c>
      <c r="M2661" s="452">
        <f t="shared" si="266"/>
        <v>0</v>
      </c>
      <c r="N2661" s="443">
        <f t="shared" si="267"/>
        <v>0</v>
      </c>
      <c r="O2661" s="457" t="str">
        <f>IF($J2644="TC",0,IF($J2644="Nso",0,VLOOKUP($A2641,'Class-9'!$B$9:$FL$108,80,0)))</f>
        <v/>
      </c>
    </row>
    <row r="2662" spans="1:15" ht="48" customHeight="1">
      <c r="A2662" s="1138"/>
      <c r="B2662" s="417" t="s">
        <v>200</v>
      </c>
      <c r="C2662" s="1114" t="str">
        <f>'Class-9'!$CD$3</f>
        <v>SCIENCE</v>
      </c>
      <c r="D2662" s="1115"/>
      <c r="E2662" s="454">
        <f>IF($J2644="TC",0,IF($J2644="Nso",0,VLOOKUP($A2641,'Class-9'!$B$9:$FL$108,81,0)))</f>
        <v>0</v>
      </c>
      <c r="F2662" s="454">
        <f>IF($J2644="TC",0,IF($J2644="Nso",0,VLOOKUP($A2641,'Class-9'!$B$9:$FL$108,82,0)))</f>
        <v>0</v>
      </c>
      <c r="G2662" s="455">
        <f t="shared" si="264"/>
        <v>0</v>
      </c>
      <c r="H2662" s="456">
        <f>IF($J2644="TC",0,IF($J2644="Nso",0,VLOOKUP($A2641,'Class-9'!$B$9:$FL$108,84,0)))</f>
        <v>0</v>
      </c>
      <c r="I2662" s="454">
        <f>IF($J2644="TC",0,IF($J2644="Nso",0,VLOOKUP($A2641,'Class-9'!$B$9:$FL$108,85,0)))</f>
        <v>0</v>
      </c>
      <c r="J2662" s="455">
        <f t="shared" si="265"/>
        <v>0</v>
      </c>
      <c r="K2662" s="454">
        <f>IF($J2644="TC",0,IF($J2644="Nso",0,VLOOKUP($A2641,'Class-9'!$B$9:$FL$108,87,0)))</f>
        <v>0</v>
      </c>
      <c r="L2662" s="454">
        <f>IF($J2644="Nso",0,VLOOKUP($A2641,'Class-9'!$B$9:$FL$108,88,0))</f>
        <v>0</v>
      </c>
      <c r="M2662" s="455">
        <f t="shared" si="266"/>
        <v>0</v>
      </c>
      <c r="N2662" s="454">
        <f t="shared" si="267"/>
        <v>0</v>
      </c>
      <c r="O2662" s="459" t="str">
        <f>IF($J2644="TC",0,IF($J2644="Nso",0,VLOOKUP($A2641,'Class-9'!$B$9:$FL$108,94,0)))</f>
        <v/>
      </c>
    </row>
    <row r="2663" spans="1:15" ht="48" customHeight="1" thickBot="1">
      <c r="A2663" s="1138"/>
      <c r="B2663" s="417" t="s">
        <v>200</v>
      </c>
      <c r="C2663" s="1114" t="str">
        <f>'Class-9'!$CR$3</f>
        <v>SOCIAL SCIENCE</v>
      </c>
      <c r="D2663" s="1115"/>
      <c r="E2663" s="454">
        <f>IF($J2645="TC",0,IF($J2644="Nso",0,VLOOKUP($A2641,'Class-9'!$B$9:$FL$108,95,0)))</f>
        <v>0</v>
      </c>
      <c r="F2663" s="454">
        <f>IF($J2645="TC",0,IF($J2644="Nso",0,VLOOKUP($A2641,'Class-9'!$B$9:$FL$108,96,0)))</f>
        <v>0</v>
      </c>
      <c r="G2663" s="455">
        <f t="shared" si="264"/>
        <v>0</v>
      </c>
      <c r="H2663" s="456">
        <f>IF($J2645="TC",0,IF($J2644="Nso",0,VLOOKUP($A2641,'Class-9'!$B$9:$FL$108,98,0)))</f>
        <v>0</v>
      </c>
      <c r="I2663" s="454">
        <f>IF($J2645="TC",0,IF($J2644="Nso",0,VLOOKUP($A2641,'Class-9'!$B$9:$FL$108,99,0)))</f>
        <v>0</v>
      </c>
      <c r="J2663" s="455">
        <f t="shared" si="265"/>
        <v>0</v>
      </c>
      <c r="K2663" s="454">
        <f>IF($J2645="TC",0,IF($J2644="Nso",0,VLOOKUP($A2641,'Class-9'!$B$9:$FL$108,101,0)))</f>
        <v>0</v>
      </c>
      <c r="L2663" s="454">
        <f>IF($J2645="Nso",0,VLOOKUP($A2641,'Class-9'!$B$9:$FL$108,102,0))</f>
        <v>0</v>
      </c>
      <c r="M2663" s="455">
        <f t="shared" si="266"/>
        <v>0</v>
      </c>
      <c r="N2663" s="454">
        <f t="shared" si="267"/>
        <v>0</v>
      </c>
      <c r="O2663" s="459" t="str">
        <f>IF($J2645="TC",0,IF($J2644="Nso",0,VLOOKUP($A2641,'Class-9'!$B$9:$FL$108,108,0)))</f>
        <v/>
      </c>
    </row>
    <row r="2664" spans="1:15" ht="33.75" customHeight="1">
      <c r="A2664" s="1138"/>
      <c r="B2664" s="417" t="s">
        <v>200</v>
      </c>
      <c r="C2664" s="1116" t="s">
        <v>89</v>
      </c>
      <c r="D2664" s="1117"/>
      <c r="E2664" s="1118"/>
      <c r="F2664" s="1122" t="s">
        <v>90</v>
      </c>
      <c r="G2664" s="1123"/>
      <c r="H2664" s="1124" t="s">
        <v>91</v>
      </c>
      <c r="I2664" s="1125"/>
      <c r="J2664" s="1126" t="s">
        <v>47</v>
      </c>
      <c r="K2664" s="1127"/>
      <c r="L2664" s="415" t="s">
        <v>111</v>
      </c>
      <c r="M2664" s="1221" t="s">
        <v>45</v>
      </c>
      <c r="N2664" s="1222"/>
      <c r="O2664" s="416" t="s">
        <v>49</v>
      </c>
    </row>
    <row r="2665" spans="1:15" ht="33.75" customHeight="1" thickBot="1">
      <c r="A2665" s="1138"/>
      <c r="B2665" s="417" t="s">
        <v>200</v>
      </c>
      <c r="C2665" s="1119"/>
      <c r="D2665" s="1120"/>
      <c r="E2665" s="1121"/>
      <c r="F2665" s="1130">
        <f>IF($J2644="TC",0,IF($J2644="Nso",0,VLOOKUP($A2641,'Class-9'!$B$9:$FL$108,160,0)))</f>
        <v>0</v>
      </c>
      <c r="G2665" s="1131"/>
      <c r="H2665" s="1130">
        <f>IF($J2644="TC",0,IF($J2644="Nso",0,VLOOKUP($A2641,'Class-9'!$B$9:$FL$108,161,0)))</f>
        <v>0</v>
      </c>
      <c r="I2665" s="1131"/>
      <c r="J2665" s="1132">
        <f>IF($J2644="TC",0,IF($J2644="Nso",0,VLOOKUP($A2641,'Class-9'!$B$9:$FL$108,162,0)))</f>
        <v>0</v>
      </c>
      <c r="K2665" s="1133"/>
      <c r="L2665" s="259" t="str">
        <f>IF($J2644="TC",0,IF($J2644="Nso",0,VLOOKUP($A2641,'Class-9'!$B$9:$FL$108,163,0)))</f>
        <v/>
      </c>
      <c r="M2665" s="1223" t="str">
        <f>IF($J2644="TC","TC",IF($J2644="Nso","NSO",VLOOKUP($A2641,'Class-9'!$B$9:$FL$108,164,0)))</f>
        <v/>
      </c>
      <c r="N2665" s="1224"/>
      <c r="O2665" s="462" t="str">
        <f>IF($J2644="Nso",0,VLOOKUP($A2641,'Class-9'!$B$9:$FL$108,166,0))</f>
        <v/>
      </c>
    </row>
    <row r="2666" spans="1:15" ht="33.75" customHeight="1">
      <c r="A2666" s="1138"/>
      <c r="B2666" s="417" t="s">
        <v>200</v>
      </c>
      <c r="C2666" s="1061" t="s">
        <v>64</v>
      </c>
      <c r="D2666" s="1062"/>
      <c r="E2666" s="1062"/>
      <c r="F2666" s="1062"/>
      <c r="G2666" s="1062"/>
      <c r="H2666" s="1063"/>
      <c r="I2666" s="1064" t="s">
        <v>65</v>
      </c>
      <c r="J2666" s="1065"/>
      <c r="K2666" s="1065"/>
      <c r="L2666" s="460">
        <f>VLOOKUP($A2641,'Class-9'!$B$9:$FL$108,157,0)</f>
        <v>0</v>
      </c>
      <c r="M2666" s="1066" t="s">
        <v>121</v>
      </c>
      <c r="N2666" s="1067"/>
      <c r="O2666" s="1068"/>
    </row>
    <row r="2667" spans="1:15" ht="33.75" customHeight="1" thickBot="1">
      <c r="A2667" s="1138"/>
      <c r="B2667" s="417" t="s">
        <v>200</v>
      </c>
      <c r="C2667" s="1069" t="s">
        <v>60</v>
      </c>
      <c r="D2667" s="1070"/>
      <c r="E2667" s="1070"/>
      <c r="F2667" s="1071" t="s">
        <v>192</v>
      </c>
      <c r="G2667" s="1071"/>
      <c r="H2667" s="260" t="s">
        <v>53</v>
      </c>
      <c r="I2667" s="1072" t="s">
        <v>66</v>
      </c>
      <c r="J2667" s="1073"/>
      <c r="K2667" s="1073"/>
      <c r="L2667" s="461">
        <f>VLOOKUP($A2641,'Class-9'!$B$9:$FL$108,158,0)</f>
        <v>0</v>
      </c>
      <c r="M2667" s="1074" t="str">
        <f>IF($J2644="TC",0,IF($J2644="Nso",0,VLOOKUP($A2641,'Class-9'!$B$9:$FL$108,159,0)))</f>
        <v/>
      </c>
      <c r="N2667" s="1075"/>
      <c r="O2667" s="1076"/>
    </row>
    <row r="2668" spans="1:15" ht="33.75" customHeight="1">
      <c r="A2668" s="1138"/>
      <c r="B2668" s="417" t="s">
        <v>200</v>
      </c>
      <c r="C2668" s="1069"/>
      <c r="D2668" s="1070"/>
      <c r="E2668" s="1070"/>
      <c r="F2668" s="1071"/>
      <c r="G2668" s="1071"/>
      <c r="H2668" s="261" t="s">
        <v>119</v>
      </c>
      <c r="I2668" s="1077" t="s">
        <v>67</v>
      </c>
      <c r="J2668" s="1078"/>
      <c r="K2668" s="1078"/>
      <c r="L2668" s="1079">
        <f>IF($J2644="TC","Transferred",IF($J2644="Nso","NameSeparated",VLOOKUP($A2641,'Class-9'!$B$9:$FL$108,167,0)))</f>
        <v>0</v>
      </c>
      <c r="M2668" s="1079"/>
      <c r="N2668" s="1079"/>
      <c r="O2668" s="1080"/>
    </row>
    <row r="2669" spans="1:15" ht="33.75" customHeight="1">
      <c r="A2669" s="1138"/>
      <c r="B2669" s="417" t="s">
        <v>200</v>
      </c>
      <c r="C2669" s="1081" t="str">
        <f>'Class-9'!$DF$3</f>
        <v>Foundation Of Information Tech.</v>
      </c>
      <c r="D2669" s="1082"/>
      <c r="E2669" s="1083"/>
      <c r="F2669" s="1217" t="str">
        <f>IF($J2644="TC",0,IF($J2644="Nso",0,VLOOKUP($A2641,'Class-9'!$B$9:$GP$108,185,0)))</f>
        <v>0/200</v>
      </c>
      <c r="G2669" s="1217"/>
      <c r="H2669" s="463" t="str">
        <f>IF($J2644="TC",0,IF($J2644="Nso",0,VLOOKUP($A2641,'Class-9'!$B$9:$GP$108,120,0)))</f>
        <v/>
      </c>
      <c r="I2669" s="1085" t="s">
        <v>79</v>
      </c>
      <c r="J2669" s="1086"/>
      <c r="K2669" s="1086"/>
      <c r="L2669" s="1087">
        <f>'Class-9'!$T$2</f>
        <v>44676</v>
      </c>
      <c r="M2669" s="1088"/>
      <c r="N2669" s="1088"/>
      <c r="O2669" s="1089"/>
    </row>
    <row r="2670" spans="1:15" ht="33.75" customHeight="1">
      <c r="A2670" s="1138"/>
      <c r="B2670" s="417" t="s">
        <v>200</v>
      </c>
      <c r="C2670" s="1090" t="str">
        <f>'Class-9'!$DR$3</f>
        <v>Health &amp; Phy. Edu.</v>
      </c>
      <c r="D2670" s="1084"/>
      <c r="E2670" s="1084"/>
      <c r="F2670" s="1207" t="str">
        <f>IF($J2644="TC",0,IF($J2644="Nso",0,VLOOKUP($A2641,'Class-9'!$B$9:$GP$108,189,0)))</f>
        <v>0/200</v>
      </c>
      <c r="G2670" s="1208"/>
      <c r="H2670" s="463" t="str">
        <f>IF($J2644="TC",0,IF($J2644="Nso",0,VLOOKUP($A2641,'Class-9'!$B$9:$GP$108,132,0)))</f>
        <v/>
      </c>
      <c r="I2670" s="1091"/>
      <c r="J2670" s="1092"/>
      <c r="K2670" s="1092"/>
      <c r="L2670" s="1092"/>
      <c r="M2670" s="1092"/>
      <c r="N2670" s="1092"/>
      <c r="O2670" s="1093"/>
    </row>
    <row r="2671" spans="1:15" ht="33.75" customHeight="1">
      <c r="A2671" s="1138"/>
      <c r="B2671" s="417" t="s">
        <v>200</v>
      </c>
      <c r="C2671" s="1028" t="str">
        <f>'Class-9'!$ED$3</f>
        <v>S.U.P.W.</v>
      </c>
      <c r="D2671" s="1029"/>
      <c r="E2671" s="1029"/>
      <c r="F2671" s="1207" t="str">
        <f>IF($J2644="TC",0,IF($J2644="Nso",0,VLOOKUP($A2641,'Class-9'!$B$9:$GP$108,193,0)))</f>
        <v>0/100</v>
      </c>
      <c r="G2671" s="1208"/>
      <c r="H2671" s="463" t="str">
        <f>IF($J2644="TC",0,IF($J2644="Nso",0,VLOOKUP($A2641,'Class-9'!$B$9:$GP$108,138,0)))</f>
        <v/>
      </c>
      <c r="I2671" s="1094"/>
      <c r="J2671" s="1095"/>
      <c r="K2671" s="1095"/>
      <c r="L2671" s="1095"/>
      <c r="M2671" s="1095"/>
      <c r="N2671" s="1095"/>
      <c r="O2671" s="1096"/>
    </row>
    <row r="2672" spans="1:15" ht="33.75" customHeight="1">
      <c r="A2672" s="1138"/>
      <c r="B2672" s="417" t="s">
        <v>200</v>
      </c>
      <c r="C2672" s="1028" t="str">
        <f>'Class-9'!$EJ$3</f>
        <v>ART EDUCATION</v>
      </c>
      <c r="D2672" s="1029"/>
      <c r="E2672" s="1029"/>
      <c r="F2672" s="1207" t="str">
        <f>IF($J2643="TC",0,IF($J2643="Nso",0,VLOOKUP($A2641,'Class-9'!$B$9:$GP$108,197,0)))</f>
        <v>0/100</v>
      </c>
      <c r="G2672" s="1208"/>
      <c r="H2672" s="463" t="str">
        <f>IF($J2643="TC",0,IF($J2643="Nso",0,VLOOKUP($A2641,'Class-9'!$B$9:$GP$108,144,0)))</f>
        <v/>
      </c>
      <c r="I2672" s="1032" t="s">
        <v>92</v>
      </c>
      <c r="J2672" s="1033"/>
      <c r="K2672" s="1033"/>
      <c r="L2672" s="1033"/>
      <c r="M2672" s="1033"/>
      <c r="N2672" s="1033"/>
      <c r="O2672" s="1034"/>
    </row>
    <row r="2673" spans="1:16" ht="33.75" customHeight="1" thickBot="1">
      <c r="A2673" s="1138"/>
      <c r="B2673" s="417" t="s">
        <v>200</v>
      </c>
      <c r="C2673" s="1035" t="str">
        <f>'Class-9'!$EP$3</f>
        <v>H &amp; C RAJ</v>
      </c>
      <c r="D2673" s="1036"/>
      <c r="E2673" s="1036"/>
      <c r="F2673" s="1209" t="str">
        <f>IF($J2644="TC",0,IF($J2644="Nso",0,VLOOKUP($A2641,'Class-9'!$B$9:$GU$108,201,0)))</f>
        <v>0/200</v>
      </c>
      <c r="G2673" s="1210"/>
      <c r="H2673" s="464" t="str">
        <f>IF($J2644="TC",0,IF($J2644="Nso",0,VLOOKUP($A2641,'Class-9'!$B$9:$GU$108,156,0)))</f>
        <v/>
      </c>
      <c r="I2673" s="1032" t="s">
        <v>73</v>
      </c>
      <c r="J2673" s="1033"/>
      <c r="K2673" s="1033"/>
      <c r="L2673" s="1033"/>
      <c r="M2673" s="1033"/>
      <c r="N2673" s="1033"/>
      <c r="O2673" s="1034"/>
    </row>
    <row r="2674" spans="1:16" ht="33.75" customHeight="1">
      <c r="A2674" s="1138"/>
      <c r="B2674" s="417" t="s">
        <v>200</v>
      </c>
      <c r="C2674" s="1046" t="s">
        <v>204</v>
      </c>
      <c r="D2674" s="1047"/>
      <c r="E2674" s="1048"/>
      <c r="F2674" s="1211" t="s">
        <v>205</v>
      </c>
      <c r="G2674" s="1212"/>
      <c r="H2674" s="465" t="s">
        <v>34</v>
      </c>
      <c r="I2674" s="1039" t="s">
        <v>74</v>
      </c>
      <c r="J2674" s="1033"/>
      <c r="K2674" s="1033"/>
      <c r="L2674" s="1033"/>
      <c r="M2674" s="1033"/>
      <c r="N2674" s="1033"/>
      <c r="O2674" s="1034"/>
    </row>
    <row r="2675" spans="1:16" ht="33.75" customHeight="1">
      <c r="A2675" s="1138"/>
      <c r="B2675" s="417" t="s">
        <v>200</v>
      </c>
      <c r="C2675" s="1049"/>
      <c r="D2675" s="1050"/>
      <c r="E2675" s="1051"/>
      <c r="F2675" s="1213" t="s">
        <v>206</v>
      </c>
      <c r="G2675" s="1214"/>
      <c r="H2675" s="466" t="s">
        <v>203</v>
      </c>
      <c r="I2675" s="1040" t="s">
        <v>75</v>
      </c>
      <c r="J2675" s="1041"/>
      <c r="K2675" s="1041"/>
      <c r="L2675" s="1041"/>
      <c r="M2675" s="1041"/>
      <c r="N2675" s="1041"/>
      <c r="O2675" s="1042"/>
    </row>
    <row r="2676" spans="1:16" ht="33.75" customHeight="1">
      <c r="A2676" s="1138"/>
      <c r="B2676" s="417" t="s">
        <v>200</v>
      </c>
      <c r="C2676" s="1049"/>
      <c r="D2676" s="1050"/>
      <c r="E2676" s="1051"/>
      <c r="F2676" s="1213" t="s">
        <v>210</v>
      </c>
      <c r="G2676" s="1214"/>
      <c r="H2676" s="466" t="s">
        <v>68</v>
      </c>
      <c r="I2676" s="1043"/>
      <c r="J2676" s="1044"/>
      <c r="K2676" s="1044"/>
      <c r="L2676" s="1044"/>
      <c r="M2676" s="1044"/>
      <c r="N2676" s="1044"/>
      <c r="O2676" s="1045"/>
    </row>
    <row r="2677" spans="1:16" ht="33.75" customHeight="1">
      <c r="A2677" s="1138"/>
      <c r="B2677" s="417" t="s">
        <v>200</v>
      </c>
      <c r="C2677" s="1049"/>
      <c r="D2677" s="1050"/>
      <c r="E2677" s="1051"/>
      <c r="F2677" s="1213" t="s">
        <v>211</v>
      </c>
      <c r="G2677" s="1214"/>
      <c r="H2677" s="466" t="s">
        <v>69</v>
      </c>
      <c r="I2677" s="1043"/>
      <c r="J2677" s="1044"/>
      <c r="K2677" s="1044"/>
      <c r="L2677" s="1044"/>
      <c r="M2677" s="1044"/>
      <c r="N2677" s="1044"/>
      <c r="O2677" s="1045"/>
    </row>
    <row r="2678" spans="1:16" ht="33.75" customHeight="1">
      <c r="A2678" s="1138"/>
      <c r="B2678" s="417" t="s">
        <v>200</v>
      </c>
      <c r="C2678" s="1049"/>
      <c r="D2678" s="1050"/>
      <c r="E2678" s="1051"/>
      <c r="F2678" s="1213" t="s">
        <v>120</v>
      </c>
      <c r="G2678" s="1214"/>
      <c r="H2678" s="466" t="s">
        <v>71</v>
      </c>
      <c r="I2678" s="1022" t="s">
        <v>93</v>
      </c>
      <c r="J2678" s="1023"/>
      <c r="K2678" s="1023"/>
      <c r="L2678" s="1023"/>
      <c r="M2678" s="1023"/>
      <c r="N2678" s="1023"/>
      <c r="O2678" s="1024"/>
    </row>
    <row r="2679" spans="1:16" ht="33.75" customHeight="1" thickBot="1">
      <c r="A2679" s="1138"/>
      <c r="B2679" s="418" t="s">
        <v>200</v>
      </c>
      <c r="C2679" s="1052"/>
      <c r="D2679" s="1053"/>
      <c r="E2679" s="1054"/>
      <c r="F2679" s="1215" t="s">
        <v>208</v>
      </c>
      <c r="G2679" s="1216"/>
      <c r="H2679" s="467" t="s">
        <v>70</v>
      </c>
      <c r="I2679" s="1025"/>
      <c r="J2679" s="1026"/>
      <c r="K2679" s="1026"/>
      <c r="L2679" s="1026"/>
      <c r="M2679" s="1026"/>
      <c r="N2679" s="1026"/>
      <c r="O2679" s="1027"/>
    </row>
    <row r="2680" spans="1:16" ht="121.5" customHeight="1" thickTop="1">
      <c r="A2680" s="437" t="s">
        <v>191</v>
      </c>
    </row>
    <row r="2681" spans="1:16" ht="24.75" customHeight="1" thickBot="1">
      <c r="A2681" s="471">
        <f>A2641+1</f>
        <v>68</v>
      </c>
      <c r="B2681" s="1137" t="s">
        <v>56</v>
      </c>
      <c r="C2681" s="1137"/>
      <c r="D2681" s="1137"/>
      <c r="E2681" s="1137"/>
      <c r="F2681" s="1137"/>
      <c r="G2681" s="1137"/>
      <c r="H2681" s="1137"/>
      <c r="I2681" s="1137"/>
      <c r="J2681" s="1137"/>
      <c r="K2681" s="1137"/>
      <c r="L2681" s="1137"/>
      <c r="M2681" s="1137"/>
      <c r="N2681" s="1137"/>
      <c r="O2681" s="1137"/>
    </row>
    <row r="2682" spans="1:16" s="430" customFormat="1" ht="66" customHeight="1" thickTop="1">
      <c r="A2682" s="1138"/>
      <c r="B2682" s="1139"/>
      <c r="C2682" s="1140"/>
      <c r="D2682" s="1225" t="str">
        <f>Master!$E$8</f>
        <v>Govt. Sr. Secondary School Raimalwada</v>
      </c>
      <c r="E2682" s="1226"/>
      <c r="F2682" s="1226"/>
      <c r="G2682" s="1226"/>
      <c r="H2682" s="1226"/>
      <c r="I2682" s="1226"/>
      <c r="J2682" s="1226"/>
      <c r="K2682" s="1226"/>
      <c r="L2682" s="1226"/>
      <c r="M2682" s="1226"/>
      <c r="N2682" s="1226"/>
      <c r="O2682" s="1227"/>
    </row>
    <row r="2683" spans="1:16" ht="26.25" customHeight="1" thickBot="1">
      <c r="A2683" s="1138"/>
      <c r="B2683" s="1141"/>
      <c r="C2683" s="1142"/>
      <c r="D2683" s="1146" t="str">
        <f>Master!$E$11</f>
        <v>P.S.-Bapini (Jodhpur)</v>
      </c>
      <c r="E2683" s="1147"/>
      <c r="F2683" s="1147"/>
      <c r="G2683" s="1147"/>
      <c r="H2683" s="1147"/>
      <c r="I2683" s="1147"/>
      <c r="J2683" s="1147"/>
      <c r="K2683" s="1147"/>
      <c r="L2683" s="1147"/>
      <c r="M2683" s="1147"/>
      <c r="N2683" s="1147"/>
      <c r="O2683" s="1148"/>
    </row>
    <row r="2684" spans="1:16" ht="21.75" customHeight="1">
      <c r="A2684" s="1138"/>
      <c r="B2684" s="262"/>
      <c r="C2684" s="1149" t="s">
        <v>183</v>
      </c>
      <c r="D2684" s="1150"/>
      <c r="E2684" s="1150"/>
      <c r="F2684" s="1150"/>
      <c r="G2684" s="1151"/>
      <c r="H2684" s="1158" t="s">
        <v>156</v>
      </c>
      <c r="I2684" s="1158"/>
      <c r="J2684" s="1161">
        <f>VLOOKUP($A2681,'Class-9'!$B$9:$K$108,6)</f>
        <v>0</v>
      </c>
      <c r="K2684" s="1162"/>
      <c r="L2684" s="1167" t="s">
        <v>76</v>
      </c>
      <c r="M2684" s="1168"/>
      <c r="N2684" s="1169" t="str">
        <f>Master!$E$14</f>
        <v>08151106901</v>
      </c>
      <c r="O2684" s="1170"/>
    </row>
    <row r="2685" spans="1:16" ht="21.75" customHeight="1">
      <c r="A2685" s="1138"/>
      <c r="B2685" s="37"/>
      <c r="C2685" s="1152"/>
      <c r="D2685" s="1153"/>
      <c r="E2685" s="1153"/>
      <c r="F2685" s="1153"/>
      <c r="G2685" s="1154"/>
      <c r="H2685" s="1159"/>
      <c r="I2685" s="1159"/>
      <c r="J2685" s="1163"/>
      <c r="K2685" s="1164"/>
      <c r="L2685" s="1171" t="s">
        <v>72</v>
      </c>
      <c r="M2685" s="1172"/>
      <c r="N2685" s="1172"/>
      <c r="O2685" s="1173"/>
      <c r="P2685" s="104" t="s">
        <v>191</v>
      </c>
    </row>
    <row r="2686" spans="1:16" ht="21.75" customHeight="1" thickBot="1">
      <c r="A2686" s="1138"/>
      <c r="B2686" s="37"/>
      <c r="C2686" s="1155"/>
      <c r="D2686" s="1156"/>
      <c r="E2686" s="1156"/>
      <c r="F2686" s="1156"/>
      <c r="G2686" s="1157"/>
      <c r="H2686" s="1160"/>
      <c r="I2686" s="1160"/>
      <c r="J2686" s="1165"/>
      <c r="K2686" s="1166"/>
      <c r="L2686" s="1174" t="s">
        <v>57</v>
      </c>
      <c r="M2686" s="1175"/>
      <c r="N2686" s="1176" t="str">
        <f>Master!$E$6</f>
        <v>2021-22</v>
      </c>
      <c r="O2686" s="1177"/>
    </row>
    <row r="2687" spans="1:16" ht="33.75" customHeight="1">
      <c r="A2687" s="1138"/>
      <c r="B2687" s="417" t="s">
        <v>200</v>
      </c>
      <c r="C2687" s="1228" t="s">
        <v>22</v>
      </c>
      <c r="D2687" s="1229"/>
      <c r="E2687" s="1229"/>
      <c r="F2687" s="1230"/>
      <c r="G2687" s="438" t="s">
        <v>181</v>
      </c>
      <c r="H2687" s="1231">
        <f>VLOOKUP($A2681,'Class-9'!$B$9:$FL$108,4,0)</f>
        <v>0</v>
      </c>
      <c r="I2687" s="1231"/>
      <c r="J2687" s="1231"/>
      <c r="K2687" s="1231"/>
      <c r="L2687" s="1231"/>
      <c r="M2687" s="1231"/>
      <c r="N2687" s="1231"/>
      <c r="O2687" s="1232"/>
    </row>
    <row r="2688" spans="1:16" ht="33.75" customHeight="1">
      <c r="A2688" s="1138"/>
      <c r="B2688" s="417" t="s">
        <v>200</v>
      </c>
      <c r="C2688" s="1233" t="s">
        <v>24</v>
      </c>
      <c r="D2688" s="1234"/>
      <c r="E2688" s="1234"/>
      <c r="F2688" s="1235"/>
      <c r="G2688" s="439" t="s">
        <v>181</v>
      </c>
      <c r="H2688" s="1236">
        <f>VLOOKUP($A2681,'Class-9'!$B$9:$FL$108,7,0)</f>
        <v>0</v>
      </c>
      <c r="I2688" s="1236"/>
      <c r="J2688" s="1236"/>
      <c r="K2688" s="1236"/>
      <c r="L2688" s="1236"/>
      <c r="M2688" s="1236"/>
      <c r="N2688" s="1236"/>
      <c r="O2688" s="1237"/>
    </row>
    <row r="2689" spans="1:15" ht="33.75" customHeight="1">
      <c r="A2689" s="1138"/>
      <c r="B2689" s="417" t="s">
        <v>200</v>
      </c>
      <c r="C2689" s="1233" t="s">
        <v>25</v>
      </c>
      <c r="D2689" s="1234"/>
      <c r="E2689" s="1234"/>
      <c r="F2689" s="1235"/>
      <c r="G2689" s="439" t="s">
        <v>181</v>
      </c>
      <c r="H2689" s="1236">
        <f>VLOOKUP($A2681,'Class-9'!$B$9:$FL$108,8,0)</f>
        <v>0</v>
      </c>
      <c r="I2689" s="1236"/>
      <c r="J2689" s="1236"/>
      <c r="K2689" s="1236"/>
      <c r="L2689" s="1236"/>
      <c r="M2689" s="1236"/>
      <c r="N2689" s="1236"/>
      <c r="O2689" s="1237"/>
    </row>
    <row r="2690" spans="1:15" ht="33.75" customHeight="1">
      <c r="A2690" s="1138"/>
      <c r="B2690" s="417" t="s">
        <v>200</v>
      </c>
      <c r="C2690" s="1233" t="s">
        <v>58</v>
      </c>
      <c r="D2690" s="1234"/>
      <c r="E2690" s="1234"/>
      <c r="F2690" s="1235"/>
      <c r="G2690" s="439" t="s">
        <v>181</v>
      </c>
      <c r="H2690" s="1236">
        <f>VLOOKUP($A2681,'Class-9'!$B$9:$FL$108,9,0)</f>
        <v>0</v>
      </c>
      <c r="I2690" s="1236"/>
      <c r="J2690" s="1236"/>
      <c r="K2690" s="1236"/>
      <c r="L2690" s="1236"/>
      <c r="M2690" s="1236"/>
      <c r="N2690" s="1236"/>
      <c r="O2690" s="1237"/>
    </row>
    <row r="2691" spans="1:15" ht="33.75" customHeight="1">
      <c r="A2691" s="1138"/>
      <c r="B2691" s="417" t="s">
        <v>200</v>
      </c>
      <c r="C2691" s="1233" t="s">
        <v>59</v>
      </c>
      <c r="D2691" s="1234"/>
      <c r="E2691" s="1234"/>
      <c r="F2691" s="1235"/>
      <c r="G2691" s="439" t="s">
        <v>181</v>
      </c>
      <c r="H2691" s="1238" t="str">
        <f>CONCATENATE('Class-9'!$G$4,'Class-9'!$J$4)</f>
        <v>9(A)</v>
      </c>
      <c r="I2691" s="1236"/>
      <c r="J2691" s="1236"/>
      <c r="K2691" s="1236"/>
      <c r="L2691" s="1236"/>
      <c r="M2691" s="1236"/>
      <c r="N2691" s="1236"/>
      <c r="O2691" s="1237"/>
    </row>
    <row r="2692" spans="1:15" ht="33.75" customHeight="1" thickBot="1">
      <c r="A2692" s="1138"/>
      <c r="B2692" s="417" t="s">
        <v>200</v>
      </c>
      <c r="C2692" s="1239" t="s">
        <v>27</v>
      </c>
      <c r="D2692" s="1240"/>
      <c r="E2692" s="1240"/>
      <c r="F2692" s="1241"/>
      <c r="G2692" s="440" t="s">
        <v>181</v>
      </c>
      <c r="H2692" s="1242">
        <f>VLOOKUP($A2681,'Class-9'!$B$9:$FL$108,10,0)</f>
        <v>0</v>
      </c>
      <c r="I2692" s="1242"/>
      <c r="J2692" s="1242"/>
      <c r="K2692" s="1242"/>
      <c r="L2692" s="1242"/>
      <c r="M2692" s="1242"/>
      <c r="N2692" s="1242"/>
      <c r="O2692" s="1243"/>
    </row>
    <row r="2693" spans="1:15" ht="33.75" customHeight="1">
      <c r="A2693" s="1138"/>
      <c r="B2693" s="417" t="s">
        <v>200</v>
      </c>
      <c r="C2693" s="1244" t="s">
        <v>60</v>
      </c>
      <c r="D2693" s="1245"/>
      <c r="E2693" s="1248" t="s">
        <v>81</v>
      </c>
      <c r="F2693" s="1248" t="s">
        <v>82</v>
      </c>
      <c r="G2693" s="1250" t="s">
        <v>32</v>
      </c>
      <c r="H2693" s="1252" t="s">
        <v>61</v>
      </c>
      <c r="I2693" s="1252"/>
      <c r="J2693" s="1253"/>
      <c r="K2693" s="1254" t="s">
        <v>97</v>
      </c>
      <c r="L2693" s="1255"/>
      <c r="M2693" s="1256"/>
      <c r="N2693" s="1248" t="s">
        <v>88</v>
      </c>
      <c r="O2693" s="1218" t="s">
        <v>118</v>
      </c>
    </row>
    <row r="2694" spans="1:15" ht="33.75" customHeight="1">
      <c r="A2694" s="1138"/>
      <c r="B2694" s="417" t="s">
        <v>200</v>
      </c>
      <c r="C2694" s="1246"/>
      <c r="D2694" s="1247"/>
      <c r="E2694" s="1249"/>
      <c r="F2694" s="1249"/>
      <c r="G2694" s="1251"/>
      <c r="H2694" s="468" t="s">
        <v>31</v>
      </c>
      <c r="I2694" s="470" t="s">
        <v>194</v>
      </c>
      <c r="J2694" s="469" t="s">
        <v>32</v>
      </c>
      <c r="K2694" s="468" t="s">
        <v>31</v>
      </c>
      <c r="L2694" s="470" t="s">
        <v>194</v>
      </c>
      <c r="M2694" s="469" t="s">
        <v>32</v>
      </c>
      <c r="N2694" s="1249"/>
      <c r="O2694" s="1219"/>
    </row>
    <row r="2695" spans="1:15" ht="48" customHeight="1" thickBot="1">
      <c r="A2695" s="1138"/>
      <c r="B2695" s="417" t="s">
        <v>200</v>
      </c>
      <c r="C2695" s="1102" t="s">
        <v>62</v>
      </c>
      <c r="D2695" s="1103"/>
      <c r="E2695" s="441">
        <f>'Class-9'!$L$7</f>
        <v>10</v>
      </c>
      <c r="F2695" s="441">
        <f>'Class-9'!$M$7</f>
        <v>10</v>
      </c>
      <c r="G2695" s="442">
        <f>SUM(E2695:F2695)</f>
        <v>20</v>
      </c>
      <c r="H2695" s="441">
        <f>'Class-9'!$O$7</f>
        <v>24</v>
      </c>
      <c r="I2695" s="441">
        <f>'Class-9'!$P$7</f>
        <v>6</v>
      </c>
      <c r="J2695" s="442">
        <f>SUM(H2695:I2695)</f>
        <v>30</v>
      </c>
      <c r="K2695" s="441">
        <f>'Class-9'!$R$7</f>
        <v>40</v>
      </c>
      <c r="L2695" s="441">
        <f>'Class-9'!$S$7</f>
        <v>10</v>
      </c>
      <c r="M2695" s="442">
        <f>SUM(K2695:L2695)</f>
        <v>50</v>
      </c>
      <c r="N2695" s="441">
        <f>SUM(G2695,J2695,M2695)</f>
        <v>100</v>
      </c>
      <c r="O2695" s="1220"/>
    </row>
    <row r="2696" spans="1:15" ht="48" customHeight="1">
      <c r="A2696" s="1138"/>
      <c r="B2696" s="417" t="s">
        <v>200</v>
      </c>
      <c r="C2696" s="1104" t="str">
        <f>'Class-9'!$L$3</f>
        <v>HINDI</v>
      </c>
      <c r="D2696" s="1105"/>
      <c r="E2696" s="443">
        <f>IF($J2684="TC",0,IF($J2684="Nso",0,VLOOKUP($A2681,'Class-9'!$B$9:$FL$108,11,0)))</f>
        <v>0</v>
      </c>
      <c r="F2696" s="443">
        <f>IF($J2684="TC",0,IF($J2684="Nso",0,VLOOKUP($A2681,'Class-9'!$B$9:$FL$108,12,0)))</f>
        <v>0</v>
      </c>
      <c r="G2696" s="444">
        <f t="shared" ref="G2696:G2703" si="268">SUM(E2696:F2696)</f>
        <v>0</v>
      </c>
      <c r="H2696" s="443">
        <f>IF($J2684="TC",0,IF($J2684="Nso",0,VLOOKUP($A2681,'Class-9'!$B$9:$FL$108,14,0)))</f>
        <v>0</v>
      </c>
      <c r="I2696" s="443">
        <f>IF($J2684="TC",0,IF($J2684="Nso",0,VLOOKUP($A2681,'Class-9'!$B$9:$FL$108,15,0)))</f>
        <v>0</v>
      </c>
      <c r="J2696" s="444">
        <f t="shared" ref="J2696:J2703" si="269">SUM(H2696:I2696)</f>
        <v>0</v>
      </c>
      <c r="K2696" s="443">
        <f>IF($J2684="TC",0,IF($J2684="Nso",0,VLOOKUP($A2681,'Class-9'!$B$9:$FL$108,17,0)))</f>
        <v>0</v>
      </c>
      <c r="L2696" s="443">
        <f>IF($J2684="Nso",0,VLOOKUP($A2681,'Class-9'!$B$9:$FL$108,18,0))</f>
        <v>0</v>
      </c>
      <c r="M2696" s="444">
        <f t="shared" ref="M2696:M2703" si="270">SUM(K2696:L2696)</f>
        <v>0</v>
      </c>
      <c r="N2696" s="443">
        <f t="shared" ref="N2696:N2703" si="271">SUM(G2696,J2696,M2696)</f>
        <v>0</v>
      </c>
      <c r="O2696" s="457" t="str">
        <f>IF($J2684="TC",0,IF($J2684="Nso",0,VLOOKUP($A2681,'Class-9'!$B$9:$FL$108,24,0)))</f>
        <v/>
      </c>
    </row>
    <row r="2697" spans="1:15" ht="48" customHeight="1" thickBot="1">
      <c r="A2697" s="1138"/>
      <c r="B2697" s="417" t="s">
        <v>200</v>
      </c>
      <c r="C2697" s="1106" t="str">
        <f>'Class-9'!$Z$3</f>
        <v>ENGLISH</v>
      </c>
      <c r="D2697" s="1107"/>
      <c r="E2697" s="445">
        <f>IF($J2684="TC",0,IF($J2684="Nso",0,VLOOKUP($A2681,'Class-9'!$B$9:$FL$108,25,0)))</f>
        <v>0</v>
      </c>
      <c r="F2697" s="445">
        <f>IF($J2684="TC",0,IF($J2684="Nso",0,VLOOKUP($A2681,'Class-9'!$B$9:$FL$108,26,0)))</f>
        <v>0</v>
      </c>
      <c r="G2697" s="446">
        <f t="shared" si="268"/>
        <v>0</v>
      </c>
      <c r="H2697" s="447">
        <f>IF($J2684="TC",0,IF($J2684="Nso",0,VLOOKUP($A2681,'Class-9'!$B$9:$FL$108,28,0)))</f>
        <v>0</v>
      </c>
      <c r="I2697" s="445">
        <f>IF($J2684="TC",0,IF($J2684="Nso",0,VLOOKUP($A2681,'Class-9'!$B$9:$FL$108,29,0)))</f>
        <v>0</v>
      </c>
      <c r="J2697" s="446">
        <f t="shared" si="269"/>
        <v>0</v>
      </c>
      <c r="K2697" s="445">
        <f>IF($J2684="TC",0,IF($J2684="Nso",0,VLOOKUP($A2681,'Class-9'!$B$9:$FL$108,31,0)))</f>
        <v>0</v>
      </c>
      <c r="L2697" s="445">
        <f>IF($J2684="Nso",0,VLOOKUP($A2681,'Class-9'!$B$9:$FL$108,32,0))</f>
        <v>0</v>
      </c>
      <c r="M2697" s="446">
        <f t="shared" si="270"/>
        <v>0</v>
      </c>
      <c r="N2697" s="445">
        <f t="shared" si="271"/>
        <v>0</v>
      </c>
      <c r="O2697" s="458" t="str">
        <f>IF($J2684="TC",0,IF($J2684="Nso",0,VLOOKUP($A2681,'Class-9'!$B$9:$FL$108,38,0)))</f>
        <v/>
      </c>
    </row>
    <row r="2698" spans="1:15" ht="48" customHeight="1" thickBot="1">
      <c r="A2698" s="1138"/>
      <c r="B2698" s="417" t="s">
        <v>200</v>
      </c>
      <c r="C2698" s="1108" t="s">
        <v>62</v>
      </c>
      <c r="D2698" s="1109"/>
      <c r="E2698" s="448">
        <f>'Class-9'!$AN$7</f>
        <v>20</v>
      </c>
      <c r="F2698" s="448">
        <f>'Class-9'!$AO$7</f>
        <v>20</v>
      </c>
      <c r="G2698" s="449">
        <f t="shared" si="268"/>
        <v>40</v>
      </c>
      <c r="H2698" s="448">
        <f>'Class-9'!$AQ$7</f>
        <v>48</v>
      </c>
      <c r="I2698" s="448">
        <f>'Class-9'!$AR$7</f>
        <v>12</v>
      </c>
      <c r="J2698" s="449">
        <f t="shared" si="269"/>
        <v>60</v>
      </c>
      <c r="K2698" s="448">
        <f>'Class-9'!$AT$7</f>
        <v>80</v>
      </c>
      <c r="L2698" s="448">
        <f>'Class-9'!$AU$7</f>
        <v>20</v>
      </c>
      <c r="M2698" s="449">
        <f t="shared" si="270"/>
        <v>100</v>
      </c>
      <c r="N2698" s="448">
        <f t="shared" si="271"/>
        <v>200</v>
      </c>
      <c r="O2698" s="427" t="s">
        <v>201</v>
      </c>
    </row>
    <row r="2699" spans="1:15" ht="48" customHeight="1">
      <c r="A2699" s="1138"/>
      <c r="B2699" s="417" t="s">
        <v>200</v>
      </c>
      <c r="C2699" s="1110" t="str">
        <f>'Class-9'!$AN$3</f>
        <v>SANSKRIT-I</v>
      </c>
      <c r="D2699" s="1111"/>
      <c r="E2699" s="443">
        <f>IF($J2684="TC",0,IF($J2684="Nso",0,VLOOKUP($A2681,'Class-9'!$B$9:$FL$108,39,0)))</f>
        <v>0</v>
      </c>
      <c r="F2699" s="443">
        <f>IF($J2684="TC",0,IF($J2684="TC",0,IF($J2684="Nso",0,VLOOKUP($A2681,'Class-9'!$B$9:$FL$108,40,0))))</f>
        <v>0</v>
      </c>
      <c r="G2699" s="450">
        <f t="shared" si="268"/>
        <v>0</v>
      </c>
      <c r="H2699" s="451">
        <f>IF($J2684="TC",0,IF($J2684="Nso",0,VLOOKUP($A2681,'Class-9'!$B$9:$FL$108,42,0)))</f>
        <v>0</v>
      </c>
      <c r="I2699" s="443">
        <f>IF($J2684="TC",0,IF($J2684="Nso",0,VLOOKUP($A2681,'Class-9'!$B$9:$FL$108,43,0)))</f>
        <v>0</v>
      </c>
      <c r="J2699" s="450">
        <f t="shared" si="269"/>
        <v>0</v>
      </c>
      <c r="K2699" s="443">
        <f>IF($J2684="TC",0,IF($J2684="Nso",0,VLOOKUP($A2681,'Class-9'!$B$9:$FL$108,45,0)))</f>
        <v>0</v>
      </c>
      <c r="L2699" s="443">
        <f>IF($J2684="Nso",0,VLOOKUP($A2681,'Class-9'!$B$9:$FL$108,46,0))</f>
        <v>0</v>
      </c>
      <c r="M2699" s="450">
        <f t="shared" si="270"/>
        <v>0</v>
      </c>
      <c r="N2699" s="443">
        <f t="shared" si="271"/>
        <v>0</v>
      </c>
      <c r="O2699" s="457" t="str">
        <f>IF($J2684="TC",0,IF($J2684="Nso",0,VLOOKUP($A2681,'Class-9'!$B$9:$FL$108,52,0)))</f>
        <v/>
      </c>
    </row>
    <row r="2700" spans="1:15" ht="48" customHeight="1">
      <c r="A2700" s="1138"/>
      <c r="B2700" s="417" t="s">
        <v>200</v>
      </c>
      <c r="C2700" s="1112" t="str">
        <f>'Class-9'!$BB$3</f>
        <v>SANSKRIT-II</v>
      </c>
      <c r="D2700" s="1113"/>
      <c r="E2700" s="443">
        <f>IF($J2684="TC",0,IF($J2684="Nso",0,VLOOKUP($A2681,'Class-9'!$B$9:$FL$108,53,0)))</f>
        <v>0</v>
      </c>
      <c r="F2700" s="443">
        <f>IF($J2684="TC",0,IF($J2684="Nso",0,VLOOKUP($A2681,'Class-9'!$B$9:$FL$108,54,0)))</f>
        <v>0</v>
      </c>
      <c r="G2700" s="452">
        <f t="shared" si="268"/>
        <v>0</v>
      </c>
      <c r="H2700" s="453">
        <f>IF($J2684="TC",0,IF($J2684="Nso",0,VLOOKUP($A2681,'Class-9'!$B$9:$FL$108,56,0)))</f>
        <v>0</v>
      </c>
      <c r="I2700" s="443">
        <f>IF($J2684="TC",0,IF($J2684="Nso",0,VLOOKUP($A2681,'Class-9'!$B$9:$FL$108,57,0)))</f>
        <v>0</v>
      </c>
      <c r="J2700" s="452">
        <f t="shared" si="269"/>
        <v>0</v>
      </c>
      <c r="K2700" s="443">
        <f>IF($J2684="TC",0,IF($J2684="Nso",0,VLOOKUP($A2681,'Class-9'!$B$9:$FL$108,59,0)))</f>
        <v>0</v>
      </c>
      <c r="L2700" s="443">
        <f>IF($J2684="Nso",0,VLOOKUP($A2681,'Class-9'!$B$9:$FL$108,60,0))</f>
        <v>0</v>
      </c>
      <c r="M2700" s="452">
        <f t="shared" si="270"/>
        <v>0</v>
      </c>
      <c r="N2700" s="443">
        <f t="shared" si="271"/>
        <v>0</v>
      </c>
      <c r="O2700" s="457" t="str">
        <f>IF($J2684="TC",0,IF($J2684="Nso",0,VLOOKUP($A2681,'Class-9'!$B$9:$FL$108,66,0)))</f>
        <v/>
      </c>
    </row>
    <row r="2701" spans="1:15" ht="48" customHeight="1">
      <c r="A2701" s="1138"/>
      <c r="B2701" s="417" t="s">
        <v>200</v>
      </c>
      <c r="C2701" s="1112" t="str">
        <f>'Class-9'!$BP$3</f>
        <v>MATHEMATICS</v>
      </c>
      <c r="D2701" s="1113"/>
      <c r="E2701" s="443">
        <f>IF($J2684="TC",0,IF($J2684="Nso",0,VLOOKUP($A2681,'Class-9'!$B$9:$FL$108,67,0)))</f>
        <v>0</v>
      </c>
      <c r="F2701" s="443">
        <f>IF($J2684="TC",0,IF($J2684="Nso",0,VLOOKUP($A2681,'Class-9'!$B$9:$FL$108,68,0)))</f>
        <v>0</v>
      </c>
      <c r="G2701" s="452">
        <f t="shared" si="268"/>
        <v>0</v>
      </c>
      <c r="H2701" s="453">
        <f>IF($J2684="TC",0,IF($J2684="Nso",0,VLOOKUP($A2681,'Class-9'!$B$9:$FL$108,70,0)))</f>
        <v>0</v>
      </c>
      <c r="I2701" s="443">
        <f>IF($J2684="TC",0,IF($J2684="Nso",0,VLOOKUP($A2681,'Class-9'!$B$9:$FL$108,71,0)))</f>
        <v>0</v>
      </c>
      <c r="J2701" s="452">
        <f t="shared" si="269"/>
        <v>0</v>
      </c>
      <c r="K2701" s="443">
        <f>IF($J2684="TC",0,IF($J2684="Nso",0,VLOOKUP($A2681,'Class-9'!$B$9:$FL$108,73,0)))</f>
        <v>0</v>
      </c>
      <c r="L2701" s="443">
        <f>IF($J2684="Nso",0,VLOOKUP($A2681,'Class-9'!$B$9:$FL$108,74,0))</f>
        <v>0</v>
      </c>
      <c r="M2701" s="452">
        <f t="shared" si="270"/>
        <v>0</v>
      </c>
      <c r="N2701" s="443">
        <f t="shared" si="271"/>
        <v>0</v>
      </c>
      <c r="O2701" s="457" t="str">
        <f>IF($J2684="TC",0,IF($J2684="Nso",0,VLOOKUP($A2681,'Class-9'!$B$9:$FL$108,80,0)))</f>
        <v/>
      </c>
    </row>
    <row r="2702" spans="1:15" ht="48" customHeight="1">
      <c r="A2702" s="1138"/>
      <c r="B2702" s="417" t="s">
        <v>200</v>
      </c>
      <c r="C2702" s="1114" t="str">
        <f>'Class-9'!$CD$3</f>
        <v>SCIENCE</v>
      </c>
      <c r="D2702" s="1115"/>
      <c r="E2702" s="454">
        <f>IF($J2684="TC",0,IF($J2684="Nso",0,VLOOKUP($A2681,'Class-9'!$B$9:$FL$108,81,0)))</f>
        <v>0</v>
      </c>
      <c r="F2702" s="454">
        <f>IF($J2684="TC",0,IF($J2684="Nso",0,VLOOKUP($A2681,'Class-9'!$B$9:$FL$108,82,0)))</f>
        <v>0</v>
      </c>
      <c r="G2702" s="455">
        <f t="shared" si="268"/>
        <v>0</v>
      </c>
      <c r="H2702" s="456">
        <f>IF($J2684="TC",0,IF($J2684="Nso",0,VLOOKUP($A2681,'Class-9'!$B$9:$FL$108,84,0)))</f>
        <v>0</v>
      </c>
      <c r="I2702" s="454">
        <f>IF($J2684="TC",0,IF($J2684="Nso",0,VLOOKUP($A2681,'Class-9'!$B$9:$FL$108,85,0)))</f>
        <v>0</v>
      </c>
      <c r="J2702" s="455">
        <f t="shared" si="269"/>
        <v>0</v>
      </c>
      <c r="K2702" s="454">
        <f>IF($J2684="TC",0,IF($J2684="Nso",0,VLOOKUP($A2681,'Class-9'!$B$9:$FL$108,87,0)))</f>
        <v>0</v>
      </c>
      <c r="L2702" s="454">
        <f>IF($J2684="Nso",0,VLOOKUP($A2681,'Class-9'!$B$9:$FL$108,88,0))</f>
        <v>0</v>
      </c>
      <c r="M2702" s="455">
        <f t="shared" si="270"/>
        <v>0</v>
      </c>
      <c r="N2702" s="454">
        <f t="shared" si="271"/>
        <v>0</v>
      </c>
      <c r="O2702" s="459" t="str">
        <f>IF($J2684="TC",0,IF($J2684="Nso",0,VLOOKUP($A2681,'Class-9'!$B$9:$FL$108,94,0)))</f>
        <v/>
      </c>
    </row>
    <row r="2703" spans="1:15" ht="48" customHeight="1" thickBot="1">
      <c r="A2703" s="1138"/>
      <c r="B2703" s="417" t="s">
        <v>200</v>
      </c>
      <c r="C2703" s="1114" t="str">
        <f>'Class-9'!$CR$3</f>
        <v>SOCIAL SCIENCE</v>
      </c>
      <c r="D2703" s="1115"/>
      <c r="E2703" s="454">
        <f>IF($J2685="TC",0,IF($J2684="Nso",0,VLOOKUP($A2681,'Class-9'!$B$9:$FL$108,95,0)))</f>
        <v>0</v>
      </c>
      <c r="F2703" s="454">
        <f>IF($J2685="TC",0,IF($J2684="Nso",0,VLOOKUP($A2681,'Class-9'!$B$9:$FL$108,96,0)))</f>
        <v>0</v>
      </c>
      <c r="G2703" s="455">
        <f t="shared" si="268"/>
        <v>0</v>
      </c>
      <c r="H2703" s="456">
        <f>IF($J2685="TC",0,IF($J2684="Nso",0,VLOOKUP($A2681,'Class-9'!$B$9:$FL$108,98,0)))</f>
        <v>0</v>
      </c>
      <c r="I2703" s="454">
        <f>IF($J2685="TC",0,IF($J2684="Nso",0,VLOOKUP($A2681,'Class-9'!$B$9:$FL$108,99,0)))</f>
        <v>0</v>
      </c>
      <c r="J2703" s="455">
        <f t="shared" si="269"/>
        <v>0</v>
      </c>
      <c r="K2703" s="454">
        <f>IF($J2685="TC",0,IF($J2684="Nso",0,VLOOKUP($A2681,'Class-9'!$B$9:$FL$108,101,0)))</f>
        <v>0</v>
      </c>
      <c r="L2703" s="454">
        <f>IF($J2685="Nso",0,VLOOKUP($A2681,'Class-9'!$B$9:$FL$108,102,0))</f>
        <v>0</v>
      </c>
      <c r="M2703" s="455">
        <f t="shared" si="270"/>
        <v>0</v>
      </c>
      <c r="N2703" s="454">
        <f t="shared" si="271"/>
        <v>0</v>
      </c>
      <c r="O2703" s="459" t="str">
        <f>IF($J2685="TC",0,IF($J2684="Nso",0,VLOOKUP($A2681,'Class-9'!$B$9:$FL$108,108,0)))</f>
        <v/>
      </c>
    </row>
    <row r="2704" spans="1:15" ht="33.75" customHeight="1">
      <c r="A2704" s="1138"/>
      <c r="B2704" s="417" t="s">
        <v>200</v>
      </c>
      <c r="C2704" s="1116" t="s">
        <v>89</v>
      </c>
      <c r="D2704" s="1117"/>
      <c r="E2704" s="1118"/>
      <c r="F2704" s="1122" t="s">
        <v>90</v>
      </c>
      <c r="G2704" s="1123"/>
      <c r="H2704" s="1124" t="s">
        <v>91</v>
      </c>
      <c r="I2704" s="1125"/>
      <c r="J2704" s="1126" t="s">
        <v>47</v>
      </c>
      <c r="K2704" s="1127"/>
      <c r="L2704" s="415" t="s">
        <v>111</v>
      </c>
      <c r="M2704" s="1221" t="s">
        <v>45</v>
      </c>
      <c r="N2704" s="1222"/>
      <c r="O2704" s="416" t="s">
        <v>49</v>
      </c>
    </row>
    <row r="2705" spans="1:15" ht="33.75" customHeight="1" thickBot="1">
      <c r="A2705" s="1138"/>
      <c r="B2705" s="417" t="s">
        <v>200</v>
      </c>
      <c r="C2705" s="1119"/>
      <c r="D2705" s="1120"/>
      <c r="E2705" s="1121"/>
      <c r="F2705" s="1130">
        <f>IF($J2684="TC",0,IF($J2684="Nso",0,VLOOKUP($A2681,'Class-9'!$B$9:$FL$108,160,0)))</f>
        <v>0</v>
      </c>
      <c r="G2705" s="1131"/>
      <c r="H2705" s="1130">
        <f>IF($J2684="TC",0,IF($J2684="Nso",0,VLOOKUP($A2681,'Class-9'!$B$9:$FL$108,161,0)))</f>
        <v>0</v>
      </c>
      <c r="I2705" s="1131"/>
      <c r="J2705" s="1132">
        <f>IF($J2684="TC",0,IF($J2684="Nso",0,VLOOKUP($A2681,'Class-9'!$B$9:$FL$108,162,0)))</f>
        <v>0</v>
      </c>
      <c r="K2705" s="1133"/>
      <c r="L2705" s="259" t="str">
        <f>IF($J2684="TC",0,IF($J2684="Nso",0,VLOOKUP($A2681,'Class-9'!$B$9:$FL$108,163,0)))</f>
        <v/>
      </c>
      <c r="M2705" s="1223" t="str">
        <f>IF($J2684="TC","TC",IF($J2684="Nso","NSO",VLOOKUP($A2681,'Class-9'!$B$9:$FL$108,164,0)))</f>
        <v/>
      </c>
      <c r="N2705" s="1224"/>
      <c r="O2705" s="462" t="str">
        <f>IF($J2684="Nso",0,VLOOKUP($A2681,'Class-9'!$B$9:$FL$108,166,0))</f>
        <v/>
      </c>
    </row>
    <row r="2706" spans="1:15" ht="33.75" customHeight="1">
      <c r="A2706" s="1138"/>
      <c r="B2706" s="417" t="s">
        <v>200</v>
      </c>
      <c r="C2706" s="1061" t="s">
        <v>64</v>
      </c>
      <c r="D2706" s="1062"/>
      <c r="E2706" s="1062"/>
      <c r="F2706" s="1062"/>
      <c r="G2706" s="1062"/>
      <c r="H2706" s="1063"/>
      <c r="I2706" s="1064" t="s">
        <v>65</v>
      </c>
      <c r="J2706" s="1065"/>
      <c r="K2706" s="1065"/>
      <c r="L2706" s="460">
        <f>VLOOKUP($A2681,'Class-9'!$B$9:$FL$108,157,0)</f>
        <v>0</v>
      </c>
      <c r="M2706" s="1066" t="s">
        <v>121</v>
      </c>
      <c r="N2706" s="1067"/>
      <c r="O2706" s="1068"/>
    </row>
    <row r="2707" spans="1:15" ht="33.75" customHeight="1" thickBot="1">
      <c r="A2707" s="1138"/>
      <c r="B2707" s="417" t="s">
        <v>200</v>
      </c>
      <c r="C2707" s="1069" t="s">
        <v>60</v>
      </c>
      <c r="D2707" s="1070"/>
      <c r="E2707" s="1070"/>
      <c r="F2707" s="1071" t="s">
        <v>192</v>
      </c>
      <c r="G2707" s="1071"/>
      <c r="H2707" s="260" t="s">
        <v>53</v>
      </c>
      <c r="I2707" s="1072" t="s">
        <v>66</v>
      </c>
      <c r="J2707" s="1073"/>
      <c r="K2707" s="1073"/>
      <c r="L2707" s="461">
        <f>VLOOKUP($A2681,'Class-9'!$B$9:$FL$108,158,0)</f>
        <v>0</v>
      </c>
      <c r="M2707" s="1074" t="str">
        <f>IF($J2684="TC",0,IF($J2684="Nso",0,VLOOKUP($A2681,'Class-9'!$B$9:$FL$108,159,0)))</f>
        <v/>
      </c>
      <c r="N2707" s="1075"/>
      <c r="O2707" s="1076"/>
    </row>
    <row r="2708" spans="1:15" ht="33.75" customHeight="1">
      <c r="A2708" s="1138"/>
      <c r="B2708" s="417" t="s">
        <v>200</v>
      </c>
      <c r="C2708" s="1069"/>
      <c r="D2708" s="1070"/>
      <c r="E2708" s="1070"/>
      <c r="F2708" s="1071"/>
      <c r="G2708" s="1071"/>
      <c r="H2708" s="261" t="s">
        <v>119</v>
      </c>
      <c r="I2708" s="1077" t="s">
        <v>67</v>
      </c>
      <c r="J2708" s="1078"/>
      <c r="K2708" s="1078"/>
      <c r="L2708" s="1079">
        <f>IF($J2684="TC","Transferred",IF($J2684="Nso","NameSeparated",VLOOKUP($A2681,'Class-9'!$B$9:$FL$108,167,0)))</f>
        <v>0</v>
      </c>
      <c r="M2708" s="1079"/>
      <c r="N2708" s="1079"/>
      <c r="O2708" s="1080"/>
    </row>
    <row r="2709" spans="1:15" ht="33.75" customHeight="1">
      <c r="A2709" s="1138"/>
      <c r="B2709" s="417" t="s">
        <v>200</v>
      </c>
      <c r="C2709" s="1081" t="str">
        <f>'Class-9'!$DF$3</f>
        <v>Foundation Of Information Tech.</v>
      </c>
      <c r="D2709" s="1082"/>
      <c r="E2709" s="1083"/>
      <c r="F2709" s="1217" t="str">
        <f>IF($J2684="TC",0,IF($J2684="Nso",0,VLOOKUP($A2681,'Class-9'!$B$9:$GP$108,185,0)))</f>
        <v>0/200</v>
      </c>
      <c r="G2709" s="1217"/>
      <c r="H2709" s="463" t="str">
        <f>IF($J2684="TC",0,IF($J2684="Nso",0,VLOOKUP($A2681,'Class-9'!$B$9:$GP$108,120,0)))</f>
        <v/>
      </c>
      <c r="I2709" s="1085" t="s">
        <v>79</v>
      </c>
      <c r="J2709" s="1086"/>
      <c r="K2709" s="1086"/>
      <c r="L2709" s="1087">
        <f>'Class-9'!$T$2</f>
        <v>44676</v>
      </c>
      <c r="M2709" s="1088"/>
      <c r="N2709" s="1088"/>
      <c r="O2709" s="1089"/>
    </row>
    <row r="2710" spans="1:15" ht="33.75" customHeight="1">
      <c r="A2710" s="1138"/>
      <c r="B2710" s="417" t="s">
        <v>200</v>
      </c>
      <c r="C2710" s="1090" t="str">
        <f>'Class-9'!$DR$3</f>
        <v>Health &amp; Phy. Edu.</v>
      </c>
      <c r="D2710" s="1084"/>
      <c r="E2710" s="1084"/>
      <c r="F2710" s="1207" t="str">
        <f>IF($J2684="TC",0,IF($J2684="Nso",0,VLOOKUP($A2681,'Class-9'!$B$9:$GP$108,189,0)))</f>
        <v>0/200</v>
      </c>
      <c r="G2710" s="1208"/>
      <c r="H2710" s="463" t="str">
        <f>IF($J2684="TC",0,IF($J2684="Nso",0,VLOOKUP($A2681,'Class-9'!$B$9:$GP$108,132,0)))</f>
        <v/>
      </c>
      <c r="I2710" s="1091"/>
      <c r="J2710" s="1092"/>
      <c r="K2710" s="1092"/>
      <c r="L2710" s="1092"/>
      <c r="M2710" s="1092"/>
      <c r="N2710" s="1092"/>
      <c r="O2710" s="1093"/>
    </row>
    <row r="2711" spans="1:15" ht="33.75" customHeight="1">
      <c r="A2711" s="1138"/>
      <c r="B2711" s="417" t="s">
        <v>200</v>
      </c>
      <c r="C2711" s="1028" t="str">
        <f>'Class-9'!$ED$3</f>
        <v>S.U.P.W.</v>
      </c>
      <c r="D2711" s="1029"/>
      <c r="E2711" s="1029"/>
      <c r="F2711" s="1207" t="str">
        <f>IF($J2684="TC",0,IF($J2684="Nso",0,VLOOKUP($A2681,'Class-9'!$B$9:$GP$108,193,0)))</f>
        <v>0/100</v>
      </c>
      <c r="G2711" s="1208"/>
      <c r="H2711" s="463" t="str">
        <f>IF($J2684="TC",0,IF($J2684="Nso",0,VLOOKUP($A2681,'Class-9'!$B$9:$GP$108,138,0)))</f>
        <v/>
      </c>
      <c r="I2711" s="1094"/>
      <c r="J2711" s="1095"/>
      <c r="K2711" s="1095"/>
      <c r="L2711" s="1095"/>
      <c r="M2711" s="1095"/>
      <c r="N2711" s="1095"/>
      <c r="O2711" s="1096"/>
    </row>
    <row r="2712" spans="1:15" ht="33.75" customHeight="1">
      <c r="A2712" s="1138"/>
      <c r="B2712" s="417" t="s">
        <v>200</v>
      </c>
      <c r="C2712" s="1028" t="str">
        <f>'Class-9'!$EJ$3</f>
        <v>ART EDUCATION</v>
      </c>
      <c r="D2712" s="1029"/>
      <c r="E2712" s="1029"/>
      <c r="F2712" s="1207" t="str">
        <f>IF($J2683="TC",0,IF($J2683="Nso",0,VLOOKUP($A2681,'Class-9'!$B$9:$GP$108,197,0)))</f>
        <v>0/100</v>
      </c>
      <c r="G2712" s="1208"/>
      <c r="H2712" s="463" t="str">
        <f>IF($J2683="TC",0,IF($J2683="Nso",0,VLOOKUP($A2681,'Class-9'!$B$9:$GP$108,144,0)))</f>
        <v/>
      </c>
      <c r="I2712" s="1032" t="s">
        <v>92</v>
      </c>
      <c r="J2712" s="1033"/>
      <c r="K2712" s="1033"/>
      <c r="L2712" s="1033"/>
      <c r="M2712" s="1033"/>
      <c r="N2712" s="1033"/>
      <c r="O2712" s="1034"/>
    </row>
    <row r="2713" spans="1:15" ht="33.75" customHeight="1" thickBot="1">
      <c r="A2713" s="1138"/>
      <c r="B2713" s="417" t="s">
        <v>200</v>
      </c>
      <c r="C2713" s="1035" t="str">
        <f>'Class-9'!$EP$3</f>
        <v>H &amp; C RAJ</v>
      </c>
      <c r="D2713" s="1036"/>
      <c r="E2713" s="1036"/>
      <c r="F2713" s="1209" t="str">
        <f>IF($J2684="TC",0,IF($J2684="Nso",0,VLOOKUP($A2681,'Class-9'!$B$9:$GU$108,201,0)))</f>
        <v>0/200</v>
      </c>
      <c r="G2713" s="1210"/>
      <c r="H2713" s="464" t="str">
        <f>IF($J2684="TC",0,IF($J2684="Nso",0,VLOOKUP($A2681,'Class-9'!$B$9:$GU$108,156,0)))</f>
        <v/>
      </c>
      <c r="I2713" s="1032" t="s">
        <v>73</v>
      </c>
      <c r="J2713" s="1033"/>
      <c r="K2713" s="1033"/>
      <c r="L2713" s="1033"/>
      <c r="M2713" s="1033"/>
      <c r="N2713" s="1033"/>
      <c r="O2713" s="1034"/>
    </row>
    <row r="2714" spans="1:15" ht="33.75" customHeight="1">
      <c r="A2714" s="1138"/>
      <c r="B2714" s="417" t="s">
        <v>200</v>
      </c>
      <c r="C2714" s="1046" t="s">
        <v>204</v>
      </c>
      <c r="D2714" s="1047"/>
      <c r="E2714" s="1048"/>
      <c r="F2714" s="1211" t="s">
        <v>205</v>
      </c>
      <c r="G2714" s="1212"/>
      <c r="H2714" s="465" t="s">
        <v>34</v>
      </c>
      <c r="I2714" s="1039" t="s">
        <v>74</v>
      </c>
      <c r="J2714" s="1033"/>
      <c r="K2714" s="1033"/>
      <c r="L2714" s="1033"/>
      <c r="M2714" s="1033"/>
      <c r="N2714" s="1033"/>
      <c r="O2714" s="1034"/>
    </row>
    <row r="2715" spans="1:15" ht="33.75" customHeight="1">
      <c r="A2715" s="1138"/>
      <c r="B2715" s="417" t="s">
        <v>200</v>
      </c>
      <c r="C2715" s="1049"/>
      <c r="D2715" s="1050"/>
      <c r="E2715" s="1051"/>
      <c r="F2715" s="1213" t="s">
        <v>206</v>
      </c>
      <c r="G2715" s="1214"/>
      <c r="H2715" s="466" t="s">
        <v>203</v>
      </c>
      <c r="I2715" s="1040" t="s">
        <v>75</v>
      </c>
      <c r="J2715" s="1041"/>
      <c r="K2715" s="1041"/>
      <c r="L2715" s="1041"/>
      <c r="M2715" s="1041"/>
      <c r="N2715" s="1041"/>
      <c r="O2715" s="1042"/>
    </row>
    <row r="2716" spans="1:15" ht="33.75" customHeight="1">
      <c r="A2716" s="1138"/>
      <c r="B2716" s="417" t="s">
        <v>200</v>
      </c>
      <c r="C2716" s="1049"/>
      <c r="D2716" s="1050"/>
      <c r="E2716" s="1051"/>
      <c r="F2716" s="1213" t="s">
        <v>210</v>
      </c>
      <c r="G2716" s="1214"/>
      <c r="H2716" s="466" t="s">
        <v>68</v>
      </c>
      <c r="I2716" s="1043"/>
      <c r="J2716" s="1044"/>
      <c r="K2716" s="1044"/>
      <c r="L2716" s="1044"/>
      <c r="M2716" s="1044"/>
      <c r="N2716" s="1044"/>
      <c r="O2716" s="1045"/>
    </row>
    <row r="2717" spans="1:15" ht="33.75" customHeight="1">
      <c r="A2717" s="1138"/>
      <c r="B2717" s="417" t="s">
        <v>200</v>
      </c>
      <c r="C2717" s="1049"/>
      <c r="D2717" s="1050"/>
      <c r="E2717" s="1051"/>
      <c r="F2717" s="1213" t="s">
        <v>211</v>
      </c>
      <c r="G2717" s="1214"/>
      <c r="H2717" s="466" t="s">
        <v>69</v>
      </c>
      <c r="I2717" s="1043"/>
      <c r="J2717" s="1044"/>
      <c r="K2717" s="1044"/>
      <c r="L2717" s="1044"/>
      <c r="M2717" s="1044"/>
      <c r="N2717" s="1044"/>
      <c r="O2717" s="1045"/>
    </row>
    <row r="2718" spans="1:15" ht="33.75" customHeight="1">
      <c r="A2718" s="1138"/>
      <c r="B2718" s="417" t="s">
        <v>200</v>
      </c>
      <c r="C2718" s="1049"/>
      <c r="D2718" s="1050"/>
      <c r="E2718" s="1051"/>
      <c r="F2718" s="1213" t="s">
        <v>120</v>
      </c>
      <c r="G2718" s="1214"/>
      <c r="H2718" s="466" t="s">
        <v>71</v>
      </c>
      <c r="I2718" s="1022" t="s">
        <v>93</v>
      </c>
      <c r="J2718" s="1023"/>
      <c r="K2718" s="1023"/>
      <c r="L2718" s="1023"/>
      <c r="M2718" s="1023"/>
      <c r="N2718" s="1023"/>
      <c r="O2718" s="1024"/>
    </row>
    <row r="2719" spans="1:15" ht="33.75" customHeight="1" thickBot="1">
      <c r="A2719" s="1138"/>
      <c r="B2719" s="418" t="s">
        <v>200</v>
      </c>
      <c r="C2719" s="1052"/>
      <c r="D2719" s="1053"/>
      <c r="E2719" s="1054"/>
      <c r="F2719" s="1215" t="s">
        <v>208</v>
      </c>
      <c r="G2719" s="1216"/>
      <c r="H2719" s="467" t="s">
        <v>70</v>
      </c>
      <c r="I2719" s="1025"/>
      <c r="J2719" s="1026"/>
      <c r="K2719" s="1026"/>
      <c r="L2719" s="1026"/>
      <c r="M2719" s="1026"/>
      <c r="N2719" s="1026"/>
      <c r="O2719" s="1027"/>
    </row>
    <row r="2720" spans="1:15" ht="121.5" customHeight="1" thickTop="1">
      <c r="A2720" s="437" t="s">
        <v>191</v>
      </c>
    </row>
    <row r="2721" spans="1:16" ht="24.75" customHeight="1" thickBot="1">
      <c r="A2721" s="471">
        <f>A2681+1</f>
        <v>69</v>
      </c>
      <c r="B2721" s="1137" t="s">
        <v>56</v>
      </c>
      <c r="C2721" s="1137"/>
      <c r="D2721" s="1137"/>
      <c r="E2721" s="1137"/>
      <c r="F2721" s="1137"/>
      <c r="G2721" s="1137"/>
      <c r="H2721" s="1137"/>
      <c r="I2721" s="1137"/>
      <c r="J2721" s="1137"/>
      <c r="K2721" s="1137"/>
      <c r="L2721" s="1137"/>
      <c r="M2721" s="1137"/>
      <c r="N2721" s="1137"/>
      <c r="O2721" s="1137"/>
    </row>
    <row r="2722" spans="1:16" s="430" customFormat="1" ht="66" customHeight="1" thickTop="1">
      <c r="A2722" s="1138"/>
      <c r="B2722" s="1139"/>
      <c r="C2722" s="1140"/>
      <c r="D2722" s="1225" t="str">
        <f>Master!$E$8</f>
        <v>Govt. Sr. Secondary School Raimalwada</v>
      </c>
      <c r="E2722" s="1226"/>
      <c r="F2722" s="1226"/>
      <c r="G2722" s="1226"/>
      <c r="H2722" s="1226"/>
      <c r="I2722" s="1226"/>
      <c r="J2722" s="1226"/>
      <c r="K2722" s="1226"/>
      <c r="L2722" s="1226"/>
      <c r="M2722" s="1226"/>
      <c r="N2722" s="1226"/>
      <c r="O2722" s="1227"/>
    </row>
    <row r="2723" spans="1:16" ht="26.25" customHeight="1" thickBot="1">
      <c r="A2723" s="1138"/>
      <c r="B2723" s="1141"/>
      <c r="C2723" s="1142"/>
      <c r="D2723" s="1146" t="str">
        <f>Master!$E$11</f>
        <v>P.S.-Bapini (Jodhpur)</v>
      </c>
      <c r="E2723" s="1147"/>
      <c r="F2723" s="1147"/>
      <c r="G2723" s="1147"/>
      <c r="H2723" s="1147"/>
      <c r="I2723" s="1147"/>
      <c r="J2723" s="1147"/>
      <c r="K2723" s="1147"/>
      <c r="L2723" s="1147"/>
      <c r="M2723" s="1147"/>
      <c r="N2723" s="1147"/>
      <c r="O2723" s="1148"/>
    </row>
    <row r="2724" spans="1:16" ht="21.75" customHeight="1">
      <c r="A2724" s="1138"/>
      <c r="B2724" s="262"/>
      <c r="C2724" s="1149" t="s">
        <v>183</v>
      </c>
      <c r="D2724" s="1150"/>
      <c r="E2724" s="1150"/>
      <c r="F2724" s="1150"/>
      <c r="G2724" s="1151"/>
      <c r="H2724" s="1158" t="s">
        <v>156</v>
      </c>
      <c r="I2724" s="1158"/>
      <c r="J2724" s="1161">
        <f>VLOOKUP($A2721,'Class-9'!$B$9:$K$108,6)</f>
        <v>0</v>
      </c>
      <c r="K2724" s="1162"/>
      <c r="L2724" s="1167" t="s">
        <v>76</v>
      </c>
      <c r="M2724" s="1168"/>
      <c r="N2724" s="1169" t="str">
        <f>Master!$E$14</f>
        <v>08151106901</v>
      </c>
      <c r="O2724" s="1170"/>
    </row>
    <row r="2725" spans="1:16" ht="21.75" customHeight="1">
      <c r="A2725" s="1138"/>
      <c r="B2725" s="37"/>
      <c r="C2725" s="1152"/>
      <c r="D2725" s="1153"/>
      <c r="E2725" s="1153"/>
      <c r="F2725" s="1153"/>
      <c r="G2725" s="1154"/>
      <c r="H2725" s="1159"/>
      <c r="I2725" s="1159"/>
      <c r="J2725" s="1163"/>
      <c r="K2725" s="1164"/>
      <c r="L2725" s="1171" t="s">
        <v>72</v>
      </c>
      <c r="M2725" s="1172"/>
      <c r="N2725" s="1172"/>
      <c r="O2725" s="1173"/>
      <c r="P2725" s="104" t="s">
        <v>191</v>
      </c>
    </row>
    <row r="2726" spans="1:16" ht="21.75" customHeight="1" thickBot="1">
      <c r="A2726" s="1138"/>
      <c r="B2726" s="37"/>
      <c r="C2726" s="1155"/>
      <c r="D2726" s="1156"/>
      <c r="E2726" s="1156"/>
      <c r="F2726" s="1156"/>
      <c r="G2726" s="1157"/>
      <c r="H2726" s="1160"/>
      <c r="I2726" s="1160"/>
      <c r="J2726" s="1165"/>
      <c r="K2726" s="1166"/>
      <c r="L2726" s="1174" t="s">
        <v>57</v>
      </c>
      <c r="M2726" s="1175"/>
      <c r="N2726" s="1176" t="str">
        <f>Master!$E$6</f>
        <v>2021-22</v>
      </c>
      <c r="O2726" s="1177"/>
    </row>
    <row r="2727" spans="1:16" ht="33.75" customHeight="1">
      <c r="A2727" s="1138"/>
      <c r="B2727" s="417" t="s">
        <v>200</v>
      </c>
      <c r="C2727" s="1228" t="s">
        <v>22</v>
      </c>
      <c r="D2727" s="1229"/>
      <c r="E2727" s="1229"/>
      <c r="F2727" s="1230"/>
      <c r="G2727" s="438" t="s">
        <v>181</v>
      </c>
      <c r="H2727" s="1231">
        <f>VLOOKUP($A2721,'Class-9'!$B$9:$FL$108,4,0)</f>
        <v>0</v>
      </c>
      <c r="I2727" s="1231"/>
      <c r="J2727" s="1231"/>
      <c r="K2727" s="1231"/>
      <c r="L2727" s="1231"/>
      <c r="M2727" s="1231"/>
      <c r="N2727" s="1231"/>
      <c r="O2727" s="1232"/>
    </row>
    <row r="2728" spans="1:16" ht="33.75" customHeight="1">
      <c r="A2728" s="1138"/>
      <c r="B2728" s="417" t="s">
        <v>200</v>
      </c>
      <c r="C2728" s="1233" t="s">
        <v>24</v>
      </c>
      <c r="D2728" s="1234"/>
      <c r="E2728" s="1234"/>
      <c r="F2728" s="1235"/>
      <c r="G2728" s="439" t="s">
        <v>181</v>
      </c>
      <c r="H2728" s="1236">
        <f>VLOOKUP($A2721,'Class-9'!$B$9:$FL$108,7,0)</f>
        <v>0</v>
      </c>
      <c r="I2728" s="1236"/>
      <c r="J2728" s="1236"/>
      <c r="K2728" s="1236"/>
      <c r="L2728" s="1236"/>
      <c r="M2728" s="1236"/>
      <c r="N2728" s="1236"/>
      <c r="O2728" s="1237"/>
    </row>
    <row r="2729" spans="1:16" ht="33.75" customHeight="1">
      <c r="A2729" s="1138"/>
      <c r="B2729" s="417" t="s">
        <v>200</v>
      </c>
      <c r="C2729" s="1233" t="s">
        <v>25</v>
      </c>
      <c r="D2729" s="1234"/>
      <c r="E2729" s="1234"/>
      <c r="F2729" s="1235"/>
      <c r="G2729" s="439" t="s">
        <v>181</v>
      </c>
      <c r="H2729" s="1236">
        <f>VLOOKUP($A2721,'Class-9'!$B$9:$FL$108,8,0)</f>
        <v>0</v>
      </c>
      <c r="I2729" s="1236"/>
      <c r="J2729" s="1236"/>
      <c r="K2729" s="1236"/>
      <c r="L2729" s="1236"/>
      <c r="M2729" s="1236"/>
      <c r="N2729" s="1236"/>
      <c r="O2729" s="1237"/>
    </row>
    <row r="2730" spans="1:16" ht="33.75" customHeight="1">
      <c r="A2730" s="1138"/>
      <c r="B2730" s="417" t="s">
        <v>200</v>
      </c>
      <c r="C2730" s="1233" t="s">
        <v>58</v>
      </c>
      <c r="D2730" s="1234"/>
      <c r="E2730" s="1234"/>
      <c r="F2730" s="1235"/>
      <c r="G2730" s="439" t="s">
        <v>181</v>
      </c>
      <c r="H2730" s="1236">
        <f>VLOOKUP($A2721,'Class-9'!$B$9:$FL$108,9,0)</f>
        <v>0</v>
      </c>
      <c r="I2730" s="1236"/>
      <c r="J2730" s="1236"/>
      <c r="K2730" s="1236"/>
      <c r="L2730" s="1236"/>
      <c r="M2730" s="1236"/>
      <c r="N2730" s="1236"/>
      <c r="O2730" s="1237"/>
    </row>
    <row r="2731" spans="1:16" ht="33.75" customHeight="1">
      <c r="A2731" s="1138"/>
      <c r="B2731" s="417" t="s">
        <v>200</v>
      </c>
      <c r="C2731" s="1233" t="s">
        <v>59</v>
      </c>
      <c r="D2731" s="1234"/>
      <c r="E2731" s="1234"/>
      <c r="F2731" s="1235"/>
      <c r="G2731" s="439" t="s">
        <v>181</v>
      </c>
      <c r="H2731" s="1238" t="str">
        <f>CONCATENATE('Class-9'!$G$4,'Class-9'!$J$4)</f>
        <v>9(A)</v>
      </c>
      <c r="I2731" s="1236"/>
      <c r="J2731" s="1236"/>
      <c r="K2731" s="1236"/>
      <c r="L2731" s="1236"/>
      <c r="M2731" s="1236"/>
      <c r="N2731" s="1236"/>
      <c r="O2731" s="1237"/>
    </row>
    <row r="2732" spans="1:16" ht="33.75" customHeight="1" thickBot="1">
      <c r="A2732" s="1138"/>
      <c r="B2732" s="417" t="s">
        <v>200</v>
      </c>
      <c r="C2732" s="1239" t="s">
        <v>27</v>
      </c>
      <c r="D2732" s="1240"/>
      <c r="E2732" s="1240"/>
      <c r="F2732" s="1241"/>
      <c r="G2732" s="440" t="s">
        <v>181</v>
      </c>
      <c r="H2732" s="1242">
        <f>VLOOKUP($A2721,'Class-9'!$B$9:$FL$108,10,0)</f>
        <v>0</v>
      </c>
      <c r="I2732" s="1242"/>
      <c r="J2732" s="1242"/>
      <c r="K2732" s="1242"/>
      <c r="L2732" s="1242"/>
      <c r="M2732" s="1242"/>
      <c r="N2732" s="1242"/>
      <c r="O2732" s="1243"/>
    </row>
    <row r="2733" spans="1:16" ht="33.75" customHeight="1">
      <c r="A2733" s="1138"/>
      <c r="B2733" s="417" t="s">
        <v>200</v>
      </c>
      <c r="C2733" s="1244" t="s">
        <v>60</v>
      </c>
      <c r="D2733" s="1245"/>
      <c r="E2733" s="1248" t="s">
        <v>81</v>
      </c>
      <c r="F2733" s="1248" t="s">
        <v>82</v>
      </c>
      <c r="G2733" s="1250" t="s">
        <v>32</v>
      </c>
      <c r="H2733" s="1252" t="s">
        <v>61</v>
      </c>
      <c r="I2733" s="1252"/>
      <c r="J2733" s="1253"/>
      <c r="K2733" s="1254" t="s">
        <v>97</v>
      </c>
      <c r="L2733" s="1255"/>
      <c r="M2733" s="1256"/>
      <c r="N2733" s="1248" t="s">
        <v>88</v>
      </c>
      <c r="O2733" s="1218" t="s">
        <v>118</v>
      </c>
    </row>
    <row r="2734" spans="1:16" ht="33.75" customHeight="1">
      <c r="A2734" s="1138"/>
      <c r="B2734" s="417" t="s">
        <v>200</v>
      </c>
      <c r="C2734" s="1246"/>
      <c r="D2734" s="1247"/>
      <c r="E2734" s="1249"/>
      <c r="F2734" s="1249"/>
      <c r="G2734" s="1251"/>
      <c r="H2734" s="468" t="s">
        <v>31</v>
      </c>
      <c r="I2734" s="470" t="s">
        <v>194</v>
      </c>
      <c r="J2734" s="469" t="s">
        <v>32</v>
      </c>
      <c r="K2734" s="468" t="s">
        <v>31</v>
      </c>
      <c r="L2734" s="470" t="s">
        <v>194</v>
      </c>
      <c r="M2734" s="469" t="s">
        <v>32</v>
      </c>
      <c r="N2734" s="1249"/>
      <c r="O2734" s="1219"/>
    </row>
    <row r="2735" spans="1:16" ht="48" customHeight="1" thickBot="1">
      <c r="A2735" s="1138"/>
      <c r="B2735" s="417" t="s">
        <v>200</v>
      </c>
      <c r="C2735" s="1102" t="s">
        <v>62</v>
      </c>
      <c r="D2735" s="1103"/>
      <c r="E2735" s="441">
        <f>'Class-9'!$L$7</f>
        <v>10</v>
      </c>
      <c r="F2735" s="441">
        <f>'Class-9'!$M$7</f>
        <v>10</v>
      </c>
      <c r="G2735" s="442">
        <f>SUM(E2735:F2735)</f>
        <v>20</v>
      </c>
      <c r="H2735" s="441">
        <f>'Class-9'!$O$7</f>
        <v>24</v>
      </c>
      <c r="I2735" s="441">
        <f>'Class-9'!$P$7</f>
        <v>6</v>
      </c>
      <c r="J2735" s="442">
        <f>SUM(H2735:I2735)</f>
        <v>30</v>
      </c>
      <c r="K2735" s="441">
        <f>'Class-9'!$R$7</f>
        <v>40</v>
      </c>
      <c r="L2735" s="441">
        <f>'Class-9'!$S$7</f>
        <v>10</v>
      </c>
      <c r="M2735" s="442">
        <f>SUM(K2735:L2735)</f>
        <v>50</v>
      </c>
      <c r="N2735" s="441">
        <f>SUM(G2735,J2735,M2735)</f>
        <v>100</v>
      </c>
      <c r="O2735" s="1220"/>
    </row>
    <row r="2736" spans="1:16" ht="48" customHeight="1">
      <c r="A2736" s="1138"/>
      <c r="B2736" s="417" t="s">
        <v>200</v>
      </c>
      <c r="C2736" s="1104" t="str">
        <f>'Class-9'!$L$3</f>
        <v>HINDI</v>
      </c>
      <c r="D2736" s="1105"/>
      <c r="E2736" s="443">
        <f>IF($J2724="TC",0,IF($J2724="Nso",0,VLOOKUP($A2721,'Class-9'!$B$9:$FL$108,11,0)))</f>
        <v>0</v>
      </c>
      <c r="F2736" s="443">
        <f>IF($J2724="TC",0,IF($J2724="Nso",0,VLOOKUP($A2721,'Class-9'!$B$9:$FL$108,12,0)))</f>
        <v>0</v>
      </c>
      <c r="G2736" s="444">
        <f t="shared" ref="G2736:G2743" si="272">SUM(E2736:F2736)</f>
        <v>0</v>
      </c>
      <c r="H2736" s="443">
        <f>IF($J2724="TC",0,IF($J2724="Nso",0,VLOOKUP($A2721,'Class-9'!$B$9:$FL$108,14,0)))</f>
        <v>0</v>
      </c>
      <c r="I2736" s="443">
        <f>IF($J2724="TC",0,IF($J2724="Nso",0,VLOOKUP($A2721,'Class-9'!$B$9:$FL$108,15,0)))</f>
        <v>0</v>
      </c>
      <c r="J2736" s="444">
        <f t="shared" ref="J2736:J2743" si="273">SUM(H2736:I2736)</f>
        <v>0</v>
      </c>
      <c r="K2736" s="443">
        <f>IF($J2724="TC",0,IF($J2724="Nso",0,VLOOKUP($A2721,'Class-9'!$B$9:$FL$108,17,0)))</f>
        <v>0</v>
      </c>
      <c r="L2736" s="443">
        <f>IF($J2724="Nso",0,VLOOKUP($A2721,'Class-9'!$B$9:$FL$108,18,0))</f>
        <v>0</v>
      </c>
      <c r="M2736" s="444">
        <f t="shared" ref="M2736:M2743" si="274">SUM(K2736:L2736)</f>
        <v>0</v>
      </c>
      <c r="N2736" s="443">
        <f t="shared" ref="N2736:N2743" si="275">SUM(G2736,J2736,M2736)</f>
        <v>0</v>
      </c>
      <c r="O2736" s="457" t="str">
        <f>IF($J2724="TC",0,IF($J2724="Nso",0,VLOOKUP($A2721,'Class-9'!$B$9:$FL$108,24,0)))</f>
        <v/>
      </c>
    </row>
    <row r="2737" spans="1:15" ht="48" customHeight="1" thickBot="1">
      <c r="A2737" s="1138"/>
      <c r="B2737" s="417" t="s">
        <v>200</v>
      </c>
      <c r="C2737" s="1106" t="str">
        <f>'Class-9'!$Z$3</f>
        <v>ENGLISH</v>
      </c>
      <c r="D2737" s="1107"/>
      <c r="E2737" s="445">
        <f>IF($J2724="TC",0,IF($J2724="Nso",0,VLOOKUP($A2721,'Class-9'!$B$9:$FL$108,25,0)))</f>
        <v>0</v>
      </c>
      <c r="F2737" s="445">
        <f>IF($J2724="TC",0,IF($J2724="Nso",0,VLOOKUP($A2721,'Class-9'!$B$9:$FL$108,26,0)))</f>
        <v>0</v>
      </c>
      <c r="G2737" s="446">
        <f t="shared" si="272"/>
        <v>0</v>
      </c>
      <c r="H2737" s="447">
        <f>IF($J2724="TC",0,IF($J2724="Nso",0,VLOOKUP($A2721,'Class-9'!$B$9:$FL$108,28,0)))</f>
        <v>0</v>
      </c>
      <c r="I2737" s="445">
        <f>IF($J2724="TC",0,IF($J2724="Nso",0,VLOOKUP($A2721,'Class-9'!$B$9:$FL$108,29,0)))</f>
        <v>0</v>
      </c>
      <c r="J2737" s="446">
        <f t="shared" si="273"/>
        <v>0</v>
      </c>
      <c r="K2737" s="445">
        <f>IF($J2724="TC",0,IF($J2724="Nso",0,VLOOKUP($A2721,'Class-9'!$B$9:$FL$108,31,0)))</f>
        <v>0</v>
      </c>
      <c r="L2737" s="445">
        <f>IF($J2724="Nso",0,VLOOKUP($A2721,'Class-9'!$B$9:$FL$108,32,0))</f>
        <v>0</v>
      </c>
      <c r="M2737" s="446">
        <f t="shared" si="274"/>
        <v>0</v>
      </c>
      <c r="N2737" s="445">
        <f t="shared" si="275"/>
        <v>0</v>
      </c>
      <c r="O2737" s="458" t="str">
        <f>IF($J2724="TC",0,IF($J2724="Nso",0,VLOOKUP($A2721,'Class-9'!$B$9:$FL$108,38,0)))</f>
        <v/>
      </c>
    </row>
    <row r="2738" spans="1:15" ht="48" customHeight="1" thickBot="1">
      <c r="A2738" s="1138"/>
      <c r="B2738" s="417" t="s">
        <v>200</v>
      </c>
      <c r="C2738" s="1108" t="s">
        <v>62</v>
      </c>
      <c r="D2738" s="1109"/>
      <c r="E2738" s="448">
        <f>'Class-9'!$AN$7</f>
        <v>20</v>
      </c>
      <c r="F2738" s="448">
        <f>'Class-9'!$AO$7</f>
        <v>20</v>
      </c>
      <c r="G2738" s="449">
        <f t="shared" si="272"/>
        <v>40</v>
      </c>
      <c r="H2738" s="448">
        <f>'Class-9'!$AQ$7</f>
        <v>48</v>
      </c>
      <c r="I2738" s="448">
        <f>'Class-9'!$AR$7</f>
        <v>12</v>
      </c>
      <c r="J2738" s="449">
        <f t="shared" si="273"/>
        <v>60</v>
      </c>
      <c r="K2738" s="448">
        <f>'Class-9'!$AT$7</f>
        <v>80</v>
      </c>
      <c r="L2738" s="448">
        <f>'Class-9'!$AU$7</f>
        <v>20</v>
      </c>
      <c r="M2738" s="449">
        <f t="shared" si="274"/>
        <v>100</v>
      </c>
      <c r="N2738" s="448">
        <f t="shared" si="275"/>
        <v>200</v>
      </c>
      <c r="O2738" s="427" t="s">
        <v>201</v>
      </c>
    </row>
    <row r="2739" spans="1:15" ht="48" customHeight="1">
      <c r="A2739" s="1138"/>
      <c r="B2739" s="417" t="s">
        <v>200</v>
      </c>
      <c r="C2739" s="1110" t="str">
        <f>'Class-9'!$AN$3</f>
        <v>SANSKRIT-I</v>
      </c>
      <c r="D2739" s="1111"/>
      <c r="E2739" s="443">
        <f>IF($J2724="TC",0,IF($J2724="Nso",0,VLOOKUP($A2721,'Class-9'!$B$9:$FL$108,39,0)))</f>
        <v>0</v>
      </c>
      <c r="F2739" s="443">
        <f>IF($J2724="TC",0,IF($J2724="TC",0,IF($J2724="Nso",0,VLOOKUP($A2721,'Class-9'!$B$9:$FL$108,40,0))))</f>
        <v>0</v>
      </c>
      <c r="G2739" s="450">
        <f t="shared" si="272"/>
        <v>0</v>
      </c>
      <c r="H2739" s="451">
        <f>IF($J2724="TC",0,IF($J2724="Nso",0,VLOOKUP($A2721,'Class-9'!$B$9:$FL$108,42,0)))</f>
        <v>0</v>
      </c>
      <c r="I2739" s="443">
        <f>IF($J2724="TC",0,IF($J2724="Nso",0,VLOOKUP($A2721,'Class-9'!$B$9:$FL$108,43,0)))</f>
        <v>0</v>
      </c>
      <c r="J2739" s="450">
        <f t="shared" si="273"/>
        <v>0</v>
      </c>
      <c r="K2739" s="443">
        <f>IF($J2724="TC",0,IF($J2724="Nso",0,VLOOKUP($A2721,'Class-9'!$B$9:$FL$108,45,0)))</f>
        <v>0</v>
      </c>
      <c r="L2739" s="443">
        <f>IF($J2724="Nso",0,VLOOKUP($A2721,'Class-9'!$B$9:$FL$108,46,0))</f>
        <v>0</v>
      </c>
      <c r="M2739" s="450">
        <f t="shared" si="274"/>
        <v>0</v>
      </c>
      <c r="N2739" s="443">
        <f t="shared" si="275"/>
        <v>0</v>
      </c>
      <c r="O2739" s="457" t="str">
        <f>IF($J2724="TC",0,IF($J2724="Nso",0,VLOOKUP($A2721,'Class-9'!$B$9:$FL$108,52,0)))</f>
        <v/>
      </c>
    </row>
    <row r="2740" spans="1:15" ht="48" customHeight="1">
      <c r="A2740" s="1138"/>
      <c r="B2740" s="417" t="s">
        <v>200</v>
      </c>
      <c r="C2740" s="1112" t="str">
        <f>'Class-9'!$BB$3</f>
        <v>SANSKRIT-II</v>
      </c>
      <c r="D2740" s="1113"/>
      <c r="E2740" s="443">
        <f>IF($J2724="TC",0,IF($J2724="Nso",0,VLOOKUP($A2721,'Class-9'!$B$9:$FL$108,53,0)))</f>
        <v>0</v>
      </c>
      <c r="F2740" s="443">
        <f>IF($J2724="TC",0,IF($J2724="Nso",0,VLOOKUP($A2721,'Class-9'!$B$9:$FL$108,54,0)))</f>
        <v>0</v>
      </c>
      <c r="G2740" s="452">
        <f t="shared" si="272"/>
        <v>0</v>
      </c>
      <c r="H2740" s="453">
        <f>IF($J2724="TC",0,IF($J2724="Nso",0,VLOOKUP($A2721,'Class-9'!$B$9:$FL$108,56,0)))</f>
        <v>0</v>
      </c>
      <c r="I2740" s="443">
        <f>IF($J2724="TC",0,IF($J2724="Nso",0,VLOOKUP($A2721,'Class-9'!$B$9:$FL$108,57,0)))</f>
        <v>0</v>
      </c>
      <c r="J2740" s="452">
        <f t="shared" si="273"/>
        <v>0</v>
      </c>
      <c r="K2740" s="443">
        <f>IF($J2724="TC",0,IF($J2724="Nso",0,VLOOKUP($A2721,'Class-9'!$B$9:$FL$108,59,0)))</f>
        <v>0</v>
      </c>
      <c r="L2740" s="443">
        <f>IF($J2724="Nso",0,VLOOKUP($A2721,'Class-9'!$B$9:$FL$108,60,0))</f>
        <v>0</v>
      </c>
      <c r="M2740" s="452">
        <f t="shared" si="274"/>
        <v>0</v>
      </c>
      <c r="N2740" s="443">
        <f t="shared" si="275"/>
        <v>0</v>
      </c>
      <c r="O2740" s="457" t="str">
        <f>IF($J2724="TC",0,IF($J2724="Nso",0,VLOOKUP($A2721,'Class-9'!$B$9:$FL$108,66,0)))</f>
        <v/>
      </c>
    </row>
    <row r="2741" spans="1:15" ht="48" customHeight="1">
      <c r="A2741" s="1138"/>
      <c r="B2741" s="417" t="s">
        <v>200</v>
      </c>
      <c r="C2741" s="1112" t="str">
        <f>'Class-9'!$BP$3</f>
        <v>MATHEMATICS</v>
      </c>
      <c r="D2741" s="1113"/>
      <c r="E2741" s="443">
        <f>IF($J2724="TC",0,IF($J2724="Nso",0,VLOOKUP($A2721,'Class-9'!$B$9:$FL$108,67,0)))</f>
        <v>0</v>
      </c>
      <c r="F2741" s="443">
        <f>IF($J2724="TC",0,IF($J2724="Nso",0,VLOOKUP($A2721,'Class-9'!$B$9:$FL$108,68,0)))</f>
        <v>0</v>
      </c>
      <c r="G2741" s="452">
        <f t="shared" si="272"/>
        <v>0</v>
      </c>
      <c r="H2741" s="453">
        <f>IF($J2724="TC",0,IF($J2724="Nso",0,VLOOKUP($A2721,'Class-9'!$B$9:$FL$108,70,0)))</f>
        <v>0</v>
      </c>
      <c r="I2741" s="443">
        <f>IF($J2724="TC",0,IF($J2724="Nso",0,VLOOKUP($A2721,'Class-9'!$B$9:$FL$108,71,0)))</f>
        <v>0</v>
      </c>
      <c r="J2741" s="452">
        <f t="shared" si="273"/>
        <v>0</v>
      </c>
      <c r="K2741" s="443">
        <f>IF($J2724="TC",0,IF($J2724="Nso",0,VLOOKUP($A2721,'Class-9'!$B$9:$FL$108,73,0)))</f>
        <v>0</v>
      </c>
      <c r="L2741" s="443">
        <f>IF($J2724="Nso",0,VLOOKUP($A2721,'Class-9'!$B$9:$FL$108,74,0))</f>
        <v>0</v>
      </c>
      <c r="M2741" s="452">
        <f t="shared" si="274"/>
        <v>0</v>
      </c>
      <c r="N2741" s="443">
        <f t="shared" si="275"/>
        <v>0</v>
      </c>
      <c r="O2741" s="457" t="str">
        <f>IF($J2724="TC",0,IF($J2724="Nso",0,VLOOKUP($A2721,'Class-9'!$B$9:$FL$108,80,0)))</f>
        <v/>
      </c>
    </row>
    <row r="2742" spans="1:15" ht="48" customHeight="1">
      <c r="A2742" s="1138"/>
      <c r="B2742" s="417" t="s">
        <v>200</v>
      </c>
      <c r="C2742" s="1114" t="str">
        <f>'Class-9'!$CD$3</f>
        <v>SCIENCE</v>
      </c>
      <c r="D2742" s="1115"/>
      <c r="E2742" s="454">
        <f>IF($J2724="TC",0,IF($J2724="Nso",0,VLOOKUP($A2721,'Class-9'!$B$9:$FL$108,81,0)))</f>
        <v>0</v>
      </c>
      <c r="F2742" s="454">
        <f>IF($J2724="TC",0,IF($J2724="Nso",0,VLOOKUP($A2721,'Class-9'!$B$9:$FL$108,82,0)))</f>
        <v>0</v>
      </c>
      <c r="G2742" s="455">
        <f t="shared" si="272"/>
        <v>0</v>
      </c>
      <c r="H2742" s="456">
        <f>IF($J2724="TC",0,IF($J2724="Nso",0,VLOOKUP($A2721,'Class-9'!$B$9:$FL$108,84,0)))</f>
        <v>0</v>
      </c>
      <c r="I2742" s="454">
        <f>IF($J2724="TC",0,IF($J2724="Nso",0,VLOOKUP($A2721,'Class-9'!$B$9:$FL$108,85,0)))</f>
        <v>0</v>
      </c>
      <c r="J2742" s="455">
        <f t="shared" si="273"/>
        <v>0</v>
      </c>
      <c r="K2742" s="454">
        <f>IF($J2724="TC",0,IF($J2724="Nso",0,VLOOKUP($A2721,'Class-9'!$B$9:$FL$108,87,0)))</f>
        <v>0</v>
      </c>
      <c r="L2742" s="454">
        <f>IF($J2724="Nso",0,VLOOKUP($A2721,'Class-9'!$B$9:$FL$108,88,0))</f>
        <v>0</v>
      </c>
      <c r="M2742" s="455">
        <f t="shared" si="274"/>
        <v>0</v>
      </c>
      <c r="N2742" s="454">
        <f t="shared" si="275"/>
        <v>0</v>
      </c>
      <c r="O2742" s="459" t="str">
        <f>IF($J2724="TC",0,IF($J2724="Nso",0,VLOOKUP($A2721,'Class-9'!$B$9:$FL$108,94,0)))</f>
        <v/>
      </c>
    </row>
    <row r="2743" spans="1:15" ht="48" customHeight="1" thickBot="1">
      <c r="A2743" s="1138"/>
      <c r="B2743" s="417" t="s">
        <v>200</v>
      </c>
      <c r="C2743" s="1114" t="str">
        <f>'Class-9'!$CR$3</f>
        <v>SOCIAL SCIENCE</v>
      </c>
      <c r="D2743" s="1115"/>
      <c r="E2743" s="454">
        <f>IF($J2725="TC",0,IF($J2724="Nso",0,VLOOKUP($A2721,'Class-9'!$B$9:$FL$108,95,0)))</f>
        <v>0</v>
      </c>
      <c r="F2743" s="454">
        <f>IF($J2725="TC",0,IF($J2724="Nso",0,VLOOKUP($A2721,'Class-9'!$B$9:$FL$108,96,0)))</f>
        <v>0</v>
      </c>
      <c r="G2743" s="455">
        <f t="shared" si="272"/>
        <v>0</v>
      </c>
      <c r="H2743" s="456">
        <f>IF($J2725="TC",0,IF($J2724="Nso",0,VLOOKUP($A2721,'Class-9'!$B$9:$FL$108,98,0)))</f>
        <v>0</v>
      </c>
      <c r="I2743" s="454">
        <f>IF($J2725="TC",0,IF($J2724="Nso",0,VLOOKUP($A2721,'Class-9'!$B$9:$FL$108,99,0)))</f>
        <v>0</v>
      </c>
      <c r="J2743" s="455">
        <f t="shared" si="273"/>
        <v>0</v>
      </c>
      <c r="K2743" s="454">
        <f>IF($J2725="TC",0,IF($J2724="Nso",0,VLOOKUP($A2721,'Class-9'!$B$9:$FL$108,101,0)))</f>
        <v>0</v>
      </c>
      <c r="L2743" s="454">
        <f>IF($J2725="Nso",0,VLOOKUP($A2721,'Class-9'!$B$9:$FL$108,102,0))</f>
        <v>0</v>
      </c>
      <c r="M2743" s="455">
        <f t="shared" si="274"/>
        <v>0</v>
      </c>
      <c r="N2743" s="454">
        <f t="shared" si="275"/>
        <v>0</v>
      </c>
      <c r="O2743" s="459" t="str">
        <f>IF($J2725="TC",0,IF($J2724="Nso",0,VLOOKUP($A2721,'Class-9'!$B$9:$FL$108,108,0)))</f>
        <v/>
      </c>
    </row>
    <row r="2744" spans="1:15" ht="33.75" customHeight="1">
      <c r="A2744" s="1138"/>
      <c r="B2744" s="417" t="s">
        <v>200</v>
      </c>
      <c r="C2744" s="1116" t="s">
        <v>89</v>
      </c>
      <c r="D2744" s="1117"/>
      <c r="E2744" s="1118"/>
      <c r="F2744" s="1122" t="s">
        <v>90</v>
      </c>
      <c r="G2744" s="1123"/>
      <c r="H2744" s="1124" t="s">
        <v>91</v>
      </c>
      <c r="I2744" s="1125"/>
      <c r="J2744" s="1126" t="s">
        <v>47</v>
      </c>
      <c r="K2744" s="1127"/>
      <c r="L2744" s="415" t="s">
        <v>111</v>
      </c>
      <c r="M2744" s="1221" t="s">
        <v>45</v>
      </c>
      <c r="N2744" s="1222"/>
      <c r="O2744" s="416" t="s">
        <v>49</v>
      </c>
    </row>
    <row r="2745" spans="1:15" ht="33.75" customHeight="1" thickBot="1">
      <c r="A2745" s="1138"/>
      <c r="B2745" s="417" t="s">
        <v>200</v>
      </c>
      <c r="C2745" s="1119"/>
      <c r="D2745" s="1120"/>
      <c r="E2745" s="1121"/>
      <c r="F2745" s="1130">
        <f>IF($J2724="TC",0,IF($J2724="Nso",0,VLOOKUP($A2721,'Class-9'!$B$9:$FL$108,160,0)))</f>
        <v>0</v>
      </c>
      <c r="G2745" s="1131"/>
      <c r="H2745" s="1130">
        <f>IF($J2724="TC",0,IF($J2724="Nso",0,VLOOKUP($A2721,'Class-9'!$B$9:$FL$108,161,0)))</f>
        <v>0</v>
      </c>
      <c r="I2745" s="1131"/>
      <c r="J2745" s="1132">
        <f>IF($J2724="TC",0,IF($J2724="Nso",0,VLOOKUP($A2721,'Class-9'!$B$9:$FL$108,162,0)))</f>
        <v>0</v>
      </c>
      <c r="K2745" s="1133"/>
      <c r="L2745" s="259" t="str">
        <f>IF($J2724="TC",0,IF($J2724="Nso",0,VLOOKUP($A2721,'Class-9'!$B$9:$FL$108,163,0)))</f>
        <v/>
      </c>
      <c r="M2745" s="1223" t="str">
        <f>IF($J2724="TC","TC",IF($J2724="Nso","NSO",VLOOKUP($A2721,'Class-9'!$B$9:$FL$108,164,0)))</f>
        <v/>
      </c>
      <c r="N2745" s="1224"/>
      <c r="O2745" s="462" t="str">
        <f>IF($J2724="Nso",0,VLOOKUP($A2721,'Class-9'!$B$9:$FL$108,166,0))</f>
        <v/>
      </c>
    </row>
    <row r="2746" spans="1:15" ht="33.75" customHeight="1">
      <c r="A2746" s="1138"/>
      <c r="B2746" s="417" t="s">
        <v>200</v>
      </c>
      <c r="C2746" s="1061" t="s">
        <v>64</v>
      </c>
      <c r="D2746" s="1062"/>
      <c r="E2746" s="1062"/>
      <c r="F2746" s="1062"/>
      <c r="G2746" s="1062"/>
      <c r="H2746" s="1063"/>
      <c r="I2746" s="1064" t="s">
        <v>65</v>
      </c>
      <c r="J2746" s="1065"/>
      <c r="K2746" s="1065"/>
      <c r="L2746" s="460">
        <f>VLOOKUP($A2721,'Class-9'!$B$9:$FL$108,157,0)</f>
        <v>0</v>
      </c>
      <c r="M2746" s="1066" t="s">
        <v>121</v>
      </c>
      <c r="N2746" s="1067"/>
      <c r="O2746" s="1068"/>
    </row>
    <row r="2747" spans="1:15" ht="33.75" customHeight="1" thickBot="1">
      <c r="A2747" s="1138"/>
      <c r="B2747" s="417" t="s">
        <v>200</v>
      </c>
      <c r="C2747" s="1069" t="s">
        <v>60</v>
      </c>
      <c r="D2747" s="1070"/>
      <c r="E2747" s="1070"/>
      <c r="F2747" s="1071" t="s">
        <v>192</v>
      </c>
      <c r="G2747" s="1071"/>
      <c r="H2747" s="260" t="s">
        <v>53</v>
      </c>
      <c r="I2747" s="1072" t="s">
        <v>66</v>
      </c>
      <c r="J2747" s="1073"/>
      <c r="K2747" s="1073"/>
      <c r="L2747" s="461">
        <f>VLOOKUP($A2721,'Class-9'!$B$9:$FL$108,158,0)</f>
        <v>0</v>
      </c>
      <c r="M2747" s="1074" t="str">
        <f>IF($J2724="TC",0,IF($J2724="Nso",0,VLOOKUP($A2721,'Class-9'!$B$9:$FL$108,159,0)))</f>
        <v/>
      </c>
      <c r="N2747" s="1075"/>
      <c r="O2747" s="1076"/>
    </row>
    <row r="2748" spans="1:15" ht="33.75" customHeight="1">
      <c r="A2748" s="1138"/>
      <c r="B2748" s="417" t="s">
        <v>200</v>
      </c>
      <c r="C2748" s="1069"/>
      <c r="D2748" s="1070"/>
      <c r="E2748" s="1070"/>
      <c r="F2748" s="1071"/>
      <c r="G2748" s="1071"/>
      <c r="H2748" s="261" t="s">
        <v>119</v>
      </c>
      <c r="I2748" s="1077" t="s">
        <v>67</v>
      </c>
      <c r="J2748" s="1078"/>
      <c r="K2748" s="1078"/>
      <c r="L2748" s="1079">
        <f>IF($J2724="TC","Transferred",IF($J2724="Nso","NameSeparated",VLOOKUP($A2721,'Class-9'!$B$9:$FL$108,167,0)))</f>
        <v>0</v>
      </c>
      <c r="M2748" s="1079"/>
      <c r="N2748" s="1079"/>
      <c r="O2748" s="1080"/>
    </row>
    <row r="2749" spans="1:15" ht="33.75" customHeight="1">
      <c r="A2749" s="1138"/>
      <c r="B2749" s="417" t="s">
        <v>200</v>
      </c>
      <c r="C2749" s="1081" t="str">
        <f>'Class-9'!$DF$3</f>
        <v>Foundation Of Information Tech.</v>
      </c>
      <c r="D2749" s="1082"/>
      <c r="E2749" s="1083"/>
      <c r="F2749" s="1217" t="str">
        <f>IF($J2724="TC",0,IF($J2724="Nso",0,VLOOKUP($A2721,'Class-9'!$B$9:$GP$108,185,0)))</f>
        <v>0/200</v>
      </c>
      <c r="G2749" s="1217"/>
      <c r="H2749" s="463" t="str">
        <f>IF($J2724="TC",0,IF($J2724="Nso",0,VLOOKUP($A2721,'Class-9'!$B$9:$GP$108,120,0)))</f>
        <v/>
      </c>
      <c r="I2749" s="1085" t="s">
        <v>79</v>
      </c>
      <c r="J2749" s="1086"/>
      <c r="K2749" s="1086"/>
      <c r="L2749" s="1087">
        <f>'Class-9'!$T$2</f>
        <v>44676</v>
      </c>
      <c r="M2749" s="1088"/>
      <c r="N2749" s="1088"/>
      <c r="O2749" s="1089"/>
    </row>
    <row r="2750" spans="1:15" ht="33.75" customHeight="1">
      <c r="A2750" s="1138"/>
      <c r="B2750" s="417" t="s">
        <v>200</v>
      </c>
      <c r="C2750" s="1090" t="str">
        <f>'Class-9'!$DR$3</f>
        <v>Health &amp; Phy. Edu.</v>
      </c>
      <c r="D2750" s="1084"/>
      <c r="E2750" s="1084"/>
      <c r="F2750" s="1207" t="str">
        <f>IF($J2724="TC",0,IF($J2724="Nso",0,VLOOKUP($A2721,'Class-9'!$B$9:$GP$108,189,0)))</f>
        <v>0/200</v>
      </c>
      <c r="G2750" s="1208"/>
      <c r="H2750" s="463" t="str">
        <f>IF($J2724="TC",0,IF($J2724="Nso",0,VLOOKUP($A2721,'Class-9'!$B$9:$GP$108,132,0)))</f>
        <v/>
      </c>
      <c r="I2750" s="1091"/>
      <c r="J2750" s="1092"/>
      <c r="K2750" s="1092"/>
      <c r="L2750" s="1092"/>
      <c r="M2750" s="1092"/>
      <c r="N2750" s="1092"/>
      <c r="O2750" s="1093"/>
    </row>
    <row r="2751" spans="1:15" ht="33.75" customHeight="1">
      <c r="A2751" s="1138"/>
      <c r="B2751" s="417" t="s">
        <v>200</v>
      </c>
      <c r="C2751" s="1028" t="str">
        <f>'Class-9'!$ED$3</f>
        <v>S.U.P.W.</v>
      </c>
      <c r="D2751" s="1029"/>
      <c r="E2751" s="1029"/>
      <c r="F2751" s="1207" t="str">
        <f>IF($J2724="TC",0,IF($J2724="Nso",0,VLOOKUP($A2721,'Class-9'!$B$9:$GP$108,193,0)))</f>
        <v>0/100</v>
      </c>
      <c r="G2751" s="1208"/>
      <c r="H2751" s="463" t="str">
        <f>IF($J2724="TC",0,IF($J2724="Nso",0,VLOOKUP($A2721,'Class-9'!$B$9:$GP$108,138,0)))</f>
        <v/>
      </c>
      <c r="I2751" s="1094"/>
      <c r="J2751" s="1095"/>
      <c r="K2751" s="1095"/>
      <c r="L2751" s="1095"/>
      <c r="M2751" s="1095"/>
      <c r="N2751" s="1095"/>
      <c r="O2751" s="1096"/>
    </row>
    <row r="2752" spans="1:15" ht="33.75" customHeight="1">
      <c r="A2752" s="1138"/>
      <c r="B2752" s="417" t="s">
        <v>200</v>
      </c>
      <c r="C2752" s="1028" t="str">
        <f>'Class-9'!$EJ$3</f>
        <v>ART EDUCATION</v>
      </c>
      <c r="D2752" s="1029"/>
      <c r="E2752" s="1029"/>
      <c r="F2752" s="1207" t="str">
        <f>IF($J2723="TC",0,IF($J2723="Nso",0,VLOOKUP($A2721,'Class-9'!$B$9:$GP$108,197,0)))</f>
        <v>0/100</v>
      </c>
      <c r="G2752" s="1208"/>
      <c r="H2752" s="463" t="str">
        <f>IF($J2723="TC",0,IF($J2723="Nso",0,VLOOKUP($A2721,'Class-9'!$B$9:$GP$108,144,0)))</f>
        <v/>
      </c>
      <c r="I2752" s="1032" t="s">
        <v>92</v>
      </c>
      <c r="J2752" s="1033"/>
      <c r="K2752" s="1033"/>
      <c r="L2752" s="1033"/>
      <c r="M2752" s="1033"/>
      <c r="N2752" s="1033"/>
      <c r="O2752" s="1034"/>
    </row>
    <row r="2753" spans="1:16" ht="33.75" customHeight="1" thickBot="1">
      <c r="A2753" s="1138"/>
      <c r="B2753" s="417" t="s">
        <v>200</v>
      </c>
      <c r="C2753" s="1035" t="str">
        <f>'Class-9'!$EP$3</f>
        <v>H &amp; C RAJ</v>
      </c>
      <c r="D2753" s="1036"/>
      <c r="E2753" s="1036"/>
      <c r="F2753" s="1209" t="str">
        <f>IF($J2724="TC",0,IF($J2724="Nso",0,VLOOKUP($A2721,'Class-9'!$B$9:$GU$108,201,0)))</f>
        <v>0/200</v>
      </c>
      <c r="G2753" s="1210"/>
      <c r="H2753" s="464" t="str">
        <f>IF($J2724="TC",0,IF($J2724="Nso",0,VLOOKUP($A2721,'Class-9'!$B$9:$GU$108,156,0)))</f>
        <v/>
      </c>
      <c r="I2753" s="1032" t="s">
        <v>73</v>
      </c>
      <c r="J2753" s="1033"/>
      <c r="K2753" s="1033"/>
      <c r="L2753" s="1033"/>
      <c r="M2753" s="1033"/>
      <c r="N2753" s="1033"/>
      <c r="O2753" s="1034"/>
    </row>
    <row r="2754" spans="1:16" ht="33.75" customHeight="1">
      <c r="A2754" s="1138"/>
      <c r="B2754" s="417" t="s">
        <v>200</v>
      </c>
      <c r="C2754" s="1046" t="s">
        <v>204</v>
      </c>
      <c r="D2754" s="1047"/>
      <c r="E2754" s="1048"/>
      <c r="F2754" s="1211" t="s">
        <v>205</v>
      </c>
      <c r="G2754" s="1212"/>
      <c r="H2754" s="465" t="s">
        <v>34</v>
      </c>
      <c r="I2754" s="1039" t="s">
        <v>74</v>
      </c>
      <c r="J2754" s="1033"/>
      <c r="K2754" s="1033"/>
      <c r="L2754" s="1033"/>
      <c r="M2754" s="1033"/>
      <c r="N2754" s="1033"/>
      <c r="O2754" s="1034"/>
    </row>
    <row r="2755" spans="1:16" ht="33.75" customHeight="1">
      <c r="A2755" s="1138"/>
      <c r="B2755" s="417" t="s">
        <v>200</v>
      </c>
      <c r="C2755" s="1049"/>
      <c r="D2755" s="1050"/>
      <c r="E2755" s="1051"/>
      <c r="F2755" s="1213" t="s">
        <v>206</v>
      </c>
      <c r="G2755" s="1214"/>
      <c r="H2755" s="466" t="s">
        <v>203</v>
      </c>
      <c r="I2755" s="1040" t="s">
        <v>75</v>
      </c>
      <c r="J2755" s="1041"/>
      <c r="K2755" s="1041"/>
      <c r="L2755" s="1041"/>
      <c r="M2755" s="1041"/>
      <c r="N2755" s="1041"/>
      <c r="O2755" s="1042"/>
    </row>
    <row r="2756" spans="1:16" ht="33.75" customHeight="1">
      <c r="A2756" s="1138"/>
      <c r="B2756" s="417" t="s">
        <v>200</v>
      </c>
      <c r="C2756" s="1049"/>
      <c r="D2756" s="1050"/>
      <c r="E2756" s="1051"/>
      <c r="F2756" s="1213" t="s">
        <v>210</v>
      </c>
      <c r="G2756" s="1214"/>
      <c r="H2756" s="466" t="s">
        <v>68</v>
      </c>
      <c r="I2756" s="1043"/>
      <c r="J2756" s="1044"/>
      <c r="K2756" s="1044"/>
      <c r="L2756" s="1044"/>
      <c r="M2756" s="1044"/>
      <c r="N2756" s="1044"/>
      <c r="O2756" s="1045"/>
    </row>
    <row r="2757" spans="1:16" ht="33.75" customHeight="1">
      <c r="A2757" s="1138"/>
      <c r="B2757" s="417" t="s">
        <v>200</v>
      </c>
      <c r="C2757" s="1049"/>
      <c r="D2757" s="1050"/>
      <c r="E2757" s="1051"/>
      <c r="F2757" s="1213" t="s">
        <v>211</v>
      </c>
      <c r="G2757" s="1214"/>
      <c r="H2757" s="466" t="s">
        <v>69</v>
      </c>
      <c r="I2757" s="1043"/>
      <c r="J2757" s="1044"/>
      <c r="K2757" s="1044"/>
      <c r="L2757" s="1044"/>
      <c r="M2757" s="1044"/>
      <c r="N2757" s="1044"/>
      <c r="O2757" s="1045"/>
    </row>
    <row r="2758" spans="1:16" ht="33.75" customHeight="1">
      <c r="A2758" s="1138"/>
      <c r="B2758" s="417" t="s">
        <v>200</v>
      </c>
      <c r="C2758" s="1049"/>
      <c r="D2758" s="1050"/>
      <c r="E2758" s="1051"/>
      <c r="F2758" s="1213" t="s">
        <v>120</v>
      </c>
      <c r="G2758" s="1214"/>
      <c r="H2758" s="466" t="s">
        <v>71</v>
      </c>
      <c r="I2758" s="1022" t="s">
        <v>93</v>
      </c>
      <c r="J2758" s="1023"/>
      <c r="K2758" s="1023"/>
      <c r="L2758" s="1023"/>
      <c r="M2758" s="1023"/>
      <c r="N2758" s="1023"/>
      <c r="O2758" s="1024"/>
    </row>
    <row r="2759" spans="1:16" ht="33.75" customHeight="1" thickBot="1">
      <c r="A2759" s="1138"/>
      <c r="B2759" s="418" t="s">
        <v>200</v>
      </c>
      <c r="C2759" s="1052"/>
      <c r="D2759" s="1053"/>
      <c r="E2759" s="1054"/>
      <c r="F2759" s="1215" t="s">
        <v>208</v>
      </c>
      <c r="G2759" s="1216"/>
      <c r="H2759" s="467" t="s">
        <v>70</v>
      </c>
      <c r="I2759" s="1025"/>
      <c r="J2759" s="1026"/>
      <c r="K2759" s="1026"/>
      <c r="L2759" s="1026"/>
      <c r="M2759" s="1026"/>
      <c r="N2759" s="1026"/>
      <c r="O2759" s="1027"/>
    </row>
    <row r="2760" spans="1:16" ht="24.75" customHeight="1" thickTop="1" thickBot="1">
      <c r="A2760" s="471">
        <f>A2721+1</f>
        <v>70</v>
      </c>
      <c r="B2760" s="1137" t="s">
        <v>56</v>
      </c>
      <c r="C2760" s="1137"/>
      <c r="D2760" s="1137"/>
      <c r="E2760" s="1137"/>
      <c r="F2760" s="1137"/>
      <c r="G2760" s="1137"/>
      <c r="H2760" s="1137"/>
      <c r="I2760" s="1137"/>
      <c r="J2760" s="1137"/>
      <c r="K2760" s="1137"/>
      <c r="L2760" s="1137"/>
      <c r="M2760" s="1137"/>
      <c r="N2760" s="1137"/>
      <c r="O2760" s="1137"/>
    </row>
    <row r="2761" spans="1:16" s="430" customFormat="1" ht="66" customHeight="1" thickTop="1">
      <c r="A2761" s="1138"/>
      <c r="B2761" s="1139"/>
      <c r="C2761" s="1140"/>
      <c r="D2761" s="1225" t="str">
        <f>Master!$E$8</f>
        <v>Govt. Sr. Secondary School Raimalwada</v>
      </c>
      <c r="E2761" s="1226"/>
      <c r="F2761" s="1226"/>
      <c r="G2761" s="1226"/>
      <c r="H2761" s="1226"/>
      <c r="I2761" s="1226"/>
      <c r="J2761" s="1226"/>
      <c r="K2761" s="1226"/>
      <c r="L2761" s="1226"/>
      <c r="M2761" s="1226"/>
      <c r="N2761" s="1226"/>
      <c r="O2761" s="1227"/>
    </row>
    <row r="2762" spans="1:16" ht="26.25" customHeight="1" thickBot="1">
      <c r="A2762" s="1138"/>
      <c r="B2762" s="1141"/>
      <c r="C2762" s="1142"/>
      <c r="D2762" s="1146" t="str">
        <f>Master!$E$11</f>
        <v>P.S.-Bapini (Jodhpur)</v>
      </c>
      <c r="E2762" s="1147"/>
      <c r="F2762" s="1147"/>
      <c r="G2762" s="1147"/>
      <c r="H2762" s="1147"/>
      <c r="I2762" s="1147"/>
      <c r="J2762" s="1147"/>
      <c r="K2762" s="1147"/>
      <c r="L2762" s="1147"/>
      <c r="M2762" s="1147"/>
      <c r="N2762" s="1147"/>
      <c r="O2762" s="1148"/>
    </row>
    <row r="2763" spans="1:16" ht="21.75" customHeight="1">
      <c r="A2763" s="1138"/>
      <c r="B2763" s="262"/>
      <c r="C2763" s="1149" t="s">
        <v>183</v>
      </c>
      <c r="D2763" s="1150"/>
      <c r="E2763" s="1150"/>
      <c r="F2763" s="1150"/>
      <c r="G2763" s="1151"/>
      <c r="H2763" s="1158" t="s">
        <v>156</v>
      </c>
      <c r="I2763" s="1158"/>
      <c r="J2763" s="1161">
        <f>VLOOKUP($A2760,'Class-9'!$B$9:$K$108,6)</f>
        <v>0</v>
      </c>
      <c r="K2763" s="1162"/>
      <c r="L2763" s="1167" t="s">
        <v>76</v>
      </c>
      <c r="M2763" s="1168"/>
      <c r="N2763" s="1169" t="str">
        <f>Master!$E$14</f>
        <v>08151106901</v>
      </c>
      <c r="O2763" s="1170"/>
    </row>
    <row r="2764" spans="1:16" ht="21.75" customHeight="1">
      <c r="A2764" s="1138"/>
      <c r="B2764" s="37"/>
      <c r="C2764" s="1152"/>
      <c r="D2764" s="1153"/>
      <c r="E2764" s="1153"/>
      <c r="F2764" s="1153"/>
      <c r="G2764" s="1154"/>
      <c r="H2764" s="1159"/>
      <c r="I2764" s="1159"/>
      <c r="J2764" s="1163"/>
      <c r="K2764" s="1164"/>
      <c r="L2764" s="1171" t="s">
        <v>72</v>
      </c>
      <c r="M2764" s="1172"/>
      <c r="N2764" s="1172"/>
      <c r="O2764" s="1173"/>
      <c r="P2764" s="104" t="s">
        <v>191</v>
      </c>
    </row>
    <row r="2765" spans="1:16" ht="21.75" customHeight="1" thickBot="1">
      <c r="A2765" s="1138"/>
      <c r="B2765" s="37"/>
      <c r="C2765" s="1155"/>
      <c r="D2765" s="1156"/>
      <c r="E2765" s="1156"/>
      <c r="F2765" s="1156"/>
      <c r="G2765" s="1157"/>
      <c r="H2765" s="1160"/>
      <c r="I2765" s="1160"/>
      <c r="J2765" s="1165"/>
      <c r="K2765" s="1166"/>
      <c r="L2765" s="1174" t="s">
        <v>57</v>
      </c>
      <c r="M2765" s="1175"/>
      <c r="N2765" s="1176" t="str">
        <f>Master!$E$6</f>
        <v>2021-22</v>
      </c>
      <c r="O2765" s="1177"/>
    </row>
    <row r="2766" spans="1:16" ht="33.75" customHeight="1">
      <c r="A2766" s="1138"/>
      <c r="B2766" s="417" t="s">
        <v>200</v>
      </c>
      <c r="C2766" s="1228" t="s">
        <v>22</v>
      </c>
      <c r="D2766" s="1229"/>
      <c r="E2766" s="1229"/>
      <c r="F2766" s="1230"/>
      <c r="G2766" s="438" t="s">
        <v>181</v>
      </c>
      <c r="H2766" s="1231">
        <f>VLOOKUP($A2760,'Class-9'!$B$9:$FL$108,4,0)</f>
        <v>0</v>
      </c>
      <c r="I2766" s="1231"/>
      <c r="J2766" s="1231"/>
      <c r="K2766" s="1231"/>
      <c r="L2766" s="1231"/>
      <c r="M2766" s="1231"/>
      <c r="N2766" s="1231"/>
      <c r="O2766" s="1232"/>
    </row>
    <row r="2767" spans="1:16" ht="33.75" customHeight="1">
      <c r="A2767" s="1138"/>
      <c r="B2767" s="417" t="s">
        <v>200</v>
      </c>
      <c r="C2767" s="1233" t="s">
        <v>24</v>
      </c>
      <c r="D2767" s="1234"/>
      <c r="E2767" s="1234"/>
      <c r="F2767" s="1235"/>
      <c r="G2767" s="439" t="s">
        <v>181</v>
      </c>
      <c r="H2767" s="1236">
        <f>VLOOKUP($A2760,'Class-9'!$B$9:$FL$108,7,0)</f>
        <v>0</v>
      </c>
      <c r="I2767" s="1236"/>
      <c r="J2767" s="1236"/>
      <c r="K2767" s="1236"/>
      <c r="L2767" s="1236"/>
      <c r="M2767" s="1236"/>
      <c r="N2767" s="1236"/>
      <c r="O2767" s="1237"/>
    </row>
    <row r="2768" spans="1:16" ht="33.75" customHeight="1">
      <c r="A2768" s="1138"/>
      <c r="B2768" s="417" t="s">
        <v>200</v>
      </c>
      <c r="C2768" s="1233" t="s">
        <v>25</v>
      </c>
      <c r="D2768" s="1234"/>
      <c r="E2768" s="1234"/>
      <c r="F2768" s="1235"/>
      <c r="G2768" s="439" t="s">
        <v>181</v>
      </c>
      <c r="H2768" s="1236">
        <f>VLOOKUP($A2760,'Class-9'!$B$9:$FL$108,8,0)</f>
        <v>0</v>
      </c>
      <c r="I2768" s="1236"/>
      <c r="J2768" s="1236"/>
      <c r="K2768" s="1236"/>
      <c r="L2768" s="1236"/>
      <c r="M2768" s="1236"/>
      <c r="N2768" s="1236"/>
      <c r="O2768" s="1237"/>
    </row>
    <row r="2769" spans="1:15" ht="33.75" customHeight="1">
      <c r="A2769" s="1138"/>
      <c r="B2769" s="417" t="s">
        <v>200</v>
      </c>
      <c r="C2769" s="1233" t="s">
        <v>58</v>
      </c>
      <c r="D2769" s="1234"/>
      <c r="E2769" s="1234"/>
      <c r="F2769" s="1235"/>
      <c r="G2769" s="439" t="s">
        <v>181</v>
      </c>
      <c r="H2769" s="1236">
        <f>VLOOKUP($A2760,'Class-9'!$B$9:$FL$108,9,0)</f>
        <v>0</v>
      </c>
      <c r="I2769" s="1236"/>
      <c r="J2769" s="1236"/>
      <c r="K2769" s="1236"/>
      <c r="L2769" s="1236"/>
      <c r="M2769" s="1236"/>
      <c r="N2769" s="1236"/>
      <c r="O2769" s="1237"/>
    </row>
    <row r="2770" spans="1:15" ht="33.75" customHeight="1">
      <c r="A2770" s="1138"/>
      <c r="B2770" s="417" t="s">
        <v>200</v>
      </c>
      <c r="C2770" s="1233" t="s">
        <v>59</v>
      </c>
      <c r="D2770" s="1234"/>
      <c r="E2770" s="1234"/>
      <c r="F2770" s="1235"/>
      <c r="G2770" s="439" t="s">
        <v>181</v>
      </c>
      <c r="H2770" s="1238" t="str">
        <f>CONCATENATE('Class-9'!$G$4,'Class-9'!$J$4)</f>
        <v>9(A)</v>
      </c>
      <c r="I2770" s="1236"/>
      <c r="J2770" s="1236"/>
      <c r="K2770" s="1236"/>
      <c r="L2770" s="1236"/>
      <c r="M2770" s="1236"/>
      <c r="N2770" s="1236"/>
      <c r="O2770" s="1237"/>
    </row>
    <row r="2771" spans="1:15" ht="33.75" customHeight="1" thickBot="1">
      <c r="A2771" s="1138"/>
      <c r="B2771" s="417" t="s">
        <v>200</v>
      </c>
      <c r="C2771" s="1239" t="s">
        <v>27</v>
      </c>
      <c r="D2771" s="1240"/>
      <c r="E2771" s="1240"/>
      <c r="F2771" s="1241"/>
      <c r="G2771" s="440" t="s">
        <v>181</v>
      </c>
      <c r="H2771" s="1242">
        <f>VLOOKUP($A2760,'Class-9'!$B$9:$FL$108,10,0)</f>
        <v>0</v>
      </c>
      <c r="I2771" s="1242"/>
      <c r="J2771" s="1242"/>
      <c r="K2771" s="1242"/>
      <c r="L2771" s="1242"/>
      <c r="M2771" s="1242"/>
      <c r="N2771" s="1242"/>
      <c r="O2771" s="1243"/>
    </row>
    <row r="2772" spans="1:15" ht="33.75" customHeight="1">
      <c r="A2772" s="1138"/>
      <c r="B2772" s="417" t="s">
        <v>200</v>
      </c>
      <c r="C2772" s="1244" t="s">
        <v>60</v>
      </c>
      <c r="D2772" s="1245"/>
      <c r="E2772" s="1248" t="s">
        <v>81</v>
      </c>
      <c r="F2772" s="1248" t="s">
        <v>82</v>
      </c>
      <c r="G2772" s="1250" t="s">
        <v>32</v>
      </c>
      <c r="H2772" s="1252" t="s">
        <v>61</v>
      </c>
      <c r="I2772" s="1252"/>
      <c r="J2772" s="1253"/>
      <c r="K2772" s="1254" t="s">
        <v>97</v>
      </c>
      <c r="L2772" s="1255"/>
      <c r="M2772" s="1256"/>
      <c r="N2772" s="1248" t="s">
        <v>88</v>
      </c>
      <c r="O2772" s="1218" t="s">
        <v>118</v>
      </c>
    </row>
    <row r="2773" spans="1:15" ht="33.75" customHeight="1">
      <c r="A2773" s="1138"/>
      <c r="B2773" s="417" t="s">
        <v>200</v>
      </c>
      <c r="C2773" s="1246"/>
      <c r="D2773" s="1247"/>
      <c r="E2773" s="1249"/>
      <c r="F2773" s="1249"/>
      <c r="G2773" s="1251"/>
      <c r="H2773" s="468" t="s">
        <v>31</v>
      </c>
      <c r="I2773" s="470" t="s">
        <v>194</v>
      </c>
      <c r="J2773" s="469" t="s">
        <v>32</v>
      </c>
      <c r="K2773" s="468" t="s">
        <v>31</v>
      </c>
      <c r="L2773" s="470" t="s">
        <v>194</v>
      </c>
      <c r="M2773" s="469" t="s">
        <v>32</v>
      </c>
      <c r="N2773" s="1249"/>
      <c r="O2773" s="1219"/>
    </row>
    <row r="2774" spans="1:15" ht="48" customHeight="1" thickBot="1">
      <c r="A2774" s="1138"/>
      <c r="B2774" s="417" t="s">
        <v>200</v>
      </c>
      <c r="C2774" s="1102" t="s">
        <v>62</v>
      </c>
      <c r="D2774" s="1103"/>
      <c r="E2774" s="441">
        <f>'Class-9'!$L$7</f>
        <v>10</v>
      </c>
      <c r="F2774" s="441">
        <f>'Class-9'!$M$7</f>
        <v>10</v>
      </c>
      <c r="G2774" s="442">
        <f>SUM(E2774:F2774)</f>
        <v>20</v>
      </c>
      <c r="H2774" s="441">
        <f>'Class-9'!$O$7</f>
        <v>24</v>
      </c>
      <c r="I2774" s="441">
        <f>'Class-9'!$P$7</f>
        <v>6</v>
      </c>
      <c r="J2774" s="442">
        <f>SUM(H2774:I2774)</f>
        <v>30</v>
      </c>
      <c r="K2774" s="441">
        <f>'Class-9'!$R$7</f>
        <v>40</v>
      </c>
      <c r="L2774" s="441">
        <f>'Class-9'!$S$7</f>
        <v>10</v>
      </c>
      <c r="M2774" s="442">
        <f>SUM(K2774:L2774)</f>
        <v>50</v>
      </c>
      <c r="N2774" s="441">
        <f>SUM(G2774,J2774,M2774)</f>
        <v>100</v>
      </c>
      <c r="O2774" s="1220"/>
    </row>
    <row r="2775" spans="1:15" ht="48" customHeight="1">
      <c r="A2775" s="1138"/>
      <c r="B2775" s="417" t="s">
        <v>200</v>
      </c>
      <c r="C2775" s="1104" t="str">
        <f>'Class-9'!$L$3</f>
        <v>HINDI</v>
      </c>
      <c r="D2775" s="1105"/>
      <c r="E2775" s="443">
        <f>IF($J2763="TC",0,IF($J2763="Nso",0,VLOOKUP($A2760,'Class-9'!$B$9:$FL$108,11,0)))</f>
        <v>0</v>
      </c>
      <c r="F2775" s="443">
        <f>IF($J2763="TC",0,IF($J2763="Nso",0,VLOOKUP($A2760,'Class-9'!$B$9:$FL$108,12,0)))</f>
        <v>0</v>
      </c>
      <c r="G2775" s="444">
        <f t="shared" ref="G2775:G2782" si="276">SUM(E2775:F2775)</f>
        <v>0</v>
      </c>
      <c r="H2775" s="443">
        <f>IF($J2763="TC",0,IF($J2763="Nso",0,VLOOKUP($A2760,'Class-9'!$B$9:$FL$108,14,0)))</f>
        <v>0</v>
      </c>
      <c r="I2775" s="443">
        <f>IF($J2763="TC",0,IF($J2763="Nso",0,VLOOKUP($A2760,'Class-9'!$B$9:$FL$108,15,0)))</f>
        <v>0</v>
      </c>
      <c r="J2775" s="444">
        <f t="shared" ref="J2775:J2782" si="277">SUM(H2775:I2775)</f>
        <v>0</v>
      </c>
      <c r="K2775" s="443">
        <f>IF($J2763="TC",0,IF($J2763="Nso",0,VLOOKUP($A2760,'Class-9'!$B$9:$FL$108,17,0)))</f>
        <v>0</v>
      </c>
      <c r="L2775" s="443">
        <f>IF($J2763="Nso",0,VLOOKUP($A2760,'Class-9'!$B$9:$FL$108,18,0))</f>
        <v>0</v>
      </c>
      <c r="M2775" s="444">
        <f t="shared" ref="M2775:M2782" si="278">SUM(K2775:L2775)</f>
        <v>0</v>
      </c>
      <c r="N2775" s="443">
        <f t="shared" ref="N2775:N2782" si="279">SUM(G2775,J2775,M2775)</f>
        <v>0</v>
      </c>
      <c r="O2775" s="457" t="str">
        <f>IF($J2763="TC",0,IF($J2763="Nso",0,VLOOKUP($A2760,'Class-9'!$B$9:$FL$108,24,0)))</f>
        <v/>
      </c>
    </row>
    <row r="2776" spans="1:15" ht="48" customHeight="1" thickBot="1">
      <c r="A2776" s="1138"/>
      <c r="B2776" s="417" t="s">
        <v>200</v>
      </c>
      <c r="C2776" s="1106" t="str">
        <f>'Class-9'!$Z$3</f>
        <v>ENGLISH</v>
      </c>
      <c r="D2776" s="1107"/>
      <c r="E2776" s="445">
        <f>IF($J2763="TC",0,IF($J2763="Nso",0,VLOOKUP($A2760,'Class-9'!$B$9:$FL$108,25,0)))</f>
        <v>0</v>
      </c>
      <c r="F2776" s="445">
        <f>IF($J2763="TC",0,IF($J2763="Nso",0,VLOOKUP($A2760,'Class-9'!$B$9:$FL$108,26,0)))</f>
        <v>0</v>
      </c>
      <c r="G2776" s="446">
        <f t="shared" si="276"/>
        <v>0</v>
      </c>
      <c r="H2776" s="447">
        <f>IF($J2763="TC",0,IF($J2763="Nso",0,VLOOKUP($A2760,'Class-9'!$B$9:$FL$108,28,0)))</f>
        <v>0</v>
      </c>
      <c r="I2776" s="445">
        <f>IF($J2763="TC",0,IF($J2763="Nso",0,VLOOKUP($A2760,'Class-9'!$B$9:$FL$108,29,0)))</f>
        <v>0</v>
      </c>
      <c r="J2776" s="446">
        <f t="shared" si="277"/>
        <v>0</v>
      </c>
      <c r="K2776" s="445">
        <f>IF($J2763="TC",0,IF($J2763="Nso",0,VLOOKUP($A2760,'Class-9'!$B$9:$FL$108,31,0)))</f>
        <v>0</v>
      </c>
      <c r="L2776" s="445">
        <f>IF($J2763="Nso",0,VLOOKUP($A2760,'Class-9'!$B$9:$FL$108,32,0))</f>
        <v>0</v>
      </c>
      <c r="M2776" s="446">
        <f t="shared" si="278"/>
        <v>0</v>
      </c>
      <c r="N2776" s="445">
        <f t="shared" si="279"/>
        <v>0</v>
      </c>
      <c r="O2776" s="458" t="str">
        <f>IF($J2763="TC",0,IF($J2763="Nso",0,VLOOKUP($A2760,'Class-9'!$B$9:$FL$108,38,0)))</f>
        <v/>
      </c>
    </row>
    <row r="2777" spans="1:15" ht="48" customHeight="1" thickBot="1">
      <c r="A2777" s="1138"/>
      <c r="B2777" s="417" t="s">
        <v>200</v>
      </c>
      <c r="C2777" s="1108" t="s">
        <v>62</v>
      </c>
      <c r="D2777" s="1109"/>
      <c r="E2777" s="448">
        <f>'Class-9'!$AN$7</f>
        <v>20</v>
      </c>
      <c r="F2777" s="448">
        <f>'Class-9'!$AO$7</f>
        <v>20</v>
      </c>
      <c r="G2777" s="449">
        <f t="shared" si="276"/>
        <v>40</v>
      </c>
      <c r="H2777" s="448">
        <f>'Class-9'!$AQ$7</f>
        <v>48</v>
      </c>
      <c r="I2777" s="448">
        <f>'Class-9'!$AR$7</f>
        <v>12</v>
      </c>
      <c r="J2777" s="449">
        <f t="shared" si="277"/>
        <v>60</v>
      </c>
      <c r="K2777" s="448">
        <f>'Class-9'!$AT$7</f>
        <v>80</v>
      </c>
      <c r="L2777" s="448">
        <f>'Class-9'!$AU$7</f>
        <v>20</v>
      </c>
      <c r="M2777" s="449">
        <f t="shared" si="278"/>
        <v>100</v>
      </c>
      <c r="N2777" s="448">
        <f t="shared" si="279"/>
        <v>200</v>
      </c>
      <c r="O2777" s="427" t="s">
        <v>201</v>
      </c>
    </row>
    <row r="2778" spans="1:15" ht="48" customHeight="1">
      <c r="A2778" s="1138"/>
      <c r="B2778" s="417" t="s">
        <v>200</v>
      </c>
      <c r="C2778" s="1110" t="str">
        <f>'Class-9'!$AN$3</f>
        <v>SANSKRIT-I</v>
      </c>
      <c r="D2778" s="1111"/>
      <c r="E2778" s="443">
        <f>IF($J2763="TC",0,IF($J2763="Nso",0,VLOOKUP($A2760,'Class-9'!$B$9:$FL$108,39,0)))</f>
        <v>0</v>
      </c>
      <c r="F2778" s="443">
        <f>IF($J2763="TC",0,IF($J2763="TC",0,IF($J2763="Nso",0,VLOOKUP($A2760,'Class-9'!$B$9:$FL$108,40,0))))</f>
        <v>0</v>
      </c>
      <c r="G2778" s="450">
        <f t="shared" si="276"/>
        <v>0</v>
      </c>
      <c r="H2778" s="451">
        <f>IF($J2763="TC",0,IF($J2763="Nso",0,VLOOKUP($A2760,'Class-9'!$B$9:$FL$108,42,0)))</f>
        <v>0</v>
      </c>
      <c r="I2778" s="443">
        <f>IF($J2763="TC",0,IF($J2763="Nso",0,VLOOKUP($A2760,'Class-9'!$B$9:$FL$108,43,0)))</f>
        <v>0</v>
      </c>
      <c r="J2778" s="450">
        <f t="shared" si="277"/>
        <v>0</v>
      </c>
      <c r="K2778" s="443">
        <f>IF($J2763="TC",0,IF($J2763="Nso",0,VLOOKUP($A2760,'Class-9'!$B$9:$FL$108,45,0)))</f>
        <v>0</v>
      </c>
      <c r="L2778" s="443">
        <f>IF($J2763="Nso",0,VLOOKUP($A2760,'Class-9'!$B$9:$FL$108,46,0))</f>
        <v>0</v>
      </c>
      <c r="M2778" s="450">
        <f t="shared" si="278"/>
        <v>0</v>
      </c>
      <c r="N2778" s="443">
        <f t="shared" si="279"/>
        <v>0</v>
      </c>
      <c r="O2778" s="457" t="str">
        <f>IF($J2763="TC",0,IF($J2763="Nso",0,VLOOKUP($A2760,'Class-9'!$B$9:$FL$108,52,0)))</f>
        <v/>
      </c>
    </row>
    <row r="2779" spans="1:15" ht="48" customHeight="1">
      <c r="A2779" s="1138"/>
      <c r="B2779" s="417" t="s">
        <v>200</v>
      </c>
      <c r="C2779" s="1112" t="str">
        <f>'Class-9'!$BB$3</f>
        <v>SANSKRIT-II</v>
      </c>
      <c r="D2779" s="1113"/>
      <c r="E2779" s="443">
        <f>IF($J2763="TC",0,IF($J2763="Nso",0,VLOOKUP($A2760,'Class-9'!$B$9:$FL$108,53,0)))</f>
        <v>0</v>
      </c>
      <c r="F2779" s="443">
        <f>IF($J2763="TC",0,IF($J2763="Nso",0,VLOOKUP($A2760,'Class-9'!$B$9:$FL$108,54,0)))</f>
        <v>0</v>
      </c>
      <c r="G2779" s="452">
        <f t="shared" si="276"/>
        <v>0</v>
      </c>
      <c r="H2779" s="453">
        <f>IF($J2763="TC",0,IF($J2763="Nso",0,VLOOKUP($A2760,'Class-9'!$B$9:$FL$108,56,0)))</f>
        <v>0</v>
      </c>
      <c r="I2779" s="443">
        <f>IF($J2763="TC",0,IF($J2763="Nso",0,VLOOKUP($A2760,'Class-9'!$B$9:$FL$108,57,0)))</f>
        <v>0</v>
      </c>
      <c r="J2779" s="452">
        <f t="shared" si="277"/>
        <v>0</v>
      </c>
      <c r="K2779" s="443">
        <f>IF($J2763="TC",0,IF($J2763="Nso",0,VLOOKUP($A2760,'Class-9'!$B$9:$FL$108,59,0)))</f>
        <v>0</v>
      </c>
      <c r="L2779" s="443">
        <f>IF($J2763="Nso",0,VLOOKUP($A2760,'Class-9'!$B$9:$FL$108,60,0))</f>
        <v>0</v>
      </c>
      <c r="M2779" s="452">
        <f t="shared" si="278"/>
        <v>0</v>
      </c>
      <c r="N2779" s="443">
        <f t="shared" si="279"/>
        <v>0</v>
      </c>
      <c r="O2779" s="457" t="str">
        <f>IF($J2763="TC",0,IF($J2763="Nso",0,VLOOKUP($A2760,'Class-9'!$B$9:$FL$108,66,0)))</f>
        <v/>
      </c>
    </row>
    <row r="2780" spans="1:15" ht="48" customHeight="1">
      <c r="A2780" s="1138"/>
      <c r="B2780" s="417" t="s">
        <v>200</v>
      </c>
      <c r="C2780" s="1112" t="str">
        <f>'Class-9'!$BP$3</f>
        <v>MATHEMATICS</v>
      </c>
      <c r="D2780" s="1113"/>
      <c r="E2780" s="443">
        <f>IF($J2763="TC",0,IF($J2763="Nso",0,VLOOKUP($A2760,'Class-9'!$B$9:$FL$108,67,0)))</f>
        <v>0</v>
      </c>
      <c r="F2780" s="443">
        <f>IF($J2763="TC",0,IF($J2763="Nso",0,VLOOKUP($A2760,'Class-9'!$B$9:$FL$108,68,0)))</f>
        <v>0</v>
      </c>
      <c r="G2780" s="452">
        <f t="shared" si="276"/>
        <v>0</v>
      </c>
      <c r="H2780" s="453">
        <f>IF($J2763="TC",0,IF($J2763="Nso",0,VLOOKUP($A2760,'Class-9'!$B$9:$FL$108,70,0)))</f>
        <v>0</v>
      </c>
      <c r="I2780" s="443">
        <f>IF($J2763="TC",0,IF($J2763="Nso",0,VLOOKUP($A2760,'Class-9'!$B$9:$FL$108,71,0)))</f>
        <v>0</v>
      </c>
      <c r="J2780" s="452">
        <f t="shared" si="277"/>
        <v>0</v>
      </c>
      <c r="K2780" s="443">
        <f>IF($J2763="TC",0,IF($J2763="Nso",0,VLOOKUP($A2760,'Class-9'!$B$9:$FL$108,73,0)))</f>
        <v>0</v>
      </c>
      <c r="L2780" s="443">
        <f>IF($J2763="Nso",0,VLOOKUP($A2760,'Class-9'!$B$9:$FL$108,74,0))</f>
        <v>0</v>
      </c>
      <c r="M2780" s="452">
        <f t="shared" si="278"/>
        <v>0</v>
      </c>
      <c r="N2780" s="443">
        <f t="shared" si="279"/>
        <v>0</v>
      </c>
      <c r="O2780" s="457" t="str">
        <f>IF($J2763="TC",0,IF($J2763="Nso",0,VLOOKUP($A2760,'Class-9'!$B$9:$FL$108,80,0)))</f>
        <v/>
      </c>
    </row>
    <row r="2781" spans="1:15" ht="48" customHeight="1">
      <c r="A2781" s="1138"/>
      <c r="B2781" s="417" t="s">
        <v>200</v>
      </c>
      <c r="C2781" s="1114" t="str">
        <f>'Class-9'!$CD$3</f>
        <v>SCIENCE</v>
      </c>
      <c r="D2781" s="1115"/>
      <c r="E2781" s="454">
        <f>IF($J2763="TC",0,IF($J2763="Nso",0,VLOOKUP($A2760,'Class-9'!$B$9:$FL$108,81,0)))</f>
        <v>0</v>
      </c>
      <c r="F2781" s="454">
        <f>IF($J2763="TC",0,IF($J2763="Nso",0,VLOOKUP($A2760,'Class-9'!$B$9:$FL$108,82,0)))</f>
        <v>0</v>
      </c>
      <c r="G2781" s="455">
        <f t="shared" si="276"/>
        <v>0</v>
      </c>
      <c r="H2781" s="456">
        <f>IF($J2763="TC",0,IF($J2763="Nso",0,VLOOKUP($A2760,'Class-9'!$B$9:$FL$108,84,0)))</f>
        <v>0</v>
      </c>
      <c r="I2781" s="454">
        <f>IF($J2763="TC",0,IF($J2763="Nso",0,VLOOKUP($A2760,'Class-9'!$B$9:$FL$108,85,0)))</f>
        <v>0</v>
      </c>
      <c r="J2781" s="455">
        <f t="shared" si="277"/>
        <v>0</v>
      </c>
      <c r="K2781" s="454">
        <f>IF($J2763="TC",0,IF($J2763="Nso",0,VLOOKUP($A2760,'Class-9'!$B$9:$FL$108,87,0)))</f>
        <v>0</v>
      </c>
      <c r="L2781" s="454">
        <f>IF($J2763="Nso",0,VLOOKUP($A2760,'Class-9'!$B$9:$FL$108,88,0))</f>
        <v>0</v>
      </c>
      <c r="M2781" s="455">
        <f t="shared" si="278"/>
        <v>0</v>
      </c>
      <c r="N2781" s="454">
        <f t="shared" si="279"/>
        <v>0</v>
      </c>
      <c r="O2781" s="459" t="str">
        <f>IF($J2763="TC",0,IF($J2763="Nso",0,VLOOKUP($A2760,'Class-9'!$B$9:$FL$108,94,0)))</f>
        <v/>
      </c>
    </row>
    <row r="2782" spans="1:15" ht="48" customHeight="1" thickBot="1">
      <c r="A2782" s="1138"/>
      <c r="B2782" s="417" t="s">
        <v>200</v>
      </c>
      <c r="C2782" s="1114" t="str">
        <f>'Class-9'!$CR$3</f>
        <v>SOCIAL SCIENCE</v>
      </c>
      <c r="D2782" s="1115"/>
      <c r="E2782" s="454">
        <f>IF($J2764="TC",0,IF($J2763="Nso",0,VLOOKUP($A2760,'Class-9'!$B$9:$FL$108,95,0)))</f>
        <v>0</v>
      </c>
      <c r="F2782" s="454">
        <f>IF($J2764="TC",0,IF($J2763="Nso",0,VLOOKUP($A2760,'Class-9'!$B$9:$FL$108,96,0)))</f>
        <v>0</v>
      </c>
      <c r="G2782" s="455">
        <f t="shared" si="276"/>
        <v>0</v>
      </c>
      <c r="H2782" s="456">
        <f>IF($J2764="TC",0,IF($J2763="Nso",0,VLOOKUP($A2760,'Class-9'!$B$9:$FL$108,98,0)))</f>
        <v>0</v>
      </c>
      <c r="I2782" s="454">
        <f>IF($J2764="TC",0,IF($J2763="Nso",0,VLOOKUP($A2760,'Class-9'!$B$9:$FL$108,99,0)))</f>
        <v>0</v>
      </c>
      <c r="J2782" s="455">
        <f t="shared" si="277"/>
        <v>0</v>
      </c>
      <c r="K2782" s="454">
        <f>IF($J2764="TC",0,IF($J2763="Nso",0,VLOOKUP($A2760,'Class-9'!$B$9:$FL$108,101,0)))</f>
        <v>0</v>
      </c>
      <c r="L2782" s="454">
        <f>IF($J2764="Nso",0,VLOOKUP($A2760,'Class-9'!$B$9:$FL$108,102,0))</f>
        <v>0</v>
      </c>
      <c r="M2782" s="455">
        <f t="shared" si="278"/>
        <v>0</v>
      </c>
      <c r="N2782" s="454">
        <f t="shared" si="279"/>
        <v>0</v>
      </c>
      <c r="O2782" s="459" t="str">
        <f>IF($J2764="TC",0,IF($J2763="Nso",0,VLOOKUP($A2760,'Class-9'!$B$9:$FL$108,108,0)))</f>
        <v/>
      </c>
    </row>
    <row r="2783" spans="1:15" ht="33.75" customHeight="1">
      <c r="A2783" s="1138"/>
      <c r="B2783" s="417" t="s">
        <v>200</v>
      </c>
      <c r="C2783" s="1116" t="s">
        <v>89</v>
      </c>
      <c r="D2783" s="1117"/>
      <c r="E2783" s="1118"/>
      <c r="F2783" s="1122" t="s">
        <v>90</v>
      </c>
      <c r="G2783" s="1123"/>
      <c r="H2783" s="1124" t="s">
        <v>91</v>
      </c>
      <c r="I2783" s="1125"/>
      <c r="J2783" s="1126" t="s">
        <v>47</v>
      </c>
      <c r="K2783" s="1127"/>
      <c r="L2783" s="415" t="s">
        <v>111</v>
      </c>
      <c r="M2783" s="1221" t="s">
        <v>45</v>
      </c>
      <c r="N2783" s="1222"/>
      <c r="O2783" s="416" t="s">
        <v>49</v>
      </c>
    </row>
    <row r="2784" spans="1:15" ht="33.75" customHeight="1" thickBot="1">
      <c r="A2784" s="1138"/>
      <c r="B2784" s="417" t="s">
        <v>200</v>
      </c>
      <c r="C2784" s="1119"/>
      <c r="D2784" s="1120"/>
      <c r="E2784" s="1121"/>
      <c r="F2784" s="1130">
        <f>IF($J2763="TC",0,IF($J2763="Nso",0,VLOOKUP($A2760,'Class-9'!$B$9:$FL$108,160,0)))</f>
        <v>0</v>
      </c>
      <c r="G2784" s="1131"/>
      <c r="H2784" s="1130">
        <f>IF($J2763="TC",0,IF($J2763="Nso",0,VLOOKUP($A2760,'Class-9'!$B$9:$FL$108,161,0)))</f>
        <v>0</v>
      </c>
      <c r="I2784" s="1131"/>
      <c r="J2784" s="1132">
        <f>IF($J2763="TC",0,IF($J2763="Nso",0,VLOOKUP($A2760,'Class-9'!$B$9:$FL$108,162,0)))</f>
        <v>0</v>
      </c>
      <c r="K2784" s="1133"/>
      <c r="L2784" s="259" t="str">
        <f>IF($J2763="TC",0,IF($J2763="Nso",0,VLOOKUP($A2760,'Class-9'!$B$9:$FL$108,163,0)))</f>
        <v/>
      </c>
      <c r="M2784" s="1223" t="str">
        <f>IF($J2763="TC","TC",IF($J2763="Nso","NSO",VLOOKUP($A2760,'Class-9'!$B$9:$FL$108,164,0)))</f>
        <v/>
      </c>
      <c r="N2784" s="1224"/>
      <c r="O2784" s="462" t="str">
        <f>IF($J2763="Nso",0,VLOOKUP($A2760,'Class-9'!$B$9:$FL$108,166,0))</f>
        <v/>
      </c>
    </row>
    <row r="2785" spans="1:15" ht="33.75" customHeight="1">
      <c r="A2785" s="1138"/>
      <c r="B2785" s="417" t="s">
        <v>200</v>
      </c>
      <c r="C2785" s="1061" t="s">
        <v>64</v>
      </c>
      <c r="D2785" s="1062"/>
      <c r="E2785" s="1062"/>
      <c r="F2785" s="1062"/>
      <c r="G2785" s="1062"/>
      <c r="H2785" s="1063"/>
      <c r="I2785" s="1064" t="s">
        <v>65</v>
      </c>
      <c r="J2785" s="1065"/>
      <c r="K2785" s="1065"/>
      <c r="L2785" s="460">
        <f>VLOOKUP($A2760,'Class-9'!$B$9:$FL$108,157,0)</f>
        <v>0</v>
      </c>
      <c r="M2785" s="1066" t="s">
        <v>121</v>
      </c>
      <c r="N2785" s="1067"/>
      <c r="O2785" s="1068"/>
    </row>
    <row r="2786" spans="1:15" ht="33.75" customHeight="1" thickBot="1">
      <c r="A2786" s="1138"/>
      <c r="B2786" s="417" t="s">
        <v>200</v>
      </c>
      <c r="C2786" s="1069" t="s">
        <v>60</v>
      </c>
      <c r="D2786" s="1070"/>
      <c r="E2786" s="1070"/>
      <c r="F2786" s="1071" t="s">
        <v>192</v>
      </c>
      <c r="G2786" s="1071"/>
      <c r="H2786" s="260" t="s">
        <v>53</v>
      </c>
      <c r="I2786" s="1072" t="s">
        <v>66</v>
      </c>
      <c r="J2786" s="1073"/>
      <c r="K2786" s="1073"/>
      <c r="L2786" s="461">
        <f>VLOOKUP($A2760,'Class-9'!$B$9:$FL$108,158,0)</f>
        <v>0</v>
      </c>
      <c r="M2786" s="1074" t="str">
        <f>IF($J2763="TC",0,IF($J2763="Nso",0,VLOOKUP($A2760,'Class-9'!$B$9:$FL$108,159,0)))</f>
        <v/>
      </c>
      <c r="N2786" s="1075"/>
      <c r="O2786" s="1076"/>
    </row>
    <row r="2787" spans="1:15" ht="33.75" customHeight="1">
      <c r="A2787" s="1138"/>
      <c r="B2787" s="417" t="s">
        <v>200</v>
      </c>
      <c r="C2787" s="1069"/>
      <c r="D2787" s="1070"/>
      <c r="E2787" s="1070"/>
      <c r="F2787" s="1071"/>
      <c r="G2787" s="1071"/>
      <c r="H2787" s="261" t="s">
        <v>119</v>
      </c>
      <c r="I2787" s="1077" t="s">
        <v>67</v>
      </c>
      <c r="J2787" s="1078"/>
      <c r="K2787" s="1078"/>
      <c r="L2787" s="1079">
        <f>IF($J2763="TC","Transferred",IF($J2763="Nso","NameSeparated",VLOOKUP($A2760,'Class-9'!$B$9:$FL$108,167,0)))</f>
        <v>0</v>
      </c>
      <c r="M2787" s="1079"/>
      <c r="N2787" s="1079"/>
      <c r="O2787" s="1080"/>
    </row>
    <row r="2788" spans="1:15" ht="33.75" customHeight="1">
      <c r="A2788" s="1138"/>
      <c r="B2788" s="417" t="s">
        <v>200</v>
      </c>
      <c r="C2788" s="1081" t="str">
        <f>'Class-9'!$DF$3</f>
        <v>Foundation Of Information Tech.</v>
      </c>
      <c r="D2788" s="1082"/>
      <c r="E2788" s="1083"/>
      <c r="F2788" s="1217" t="str">
        <f>IF($J2763="TC",0,IF($J2763="Nso",0,VLOOKUP($A2760,'Class-9'!$B$9:$GP$108,185,0)))</f>
        <v>0/200</v>
      </c>
      <c r="G2788" s="1217"/>
      <c r="H2788" s="463" t="str">
        <f>IF($J2763="TC",0,IF($J2763="Nso",0,VLOOKUP($A2760,'Class-9'!$B$9:$GP$108,120,0)))</f>
        <v/>
      </c>
      <c r="I2788" s="1085" t="s">
        <v>79</v>
      </c>
      <c r="J2788" s="1086"/>
      <c r="K2788" s="1086"/>
      <c r="L2788" s="1087">
        <f>'Class-9'!$T$2</f>
        <v>44676</v>
      </c>
      <c r="M2788" s="1088"/>
      <c r="N2788" s="1088"/>
      <c r="O2788" s="1089"/>
    </row>
    <row r="2789" spans="1:15" ht="33.75" customHeight="1">
      <c r="A2789" s="1138"/>
      <c r="B2789" s="417" t="s">
        <v>200</v>
      </c>
      <c r="C2789" s="1090" t="str">
        <f>'Class-9'!$DR$3</f>
        <v>Health &amp; Phy. Edu.</v>
      </c>
      <c r="D2789" s="1084"/>
      <c r="E2789" s="1084"/>
      <c r="F2789" s="1207" t="str">
        <f>IF($J2763="TC",0,IF($J2763="Nso",0,VLOOKUP($A2760,'Class-9'!$B$9:$GP$108,189,0)))</f>
        <v>0/200</v>
      </c>
      <c r="G2789" s="1208"/>
      <c r="H2789" s="463" t="str">
        <f>IF($J2763="TC",0,IF($J2763="Nso",0,VLOOKUP($A2760,'Class-9'!$B$9:$GP$108,132,0)))</f>
        <v/>
      </c>
      <c r="I2789" s="1091"/>
      <c r="J2789" s="1092"/>
      <c r="K2789" s="1092"/>
      <c r="L2789" s="1092"/>
      <c r="M2789" s="1092"/>
      <c r="N2789" s="1092"/>
      <c r="O2789" s="1093"/>
    </row>
    <row r="2790" spans="1:15" ht="33.75" customHeight="1">
      <c r="A2790" s="1138"/>
      <c r="B2790" s="417" t="s">
        <v>200</v>
      </c>
      <c r="C2790" s="1028" t="str">
        <f>'Class-9'!$ED$3</f>
        <v>S.U.P.W.</v>
      </c>
      <c r="D2790" s="1029"/>
      <c r="E2790" s="1029"/>
      <c r="F2790" s="1207" t="str">
        <f>IF($J2763="TC",0,IF($J2763="Nso",0,VLOOKUP($A2760,'Class-9'!$B$9:$GP$108,193,0)))</f>
        <v>0/100</v>
      </c>
      <c r="G2790" s="1208"/>
      <c r="H2790" s="463" t="str">
        <f>IF($J2763="TC",0,IF($J2763="Nso",0,VLOOKUP($A2760,'Class-9'!$B$9:$GP$108,138,0)))</f>
        <v/>
      </c>
      <c r="I2790" s="1094"/>
      <c r="J2790" s="1095"/>
      <c r="K2790" s="1095"/>
      <c r="L2790" s="1095"/>
      <c r="M2790" s="1095"/>
      <c r="N2790" s="1095"/>
      <c r="O2790" s="1096"/>
    </row>
    <row r="2791" spans="1:15" ht="33.75" customHeight="1">
      <c r="A2791" s="1138"/>
      <c r="B2791" s="417" t="s">
        <v>200</v>
      </c>
      <c r="C2791" s="1028" t="str">
        <f>'Class-9'!$EJ$3</f>
        <v>ART EDUCATION</v>
      </c>
      <c r="D2791" s="1029"/>
      <c r="E2791" s="1029"/>
      <c r="F2791" s="1207" t="str">
        <f>IF($J2762="TC",0,IF($J2762="Nso",0,VLOOKUP($A2760,'Class-9'!$B$9:$GP$108,197,0)))</f>
        <v>0/100</v>
      </c>
      <c r="G2791" s="1208"/>
      <c r="H2791" s="463" t="str">
        <f>IF($J2762="TC",0,IF($J2762="Nso",0,VLOOKUP($A2760,'Class-9'!$B$9:$GP$108,144,0)))</f>
        <v/>
      </c>
      <c r="I2791" s="1032" t="s">
        <v>92</v>
      </c>
      <c r="J2791" s="1033"/>
      <c r="K2791" s="1033"/>
      <c r="L2791" s="1033"/>
      <c r="M2791" s="1033"/>
      <c r="N2791" s="1033"/>
      <c r="O2791" s="1034"/>
    </row>
    <row r="2792" spans="1:15" ht="33.75" customHeight="1" thickBot="1">
      <c r="A2792" s="1138"/>
      <c r="B2792" s="417" t="s">
        <v>200</v>
      </c>
      <c r="C2792" s="1035" t="str">
        <f>'Class-9'!$EP$3</f>
        <v>H &amp; C RAJ</v>
      </c>
      <c r="D2792" s="1036"/>
      <c r="E2792" s="1036"/>
      <c r="F2792" s="1209" t="str">
        <f>IF($J2763="TC",0,IF($J2763="Nso",0,VLOOKUP($A2760,'Class-9'!$B$9:$GU$108,201,0)))</f>
        <v>0/200</v>
      </c>
      <c r="G2792" s="1210"/>
      <c r="H2792" s="464" t="str">
        <f>IF($J2763="TC",0,IF($J2763="Nso",0,VLOOKUP($A2760,'Class-9'!$B$9:$GU$108,156,0)))</f>
        <v/>
      </c>
      <c r="I2792" s="1032" t="s">
        <v>73</v>
      </c>
      <c r="J2792" s="1033"/>
      <c r="K2792" s="1033"/>
      <c r="L2792" s="1033"/>
      <c r="M2792" s="1033"/>
      <c r="N2792" s="1033"/>
      <c r="O2792" s="1034"/>
    </row>
    <row r="2793" spans="1:15" ht="33.75" customHeight="1">
      <c r="A2793" s="1138"/>
      <c r="B2793" s="417" t="s">
        <v>200</v>
      </c>
      <c r="C2793" s="1046" t="s">
        <v>204</v>
      </c>
      <c r="D2793" s="1047"/>
      <c r="E2793" s="1048"/>
      <c r="F2793" s="1211" t="s">
        <v>205</v>
      </c>
      <c r="G2793" s="1212"/>
      <c r="H2793" s="465" t="s">
        <v>34</v>
      </c>
      <c r="I2793" s="1039" t="s">
        <v>74</v>
      </c>
      <c r="J2793" s="1033"/>
      <c r="K2793" s="1033"/>
      <c r="L2793" s="1033"/>
      <c r="M2793" s="1033"/>
      <c r="N2793" s="1033"/>
      <c r="O2793" s="1034"/>
    </row>
    <row r="2794" spans="1:15" ht="33.75" customHeight="1">
      <c r="A2794" s="1138"/>
      <c r="B2794" s="417" t="s">
        <v>200</v>
      </c>
      <c r="C2794" s="1049"/>
      <c r="D2794" s="1050"/>
      <c r="E2794" s="1051"/>
      <c r="F2794" s="1213" t="s">
        <v>206</v>
      </c>
      <c r="G2794" s="1214"/>
      <c r="H2794" s="466" t="s">
        <v>203</v>
      </c>
      <c r="I2794" s="1040" t="s">
        <v>75</v>
      </c>
      <c r="J2794" s="1041"/>
      <c r="K2794" s="1041"/>
      <c r="L2794" s="1041"/>
      <c r="M2794" s="1041"/>
      <c r="N2794" s="1041"/>
      <c r="O2794" s="1042"/>
    </row>
    <row r="2795" spans="1:15" ht="33.75" customHeight="1">
      <c r="A2795" s="1138"/>
      <c r="B2795" s="417" t="s">
        <v>200</v>
      </c>
      <c r="C2795" s="1049"/>
      <c r="D2795" s="1050"/>
      <c r="E2795" s="1051"/>
      <c r="F2795" s="1213" t="s">
        <v>210</v>
      </c>
      <c r="G2795" s="1214"/>
      <c r="H2795" s="466" t="s">
        <v>68</v>
      </c>
      <c r="I2795" s="1043"/>
      <c r="J2795" s="1044"/>
      <c r="K2795" s="1044"/>
      <c r="L2795" s="1044"/>
      <c r="M2795" s="1044"/>
      <c r="N2795" s="1044"/>
      <c r="O2795" s="1045"/>
    </row>
    <row r="2796" spans="1:15" ht="33.75" customHeight="1">
      <c r="A2796" s="1138"/>
      <c r="B2796" s="417" t="s">
        <v>200</v>
      </c>
      <c r="C2796" s="1049"/>
      <c r="D2796" s="1050"/>
      <c r="E2796" s="1051"/>
      <c r="F2796" s="1213" t="s">
        <v>211</v>
      </c>
      <c r="G2796" s="1214"/>
      <c r="H2796" s="466" t="s">
        <v>69</v>
      </c>
      <c r="I2796" s="1043"/>
      <c r="J2796" s="1044"/>
      <c r="K2796" s="1044"/>
      <c r="L2796" s="1044"/>
      <c r="M2796" s="1044"/>
      <c r="N2796" s="1044"/>
      <c r="O2796" s="1045"/>
    </row>
    <row r="2797" spans="1:15" ht="33.75" customHeight="1">
      <c r="A2797" s="1138"/>
      <c r="B2797" s="417" t="s">
        <v>200</v>
      </c>
      <c r="C2797" s="1049"/>
      <c r="D2797" s="1050"/>
      <c r="E2797" s="1051"/>
      <c r="F2797" s="1213" t="s">
        <v>120</v>
      </c>
      <c r="G2797" s="1214"/>
      <c r="H2797" s="466" t="s">
        <v>71</v>
      </c>
      <c r="I2797" s="1022" t="s">
        <v>93</v>
      </c>
      <c r="J2797" s="1023"/>
      <c r="K2797" s="1023"/>
      <c r="L2797" s="1023"/>
      <c r="M2797" s="1023"/>
      <c r="N2797" s="1023"/>
      <c r="O2797" s="1024"/>
    </row>
    <row r="2798" spans="1:15" ht="33.75" customHeight="1" thickBot="1">
      <c r="A2798" s="1138"/>
      <c r="B2798" s="418" t="s">
        <v>200</v>
      </c>
      <c r="C2798" s="1052"/>
      <c r="D2798" s="1053"/>
      <c r="E2798" s="1054"/>
      <c r="F2798" s="1215" t="s">
        <v>208</v>
      </c>
      <c r="G2798" s="1216"/>
      <c r="H2798" s="467" t="s">
        <v>70</v>
      </c>
      <c r="I2798" s="1025"/>
      <c r="J2798" s="1026"/>
      <c r="K2798" s="1026"/>
      <c r="L2798" s="1026"/>
      <c r="M2798" s="1026"/>
      <c r="N2798" s="1026"/>
      <c r="O2798" s="1027"/>
    </row>
    <row r="2799" spans="1:15" ht="121.5" customHeight="1" thickTop="1">
      <c r="A2799" s="437" t="s">
        <v>191</v>
      </c>
    </row>
    <row r="2800" spans="1:15" ht="24.75" customHeight="1" thickBot="1">
      <c r="A2800" s="471">
        <f>A2760+1</f>
        <v>71</v>
      </c>
      <c r="B2800" s="1137" t="s">
        <v>56</v>
      </c>
      <c r="C2800" s="1137"/>
      <c r="D2800" s="1137"/>
      <c r="E2800" s="1137"/>
      <c r="F2800" s="1137"/>
      <c r="G2800" s="1137"/>
      <c r="H2800" s="1137"/>
      <c r="I2800" s="1137"/>
      <c r="J2800" s="1137"/>
      <c r="K2800" s="1137"/>
      <c r="L2800" s="1137"/>
      <c r="M2800" s="1137"/>
      <c r="N2800" s="1137"/>
      <c r="O2800" s="1137"/>
    </row>
    <row r="2801" spans="1:16" s="430" customFormat="1" ht="66" customHeight="1" thickTop="1">
      <c r="A2801" s="1138"/>
      <c r="B2801" s="1139"/>
      <c r="C2801" s="1140"/>
      <c r="D2801" s="1225" t="str">
        <f>Master!$E$8</f>
        <v>Govt. Sr. Secondary School Raimalwada</v>
      </c>
      <c r="E2801" s="1226"/>
      <c r="F2801" s="1226"/>
      <c r="G2801" s="1226"/>
      <c r="H2801" s="1226"/>
      <c r="I2801" s="1226"/>
      <c r="J2801" s="1226"/>
      <c r="K2801" s="1226"/>
      <c r="L2801" s="1226"/>
      <c r="M2801" s="1226"/>
      <c r="N2801" s="1226"/>
      <c r="O2801" s="1227"/>
    </row>
    <row r="2802" spans="1:16" ht="26.25" customHeight="1" thickBot="1">
      <c r="A2802" s="1138"/>
      <c r="B2802" s="1141"/>
      <c r="C2802" s="1142"/>
      <c r="D2802" s="1146" t="str">
        <f>Master!$E$11</f>
        <v>P.S.-Bapini (Jodhpur)</v>
      </c>
      <c r="E2802" s="1147"/>
      <c r="F2802" s="1147"/>
      <c r="G2802" s="1147"/>
      <c r="H2802" s="1147"/>
      <c r="I2802" s="1147"/>
      <c r="J2802" s="1147"/>
      <c r="K2802" s="1147"/>
      <c r="L2802" s="1147"/>
      <c r="M2802" s="1147"/>
      <c r="N2802" s="1147"/>
      <c r="O2802" s="1148"/>
    </row>
    <row r="2803" spans="1:16" ht="21.75" customHeight="1">
      <c r="A2803" s="1138"/>
      <c r="B2803" s="262"/>
      <c r="C2803" s="1149" t="s">
        <v>183</v>
      </c>
      <c r="D2803" s="1150"/>
      <c r="E2803" s="1150"/>
      <c r="F2803" s="1150"/>
      <c r="G2803" s="1151"/>
      <c r="H2803" s="1158" t="s">
        <v>156</v>
      </c>
      <c r="I2803" s="1158"/>
      <c r="J2803" s="1161">
        <f>VLOOKUP($A2800,'Class-9'!$B$9:$K$108,6)</f>
        <v>0</v>
      </c>
      <c r="K2803" s="1162"/>
      <c r="L2803" s="1167" t="s">
        <v>76</v>
      </c>
      <c r="M2803" s="1168"/>
      <c r="N2803" s="1169" t="str">
        <f>Master!$E$14</f>
        <v>08151106901</v>
      </c>
      <c r="O2803" s="1170"/>
    </row>
    <row r="2804" spans="1:16" ht="21.75" customHeight="1">
      <c r="A2804" s="1138"/>
      <c r="B2804" s="37"/>
      <c r="C2804" s="1152"/>
      <c r="D2804" s="1153"/>
      <c r="E2804" s="1153"/>
      <c r="F2804" s="1153"/>
      <c r="G2804" s="1154"/>
      <c r="H2804" s="1159"/>
      <c r="I2804" s="1159"/>
      <c r="J2804" s="1163"/>
      <c r="K2804" s="1164"/>
      <c r="L2804" s="1171" t="s">
        <v>72</v>
      </c>
      <c r="M2804" s="1172"/>
      <c r="N2804" s="1172"/>
      <c r="O2804" s="1173"/>
      <c r="P2804" s="104" t="s">
        <v>191</v>
      </c>
    </row>
    <row r="2805" spans="1:16" ht="21.75" customHeight="1" thickBot="1">
      <c r="A2805" s="1138"/>
      <c r="B2805" s="37"/>
      <c r="C2805" s="1155"/>
      <c r="D2805" s="1156"/>
      <c r="E2805" s="1156"/>
      <c r="F2805" s="1156"/>
      <c r="G2805" s="1157"/>
      <c r="H2805" s="1160"/>
      <c r="I2805" s="1160"/>
      <c r="J2805" s="1165"/>
      <c r="K2805" s="1166"/>
      <c r="L2805" s="1174" t="s">
        <v>57</v>
      </c>
      <c r="M2805" s="1175"/>
      <c r="N2805" s="1176" t="str">
        <f>Master!$E$6</f>
        <v>2021-22</v>
      </c>
      <c r="O2805" s="1177"/>
    </row>
    <row r="2806" spans="1:16" ht="33.75" customHeight="1">
      <c r="A2806" s="1138"/>
      <c r="B2806" s="417" t="s">
        <v>200</v>
      </c>
      <c r="C2806" s="1228" t="s">
        <v>22</v>
      </c>
      <c r="D2806" s="1229"/>
      <c r="E2806" s="1229"/>
      <c r="F2806" s="1230"/>
      <c r="G2806" s="438" t="s">
        <v>181</v>
      </c>
      <c r="H2806" s="1231">
        <f>VLOOKUP($A2800,'Class-9'!$B$9:$FL$108,4,0)</f>
        <v>0</v>
      </c>
      <c r="I2806" s="1231"/>
      <c r="J2806" s="1231"/>
      <c r="K2806" s="1231"/>
      <c r="L2806" s="1231"/>
      <c r="M2806" s="1231"/>
      <c r="N2806" s="1231"/>
      <c r="O2806" s="1232"/>
    </row>
    <row r="2807" spans="1:16" ht="33.75" customHeight="1">
      <c r="A2807" s="1138"/>
      <c r="B2807" s="417" t="s">
        <v>200</v>
      </c>
      <c r="C2807" s="1233" t="s">
        <v>24</v>
      </c>
      <c r="D2807" s="1234"/>
      <c r="E2807" s="1234"/>
      <c r="F2807" s="1235"/>
      <c r="G2807" s="439" t="s">
        <v>181</v>
      </c>
      <c r="H2807" s="1236">
        <f>VLOOKUP($A2800,'Class-9'!$B$9:$FL$108,7,0)</f>
        <v>0</v>
      </c>
      <c r="I2807" s="1236"/>
      <c r="J2807" s="1236"/>
      <c r="K2807" s="1236"/>
      <c r="L2807" s="1236"/>
      <c r="M2807" s="1236"/>
      <c r="N2807" s="1236"/>
      <c r="O2807" s="1237"/>
    </row>
    <row r="2808" spans="1:16" ht="33.75" customHeight="1">
      <c r="A2808" s="1138"/>
      <c r="B2808" s="417" t="s">
        <v>200</v>
      </c>
      <c r="C2808" s="1233" t="s">
        <v>25</v>
      </c>
      <c r="D2808" s="1234"/>
      <c r="E2808" s="1234"/>
      <c r="F2808" s="1235"/>
      <c r="G2808" s="439" t="s">
        <v>181</v>
      </c>
      <c r="H2808" s="1236">
        <f>VLOOKUP($A2800,'Class-9'!$B$9:$FL$108,8,0)</f>
        <v>0</v>
      </c>
      <c r="I2808" s="1236"/>
      <c r="J2808" s="1236"/>
      <c r="K2808" s="1236"/>
      <c r="L2808" s="1236"/>
      <c r="M2808" s="1236"/>
      <c r="N2808" s="1236"/>
      <c r="O2808" s="1237"/>
    </row>
    <row r="2809" spans="1:16" ht="33.75" customHeight="1">
      <c r="A2809" s="1138"/>
      <c r="B2809" s="417" t="s">
        <v>200</v>
      </c>
      <c r="C2809" s="1233" t="s">
        <v>58</v>
      </c>
      <c r="D2809" s="1234"/>
      <c r="E2809" s="1234"/>
      <c r="F2809" s="1235"/>
      <c r="G2809" s="439" t="s">
        <v>181</v>
      </c>
      <c r="H2809" s="1236">
        <f>VLOOKUP($A2800,'Class-9'!$B$9:$FL$108,9,0)</f>
        <v>0</v>
      </c>
      <c r="I2809" s="1236"/>
      <c r="J2809" s="1236"/>
      <c r="K2809" s="1236"/>
      <c r="L2809" s="1236"/>
      <c r="M2809" s="1236"/>
      <c r="N2809" s="1236"/>
      <c r="O2809" s="1237"/>
    </row>
    <row r="2810" spans="1:16" ht="33.75" customHeight="1">
      <c r="A2810" s="1138"/>
      <c r="B2810" s="417" t="s">
        <v>200</v>
      </c>
      <c r="C2810" s="1233" t="s">
        <v>59</v>
      </c>
      <c r="D2810" s="1234"/>
      <c r="E2810" s="1234"/>
      <c r="F2810" s="1235"/>
      <c r="G2810" s="439" t="s">
        <v>181</v>
      </c>
      <c r="H2810" s="1238" t="str">
        <f>CONCATENATE('Class-9'!$G$4,'Class-9'!$J$4)</f>
        <v>9(A)</v>
      </c>
      <c r="I2810" s="1236"/>
      <c r="J2810" s="1236"/>
      <c r="K2810" s="1236"/>
      <c r="L2810" s="1236"/>
      <c r="M2810" s="1236"/>
      <c r="N2810" s="1236"/>
      <c r="O2810" s="1237"/>
    </row>
    <row r="2811" spans="1:16" ht="33.75" customHeight="1" thickBot="1">
      <c r="A2811" s="1138"/>
      <c r="B2811" s="417" t="s">
        <v>200</v>
      </c>
      <c r="C2811" s="1239" t="s">
        <v>27</v>
      </c>
      <c r="D2811" s="1240"/>
      <c r="E2811" s="1240"/>
      <c r="F2811" s="1241"/>
      <c r="G2811" s="440" t="s">
        <v>181</v>
      </c>
      <c r="H2811" s="1242">
        <f>VLOOKUP($A2800,'Class-9'!$B$9:$FL$108,10,0)</f>
        <v>0</v>
      </c>
      <c r="I2811" s="1242"/>
      <c r="J2811" s="1242"/>
      <c r="K2811" s="1242"/>
      <c r="L2811" s="1242"/>
      <c r="M2811" s="1242"/>
      <c r="N2811" s="1242"/>
      <c r="O2811" s="1243"/>
    </row>
    <row r="2812" spans="1:16" ht="33.75" customHeight="1">
      <c r="A2812" s="1138"/>
      <c r="B2812" s="417" t="s">
        <v>200</v>
      </c>
      <c r="C2812" s="1244" t="s">
        <v>60</v>
      </c>
      <c r="D2812" s="1245"/>
      <c r="E2812" s="1248" t="s">
        <v>81</v>
      </c>
      <c r="F2812" s="1248" t="s">
        <v>82</v>
      </c>
      <c r="G2812" s="1250" t="s">
        <v>32</v>
      </c>
      <c r="H2812" s="1252" t="s">
        <v>61</v>
      </c>
      <c r="I2812" s="1252"/>
      <c r="J2812" s="1253"/>
      <c r="K2812" s="1254" t="s">
        <v>97</v>
      </c>
      <c r="L2812" s="1255"/>
      <c r="M2812" s="1256"/>
      <c r="N2812" s="1248" t="s">
        <v>88</v>
      </c>
      <c r="O2812" s="1218" t="s">
        <v>118</v>
      </c>
    </row>
    <row r="2813" spans="1:16" ht="33.75" customHeight="1">
      <c r="A2813" s="1138"/>
      <c r="B2813" s="417" t="s">
        <v>200</v>
      </c>
      <c r="C2813" s="1246"/>
      <c r="D2813" s="1247"/>
      <c r="E2813" s="1249"/>
      <c r="F2813" s="1249"/>
      <c r="G2813" s="1251"/>
      <c r="H2813" s="468" t="s">
        <v>31</v>
      </c>
      <c r="I2813" s="470" t="s">
        <v>194</v>
      </c>
      <c r="J2813" s="469" t="s">
        <v>32</v>
      </c>
      <c r="K2813" s="468" t="s">
        <v>31</v>
      </c>
      <c r="L2813" s="470" t="s">
        <v>194</v>
      </c>
      <c r="M2813" s="469" t="s">
        <v>32</v>
      </c>
      <c r="N2813" s="1249"/>
      <c r="O2813" s="1219"/>
    </row>
    <row r="2814" spans="1:16" ht="48" customHeight="1" thickBot="1">
      <c r="A2814" s="1138"/>
      <c r="B2814" s="417" t="s">
        <v>200</v>
      </c>
      <c r="C2814" s="1102" t="s">
        <v>62</v>
      </c>
      <c r="D2814" s="1103"/>
      <c r="E2814" s="441">
        <f>'Class-9'!$L$7</f>
        <v>10</v>
      </c>
      <c r="F2814" s="441">
        <f>'Class-9'!$M$7</f>
        <v>10</v>
      </c>
      <c r="G2814" s="442">
        <f>SUM(E2814:F2814)</f>
        <v>20</v>
      </c>
      <c r="H2814" s="441">
        <f>'Class-9'!$O$7</f>
        <v>24</v>
      </c>
      <c r="I2814" s="441">
        <f>'Class-9'!$P$7</f>
        <v>6</v>
      </c>
      <c r="J2814" s="442">
        <f>SUM(H2814:I2814)</f>
        <v>30</v>
      </c>
      <c r="K2814" s="441">
        <f>'Class-9'!$R$7</f>
        <v>40</v>
      </c>
      <c r="L2814" s="441">
        <f>'Class-9'!$S$7</f>
        <v>10</v>
      </c>
      <c r="M2814" s="442">
        <f>SUM(K2814:L2814)</f>
        <v>50</v>
      </c>
      <c r="N2814" s="441">
        <f>SUM(G2814,J2814,M2814)</f>
        <v>100</v>
      </c>
      <c r="O2814" s="1220"/>
    </row>
    <row r="2815" spans="1:16" ht="48" customHeight="1">
      <c r="A2815" s="1138"/>
      <c r="B2815" s="417" t="s">
        <v>200</v>
      </c>
      <c r="C2815" s="1104" t="str">
        <f>'Class-9'!$L$3</f>
        <v>HINDI</v>
      </c>
      <c r="D2815" s="1105"/>
      <c r="E2815" s="443">
        <f>IF($J2803="TC",0,IF($J2803="Nso",0,VLOOKUP($A2800,'Class-9'!$B$9:$FL$108,11,0)))</f>
        <v>0</v>
      </c>
      <c r="F2815" s="443">
        <f>IF($J2803="TC",0,IF($J2803="Nso",0,VLOOKUP($A2800,'Class-9'!$B$9:$FL$108,12,0)))</f>
        <v>0</v>
      </c>
      <c r="G2815" s="444">
        <f t="shared" ref="G2815:G2822" si="280">SUM(E2815:F2815)</f>
        <v>0</v>
      </c>
      <c r="H2815" s="443">
        <f>IF($J2803="TC",0,IF($J2803="Nso",0,VLOOKUP($A2800,'Class-9'!$B$9:$FL$108,14,0)))</f>
        <v>0</v>
      </c>
      <c r="I2815" s="443">
        <f>IF($J2803="TC",0,IF($J2803="Nso",0,VLOOKUP($A2800,'Class-9'!$B$9:$FL$108,15,0)))</f>
        <v>0</v>
      </c>
      <c r="J2815" s="444">
        <f t="shared" ref="J2815:J2822" si="281">SUM(H2815:I2815)</f>
        <v>0</v>
      </c>
      <c r="K2815" s="443">
        <f>IF($J2803="TC",0,IF($J2803="Nso",0,VLOOKUP($A2800,'Class-9'!$B$9:$FL$108,17,0)))</f>
        <v>0</v>
      </c>
      <c r="L2815" s="443">
        <f>IF($J2803="Nso",0,VLOOKUP($A2800,'Class-9'!$B$9:$FL$108,18,0))</f>
        <v>0</v>
      </c>
      <c r="M2815" s="444">
        <f t="shared" ref="M2815:M2822" si="282">SUM(K2815:L2815)</f>
        <v>0</v>
      </c>
      <c r="N2815" s="443">
        <f t="shared" ref="N2815:N2822" si="283">SUM(G2815,J2815,M2815)</f>
        <v>0</v>
      </c>
      <c r="O2815" s="457" t="str">
        <f>IF($J2803="TC",0,IF($J2803="Nso",0,VLOOKUP($A2800,'Class-9'!$B$9:$FL$108,24,0)))</f>
        <v/>
      </c>
    </row>
    <row r="2816" spans="1:16" ht="48" customHeight="1" thickBot="1">
      <c r="A2816" s="1138"/>
      <c r="B2816" s="417" t="s">
        <v>200</v>
      </c>
      <c r="C2816" s="1106" t="str">
        <f>'Class-9'!$Z$3</f>
        <v>ENGLISH</v>
      </c>
      <c r="D2816" s="1107"/>
      <c r="E2816" s="445">
        <f>IF($J2803="TC",0,IF($J2803="Nso",0,VLOOKUP($A2800,'Class-9'!$B$9:$FL$108,25,0)))</f>
        <v>0</v>
      </c>
      <c r="F2816" s="445">
        <f>IF($J2803="TC",0,IF($J2803="Nso",0,VLOOKUP($A2800,'Class-9'!$B$9:$FL$108,26,0)))</f>
        <v>0</v>
      </c>
      <c r="G2816" s="446">
        <f t="shared" si="280"/>
        <v>0</v>
      </c>
      <c r="H2816" s="447">
        <f>IF($J2803="TC",0,IF($J2803="Nso",0,VLOOKUP($A2800,'Class-9'!$B$9:$FL$108,28,0)))</f>
        <v>0</v>
      </c>
      <c r="I2816" s="445">
        <f>IF($J2803="TC",0,IF($J2803="Nso",0,VLOOKUP($A2800,'Class-9'!$B$9:$FL$108,29,0)))</f>
        <v>0</v>
      </c>
      <c r="J2816" s="446">
        <f t="shared" si="281"/>
        <v>0</v>
      </c>
      <c r="K2816" s="445">
        <f>IF($J2803="TC",0,IF($J2803="Nso",0,VLOOKUP($A2800,'Class-9'!$B$9:$FL$108,31,0)))</f>
        <v>0</v>
      </c>
      <c r="L2816" s="445">
        <f>IF($J2803="Nso",0,VLOOKUP($A2800,'Class-9'!$B$9:$FL$108,32,0))</f>
        <v>0</v>
      </c>
      <c r="M2816" s="446">
        <f t="shared" si="282"/>
        <v>0</v>
      </c>
      <c r="N2816" s="445">
        <f t="shared" si="283"/>
        <v>0</v>
      </c>
      <c r="O2816" s="458" t="str">
        <f>IF($J2803="TC",0,IF($J2803="Nso",0,VLOOKUP($A2800,'Class-9'!$B$9:$FL$108,38,0)))</f>
        <v/>
      </c>
    </row>
    <row r="2817" spans="1:15" ht="48" customHeight="1" thickBot="1">
      <c r="A2817" s="1138"/>
      <c r="B2817" s="417" t="s">
        <v>200</v>
      </c>
      <c r="C2817" s="1108" t="s">
        <v>62</v>
      </c>
      <c r="D2817" s="1109"/>
      <c r="E2817" s="448">
        <f>'Class-9'!$AN$7</f>
        <v>20</v>
      </c>
      <c r="F2817" s="448">
        <f>'Class-9'!$AO$7</f>
        <v>20</v>
      </c>
      <c r="G2817" s="449">
        <f t="shared" si="280"/>
        <v>40</v>
      </c>
      <c r="H2817" s="448">
        <f>'Class-9'!$AQ$7</f>
        <v>48</v>
      </c>
      <c r="I2817" s="448">
        <f>'Class-9'!$AR$7</f>
        <v>12</v>
      </c>
      <c r="J2817" s="449">
        <f t="shared" si="281"/>
        <v>60</v>
      </c>
      <c r="K2817" s="448">
        <f>'Class-9'!$AT$7</f>
        <v>80</v>
      </c>
      <c r="L2817" s="448">
        <f>'Class-9'!$AU$7</f>
        <v>20</v>
      </c>
      <c r="M2817" s="449">
        <f t="shared" si="282"/>
        <v>100</v>
      </c>
      <c r="N2817" s="448">
        <f t="shared" si="283"/>
        <v>200</v>
      </c>
      <c r="O2817" s="427" t="s">
        <v>201</v>
      </c>
    </row>
    <row r="2818" spans="1:15" ht="48" customHeight="1">
      <c r="A2818" s="1138"/>
      <c r="B2818" s="417" t="s">
        <v>200</v>
      </c>
      <c r="C2818" s="1110" t="str">
        <f>'Class-9'!$AN$3</f>
        <v>SANSKRIT-I</v>
      </c>
      <c r="D2818" s="1111"/>
      <c r="E2818" s="443">
        <f>IF($J2803="TC",0,IF($J2803="Nso",0,VLOOKUP($A2800,'Class-9'!$B$9:$FL$108,39,0)))</f>
        <v>0</v>
      </c>
      <c r="F2818" s="443">
        <f>IF($J2803="TC",0,IF($J2803="TC",0,IF($J2803="Nso",0,VLOOKUP($A2800,'Class-9'!$B$9:$FL$108,40,0))))</f>
        <v>0</v>
      </c>
      <c r="G2818" s="450">
        <f t="shared" si="280"/>
        <v>0</v>
      </c>
      <c r="H2818" s="451">
        <f>IF($J2803="TC",0,IF($J2803="Nso",0,VLOOKUP($A2800,'Class-9'!$B$9:$FL$108,42,0)))</f>
        <v>0</v>
      </c>
      <c r="I2818" s="443">
        <f>IF($J2803="TC",0,IF($J2803="Nso",0,VLOOKUP($A2800,'Class-9'!$B$9:$FL$108,43,0)))</f>
        <v>0</v>
      </c>
      <c r="J2818" s="450">
        <f t="shared" si="281"/>
        <v>0</v>
      </c>
      <c r="K2818" s="443">
        <f>IF($J2803="TC",0,IF($J2803="Nso",0,VLOOKUP($A2800,'Class-9'!$B$9:$FL$108,45,0)))</f>
        <v>0</v>
      </c>
      <c r="L2818" s="443">
        <f>IF($J2803="Nso",0,VLOOKUP($A2800,'Class-9'!$B$9:$FL$108,46,0))</f>
        <v>0</v>
      </c>
      <c r="M2818" s="450">
        <f t="shared" si="282"/>
        <v>0</v>
      </c>
      <c r="N2818" s="443">
        <f t="shared" si="283"/>
        <v>0</v>
      </c>
      <c r="O2818" s="457" t="str">
        <f>IF($J2803="TC",0,IF($J2803="Nso",0,VLOOKUP($A2800,'Class-9'!$B$9:$FL$108,52,0)))</f>
        <v/>
      </c>
    </row>
    <row r="2819" spans="1:15" ht="48" customHeight="1">
      <c r="A2819" s="1138"/>
      <c r="B2819" s="417" t="s">
        <v>200</v>
      </c>
      <c r="C2819" s="1112" t="str">
        <f>'Class-9'!$BB$3</f>
        <v>SANSKRIT-II</v>
      </c>
      <c r="D2819" s="1113"/>
      <c r="E2819" s="443">
        <f>IF($J2803="TC",0,IF($J2803="Nso",0,VLOOKUP($A2800,'Class-9'!$B$9:$FL$108,53,0)))</f>
        <v>0</v>
      </c>
      <c r="F2819" s="443">
        <f>IF($J2803="TC",0,IF($J2803="Nso",0,VLOOKUP($A2800,'Class-9'!$B$9:$FL$108,54,0)))</f>
        <v>0</v>
      </c>
      <c r="G2819" s="452">
        <f t="shared" si="280"/>
        <v>0</v>
      </c>
      <c r="H2819" s="453">
        <f>IF($J2803="TC",0,IF($J2803="Nso",0,VLOOKUP($A2800,'Class-9'!$B$9:$FL$108,56,0)))</f>
        <v>0</v>
      </c>
      <c r="I2819" s="443">
        <f>IF($J2803="TC",0,IF($J2803="Nso",0,VLOOKUP($A2800,'Class-9'!$B$9:$FL$108,57,0)))</f>
        <v>0</v>
      </c>
      <c r="J2819" s="452">
        <f t="shared" si="281"/>
        <v>0</v>
      </c>
      <c r="K2819" s="443">
        <f>IF($J2803="TC",0,IF($J2803="Nso",0,VLOOKUP($A2800,'Class-9'!$B$9:$FL$108,59,0)))</f>
        <v>0</v>
      </c>
      <c r="L2819" s="443">
        <f>IF($J2803="Nso",0,VLOOKUP($A2800,'Class-9'!$B$9:$FL$108,60,0))</f>
        <v>0</v>
      </c>
      <c r="M2819" s="452">
        <f t="shared" si="282"/>
        <v>0</v>
      </c>
      <c r="N2819" s="443">
        <f t="shared" si="283"/>
        <v>0</v>
      </c>
      <c r="O2819" s="457" t="str">
        <f>IF($J2803="TC",0,IF($J2803="Nso",0,VLOOKUP($A2800,'Class-9'!$B$9:$FL$108,66,0)))</f>
        <v/>
      </c>
    </row>
    <row r="2820" spans="1:15" ht="48" customHeight="1">
      <c r="A2820" s="1138"/>
      <c r="B2820" s="417" t="s">
        <v>200</v>
      </c>
      <c r="C2820" s="1112" t="str">
        <f>'Class-9'!$BP$3</f>
        <v>MATHEMATICS</v>
      </c>
      <c r="D2820" s="1113"/>
      <c r="E2820" s="443">
        <f>IF($J2803="TC",0,IF($J2803="Nso",0,VLOOKUP($A2800,'Class-9'!$B$9:$FL$108,67,0)))</f>
        <v>0</v>
      </c>
      <c r="F2820" s="443">
        <f>IF($J2803="TC",0,IF($J2803="Nso",0,VLOOKUP($A2800,'Class-9'!$B$9:$FL$108,68,0)))</f>
        <v>0</v>
      </c>
      <c r="G2820" s="452">
        <f t="shared" si="280"/>
        <v>0</v>
      </c>
      <c r="H2820" s="453">
        <f>IF($J2803="TC",0,IF($J2803="Nso",0,VLOOKUP($A2800,'Class-9'!$B$9:$FL$108,70,0)))</f>
        <v>0</v>
      </c>
      <c r="I2820" s="443">
        <f>IF($J2803="TC",0,IF($J2803="Nso",0,VLOOKUP($A2800,'Class-9'!$B$9:$FL$108,71,0)))</f>
        <v>0</v>
      </c>
      <c r="J2820" s="452">
        <f t="shared" si="281"/>
        <v>0</v>
      </c>
      <c r="K2820" s="443">
        <f>IF($J2803="TC",0,IF($J2803="Nso",0,VLOOKUP($A2800,'Class-9'!$B$9:$FL$108,73,0)))</f>
        <v>0</v>
      </c>
      <c r="L2820" s="443">
        <f>IF($J2803="Nso",0,VLOOKUP($A2800,'Class-9'!$B$9:$FL$108,74,0))</f>
        <v>0</v>
      </c>
      <c r="M2820" s="452">
        <f t="shared" si="282"/>
        <v>0</v>
      </c>
      <c r="N2820" s="443">
        <f t="shared" si="283"/>
        <v>0</v>
      </c>
      <c r="O2820" s="457" t="str">
        <f>IF($J2803="TC",0,IF($J2803="Nso",0,VLOOKUP($A2800,'Class-9'!$B$9:$FL$108,80,0)))</f>
        <v/>
      </c>
    </row>
    <row r="2821" spans="1:15" ht="48" customHeight="1">
      <c r="A2821" s="1138"/>
      <c r="B2821" s="417" t="s">
        <v>200</v>
      </c>
      <c r="C2821" s="1114" t="str">
        <f>'Class-9'!$CD$3</f>
        <v>SCIENCE</v>
      </c>
      <c r="D2821" s="1115"/>
      <c r="E2821" s="454">
        <f>IF($J2803="TC",0,IF($J2803="Nso",0,VLOOKUP($A2800,'Class-9'!$B$9:$FL$108,81,0)))</f>
        <v>0</v>
      </c>
      <c r="F2821" s="454">
        <f>IF($J2803="TC",0,IF($J2803="Nso",0,VLOOKUP($A2800,'Class-9'!$B$9:$FL$108,82,0)))</f>
        <v>0</v>
      </c>
      <c r="G2821" s="455">
        <f t="shared" si="280"/>
        <v>0</v>
      </c>
      <c r="H2821" s="456">
        <f>IF($J2803="TC",0,IF($J2803="Nso",0,VLOOKUP($A2800,'Class-9'!$B$9:$FL$108,84,0)))</f>
        <v>0</v>
      </c>
      <c r="I2821" s="454">
        <f>IF($J2803="TC",0,IF($J2803="Nso",0,VLOOKUP($A2800,'Class-9'!$B$9:$FL$108,85,0)))</f>
        <v>0</v>
      </c>
      <c r="J2821" s="455">
        <f t="shared" si="281"/>
        <v>0</v>
      </c>
      <c r="K2821" s="454">
        <f>IF($J2803="TC",0,IF($J2803="Nso",0,VLOOKUP($A2800,'Class-9'!$B$9:$FL$108,87,0)))</f>
        <v>0</v>
      </c>
      <c r="L2821" s="454">
        <f>IF($J2803="Nso",0,VLOOKUP($A2800,'Class-9'!$B$9:$FL$108,88,0))</f>
        <v>0</v>
      </c>
      <c r="M2821" s="455">
        <f t="shared" si="282"/>
        <v>0</v>
      </c>
      <c r="N2821" s="454">
        <f t="shared" si="283"/>
        <v>0</v>
      </c>
      <c r="O2821" s="459" t="str">
        <f>IF($J2803="TC",0,IF($J2803="Nso",0,VLOOKUP($A2800,'Class-9'!$B$9:$FL$108,94,0)))</f>
        <v/>
      </c>
    </row>
    <row r="2822" spans="1:15" ht="48" customHeight="1" thickBot="1">
      <c r="A2822" s="1138"/>
      <c r="B2822" s="417" t="s">
        <v>200</v>
      </c>
      <c r="C2822" s="1114" t="str">
        <f>'Class-9'!$CR$3</f>
        <v>SOCIAL SCIENCE</v>
      </c>
      <c r="D2822" s="1115"/>
      <c r="E2822" s="454">
        <f>IF($J2804="TC",0,IF($J2803="Nso",0,VLOOKUP($A2800,'Class-9'!$B$9:$FL$108,95,0)))</f>
        <v>0</v>
      </c>
      <c r="F2822" s="454">
        <f>IF($J2804="TC",0,IF($J2803="Nso",0,VLOOKUP($A2800,'Class-9'!$B$9:$FL$108,96,0)))</f>
        <v>0</v>
      </c>
      <c r="G2822" s="455">
        <f t="shared" si="280"/>
        <v>0</v>
      </c>
      <c r="H2822" s="456">
        <f>IF($J2804="TC",0,IF($J2803="Nso",0,VLOOKUP($A2800,'Class-9'!$B$9:$FL$108,98,0)))</f>
        <v>0</v>
      </c>
      <c r="I2822" s="454">
        <f>IF($J2804="TC",0,IF($J2803="Nso",0,VLOOKUP($A2800,'Class-9'!$B$9:$FL$108,99,0)))</f>
        <v>0</v>
      </c>
      <c r="J2822" s="455">
        <f t="shared" si="281"/>
        <v>0</v>
      </c>
      <c r="K2822" s="454">
        <f>IF($J2804="TC",0,IF($J2803="Nso",0,VLOOKUP($A2800,'Class-9'!$B$9:$FL$108,101,0)))</f>
        <v>0</v>
      </c>
      <c r="L2822" s="454">
        <f>IF($J2804="Nso",0,VLOOKUP($A2800,'Class-9'!$B$9:$FL$108,102,0))</f>
        <v>0</v>
      </c>
      <c r="M2822" s="455">
        <f t="shared" si="282"/>
        <v>0</v>
      </c>
      <c r="N2822" s="454">
        <f t="shared" si="283"/>
        <v>0</v>
      </c>
      <c r="O2822" s="459" t="str">
        <f>IF($J2804="TC",0,IF($J2803="Nso",0,VLOOKUP($A2800,'Class-9'!$B$9:$FL$108,108,0)))</f>
        <v/>
      </c>
    </row>
    <row r="2823" spans="1:15" ht="33.75" customHeight="1">
      <c r="A2823" s="1138"/>
      <c r="B2823" s="417" t="s">
        <v>200</v>
      </c>
      <c r="C2823" s="1116" t="s">
        <v>89</v>
      </c>
      <c r="D2823" s="1117"/>
      <c r="E2823" s="1118"/>
      <c r="F2823" s="1122" t="s">
        <v>90</v>
      </c>
      <c r="G2823" s="1123"/>
      <c r="H2823" s="1124" t="s">
        <v>91</v>
      </c>
      <c r="I2823" s="1125"/>
      <c r="J2823" s="1126" t="s">
        <v>47</v>
      </c>
      <c r="K2823" s="1127"/>
      <c r="L2823" s="415" t="s">
        <v>111</v>
      </c>
      <c r="M2823" s="1221" t="s">
        <v>45</v>
      </c>
      <c r="N2823" s="1222"/>
      <c r="O2823" s="416" t="s">
        <v>49</v>
      </c>
    </row>
    <row r="2824" spans="1:15" ht="33.75" customHeight="1" thickBot="1">
      <c r="A2824" s="1138"/>
      <c r="B2824" s="417" t="s">
        <v>200</v>
      </c>
      <c r="C2824" s="1119"/>
      <c r="D2824" s="1120"/>
      <c r="E2824" s="1121"/>
      <c r="F2824" s="1130">
        <f>IF($J2803="TC",0,IF($J2803="Nso",0,VLOOKUP($A2800,'Class-9'!$B$9:$FL$108,160,0)))</f>
        <v>0</v>
      </c>
      <c r="G2824" s="1131"/>
      <c r="H2824" s="1130">
        <f>IF($J2803="TC",0,IF($J2803="Nso",0,VLOOKUP($A2800,'Class-9'!$B$9:$FL$108,161,0)))</f>
        <v>0</v>
      </c>
      <c r="I2824" s="1131"/>
      <c r="J2824" s="1132">
        <f>IF($J2803="TC",0,IF($J2803="Nso",0,VLOOKUP($A2800,'Class-9'!$B$9:$FL$108,162,0)))</f>
        <v>0</v>
      </c>
      <c r="K2824" s="1133"/>
      <c r="L2824" s="259" t="str">
        <f>IF($J2803="TC",0,IF($J2803="Nso",0,VLOOKUP($A2800,'Class-9'!$B$9:$FL$108,163,0)))</f>
        <v/>
      </c>
      <c r="M2824" s="1223" t="str">
        <f>IF($J2803="TC","TC",IF($J2803="Nso","NSO",VLOOKUP($A2800,'Class-9'!$B$9:$FL$108,164,0)))</f>
        <v/>
      </c>
      <c r="N2824" s="1224"/>
      <c r="O2824" s="462" t="str">
        <f>IF($J2803="Nso",0,VLOOKUP($A2800,'Class-9'!$B$9:$FL$108,166,0))</f>
        <v/>
      </c>
    </row>
    <row r="2825" spans="1:15" ht="33.75" customHeight="1">
      <c r="A2825" s="1138"/>
      <c r="B2825" s="417" t="s">
        <v>200</v>
      </c>
      <c r="C2825" s="1061" t="s">
        <v>64</v>
      </c>
      <c r="D2825" s="1062"/>
      <c r="E2825" s="1062"/>
      <c r="F2825" s="1062"/>
      <c r="G2825" s="1062"/>
      <c r="H2825" s="1063"/>
      <c r="I2825" s="1064" t="s">
        <v>65</v>
      </c>
      <c r="J2825" s="1065"/>
      <c r="K2825" s="1065"/>
      <c r="L2825" s="460">
        <f>VLOOKUP($A2800,'Class-9'!$B$9:$FL$108,157,0)</f>
        <v>0</v>
      </c>
      <c r="M2825" s="1066" t="s">
        <v>121</v>
      </c>
      <c r="N2825" s="1067"/>
      <c r="O2825" s="1068"/>
    </row>
    <row r="2826" spans="1:15" ht="33.75" customHeight="1" thickBot="1">
      <c r="A2826" s="1138"/>
      <c r="B2826" s="417" t="s">
        <v>200</v>
      </c>
      <c r="C2826" s="1069" t="s">
        <v>60</v>
      </c>
      <c r="D2826" s="1070"/>
      <c r="E2826" s="1070"/>
      <c r="F2826" s="1071" t="s">
        <v>192</v>
      </c>
      <c r="G2826" s="1071"/>
      <c r="H2826" s="260" t="s">
        <v>53</v>
      </c>
      <c r="I2826" s="1072" t="s">
        <v>66</v>
      </c>
      <c r="J2826" s="1073"/>
      <c r="K2826" s="1073"/>
      <c r="L2826" s="461">
        <f>VLOOKUP($A2800,'Class-9'!$B$9:$FL$108,158,0)</f>
        <v>0</v>
      </c>
      <c r="M2826" s="1074" t="str">
        <f>IF($J2803="TC",0,IF($J2803="Nso",0,VLOOKUP($A2800,'Class-9'!$B$9:$FL$108,159,0)))</f>
        <v/>
      </c>
      <c r="N2826" s="1075"/>
      <c r="O2826" s="1076"/>
    </row>
    <row r="2827" spans="1:15" ht="33.75" customHeight="1">
      <c r="A2827" s="1138"/>
      <c r="B2827" s="417" t="s">
        <v>200</v>
      </c>
      <c r="C2827" s="1069"/>
      <c r="D2827" s="1070"/>
      <c r="E2827" s="1070"/>
      <c r="F2827" s="1071"/>
      <c r="G2827" s="1071"/>
      <c r="H2827" s="261" t="s">
        <v>119</v>
      </c>
      <c r="I2827" s="1077" t="s">
        <v>67</v>
      </c>
      <c r="J2827" s="1078"/>
      <c r="K2827" s="1078"/>
      <c r="L2827" s="1079">
        <f>IF($J2803="TC","Transferred",IF($J2803="Nso","NameSeparated",VLOOKUP($A2800,'Class-9'!$B$9:$FL$108,167,0)))</f>
        <v>0</v>
      </c>
      <c r="M2827" s="1079"/>
      <c r="N2827" s="1079"/>
      <c r="O2827" s="1080"/>
    </row>
    <row r="2828" spans="1:15" ht="33.75" customHeight="1">
      <c r="A2828" s="1138"/>
      <c r="B2828" s="417" t="s">
        <v>200</v>
      </c>
      <c r="C2828" s="1081" t="str">
        <f>'Class-9'!$DF$3</f>
        <v>Foundation Of Information Tech.</v>
      </c>
      <c r="D2828" s="1082"/>
      <c r="E2828" s="1083"/>
      <c r="F2828" s="1217" t="str">
        <f>IF($J2803="TC",0,IF($J2803="Nso",0,VLOOKUP($A2800,'Class-9'!$B$9:$GP$108,185,0)))</f>
        <v>0/200</v>
      </c>
      <c r="G2828" s="1217"/>
      <c r="H2828" s="463" t="str">
        <f>IF($J2803="TC",0,IF($J2803="Nso",0,VLOOKUP($A2800,'Class-9'!$B$9:$GP$108,120,0)))</f>
        <v/>
      </c>
      <c r="I2828" s="1085" t="s">
        <v>79</v>
      </c>
      <c r="J2828" s="1086"/>
      <c r="K2828" s="1086"/>
      <c r="L2828" s="1087">
        <f>'Class-9'!$T$2</f>
        <v>44676</v>
      </c>
      <c r="M2828" s="1088"/>
      <c r="N2828" s="1088"/>
      <c r="O2828" s="1089"/>
    </row>
    <row r="2829" spans="1:15" ht="33.75" customHeight="1">
      <c r="A2829" s="1138"/>
      <c r="B2829" s="417" t="s">
        <v>200</v>
      </c>
      <c r="C2829" s="1090" t="str">
        <f>'Class-9'!$DR$3</f>
        <v>Health &amp; Phy. Edu.</v>
      </c>
      <c r="D2829" s="1084"/>
      <c r="E2829" s="1084"/>
      <c r="F2829" s="1207" t="str">
        <f>IF($J2803="TC",0,IF($J2803="Nso",0,VLOOKUP($A2800,'Class-9'!$B$9:$GP$108,189,0)))</f>
        <v>0/200</v>
      </c>
      <c r="G2829" s="1208"/>
      <c r="H2829" s="463" t="str">
        <f>IF($J2803="TC",0,IF($J2803="Nso",0,VLOOKUP($A2800,'Class-9'!$B$9:$GP$108,132,0)))</f>
        <v/>
      </c>
      <c r="I2829" s="1091"/>
      <c r="J2829" s="1092"/>
      <c r="K2829" s="1092"/>
      <c r="L2829" s="1092"/>
      <c r="M2829" s="1092"/>
      <c r="N2829" s="1092"/>
      <c r="O2829" s="1093"/>
    </row>
    <row r="2830" spans="1:15" ht="33.75" customHeight="1">
      <c r="A2830" s="1138"/>
      <c r="B2830" s="417" t="s">
        <v>200</v>
      </c>
      <c r="C2830" s="1028" t="str">
        <f>'Class-9'!$ED$3</f>
        <v>S.U.P.W.</v>
      </c>
      <c r="D2830" s="1029"/>
      <c r="E2830" s="1029"/>
      <c r="F2830" s="1207" t="str">
        <f>IF($J2803="TC",0,IF($J2803="Nso",0,VLOOKUP($A2800,'Class-9'!$B$9:$GP$108,193,0)))</f>
        <v>0/100</v>
      </c>
      <c r="G2830" s="1208"/>
      <c r="H2830" s="463" t="str">
        <f>IF($J2803="TC",0,IF($J2803="Nso",0,VLOOKUP($A2800,'Class-9'!$B$9:$GP$108,138,0)))</f>
        <v/>
      </c>
      <c r="I2830" s="1094"/>
      <c r="J2830" s="1095"/>
      <c r="K2830" s="1095"/>
      <c r="L2830" s="1095"/>
      <c r="M2830" s="1095"/>
      <c r="N2830" s="1095"/>
      <c r="O2830" s="1096"/>
    </row>
    <row r="2831" spans="1:15" ht="33.75" customHeight="1">
      <c r="A2831" s="1138"/>
      <c r="B2831" s="417" t="s">
        <v>200</v>
      </c>
      <c r="C2831" s="1028" t="str">
        <f>'Class-9'!$EJ$3</f>
        <v>ART EDUCATION</v>
      </c>
      <c r="D2831" s="1029"/>
      <c r="E2831" s="1029"/>
      <c r="F2831" s="1207" t="str">
        <f>IF($J2802="TC",0,IF($J2802="Nso",0,VLOOKUP($A2800,'Class-9'!$B$9:$GP$108,197,0)))</f>
        <v>0/100</v>
      </c>
      <c r="G2831" s="1208"/>
      <c r="H2831" s="463" t="str">
        <f>IF($J2802="TC",0,IF($J2802="Nso",0,VLOOKUP($A2800,'Class-9'!$B$9:$GP$108,144,0)))</f>
        <v/>
      </c>
      <c r="I2831" s="1032" t="s">
        <v>92</v>
      </c>
      <c r="J2831" s="1033"/>
      <c r="K2831" s="1033"/>
      <c r="L2831" s="1033"/>
      <c r="M2831" s="1033"/>
      <c r="N2831" s="1033"/>
      <c r="O2831" s="1034"/>
    </row>
    <row r="2832" spans="1:15" ht="33.75" customHeight="1" thickBot="1">
      <c r="A2832" s="1138"/>
      <c r="B2832" s="417" t="s">
        <v>200</v>
      </c>
      <c r="C2832" s="1035" t="str">
        <f>'Class-9'!$EP$3</f>
        <v>H &amp; C RAJ</v>
      </c>
      <c r="D2832" s="1036"/>
      <c r="E2832" s="1036"/>
      <c r="F2832" s="1209" t="str">
        <f>IF($J2803="TC",0,IF($J2803="Nso",0,VLOOKUP($A2800,'Class-9'!$B$9:$GU$108,201,0)))</f>
        <v>0/200</v>
      </c>
      <c r="G2832" s="1210"/>
      <c r="H2832" s="464" t="str">
        <f>IF($J2803="TC",0,IF($J2803="Nso",0,VLOOKUP($A2800,'Class-9'!$B$9:$GU$108,156,0)))</f>
        <v/>
      </c>
      <c r="I2832" s="1032" t="s">
        <v>73</v>
      </c>
      <c r="J2832" s="1033"/>
      <c r="K2832" s="1033"/>
      <c r="L2832" s="1033"/>
      <c r="M2832" s="1033"/>
      <c r="N2832" s="1033"/>
      <c r="O2832" s="1034"/>
    </row>
    <row r="2833" spans="1:16" ht="33.75" customHeight="1">
      <c r="A2833" s="1138"/>
      <c r="B2833" s="417" t="s">
        <v>200</v>
      </c>
      <c r="C2833" s="1046" t="s">
        <v>204</v>
      </c>
      <c r="D2833" s="1047"/>
      <c r="E2833" s="1048"/>
      <c r="F2833" s="1211" t="s">
        <v>205</v>
      </c>
      <c r="G2833" s="1212"/>
      <c r="H2833" s="465" t="s">
        <v>34</v>
      </c>
      <c r="I2833" s="1039" t="s">
        <v>74</v>
      </c>
      <c r="J2833" s="1033"/>
      <c r="K2833" s="1033"/>
      <c r="L2833" s="1033"/>
      <c r="M2833" s="1033"/>
      <c r="N2833" s="1033"/>
      <c r="O2833" s="1034"/>
    </row>
    <row r="2834" spans="1:16" ht="33.75" customHeight="1">
      <c r="A2834" s="1138"/>
      <c r="B2834" s="417" t="s">
        <v>200</v>
      </c>
      <c r="C2834" s="1049"/>
      <c r="D2834" s="1050"/>
      <c r="E2834" s="1051"/>
      <c r="F2834" s="1213" t="s">
        <v>206</v>
      </c>
      <c r="G2834" s="1214"/>
      <c r="H2834" s="466" t="s">
        <v>203</v>
      </c>
      <c r="I2834" s="1040" t="s">
        <v>75</v>
      </c>
      <c r="J2834" s="1041"/>
      <c r="K2834" s="1041"/>
      <c r="L2834" s="1041"/>
      <c r="M2834" s="1041"/>
      <c r="N2834" s="1041"/>
      <c r="O2834" s="1042"/>
    </row>
    <row r="2835" spans="1:16" ht="33.75" customHeight="1">
      <c r="A2835" s="1138"/>
      <c r="B2835" s="417" t="s">
        <v>200</v>
      </c>
      <c r="C2835" s="1049"/>
      <c r="D2835" s="1050"/>
      <c r="E2835" s="1051"/>
      <c r="F2835" s="1213" t="s">
        <v>210</v>
      </c>
      <c r="G2835" s="1214"/>
      <c r="H2835" s="466" t="s">
        <v>68</v>
      </c>
      <c r="I2835" s="1043"/>
      <c r="J2835" s="1044"/>
      <c r="K2835" s="1044"/>
      <c r="L2835" s="1044"/>
      <c r="M2835" s="1044"/>
      <c r="N2835" s="1044"/>
      <c r="O2835" s="1045"/>
    </row>
    <row r="2836" spans="1:16" ht="33.75" customHeight="1">
      <c r="A2836" s="1138"/>
      <c r="B2836" s="417" t="s">
        <v>200</v>
      </c>
      <c r="C2836" s="1049"/>
      <c r="D2836" s="1050"/>
      <c r="E2836" s="1051"/>
      <c r="F2836" s="1213" t="s">
        <v>211</v>
      </c>
      <c r="G2836" s="1214"/>
      <c r="H2836" s="466" t="s">
        <v>69</v>
      </c>
      <c r="I2836" s="1043"/>
      <c r="J2836" s="1044"/>
      <c r="K2836" s="1044"/>
      <c r="L2836" s="1044"/>
      <c r="M2836" s="1044"/>
      <c r="N2836" s="1044"/>
      <c r="O2836" s="1045"/>
    </row>
    <row r="2837" spans="1:16" ht="33.75" customHeight="1">
      <c r="A2837" s="1138"/>
      <c r="B2837" s="417" t="s">
        <v>200</v>
      </c>
      <c r="C2837" s="1049"/>
      <c r="D2837" s="1050"/>
      <c r="E2837" s="1051"/>
      <c r="F2837" s="1213" t="s">
        <v>120</v>
      </c>
      <c r="G2837" s="1214"/>
      <c r="H2837" s="466" t="s">
        <v>71</v>
      </c>
      <c r="I2837" s="1022" t="s">
        <v>93</v>
      </c>
      <c r="J2837" s="1023"/>
      <c r="K2837" s="1023"/>
      <c r="L2837" s="1023"/>
      <c r="M2837" s="1023"/>
      <c r="N2837" s="1023"/>
      <c r="O2837" s="1024"/>
    </row>
    <row r="2838" spans="1:16" ht="33.75" customHeight="1" thickBot="1">
      <c r="A2838" s="1138"/>
      <c r="B2838" s="418" t="s">
        <v>200</v>
      </c>
      <c r="C2838" s="1052"/>
      <c r="D2838" s="1053"/>
      <c r="E2838" s="1054"/>
      <c r="F2838" s="1215" t="s">
        <v>208</v>
      </c>
      <c r="G2838" s="1216"/>
      <c r="H2838" s="467" t="s">
        <v>70</v>
      </c>
      <c r="I2838" s="1025"/>
      <c r="J2838" s="1026"/>
      <c r="K2838" s="1026"/>
      <c r="L2838" s="1026"/>
      <c r="M2838" s="1026"/>
      <c r="N2838" s="1026"/>
      <c r="O2838" s="1027"/>
    </row>
    <row r="2839" spans="1:16" ht="121.5" customHeight="1" thickTop="1">
      <c r="A2839" s="437" t="s">
        <v>191</v>
      </c>
    </row>
    <row r="2840" spans="1:16" ht="24.75" customHeight="1" thickBot="1">
      <c r="A2840" s="471">
        <f>A2800+1</f>
        <v>72</v>
      </c>
      <c r="B2840" s="1137" t="s">
        <v>56</v>
      </c>
      <c r="C2840" s="1137"/>
      <c r="D2840" s="1137"/>
      <c r="E2840" s="1137"/>
      <c r="F2840" s="1137"/>
      <c r="G2840" s="1137"/>
      <c r="H2840" s="1137"/>
      <c r="I2840" s="1137"/>
      <c r="J2840" s="1137"/>
      <c r="K2840" s="1137"/>
      <c r="L2840" s="1137"/>
      <c r="M2840" s="1137"/>
      <c r="N2840" s="1137"/>
      <c r="O2840" s="1137"/>
    </row>
    <row r="2841" spans="1:16" s="430" customFormat="1" ht="66" customHeight="1" thickTop="1">
      <c r="A2841" s="1138"/>
      <c r="B2841" s="1139"/>
      <c r="C2841" s="1140"/>
      <c r="D2841" s="1225" t="str">
        <f>Master!$E$8</f>
        <v>Govt. Sr. Secondary School Raimalwada</v>
      </c>
      <c r="E2841" s="1226"/>
      <c r="F2841" s="1226"/>
      <c r="G2841" s="1226"/>
      <c r="H2841" s="1226"/>
      <c r="I2841" s="1226"/>
      <c r="J2841" s="1226"/>
      <c r="K2841" s="1226"/>
      <c r="L2841" s="1226"/>
      <c r="M2841" s="1226"/>
      <c r="N2841" s="1226"/>
      <c r="O2841" s="1227"/>
    </row>
    <row r="2842" spans="1:16" ht="26.25" customHeight="1" thickBot="1">
      <c r="A2842" s="1138"/>
      <c r="B2842" s="1141"/>
      <c r="C2842" s="1142"/>
      <c r="D2842" s="1146" t="str">
        <f>Master!$E$11</f>
        <v>P.S.-Bapini (Jodhpur)</v>
      </c>
      <c r="E2842" s="1147"/>
      <c r="F2842" s="1147"/>
      <c r="G2842" s="1147"/>
      <c r="H2842" s="1147"/>
      <c r="I2842" s="1147"/>
      <c r="J2842" s="1147"/>
      <c r="K2842" s="1147"/>
      <c r="L2842" s="1147"/>
      <c r="M2842" s="1147"/>
      <c r="N2842" s="1147"/>
      <c r="O2842" s="1148"/>
    </row>
    <row r="2843" spans="1:16" ht="21.75" customHeight="1">
      <c r="A2843" s="1138"/>
      <c r="B2843" s="262"/>
      <c r="C2843" s="1149" t="s">
        <v>183</v>
      </c>
      <c r="D2843" s="1150"/>
      <c r="E2843" s="1150"/>
      <c r="F2843" s="1150"/>
      <c r="G2843" s="1151"/>
      <c r="H2843" s="1158" t="s">
        <v>156</v>
      </c>
      <c r="I2843" s="1158"/>
      <c r="J2843" s="1161">
        <f>VLOOKUP($A2840,'Class-9'!$B$9:$K$108,6)</f>
        <v>0</v>
      </c>
      <c r="K2843" s="1162"/>
      <c r="L2843" s="1167" t="s">
        <v>76</v>
      </c>
      <c r="M2843" s="1168"/>
      <c r="N2843" s="1169" t="str">
        <f>Master!$E$14</f>
        <v>08151106901</v>
      </c>
      <c r="O2843" s="1170"/>
    </row>
    <row r="2844" spans="1:16" ht="21.75" customHeight="1">
      <c r="A2844" s="1138"/>
      <c r="B2844" s="37"/>
      <c r="C2844" s="1152"/>
      <c r="D2844" s="1153"/>
      <c r="E2844" s="1153"/>
      <c r="F2844" s="1153"/>
      <c r="G2844" s="1154"/>
      <c r="H2844" s="1159"/>
      <c r="I2844" s="1159"/>
      <c r="J2844" s="1163"/>
      <c r="K2844" s="1164"/>
      <c r="L2844" s="1171" t="s">
        <v>72</v>
      </c>
      <c r="M2844" s="1172"/>
      <c r="N2844" s="1172"/>
      <c r="O2844" s="1173"/>
      <c r="P2844" s="104" t="s">
        <v>191</v>
      </c>
    </row>
    <row r="2845" spans="1:16" ht="21.75" customHeight="1" thickBot="1">
      <c r="A2845" s="1138"/>
      <c r="B2845" s="37"/>
      <c r="C2845" s="1155"/>
      <c r="D2845" s="1156"/>
      <c r="E2845" s="1156"/>
      <c r="F2845" s="1156"/>
      <c r="G2845" s="1157"/>
      <c r="H2845" s="1160"/>
      <c r="I2845" s="1160"/>
      <c r="J2845" s="1165"/>
      <c r="K2845" s="1166"/>
      <c r="L2845" s="1174" t="s">
        <v>57</v>
      </c>
      <c r="M2845" s="1175"/>
      <c r="N2845" s="1176" t="str">
        <f>Master!$E$6</f>
        <v>2021-22</v>
      </c>
      <c r="O2845" s="1177"/>
    </row>
    <row r="2846" spans="1:16" ht="33.75" customHeight="1">
      <c r="A2846" s="1138"/>
      <c r="B2846" s="417" t="s">
        <v>200</v>
      </c>
      <c r="C2846" s="1228" t="s">
        <v>22</v>
      </c>
      <c r="D2846" s="1229"/>
      <c r="E2846" s="1229"/>
      <c r="F2846" s="1230"/>
      <c r="G2846" s="438" t="s">
        <v>181</v>
      </c>
      <c r="H2846" s="1231">
        <f>VLOOKUP($A2840,'Class-9'!$B$9:$FL$108,4,0)</f>
        <v>0</v>
      </c>
      <c r="I2846" s="1231"/>
      <c r="J2846" s="1231"/>
      <c r="K2846" s="1231"/>
      <c r="L2846" s="1231"/>
      <c r="M2846" s="1231"/>
      <c r="N2846" s="1231"/>
      <c r="O2846" s="1232"/>
    </row>
    <row r="2847" spans="1:16" ht="33.75" customHeight="1">
      <c r="A2847" s="1138"/>
      <c r="B2847" s="417" t="s">
        <v>200</v>
      </c>
      <c r="C2847" s="1233" t="s">
        <v>24</v>
      </c>
      <c r="D2847" s="1234"/>
      <c r="E2847" s="1234"/>
      <c r="F2847" s="1235"/>
      <c r="G2847" s="439" t="s">
        <v>181</v>
      </c>
      <c r="H2847" s="1236">
        <f>VLOOKUP($A2840,'Class-9'!$B$9:$FL$108,7,0)</f>
        <v>0</v>
      </c>
      <c r="I2847" s="1236"/>
      <c r="J2847" s="1236"/>
      <c r="K2847" s="1236"/>
      <c r="L2847" s="1236"/>
      <c r="M2847" s="1236"/>
      <c r="N2847" s="1236"/>
      <c r="O2847" s="1237"/>
    </row>
    <row r="2848" spans="1:16" ht="33.75" customHeight="1">
      <c r="A2848" s="1138"/>
      <c r="B2848" s="417" t="s">
        <v>200</v>
      </c>
      <c r="C2848" s="1233" t="s">
        <v>25</v>
      </c>
      <c r="D2848" s="1234"/>
      <c r="E2848" s="1234"/>
      <c r="F2848" s="1235"/>
      <c r="G2848" s="439" t="s">
        <v>181</v>
      </c>
      <c r="H2848" s="1236">
        <f>VLOOKUP($A2840,'Class-9'!$B$9:$FL$108,8,0)</f>
        <v>0</v>
      </c>
      <c r="I2848" s="1236"/>
      <c r="J2848" s="1236"/>
      <c r="K2848" s="1236"/>
      <c r="L2848" s="1236"/>
      <c r="M2848" s="1236"/>
      <c r="N2848" s="1236"/>
      <c r="O2848" s="1237"/>
    </row>
    <row r="2849" spans="1:15" ht="33.75" customHeight="1">
      <c r="A2849" s="1138"/>
      <c r="B2849" s="417" t="s">
        <v>200</v>
      </c>
      <c r="C2849" s="1233" t="s">
        <v>58</v>
      </c>
      <c r="D2849" s="1234"/>
      <c r="E2849" s="1234"/>
      <c r="F2849" s="1235"/>
      <c r="G2849" s="439" t="s">
        <v>181</v>
      </c>
      <c r="H2849" s="1236">
        <f>VLOOKUP($A2840,'Class-9'!$B$9:$FL$108,9,0)</f>
        <v>0</v>
      </c>
      <c r="I2849" s="1236"/>
      <c r="J2849" s="1236"/>
      <c r="K2849" s="1236"/>
      <c r="L2849" s="1236"/>
      <c r="M2849" s="1236"/>
      <c r="N2849" s="1236"/>
      <c r="O2849" s="1237"/>
    </row>
    <row r="2850" spans="1:15" ht="33.75" customHeight="1">
      <c r="A2850" s="1138"/>
      <c r="B2850" s="417" t="s">
        <v>200</v>
      </c>
      <c r="C2850" s="1233" t="s">
        <v>59</v>
      </c>
      <c r="D2850" s="1234"/>
      <c r="E2850" s="1234"/>
      <c r="F2850" s="1235"/>
      <c r="G2850" s="439" t="s">
        <v>181</v>
      </c>
      <c r="H2850" s="1238" t="str">
        <f>CONCATENATE('Class-9'!$G$4,'Class-9'!$J$4)</f>
        <v>9(A)</v>
      </c>
      <c r="I2850" s="1236"/>
      <c r="J2850" s="1236"/>
      <c r="K2850" s="1236"/>
      <c r="L2850" s="1236"/>
      <c r="M2850" s="1236"/>
      <c r="N2850" s="1236"/>
      <c r="O2850" s="1237"/>
    </row>
    <row r="2851" spans="1:15" ht="33.75" customHeight="1" thickBot="1">
      <c r="A2851" s="1138"/>
      <c r="B2851" s="417" t="s">
        <v>200</v>
      </c>
      <c r="C2851" s="1239" t="s">
        <v>27</v>
      </c>
      <c r="D2851" s="1240"/>
      <c r="E2851" s="1240"/>
      <c r="F2851" s="1241"/>
      <c r="G2851" s="440" t="s">
        <v>181</v>
      </c>
      <c r="H2851" s="1242">
        <f>VLOOKUP($A2840,'Class-9'!$B$9:$FL$108,10,0)</f>
        <v>0</v>
      </c>
      <c r="I2851" s="1242"/>
      <c r="J2851" s="1242"/>
      <c r="K2851" s="1242"/>
      <c r="L2851" s="1242"/>
      <c r="M2851" s="1242"/>
      <c r="N2851" s="1242"/>
      <c r="O2851" s="1243"/>
    </row>
    <row r="2852" spans="1:15" ht="33.75" customHeight="1">
      <c r="A2852" s="1138"/>
      <c r="B2852" s="417" t="s">
        <v>200</v>
      </c>
      <c r="C2852" s="1244" t="s">
        <v>60</v>
      </c>
      <c r="D2852" s="1245"/>
      <c r="E2852" s="1248" t="s">
        <v>81</v>
      </c>
      <c r="F2852" s="1248" t="s">
        <v>82</v>
      </c>
      <c r="G2852" s="1250" t="s">
        <v>32</v>
      </c>
      <c r="H2852" s="1252" t="s">
        <v>61</v>
      </c>
      <c r="I2852" s="1252"/>
      <c r="J2852" s="1253"/>
      <c r="K2852" s="1254" t="s">
        <v>97</v>
      </c>
      <c r="L2852" s="1255"/>
      <c r="M2852" s="1256"/>
      <c r="N2852" s="1248" t="s">
        <v>88</v>
      </c>
      <c r="O2852" s="1218" t="s">
        <v>118</v>
      </c>
    </row>
    <row r="2853" spans="1:15" ht="33.75" customHeight="1">
      <c r="A2853" s="1138"/>
      <c r="B2853" s="417" t="s">
        <v>200</v>
      </c>
      <c r="C2853" s="1246"/>
      <c r="D2853" s="1247"/>
      <c r="E2853" s="1249"/>
      <c r="F2853" s="1249"/>
      <c r="G2853" s="1251"/>
      <c r="H2853" s="468" t="s">
        <v>31</v>
      </c>
      <c r="I2853" s="470" t="s">
        <v>194</v>
      </c>
      <c r="J2853" s="469" t="s">
        <v>32</v>
      </c>
      <c r="K2853" s="468" t="s">
        <v>31</v>
      </c>
      <c r="L2853" s="470" t="s">
        <v>194</v>
      </c>
      <c r="M2853" s="469" t="s">
        <v>32</v>
      </c>
      <c r="N2853" s="1249"/>
      <c r="O2853" s="1219"/>
    </row>
    <row r="2854" spans="1:15" ht="48" customHeight="1" thickBot="1">
      <c r="A2854" s="1138"/>
      <c r="B2854" s="417" t="s">
        <v>200</v>
      </c>
      <c r="C2854" s="1102" t="s">
        <v>62</v>
      </c>
      <c r="D2854" s="1103"/>
      <c r="E2854" s="441">
        <f>'Class-9'!$L$7</f>
        <v>10</v>
      </c>
      <c r="F2854" s="441">
        <f>'Class-9'!$M$7</f>
        <v>10</v>
      </c>
      <c r="G2854" s="442">
        <f>SUM(E2854:F2854)</f>
        <v>20</v>
      </c>
      <c r="H2854" s="441">
        <f>'Class-9'!$O$7</f>
        <v>24</v>
      </c>
      <c r="I2854" s="441">
        <f>'Class-9'!$P$7</f>
        <v>6</v>
      </c>
      <c r="J2854" s="442">
        <f>SUM(H2854:I2854)</f>
        <v>30</v>
      </c>
      <c r="K2854" s="441">
        <f>'Class-9'!$R$7</f>
        <v>40</v>
      </c>
      <c r="L2854" s="441">
        <f>'Class-9'!$S$7</f>
        <v>10</v>
      </c>
      <c r="M2854" s="442">
        <f>SUM(K2854:L2854)</f>
        <v>50</v>
      </c>
      <c r="N2854" s="441">
        <f>SUM(G2854,J2854,M2854)</f>
        <v>100</v>
      </c>
      <c r="O2854" s="1220"/>
    </row>
    <row r="2855" spans="1:15" ht="48" customHeight="1">
      <c r="A2855" s="1138"/>
      <c r="B2855" s="417" t="s">
        <v>200</v>
      </c>
      <c r="C2855" s="1104" t="str">
        <f>'Class-9'!$L$3</f>
        <v>HINDI</v>
      </c>
      <c r="D2855" s="1105"/>
      <c r="E2855" s="443">
        <f>IF($J2843="TC",0,IF($J2843="Nso",0,VLOOKUP($A2840,'Class-9'!$B$9:$FL$108,11,0)))</f>
        <v>0</v>
      </c>
      <c r="F2855" s="443">
        <f>IF($J2843="TC",0,IF($J2843="Nso",0,VLOOKUP($A2840,'Class-9'!$B$9:$FL$108,12,0)))</f>
        <v>0</v>
      </c>
      <c r="G2855" s="444">
        <f t="shared" ref="G2855:G2862" si="284">SUM(E2855:F2855)</f>
        <v>0</v>
      </c>
      <c r="H2855" s="443">
        <f>IF($J2843="TC",0,IF($J2843="Nso",0,VLOOKUP($A2840,'Class-9'!$B$9:$FL$108,14,0)))</f>
        <v>0</v>
      </c>
      <c r="I2855" s="443">
        <f>IF($J2843="TC",0,IF($J2843="Nso",0,VLOOKUP($A2840,'Class-9'!$B$9:$FL$108,15,0)))</f>
        <v>0</v>
      </c>
      <c r="J2855" s="444">
        <f t="shared" ref="J2855:J2862" si="285">SUM(H2855:I2855)</f>
        <v>0</v>
      </c>
      <c r="K2855" s="443">
        <f>IF($J2843="TC",0,IF($J2843="Nso",0,VLOOKUP($A2840,'Class-9'!$B$9:$FL$108,17,0)))</f>
        <v>0</v>
      </c>
      <c r="L2855" s="443">
        <f>IF($J2843="Nso",0,VLOOKUP($A2840,'Class-9'!$B$9:$FL$108,18,0))</f>
        <v>0</v>
      </c>
      <c r="M2855" s="444">
        <f t="shared" ref="M2855:M2862" si="286">SUM(K2855:L2855)</f>
        <v>0</v>
      </c>
      <c r="N2855" s="443">
        <f t="shared" ref="N2855:N2862" si="287">SUM(G2855,J2855,M2855)</f>
        <v>0</v>
      </c>
      <c r="O2855" s="457" t="str">
        <f>IF($J2843="TC",0,IF($J2843="Nso",0,VLOOKUP($A2840,'Class-9'!$B$9:$FL$108,24,0)))</f>
        <v/>
      </c>
    </row>
    <row r="2856" spans="1:15" ht="48" customHeight="1" thickBot="1">
      <c r="A2856" s="1138"/>
      <c r="B2856" s="417" t="s">
        <v>200</v>
      </c>
      <c r="C2856" s="1106" t="str">
        <f>'Class-9'!$Z$3</f>
        <v>ENGLISH</v>
      </c>
      <c r="D2856" s="1107"/>
      <c r="E2856" s="445">
        <f>IF($J2843="TC",0,IF($J2843="Nso",0,VLOOKUP($A2840,'Class-9'!$B$9:$FL$108,25,0)))</f>
        <v>0</v>
      </c>
      <c r="F2856" s="445">
        <f>IF($J2843="TC",0,IF($J2843="Nso",0,VLOOKUP($A2840,'Class-9'!$B$9:$FL$108,26,0)))</f>
        <v>0</v>
      </c>
      <c r="G2856" s="446">
        <f t="shared" si="284"/>
        <v>0</v>
      </c>
      <c r="H2856" s="447">
        <f>IF($J2843="TC",0,IF($J2843="Nso",0,VLOOKUP($A2840,'Class-9'!$B$9:$FL$108,28,0)))</f>
        <v>0</v>
      </c>
      <c r="I2856" s="445">
        <f>IF($J2843="TC",0,IF($J2843="Nso",0,VLOOKUP($A2840,'Class-9'!$B$9:$FL$108,29,0)))</f>
        <v>0</v>
      </c>
      <c r="J2856" s="446">
        <f t="shared" si="285"/>
        <v>0</v>
      </c>
      <c r="K2856" s="445">
        <f>IF($J2843="TC",0,IF($J2843="Nso",0,VLOOKUP($A2840,'Class-9'!$B$9:$FL$108,31,0)))</f>
        <v>0</v>
      </c>
      <c r="L2856" s="445">
        <f>IF($J2843="Nso",0,VLOOKUP($A2840,'Class-9'!$B$9:$FL$108,32,0))</f>
        <v>0</v>
      </c>
      <c r="M2856" s="446">
        <f t="shared" si="286"/>
        <v>0</v>
      </c>
      <c r="N2856" s="445">
        <f t="shared" si="287"/>
        <v>0</v>
      </c>
      <c r="O2856" s="458" t="str">
        <f>IF($J2843="TC",0,IF($J2843="Nso",0,VLOOKUP($A2840,'Class-9'!$B$9:$FL$108,38,0)))</f>
        <v/>
      </c>
    </row>
    <row r="2857" spans="1:15" ht="48" customHeight="1" thickBot="1">
      <c r="A2857" s="1138"/>
      <c r="B2857" s="417" t="s">
        <v>200</v>
      </c>
      <c r="C2857" s="1108" t="s">
        <v>62</v>
      </c>
      <c r="D2857" s="1109"/>
      <c r="E2857" s="448">
        <f>'Class-9'!$AN$7</f>
        <v>20</v>
      </c>
      <c r="F2857" s="448">
        <f>'Class-9'!$AO$7</f>
        <v>20</v>
      </c>
      <c r="G2857" s="449">
        <f t="shared" si="284"/>
        <v>40</v>
      </c>
      <c r="H2857" s="448">
        <f>'Class-9'!$AQ$7</f>
        <v>48</v>
      </c>
      <c r="I2857" s="448">
        <f>'Class-9'!$AR$7</f>
        <v>12</v>
      </c>
      <c r="J2857" s="449">
        <f t="shared" si="285"/>
        <v>60</v>
      </c>
      <c r="K2857" s="448">
        <f>'Class-9'!$AT$7</f>
        <v>80</v>
      </c>
      <c r="L2857" s="448">
        <f>'Class-9'!$AU$7</f>
        <v>20</v>
      </c>
      <c r="M2857" s="449">
        <f t="shared" si="286"/>
        <v>100</v>
      </c>
      <c r="N2857" s="448">
        <f t="shared" si="287"/>
        <v>200</v>
      </c>
      <c r="O2857" s="427" t="s">
        <v>201</v>
      </c>
    </row>
    <row r="2858" spans="1:15" ht="48" customHeight="1">
      <c r="A2858" s="1138"/>
      <c r="B2858" s="417" t="s">
        <v>200</v>
      </c>
      <c r="C2858" s="1110" t="str">
        <f>'Class-9'!$AN$3</f>
        <v>SANSKRIT-I</v>
      </c>
      <c r="D2858" s="1111"/>
      <c r="E2858" s="443">
        <f>IF($J2843="TC",0,IF($J2843="Nso",0,VLOOKUP($A2840,'Class-9'!$B$9:$FL$108,39,0)))</f>
        <v>0</v>
      </c>
      <c r="F2858" s="443">
        <f>IF($J2843="TC",0,IF($J2843="TC",0,IF($J2843="Nso",0,VLOOKUP($A2840,'Class-9'!$B$9:$FL$108,40,0))))</f>
        <v>0</v>
      </c>
      <c r="G2858" s="450">
        <f t="shared" si="284"/>
        <v>0</v>
      </c>
      <c r="H2858" s="451">
        <f>IF($J2843="TC",0,IF($J2843="Nso",0,VLOOKUP($A2840,'Class-9'!$B$9:$FL$108,42,0)))</f>
        <v>0</v>
      </c>
      <c r="I2858" s="443">
        <f>IF($J2843="TC",0,IF($J2843="Nso",0,VLOOKUP($A2840,'Class-9'!$B$9:$FL$108,43,0)))</f>
        <v>0</v>
      </c>
      <c r="J2858" s="450">
        <f t="shared" si="285"/>
        <v>0</v>
      </c>
      <c r="K2858" s="443">
        <f>IF($J2843="TC",0,IF($J2843="Nso",0,VLOOKUP($A2840,'Class-9'!$B$9:$FL$108,45,0)))</f>
        <v>0</v>
      </c>
      <c r="L2858" s="443">
        <f>IF($J2843="Nso",0,VLOOKUP($A2840,'Class-9'!$B$9:$FL$108,46,0))</f>
        <v>0</v>
      </c>
      <c r="M2858" s="450">
        <f t="shared" si="286"/>
        <v>0</v>
      </c>
      <c r="N2858" s="443">
        <f t="shared" si="287"/>
        <v>0</v>
      </c>
      <c r="O2858" s="457" t="str">
        <f>IF($J2843="TC",0,IF($J2843="Nso",0,VLOOKUP($A2840,'Class-9'!$B$9:$FL$108,52,0)))</f>
        <v/>
      </c>
    </row>
    <row r="2859" spans="1:15" ht="48" customHeight="1">
      <c r="A2859" s="1138"/>
      <c r="B2859" s="417" t="s">
        <v>200</v>
      </c>
      <c r="C2859" s="1112" t="str">
        <f>'Class-9'!$BB$3</f>
        <v>SANSKRIT-II</v>
      </c>
      <c r="D2859" s="1113"/>
      <c r="E2859" s="443">
        <f>IF($J2843="TC",0,IF($J2843="Nso",0,VLOOKUP($A2840,'Class-9'!$B$9:$FL$108,53,0)))</f>
        <v>0</v>
      </c>
      <c r="F2859" s="443">
        <f>IF($J2843="TC",0,IF($J2843="Nso",0,VLOOKUP($A2840,'Class-9'!$B$9:$FL$108,54,0)))</f>
        <v>0</v>
      </c>
      <c r="G2859" s="452">
        <f t="shared" si="284"/>
        <v>0</v>
      </c>
      <c r="H2859" s="453">
        <f>IF($J2843="TC",0,IF($J2843="Nso",0,VLOOKUP($A2840,'Class-9'!$B$9:$FL$108,56,0)))</f>
        <v>0</v>
      </c>
      <c r="I2859" s="443">
        <f>IF($J2843="TC",0,IF($J2843="Nso",0,VLOOKUP($A2840,'Class-9'!$B$9:$FL$108,57,0)))</f>
        <v>0</v>
      </c>
      <c r="J2859" s="452">
        <f t="shared" si="285"/>
        <v>0</v>
      </c>
      <c r="K2859" s="443">
        <f>IF($J2843="TC",0,IF($J2843="Nso",0,VLOOKUP($A2840,'Class-9'!$B$9:$FL$108,59,0)))</f>
        <v>0</v>
      </c>
      <c r="L2859" s="443">
        <f>IF($J2843="Nso",0,VLOOKUP($A2840,'Class-9'!$B$9:$FL$108,60,0))</f>
        <v>0</v>
      </c>
      <c r="M2859" s="452">
        <f t="shared" si="286"/>
        <v>0</v>
      </c>
      <c r="N2859" s="443">
        <f t="shared" si="287"/>
        <v>0</v>
      </c>
      <c r="O2859" s="457" t="str">
        <f>IF($J2843="TC",0,IF($J2843="Nso",0,VLOOKUP($A2840,'Class-9'!$B$9:$FL$108,66,0)))</f>
        <v/>
      </c>
    </row>
    <row r="2860" spans="1:15" ht="48" customHeight="1">
      <c r="A2860" s="1138"/>
      <c r="B2860" s="417" t="s">
        <v>200</v>
      </c>
      <c r="C2860" s="1112" t="str">
        <f>'Class-9'!$BP$3</f>
        <v>MATHEMATICS</v>
      </c>
      <c r="D2860" s="1113"/>
      <c r="E2860" s="443">
        <f>IF($J2843="TC",0,IF($J2843="Nso",0,VLOOKUP($A2840,'Class-9'!$B$9:$FL$108,67,0)))</f>
        <v>0</v>
      </c>
      <c r="F2860" s="443">
        <f>IF($J2843="TC",0,IF($J2843="Nso",0,VLOOKUP($A2840,'Class-9'!$B$9:$FL$108,68,0)))</f>
        <v>0</v>
      </c>
      <c r="G2860" s="452">
        <f t="shared" si="284"/>
        <v>0</v>
      </c>
      <c r="H2860" s="453">
        <f>IF($J2843="TC",0,IF($J2843="Nso",0,VLOOKUP($A2840,'Class-9'!$B$9:$FL$108,70,0)))</f>
        <v>0</v>
      </c>
      <c r="I2860" s="443">
        <f>IF($J2843="TC",0,IF($J2843="Nso",0,VLOOKUP($A2840,'Class-9'!$B$9:$FL$108,71,0)))</f>
        <v>0</v>
      </c>
      <c r="J2860" s="452">
        <f t="shared" si="285"/>
        <v>0</v>
      </c>
      <c r="K2860" s="443">
        <f>IF($J2843="TC",0,IF($J2843="Nso",0,VLOOKUP($A2840,'Class-9'!$B$9:$FL$108,73,0)))</f>
        <v>0</v>
      </c>
      <c r="L2860" s="443">
        <f>IF($J2843="Nso",0,VLOOKUP($A2840,'Class-9'!$B$9:$FL$108,74,0))</f>
        <v>0</v>
      </c>
      <c r="M2860" s="452">
        <f t="shared" si="286"/>
        <v>0</v>
      </c>
      <c r="N2860" s="443">
        <f t="shared" si="287"/>
        <v>0</v>
      </c>
      <c r="O2860" s="457" t="str">
        <f>IF($J2843="TC",0,IF($J2843="Nso",0,VLOOKUP($A2840,'Class-9'!$B$9:$FL$108,80,0)))</f>
        <v/>
      </c>
    </row>
    <row r="2861" spans="1:15" ht="48" customHeight="1">
      <c r="A2861" s="1138"/>
      <c r="B2861" s="417" t="s">
        <v>200</v>
      </c>
      <c r="C2861" s="1114" t="str">
        <f>'Class-9'!$CD$3</f>
        <v>SCIENCE</v>
      </c>
      <c r="D2861" s="1115"/>
      <c r="E2861" s="454">
        <f>IF($J2843="TC",0,IF($J2843="Nso",0,VLOOKUP($A2840,'Class-9'!$B$9:$FL$108,81,0)))</f>
        <v>0</v>
      </c>
      <c r="F2861" s="454">
        <f>IF($J2843="TC",0,IF($J2843="Nso",0,VLOOKUP($A2840,'Class-9'!$B$9:$FL$108,82,0)))</f>
        <v>0</v>
      </c>
      <c r="G2861" s="455">
        <f t="shared" si="284"/>
        <v>0</v>
      </c>
      <c r="H2861" s="456">
        <f>IF($J2843="TC",0,IF($J2843="Nso",0,VLOOKUP($A2840,'Class-9'!$B$9:$FL$108,84,0)))</f>
        <v>0</v>
      </c>
      <c r="I2861" s="454">
        <f>IF($J2843="TC",0,IF($J2843="Nso",0,VLOOKUP($A2840,'Class-9'!$B$9:$FL$108,85,0)))</f>
        <v>0</v>
      </c>
      <c r="J2861" s="455">
        <f t="shared" si="285"/>
        <v>0</v>
      </c>
      <c r="K2861" s="454">
        <f>IF($J2843="TC",0,IF($J2843="Nso",0,VLOOKUP($A2840,'Class-9'!$B$9:$FL$108,87,0)))</f>
        <v>0</v>
      </c>
      <c r="L2861" s="454">
        <f>IF($J2843="Nso",0,VLOOKUP($A2840,'Class-9'!$B$9:$FL$108,88,0))</f>
        <v>0</v>
      </c>
      <c r="M2861" s="455">
        <f t="shared" si="286"/>
        <v>0</v>
      </c>
      <c r="N2861" s="454">
        <f t="shared" si="287"/>
        <v>0</v>
      </c>
      <c r="O2861" s="459" t="str">
        <f>IF($J2843="TC",0,IF($J2843="Nso",0,VLOOKUP($A2840,'Class-9'!$B$9:$FL$108,94,0)))</f>
        <v/>
      </c>
    </row>
    <row r="2862" spans="1:15" ht="48" customHeight="1" thickBot="1">
      <c r="A2862" s="1138"/>
      <c r="B2862" s="417" t="s">
        <v>200</v>
      </c>
      <c r="C2862" s="1114" t="str">
        <f>'Class-9'!$CR$3</f>
        <v>SOCIAL SCIENCE</v>
      </c>
      <c r="D2862" s="1115"/>
      <c r="E2862" s="454">
        <f>IF($J2844="TC",0,IF($J2843="Nso",0,VLOOKUP($A2840,'Class-9'!$B$9:$FL$108,95,0)))</f>
        <v>0</v>
      </c>
      <c r="F2862" s="454">
        <f>IF($J2844="TC",0,IF($J2843="Nso",0,VLOOKUP($A2840,'Class-9'!$B$9:$FL$108,96,0)))</f>
        <v>0</v>
      </c>
      <c r="G2862" s="455">
        <f t="shared" si="284"/>
        <v>0</v>
      </c>
      <c r="H2862" s="456">
        <f>IF($J2844="TC",0,IF($J2843="Nso",0,VLOOKUP($A2840,'Class-9'!$B$9:$FL$108,98,0)))</f>
        <v>0</v>
      </c>
      <c r="I2862" s="454">
        <f>IF($J2844="TC",0,IF($J2843="Nso",0,VLOOKUP($A2840,'Class-9'!$B$9:$FL$108,99,0)))</f>
        <v>0</v>
      </c>
      <c r="J2862" s="455">
        <f t="shared" si="285"/>
        <v>0</v>
      </c>
      <c r="K2862" s="454">
        <f>IF($J2844="TC",0,IF($J2843="Nso",0,VLOOKUP($A2840,'Class-9'!$B$9:$FL$108,101,0)))</f>
        <v>0</v>
      </c>
      <c r="L2862" s="454">
        <f>IF($J2844="Nso",0,VLOOKUP($A2840,'Class-9'!$B$9:$FL$108,102,0))</f>
        <v>0</v>
      </c>
      <c r="M2862" s="455">
        <f t="shared" si="286"/>
        <v>0</v>
      </c>
      <c r="N2862" s="454">
        <f t="shared" si="287"/>
        <v>0</v>
      </c>
      <c r="O2862" s="459" t="str">
        <f>IF($J2844="TC",0,IF($J2843="Nso",0,VLOOKUP($A2840,'Class-9'!$B$9:$FL$108,108,0)))</f>
        <v/>
      </c>
    </row>
    <row r="2863" spans="1:15" ht="33.75" customHeight="1">
      <c r="A2863" s="1138"/>
      <c r="B2863" s="417" t="s">
        <v>200</v>
      </c>
      <c r="C2863" s="1116" t="s">
        <v>89</v>
      </c>
      <c r="D2863" s="1117"/>
      <c r="E2863" s="1118"/>
      <c r="F2863" s="1122" t="s">
        <v>90</v>
      </c>
      <c r="G2863" s="1123"/>
      <c r="H2863" s="1124" t="s">
        <v>91</v>
      </c>
      <c r="I2863" s="1125"/>
      <c r="J2863" s="1126" t="s">
        <v>47</v>
      </c>
      <c r="K2863" s="1127"/>
      <c r="L2863" s="415" t="s">
        <v>111</v>
      </c>
      <c r="M2863" s="1221" t="s">
        <v>45</v>
      </c>
      <c r="N2863" s="1222"/>
      <c r="O2863" s="416" t="s">
        <v>49</v>
      </c>
    </row>
    <row r="2864" spans="1:15" ht="33.75" customHeight="1" thickBot="1">
      <c r="A2864" s="1138"/>
      <c r="B2864" s="417" t="s">
        <v>200</v>
      </c>
      <c r="C2864" s="1119"/>
      <c r="D2864" s="1120"/>
      <c r="E2864" s="1121"/>
      <c r="F2864" s="1130">
        <f>IF($J2843="TC",0,IF($J2843="Nso",0,VLOOKUP($A2840,'Class-9'!$B$9:$FL$108,160,0)))</f>
        <v>0</v>
      </c>
      <c r="G2864" s="1131"/>
      <c r="H2864" s="1130">
        <f>IF($J2843="TC",0,IF($J2843="Nso",0,VLOOKUP($A2840,'Class-9'!$B$9:$FL$108,161,0)))</f>
        <v>0</v>
      </c>
      <c r="I2864" s="1131"/>
      <c r="J2864" s="1132">
        <f>IF($J2843="TC",0,IF($J2843="Nso",0,VLOOKUP($A2840,'Class-9'!$B$9:$FL$108,162,0)))</f>
        <v>0</v>
      </c>
      <c r="K2864" s="1133"/>
      <c r="L2864" s="259" t="str">
        <f>IF($J2843="TC",0,IF($J2843="Nso",0,VLOOKUP($A2840,'Class-9'!$B$9:$FL$108,163,0)))</f>
        <v/>
      </c>
      <c r="M2864" s="1223" t="str">
        <f>IF($J2843="TC","TC",IF($J2843="Nso","NSO",VLOOKUP($A2840,'Class-9'!$B$9:$FL$108,164,0)))</f>
        <v/>
      </c>
      <c r="N2864" s="1224"/>
      <c r="O2864" s="462" t="str">
        <f>IF($J2843="Nso",0,VLOOKUP($A2840,'Class-9'!$B$9:$FL$108,166,0))</f>
        <v/>
      </c>
    </row>
    <row r="2865" spans="1:15" ht="33.75" customHeight="1">
      <c r="A2865" s="1138"/>
      <c r="B2865" s="417" t="s">
        <v>200</v>
      </c>
      <c r="C2865" s="1061" t="s">
        <v>64</v>
      </c>
      <c r="D2865" s="1062"/>
      <c r="E2865" s="1062"/>
      <c r="F2865" s="1062"/>
      <c r="G2865" s="1062"/>
      <c r="H2865" s="1063"/>
      <c r="I2865" s="1064" t="s">
        <v>65</v>
      </c>
      <c r="J2865" s="1065"/>
      <c r="K2865" s="1065"/>
      <c r="L2865" s="460">
        <f>VLOOKUP($A2840,'Class-9'!$B$9:$FL$108,157,0)</f>
        <v>0</v>
      </c>
      <c r="M2865" s="1066" t="s">
        <v>121</v>
      </c>
      <c r="N2865" s="1067"/>
      <c r="O2865" s="1068"/>
    </row>
    <row r="2866" spans="1:15" ht="33.75" customHeight="1" thickBot="1">
      <c r="A2866" s="1138"/>
      <c r="B2866" s="417" t="s">
        <v>200</v>
      </c>
      <c r="C2866" s="1069" t="s">
        <v>60</v>
      </c>
      <c r="D2866" s="1070"/>
      <c r="E2866" s="1070"/>
      <c r="F2866" s="1071" t="s">
        <v>192</v>
      </c>
      <c r="G2866" s="1071"/>
      <c r="H2866" s="260" t="s">
        <v>53</v>
      </c>
      <c r="I2866" s="1072" t="s">
        <v>66</v>
      </c>
      <c r="J2866" s="1073"/>
      <c r="K2866" s="1073"/>
      <c r="L2866" s="461">
        <f>VLOOKUP($A2840,'Class-9'!$B$9:$FL$108,158,0)</f>
        <v>0</v>
      </c>
      <c r="M2866" s="1074" t="str">
        <f>IF($J2843="TC",0,IF($J2843="Nso",0,VLOOKUP($A2840,'Class-9'!$B$9:$FL$108,159,0)))</f>
        <v/>
      </c>
      <c r="N2866" s="1075"/>
      <c r="O2866" s="1076"/>
    </row>
    <row r="2867" spans="1:15" ht="33.75" customHeight="1">
      <c r="A2867" s="1138"/>
      <c r="B2867" s="417" t="s">
        <v>200</v>
      </c>
      <c r="C2867" s="1069"/>
      <c r="D2867" s="1070"/>
      <c r="E2867" s="1070"/>
      <c r="F2867" s="1071"/>
      <c r="G2867" s="1071"/>
      <c r="H2867" s="261" t="s">
        <v>119</v>
      </c>
      <c r="I2867" s="1077" t="s">
        <v>67</v>
      </c>
      <c r="J2867" s="1078"/>
      <c r="K2867" s="1078"/>
      <c r="L2867" s="1079">
        <f>IF($J2843="TC","Transferred",IF($J2843="Nso","NameSeparated",VLOOKUP($A2840,'Class-9'!$B$9:$FL$108,167,0)))</f>
        <v>0</v>
      </c>
      <c r="M2867" s="1079"/>
      <c r="N2867" s="1079"/>
      <c r="O2867" s="1080"/>
    </row>
    <row r="2868" spans="1:15" ht="33.75" customHeight="1">
      <c r="A2868" s="1138"/>
      <c r="B2868" s="417" t="s">
        <v>200</v>
      </c>
      <c r="C2868" s="1081" t="str">
        <f>'Class-9'!$DF$3</f>
        <v>Foundation Of Information Tech.</v>
      </c>
      <c r="D2868" s="1082"/>
      <c r="E2868" s="1083"/>
      <c r="F2868" s="1217" t="str">
        <f>IF($J2843="TC",0,IF($J2843="Nso",0,VLOOKUP($A2840,'Class-9'!$B$9:$GP$108,185,0)))</f>
        <v>0/200</v>
      </c>
      <c r="G2868" s="1217"/>
      <c r="H2868" s="463" t="str">
        <f>IF($J2843="TC",0,IF($J2843="Nso",0,VLOOKUP($A2840,'Class-9'!$B$9:$GP$108,120,0)))</f>
        <v/>
      </c>
      <c r="I2868" s="1085" t="s">
        <v>79</v>
      </c>
      <c r="J2868" s="1086"/>
      <c r="K2868" s="1086"/>
      <c r="L2868" s="1087">
        <f>'Class-9'!$T$2</f>
        <v>44676</v>
      </c>
      <c r="M2868" s="1088"/>
      <c r="N2868" s="1088"/>
      <c r="O2868" s="1089"/>
    </row>
    <row r="2869" spans="1:15" ht="33.75" customHeight="1">
      <c r="A2869" s="1138"/>
      <c r="B2869" s="417" t="s">
        <v>200</v>
      </c>
      <c r="C2869" s="1090" t="str">
        <f>'Class-9'!$DR$3</f>
        <v>Health &amp; Phy. Edu.</v>
      </c>
      <c r="D2869" s="1084"/>
      <c r="E2869" s="1084"/>
      <c r="F2869" s="1207" t="str">
        <f>IF($J2843="TC",0,IF($J2843="Nso",0,VLOOKUP($A2840,'Class-9'!$B$9:$GP$108,189,0)))</f>
        <v>0/200</v>
      </c>
      <c r="G2869" s="1208"/>
      <c r="H2869" s="463" t="str">
        <f>IF($J2843="TC",0,IF($J2843="Nso",0,VLOOKUP($A2840,'Class-9'!$B$9:$GP$108,132,0)))</f>
        <v/>
      </c>
      <c r="I2869" s="1091"/>
      <c r="J2869" s="1092"/>
      <c r="K2869" s="1092"/>
      <c r="L2869" s="1092"/>
      <c r="M2869" s="1092"/>
      <c r="N2869" s="1092"/>
      <c r="O2869" s="1093"/>
    </row>
    <row r="2870" spans="1:15" ht="33.75" customHeight="1">
      <c r="A2870" s="1138"/>
      <c r="B2870" s="417" t="s">
        <v>200</v>
      </c>
      <c r="C2870" s="1028" t="str">
        <f>'Class-9'!$ED$3</f>
        <v>S.U.P.W.</v>
      </c>
      <c r="D2870" s="1029"/>
      <c r="E2870" s="1029"/>
      <c r="F2870" s="1207" t="str">
        <f>IF($J2843="TC",0,IF($J2843="Nso",0,VLOOKUP($A2840,'Class-9'!$B$9:$GP$108,193,0)))</f>
        <v>0/100</v>
      </c>
      <c r="G2870" s="1208"/>
      <c r="H2870" s="463" t="str">
        <f>IF($J2843="TC",0,IF($J2843="Nso",0,VLOOKUP($A2840,'Class-9'!$B$9:$GP$108,138,0)))</f>
        <v/>
      </c>
      <c r="I2870" s="1094"/>
      <c r="J2870" s="1095"/>
      <c r="K2870" s="1095"/>
      <c r="L2870" s="1095"/>
      <c r="M2870" s="1095"/>
      <c r="N2870" s="1095"/>
      <c r="O2870" s="1096"/>
    </row>
    <row r="2871" spans="1:15" ht="33.75" customHeight="1">
      <c r="A2871" s="1138"/>
      <c r="B2871" s="417" t="s">
        <v>200</v>
      </c>
      <c r="C2871" s="1028" t="str">
        <f>'Class-9'!$EJ$3</f>
        <v>ART EDUCATION</v>
      </c>
      <c r="D2871" s="1029"/>
      <c r="E2871" s="1029"/>
      <c r="F2871" s="1207" t="str">
        <f>IF($J2842="TC",0,IF($J2842="Nso",0,VLOOKUP($A2840,'Class-9'!$B$9:$GP$108,197,0)))</f>
        <v>0/100</v>
      </c>
      <c r="G2871" s="1208"/>
      <c r="H2871" s="463" t="str">
        <f>IF($J2842="TC",0,IF($J2842="Nso",0,VLOOKUP($A2840,'Class-9'!$B$9:$GP$108,144,0)))</f>
        <v/>
      </c>
      <c r="I2871" s="1032" t="s">
        <v>92</v>
      </c>
      <c r="J2871" s="1033"/>
      <c r="K2871" s="1033"/>
      <c r="L2871" s="1033"/>
      <c r="M2871" s="1033"/>
      <c r="N2871" s="1033"/>
      <c r="O2871" s="1034"/>
    </row>
    <row r="2872" spans="1:15" ht="33.75" customHeight="1" thickBot="1">
      <c r="A2872" s="1138"/>
      <c r="B2872" s="417" t="s">
        <v>200</v>
      </c>
      <c r="C2872" s="1035" t="str">
        <f>'Class-9'!$EP$3</f>
        <v>H &amp; C RAJ</v>
      </c>
      <c r="D2872" s="1036"/>
      <c r="E2872" s="1036"/>
      <c r="F2872" s="1209" t="str">
        <f>IF($J2843="TC",0,IF($J2843="Nso",0,VLOOKUP($A2840,'Class-9'!$B$9:$GU$108,201,0)))</f>
        <v>0/200</v>
      </c>
      <c r="G2872" s="1210"/>
      <c r="H2872" s="464" t="str">
        <f>IF($J2843="TC",0,IF($J2843="Nso",0,VLOOKUP($A2840,'Class-9'!$B$9:$GU$108,156,0)))</f>
        <v/>
      </c>
      <c r="I2872" s="1032" t="s">
        <v>73</v>
      </c>
      <c r="J2872" s="1033"/>
      <c r="K2872" s="1033"/>
      <c r="L2872" s="1033"/>
      <c r="M2872" s="1033"/>
      <c r="N2872" s="1033"/>
      <c r="O2872" s="1034"/>
    </row>
    <row r="2873" spans="1:15" ht="33.75" customHeight="1">
      <c r="A2873" s="1138"/>
      <c r="B2873" s="417" t="s">
        <v>200</v>
      </c>
      <c r="C2873" s="1046" t="s">
        <v>204</v>
      </c>
      <c r="D2873" s="1047"/>
      <c r="E2873" s="1048"/>
      <c r="F2873" s="1211" t="s">
        <v>205</v>
      </c>
      <c r="G2873" s="1212"/>
      <c r="H2873" s="465" t="s">
        <v>34</v>
      </c>
      <c r="I2873" s="1039" t="s">
        <v>74</v>
      </c>
      <c r="J2873" s="1033"/>
      <c r="K2873" s="1033"/>
      <c r="L2873" s="1033"/>
      <c r="M2873" s="1033"/>
      <c r="N2873" s="1033"/>
      <c r="O2873" s="1034"/>
    </row>
    <row r="2874" spans="1:15" ht="33.75" customHeight="1">
      <c r="A2874" s="1138"/>
      <c r="B2874" s="417" t="s">
        <v>200</v>
      </c>
      <c r="C2874" s="1049"/>
      <c r="D2874" s="1050"/>
      <c r="E2874" s="1051"/>
      <c r="F2874" s="1213" t="s">
        <v>206</v>
      </c>
      <c r="G2874" s="1214"/>
      <c r="H2874" s="466" t="s">
        <v>203</v>
      </c>
      <c r="I2874" s="1040" t="s">
        <v>75</v>
      </c>
      <c r="J2874" s="1041"/>
      <c r="K2874" s="1041"/>
      <c r="L2874" s="1041"/>
      <c r="M2874" s="1041"/>
      <c r="N2874" s="1041"/>
      <c r="O2874" s="1042"/>
    </row>
    <row r="2875" spans="1:15" ht="33.75" customHeight="1">
      <c r="A2875" s="1138"/>
      <c r="B2875" s="417" t="s">
        <v>200</v>
      </c>
      <c r="C2875" s="1049"/>
      <c r="D2875" s="1050"/>
      <c r="E2875" s="1051"/>
      <c r="F2875" s="1213" t="s">
        <v>210</v>
      </c>
      <c r="G2875" s="1214"/>
      <c r="H2875" s="466" t="s">
        <v>68</v>
      </c>
      <c r="I2875" s="1043"/>
      <c r="J2875" s="1044"/>
      <c r="K2875" s="1044"/>
      <c r="L2875" s="1044"/>
      <c r="M2875" s="1044"/>
      <c r="N2875" s="1044"/>
      <c r="O2875" s="1045"/>
    </row>
    <row r="2876" spans="1:15" ht="33.75" customHeight="1">
      <c r="A2876" s="1138"/>
      <c r="B2876" s="417" t="s">
        <v>200</v>
      </c>
      <c r="C2876" s="1049"/>
      <c r="D2876" s="1050"/>
      <c r="E2876" s="1051"/>
      <c r="F2876" s="1213" t="s">
        <v>211</v>
      </c>
      <c r="G2876" s="1214"/>
      <c r="H2876" s="466" t="s">
        <v>69</v>
      </c>
      <c r="I2876" s="1043"/>
      <c r="J2876" s="1044"/>
      <c r="K2876" s="1044"/>
      <c r="L2876" s="1044"/>
      <c r="M2876" s="1044"/>
      <c r="N2876" s="1044"/>
      <c r="O2876" s="1045"/>
    </row>
    <row r="2877" spans="1:15" ht="33.75" customHeight="1">
      <c r="A2877" s="1138"/>
      <c r="B2877" s="417" t="s">
        <v>200</v>
      </c>
      <c r="C2877" s="1049"/>
      <c r="D2877" s="1050"/>
      <c r="E2877" s="1051"/>
      <c r="F2877" s="1213" t="s">
        <v>120</v>
      </c>
      <c r="G2877" s="1214"/>
      <c r="H2877" s="466" t="s">
        <v>71</v>
      </c>
      <c r="I2877" s="1022" t="s">
        <v>93</v>
      </c>
      <c r="J2877" s="1023"/>
      <c r="K2877" s="1023"/>
      <c r="L2877" s="1023"/>
      <c r="M2877" s="1023"/>
      <c r="N2877" s="1023"/>
      <c r="O2877" s="1024"/>
    </row>
    <row r="2878" spans="1:15" ht="33.75" customHeight="1" thickBot="1">
      <c r="A2878" s="1138"/>
      <c r="B2878" s="418" t="s">
        <v>200</v>
      </c>
      <c r="C2878" s="1052"/>
      <c r="D2878" s="1053"/>
      <c r="E2878" s="1054"/>
      <c r="F2878" s="1215" t="s">
        <v>208</v>
      </c>
      <c r="G2878" s="1216"/>
      <c r="H2878" s="467" t="s">
        <v>70</v>
      </c>
      <c r="I2878" s="1025"/>
      <c r="J2878" s="1026"/>
      <c r="K2878" s="1026"/>
      <c r="L2878" s="1026"/>
      <c r="M2878" s="1026"/>
      <c r="N2878" s="1026"/>
      <c r="O2878" s="1027"/>
    </row>
    <row r="2879" spans="1:15" ht="121.5" customHeight="1" thickTop="1">
      <c r="A2879" s="437" t="s">
        <v>191</v>
      </c>
    </row>
    <row r="2880" spans="1:15" ht="24.75" customHeight="1" thickBot="1">
      <c r="A2880" s="471">
        <f>A2840+1</f>
        <v>73</v>
      </c>
      <c r="B2880" s="1137" t="s">
        <v>56</v>
      </c>
      <c r="C2880" s="1137"/>
      <c r="D2880" s="1137"/>
      <c r="E2880" s="1137"/>
      <c r="F2880" s="1137"/>
      <c r="G2880" s="1137"/>
      <c r="H2880" s="1137"/>
      <c r="I2880" s="1137"/>
      <c r="J2880" s="1137"/>
      <c r="K2880" s="1137"/>
      <c r="L2880" s="1137"/>
      <c r="M2880" s="1137"/>
      <c r="N2880" s="1137"/>
      <c r="O2880" s="1137"/>
    </row>
    <row r="2881" spans="1:16" s="430" customFormat="1" ht="66" customHeight="1" thickTop="1">
      <c r="A2881" s="1138"/>
      <c r="B2881" s="1139"/>
      <c r="C2881" s="1140"/>
      <c r="D2881" s="1225" t="str">
        <f>Master!$E$8</f>
        <v>Govt. Sr. Secondary School Raimalwada</v>
      </c>
      <c r="E2881" s="1226"/>
      <c r="F2881" s="1226"/>
      <c r="G2881" s="1226"/>
      <c r="H2881" s="1226"/>
      <c r="I2881" s="1226"/>
      <c r="J2881" s="1226"/>
      <c r="K2881" s="1226"/>
      <c r="L2881" s="1226"/>
      <c r="M2881" s="1226"/>
      <c r="N2881" s="1226"/>
      <c r="O2881" s="1227"/>
    </row>
    <row r="2882" spans="1:16" ht="26.25" customHeight="1" thickBot="1">
      <c r="A2882" s="1138"/>
      <c r="B2882" s="1141"/>
      <c r="C2882" s="1142"/>
      <c r="D2882" s="1146" t="str">
        <f>Master!$E$11</f>
        <v>P.S.-Bapini (Jodhpur)</v>
      </c>
      <c r="E2882" s="1147"/>
      <c r="F2882" s="1147"/>
      <c r="G2882" s="1147"/>
      <c r="H2882" s="1147"/>
      <c r="I2882" s="1147"/>
      <c r="J2882" s="1147"/>
      <c r="K2882" s="1147"/>
      <c r="L2882" s="1147"/>
      <c r="M2882" s="1147"/>
      <c r="N2882" s="1147"/>
      <c r="O2882" s="1148"/>
    </row>
    <row r="2883" spans="1:16" ht="21.75" customHeight="1">
      <c r="A2883" s="1138"/>
      <c r="B2883" s="262"/>
      <c r="C2883" s="1149" t="s">
        <v>183</v>
      </c>
      <c r="D2883" s="1150"/>
      <c r="E2883" s="1150"/>
      <c r="F2883" s="1150"/>
      <c r="G2883" s="1151"/>
      <c r="H2883" s="1158" t="s">
        <v>156</v>
      </c>
      <c r="I2883" s="1158"/>
      <c r="J2883" s="1161">
        <f>VLOOKUP($A2880,'Class-9'!$B$9:$K$108,6)</f>
        <v>0</v>
      </c>
      <c r="K2883" s="1162"/>
      <c r="L2883" s="1167" t="s">
        <v>76</v>
      </c>
      <c r="M2883" s="1168"/>
      <c r="N2883" s="1169" t="str">
        <f>Master!$E$14</f>
        <v>08151106901</v>
      </c>
      <c r="O2883" s="1170"/>
    </row>
    <row r="2884" spans="1:16" ht="21.75" customHeight="1">
      <c r="A2884" s="1138"/>
      <c r="B2884" s="37"/>
      <c r="C2884" s="1152"/>
      <c r="D2884" s="1153"/>
      <c r="E2884" s="1153"/>
      <c r="F2884" s="1153"/>
      <c r="G2884" s="1154"/>
      <c r="H2884" s="1159"/>
      <c r="I2884" s="1159"/>
      <c r="J2884" s="1163"/>
      <c r="K2884" s="1164"/>
      <c r="L2884" s="1171" t="s">
        <v>72</v>
      </c>
      <c r="M2884" s="1172"/>
      <c r="N2884" s="1172"/>
      <c r="O2884" s="1173"/>
      <c r="P2884" s="104" t="s">
        <v>191</v>
      </c>
    </row>
    <row r="2885" spans="1:16" ht="21.75" customHeight="1" thickBot="1">
      <c r="A2885" s="1138"/>
      <c r="B2885" s="37"/>
      <c r="C2885" s="1155"/>
      <c r="D2885" s="1156"/>
      <c r="E2885" s="1156"/>
      <c r="F2885" s="1156"/>
      <c r="G2885" s="1157"/>
      <c r="H2885" s="1160"/>
      <c r="I2885" s="1160"/>
      <c r="J2885" s="1165"/>
      <c r="K2885" s="1166"/>
      <c r="L2885" s="1174" t="s">
        <v>57</v>
      </c>
      <c r="M2885" s="1175"/>
      <c r="N2885" s="1176" t="str">
        <f>Master!$E$6</f>
        <v>2021-22</v>
      </c>
      <c r="O2885" s="1177"/>
    </row>
    <row r="2886" spans="1:16" ht="33.75" customHeight="1">
      <c r="A2886" s="1138"/>
      <c r="B2886" s="417" t="s">
        <v>200</v>
      </c>
      <c r="C2886" s="1228" t="s">
        <v>22</v>
      </c>
      <c r="D2886" s="1229"/>
      <c r="E2886" s="1229"/>
      <c r="F2886" s="1230"/>
      <c r="G2886" s="438" t="s">
        <v>181</v>
      </c>
      <c r="H2886" s="1231">
        <f>VLOOKUP($A2880,'Class-9'!$B$9:$FL$108,4,0)</f>
        <v>0</v>
      </c>
      <c r="I2886" s="1231"/>
      <c r="J2886" s="1231"/>
      <c r="K2886" s="1231"/>
      <c r="L2886" s="1231"/>
      <c r="M2886" s="1231"/>
      <c r="N2886" s="1231"/>
      <c r="O2886" s="1232"/>
    </row>
    <row r="2887" spans="1:16" ht="33.75" customHeight="1">
      <c r="A2887" s="1138"/>
      <c r="B2887" s="417" t="s">
        <v>200</v>
      </c>
      <c r="C2887" s="1233" t="s">
        <v>24</v>
      </c>
      <c r="D2887" s="1234"/>
      <c r="E2887" s="1234"/>
      <c r="F2887" s="1235"/>
      <c r="G2887" s="439" t="s">
        <v>181</v>
      </c>
      <c r="H2887" s="1236">
        <f>VLOOKUP($A2880,'Class-9'!$B$9:$FL$108,7,0)</f>
        <v>0</v>
      </c>
      <c r="I2887" s="1236"/>
      <c r="J2887" s="1236"/>
      <c r="K2887" s="1236"/>
      <c r="L2887" s="1236"/>
      <c r="M2887" s="1236"/>
      <c r="N2887" s="1236"/>
      <c r="O2887" s="1237"/>
    </row>
    <row r="2888" spans="1:16" ht="33.75" customHeight="1">
      <c r="A2888" s="1138"/>
      <c r="B2888" s="417" t="s">
        <v>200</v>
      </c>
      <c r="C2888" s="1233" t="s">
        <v>25</v>
      </c>
      <c r="D2888" s="1234"/>
      <c r="E2888" s="1234"/>
      <c r="F2888" s="1235"/>
      <c r="G2888" s="439" t="s">
        <v>181</v>
      </c>
      <c r="H2888" s="1236">
        <f>VLOOKUP($A2880,'Class-9'!$B$9:$FL$108,8,0)</f>
        <v>0</v>
      </c>
      <c r="I2888" s="1236"/>
      <c r="J2888" s="1236"/>
      <c r="K2888" s="1236"/>
      <c r="L2888" s="1236"/>
      <c r="M2888" s="1236"/>
      <c r="N2888" s="1236"/>
      <c r="O2888" s="1237"/>
    </row>
    <row r="2889" spans="1:16" ht="33.75" customHeight="1">
      <c r="A2889" s="1138"/>
      <c r="B2889" s="417" t="s">
        <v>200</v>
      </c>
      <c r="C2889" s="1233" t="s">
        <v>58</v>
      </c>
      <c r="D2889" s="1234"/>
      <c r="E2889" s="1234"/>
      <c r="F2889" s="1235"/>
      <c r="G2889" s="439" t="s">
        <v>181</v>
      </c>
      <c r="H2889" s="1236">
        <f>VLOOKUP($A2880,'Class-9'!$B$9:$FL$108,9,0)</f>
        <v>0</v>
      </c>
      <c r="I2889" s="1236"/>
      <c r="J2889" s="1236"/>
      <c r="K2889" s="1236"/>
      <c r="L2889" s="1236"/>
      <c r="M2889" s="1236"/>
      <c r="N2889" s="1236"/>
      <c r="O2889" s="1237"/>
    </row>
    <row r="2890" spans="1:16" ht="33.75" customHeight="1">
      <c r="A2890" s="1138"/>
      <c r="B2890" s="417" t="s">
        <v>200</v>
      </c>
      <c r="C2890" s="1233" t="s">
        <v>59</v>
      </c>
      <c r="D2890" s="1234"/>
      <c r="E2890" s="1234"/>
      <c r="F2890" s="1235"/>
      <c r="G2890" s="439" t="s">
        <v>181</v>
      </c>
      <c r="H2890" s="1238" t="str">
        <f>CONCATENATE('Class-9'!$G$4,'Class-9'!$J$4)</f>
        <v>9(A)</v>
      </c>
      <c r="I2890" s="1236"/>
      <c r="J2890" s="1236"/>
      <c r="K2890" s="1236"/>
      <c r="L2890" s="1236"/>
      <c r="M2890" s="1236"/>
      <c r="N2890" s="1236"/>
      <c r="O2890" s="1237"/>
    </row>
    <row r="2891" spans="1:16" ht="33.75" customHeight="1" thickBot="1">
      <c r="A2891" s="1138"/>
      <c r="B2891" s="417" t="s">
        <v>200</v>
      </c>
      <c r="C2891" s="1239" t="s">
        <v>27</v>
      </c>
      <c r="D2891" s="1240"/>
      <c r="E2891" s="1240"/>
      <c r="F2891" s="1241"/>
      <c r="G2891" s="440" t="s">
        <v>181</v>
      </c>
      <c r="H2891" s="1242">
        <f>VLOOKUP($A2880,'Class-9'!$B$9:$FL$108,10,0)</f>
        <v>0</v>
      </c>
      <c r="I2891" s="1242"/>
      <c r="J2891" s="1242"/>
      <c r="K2891" s="1242"/>
      <c r="L2891" s="1242"/>
      <c r="M2891" s="1242"/>
      <c r="N2891" s="1242"/>
      <c r="O2891" s="1243"/>
    </row>
    <row r="2892" spans="1:16" ht="33.75" customHeight="1">
      <c r="A2892" s="1138"/>
      <c r="B2892" s="417" t="s">
        <v>200</v>
      </c>
      <c r="C2892" s="1244" t="s">
        <v>60</v>
      </c>
      <c r="D2892" s="1245"/>
      <c r="E2892" s="1248" t="s">
        <v>81</v>
      </c>
      <c r="F2892" s="1248" t="s">
        <v>82</v>
      </c>
      <c r="G2892" s="1250" t="s">
        <v>32</v>
      </c>
      <c r="H2892" s="1252" t="s">
        <v>61</v>
      </c>
      <c r="I2892" s="1252"/>
      <c r="J2892" s="1253"/>
      <c r="K2892" s="1254" t="s">
        <v>97</v>
      </c>
      <c r="L2892" s="1255"/>
      <c r="M2892" s="1256"/>
      <c r="N2892" s="1248" t="s">
        <v>88</v>
      </c>
      <c r="O2892" s="1218" t="s">
        <v>118</v>
      </c>
    </row>
    <row r="2893" spans="1:16" ht="33.75" customHeight="1">
      <c r="A2893" s="1138"/>
      <c r="B2893" s="417" t="s">
        <v>200</v>
      </c>
      <c r="C2893" s="1246"/>
      <c r="D2893" s="1247"/>
      <c r="E2893" s="1249"/>
      <c r="F2893" s="1249"/>
      <c r="G2893" s="1251"/>
      <c r="H2893" s="468" t="s">
        <v>31</v>
      </c>
      <c r="I2893" s="470" t="s">
        <v>194</v>
      </c>
      <c r="J2893" s="469" t="s">
        <v>32</v>
      </c>
      <c r="K2893" s="468" t="s">
        <v>31</v>
      </c>
      <c r="L2893" s="470" t="s">
        <v>194</v>
      </c>
      <c r="M2893" s="469" t="s">
        <v>32</v>
      </c>
      <c r="N2893" s="1249"/>
      <c r="O2893" s="1219"/>
    </row>
    <row r="2894" spans="1:16" ht="48" customHeight="1" thickBot="1">
      <c r="A2894" s="1138"/>
      <c r="B2894" s="417" t="s">
        <v>200</v>
      </c>
      <c r="C2894" s="1102" t="s">
        <v>62</v>
      </c>
      <c r="D2894" s="1103"/>
      <c r="E2894" s="441">
        <f>'Class-9'!$L$7</f>
        <v>10</v>
      </c>
      <c r="F2894" s="441">
        <f>'Class-9'!$M$7</f>
        <v>10</v>
      </c>
      <c r="G2894" s="442">
        <f>SUM(E2894:F2894)</f>
        <v>20</v>
      </c>
      <c r="H2894" s="441">
        <f>'Class-9'!$O$7</f>
        <v>24</v>
      </c>
      <c r="I2894" s="441">
        <f>'Class-9'!$P$7</f>
        <v>6</v>
      </c>
      <c r="J2894" s="442">
        <f>SUM(H2894:I2894)</f>
        <v>30</v>
      </c>
      <c r="K2894" s="441">
        <f>'Class-9'!$R$7</f>
        <v>40</v>
      </c>
      <c r="L2894" s="441">
        <f>'Class-9'!$S$7</f>
        <v>10</v>
      </c>
      <c r="M2894" s="442">
        <f>SUM(K2894:L2894)</f>
        <v>50</v>
      </c>
      <c r="N2894" s="441">
        <f>SUM(G2894,J2894,M2894)</f>
        <v>100</v>
      </c>
      <c r="O2894" s="1220"/>
    </row>
    <row r="2895" spans="1:16" ht="48" customHeight="1">
      <c r="A2895" s="1138"/>
      <c r="B2895" s="417" t="s">
        <v>200</v>
      </c>
      <c r="C2895" s="1104" t="str">
        <f>'Class-9'!$L$3</f>
        <v>HINDI</v>
      </c>
      <c r="D2895" s="1105"/>
      <c r="E2895" s="443">
        <f>IF($J2883="TC",0,IF($J2883="Nso",0,VLOOKUP($A2880,'Class-9'!$B$9:$FL$108,11,0)))</f>
        <v>0</v>
      </c>
      <c r="F2895" s="443">
        <f>IF($J2883="TC",0,IF($J2883="Nso",0,VLOOKUP($A2880,'Class-9'!$B$9:$FL$108,12,0)))</f>
        <v>0</v>
      </c>
      <c r="G2895" s="444">
        <f t="shared" ref="G2895:G2902" si="288">SUM(E2895:F2895)</f>
        <v>0</v>
      </c>
      <c r="H2895" s="443">
        <f>IF($J2883="TC",0,IF($J2883="Nso",0,VLOOKUP($A2880,'Class-9'!$B$9:$FL$108,14,0)))</f>
        <v>0</v>
      </c>
      <c r="I2895" s="443">
        <f>IF($J2883="TC",0,IF($J2883="Nso",0,VLOOKUP($A2880,'Class-9'!$B$9:$FL$108,15,0)))</f>
        <v>0</v>
      </c>
      <c r="J2895" s="444">
        <f t="shared" ref="J2895:J2902" si="289">SUM(H2895:I2895)</f>
        <v>0</v>
      </c>
      <c r="K2895" s="443">
        <f>IF($J2883="TC",0,IF($J2883="Nso",0,VLOOKUP($A2880,'Class-9'!$B$9:$FL$108,17,0)))</f>
        <v>0</v>
      </c>
      <c r="L2895" s="443">
        <f>IF($J2883="Nso",0,VLOOKUP($A2880,'Class-9'!$B$9:$FL$108,18,0))</f>
        <v>0</v>
      </c>
      <c r="M2895" s="444">
        <f t="shared" ref="M2895:M2902" si="290">SUM(K2895:L2895)</f>
        <v>0</v>
      </c>
      <c r="N2895" s="443">
        <f t="shared" ref="N2895:N2902" si="291">SUM(G2895,J2895,M2895)</f>
        <v>0</v>
      </c>
      <c r="O2895" s="457" t="str">
        <f>IF($J2883="TC",0,IF($J2883="Nso",0,VLOOKUP($A2880,'Class-9'!$B$9:$FL$108,24,0)))</f>
        <v/>
      </c>
    </row>
    <row r="2896" spans="1:16" ht="48" customHeight="1" thickBot="1">
      <c r="A2896" s="1138"/>
      <c r="B2896" s="417" t="s">
        <v>200</v>
      </c>
      <c r="C2896" s="1106" t="str">
        <f>'Class-9'!$Z$3</f>
        <v>ENGLISH</v>
      </c>
      <c r="D2896" s="1107"/>
      <c r="E2896" s="445">
        <f>IF($J2883="TC",0,IF($J2883="Nso",0,VLOOKUP($A2880,'Class-9'!$B$9:$FL$108,25,0)))</f>
        <v>0</v>
      </c>
      <c r="F2896" s="445">
        <f>IF($J2883="TC",0,IF($J2883="Nso",0,VLOOKUP($A2880,'Class-9'!$B$9:$FL$108,26,0)))</f>
        <v>0</v>
      </c>
      <c r="G2896" s="446">
        <f t="shared" si="288"/>
        <v>0</v>
      </c>
      <c r="H2896" s="447">
        <f>IF($J2883="TC",0,IF($J2883="Nso",0,VLOOKUP($A2880,'Class-9'!$B$9:$FL$108,28,0)))</f>
        <v>0</v>
      </c>
      <c r="I2896" s="445">
        <f>IF($J2883="TC",0,IF($J2883="Nso",0,VLOOKUP($A2880,'Class-9'!$B$9:$FL$108,29,0)))</f>
        <v>0</v>
      </c>
      <c r="J2896" s="446">
        <f t="shared" si="289"/>
        <v>0</v>
      </c>
      <c r="K2896" s="445">
        <f>IF($J2883="TC",0,IF($J2883="Nso",0,VLOOKUP($A2880,'Class-9'!$B$9:$FL$108,31,0)))</f>
        <v>0</v>
      </c>
      <c r="L2896" s="445">
        <f>IF($J2883="Nso",0,VLOOKUP($A2880,'Class-9'!$B$9:$FL$108,32,0))</f>
        <v>0</v>
      </c>
      <c r="M2896" s="446">
        <f t="shared" si="290"/>
        <v>0</v>
      </c>
      <c r="N2896" s="445">
        <f t="shared" si="291"/>
        <v>0</v>
      </c>
      <c r="O2896" s="458" t="str">
        <f>IF($J2883="TC",0,IF($J2883="Nso",0,VLOOKUP($A2880,'Class-9'!$B$9:$FL$108,38,0)))</f>
        <v/>
      </c>
    </row>
    <row r="2897" spans="1:15" ht="48" customHeight="1" thickBot="1">
      <c r="A2897" s="1138"/>
      <c r="B2897" s="417" t="s">
        <v>200</v>
      </c>
      <c r="C2897" s="1108" t="s">
        <v>62</v>
      </c>
      <c r="D2897" s="1109"/>
      <c r="E2897" s="448">
        <f>'Class-9'!$AN$7</f>
        <v>20</v>
      </c>
      <c r="F2897" s="448">
        <f>'Class-9'!$AO$7</f>
        <v>20</v>
      </c>
      <c r="G2897" s="449">
        <f t="shared" si="288"/>
        <v>40</v>
      </c>
      <c r="H2897" s="448">
        <f>'Class-9'!$AQ$7</f>
        <v>48</v>
      </c>
      <c r="I2897" s="448">
        <f>'Class-9'!$AR$7</f>
        <v>12</v>
      </c>
      <c r="J2897" s="449">
        <f t="shared" si="289"/>
        <v>60</v>
      </c>
      <c r="K2897" s="448">
        <f>'Class-9'!$AT$7</f>
        <v>80</v>
      </c>
      <c r="L2897" s="448">
        <f>'Class-9'!$AU$7</f>
        <v>20</v>
      </c>
      <c r="M2897" s="449">
        <f t="shared" si="290"/>
        <v>100</v>
      </c>
      <c r="N2897" s="448">
        <f t="shared" si="291"/>
        <v>200</v>
      </c>
      <c r="O2897" s="427" t="s">
        <v>201</v>
      </c>
    </row>
    <row r="2898" spans="1:15" ht="48" customHeight="1">
      <c r="A2898" s="1138"/>
      <c r="B2898" s="417" t="s">
        <v>200</v>
      </c>
      <c r="C2898" s="1110" t="str">
        <f>'Class-9'!$AN$3</f>
        <v>SANSKRIT-I</v>
      </c>
      <c r="D2898" s="1111"/>
      <c r="E2898" s="443">
        <f>IF($J2883="TC",0,IF($J2883="Nso",0,VLOOKUP($A2880,'Class-9'!$B$9:$FL$108,39,0)))</f>
        <v>0</v>
      </c>
      <c r="F2898" s="443">
        <f>IF($J2883="TC",0,IF($J2883="TC",0,IF($J2883="Nso",0,VLOOKUP($A2880,'Class-9'!$B$9:$FL$108,40,0))))</f>
        <v>0</v>
      </c>
      <c r="G2898" s="450">
        <f t="shared" si="288"/>
        <v>0</v>
      </c>
      <c r="H2898" s="451">
        <f>IF($J2883="TC",0,IF($J2883="Nso",0,VLOOKUP($A2880,'Class-9'!$B$9:$FL$108,42,0)))</f>
        <v>0</v>
      </c>
      <c r="I2898" s="443">
        <f>IF($J2883="TC",0,IF($J2883="Nso",0,VLOOKUP($A2880,'Class-9'!$B$9:$FL$108,43,0)))</f>
        <v>0</v>
      </c>
      <c r="J2898" s="450">
        <f t="shared" si="289"/>
        <v>0</v>
      </c>
      <c r="K2898" s="443">
        <f>IF($J2883="TC",0,IF($J2883="Nso",0,VLOOKUP($A2880,'Class-9'!$B$9:$FL$108,45,0)))</f>
        <v>0</v>
      </c>
      <c r="L2898" s="443">
        <f>IF($J2883="Nso",0,VLOOKUP($A2880,'Class-9'!$B$9:$FL$108,46,0))</f>
        <v>0</v>
      </c>
      <c r="M2898" s="450">
        <f t="shared" si="290"/>
        <v>0</v>
      </c>
      <c r="N2898" s="443">
        <f t="shared" si="291"/>
        <v>0</v>
      </c>
      <c r="O2898" s="457" t="str">
        <f>IF($J2883="TC",0,IF($J2883="Nso",0,VLOOKUP($A2880,'Class-9'!$B$9:$FL$108,52,0)))</f>
        <v/>
      </c>
    </row>
    <row r="2899" spans="1:15" ht="48" customHeight="1">
      <c r="A2899" s="1138"/>
      <c r="B2899" s="417" t="s">
        <v>200</v>
      </c>
      <c r="C2899" s="1112" t="str">
        <f>'Class-9'!$BB$3</f>
        <v>SANSKRIT-II</v>
      </c>
      <c r="D2899" s="1113"/>
      <c r="E2899" s="443">
        <f>IF($J2883="TC",0,IF($J2883="Nso",0,VLOOKUP($A2880,'Class-9'!$B$9:$FL$108,53,0)))</f>
        <v>0</v>
      </c>
      <c r="F2899" s="443">
        <f>IF($J2883="TC",0,IF($J2883="Nso",0,VLOOKUP($A2880,'Class-9'!$B$9:$FL$108,54,0)))</f>
        <v>0</v>
      </c>
      <c r="G2899" s="452">
        <f t="shared" si="288"/>
        <v>0</v>
      </c>
      <c r="H2899" s="453">
        <f>IF($J2883="TC",0,IF($J2883="Nso",0,VLOOKUP($A2880,'Class-9'!$B$9:$FL$108,56,0)))</f>
        <v>0</v>
      </c>
      <c r="I2899" s="443">
        <f>IF($J2883="TC",0,IF($J2883="Nso",0,VLOOKUP($A2880,'Class-9'!$B$9:$FL$108,57,0)))</f>
        <v>0</v>
      </c>
      <c r="J2899" s="452">
        <f t="shared" si="289"/>
        <v>0</v>
      </c>
      <c r="K2899" s="443">
        <f>IF($J2883="TC",0,IF($J2883="Nso",0,VLOOKUP($A2880,'Class-9'!$B$9:$FL$108,59,0)))</f>
        <v>0</v>
      </c>
      <c r="L2899" s="443">
        <f>IF($J2883="Nso",0,VLOOKUP($A2880,'Class-9'!$B$9:$FL$108,60,0))</f>
        <v>0</v>
      </c>
      <c r="M2899" s="452">
        <f t="shared" si="290"/>
        <v>0</v>
      </c>
      <c r="N2899" s="443">
        <f t="shared" si="291"/>
        <v>0</v>
      </c>
      <c r="O2899" s="457" t="str">
        <f>IF($J2883="TC",0,IF($J2883="Nso",0,VLOOKUP($A2880,'Class-9'!$B$9:$FL$108,66,0)))</f>
        <v/>
      </c>
    </row>
    <row r="2900" spans="1:15" ht="48" customHeight="1">
      <c r="A2900" s="1138"/>
      <c r="B2900" s="417" t="s">
        <v>200</v>
      </c>
      <c r="C2900" s="1112" t="str">
        <f>'Class-9'!$BP$3</f>
        <v>MATHEMATICS</v>
      </c>
      <c r="D2900" s="1113"/>
      <c r="E2900" s="443">
        <f>IF($J2883="TC",0,IF($J2883="Nso",0,VLOOKUP($A2880,'Class-9'!$B$9:$FL$108,67,0)))</f>
        <v>0</v>
      </c>
      <c r="F2900" s="443">
        <f>IF($J2883="TC",0,IF($J2883="Nso",0,VLOOKUP($A2880,'Class-9'!$B$9:$FL$108,68,0)))</f>
        <v>0</v>
      </c>
      <c r="G2900" s="452">
        <f t="shared" si="288"/>
        <v>0</v>
      </c>
      <c r="H2900" s="453">
        <f>IF($J2883="TC",0,IF($J2883="Nso",0,VLOOKUP($A2880,'Class-9'!$B$9:$FL$108,70,0)))</f>
        <v>0</v>
      </c>
      <c r="I2900" s="443">
        <f>IF($J2883="TC",0,IF($J2883="Nso",0,VLOOKUP($A2880,'Class-9'!$B$9:$FL$108,71,0)))</f>
        <v>0</v>
      </c>
      <c r="J2900" s="452">
        <f t="shared" si="289"/>
        <v>0</v>
      </c>
      <c r="K2900" s="443">
        <f>IF($J2883="TC",0,IF($J2883="Nso",0,VLOOKUP($A2880,'Class-9'!$B$9:$FL$108,73,0)))</f>
        <v>0</v>
      </c>
      <c r="L2900" s="443">
        <f>IF($J2883="Nso",0,VLOOKUP($A2880,'Class-9'!$B$9:$FL$108,74,0))</f>
        <v>0</v>
      </c>
      <c r="M2900" s="452">
        <f t="shared" si="290"/>
        <v>0</v>
      </c>
      <c r="N2900" s="443">
        <f t="shared" si="291"/>
        <v>0</v>
      </c>
      <c r="O2900" s="457" t="str">
        <f>IF($J2883="TC",0,IF($J2883="Nso",0,VLOOKUP($A2880,'Class-9'!$B$9:$FL$108,80,0)))</f>
        <v/>
      </c>
    </row>
    <row r="2901" spans="1:15" ht="48" customHeight="1">
      <c r="A2901" s="1138"/>
      <c r="B2901" s="417" t="s">
        <v>200</v>
      </c>
      <c r="C2901" s="1114" t="str">
        <f>'Class-9'!$CD$3</f>
        <v>SCIENCE</v>
      </c>
      <c r="D2901" s="1115"/>
      <c r="E2901" s="454">
        <f>IF($J2883="TC",0,IF($J2883="Nso",0,VLOOKUP($A2880,'Class-9'!$B$9:$FL$108,81,0)))</f>
        <v>0</v>
      </c>
      <c r="F2901" s="454">
        <f>IF($J2883="TC",0,IF($J2883="Nso",0,VLOOKUP($A2880,'Class-9'!$B$9:$FL$108,82,0)))</f>
        <v>0</v>
      </c>
      <c r="G2901" s="455">
        <f t="shared" si="288"/>
        <v>0</v>
      </c>
      <c r="H2901" s="456">
        <f>IF($J2883="TC",0,IF($J2883="Nso",0,VLOOKUP($A2880,'Class-9'!$B$9:$FL$108,84,0)))</f>
        <v>0</v>
      </c>
      <c r="I2901" s="454">
        <f>IF($J2883="TC",0,IF($J2883="Nso",0,VLOOKUP($A2880,'Class-9'!$B$9:$FL$108,85,0)))</f>
        <v>0</v>
      </c>
      <c r="J2901" s="455">
        <f t="shared" si="289"/>
        <v>0</v>
      </c>
      <c r="K2901" s="454">
        <f>IF($J2883="TC",0,IF($J2883="Nso",0,VLOOKUP($A2880,'Class-9'!$B$9:$FL$108,87,0)))</f>
        <v>0</v>
      </c>
      <c r="L2901" s="454">
        <f>IF($J2883="Nso",0,VLOOKUP($A2880,'Class-9'!$B$9:$FL$108,88,0))</f>
        <v>0</v>
      </c>
      <c r="M2901" s="455">
        <f t="shared" si="290"/>
        <v>0</v>
      </c>
      <c r="N2901" s="454">
        <f t="shared" si="291"/>
        <v>0</v>
      </c>
      <c r="O2901" s="459" t="str">
        <f>IF($J2883="TC",0,IF($J2883="Nso",0,VLOOKUP($A2880,'Class-9'!$B$9:$FL$108,94,0)))</f>
        <v/>
      </c>
    </row>
    <row r="2902" spans="1:15" ht="48" customHeight="1" thickBot="1">
      <c r="A2902" s="1138"/>
      <c r="B2902" s="417" t="s">
        <v>200</v>
      </c>
      <c r="C2902" s="1114" t="str">
        <f>'Class-9'!$CR$3</f>
        <v>SOCIAL SCIENCE</v>
      </c>
      <c r="D2902" s="1115"/>
      <c r="E2902" s="454">
        <f>IF($J2884="TC",0,IF($J2883="Nso",0,VLOOKUP($A2880,'Class-9'!$B$9:$FL$108,95,0)))</f>
        <v>0</v>
      </c>
      <c r="F2902" s="454">
        <f>IF($J2884="TC",0,IF($J2883="Nso",0,VLOOKUP($A2880,'Class-9'!$B$9:$FL$108,96,0)))</f>
        <v>0</v>
      </c>
      <c r="G2902" s="455">
        <f t="shared" si="288"/>
        <v>0</v>
      </c>
      <c r="H2902" s="456">
        <f>IF($J2884="TC",0,IF($J2883="Nso",0,VLOOKUP($A2880,'Class-9'!$B$9:$FL$108,98,0)))</f>
        <v>0</v>
      </c>
      <c r="I2902" s="454">
        <f>IF($J2884="TC",0,IF($J2883="Nso",0,VLOOKUP($A2880,'Class-9'!$B$9:$FL$108,99,0)))</f>
        <v>0</v>
      </c>
      <c r="J2902" s="455">
        <f t="shared" si="289"/>
        <v>0</v>
      </c>
      <c r="K2902" s="454">
        <f>IF($J2884="TC",0,IF($J2883="Nso",0,VLOOKUP($A2880,'Class-9'!$B$9:$FL$108,101,0)))</f>
        <v>0</v>
      </c>
      <c r="L2902" s="454">
        <f>IF($J2884="Nso",0,VLOOKUP($A2880,'Class-9'!$B$9:$FL$108,102,0))</f>
        <v>0</v>
      </c>
      <c r="M2902" s="455">
        <f t="shared" si="290"/>
        <v>0</v>
      </c>
      <c r="N2902" s="454">
        <f t="shared" si="291"/>
        <v>0</v>
      </c>
      <c r="O2902" s="459" t="str">
        <f>IF($J2884="TC",0,IF($J2883="Nso",0,VLOOKUP($A2880,'Class-9'!$B$9:$FL$108,108,0)))</f>
        <v/>
      </c>
    </row>
    <row r="2903" spans="1:15" ht="33.75" customHeight="1">
      <c r="A2903" s="1138"/>
      <c r="B2903" s="417" t="s">
        <v>200</v>
      </c>
      <c r="C2903" s="1116" t="s">
        <v>89</v>
      </c>
      <c r="D2903" s="1117"/>
      <c r="E2903" s="1118"/>
      <c r="F2903" s="1122" t="s">
        <v>90</v>
      </c>
      <c r="G2903" s="1123"/>
      <c r="H2903" s="1124" t="s">
        <v>91</v>
      </c>
      <c r="I2903" s="1125"/>
      <c r="J2903" s="1126" t="s">
        <v>47</v>
      </c>
      <c r="K2903" s="1127"/>
      <c r="L2903" s="415" t="s">
        <v>111</v>
      </c>
      <c r="M2903" s="1221" t="s">
        <v>45</v>
      </c>
      <c r="N2903" s="1222"/>
      <c r="O2903" s="416" t="s">
        <v>49</v>
      </c>
    </row>
    <row r="2904" spans="1:15" ht="33.75" customHeight="1" thickBot="1">
      <c r="A2904" s="1138"/>
      <c r="B2904" s="417" t="s">
        <v>200</v>
      </c>
      <c r="C2904" s="1119"/>
      <c r="D2904" s="1120"/>
      <c r="E2904" s="1121"/>
      <c r="F2904" s="1130">
        <f>IF($J2883="TC",0,IF($J2883="Nso",0,VLOOKUP($A2880,'Class-9'!$B$9:$FL$108,160,0)))</f>
        <v>0</v>
      </c>
      <c r="G2904" s="1131"/>
      <c r="H2904" s="1130">
        <f>IF($J2883="TC",0,IF($J2883="Nso",0,VLOOKUP($A2880,'Class-9'!$B$9:$FL$108,161,0)))</f>
        <v>0</v>
      </c>
      <c r="I2904" s="1131"/>
      <c r="J2904" s="1132">
        <f>IF($J2883="TC",0,IF($J2883="Nso",0,VLOOKUP($A2880,'Class-9'!$B$9:$FL$108,162,0)))</f>
        <v>0</v>
      </c>
      <c r="K2904" s="1133"/>
      <c r="L2904" s="259" t="str">
        <f>IF($J2883="TC",0,IF($J2883="Nso",0,VLOOKUP($A2880,'Class-9'!$B$9:$FL$108,163,0)))</f>
        <v/>
      </c>
      <c r="M2904" s="1223" t="str">
        <f>IF($J2883="TC","TC",IF($J2883="Nso","NSO",VLOOKUP($A2880,'Class-9'!$B$9:$FL$108,164,0)))</f>
        <v/>
      </c>
      <c r="N2904" s="1224"/>
      <c r="O2904" s="462" t="str">
        <f>IF($J2883="Nso",0,VLOOKUP($A2880,'Class-9'!$B$9:$FL$108,166,0))</f>
        <v/>
      </c>
    </row>
    <row r="2905" spans="1:15" ht="33.75" customHeight="1">
      <c r="A2905" s="1138"/>
      <c r="B2905" s="417" t="s">
        <v>200</v>
      </c>
      <c r="C2905" s="1061" t="s">
        <v>64</v>
      </c>
      <c r="D2905" s="1062"/>
      <c r="E2905" s="1062"/>
      <c r="F2905" s="1062"/>
      <c r="G2905" s="1062"/>
      <c r="H2905" s="1063"/>
      <c r="I2905" s="1064" t="s">
        <v>65</v>
      </c>
      <c r="J2905" s="1065"/>
      <c r="K2905" s="1065"/>
      <c r="L2905" s="460">
        <f>VLOOKUP($A2880,'Class-9'!$B$9:$FL$108,157,0)</f>
        <v>0</v>
      </c>
      <c r="M2905" s="1066" t="s">
        <v>121</v>
      </c>
      <c r="N2905" s="1067"/>
      <c r="O2905" s="1068"/>
    </row>
    <row r="2906" spans="1:15" ht="33.75" customHeight="1" thickBot="1">
      <c r="A2906" s="1138"/>
      <c r="B2906" s="417" t="s">
        <v>200</v>
      </c>
      <c r="C2906" s="1069" t="s">
        <v>60</v>
      </c>
      <c r="D2906" s="1070"/>
      <c r="E2906" s="1070"/>
      <c r="F2906" s="1071" t="s">
        <v>192</v>
      </c>
      <c r="G2906" s="1071"/>
      <c r="H2906" s="260" t="s">
        <v>53</v>
      </c>
      <c r="I2906" s="1072" t="s">
        <v>66</v>
      </c>
      <c r="J2906" s="1073"/>
      <c r="K2906" s="1073"/>
      <c r="L2906" s="461">
        <f>VLOOKUP($A2880,'Class-9'!$B$9:$FL$108,158,0)</f>
        <v>0</v>
      </c>
      <c r="M2906" s="1074" t="str">
        <f>IF($J2883="TC",0,IF($J2883="Nso",0,VLOOKUP($A2880,'Class-9'!$B$9:$FL$108,159,0)))</f>
        <v/>
      </c>
      <c r="N2906" s="1075"/>
      <c r="O2906" s="1076"/>
    </row>
    <row r="2907" spans="1:15" ht="33.75" customHeight="1">
      <c r="A2907" s="1138"/>
      <c r="B2907" s="417" t="s">
        <v>200</v>
      </c>
      <c r="C2907" s="1069"/>
      <c r="D2907" s="1070"/>
      <c r="E2907" s="1070"/>
      <c r="F2907" s="1071"/>
      <c r="G2907" s="1071"/>
      <c r="H2907" s="261" t="s">
        <v>119</v>
      </c>
      <c r="I2907" s="1077" t="s">
        <v>67</v>
      </c>
      <c r="J2907" s="1078"/>
      <c r="K2907" s="1078"/>
      <c r="L2907" s="1079">
        <f>IF($J2883="TC","Transferred",IF($J2883="Nso","NameSeparated",VLOOKUP($A2880,'Class-9'!$B$9:$FL$108,167,0)))</f>
        <v>0</v>
      </c>
      <c r="M2907" s="1079"/>
      <c r="N2907" s="1079"/>
      <c r="O2907" s="1080"/>
    </row>
    <row r="2908" spans="1:15" ht="33.75" customHeight="1">
      <c r="A2908" s="1138"/>
      <c r="B2908" s="417" t="s">
        <v>200</v>
      </c>
      <c r="C2908" s="1081" t="str">
        <f>'Class-9'!$DF$3</f>
        <v>Foundation Of Information Tech.</v>
      </c>
      <c r="D2908" s="1082"/>
      <c r="E2908" s="1083"/>
      <c r="F2908" s="1217" t="str">
        <f>IF($J2883="TC",0,IF($J2883="Nso",0,VLOOKUP($A2880,'Class-9'!$B$9:$GP$108,185,0)))</f>
        <v>0/200</v>
      </c>
      <c r="G2908" s="1217"/>
      <c r="H2908" s="463" t="str">
        <f>IF($J2883="TC",0,IF($J2883="Nso",0,VLOOKUP($A2880,'Class-9'!$B$9:$GP$108,120,0)))</f>
        <v/>
      </c>
      <c r="I2908" s="1085" t="s">
        <v>79</v>
      </c>
      <c r="J2908" s="1086"/>
      <c r="K2908" s="1086"/>
      <c r="L2908" s="1087">
        <f>'Class-9'!$T$2</f>
        <v>44676</v>
      </c>
      <c r="M2908" s="1088"/>
      <c r="N2908" s="1088"/>
      <c r="O2908" s="1089"/>
    </row>
    <row r="2909" spans="1:15" ht="33.75" customHeight="1">
      <c r="A2909" s="1138"/>
      <c r="B2909" s="417" t="s">
        <v>200</v>
      </c>
      <c r="C2909" s="1090" t="str">
        <f>'Class-9'!$DR$3</f>
        <v>Health &amp; Phy. Edu.</v>
      </c>
      <c r="D2909" s="1084"/>
      <c r="E2909" s="1084"/>
      <c r="F2909" s="1207" t="str">
        <f>IF($J2883="TC",0,IF($J2883="Nso",0,VLOOKUP($A2880,'Class-9'!$B$9:$GP$108,189,0)))</f>
        <v>0/200</v>
      </c>
      <c r="G2909" s="1208"/>
      <c r="H2909" s="463" t="str">
        <f>IF($J2883="TC",0,IF($J2883="Nso",0,VLOOKUP($A2880,'Class-9'!$B$9:$GP$108,132,0)))</f>
        <v/>
      </c>
      <c r="I2909" s="1091"/>
      <c r="J2909" s="1092"/>
      <c r="K2909" s="1092"/>
      <c r="L2909" s="1092"/>
      <c r="M2909" s="1092"/>
      <c r="N2909" s="1092"/>
      <c r="O2909" s="1093"/>
    </row>
    <row r="2910" spans="1:15" ht="33.75" customHeight="1">
      <c r="A2910" s="1138"/>
      <c r="B2910" s="417" t="s">
        <v>200</v>
      </c>
      <c r="C2910" s="1028" t="str">
        <f>'Class-9'!$ED$3</f>
        <v>S.U.P.W.</v>
      </c>
      <c r="D2910" s="1029"/>
      <c r="E2910" s="1029"/>
      <c r="F2910" s="1207" t="str">
        <f>IF($J2883="TC",0,IF($J2883="Nso",0,VLOOKUP($A2880,'Class-9'!$B$9:$GP$108,193,0)))</f>
        <v>0/100</v>
      </c>
      <c r="G2910" s="1208"/>
      <c r="H2910" s="463" t="str">
        <f>IF($J2883="TC",0,IF($J2883="Nso",0,VLOOKUP($A2880,'Class-9'!$B$9:$GP$108,138,0)))</f>
        <v/>
      </c>
      <c r="I2910" s="1094"/>
      <c r="J2910" s="1095"/>
      <c r="K2910" s="1095"/>
      <c r="L2910" s="1095"/>
      <c r="M2910" s="1095"/>
      <c r="N2910" s="1095"/>
      <c r="O2910" s="1096"/>
    </row>
    <row r="2911" spans="1:15" ht="33.75" customHeight="1">
      <c r="A2911" s="1138"/>
      <c r="B2911" s="417" t="s">
        <v>200</v>
      </c>
      <c r="C2911" s="1028" t="str">
        <f>'Class-9'!$EJ$3</f>
        <v>ART EDUCATION</v>
      </c>
      <c r="D2911" s="1029"/>
      <c r="E2911" s="1029"/>
      <c r="F2911" s="1207" t="str">
        <f>IF($J2882="TC",0,IF($J2882="Nso",0,VLOOKUP($A2880,'Class-9'!$B$9:$GP$108,197,0)))</f>
        <v>0/100</v>
      </c>
      <c r="G2911" s="1208"/>
      <c r="H2911" s="463" t="str">
        <f>IF($J2882="TC",0,IF($J2882="Nso",0,VLOOKUP($A2880,'Class-9'!$B$9:$GP$108,144,0)))</f>
        <v/>
      </c>
      <c r="I2911" s="1032" t="s">
        <v>92</v>
      </c>
      <c r="J2911" s="1033"/>
      <c r="K2911" s="1033"/>
      <c r="L2911" s="1033"/>
      <c r="M2911" s="1033"/>
      <c r="N2911" s="1033"/>
      <c r="O2911" s="1034"/>
    </row>
    <row r="2912" spans="1:15" ht="33.75" customHeight="1" thickBot="1">
      <c r="A2912" s="1138"/>
      <c r="B2912" s="417" t="s">
        <v>200</v>
      </c>
      <c r="C2912" s="1035" t="str">
        <f>'Class-9'!$EP$3</f>
        <v>H &amp; C RAJ</v>
      </c>
      <c r="D2912" s="1036"/>
      <c r="E2912" s="1036"/>
      <c r="F2912" s="1209" t="str">
        <f>IF($J2883="TC",0,IF($J2883="Nso",0,VLOOKUP($A2880,'Class-9'!$B$9:$GU$108,201,0)))</f>
        <v>0/200</v>
      </c>
      <c r="G2912" s="1210"/>
      <c r="H2912" s="464" t="str">
        <f>IF($J2883="TC",0,IF($J2883="Nso",0,VLOOKUP($A2880,'Class-9'!$B$9:$GU$108,156,0)))</f>
        <v/>
      </c>
      <c r="I2912" s="1032" t="s">
        <v>73</v>
      </c>
      <c r="J2912" s="1033"/>
      <c r="K2912" s="1033"/>
      <c r="L2912" s="1033"/>
      <c r="M2912" s="1033"/>
      <c r="N2912" s="1033"/>
      <c r="O2912" s="1034"/>
    </row>
    <row r="2913" spans="1:16" ht="33.75" customHeight="1">
      <c r="A2913" s="1138"/>
      <c r="B2913" s="417" t="s">
        <v>200</v>
      </c>
      <c r="C2913" s="1046" t="s">
        <v>204</v>
      </c>
      <c r="D2913" s="1047"/>
      <c r="E2913" s="1048"/>
      <c r="F2913" s="1211" t="s">
        <v>205</v>
      </c>
      <c r="G2913" s="1212"/>
      <c r="H2913" s="465" t="s">
        <v>34</v>
      </c>
      <c r="I2913" s="1039" t="s">
        <v>74</v>
      </c>
      <c r="J2913" s="1033"/>
      <c r="K2913" s="1033"/>
      <c r="L2913" s="1033"/>
      <c r="M2913" s="1033"/>
      <c r="N2913" s="1033"/>
      <c r="O2913" s="1034"/>
    </row>
    <row r="2914" spans="1:16" ht="33.75" customHeight="1">
      <c r="A2914" s="1138"/>
      <c r="B2914" s="417" t="s">
        <v>200</v>
      </c>
      <c r="C2914" s="1049"/>
      <c r="D2914" s="1050"/>
      <c r="E2914" s="1051"/>
      <c r="F2914" s="1213" t="s">
        <v>206</v>
      </c>
      <c r="G2914" s="1214"/>
      <c r="H2914" s="466" t="s">
        <v>203</v>
      </c>
      <c r="I2914" s="1040" t="s">
        <v>75</v>
      </c>
      <c r="J2914" s="1041"/>
      <c r="K2914" s="1041"/>
      <c r="L2914" s="1041"/>
      <c r="M2914" s="1041"/>
      <c r="N2914" s="1041"/>
      <c r="O2914" s="1042"/>
    </row>
    <row r="2915" spans="1:16" ht="33.75" customHeight="1">
      <c r="A2915" s="1138"/>
      <c r="B2915" s="417" t="s">
        <v>200</v>
      </c>
      <c r="C2915" s="1049"/>
      <c r="D2915" s="1050"/>
      <c r="E2915" s="1051"/>
      <c r="F2915" s="1213" t="s">
        <v>210</v>
      </c>
      <c r="G2915" s="1214"/>
      <c r="H2915" s="466" t="s">
        <v>68</v>
      </c>
      <c r="I2915" s="1043"/>
      <c r="J2915" s="1044"/>
      <c r="K2915" s="1044"/>
      <c r="L2915" s="1044"/>
      <c r="M2915" s="1044"/>
      <c r="N2915" s="1044"/>
      <c r="O2915" s="1045"/>
    </row>
    <row r="2916" spans="1:16" ht="33.75" customHeight="1">
      <c r="A2916" s="1138"/>
      <c r="B2916" s="417" t="s">
        <v>200</v>
      </c>
      <c r="C2916" s="1049"/>
      <c r="D2916" s="1050"/>
      <c r="E2916" s="1051"/>
      <c r="F2916" s="1213" t="s">
        <v>211</v>
      </c>
      <c r="G2916" s="1214"/>
      <c r="H2916" s="466" t="s">
        <v>69</v>
      </c>
      <c r="I2916" s="1043"/>
      <c r="J2916" s="1044"/>
      <c r="K2916" s="1044"/>
      <c r="L2916" s="1044"/>
      <c r="M2916" s="1044"/>
      <c r="N2916" s="1044"/>
      <c r="O2916" s="1045"/>
    </row>
    <row r="2917" spans="1:16" ht="33.75" customHeight="1">
      <c r="A2917" s="1138"/>
      <c r="B2917" s="417" t="s">
        <v>200</v>
      </c>
      <c r="C2917" s="1049"/>
      <c r="D2917" s="1050"/>
      <c r="E2917" s="1051"/>
      <c r="F2917" s="1213" t="s">
        <v>120</v>
      </c>
      <c r="G2917" s="1214"/>
      <c r="H2917" s="466" t="s">
        <v>71</v>
      </c>
      <c r="I2917" s="1022" t="s">
        <v>93</v>
      </c>
      <c r="J2917" s="1023"/>
      <c r="K2917" s="1023"/>
      <c r="L2917" s="1023"/>
      <c r="M2917" s="1023"/>
      <c r="N2917" s="1023"/>
      <c r="O2917" s="1024"/>
    </row>
    <row r="2918" spans="1:16" ht="33.75" customHeight="1" thickBot="1">
      <c r="A2918" s="1138"/>
      <c r="B2918" s="418" t="s">
        <v>200</v>
      </c>
      <c r="C2918" s="1052"/>
      <c r="D2918" s="1053"/>
      <c r="E2918" s="1054"/>
      <c r="F2918" s="1215" t="s">
        <v>208</v>
      </c>
      <c r="G2918" s="1216"/>
      <c r="H2918" s="467" t="s">
        <v>70</v>
      </c>
      <c r="I2918" s="1025"/>
      <c r="J2918" s="1026"/>
      <c r="K2918" s="1026"/>
      <c r="L2918" s="1026"/>
      <c r="M2918" s="1026"/>
      <c r="N2918" s="1026"/>
      <c r="O2918" s="1027"/>
    </row>
    <row r="2919" spans="1:16" ht="121.5" customHeight="1" thickTop="1">
      <c r="A2919" s="437" t="s">
        <v>191</v>
      </c>
    </row>
    <row r="2920" spans="1:16" ht="24.75" customHeight="1" thickBot="1">
      <c r="A2920" s="471">
        <f>A2880+1</f>
        <v>74</v>
      </c>
      <c r="B2920" s="1137" t="s">
        <v>56</v>
      </c>
      <c r="C2920" s="1137"/>
      <c r="D2920" s="1137"/>
      <c r="E2920" s="1137"/>
      <c r="F2920" s="1137"/>
      <c r="G2920" s="1137"/>
      <c r="H2920" s="1137"/>
      <c r="I2920" s="1137"/>
      <c r="J2920" s="1137"/>
      <c r="K2920" s="1137"/>
      <c r="L2920" s="1137"/>
      <c r="M2920" s="1137"/>
      <c r="N2920" s="1137"/>
      <c r="O2920" s="1137"/>
    </row>
    <row r="2921" spans="1:16" s="430" customFormat="1" ht="66" customHeight="1" thickTop="1">
      <c r="A2921" s="1138"/>
      <c r="B2921" s="1139"/>
      <c r="C2921" s="1140"/>
      <c r="D2921" s="1225" t="str">
        <f>Master!$E$8</f>
        <v>Govt. Sr. Secondary School Raimalwada</v>
      </c>
      <c r="E2921" s="1226"/>
      <c r="F2921" s="1226"/>
      <c r="G2921" s="1226"/>
      <c r="H2921" s="1226"/>
      <c r="I2921" s="1226"/>
      <c r="J2921" s="1226"/>
      <c r="K2921" s="1226"/>
      <c r="L2921" s="1226"/>
      <c r="M2921" s="1226"/>
      <c r="N2921" s="1226"/>
      <c r="O2921" s="1227"/>
    </row>
    <row r="2922" spans="1:16" ht="26.25" customHeight="1" thickBot="1">
      <c r="A2922" s="1138"/>
      <c r="B2922" s="1141"/>
      <c r="C2922" s="1142"/>
      <c r="D2922" s="1146" t="str">
        <f>Master!$E$11</f>
        <v>P.S.-Bapini (Jodhpur)</v>
      </c>
      <c r="E2922" s="1147"/>
      <c r="F2922" s="1147"/>
      <c r="G2922" s="1147"/>
      <c r="H2922" s="1147"/>
      <c r="I2922" s="1147"/>
      <c r="J2922" s="1147"/>
      <c r="K2922" s="1147"/>
      <c r="L2922" s="1147"/>
      <c r="M2922" s="1147"/>
      <c r="N2922" s="1147"/>
      <c r="O2922" s="1148"/>
    </row>
    <row r="2923" spans="1:16" ht="21.75" customHeight="1">
      <c r="A2923" s="1138"/>
      <c r="B2923" s="262"/>
      <c r="C2923" s="1149" t="s">
        <v>183</v>
      </c>
      <c r="D2923" s="1150"/>
      <c r="E2923" s="1150"/>
      <c r="F2923" s="1150"/>
      <c r="G2923" s="1151"/>
      <c r="H2923" s="1158" t="s">
        <v>156</v>
      </c>
      <c r="I2923" s="1158"/>
      <c r="J2923" s="1161">
        <f>VLOOKUP($A2920,'Class-9'!$B$9:$K$108,6)</f>
        <v>0</v>
      </c>
      <c r="K2923" s="1162"/>
      <c r="L2923" s="1167" t="s">
        <v>76</v>
      </c>
      <c r="M2923" s="1168"/>
      <c r="N2923" s="1169" t="str">
        <f>Master!$E$14</f>
        <v>08151106901</v>
      </c>
      <c r="O2923" s="1170"/>
    </row>
    <row r="2924" spans="1:16" ht="21.75" customHeight="1">
      <c r="A2924" s="1138"/>
      <c r="B2924" s="37"/>
      <c r="C2924" s="1152"/>
      <c r="D2924" s="1153"/>
      <c r="E2924" s="1153"/>
      <c r="F2924" s="1153"/>
      <c r="G2924" s="1154"/>
      <c r="H2924" s="1159"/>
      <c r="I2924" s="1159"/>
      <c r="J2924" s="1163"/>
      <c r="K2924" s="1164"/>
      <c r="L2924" s="1171" t="s">
        <v>72</v>
      </c>
      <c r="M2924" s="1172"/>
      <c r="N2924" s="1172"/>
      <c r="O2924" s="1173"/>
      <c r="P2924" s="104" t="s">
        <v>191</v>
      </c>
    </row>
    <row r="2925" spans="1:16" ht="21.75" customHeight="1" thickBot="1">
      <c r="A2925" s="1138"/>
      <c r="B2925" s="37"/>
      <c r="C2925" s="1155"/>
      <c r="D2925" s="1156"/>
      <c r="E2925" s="1156"/>
      <c r="F2925" s="1156"/>
      <c r="G2925" s="1157"/>
      <c r="H2925" s="1160"/>
      <c r="I2925" s="1160"/>
      <c r="J2925" s="1165"/>
      <c r="K2925" s="1166"/>
      <c r="L2925" s="1174" t="s">
        <v>57</v>
      </c>
      <c r="M2925" s="1175"/>
      <c r="N2925" s="1176" t="str">
        <f>Master!$E$6</f>
        <v>2021-22</v>
      </c>
      <c r="O2925" s="1177"/>
    </row>
    <row r="2926" spans="1:16" ht="33.75" customHeight="1">
      <c r="A2926" s="1138"/>
      <c r="B2926" s="417" t="s">
        <v>200</v>
      </c>
      <c r="C2926" s="1228" t="s">
        <v>22</v>
      </c>
      <c r="D2926" s="1229"/>
      <c r="E2926" s="1229"/>
      <c r="F2926" s="1230"/>
      <c r="G2926" s="438" t="s">
        <v>181</v>
      </c>
      <c r="H2926" s="1231">
        <f>VLOOKUP($A2920,'Class-9'!$B$9:$FL$108,4,0)</f>
        <v>0</v>
      </c>
      <c r="I2926" s="1231"/>
      <c r="J2926" s="1231"/>
      <c r="K2926" s="1231"/>
      <c r="L2926" s="1231"/>
      <c r="M2926" s="1231"/>
      <c r="N2926" s="1231"/>
      <c r="O2926" s="1232"/>
    </row>
    <row r="2927" spans="1:16" ht="33.75" customHeight="1">
      <c r="A2927" s="1138"/>
      <c r="B2927" s="417" t="s">
        <v>200</v>
      </c>
      <c r="C2927" s="1233" t="s">
        <v>24</v>
      </c>
      <c r="D2927" s="1234"/>
      <c r="E2927" s="1234"/>
      <c r="F2927" s="1235"/>
      <c r="G2927" s="439" t="s">
        <v>181</v>
      </c>
      <c r="H2927" s="1236">
        <f>VLOOKUP($A2920,'Class-9'!$B$9:$FL$108,7,0)</f>
        <v>0</v>
      </c>
      <c r="I2927" s="1236"/>
      <c r="J2927" s="1236"/>
      <c r="K2927" s="1236"/>
      <c r="L2927" s="1236"/>
      <c r="M2927" s="1236"/>
      <c r="N2927" s="1236"/>
      <c r="O2927" s="1237"/>
    </row>
    <row r="2928" spans="1:16" ht="33.75" customHeight="1">
      <c r="A2928" s="1138"/>
      <c r="B2928" s="417" t="s">
        <v>200</v>
      </c>
      <c r="C2928" s="1233" t="s">
        <v>25</v>
      </c>
      <c r="D2928" s="1234"/>
      <c r="E2928" s="1234"/>
      <c r="F2928" s="1235"/>
      <c r="G2928" s="439" t="s">
        <v>181</v>
      </c>
      <c r="H2928" s="1236">
        <f>VLOOKUP($A2920,'Class-9'!$B$9:$FL$108,8,0)</f>
        <v>0</v>
      </c>
      <c r="I2928" s="1236"/>
      <c r="J2928" s="1236"/>
      <c r="K2928" s="1236"/>
      <c r="L2928" s="1236"/>
      <c r="M2928" s="1236"/>
      <c r="N2928" s="1236"/>
      <c r="O2928" s="1237"/>
    </row>
    <row r="2929" spans="1:15" ht="33.75" customHeight="1">
      <c r="A2929" s="1138"/>
      <c r="B2929" s="417" t="s">
        <v>200</v>
      </c>
      <c r="C2929" s="1233" t="s">
        <v>58</v>
      </c>
      <c r="D2929" s="1234"/>
      <c r="E2929" s="1234"/>
      <c r="F2929" s="1235"/>
      <c r="G2929" s="439" t="s">
        <v>181</v>
      </c>
      <c r="H2929" s="1236">
        <f>VLOOKUP($A2920,'Class-9'!$B$9:$FL$108,9,0)</f>
        <v>0</v>
      </c>
      <c r="I2929" s="1236"/>
      <c r="J2929" s="1236"/>
      <c r="K2929" s="1236"/>
      <c r="L2929" s="1236"/>
      <c r="M2929" s="1236"/>
      <c r="N2929" s="1236"/>
      <c r="O2929" s="1237"/>
    </row>
    <row r="2930" spans="1:15" ht="33.75" customHeight="1">
      <c r="A2930" s="1138"/>
      <c r="B2930" s="417" t="s">
        <v>200</v>
      </c>
      <c r="C2930" s="1233" t="s">
        <v>59</v>
      </c>
      <c r="D2930" s="1234"/>
      <c r="E2930" s="1234"/>
      <c r="F2930" s="1235"/>
      <c r="G2930" s="439" t="s">
        <v>181</v>
      </c>
      <c r="H2930" s="1238" t="str">
        <f>CONCATENATE('Class-9'!$G$4,'Class-9'!$J$4)</f>
        <v>9(A)</v>
      </c>
      <c r="I2930" s="1236"/>
      <c r="J2930" s="1236"/>
      <c r="K2930" s="1236"/>
      <c r="L2930" s="1236"/>
      <c r="M2930" s="1236"/>
      <c r="N2930" s="1236"/>
      <c r="O2930" s="1237"/>
    </row>
    <row r="2931" spans="1:15" ht="33.75" customHeight="1" thickBot="1">
      <c r="A2931" s="1138"/>
      <c r="B2931" s="417" t="s">
        <v>200</v>
      </c>
      <c r="C2931" s="1239" t="s">
        <v>27</v>
      </c>
      <c r="D2931" s="1240"/>
      <c r="E2931" s="1240"/>
      <c r="F2931" s="1241"/>
      <c r="G2931" s="440" t="s">
        <v>181</v>
      </c>
      <c r="H2931" s="1242">
        <f>VLOOKUP($A2920,'Class-9'!$B$9:$FL$108,10,0)</f>
        <v>0</v>
      </c>
      <c r="I2931" s="1242"/>
      <c r="J2931" s="1242"/>
      <c r="K2931" s="1242"/>
      <c r="L2931" s="1242"/>
      <c r="M2931" s="1242"/>
      <c r="N2931" s="1242"/>
      <c r="O2931" s="1243"/>
    </row>
    <row r="2932" spans="1:15" ht="33.75" customHeight="1">
      <c r="A2932" s="1138"/>
      <c r="B2932" s="417" t="s">
        <v>200</v>
      </c>
      <c r="C2932" s="1244" t="s">
        <v>60</v>
      </c>
      <c r="D2932" s="1245"/>
      <c r="E2932" s="1248" t="s">
        <v>81</v>
      </c>
      <c r="F2932" s="1248" t="s">
        <v>82</v>
      </c>
      <c r="G2932" s="1250" t="s">
        <v>32</v>
      </c>
      <c r="H2932" s="1252" t="s">
        <v>61</v>
      </c>
      <c r="I2932" s="1252"/>
      <c r="J2932" s="1253"/>
      <c r="K2932" s="1254" t="s">
        <v>97</v>
      </c>
      <c r="L2932" s="1255"/>
      <c r="M2932" s="1256"/>
      <c r="N2932" s="1248" t="s">
        <v>88</v>
      </c>
      <c r="O2932" s="1218" t="s">
        <v>118</v>
      </c>
    </row>
    <row r="2933" spans="1:15" ht="33.75" customHeight="1">
      <c r="A2933" s="1138"/>
      <c r="B2933" s="417" t="s">
        <v>200</v>
      </c>
      <c r="C2933" s="1246"/>
      <c r="D2933" s="1247"/>
      <c r="E2933" s="1249"/>
      <c r="F2933" s="1249"/>
      <c r="G2933" s="1251"/>
      <c r="H2933" s="468" t="s">
        <v>31</v>
      </c>
      <c r="I2933" s="470" t="s">
        <v>194</v>
      </c>
      <c r="J2933" s="469" t="s">
        <v>32</v>
      </c>
      <c r="K2933" s="468" t="s">
        <v>31</v>
      </c>
      <c r="L2933" s="470" t="s">
        <v>194</v>
      </c>
      <c r="M2933" s="469" t="s">
        <v>32</v>
      </c>
      <c r="N2933" s="1249"/>
      <c r="O2933" s="1219"/>
    </row>
    <row r="2934" spans="1:15" ht="48" customHeight="1" thickBot="1">
      <c r="A2934" s="1138"/>
      <c r="B2934" s="417" t="s">
        <v>200</v>
      </c>
      <c r="C2934" s="1102" t="s">
        <v>62</v>
      </c>
      <c r="D2934" s="1103"/>
      <c r="E2934" s="441">
        <f>'Class-9'!$L$7</f>
        <v>10</v>
      </c>
      <c r="F2934" s="441">
        <f>'Class-9'!$M$7</f>
        <v>10</v>
      </c>
      <c r="G2934" s="442">
        <f>SUM(E2934:F2934)</f>
        <v>20</v>
      </c>
      <c r="H2934" s="441">
        <f>'Class-9'!$O$7</f>
        <v>24</v>
      </c>
      <c r="I2934" s="441">
        <f>'Class-9'!$P$7</f>
        <v>6</v>
      </c>
      <c r="J2934" s="442">
        <f>SUM(H2934:I2934)</f>
        <v>30</v>
      </c>
      <c r="K2934" s="441">
        <f>'Class-9'!$R$7</f>
        <v>40</v>
      </c>
      <c r="L2934" s="441">
        <f>'Class-9'!$S$7</f>
        <v>10</v>
      </c>
      <c r="M2934" s="442">
        <f>SUM(K2934:L2934)</f>
        <v>50</v>
      </c>
      <c r="N2934" s="441">
        <f>SUM(G2934,J2934,M2934)</f>
        <v>100</v>
      </c>
      <c r="O2934" s="1220"/>
    </row>
    <row r="2935" spans="1:15" ht="48" customHeight="1">
      <c r="A2935" s="1138"/>
      <c r="B2935" s="417" t="s">
        <v>200</v>
      </c>
      <c r="C2935" s="1104" t="str">
        <f>'Class-9'!$L$3</f>
        <v>HINDI</v>
      </c>
      <c r="D2935" s="1105"/>
      <c r="E2935" s="443">
        <f>IF($J2923="TC",0,IF($J2923="Nso",0,VLOOKUP($A2920,'Class-9'!$B$9:$FL$108,11,0)))</f>
        <v>0</v>
      </c>
      <c r="F2935" s="443">
        <f>IF($J2923="TC",0,IF($J2923="Nso",0,VLOOKUP($A2920,'Class-9'!$B$9:$FL$108,12,0)))</f>
        <v>0</v>
      </c>
      <c r="G2935" s="444">
        <f t="shared" ref="G2935:G2942" si="292">SUM(E2935:F2935)</f>
        <v>0</v>
      </c>
      <c r="H2935" s="443">
        <f>IF($J2923="TC",0,IF($J2923="Nso",0,VLOOKUP($A2920,'Class-9'!$B$9:$FL$108,14,0)))</f>
        <v>0</v>
      </c>
      <c r="I2935" s="443">
        <f>IF($J2923="TC",0,IF($J2923="Nso",0,VLOOKUP($A2920,'Class-9'!$B$9:$FL$108,15,0)))</f>
        <v>0</v>
      </c>
      <c r="J2935" s="444">
        <f t="shared" ref="J2935:J2942" si="293">SUM(H2935:I2935)</f>
        <v>0</v>
      </c>
      <c r="K2935" s="443">
        <f>IF($J2923="TC",0,IF($J2923="Nso",0,VLOOKUP($A2920,'Class-9'!$B$9:$FL$108,17,0)))</f>
        <v>0</v>
      </c>
      <c r="L2935" s="443">
        <f>IF($J2923="Nso",0,VLOOKUP($A2920,'Class-9'!$B$9:$FL$108,18,0))</f>
        <v>0</v>
      </c>
      <c r="M2935" s="444">
        <f t="shared" ref="M2935:M2942" si="294">SUM(K2935:L2935)</f>
        <v>0</v>
      </c>
      <c r="N2935" s="443">
        <f t="shared" ref="N2935:N2942" si="295">SUM(G2935,J2935,M2935)</f>
        <v>0</v>
      </c>
      <c r="O2935" s="457" t="str">
        <f>IF($J2923="TC",0,IF($J2923="Nso",0,VLOOKUP($A2920,'Class-9'!$B$9:$FL$108,24,0)))</f>
        <v/>
      </c>
    </row>
    <row r="2936" spans="1:15" ht="48" customHeight="1" thickBot="1">
      <c r="A2936" s="1138"/>
      <c r="B2936" s="417" t="s">
        <v>200</v>
      </c>
      <c r="C2936" s="1106" t="str">
        <f>'Class-9'!$Z$3</f>
        <v>ENGLISH</v>
      </c>
      <c r="D2936" s="1107"/>
      <c r="E2936" s="445">
        <f>IF($J2923="TC",0,IF($J2923="Nso",0,VLOOKUP($A2920,'Class-9'!$B$9:$FL$108,25,0)))</f>
        <v>0</v>
      </c>
      <c r="F2936" s="445">
        <f>IF($J2923="TC",0,IF($J2923="Nso",0,VLOOKUP($A2920,'Class-9'!$B$9:$FL$108,26,0)))</f>
        <v>0</v>
      </c>
      <c r="G2936" s="446">
        <f t="shared" si="292"/>
        <v>0</v>
      </c>
      <c r="H2936" s="447">
        <f>IF($J2923="TC",0,IF($J2923="Nso",0,VLOOKUP($A2920,'Class-9'!$B$9:$FL$108,28,0)))</f>
        <v>0</v>
      </c>
      <c r="I2936" s="445">
        <f>IF($J2923="TC",0,IF($J2923="Nso",0,VLOOKUP($A2920,'Class-9'!$B$9:$FL$108,29,0)))</f>
        <v>0</v>
      </c>
      <c r="J2936" s="446">
        <f t="shared" si="293"/>
        <v>0</v>
      </c>
      <c r="K2936" s="445">
        <f>IF($J2923="TC",0,IF($J2923="Nso",0,VLOOKUP($A2920,'Class-9'!$B$9:$FL$108,31,0)))</f>
        <v>0</v>
      </c>
      <c r="L2936" s="445">
        <f>IF($J2923="Nso",0,VLOOKUP($A2920,'Class-9'!$B$9:$FL$108,32,0))</f>
        <v>0</v>
      </c>
      <c r="M2936" s="446">
        <f t="shared" si="294"/>
        <v>0</v>
      </c>
      <c r="N2936" s="445">
        <f t="shared" si="295"/>
        <v>0</v>
      </c>
      <c r="O2936" s="458" t="str">
        <f>IF($J2923="TC",0,IF($J2923="Nso",0,VLOOKUP($A2920,'Class-9'!$B$9:$FL$108,38,0)))</f>
        <v/>
      </c>
    </row>
    <row r="2937" spans="1:15" ht="48" customHeight="1" thickBot="1">
      <c r="A2937" s="1138"/>
      <c r="B2937" s="417" t="s">
        <v>200</v>
      </c>
      <c r="C2937" s="1108" t="s">
        <v>62</v>
      </c>
      <c r="D2937" s="1109"/>
      <c r="E2937" s="448">
        <f>'Class-9'!$AN$7</f>
        <v>20</v>
      </c>
      <c r="F2937" s="448">
        <f>'Class-9'!$AO$7</f>
        <v>20</v>
      </c>
      <c r="G2937" s="449">
        <f t="shared" si="292"/>
        <v>40</v>
      </c>
      <c r="H2937" s="448">
        <f>'Class-9'!$AQ$7</f>
        <v>48</v>
      </c>
      <c r="I2937" s="448">
        <f>'Class-9'!$AR$7</f>
        <v>12</v>
      </c>
      <c r="J2937" s="449">
        <f t="shared" si="293"/>
        <v>60</v>
      </c>
      <c r="K2937" s="448">
        <f>'Class-9'!$AT$7</f>
        <v>80</v>
      </c>
      <c r="L2937" s="448">
        <f>'Class-9'!$AU$7</f>
        <v>20</v>
      </c>
      <c r="M2937" s="449">
        <f t="shared" si="294"/>
        <v>100</v>
      </c>
      <c r="N2937" s="448">
        <f t="shared" si="295"/>
        <v>200</v>
      </c>
      <c r="O2937" s="427" t="s">
        <v>201</v>
      </c>
    </row>
    <row r="2938" spans="1:15" ht="48" customHeight="1">
      <c r="A2938" s="1138"/>
      <c r="B2938" s="417" t="s">
        <v>200</v>
      </c>
      <c r="C2938" s="1110" t="str">
        <f>'Class-9'!$AN$3</f>
        <v>SANSKRIT-I</v>
      </c>
      <c r="D2938" s="1111"/>
      <c r="E2938" s="443">
        <f>IF($J2923="TC",0,IF($J2923="Nso",0,VLOOKUP($A2920,'Class-9'!$B$9:$FL$108,39,0)))</f>
        <v>0</v>
      </c>
      <c r="F2938" s="443">
        <f>IF($J2923="TC",0,IF($J2923="TC",0,IF($J2923="Nso",0,VLOOKUP($A2920,'Class-9'!$B$9:$FL$108,40,0))))</f>
        <v>0</v>
      </c>
      <c r="G2938" s="450">
        <f t="shared" si="292"/>
        <v>0</v>
      </c>
      <c r="H2938" s="451">
        <f>IF($J2923="TC",0,IF($J2923="Nso",0,VLOOKUP($A2920,'Class-9'!$B$9:$FL$108,42,0)))</f>
        <v>0</v>
      </c>
      <c r="I2938" s="443">
        <f>IF($J2923="TC",0,IF($J2923="Nso",0,VLOOKUP($A2920,'Class-9'!$B$9:$FL$108,43,0)))</f>
        <v>0</v>
      </c>
      <c r="J2938" s="450">
        <f t="shared" si="293"/>
        <v>0</v>
      </c>
      <c r="K2938" s="443">
        <f>IF($J2923="TC",0,IF($J2923="Nso",0,VLOOKUP($A2920,'Class-9'!$B$9:$FL$108,45,0)))</f>
        <v>0</v>
      </c>
      <c r="L2938" s="443">
        <f>IF($J2923="Nso",0,VLOOKUP($A2920,'Class-9'!$B$9:$FL$108,46,0))</f>
        <v>0</v>
      </c>
      <c r="M2938" s="450">
        <f t="shared" si="294"/>
        <v>0</v>
      </c>
      <c r="N2938" s="443">
        <f t="shared" si="295"/>
        <v>0</v>
      </c>
      <c r="O2938" s="457" t="str">
        <f>IF($J2923="TC",0,IF($J2923="Nso",0,VLOOKUP($A2920,'Class-9'!$B$9:$FL$108,52,0)))</f>
        <v/>
      </c>
    </row>
    <row r="2939" spans="1:15" ht="48" customHeight="1">
      <c r="A2939" s="1138"/>
      <c r="B2939" s="417" t="s">
        <v>200</v>
      </c>
      <c r="C2939" s="1112" t="str">
        <f>'Class-9'!$BB$3</f>
        <v>SANSKRIT-II</v>
      </c>
      <c r="D2939" s="1113"/>
      <c r="E2939" s="443">
        <f>IF($J2923="TC",0,IF($J2923="Nso",0,VLOOKUP($A2920,'Class-9'!$B$9:$FL$108,53,0)))</f>
        <v>0</v>
      </c>
      <c r="F2939" s="443">
        <f>IF($J2923="TC",0,IF($J2923="Nso",0,VLOOKUP($A2920,'Class-9'!$B$9:$FL$108,54,0)))</f>
        <v>0</v>
      </c>
      <c r="G2939" s="452">
        <f t="shared" si="292"/>
        <v>0</v>
      </c>
      <c r="H2939" s="453">
        <f>IF($J2923="TC",0,IF($J2923="Nso",0,VLOOKUP($A2920,'Class-9'!$B$9:$FL$108,56,0)))</f>
        <v>0</v>
      </c>
      <c r="I2939" s="443">
        <f>IF($J2923="TC",0,IF($J2923="Nso",0,VLOOKUP($A2920,'Class-9'!$B$9:$FL$108,57,0)))</f>
        <v>0</v>
      </c>
      <c r="J2939" s="452">
        <f t="shared" si="293"/>
        <v>0</v>
      </c>
      <c r="K2939" s="443">
        <f>IF($J2923="TC",0,IF($J2923="Nso",0,VLOOKUP($A2920,'Class-9'!$B$9:$FL$108,59,0)))</f>
        <v>0</v>
      </c>
      <c r="L2939" s="443">
        <f>IF($J2923="Nso",0,VLOOKUP($A2920,'Class-9'!$B$9:$FL$108,60,0))</f>
        <v>0</v>
      </c>
      <c r="M2939" s="452">
        <f t="shared" si="294"/>
        <v>0</v>
      </c>
      <c r="N2939" s="443">
        <f t="shared" si="295"/>
        <v>0</v>
      </c>
      <c r="O2939" s="457" t="str">
        <f>IF($J2923="TC",0,IF($J2923="Nso",0,VLOOKUP($A2920,'Class-9'!$B$9:$FL$108,66,0)))</f>
        <v/>
      </c>
    </row>
    <row r="2940" spans="1:15" ht="48" customHeight="1">
      <c r="A2940" s="1138"/>
      <c r="B2940" s="417" t="s">
        <v>200</v>
      </c>
      <c r="C2940" s="1112" t="str">
        <f>'Class-9'!$BP$3</f>
        <v>MATHEMATICS</v>
      </c>
      <c r="D2940" s="1113"/>
      <c r="E2940" s="443">
        <f>IF($J2923="TC",0,IF($J2923="Nso",0,VLOOKUP($A2920,'Class-9'!$B$9:$FL$108,67,0)))</f>
        <v>0</v>
      </c>
      <c r="F2940" s="443">
        <f>IF($J2923="TC",0,IF($J2923="Nso",0,VLOOKUP($A2920,'Class-9'!$B$9:$FL$108,68,0)))</f>
        <v>0</v>
      </c>
      <c r="G2940" s="452">
        <f t="shared" si="292"/>
        <v>0</v>
      </c>
      <c r="H2940" s="453">
        <f>IF($J2923="TC",0,IF($J2923="Nso",0,VLOOKUP($A2920,'Class-9'!$B$9:$FL$108,70,0)))</f>
        <v>0</v>
      </c>
      <c r="I2940" s="443">
        <f>IF($J2923="TC",0,IF($J2923="Nso",0,VLOOKUP($A2920,'Class-9'!$B$9:$FL$108,71,0)))</f>
        <v>0</v>
      </c>
      <c r="J2940" s="452">
        <f t="shared" si="293"/>
        <v>0</v>
      </c>
      <c r="K2940" s="443">
        <f>IF($J2923="TC",0,IF($J2923="Nso",0,VLOOKUP($A2920,'Class-9'!$B$9:$FL$108,73,0)))</f>
        <v>0</v>
      </c>
      <c r="L2940" s="443">
        <f>IF($J2923="Nso",0,VLOOKUP($A2920,'Class-9'!$B$9:$FL$108,74,0))</f>
        <v>0</v>
      </c>
      <c r="M2940" s="452">
        <f t="shared" si="294"/>
        <v>0</v>
      </c>
      <c r="N2940" s="443">
        <f t="shared" si="295"/>
        <v>0</v>
      </c>
      <c r="O2940" s="457" t="str">
        <f>IF($J2923="TC",0,IF($J2923="Nso",0,VLOOKUP($A2920,'Class-9'!$B$9:$FL$108,80,0)))</f>
        <v/>
      </c>
    </row>
    <row r="2941" spans="1:15" ht="48" customHeight="1">
      <c r="A2941" s="1138"/>
      <c r="B2941" s="417" t="s">
        <v>200</v>
      </c>
      <c r="C2941" s="1114" t="str">
        <f>'Class-9'!$CD$3</f>
        <v>SCIENCE</v>
      </c>
      <c r="D2941" s="1115"/>
      <c r="E2941" s="454">
        <f>IF($J2923="TC",0,IF($J2923="Nso",0,VLOOKUP($A2920,'Class-9'!$B$9:$FL$108,81,0)))</f>
        <v>0</v>
      </c>
      <c r="F2941" s="454">
        <f>IF($J2923="TC",0,IF($J2923="Nso",0,VLOOKUP($A2920,'Class-9'!$B$9:$FL$108,82,0)))</f>
        <v>0</v>
      </c>
      <c r="G2941" s="455">
        <f t="shared" si="292"/>
        <v>0</v>
      </c>
      <c r="H2941" s="456">
        <f>IF($J2923="TC",0,IF($J2923="Nso",0,VLOOKUP($A2920,'Class-9'!$B$9:$FL$108,84,0)))</f>
        <v>0</v>
      </c>
      <c r="I2941" s="454">
        <f>IF($J2923="TC",0,IF($J2923="Nso",0,VLOOKUP($A2920,'Class-9'!$B$9:$FL$108,85,0)))</f>
        <v>0</v>
      </c>
      <c r="J2941" s="455">
        <f t="shared" si="293"/>
        <v>0</v>
      </c>
      <c r="K2941" s="454">
        <f>IF($J2923="TC",0,IF($J2923="Nso",0,VLOOKUP($A2920,'Class-9'!$B$9:$FL$108,87,0)))</f>
        <v>0</v>
      </c>
      <c r="L2941" s="454">
        <f>IF($J2923="Nso",0,VLOOKUP($A2920,'Class-9'!$B$9:$FL$108,88,0))</f>
        <v>0</v>
      </c>
      <c r="M2941" s="455">
        <f t="shared" si="294"/>
        <v>0</v>
      </c>
      <c r="N2941" s="454">
        <f t="shared" si="295"/>
        <v>0</v>
      </c>
      <c r="O2941" s="459" t="str">
        <f>IF($J2923="TC",0,IF($J2923="Nso",0,VLOOKUP($A2920,'Class-9'!$B$9:$FL$108,94,0)))</f>
        <v/>
      </c>
    </row>
    <row r="2942" spans="1:15" ht="48" customHeight="1" thickBot="1">
      <c r="A2942" s="1138"/>
      <c r="B2942" s="417" t="s">
        <v>200</v>
      </c>
      <c r="C2942" s="1114" t="str">
        <f>'Class-9'!$CR$3</f>
        <v>SOCIAL SCIENCE</v>
      </c>
      <c r="D2942" s="1115"/>
      <c r="E2942" s="454">
        <f>IF($J2924="TC",0,IF($J2923="Nso",0,VLOOKUP($A2920,'Class-9'!$B$9:$FL$108,95,0)))</f>
        <v>0</v>
      </c>
      <c r="F2942" s="454">
        <f>IF($J2924="TC",0,IF($J2923="Nso",0,VLOOKUP($A2920,'Class-9'!$B$9:$FL$108,96,0)))</f>
        <v>0</v>
      </c>
      <c r="G2942" s="455">
        <f t="shared" si="292"/>
        <v>0</v>
      </c>
      <c r="H2942" s="456">
        <f>IF($J2924="TC",0,IF($J2923="Nso",0,VLOOKUP($A2920,'Class-9'!$B$9:$FL$108,98,0)))</f>
        <v>0</v>
      </c>
      <c r="I2942" s="454">
        <f>IF($J2924="TC",0,IF($J2923="Nso",0,VLOOKUP($A2920,'Class-9'!$B$9:$FL$108,99,0)))</f>
        <v>0</v>
      </c>
      <c r="J2942" s="455">
        <f t="shared" si="293"/>
        <v>0</v>
      </c>
      <c r="K2942" s="454">
        <f>IF($J2924="TC",0,IF($J2923="Nso",0,VLOOKUP($A2920,'Class-9'!$B$9:$FL$108,101,0)))</f>
        <v>0</v>
      </c>
      <c r="L2942" s="454">
        <f>IF($J2924="Nso",0,VLOOKUP($A2920,'Class-9'!$B$9:$FL$108,102,0))</f>
        <v>0</v>
      </c>
      <c r="M2942" s="455">
        <f t="shared" si="294"/>
        <v>0</v>
      </c>
      <c r="N2942" s="454">
        <f t="shared" si="295"/>
        <v>0</v>
      </c>
      <c r="O2942" s="459" t="str">
        <f>IF($J2924="TC",0,IF($J2923="Nso",0,VLOOKUP($A2920,'Class-9'!$B$9:$FL$108,108,0)))</f>
        <v/>
      </c>
    </row>
    <row r="2943" spans="1:15" ht="33.75" customHeight="1">
      <c r="A2943" s="1138"/>
      <c r="B2943" s="417" t="s">
        <v>200</v>
      </c>
      <c r="C2943" s="1116" t="s">
        <v>89</v>
      </c>
      <c r="D2943" s="1117"/>
      <c r="E2943" s="1118"/>
      <c r="F2943" s="1122" t="s">
        <v>90</v>
      </c>
      <c r="G2943" s="1123"/>
      <c r="H2943" s="1124" t="s">
        <v>91</v>
      </c>
      <c r="I2943" s="1125"/>
      <c r="J2943" s="1126" t="s">
        <v>47</v>
      </c>
      <c r="K2943" s="1127"/>
      <c r="L2943" s="415" t="s">
        <v>111</v>
      </c>
      <c r="M2943" s="1221" t="s">
        <v>45</v>
      </c>
      <c r="N2943" s="1222"/>
      <c r="O2943" s="416" t="s">
        <v>49</v>
      </c>
    </row>
    <row r="2944" spans="1:15" ht="33.75" customHeight="1" thickBot="1">
      <c r="A2944" s="1138"/>
      <c r="B2944" s="417" t="s">
        <v>200</v>
      </c>
      <c r="C2944" s="1119"/>
      <c r="D2944" s="1120"/>
      <c r="E2944" s="1121"/>
      <c r="F2944" s="1130">
        <f>IF($J2923="TC",0,IF($J2923="Nso",0,VLOOKUP($A2920,'Class-9'!$B$9:$FL$108,160,0)))</f>
        <v>0</v>
      </c>
      <c r="G2944" s="1131"/>
      <c r="H2944" s="1130">
        <f>IF($J2923="TC",0,IF($J2923="Nso",0,VLOOKUP($A2920,'Class-9'!$B$9:$FL$108,161,0)))</f>
        <v>0</v>
      </c>
      <c r="I2944" s="1131"/>
      <c r="J2944" s="1132">
        <f>IF($J2923="TC",0,IF($J2923="Nso",0,VLOOKUP($A2920,'Class-9'!$B$9:$FL$108,162,0)))</f>
        <v>0</v>
      </c>
      <c r="K2944" s="1133"/>
      <c r="L2944" s="259" t="str">
        <f>IF($J2923="TC",0,IF($J2923="Nso",0,VLOOKUP($A2920,'Class-9'!$B$9:$FL$108,163,0)))</f>
        <v/>
      </c>
      <c r="M2944" s="1223" t="str">
        <f>IF($J2923="TC","TC",IF($J2923="Nso","NSO",VLOOKUP($A2920,'Class-9'!$B$9:$FL$108,164,0)))</f>
        <v/>
      </c>
      <c r="N2944" s="1224"/>
      <c r="O2944" s="462" t="str">
        <f>IF($J2923="Nso",0,VLOOKUP($A2920,'Class-9'!$B$9:$FL$108,166,0))</f>
        <v/>
      </c>
    </row>
    <row r="2945" spans="1:15" ht="33.75" customHeight="1">
      <c r="A2945" s="1138"/>
      <c r="B2945" s="417" t="s">
        <v>200</v>
      </c>
      <c r="C2945" s="1061" t="s">
        <v>64</v>
      </c>
      <c r="D2945" s="1062"/>
      <c r="E2945" s="1062"/>
      <c r="F2945" s="1062"/>
      <c r="G2945" s="1062"/>
      <c r="H2945" s="1063"/>
      <c r="I2945" s="1064" t="s">
        <v>65</v>
      </c>
      <c r="J2945" s="1065"/>
      <c r="K2945" s="1065"/>
      <c r="L2945" s="460">
        <f>VLOOKUP($A2920,'Class-9'!$B$9:$FL$108,157,0)</f>
        <v>0</v>
      </c>
      <c r="M2945" s="1066" t="s">
        <v>121</v>
      </c>
      <c r="N2945" s="1067"/>
      <c r="O2945" s="1068"/>
    </row>
    <row r="2946" spans="1:15" ht="33.75" customHeight="1" thickBot="1">
      <c r="A2946" s="1138"/>
      <c r="B2946" s="417" t="s">
        <v>200</v>
      </c>
      <c r="C2946" s="1069" t="s">
        <v>60</v>
      </c>
      <c r="D2946" s="1070"/>
      <c r="E2946" s="1070"/>
      <c r="F2946" s="1071" t="s">
        <v>192</v>
      </c>
      <c r="G2946" s="1071"/>
      <c r="H2946" s="260" t="s">
        <v>53</v>
      </c>
      <c r="I2946" s="1072" t="s">
        <v>66</v>
      </c>
      <c r="J2946" s="1073"/>
      <c r="K2946" s="1073"/>
      <c r="L2946" s="461">
        <f>VLOOKUP($A2920,'Class-9'!$B$9:$FL$108,158,0)</f>
        <v>0</v>
      </c>
      <c r="M2946" s="1074" t="str">
        <f>IF($J2923="TC",0,IF($J2923="Nso",0,VLOOKUP($A2920,'Class-9'!$B$9:$FL$108,159,0)))</f>
        <v/>
      </c>
      <c r="N2946" s="1075"/>
      <c r="O2946" s="1076"/>
    </row>
    <row r="2947" spans="1:15" ht="33.75" customHeight="1">
      <c r="A2947" s="1138"/>
      <c r="B2947" s="417" t="s">
        <v>200</v>
      </c>
      <c r="C2947" s="1069"/>
      <c r="D2947" s="1070"/>
      <c r="E2947" s="1070"/>
      <c r="F2947" s="1071"/>
      <c r="G2947" s="1071"/>
      <c r="H2947" s="261" t="s">
        <v>119</v>
      </c>
      <c r="I2947" s="1077" t="s">
        <v>67</v>
      </c>
      <c r="J2947" s="1078"/>
      <c r="K2947" s="1078"/>
      <c r="L2947" s="1079">
        <f>IF($J2923="TC","Transferred",IF($J2923="Nso","NameSeparated",VLOOKUP($A2920,'Class-9'!$B$9:$FL$108,167,0)))</f>
        <v>0</v>
      </c>
      <c r="M2947" s="1079"/>
      <c r="N2947" s="1079"/>
      <c r="O2947" s="1080"/>
    </row>
    <row r="2948" spans="1:15" ht="33.75" customHeight="1">
      <c r="A2948" s="1138"/>
      <c r="B2948" s="417" t="s">
        <v>200</v>
      </c>
      <c r="C2948" s="1081" t="str">
        <f>'Class-9'!$DF$3</f>
        <v>Foundation Of Information Tech.</v>
      </c>
      <c r="D2948" s="1082"/>
      <c r="E2948" s="1083"/>
      <c r="F2948" s="1217" t="str">
        <f>IF($J2923="TC",0,IF($J2923="Nso",0,VLOOKUP($A2920,'Class-9'!$B$9:$GP$108,185,0)))</f>
        <v>0/200</v>
      </c>
      <c r="G2948" s="1217"/>
      <c r="H2948" s="463" t="str">
        <f>IF($J2923="TC",0,IF($J2923="Nso",0,VLOOKUP($A2920,'Class-9'!$B$9:$GP$108,120,0)))</f>
        <v/>
      </c>
      <c r="I2948" s="1085" t="s">
        <v>79</v>
      </c>
      <c r="J2948" s="1086"/>
      <c r="K2948" s="1086"/>
      <c r="L2948" s="1087">
        <f>'Class-9'!$T$2</f>
        <v>44676</v>
      </c>
      <c r="M2948" s="1088"/>
      <c r="N2948" s="1088"/>
      <c r="O2948" s="1089"/>
    </row>
    <row r="2949" spans="1:15" ht="33.75" customHeight="1">
      <c r="A2949" s="1138"/>
      <c r="B2949" s="417" t="s">
        <v>200</v>
      </c>
      <c r="C2949" s="1090" t="str">
        <f>'Class-9'!$DR$3</f>
        <v>Health &amp; Phy. Edu.</v>
      </c>
      <c r="D2949" s="1084"/>
      <c r="E2949" s="1084"/>
      <c r="F2949" s="1207" t="str">
        <f>IF($J2923="TC",0,IF($J2923="Nso",0,VLOOKUP($A2920,'Class-9'!$B$9:$GP$108,189,0)))</f>
        <v>0/200</v>
      </c>
      <c r="G2949" s="1208"/>
      <c r="H2949" s="463" t="str">
        <f>IF($J2923="TC",0,IF($J2923="Nso",0,VLOOKUP($A2920,'Class-9'!$B$9:$GP$108,132,0)))</f>
        <v/>
      </c>
      <c r="I2949" s="1091"/>
      <c r="J2949" s="1092"/>
      <c r="K2949" s="1092"/>
      <c r="L2949" s="1092"/>
      <c r="M2949" s="1092"/>
      <c r="N2949" s="1092"/>
      <c r="O2949" s="1093"/>
    </row>
    <row r="2950" spans="1:15" ht="33.75" customHeight="1">
      <c r="A2950" s="1138"/>
      <c r="B2950" s="417" t="s">
        <v>200</v>
      </c>
      <c r="C2950" s="1028" t="str">
        <f>'Class-9'!$ED$3</f>
        <v>S.U.P.W.</v>
      </c>
      <c r="D2950" s="1029"/>
      <c r="E2950" s="1029"/>
      <c r="F2950" s="1207" t="str">
        <f>IF($J2923="TC",0,IF($J2923="Nso",0,VLOOKUP($A2920,'Class-9'!$B$9:$GP$108,193,0)))</f>
        <v>0/100</v>
      </c>
      <c r="G2950" s="1208"/>
      <c r="H2950" s="463" t="str">
        <f>IF($J2923="TC",0,IF($J2923="Nso",0,VLOOKUP($A2920,'Class-9'!$B$9:$GP$108,138,0)))</f>
        <v/>
      </c>
      <c r="I2950" s="1094"/>
      <c r="J2950" s="1095"/>
      <c r="K2950" s="1095"/>
      <c r="L2950" s="1095"/>
      <c r="M2950" s="1095"/>
      <c r="N2950" s="1095"/>
      <c r="O2950" s="1096"/>
    </row>
    <row r="2951" spans="1:15" ht="33.75" customHeight="1">
      <c r="A2951" s="1138"/>
      <c r="B2951" s="417" t="s">
        <v>200</v>
      </c>
      <c r="C2951" s="1028" t="str">
        <f>'Class-9'!$EJ$3</f>
        <v>ART EDUCATION</v>
      </c>
      <c r="D2951" s="1029"/>
      <c r="E2951" s="1029"/>
      <c r="F2951" s="1207" t="str">
        <f>IF($J2922="TC",0,IF($J2922="Nso",0,VLOOKUP($A2920,'Class-9'!$B$9:$GP$108,197,0)))</f>
        <v>0/100</v>
      </c>
      <c r="G2951" s="1208"/>
      <c r="H2951" s="463" t="str">
        <f>IF($J2922="TC",0,IF($J2922="Nso",0,VLOOKUP($A2920,'Class-9'!$B$9:$GP$108,144,0)))</f>
        <v/>
      </c>
      <c r="I2951" s="1032" t="s">
        <v>92</v>
      </c>
      <c r="J2951" s="1033"/>
      <c r="K2951" s="1033"/>
      <c r="L2951" s="1033"/>
      <c r="M2951" s="1033"/>
      <c r="N2951" s="1033"/>
      <c r="O2951" s="1034"/>
    </row>
    <row r="2952" spans="1:15" ht="33.75" customHeight="1" thickBot="1">
      <c r="A2952" s="1138"/>
      <c r="B2952" s="417" t="s">
        <v>200</v>
      </c>
      <c r="C2952" s="1035" t="str">
        <f>'Class-9'!$EP$3</f>
        <v>H &amp; C RAJ</v>
      </c>
      <c r="D2952" s="1036"/>
      <c r="E2952" s="1036"/>
      <c r="F2952" s="1209" t="str">
        <f>IF($J2923="TC",0,IF($J2923="Nso",0,VLOOKUP($A2920,'Class-9'!$B$9:$GU$108,201,0)))</f>
        <v>0/200</v>
      </c>
      <c r="G2952" s="1210"/>
      <c r="H2952" s="464" t="str">
        <f>IF($J2923="TC",0,IF($J2923="Nso",0,VLOOKUP($A2920,'Class-9'!$B$9:$GU$108,156,0)))</f>
        <v/>
      </c>
      <c r="I2952" s="1032" t="s">
        <v>73</v>
      </c>
      <c r="J2952" s="1033"/>
      <c r="K2952" s="1033"/>
      <c r="L2952" s="1033"/>
      <c r="M2952" s="1033"/>
      <c r="N2952" s="1033"/>
      <c r="O2952" s="1034"/>
    </row>
    <row r="2953" spans="1:15" ht="33.75" customHeight="1">
      <c r="A2953" s="1138"/>
      <c r="B2953" s="417" t="s">
        <v>200</v>
      </c>
      <c r="C2953" s="1046" t="s">
        <v>204</v>
      </c>
      <c r="D2953" s="1047"/>
      <c r="E2953" s="1048"/>
      <c r="F2953" s="1211" t="s">
        <v>205</v>
      </c>
      <c r="G2953" s="1212"/>
      <c r="H2953" s="465" t="s">
        <v>34</v>
      </c>
      <c r="I2953" s="1039" t="s">
        <v>74</v>
      </c>
      <c r="J2953" s="1033"/>
      <c r="K2953" s="1033"/>
      <c r="L2953" s="1033"/>
      <c r="M2953" s="1033"/>
      <c r="N2953" s="1033"/>
      <c r="O2953" s="1034"/>
    </row>
    <row r="2954" spans="1:15" ht="33.75" customHeight="1">
      <c r="A2954" s="1138"/>
      <c r="B2954" s="417" t="s">
        <v>200</v>
      </c>
      <c r="C2954" s="1049"/>
      <c r="D2954" s="1050"/>
      <c r="E2954" s="1051"/>
      <c r="F2954" s="1213" t="s">
        <v>206</v>
      </c>
      <c r="G2954" s="1214"/>
      <c r="H2954" s="466" t="s">
        <v>203</v>
      </c>
      <c r="I2954" s="1040" t="s">
        <v>75</v>
      </c>
      <c r="J2954" s="1041"/>
      <c r="K2954" s="1041"/>
      <c r="L2954" s="1041"/>
      <c r="M2954" s="1041"/>
      <c r="N2954" s="1041"/>
      <c r="O2954" s="1042"/>
    </row>
    <row r="2955" spans="1:15" ht="33.75" customHeight="1">
      <c r="A2955" s="1138"/>
      <c r="B2955" s="417" t="s">
        <v>200</v>
      </c>
      <c r="C2955" s="1049"/>
      <c r="D2955" s="1050"/>
      <c r="E2955" s="1051"/>
      <c r="F2955" s="1213" t="s">
        <v>210</v>
      </c>
      <c r="G2955" s="1214"/>
      <c r="H2955" s="466" t="s">
        <v>68</v>
      </c>
      <c r="I2955" s="1043"/>
      <c r="J2955" s="1044"/>
      <c r="K2955" s="1044"/>
      <c r="L2955" s="1044"/>
      <c r="M2955" s="1044"/>
      <c r="N2955" s="1044"/>
      <c r="O2955" s="1045"/>
    </row>
    <row r="2956" spans="1:15" ht="33.75" customHeight="1">
      <c r="A2956" s="1138"/>
      <c r="B2956" s="417" t="s">
        <v>200</v>
      </c>
      <c r="C2956" s="1049"/>
      <c r="D2956" s="1050"/>
      <c r="E2956" s="1051"/>
      <c r="F2956" s="1213" t="s">
        <v>211</v>
      </c>
      <c r="G2956" s="1214"/>
      <c r="H2956" s="466" t="s">
        <v>69</v>
      </c>
      <c r="I2956" s="1043"/>
      <c r="J2956" s="1044"/>
      <c r="K2956" s="1044"/>
      <c r="L2956" s="1044"/>
      <c r="M2956" s="1044"/>
      <c r="N2956" s="1044"/>
      <c r="O2956" s="1045"/>
    </row>
    <row r="2957" spans="1:15" ht="33.75" customHeight="1">
      <c r="A2957" s="1138"/>
      <c r="B2957" s="417" t="s">
        <v>200</v>
      </c>
      <c r="C2957" s="1049"/>
      <c r="D2957" s="1050"/>
      <c r="E2957" s="1051"/>
      <c r="F2957" s="1213" t="s">
        <v>120</v>
      </c>
      <c r="G2957" s="1214"/>
      <c r="H2957" s="466" t="s">
        <v>71</v>
      </c>
      <c r="I2957" s="1022" t="s">
        <v>93</v>
      </c>
      <c r="J2957" s="1023"/>
      <c r="K2957" s="1023"/>
      <c r="L2957" s="1023"/>
      <c r="M2957" s="1023"/>
      <c r="N2957" s="1023"/>
      <c r="O2957" s="1024"/>
    </row>
    <row r="2958" spans="1:15" ht="33.75" customHeight="1" thickBot="1">
      <c r="A2958" s="1138"/>
      <c r="B2958" s="418" t="s">
        <v>200</v>
      </c>
      <c r="C2958" s="1052"/>
      <c r="D2958" s="1053"/>
      <c r="E2958" s="1054"/>
      <c r="F2958" s="1215" t="s">
        <v>208</v>
      </c>
      <c r="G2958" s="1216"/>
      <c r="H2958" s="467" t="s">
        <v>70</v>
      </c>
      <c r="I2958" s="1025"/>
      <c r="J2958" s="1026"/>
      <c r="K2958" s="1026"/>
      <c r="L2958" s="1026"/>
      <c r="M2958" s="1026"/>
      <c r="N2958" s="1026"/>
      <c r="O2958" s="1027"/>
    </row>
    <row r="2959" spans="1:15" ht="121.5" customHeight="1" thickTop="1">
      <c r="A2959" s="437" t="s">
        <v>191</v>
      </c>
    </row>
    <row r="2960" spans="1:15" ht="24.75" customHeight="1" thickBot="1">
      <c r="A2960" s="471">
        <f>A2920+1</f>
        <v>75</v>
      </c>
      <c r="B2960" s="1137" t="s">
        <v>56</v>
      </c>
      <c r="C2960" s="1137"/>
      <c r="D2960" s="1137"/>
      <c r="E2960" s="1137"/>
      <c r="F2960" s="1137"/>
      <c r="G2960" s="1137"/>
      <c r="H2960" s="1137"/>
      <c r="I2960" s="1137"/>
      <c r="J2960" s="1137"/>
      <c r="K2960" s="1137"/>
      <c r="L2960" s="1137"/>
      <c r="M2960" s="1137"/>
      <c r="N2960" s="1137"/>
      <c r="O2960" s="1137"/>
    </row>
    <row r="2961" spans="1:16" s="430" customFormat="1" ht="66" customHeight="1" thickTop="1">
      <c r="A2961" s="1138"/>
      <c r="B2961" s="1139"/>
      <c r="C2961" s="1140"/>
      <c r="D2961" s="1225" t="str">
        <f>Master!$E$8</f>
        <v>Govt. Sr. Secondary School Raimalwada</v>
      </c>
      <c r="E2961" s="1226"/>
      <c r="F2961" s="1226"/>
      <c r="G2961" s="1226"/>
      <c r="H2961" s="1226"/>
      <c r="I2961" s="1226"/>
      <c r="J2961" s="1226"/>
      <c r="K2961" s="1226"/>
      <c r="L2961" s="1226"/>
      <c r="M2961" s="1226"/>
      <c r="N2961" s="1226"/>
      <c r="O2961" s="1227"/>
    </row>
    <row r="2962" spans="1:16" ht="26.25" customHeight="1" thickBot="1">
      <c r="A2962" s="1138"/>
      <c r="B2962" s="1141"/>
      <c r="C2962" s="1142"/>
      <c r="D2962" s="1146" t="str">
        <f>Master!$E$11</f>
        <v>P.S.-Bapini (Jodhpur)</v>
      </c>
      <c r="E2962" s="1147"/>
      <c r="F2962" s="1147"/>
      <c r="G2962" s="1147"/>
      <c r="H2962" s="1147"/>
      <c r="I2962" s="1147"/>
      <c r="J2962" s="1147"/>
      <c r="K2962" s="1147"/>
      <c r="L2962" s="1147"/>
      <c r="M2962" s="1147"/>
      <c r="N2962" s="1147"/>
      <c r="O2962" s="1148"/>
    </row>
    <row r="2963" spans="1:16" ht="21.75" customHeight="1">
      <c r="A2963" s="1138"/>
      <c r="B2963" s="262"/>
      <c r="C2963" s="1149" t="s">
        <v>183</v>
      </c>
      <c r="D2963" s="1150"/>
      <c r="E2963" s="1150"/>
      <c r="F2963" s="1150"/>
      <c r="G2963" s="1151"/>
      <c r="H2963" s="1158" t="s">
        <v>156</v>
      </c>
      <c r="I2963" s="1158"/>
      <c r="J2963" s="1161">
        <f>VLOOKUP($A2960,'Class-9'!$B$9:$K$108,6)</f>
        <v>0</v>
      </c>
      <c r="K2963" s="1162"/>
      <c r="L2963" s="1167" t="s">
        <v>76</v>
      </c>
      <c r="M2963" s="1168"/>
      <c r="N2963" s="1169" t="str">
        <f>Master!$E$14</f>
        <v>08151106901</v>
      </c>
      <c r="O2963" s="1170"/>
    </row>
    <row r="2964" spans="1:16" ht="21.75" customHeight="1">
      <c r="A2964" s="1138"/>
      <c r="B2964" s="37"/>
      <c r="C2964" s="1152"/>
      <c r="D2964" s="1153"/>
      <c r="E2964" s="1153"/>
      <c r="F2964" s="1153"/>
      <c r="G2964" s="1154"/>
      <c r="H2964" s="1159"/>
      <c r="I2964" s="1159"/>
      <c r="J2964" s="1163"/>
      <c r="K2964" s="1164"/>
      <c r="L2964" s="1171" t="s">
        <v>72</v>
      </c>
      <c r="M2964" s="1172"/>
      <c r="N2964" s="1172"/>
      <c r="O2964" s="1173"/>
      <c r="P2964" s="104" t="s">
        <v>191</v>
      </c>
    </row>
    <row r="2965" spans="1:16" ht="21.75" customHeight="1" thickBot="1">
      <c r="A2965" s="1138"/>
      <c r="B2965" s="37"/>
      <c r="C2965" s="1155"/>
      <c r="D2965" s="1156"/>
      <c r="E2965" s="1156"/>
      <c r="F2965" s="1156"/>
      <c r="G2965" s="1157"/>
      <c r="H2965" s="1160"/>
      <c r="I2965" s="1160"/>
      <c r="J2965" s="1165"/>
      <c r="K2965" s="1166"/>
      <c r="L2965" s="1174" t="s">
        <v>57</v>
      </c>
      <c r="M2965" s="1175"/>
      <c r="N2965" s="1176" t="str">
        <f>Master!$E$6</f>
        <v>2021-22</v>
      </c>
      <c r="O2965" s="1177"/>
    </row>
    <row r="2966" spans="1:16" ht="33.75" customHeight="1">
      <c r="A2966" s="1138"/>
      <c r="B2966" s="417" t="s">
        <v>200</v>
      </c>
      <c r="C2966" s="1228" t="s">
        <v>22</v>
      </c>
      <c r="D2966" s="1229"/>
      <c r="E2966" s="1229"/>
      <c r="F2966" s="1230"/>
      <c r="G2966" s="438" t="s">
        <v>181</v>
      </c>
      <c r="H2966" s="1231">
        <f>VLOOKUP($A2960,'Class-9'!$B$9:$FL$108,4,0)</f>
        <v>0</v>
      </c>
      <c r="I2966" s="1231"/>
      <c r="J2966" s="1231"/>
      <c r="K2966" s="1231"/>
      <c r="L2966" s="1231"/>
      <c r="M2966" s="1231"/>
      <c r="N2966" s="1231"/>
      <c r="O2966" s="1232"/>
    </row>
    <row r="2967" spans="1:16" ht="33.75" customHeight="1">
      <c r="A2967" s="1138"/>
      <c r="B2967" s="417" t="s">
        <v>200</v>
      </c>
      <c r="C2967" s="1233" t="s">
        <v>24</v>
      </c>
      <c r="D2967" s="1234"/>
      <c r="E2967" s="1234"/>
      <c r="F2967" s="1235"/>
      <c r="G2967" s="439" t="s">
        <v>181</v>
      </c>
      <c r="H2967" s="1236">
        <f>VLOOKUP($A2960,'Class-9'!$B$9:$FL$108,7,0)</f>
        <v>0</v>
      </c>
      <c r="I2967" s="1236"/>
      <c r="J2967" s="1236"/>
      <c r="K2967" s="1236"/>
      <c r="L2967" s="1236"/>
      <c r="M2967" s="1236"/>
      <c r="N2967" s="1236"/>
      <c r="O2967" s="1237"/>
    </row>
    <row r="2968" spans="1:16" ht="33.75" customHeight="1">
      <c r="A2968" s="1138"/>
      <c r="B2968" s="417" t="s">
        <v>200</v>
      </c>
      <c r="C2968" s="1233" t="s">
        <v>25</v>
      </c>
      <c r="D2968" s="1234"/>
      <c r="E2968" s="1234"/>
      <c r="F2968" s="1235"/>
      <c r="G2968" s="439" t="s">
        <v>181</v>
      </c>
      <c r="H2968" s="1236">
        <f>VLOOKUP($A2960,'Class-9'!$B$9:$FL$108,8,0)</f>
        <v>0</v>
      </c>
      <c r="I2968" s="1236"/>
      <c r="J2968" s="1236"/>
      <c r="K2968" s="1236"/>
      <c r="L2968" s="1236"/>
      <c r="M2968" s="1236"/>
      <c r="N2968" s="1236"/>
      <c r="O2968" s="1237"/>
    </row>
    <row r="2969" spans="1:16" ht="33.75" customHeight="1">
      <c r="A2969" s="1138"/>
      <c r="B2969" s="417" t="s">
        <v>200</v>
      </c>
      <c r="C2969" s="1233" t="s">
        <v>58</v>
      </c>
      <c r="D2969" s="1234"/>
      <c r="E2969" s="1234"/>
      <c r="F2969" s="1235"/>
      <c r="G2969" s="439" t="s">
        <v>181</v>
      </c>
      <c r="H2969" s="1236">
        <f>VLOOKUP($A2960,'Class-9'!$B$9:$FL$108,9,0)</f>
        <v>0</v>
      </c>
      <c r="I2969" s="1236"/>
      <c r="J2969" s="1236"/>
      <c r="K2969" s="1236"/>
      <c r="L2969" s="1236"/>
      <c r="M2969" s="1236"/>
      <c r="N2969" s="1236"/>
      <c r="O2969" s="1237"/>
    </row>
    <row r="2970" spans="1:16" ht="33.75" customHeight="1">
      <c r="A2970" s="1138"/>
      <c r="B2970" s="417" t="s">
        <v>200</v>
      </c>
      <c r="C2970" s="1233" t="s">
        <v>59</v>
      </c>
      <c r="D2970" s="1234"/>
      <c r="E2970" s="1234"/>
      <c r="F2970" s="1235"/>
      <c r="G2970" s="439" t="s">
        <v>181</v>
      </c>
      <c r="H2970" s="1238" t="str">
        <f>CONCATENATE('Class-9'!$G$4,'Class-9'!$J$4)</f>
        <v>9(A)</v>
      </c>
      <c r="I2970" s="1236"/>
      <c r="J2970" s="1236"/>
      <c r="K2970" s="1236"/>
      <c r="L2970" s="1236"/>
      <c r="M2970" s="1236"/>
      <c r="N2970" s="1236"/>
      <c r="O2970" s="1237"/>
    </row>
    <row r="2971" spans="1:16" ht="33.75" customHeight="1" thickBot="1">
      <c r="A2971" s="1138"/>
      <c r="B2971" s="417" t="s">
        <v>200</v>
      </c>
      <c r="C2971" s="1239" t="s">
        <v>27</v>
      </c>
      <c r="D2971" s="1240"/>
      <c r="E2971" s="1240"/>
      <c r="F2971" s="1241"/>
      <c r="G2971" s="440" t="s">
        <v>181</v>
      </c>
      <c r="H2971" s="1242">
        <f>VLOOKUP($A2960,'Class-9'!$B$9:$FL$108,10,0)</f>
        <v>0</v>
      </c>
      <c r="I2971" s="1242"/>
      <c r="J2971" s="1242"/>
      <c r="K2971" s="1242"/>
      <c r="L2971" s="1242"/>
      <c r="M2971" s="1242"/>
      <c r="N2971" s="1242"/>
      <c r="O2971" s="1243"/>
    </row>
    <row r="2972" spans="1:16" ht="33.75" customHeight="1">
      <c r="A2972" s="1138"/>
      <c r="B2972" s="417" t="s">
        <v>200</v>
      </c>
      <c r="C2972" s="1244" t="s">
        <v>60</v>
      </c>
      <c r="D2972" s="1245"/>
      <c r="E2972" s="1248" t="s">
        <v>81</v>
      </c>
      <c r="F2972" s="1248" t="s">
        <v>82</v>
      </c>
      <c r="G2972" s="1250" t="s">
        <v>32</v>
      </c>
      <c r="H2972" s="1252" t="s">
        <v>61</v>
      </c>
      <c r="I2972" s="1252"/>
      <c r="J2972" s="1253"/>
      <c r="K2972" s="1254" t="s">
        <v>97</v>
      </c>
      <c r="L2972" s="1255"/>
      <c r="M2972" s="1256"/>
      <c r="N2972" s="1248" t="s">
        <v>88</v>
      </c>
      <c r="O2972" s="1218" t="s">
        <v>118</v>
      </c>
    </row>
    <row r="2973" spans="1:16" ht="33.75" customHeight="1">
      <c r="A2973" s="1138"/>
      <c r="B2973" s="417" t="s">
        <v>200</v>
      </c>
      <c r="C2973" s="1246"/>
      <c r="D2973" s="1247"/>
      <c r="E2973" s="1249"/>
      <c r="F2973" s="1249"/>
      <c r="G2973" s="1251"/>
      <c r="H2973" s="468" t="s">
        <v>31</v>
      </c>
      <c r="I2973" s="470" t="s">
        <v>194</v>
      </c>
      <c r="J2973" s="469" t="s">
        <v>32</v>
      </c>
      <c r="K2973" s="468" t="s">
        <v>31</v>
      </c>
      <c r="L2973" s="470" t="s">
        <v>194</v>
      </c>
      <c r="M2973" s="469" t="s">
        <v>32</v>
      </c>
      <c r="N2973" s="1249"/>
      <c r="O2973" s="1219"/>
    </row>
    <row r="2974" spans="1:16" ht="48" customHeight="1" thickBot="1">
      <c r="A2974" s="1138"/>
      <c r="B2974" s="417" t="s">
        <v>200</v>
      </c>
      <c r="C2974" s="1102" t="s">
        <v>62</v>
      </c>
      <c r="D2974" s="1103"/>
      <c r="E2974" s="441">
        <f>'Class-9'!$L$7</f>
        <v>10</v>
      </c>
      <c r="F2974" s="441">
        <f>'Class-9'!$M$7</f>
        <v>10</v>
      </c>
      <c r="G2974" s="442">
        <f>SUM(E2974:F2974)</f>
        <v>20</v>
      </c>
      <c r="H2974" s="441">
        <f>'Class-9'!$O$7</f>
        <v>24</v>
      </c>
      <c r="I2974" s="441">
        <f>'Class-9'!$P$7</f>
        <v>6</v>
      </c>
      <c r="J2974" s="442">
        <f>SUM(H2974:I2974)</f>
        <v>30</v>
      </c>
      <c r="K2974" s="441">
        <f>'Class-9'!$R$7</f>
        <v>40</v>
      </c>
      <c r="L2974" s="441">
        <f>'Class-9'!$S$7</f>
        <v>10</v>
      </c>
      <c r="M2974" s="442">
        <f>SUM(K2974:L2974)</f>
        <v>50</v>
      </c>
      <c r="N2974" s="441">
        <f>SUM(G2974,J2974,M2974)</f>
        <v>100</v>
      </c>
      <c r="O2974" s="1220"/>
    </row>
    <row r="2975" spans="1:16" ht="48" customHeight="1">
      <c r="A2975" s="1138"/>
      <c r="B2975" s="417" t="s">
        <v>200</v>
      </c>
      <c r="C2975" s="1104" t="str">
        <f>'Class-9'!$L$3</f>
        <v>HINDI</v>
      </c>
      <c r="D2975" s="1105"/>
      <c r="E2975" s="443">
        <f>IF($J2963="TC",0,IF($J2963="Nso",0,VLOOKUP($A2960,'Class-9'!$B$9:$FL$108,11,0)))</f>
        <v>0</v>
      </c>
      <c r="F2975" s="443">
        <f>IF($J2963="TC",0,IF($J2963="Nso",0,VLOOKUP($A2960,'Class-9'!$B$9:$FL$108,12,0)))</f>
        <v>0</v>
      </c>
      <c r="G2975" s="444">
        <f t="shared" ref="G2975:G2982" si="296">SUM(E2975:F2975)</f>
        <v>0</v>
      </c>
      <c r="H2975" s="443">
        <f>IF($J2963="TC",0,IF($J2963="Nso",0,VLOOKUP($A2960,'Class-9'!$B$9:$FL$108,14,0)))</f>
        <v>0</v>
      </c>
      <c r="I2975" s="443">
        <f>IF($J2963="TC",0,IF($J2963="Nso",0,VLOOKUP($A2960,'Class-9'!$B$9:$FL$108,15,0)))</f>
        <v>0</v>
      </c>
      <c r="J2975" s="444">
        <f t="shared" ref="J2975:J2982" si="297">SUM(H2975:I2975)</f>
        <v>0</v>
      </c>
      <c r="K2975" s="443">
        <f>IF($J2963="TC",0,IF($J2963="Nso",0,VLOOKUP($A2960,'Class-9'!$B$9:$FL$108,17,0)))</f>
        <v>0</v>
      </c>
      <c r="L2975" s="443">
        <f>IF($J2963="Nso",0,VLOOKUP($A2960,'Class-9'!$B$9:$FL$108,18,0))</f>
        <v>0</v>
      </c>
      <c r="M2975" s="444">
        <f t="shared" ref="M2975:M2982" si="298">SUM(K2975:L2975)</f>
        <v>0</v>
      </c>
      <c r="N2975" s="443">
        <f t="shared" ref="N2975:N2982" si="299">SUM(G2975,J2975,M2975)</f>
        <v>0</v>
      </c>
      <c r="O2975" s="457" t="str">
        <f>IF($J2963="TC",0,IF($J2963="Nso",0,VLOOKUP($A2960,'Class-9'!$B$9:$FL$108,24,0)))</f>
        <v/>
      </c>
    </row>
    <row r="2976" spans="1:16" ht="48" customHeight="1" thickBot="1">
      <c r="A2976" s="1138"/>
      <c r="B2976" s="417" t="s">
        <v>200</v>
      </c>
      <c r="C2976" s="1106" t="str">
        <f>'Class-9'!$Z$3</f>
        <v>ENGLISH</v>
      </c>
      <c r="D2976" s="1107"/>
      <c r="E2976" s="445">
        <f>IF($J2963="TC",0,IF($J2963="Nso",0,VLOOKUP($A2960,'Class-9'!$B$9:$FL$108,25,0)))</f>
        <v>0</v>
      </c>
      <c r="F2976" s="445">
        <f>IF($J2963="TC",0,IF($J2963="Nso",0,VLOOKUP($A2960,'Class-9'!$B$9:$FL$108,26,0)))</f>
        <v>0</v>
      </c>
      <c r="G2976" s="446">
        <f t="shared" si="296"/>
        <v>0</v>
      </c>
      <c r="H2976" s="447">
        <f>IF($J2963="TC",0,IF($J2963="Nso",0,VLOOKUP($A2960,'Class-9'!$B$9:$FL$108,28,0)))</f>
        <v>0</v>
      </c>
      <c r="I2976" s="445">
        <f>IF($J2963="TC",0,IF($J2963="Nso",0,VLOOKUP($A2960,'Class-9'!$B$9:$FL$108,29,0)))</f>
        <v>0</v>
      </c>
      <c r="J2976" s="446">
        <f t="shared" si="297"/>
        <v>0</v>
      </c>
      <c r="K2976" s="445">
        <f>IF($J2963="TC",0,IF($J2963="Nso",0,VLOOKUP($A2960,'Class-9'!$B$9:$FL$108,31,0)))</f>
        <v>0</v>
      </c>
      <c r="L2976" s="445">
        <f>IF($J2963="Nso",0,VLOOKUP($A2960,'Class-9'!$B$9:$FL$108,32,0))</f>
        <v>0</v>
      </c>
      <c r="M2976" s="446">
        <f t="shared" si="298"/>
        <v>0</v>
      </c>
      <c r="N2976" s="445">
        <f t="shared" si="299"/>
        <v>0</v>
      </c>
      <c r="O2976" s="458" t="str">
        <f>IF($J2963="TC",0,IF($J2963="Nso",0,VLOOKUP($A2960,'Class-9'!$B$9:$FL$108,38,0)))</f>
        <v/>
      </c>
    </row>
    <row r="2977" spans="1:15" ht="48" customHeight="1" thickBot="1">
      <c r="A2977" s="1138"/>
      <c r="B2977" s="417" t="s">
        <v>200</v>
      </c>
      <c r="C2977" s="1108" t="s">
        <v>62</v>
      </c>
      <c r="D2977" s="1109"/>
      <c r="E2977" s="448">
        <f>'Class-9'!$AN$7</f>
        <v>20</v>
      </c>
      <c r="F2977" s="448">
        <f>'Class-9'!$AO$7</f>
        <v>20</v>
      </c>
      <c r="G2977" s="449">
        <f t="shared" si="296"/>
        <v>40</v>
      </c>
      <c r="H2977" s="448">
        <f>'Class-9'!$AQ$7</f>
        <v>48</v>
      </c>
      <c r="I2977" s="448">
        <f>'Class-9'!$AR$7</f>
        <v>12</v>
      </c>
      <c r="J2977" s="449">
        <f t="shared" si="297"/>
        <v>60</v>
      </c>
      <c r="K2977" s="448">
        <f>'Class-9'!$AT$7</f>
        <v>80</v>
      </c>
      <c r="L2977" s="448">
        <f>'Class-9'!$AU$7</f>
        <v>20</v>
      </c>
      <c r="M2977" s="449">
        <f t="shared" si="298"/>
        <v>100</v>
      </c>
      <c r="N2977" s="448">
        <f t="shared" si="299"/>
        <v>200</v>
      </c>
      <c r="O2977" s="427" t="s">
        <v>201</v>
      </c>
    </row>
    <row r="2978" spans="1:15" ht="48" customHeight="1">
      <c r="A2978" s="1138"/>
      <c r="B2978" s="417" t="s">
        <v>200</v>
      </c>
      <c r="C2978" s="1110" t="str">
        <f>'Class-9'!$AN$3</f>
        <v>SANSKRIT-I</v>
      </c>
      <c r="D2978" s="1111"/>
      <c r="E2978" s="443">
        <f>IF($J2963="TC",0,IF($J2963="Nso",0,VLOOKUP($A2960,'Class-9'!$B$9:$FL$108,39,0)))</f>
        <v>0</v>
      </c>
      <c r="F2978" s="443">
        <f>IF($J2963="TC",0,IF($J2963="TC",0,IF($J2963="Nso",0,VLOOKUP($A2960,'Class-9'!$B$9:$FL$108,40,0))))</f>
        <v>0</v>
      </c>
      <c r="G2978" s="450">
        <f t="shared" si="296"/>
        <v>0</v>
      </c>
      <c r="H2978" s="451">
        <f>IF($J2963="TC",0,IF($J2963="Nso",0,VLOOKUP($A2960,'Class-9'!$B$9:$FL$108,42,0)))</f>
        <v>0</v>
      </c>
      <c r="I2978" s="443">
        <f>IF($J2963="TC",0,IF($J2963="Nso",0,VLOOKUP($A2960,'Class-9'!$B$9:$FL$108,43,0)))</f>
        <v>0</v>
      </c>
      <c r="J2978" s="450">
        <f t="shared" si="297"/>
        <v>0</v>
      </c>
      <c r="K2978" s="443">
        <f>IF($J2963="TC",0,IF($J2963="Nso",0,VLOOKUP($A2960,'Class-9'!$B$9:$FL$108,45,0)))</f>
        <v>0</v>
      </c>
      <c r="L2978" s="443">
        <f>IF($J2963="Nso",0,VLOOKUP($A2960,'Class-9'!$B$9:$FL$108,46,0))</f>
        <v>0</v>
      </c>
      <c r="M2978" s="450">
        <f t="shared" si="298"/>
        <v>0</v>
      </c>
      <c r="N2978" s="443">
        <f t="shared" si="299"/>
        <v>0</v>
      </c>
      <c r="O2978" s="457" t="str">
        <f>IF($J2963="TC",0,IF($J2963="Nso",0,VLOOKUP($A2960,'Class-9'!$B$9:$FL$108,52,0)))</f>
        <v/>
      </c>
    </row>
    <row r="2979" spans="1:15" ht="48" customHeight="1">
      <c r="A2979" s="1138"/>
      <c r="B2979" s="417" t="s">
        <v>200</v>
      </c>
      <c r="C2979" s="1112" t="str">
        <f>'Class-9'!$BB$3</f>
        <v>SANSKRIT-II</v>
      </c>
      <c r="D2979" s="1113"/>
      <c r="E2979" s="443">
        <f>IF($J2963="TC",0,IF($J2963="Nso",0,VLOOKUP($A2960,'Class-9'!$B$9:$FL$108,53,0)))</f>
        <v>0</v>
      </c>
      <c r="F2979" s="443">
        <f>IF($J2963="TC",0,IF($J2963="Nso",0,VLOOKUP($A2960,'Class-9'!$B$9:$FL$108,54,0)))</f>
        <v>0</v>
      </c>
      <c r="G2979" s="452">
        <f t="shared" si="296"/>
        <v>0</v>
      </c>
      <c r="H2979" s="453">
        <f>IF($J2963="TC",0,IF($J2963="Nso",0,VLOOKUP($A2960,'Class-9'!$B$9:$FL$108,56,0)))</f>
        <v>0</v>
      </c>
      <c r="I2979" s="443">
        <f>IF($J2963="TC",0,IF($J2963="Nso",0,VLOOKUP($A2960,'Class-9'!$B$9:$FL$108,57,0)))</f>
        <v>0</v>
      </c>
      <c r="J2979" s="452">
        <f t="shared" si="297"/>
        <v>0</v>
      </c>
      <c r="K2979" s="443">
        <f>IF($J2963="TC",0,IF($J2963="Nso",0,VLOOKUP($A2960,'Class-9'!$B$9:$FL$108,59,0)))</f>
        <v>0</v>
      </c>
      <c r="L2979" s="443">
        <f>IF($J2963="Nso",0,VLOOKUP($A2960,'Class-9'!$B$9:$FL$108,60,0))</f>
        <v>0</v>
      </c>
      <c r="M2979" s="452">
        <f t="shared" si="298"/>
        <v>0</v>
      </c>
      <c r="N2979" s="443">
        <f t="shared" si="299"/>
        <v>0</v>
      </c>
      <c r="O2979" s="457" t="str">
        <f>IF($J2963="TC",0,IF($J2963="Nso",0,VLOOKUP($A2960,'Class-9'!$B$9:$FL$108,66,0)))</f>
        <v/>
      </c>
    </row>
    <row r="2980" spans="1:15" ht="48" customHeight="1">
      <c r="A2980" s="1138"/>
      <c r="B2980" s="417" t="s">
        <v>200</v>
      </c>
      <c r="C2980" s="1112" t="str">
        <f>'Class-9'!$BP$3</f>
        <v>MATHEMATICS</v>
      </c>
      <c r="D2980" s="1113"/>
      <c r="E2980" s="443">
        <f>IF($J2963="TC",0,IF($J2963="Nso",0,VLOOKUP($A2960,'Class-9'!$B$9:$FL$108,67,0)))</f>
        <v>0</v>
      </c>
      <c r="F2980" s="443">
        <f>IF($J2963="TC",0,IF($J2963="Nso",0,VLOOKUP($A2960,'Class-9'!$B$9:$FL$108,68,0)))</f>
        <v>0</v>
      </c>
      <c r="G2980" s="452">
        <f t="shared" si="296"/>
        <v>0</v>
      </c>
      <c r="H2980" s="453">
        <f>IF($J2963="TC",0,IF($J2963="Nso",0,VLOOKUP($A2960,'Class-9'!$B$9:$FL$108,70,0)))</f>
        <v>0</v>
      </c>
      <c r="I2980" s="443">
        <f>IF($J2963="TC",0,IF($J2963="Nso",0,VLOOKUP($A2960,'Class-9'!$B$9:$FL$108,71,0)))</f>
        <v>0</v>
      </c>
      <c r="J2980" s="452">
        <f t="shared" si="297"/>
        <v>0</v>
      </c>
      <c r="K2980" s="443">
        <f>IF($J2963="TC",0,IF($J2963="Nso",0,VLOOKUP($A2960,'Class-9'!$B$9:$FL$108,73,0)))</f>
        <v>0</v>
      </c>
      <c r="L2980" s="443">
        <f>IF($J2963="Nso",0,VLOOKUP($A2960,'Class-9'!$B$9:$FL$108,74,0))</f>
        <v>0</v>
      </c>
      <c r="M2980" s="452">
        <f t="shared" si="298"/>
        <v>0</v>
      </c>
      <c r="N2980" s="443">
        <f t="shared" si="299"/>
        <v>0</v>
      </c>
      <c r="O2980" s="457" t="str">
        <f>IF($J2963="TC",0,IF($J2963="Nso",0,VLOOKUP($A2960,'Class-9'!$B$9:$FL$108,80,0)))</f>
        <v/>
      </c>
    </row>
    <row r="2981" spans="1:15" ht="48" customHeight="1">
      <c r="A2981" s="1138"/>
      <c r="B2981" s="417" t="s">
        <v>200</v>
      </c>
      <c r="C2981" s="1114" t="str">
        <f>'Class-9'!$CD$3</f>
        <v>SCIENCE</v>
      </c>
      <c r="D2981" s="1115"/>
      <c r="E2981" s="454">
        <f>IF($J2963="TC",0,IF($J2963="Nso",0,VLOOKUP($A2960,'Class-9'!$B$9:$FL$108,81,0)))</f>
        <v>0</v>
      </c>
      <c r="F2981" s="454">
        <f>IF($J2963="TC",0,IF($J2963="Nso",0,VLOOKUP($A2960,'Class-9'!$B$9:$FL$108,82,0)))</f>
        <v>0</v>
      </c>
      <c r="G2981" s="455">
        <f t="shared" si="296"/>
        <v>0</v>
      </c>
      <c r="H2981" s="456">
        <f>IF($J2963="TC",0,IF($J2963="Nso",0,VLOOKUP($A2960,'Class-9'!$B$9:$FL$108,84,0)))</f>
        <v>0</v>
      </c>
      <c r="I2981" s="454">
        <f>IF($J2963="TC",0,IF($J2963="Nso",0,VLOOKUP($A2960,'Class-9'!$B$9:$FL$108,85,0)))</f>
        <v>0</v>
      </c>
      <c r="J2981" s="455">
        <f t="shared" si="297"/>
        <v>0</v>
      </c>
      <c r="K2981" s="454">
        <f>IF($J2963="TC",0,IF($J2963="Nso",0,VLOOKUP($A2960,'Class-9'!$B$9:$FL$108,87,0)))</f>
        <v>0</v>
      </c>
      <c r="L2981" s="454">
        <f>IF($J2963="Nso",0,VLOOKUP($A2960,'Class-9'!$B$9:$FL$108,88,0))</f>
        <v>0</v>
      </c>
      <c r="M2981" s="455">
        <f t="shared" si="298"/>
        <v>0</v>
      </c>
      <c r="N2981" s="454">
        <f t="shared" si="299"/>
        <v>0</v>
      </c>
      <c r="O2981" s="459" t="str">
        <f>IF($J2963="TC",0,IF($J2963="Nso",0,VLOOKUP($A2960,'Class-9'!$B$9:$FL$108,94,0)))</f>
        <v/>
      </c>
    </row>
    <row r="2982" spans="1:15" ht="48" customHeight="1" thickBot="1">
      <c r="A2982" s="1138"/>
      <c r="B2982" s="417" t="s">
        <v>200</v>
      </c>
      <c r="C2982" s="1114" t="str">
        <f>'Class-9'!$CR$3</f>
        <v>SOCIAL SCIENCE</v>
      </c>
      <c r="D2982" s="1115"/>
      <c r="E2982" s="454">
        <f>IF($J2964="TC",0,IF($J2963="Nso",0,VLOOKUP($A2960,'Class-9'!$B$9:$FL$108,95,0)))</f>
        <v>0</v>
      </c>
      <c r="F2982" s="454">
        <f>IF($J2964="TC",0,IF($J2963="Nso",0,VLOOKUP($A2960,'Class-9'!$B$9:$FL$108,96,0)))</f>
        <v>0</v>
      </c>
      <c r="G2982" s="455">
        <f t="shared" si="296"/>
        <v>0</v>
      </c>
      <c r="H2982" s="456">
        <f>IF($J2964="TC",0,IF($J2963="Nso",0,VLOOKUP($A2960,'Class-9'!$B$9:$FL$108,98,0)))</f>
        <v>0</v>
      </c>
      <c r="I2982" s="454">
        <f>IF($J2964="TC",0,IF($J2963="Nso",0,VLOOKUP($A2960,'Class-9'!$B$9:$FL$108,99,0)))</f>
        <v>0</v>
      </c>
      <c r="J2982" s="455">
        <f t="shared" si="297"/>
        <v>0</v>
      </c>
      <c r="K2982" s="454">
        <f>IF($J2964="TC",0,IF($J2963="Nso",0,VLOOKUP($A2960,'Class-9'!$B$9:$FL$108,101,0)))</f>
        <v>0</v>
      </c>
      <c r="L2982" s="454">
        <f>IF($J2964="Nso",0,VLOOKUP($A2960,'Class-9'!$B$9:$FL$108,102,0))</f>
        <v>0</v>
      </c>
      <c r="M2982" s="455">
        <f t="shared" si="298"/>
        <v>0</v>
      </c>
      <c r="N2982" s="454">
        <f t="shared" si="299"/>
        <v>0</v>
      </c>
      <c r="O2982" s="459" t="str">
        <f>IF($J2964="TC",0,IF($J2963="Nso",0,VLOOKUP($A2960,'Class-9'!$B$9:$FL$108,108,0)))</f>
        <v/>
      </c>
    </row>
    <row r="2983" spans="1:15" ht="33.75" customHeight="1">
      <c r="A2983" s="1138"/>
      <c r="B2983" s="417" t="s">
        <v>200</v>
      </c>
      <c r="C2983" s="1116" t="s">
        <v>89</v>
      </c>
      <c r="D2983" s="1117"/>
      <c r="E2983" s="1118"/>
      <c r="F2983" s="1122" t="s">
        <v>90</v>
      </c>
      <c r="G2983" s="1123"/>
      <c r="H2983" s="1124" t="s">
        <v>91</v>
      </c>
      <c r="I2983" s="1125"/>
      <c r="J2983" s="1126" t="s">
        <v>47</v>
      </c>
      <c r="K2983" s="1127"/>
      <c r="L2983" s="415" t="s">
        <v>111</v>
      </c>
      <c r="M2983" s="1221" t="s">
        <v>45</v>
      </c>
      <c r="N2983" s="1222"/>
      <c r="O2983" s="416" t="s">
        <v>49</v>
      </c>
    </row>
    <row r="2984" spans="1:15" ht="33.75" customHeight="1" thickBot="1">
      <c r="A2984" s="1138"/>
      <c r="B2984" s="417" t="s">
        <v>200</v>
      </c>
      <c r="C2984" s="1119"/>
      <c r="D2984" s="1120"/>
      <c r="E2984" s="1121"/>
      <c r="F2984" s="1130">
        <f>IF($J2963="TC",0,IF($J2963="Nso",0,VLOOKUP($A2960,'Class-9'!$B$9:$FL$108,160,0)))</f>
        <v>0</v>
      </c>
      <c r="G2984" s="1131"/>
      <c r="H2984" s="1130">
        <f>IF($J2963="TC",0,IF($J2963="Nso",0,VLOOKUP($A2960,'Class-9'!$B$9:$FL$108,161,0)))</f>
        <v>0</v>
      </c>
      <c r="I2984" s="1131"/>
      <c r="J2984" s="1132">
        <f>IF($J2963="TC",0,IF($J2963="Nso",0,VLOOKUP($A2960,'Class-9'!$B$9:$FL$108,162,0)))</f>
        <v>0</v>
      </c>
      <c r="K2984" s="1133"/>
      <c r="L2984" s="259" t="str">
        <f>IF($J2963="TC",0,IF($J2963="Nso",0,VLOOKUP($A2960,'Class-9'!$B$9:$FL$108,163,0)))</f>
        <v/>
      </c>
      <c r="M2984" s="1223" t="str">
        <f>IF($J2963="TC","TC",IF($J2963="Nso","NSO",VLOOKUP($A2960,'Class-9'!$B$9:$FL$108,164,0)))</f>
        <v/>
      </c>
      <c r="N2984" s="1224"/>
      <c r="O2984" s="462" t="str">
        <f>IF($J2963="Nso",0,VLOOKUP($A2960,'Class-9'!$B$9:$FL$108,166,0))</f>
        <v/>
      </c>
    </row>
    <row r="2985" spans="1:15" ht="33.75" customHeight="1">
      <c r="A2985" s="1138"/>
      <c r="B2985" s="417" t="s">
        <v>200</v>
      </c>
      <c r="C2985" s="1061" t="s">
        <v>64</v>
      </c>
      <c r="D2985" s="1062"/>
      <c r="E2985" s="1062"/>
      <c r="F2985" s="1062"/>
      <c r="G2985" s="1062"/>
      <c r="H2985" s="1063"/>
      <c r="I2985" s="1064" t="s">
        <v>65</v>
      </c>
      <c r="J2985" s="1065"/>
      <c r="K2985" s="1065"/>
      <c r="L2985" s="460">
        <f>VLOOKUP($A2960,'Class-9'!$B$9:$FL$108,157,0)</f>
        <v>0</v>
      </c>
      <c r="M2985" s="1066" t="s">
        <v>121</v>
      </c>
      <c r="N2985" s="1067"/>
      <c r="O2985" s="1068"/>
    </row>
    <row r="2986" spans="1:15" ht="33.75" customHeight="1" thickBot="1">
      <c r="A2986" s="1138"/>
      <c r="B2986" s="417" t="s">
        <v>200</v>
      </c>
      <c r="C2986" s="1069" t="s">
        <v>60</v>
      </c>
      <c r="D2986" s="1070"/>
      <c r="E2986" s="1070"/>
      <c r="F2986" s="1071" t="s">
        <v>192</v>
      </c>
      <c r="G2986" s="1071"/>
      <c r="H2986" s="260" t="s">
        <v>53</v>
      </c>
      <c r="I2986" s="1072" t="s">
        <v>66</v>
      </c>
      <c r="J2986" s="1073"/>
      <c r="K2986" s="1073"/>
      <c r="L2986" s="461">
        <f>VLOOKUP($A2960,'Class-9'!$B$9:$FL$108,158,0)</f>
        <v>0</v>
      </c>
      <c r="M2986" s="1074" t="str">
        <f>IF($J2963="TC",0,IF($J2963="Nso",0,VLOOKUP($A2960,'Class-9'!$B$9:$FL$108,159,0)))</f>
        <v/>
      </c>
      <c r="N2986" s="1075"/>
      <c r="O2986" s="1076"/>
    </row>
    <row r="2987" spans="1:15" ht="33.75" customHeight="1">
      <c r="A2987" s="1138"/>
      <c r="B2987" s="417" t="s">
        <v>200</v>
      </c>
      <c r="C2987" s="1069"/>
      <c r="D2987" s="1070"/>
      <c r="E2987" s="1070"/>
      <c r="F2987" s="1071"/>
      <c r="G2987" s="1071"/>
      <c r="H2987" s="261" t="s">
        <v>119</v>
      </c>
      <c r="I2987" s="1077" t="s">
        <v>67</v>
      </c>
      <c r="J2987" s="1078"/>
      <c r="K2987" s="1078"/>
      <c r="L2987" s="1079">
        <f>IF($J2963="TC","Transferred",IF($J2963="Nso","NameSeparated",VLOOKUP($A2960,'Class-9'!$B$9:$FL$108,167,0)))</f>
        <v>0</v>
      </c>
      <c r="M2987" s="1079"/>
      <c r="N2987" s="1079"/>
      <c r="O2987" s="1080"/>
    </row>
    <row r="2988" spans="1:15" ht="33.75" customHeight="1">
      <c r="A2988" s="1138"/>
      <c r="B2988" s="417" t="s">
        <v>200</v>
      </c>
      <c r="C2988" s="1081" t="str">
        <f>'Class-9'!$DF$3</f>
        <v>Foundation Of Information Tech.</v>
      </c>
      <c r="D2988" s="1082"/>
      <c r="E2988" s="1083"/>
      <c r="F2988" s="1217" t="str">
        <f>IF($J2963="TC",0,IF($J2963="Nso",0,VLOOKUP($A2960,'Class-9'!$B$9:$GP$108,185,0)))</f>
        <v>0/200</v>
      </c>
      <c r="G2988" s="1217"/>
      <c r="H2988" s="463" t="str">
        <f>IF($J2963="TC",0,IF($J2963="Nso",0,VLOOKUP($A2960,'Class-9'!$B$9:$GP$108,120,0)))</f>
        <v/>
      </c>
      <c r="I2988" s="1085" t="s">
        <v>79</v>
      </c>
      <c r="J2988" s="1086"/>
      <c r="K2988" s="1086"/>
      <c r="L2988" s="1087">
        <f>'Class-9'!$T$2</f>
        <v>44676</v>
      </c>
      <c r="M2988" s="1088"/>
      <c r="N2988" s="1088"/>
      <c r="O2988" s="1089"/>
    </row>
    <row r="2989" spans="1:15" ht="33.75" customHeight="1">
      <c r="A2989" s="1138"/>
      <c r="B2989" s="417" t="s">
        <v>200</v>
      </c>
      <c r="C2989" s="1090" t="str">
        <f>'Class-9'!$DR$3</f>
        <v>Health &amp; Phy. Edu.</v>
      </c>
      <c r="D2989" s="1084"/>
      <c r="E2989" s="1084"/>
      <c r="F2989" s="1207" t="str">
        <f>IF($J2963="TC",0,IF($J2963="Nso",0,VLOOKUP($A2960,'Class-9'!$B$9:$GP$108,189,0)))</f>
        <v>0/200</v>
      </c>
      <c r="G2989" s="1208"/>
      <c r="H2989" s="463" t="str">
        <f>IF($J2963="TC",0,IF($J2963="Nso",0,VLOOKUP($A2960,'Class-9'!$B$9:$GP$108,132,0)))</f>
        <v/>
      </c>
      <c r="I2989" s="1091"/>
      <c r="J2989" s="1092"/>
      <c r="K2989" s="1092"/>
      <c r="L2989" s="1092"/>
      <c r="M2989" s="1092"/>
      <c r="N2989" s="1092"/>
      <c r="O2989" s="1093"/>
    </row>
    <row r="2990" spans="1:15" ht="33.75" customHeight="1">
      <c r="A2990" s="1138"/>
      <c r="B2990" s="417" t="s">
        <v>200</v>
      </c>
      <c r="C2990" s="1028" t="str">
        <f>'Class-9'!$ED$3</f>
        <v>S.U.P.W.</v>
      </c>
      <c r="D2990" s="1029"/>
      <c r="E2990" s="1029"/>
      <c r="F2990" s="1207" t="str">
        <f>IF($J2963="TC",0,IF($J2963="Nso",0,VLOOKUP($A2960,'Class-9'!$B$9:$GP$108,193,0)))</f>
        <v>0/100</v>
      </c>
      <c r="G2990" s="1208"/>
      <c r="H2990" s="463" t="str">
        <f>IF($J2963="TC",0,IF($J2963="Nso",0,VLOOKUP($A2960,'Class-9'!$B$9:$GP$108,138,0)))</f>
        <v/>
      </c>
      <c r="I2990" s="1094"/>
      <c r="J2990" s="1095"/>
      <c r="K2990" s="1095"/>
      <c r="L2990" s="1095"/>
      <c r="M2990" s="1095"/>
      <c r="N2990" s="1095"/>
      <c r="O2990" s="1096"/>
    </row>
    <row r="2991" spans="1:15" ht="33.75" customHeight="1">
      <c r="A2991" s="1138"/>
      <c r="B2991" s="417" t="s">
        <v>200</v>
      </c>
      <c r="C2991" s="1028" t="str">
        <f>'Class-9'!$EJ$3</f>
        <v>ART EDUCATION</v>
      </c>
      <c r="D2991" s="1029"/>
      <c r="E2991" s="1029"/>
      <c r="F2991" s="1207" t="str">
        <f>IF($J2962="TC",0,IF($J2962="Nso",0,VLOOKUP($A2960,'Class-9'!$B$9:$GP$108,197,0)))</f>
        <v>0/100</v>
      </c>
      <c r="G2991" s="1208"/>
      <c r="H2991" s="463" t="str">
        <f>IF($J2962="TC",0,IF($J2962="Nso",0,VLOOKUP($A2960,'Class-9'!$B$9:$GP$108,144,0)))</f>
        <v/>
      </c>
      <c r="I2991" s="1032" t="s">
        <v>92</v>
      </c>
      <c r="J2991" s="1033"/>
      <c r="K2991" s="1033"/>
      <c r="L2991" s="1033"/>
      <c r="M2991" s="1033"/>
      <c r="N2991" s="1033"/>
      <c r="O2991" s="1034"/>
    </row>
    <row r="2992" spans="1:15" ht="33.75" customHeight="1" thickBot="1">
      <c r="A2992" s="1138"/>
      <c r="B2992" s="417" t="s">
        <v>200</v>
      </c>
      <c r="C2992" s="1035" t="str">
        <f>'Class-9'!$EP$3</f>
        <v>H &amp; C RAJ</v>
      </c>
      <c r="D2992" s="1036"/>
      <c r="E2992" s="1036"/>
      <c r="F2992" s="1209" t="str">
        <f>IF($J2963="TC",0,IF($J2963="Nso",0,VLOOKUP($A2960,'Class-9'!$B$9:$GU$108,201,0)))</f>
        <v>0/200</v>
      </c>
      <c r="G2992" s="1210"/>
      <c r="H2992" s="464" t="str">
        <f>IF($J2963="TC",0,IF($J2963="Nso",0,VLOOKUP($A2960,'Class-9'!$B$9:$GU$108,156,0)))</f>
        <v/>
      </c>
      <c r="I2992" s="1032" t="s">
        <v>73</v>
      </c>
      <c r="J2992" s="1033"/>
      <c r="K2992" s="1033"/>
      <c r="L2992" s="1033"/>
      <c r="M2992" s="1033"/>
      <c r="N2992" s="1033"/>
      <c r="O2992" s="1034"/>
    </row>
    <row r="2993" spans="1:16" ht="33.75" customHeight="1">
      <c r="A2993" s="1138"/>
      <c r="B2993" s="417" t="s">
        <v>200</v>
      </c>
      <c r="C2993" s="1046" t="s">
        <v>204</v>
      </c>
      <c r="D2993" s="1047"/>
      <c r="E2993" s="1048"/>
      <c r="F2993" s="1211" t="s">
        <v>205</v>
      </c>
      <c r="G2993" s="1212"/>
      <c r="H2993" s="465" t="s">
        <v>34</v>
      </c>
      <c r="I2993" s="1039" t="s">
        <v>74</v>
      </c>
      <c r="J2993" s="1033"/>
      <c r="K2993" s="1033"/>
      <c r="L2993" s="1033"/>
      <c r="M2993" s="1033"/>
      <c r="N2993" s="1033"/>
      <c r="O2993" s="1034"/>
    </row>
    <row r="2994" spans="1:16" ht="33.75" customHeight="1">
      <c r="A2994" s="1138"/>
      <c r="B2994" s="417" t="s">
        <v>200</v>
      </c>
      <c r="C2994" s="1049"/>
      <c r="D2994" s="1050"/>
      <c r="E2994" s="1051"/>
      <c r="F2994" s="1213" t="s">
        <v>206</v>
      </c>
      <c r="G2994" s="1214"/>
      <c r="H2994" s="466" t="s">
        <v>203</v>
      </c>
      <c r="I2994" s="1040" t="s">
        <v>75</v>
      </c>
      <c r="J2994" s="1041"/>
      <c r="K2994" s="1041"/>
      <c r="L2994" s="1041"/>
      <c r="M2994" s="1041"/>
      <c r="N2994" s="1041"/>
      <c r="O2994" s="1042"/>
    </row>
    <row r="2995" spans="1:16" ht="33.75" customHeight="1">
      <c r="A2995" s="1138"/>
      <c r="B2995" s="417" t="s">
        <v>200</v>
      </c>
      <c r="C2995" s="1049"/>
      <c r="D2995" s="1050"/>
      <c r="E2995" s="1051"/>
      <c r="F2995" s="1213" t="s">
        <v>210</v>
      </c>
      <c r="G2995" s="1214"/>
      <c r="H2995" s="466" t="s">
        <v>68</v>
      </c>
      <c r="I2995" s="1043"/>
      <c r="J2995" s="1044"/>
      <c r="K2995" s="1044"/>
      <c r="L2995" s="1044"/>
      <c r="M2995" s="1044"/>
      <c r="N2995" s="1044"/>
      <c r="O2995" s="1045"/>
    </row>
    <row r="2996" spans="1:16" ht="33.75" customHeight="1">
      <c r="A2996" s="1138"/>
      <c r="B2996" s="417" t="s">
        <v>200</v>
      </c>
      <c r="C2996" s="1049"/>
      <c r="D2996" s="1050"/>
      <c r="E2996" s="1051"/>
      <c r="F2996" s="1213" t="s">
        <v>211</v>
      </c>
      <c r="G2996" s="1214"/>
      <c r="H2996" s="466" t="s">
        <v>69</v>
      </c>
      <c r="I2996" s="1043"/>
      <c r="J2996" s="1044"/>
      <c r="K2996" s="1044"/>
      <c r="L2996" s="1044"/>
      <c r="M2996" s="1044"/>
      <c r="N2996" s="1044"/>
      <c r="O2996" s="1045"/>
    </row>
    <row r="2997" spans="1:16" ht="33.75" customHeight="1">
      <c r="A2997" s="1138"/>
      <c r="B2997" s="417" t="s">
        <v>200</v>
      </c>
      <c r="C2997" s="1049"/>
      <c r="D2997" s="1050"/>
      <c r="E2997" s="1051"/>
      <c r="F2997" s="1213" t="s">
        <v>120</v>
      </c>
      <c r="G2997" s="1214"/>
      <c r="H2997" s="466" t="s">
        <v>71</v>
      </c>
      <c r="I2997" s="1022" t="s">
        <v>93</v>
      </c>
      <c r="J2997" s="1023"/>
      <c r="K2997" s="1023"/>
      <c r="L2997" s="1023"/>
      <c r="M2997" s="1023"/>
      <c r="N2997" s="1023"/>
      <c r="O2997" s="1024"/>
    </row>
    <row r="2998" spans="1:16" ht="33.75" customHeight="1" thickBot="1">
      <c r="A2998" s="1138"/>
      <c r="B2998" s="418" t="s">
        <v>200</v>
      </c>
      <c r="C2998" s="1052"/>
      <c r="D2998" s="1053"/>
      <c r="E2998" s="1054"/>
      <c r="F2998" s="1215" t="s">
        <v>208</v>
      </c>
      <c r="G2998" s="1216"/>
      <c r="H2998" s="467" t="s">
        <v>70</v>
      </c>
      <c r="I2998" s="1025"/>
      <c r="J2998" s="1026"/>
      <c r="K2998" s="1026"/>
      <c r="L2998" s="1026"/>
      <c r="M2998" s="1026"/>
      <c r="N2998" s="1026"/>
      <c r="O2998" s="1027"/>
    </row>
    <row r="2999" spans="1:16" ht="121.5" customHeight="1" thickTop="1">
      <c r="A2999" s="437" t="s">
        <v>191</v>
      </c>
    </row>
    <row r="3000" spans="1:16" ht="24.75" customHeight="1" thickBot="1">
      <c r="A3000" s="471">
        <f>A2960+1</f>
        <v>76</v>
      </c>
      <c r="B3000" s="1137" t="s">
        <v>56</v>
      </c>
      <c r="C3000" s="1137"/>
      <c r="D3000" s="1137"/>
      <c r="E3000" s="1137"/>
      <c r="F3000" s="1137"/>
      <c r="G3000" s="1137"/>
      <c r="H3000" s="1137"/>
      <c r="I3000" s="1137"/>
      <c r="J3000" s="1137"/>
      <c r="K3000" s="1137"/>
      <c r="L3000" s="1137"/>
      <c r="M3000" s="1137"/>
      <c r="N3000" s="1137"/>
      <c r="O3000" s="1137"/>
    </row>
    <row r="3001" spans="1:16" s="430" customFormat="1" ht="66" customHeight="1" thickTop="1">
      <c r="A3001" s="1138"/>
      <c r="B3001" s="1139"/>
      <c r="C3001" s="1140"/>
      <c r="D3001" s="1225" t="str">
        <f>Master!$E$8</f>
        <v>Govt. Sr. Secondary School Raimalwada</v>
      </c>
      <c r="E3001" s="1226"/>
      <c r="F3001" s="1226"/>
      <c r="G3001" s="1226"/>
      <c r="H3001" s="1226"/>
      <c r="I3001" s="1226"/>
      <c r="J3001" s="1226"/>
      <c r="K3001" s="1226"/>
      <c r="L3001" s="1226"/>
      <c r="M3001" s="1226"/>
      <c r="N3001" s="1226"/>
      <c r="O3001" s="1227"/>
    </row>
    <row r="3002" spans="1:16" ht="26.25" customHeight="1" thickBot="1">
      <c r="A3002" s="1138"/>
      <c r="B3002" s="1141"/>
      <c r="C3002" s="1142"/>
      <c r="D3002" s="1146" t="str">
        <f>Master!$E$11</f>
        <v>P.S.-Bapini (Jodhpur)</v>
      </c>
      <c r="E3002" s="1147"/>
      <c r="F3002" s="1147"/>
      <c r="G3002" s="1147"/>
      <c r="H3002" s="1147"/>
      <c r="I3002" s="1147"/>
      <c r="J3002" s="1147"/>
      <c r="K3002" s="1147"/>
      <c r="L3002" s="1147"/>
      <c r="M3002" s="1147"/>
      <c r="N3002" s="1147"/>
      <c r="O3002" s="1148"/>
    </row>
    <row r="3003" spans="1:16" ht="21.75" customHeight="1">
      <c r="A3003" s="1138"/>
      <c r="B3003" s="262"/>
      <c r="C3003" s="1149" t="s">
        <v>183</v>
      </c>
      <c r="D3003" s="1150"/>
      <c r="E3003" s="1150"/>
      <c r="F3003" s="1150"/>
      <c r="G3003" s="1151"/>
      <c r="H3003" s="1158" t="s">
        <v>156</v>
      </c>
      <c r="I3003" s="1158"/>
      <c r="J3003" s="1161">
        <f>VLOOKUP($A3000,'Class-9'!$B$9:$K$108,6)</f>
        <v>0</v>
      </c>
      <c r="K3003" s="1162"/>
      <c r="L3003" s="1167" t="s">
        <v>76</v>
      </c>
      <c r="M3003" s="1168"/>
      <c r="N3003" s="1169" t="str">
        <f>Master!$E$14</f>
        <v>08151106901</v>
      </c>
      <c r="O3003" s="1170"/>
    </row>
    <row r="3004" spans="1:16" ht="21.75" customHeight="1">
      <c r="A3004" s="1138"/>
      <c r="B3004" s="37"/>
      <c r="C3004" s="1152"/>
      <c r="D3004" s="1153"/>
      <c r="E3004" s="1153"/>
      <c r="F3004" s="1153"/>
      <c r="G3004" s="1154"/>
      <c r="H3004" s="1159"/>
      <c r="I3004" s="1159"/>
      <c r="J3004" s="1163"/>
      <c r="K3004" s="1164"/>
      <c r="L3004" s="1171" t="s">
        <v>72</v>
      </c>
      <c r="M3004" s="1172"/>
      <c r="N3004" s="1172"/>
      <c r="O3004" s="1173"/>
      <c r="P3004" s="104" t="s">
        <v>191</v>
      </c>
    </row>
    <row r="3005" spans="1:16" ht="21.75" customHeight="1" thickBot="1">
      <c r="A3005" s="1138"/>
      <c r="B3005" s="37"/>
      <c r="C3005" s="1155"/>
      <c r="D3005" s="1156"/>
      <c r="E3005" s="1156"/>
      <c r="F3005" s="1156"/>
      <c r="G3005" s="1157"/>
      <c r="H3005" s="1160"/>
      <c r="I3005" s="1160"/>
      <c r="J3005" s="1165"/>
      <c r="K3005" s="1166"/>
      <c r="L3005" s="1174" t="s">
        <v>57</v>
      </c>
      <c r="M3005" s="1175"/>
      <c r="N3005" s="1176" t="str">
        <f>Master!$E$6</f>
        <v>2021-22</v>
      </c>
      <c r="O3005" s="1177"/>
    </row>
    <row r="3006" spans="1:16" ht="33.75" customHeight="1">
      <c r="A3006" s="1138"/>
      <c r="B3006" s="417" t="s">
        <v>200</v>
      </c>
      <c r="C3006" s="1228" t="s">
        <v>22</v>
      </c>
      <c r="D3006" s="1229"/>
      <c r="E3006" s="1229"/>
      <c r="F3006" s="1230"/>
      <c r="G3006" s="438" t="s">
        <v>181</v>
      </c>
      <c r="H3006" s="1231">
        <f>VLOOKUP($A3000,'Class-9'!$B$9:$FL$108,4,0)</f>
        <v>0</v>
      </c>
      <c r="I3006" s="1231"/>
      <c r="J3006" s="1231"/>
      <c r="K3006" s="1231"/>
      <c r="L3006" s="1231"/>
      <c r="M3006" s="1231"/>
      <c r="N3006" s="1231"/>
      <c r="O3006" s="1232"/>
    </row>
    <row r="3007" spans="1:16" ht="33.75" customHeight="1">
      <c r="A3007" s="1138"/>
      <c r="B3007" s="417" t="s">
        <v>200</v>
      </c>
      <c r="C3007" s="1233" t="s">
        <v>24</v>
      </c>
      <c r="D3007" s="1234"/>
      <c r="E3007" s="1234"/>
      <c r="F3007" s="1235"/>
      <c r="G3007" s="439" t="s">
        <v>181</v>
      </c>
      <c r="H3007" s="1236">
        <f>VLOOKUP($A3000,'Class-9'!$B$9:$FL$108,7,0)</f>
        <v>0</v>
      </c>
      <c r="I3007" s="1236"/>
      <c r="J3007" s="1236"/>
      <c r="K3007" s="1236"/>
      <c r="L3007" s="1236"/>
      <c r="M3007" s="1236"/>
      <c r="N3007" s="1236"/>
      <c r="O3007" s="1237"/>
    </row>
    <row r="3008" spans="1:16" ht="33.75" customHeight="1">
      <c r="A3008" s="1138"/>
      <c r="B3008" s="417" t="s">
        <v>200</v>
      </c>
      <c r="C3008" s="1233" t="s">
        <v>25</v>
      </c>
      <c r="D3008" s="1234"/>
      <c r="E3008" s="1234"/>
      <c r="F3008" s="1235"/>
      <c r="G3008" s="439" t="s">
        <v>181</v>
      </c>
      <c r="H3008" s="1236">
        <f>VLOOKUP($A3000,'Class-9'!$B$9:$FL$108,8,0)</f>
        <v>0</v>
      </c>
      <c r="I3008" s="1236"/>
      <c r="J3008" s="1236"/>
      <c r="K3008" s="1236"/>
      <c r="L3008" s="1236"/>
      <c r="M3008" s="1236"/>
      <c r="N3008" s="1236"/>
      <c r="O3008" s="1237"/>
    </row>
    <row r="3009" spans="1:15" ht="33.75" customHeight="1">
      <c r="A3009" s="1138"/>
      <c r="B3009" s="417" t="s">
        <v>200</v>
      </c>
      <c r="C3009" s="1233" t="s">
        <v>58</v>
      </c>
      <c r="D3009" s="1234"/>
      <c r="E3009" s="1234"/>
      <c r="F3009" s="1235"/>
      <c r="G3009" s="439" t="s">
        <v>181</v>
      </c>
      <c r="H3009" s="1236">
        <f>VLOOKUP($A3000,'Class-9'!$B$9:$FL$108,9,0)</f>
        <v>0</v>
      </c>
      <c r="I3009" s="1236"/>
      <c r="J3009" s="1236"/>
      <c r="K3009" s="1236"/>
      <c r="L3009" s="1236"/>
      <c r="M3009" s="1236"/>
      <c r="N3009" s="1236"/>
      <c r="O3009" s="1237"/>
    </row>
    <row r="3010" spans="1:15" ht="33.75" customHeight="1">
      <c r="A3010" s="1138"/>
      <c r="B3010" s="417" t="s">
        <v>200</v>
      </c>
      <c r="C3010" s="1233" t="s">
        <v>59</v>
      </c>
      <c r="D3010" s="1234"/>
      <c r="E3010" s="1234"/>
      <c r="F3010" s="1235"/>
      <c r="G3010" s="439" t="s">
        <v>181</v>
      </c>
      <c r="H3010" s="1238" t="str">
        <f>CONCATENATE('Class-9'!$G$4,'Class-9'!$J$4)</f>
        <v>9(A)</v>
      </c>
      <c r="I3010" s="1236"/>
      <c r="J3010" s="1236"/>
      <c r="K3010" s="1236"/>
      <c r="L3010" s="1236"/>
      <c r="M3010" s="1236"/>
      <c r="N3010" s="1236"/>
      <c r="O3010" s="1237"/>
    </row>
    <row r="3011" spans="1:15" ht="33.75" customHeight="1" thickBot="1">
      <c r="A3011" s="1138"/>
      <c r="B3011" s="417" t="s">
        <v>200</v>
      </c>
      <c r="C3011" s="1239" t="s">
        <v>27</v>
      </c>
      <c r="D3011" s="1240"/>
      <c r="E3011" s="1240"/>
      <c r="F3011" s="1241"/>
      <c r="G3011" s="440" t="s">
        <v>181</v>
      </c>
      <c r="H3011" s="1242">
        <f>VLOOKUP($A3000,'Class-9'!$B$9:$FL$108,10,0)</f>
        <v>0</v>
      </c>
      <c r="I3011" s="1242"/>
      <c r="J3011" s="1242"/>
      <c r="K3011" s="1242"/>
      <c r="L3011" s="1242"/>
      <c r="M3011" s="1242"/>
      <c r="N3011" s="1242"/>
      <c r="O3011" s="1243"/>
    </row>
    <row r="3012" spans="1:15" ht="33.75" customHeight="1">
      <c r="A3012" s="1138"/>
      <c r="B3012" s="417" t="s">
        <v>200</v>
      </c>
      <c r="C3012" s="1244" t="s">
        <v>60</v>
      </c>
      <c r="D3012" s="1245"/>
      <c r="E3012" s="1248" t="s">
        <v>81</v>
      </c>
      <c r="F3012" s="1248" t="s">
        <v>82</v>
      </c>
      <c r="G3012" s="1250" t="s">
        <v>32</v>
      </c>
      <c r="H3012" s="1252" t="s">
        <v>61</v>
      </c>
      <c r="I3012" s="1252"/>
      <c r="J3012" s="1253"/>
      <c r="K3012" s="1254" t="s">
        <v>97</v>
      </c>
      <c r="L3012" s="1255"/>
      <c r="M3012" s="1256"/>
      <c r="N3012" s="1248" t="s">
        <v>88</v>
      </c>
      <c r="O3012" s="1218" t="s">
        <v>118</v>
      </c>
    </row>
    <row r="3013" spans="1:15" ht="33.75" customHeight="1">
      <c r="A3013" s="1138"/>
      <c r="B3013" s="417" t="s">
        <v>200</v>
      </c>
      <c r="C3013" s="1246"/>
      <c r="D3013" s="1247"/>
      <c r="E3013" s="1249"/>
      <c r="F3013" s="1249"/>
      <c r="G3013" s="1251"/>
      <c r="H3013" s="468" t="s">
        <v>31</v>
      </c>
      <c r="I3013" s="470" t="s">
        <v>194</v>
      </c>
      <c r="J3013" s="469" t="s">
        <v>32</v>
      </c>
      <c r="K3013" s="468" t="s">
        <v>31</v>
      </c>
      <c r="L3013" s="470" t="s">
        <v>194</v>
      </c>
      <c r="M3013" s="469" t="s">
        <v>32</v>
      </c>
      <c r="N3013" s="1249"/>
      <c r="O3013" s="1219"/>
    </row>
    <row r="3014" spans="1:15" ht="48" customHeight="1" thickBot="1">
      <c r="A3014" s="1138"/>
      <c r="B3014" s="417" t="s">
        <v>200</v>
      </c>
      <c r="C3014" s="1102" t="s">
        <v>62</v>
      </c>
      <c r="D3014" s="1103"/>
      <c r="E3014" s="441">
        <f>'Class-9'!$L$7</f>
        <v>10</v>
      </c>
      <c r="F3014" s="441">
        <f>'Class-9'!$M$7</f>
        <v>10</v>
      </c>
      <c r="G3014" s="442">
        <f>SUM(E3014:F3014)</f>
        <v>20</v>
      </c>
      <c r="H3014" s="441">
        <f>'Class-9'!$O$7</f>
        <v>24</v>
      </c>
      <c r="I3014" s="441">
        <f>'Class-9'!$P$7</f>
        <v>6</v>
      </c>
      <c r="J3014" s="442">
        <f>SUM(H3014:I3014)</f>
        <v>30</v>
      </c>
      <c r="K3014" s="441">
        <f>'Class-9'!$R$7</f>
        <v>40</v>
      </c>
      <c r="L3014" s="441">
        <f>'Class-9'!$S$7</f>
        <v>10</v>
      </c>
      <c r="M3014" s="442">
        <f>SUM(K3014:L3014)</f>
        <v>50</v>
      </c>
      <c r="N3014" s="441">
        <f>SUM(G3014,J3014,M3014)</f>
        <v>100</v>
      </c>
      <c r="O3014" s="1220"/>
    </row>
    <row r="3015" spans="1:15" ht="48" customHeight="1">
      <c r="A3015" s="1138"/>
      <c r="B3015" s="417" t="s">
        <v>200</v>
      </c>
      <c r="C3015" s="1104" t="str">
        <f>'Class-9'!$L$3</f>
        <v>HINDI</v>
      </c>
      <c r="D3015" s="1105"/>
      <c r="E3015" s="443">
        <f>IF($J3003="TC",0,IF($J3003="Nso",0,VLOOKUP($A3000,'Class-9'!$B$9:$FL$108,11,0)))</f>
        <v>0</v>
      </c>
      <c r="F3015" s="443">
        <f>IF($J3003="TC",0,IF($J3003="Nso",0,VLOOKUP($A3000,'Class-9'!$B$9:$FL$108,12,0)))</f>
        <v>0</v>
      </c>
      <c r="G3015" s="444">
        <f t="shared" ref="G3015:G3022" si="300">SUM(E3015:F3015)</f>
        <v>0</v>
      </c>
      <c r="H3015" s="443">
        <f>IF($J3003="TC",0,IF($J3003="Nso",0,VLOOKUP($A3000,'Class-9'!$B$9:$FL$108,14,0)))</f>
        <v>0</v>
      </c>
      <c r="I3015" s="443">
        <f>IF($J3003="TC",0,IF($J3003="Nso",0,VLOOKUP($A3000,'Class-9'!$B$9:$FL$108,15,0)))</f>
        <v>0</v>
      </c>
      <c r="J3015" s="444">
        <f t="shared" ref="J3015:J3022" si="301">SUM(H3015:I3015)</f>
        <v>0</v>
      </c>
      <c r="K3015" s="443">
        <f>IF($J3003="TC",0,IF($J3003="Nso",0,VLOOKUP($A3000,'Class-9'!$B$9:$FL$108,17,0)))</f>
        <v>0</v>
      </c>
      <c r="L3015" s="443">
        <f>IF($J3003="Nso",0,VLOOKUP($A3000,'Class-9'!$B$9:$FL$108,18,0))</f>
        <v>0</v>
      </c>
      <c r="M3015" s="444">
        <f t="shared" ref="M3015:M3022" si="302">SUM(K3015:L3015)</f>
        <v>0</v>
      </c>
      <c r="N3015" s="443">
        <f t="shared" ref="N3015:N3022" si="303">SUM(G3015,J3015,M3015)</f>
        <v>0</v>
      </c>
      <c r="O3015" s="457" t="str">
        <f>IF($J3003="TC",0,IF($J3003="Nso",0,VLOOKUP($A3000,'Class-9'!$B$9:$FL$108,24,0)))</f>
        <v/>
      </c>
    </row>
    <row r="3016" spans="1:15" ht="48" customHeight="1" thickBot="1">
      <c r="A3016" s="1138"/>
      <c r="B3016" s="417" t="s">
        <v>200</v>
      </c>
      <c r="C3016" s="1106" t="str">
        <f>'Class-9'!$Z$3</f>
        <v>ENGLISH</v>
      </c>
      <c r="D3016" s="1107"/>
      <c r="E3016" s="445">
        <f>IF($J3003="TC",0,IF($J3003="Nso",0,VLOOKUP($A3000,'Class-9'!$B$9:$FL$108,25,0)))</f>
        <v>0</v>
      </c>
      <c r="F3016" s="445">
        <f>IF($J3003="TC",0,IF($J3003="Nso",0,VLOOKUP($A3000,'Class-9'!$B$9:$FL$108,26,0)))</f>
        <v>0</v>
      </c>
      <c r="G3016" s="446">
        <f t="shared" si="300"/>
        <v>0</v>
      </c>
      <c r="H3016" s="447">
        <f>IF($J3003="TC",0,IF($J3003="Nso",0,VLOOKUP($A3000,'Class-9'!$B$9:$FL$108,28,0)))</f>
        <v>0</v>
      </c>
      <c r="I3016" s="445">
        <f>IF($J3003="TC",0,IF($J3003="Nso",0,VLOOKUP($A3000,'Class-9'!$B$9:$FL$108,29,0)))</f>
        <v>0</v>
      </c>
      <c r="J3016" s="446">
        <f t="shared" si="301"/>
        <v>0</v>
      </c>
      <c r="K3016" s="445">
        <f>IF($J3003="TC",0,IF($J3003="Nso",0,VLOOKUP($A3000,'Class-9'!$B$9:$FL$108,31,0)))</f>
        <v>0</v>
      </c>
      <c r="L3016" s="445">
        <f>IF($J3003="Nso",0,VLOOKUP($A3000,'Class-9'!$B$9:$FL$108,32,0))</f>
        <v>0</v>
      </c>
      <c r="M3016" s="446">
        <f t="shared" si="302"/>
        <v>0</v>
      </c>
      <c r="N3016" s="445">
        <f t="shared" si="303"/>
        <v>0</v>
      </c>
      <c r="O3016" s="458" t="str">
        <f>IF($J3003="TC",0,IF($J3003="Nso",0,VLOOKUP($A3000,'Class-9'!$B$9:$FL$108,38,0)))</f>
        <v/>
      </c>
    </row>
    <row r="3017" spans="1:15" ht="48" customHeight="1" thickBot="1">
      <c r="A3017" s="1138"/>
      <c r="B3017" s="417" t="s">
        <v>200</v>
      </c>
      <c r="C3017" s="1108" t="s">
        <v>62</v>
      </c>
      <c r="D3017" s="1109"/>
      <c r="E3017" s="448">
        <f>'Class-9'!$AN$7</f>
        <v>20</v>
      </c>
      <c r="F3017" s="448">
        <f>'Class-9'!$AO$7</f>
        <v>20</v>
      </c>
      <c r="G3017" s="449">
        <f t="shared" si="300"/>
        <v>40</v>
      </c>
      <c r="H3017" s="448">
        <f>'Class-9'!$AQ$7</f>
        <v>48</v>
      </c>
      <c r="I3017" s="448">
        <f>'Class-9'!$AR$7</f>
        <v>12</v>
      </c>
      <c r="J3017" s="449">
        <f t="shared" si="301"/>
        <v>60</v>
      </c>
      <c r="K3017" s="448">
        <f>'Class-9'!$AT$7</f>
        <v>80</v>
      </c>
      <c r="L3017" s="448">
        <f>'Class-9'!$AU$7</f>
        <v>20</v>
      </c>
      <c r="M3017" s="449">
        <f t="shared" si="302"/>
        <v>100</v>
      </c>
      <c r="N3017" s="448">
        <f t="shared" si="303"/>
        <v>200</v>
      </c>
      <c r="O3017" s="427" t="s">
        <v>201</v>
      </c>
    </row>
    <row r="3018" spans="1:15" ht="48" customHeight="1">
      <c r="A3018" s="1138"/>
      <c r="B3018" s="417" t="s">
        <v>200</v>
      </c>
      <c r="C3018" s="1110" t="str">
        <f>'Class-9'!$AN$3</f>
        <v>SANSKRIT-I</v>
      </c>
      <c r="D3018" s="1111"/>
      <c r="E3018" s="443">
        <f>IF($J3003="TC",0,IF($J3003="Nso",0,VLOOKUP($A3000,'Class-9'!$B$9:$FL$108,39,0)))</f>
        <v>0</v>
      </c>
      <c r="F3018" s="443">
        <f>IF($J3003="TC",0,IF($J3003="TC",0,IF($J3003="Nso",0,VLOOKUP($A3000,'Class-9'!$B$9:$FL$108,40,0))))</f>
        <v>0</v>
      </c>
      <c r="G3018" s="450">
        <f t="shared" si="300"/>
        <v>0</v>
      </c>
      <c r="H3018" s="451">
        <f>IF($J3003="TC",0,IF($J3003="Nso",0,VLOOKUP($A3000,'Class-9'!$B$9:$FL$108,42,0)))</f>
        <v>0</v>
      </c>
      <c r="I3018" s="443">
        <f>IF($J3003="TC",0,IF($J3003="Nso",0,VLOOKUP($A3000,'Class-9'!$B$9:$FL$108,43,0)))</f>
        <v>0</v>
      </c>
      <c r="J3018" s="450">
        <f t="shared" si="301"/>
        <v>0</v>
      </c>
      <c r="K3018" s="443">
        <f>IF($J3003="TC",0,IF($J3003="Nso",0,VLOOKUP($A3000,'Class-9'!$B$9:$FL$108,45,0)))</f>
        <v>0</v>
      </c>
      <c r="L3018" s="443">
        <f>IF($J3003="Nso",0,VLOOKUP($A3000,'Class-9'!$B$9:$FL$108,46,0))</f>
        <v>0</v>
      </c>
      <c r="M3018" s="450">
        <f t="shared" si="302"/>
        <v>0</v>
      </c>
      <c r="N3018" s="443">
        <f t="shared" si="303"/>
        <v>0</v>
      </c>
      <c r="O3018" s="457" t="str">
        <f>IF($J3003="TC",0,IF($J3003="Nso",0,VLOOKUP($A3000,'Class-9'!$B$9:$FL$108,52,0)))</f>
        <v/>
      </c>
    </row>
    <row r="3019" spans="1:15" ht="48" customHeight="1">
      <c r="A3019" s="1138"/>
      <c r="B3019" s="417" t="s">
        <v>200</v>
      </c>
      <c r="C3019" s="1112" t="str">
        <f>'Class-9'!$BB$3</f>
        <v>SANSKRIT-II</v>
      </c>
      <c r="D3019" s="1113"/>
      <c r="E3019" s="443">
        <f>IF($J3003="TC",0,IF($J3003="Nso",0,VLOOKUP($A3000,'Class-9'!$B$9:$FL$108,53,0)))</f>
        <v>0</v>
      </c>
      <c r="F3019" s="443">
        <f>IF($J3003="TC",0,IF($J3003="Nso",0,VLOOKUP($A3000,'Class-9'!$B$9:$FL$108,54,0)))</f>
        <v>0</v>
      </c>
      <c r="G3019" s="452">
        <f t="shared" si="300"/>
        <v>0</v>
      </c>
      <c r="H3019" s="453">
        <f>IF($J3003="TC",0,IF($J3003="Nso",0,VLOOKUP($A3000,'Class-9'!$B$9:$FL$108,56,0)))</f>
        <v>0</v>
      </c>
      <c r="I3019" s="443">
        <f>IF($J3003="TC",0,IF($J3003="Nso",0,VLOOKUP($A3000,'Class-9'!$B$9:$FL$108,57,0)))</f>
        <v>0</v>
      </c>
      <c r="J3019" s="452">
        <f t="shared" si="301"/>
        <v>0</v>
      </c>
      <c r="K3019" s="443">
        <f>IF($J3003="TC",0,IF($J3003="Nso",0,VLOOKUP($A3000,'Class-9'!$B$9:$FL$108,59,0)))</f>
        <v>0</v>
      </c>
      <c r="L3019" s="443">
        <f>IF($J3003="Nso",0,VLOOKUP($A3000,'Class-9'!$B$9:$FL$108,60,0))</f>
        <v>0</v>
      </c>
      <c r="M3019" s="452">
        <f t="shared" si="302"/>
        <v>0</v>
      </c>
      <c r="N3019" s="443">
        <f t="shared" si="303"/>
        <v>0</v>
      </c>
      <c r="O3019" s="457" t="str">
        <f>IF($J3003="TC",0,IF($J3003="Nso",0,VLOOKUP($A3000,'Class-9'!$B$9:$FL$108,66,0)))</f>
        <v/>
      </c>
    </row>
    <row r="3020" spans="1:15" ht="48" customHeight="1">
      <c r="A3020" s="1138"/>
      <c r="B3020" s="417" t="s">
        <v>200</v>
      </c>
      <c r="C3020" s="1112" t="str">
        <f>'Class-9'!$BP$3</f>
        <v>MATHEMATICS</v>
      </c>
      <c r="D3020" s="1113"/>
      <c r="E3020" s="443">
        <f>IF($J3003="TC",0,IF($J3003="Nso",0,VLOOKUP($A3000,'Class-9'!$B$9:$FL$108,67,0)))</f>
        <v>0</v>
      </c>
      <c r="F3020" s="443">
        <f>IF($J3003="TC",0,IF($J3003="Nso",0,VLOOKUP($A3000,'Class-9'!$B$9:$FL$108,68,0)))</f>
        <v>0</v>
      </c>
      <c r="G3020" s="452">
        <f t="shared" si="300"/>
        <v>0</v>
      </c>
      <c r="H3020" s="453">
        <f>IF($J3003="TC",0,IF($J3003="Nso",0,VLOOKUP($A3000,'Class-9'!$B$9:$FL$108,70,0)))</f>
        <v>0</v>
      </c>
      <c r="I3020" s="443">
        <f>IF($J3003="TC",0,IF($J3003="Nso",0,VLOOKUP($A3000,'Class-9'!$B$9:$FL$108,71,0)))</f>
        <v>0</v>
      </c>
      <c r="J3020" s="452">
        <f t="shared" si="301"/>
        <v>0</v>
      </c>
      <c r="K3020" s="443">
        <f>IF($J3003="TC",0,IF($J3003="Nso",0,VLOOKUP($A3000,'Class-9'!$B$9:$FL$108,73,0)))</f>
        <v>0</v>
      </c>
      <c r="L3020" s="443">
        <f>IF($J3003="Nso",0,VLOOKUP($A3000,'Class-9'!$B$9:$FL$108,74,0))</f>
        <v>0</v>
      </c>
      <c r="M3020" s="452">
        <f t="shared" si="302"/>
        <v>0</v>
      </c>
      <c r="N3020" s="443">
        <f t="shared" si="303"/>
        <v>0</v>
      </c>
      <c r="O3020" s="457" t="str">
        <f>IF($J3003="TC",0,IF($J3003="Nso",0,VLOOKUP($A3000,'Class-9'!$B$9:$FL$108,80,0)))</f>
        <v/>
      </c>
    </row>
    <row r="3021" spans="1:15" ht="48" customHeight="1">
      <c r="A3021" s="1138"/>
      <c r="B3021" s="417" t="s">
        <v>200</v>
      </c>
      <c r="C3021" s="1114" t="str">
        <f>'Class-9'!$CD$3</f>
        <v>SCIENCE</v>
      </c>
      <c r="D3021" s="1115"/>
      <c r="E3021" s="454">
        <f>IF($J3003="TC",0,IF($J3003="Nso",0,VLOOKUP($A3000,'Class-9'!$B$9:$FL$108,81,0)))</f>
        <v>0</v>
      </c>
      <c r="F3021" s="454">
        <f>IF($J3003="TC",0,IF($J3003="Nso",0,VLOOKUP($A3000,'Class-9'!$B$9:$FL$108,82,0)))</f>
        <v>0</v>
      </c>
      <c r="G3021" s="455">
        <f t="shared" si="300"/>
        <v>0</v>
      </c>
      <c r="H3021" s="456">
        <f>IF($J3003="TC",0,IF($J3003="Nso",0,VLOOKUP($A3000,'Class-9'!$B$9:$FL$108,84,0)))</f>
        <v>0</v>
      </c>
      <c r="I3021" s="454">
        <f>IF($J3003="TC",0,IF($J3003="Nso",0,VLOOKUP($A3000,'Class-9'!$B$9:$FL$108,85,0)))</f>
        <v>0</v>
      </c>
      <c r="J3021" s="455">
        <f t="shared" si="301"/>
        <v>0</v>
      </c>
      <c r="K3021" s="454">
        <f>IF($J3003="TC",0,IF($J3003="Nso",0,VLOOKUP($A3000,'Class-9'!$B$9:$FL$108,87,0)))</f>
        <v>0</v>
      </c>
      <c r="L3021" s="454">
        <f>IF($J3003="Nso",0,VLOOKUP($A3000,'Class-9'!$B$9:$FL$108,88,0))</f>
        <v>0</v>
      </c>
      <c r="M3021" s="455">
        <f t="shared" si="302"/>
        <v>0</v>
      </c>
      <c r="N3021" s="454">
        <f t="shared" si="303"/>
        <v>0</v>
      </c>
      <c r="O3021" s="459" t="str">
        <f>IF($J3003="TC",0,IF($J3003="Nso",0,VLOOKUP($A3000,'Class-9'!$B$9:$FL$108,94,0)))</f>
        <v/>
      </c>
    </row>
    <row r="3022" spans="1:15" ht="48" customHeight="1" thickBot="1">
      <c r="A3022" s="1138"/>
      <c r="B3022" s="417" t="s">
        <v>200</v>
      </c>
      <c r="C3022" s="1114" t="str">
        <f>'Class-9'!$CR$3</f>
        <v>SOCIAL SCIENCE</v>
      </c>
      <c r="D3022" s="1115"/>
      <c r="E3022" s="454">
        <f>IF($J3004="TC",0,IF($J3003="Nso",0,VLOOKUP($A3000,'Class-9'!$B$9:$FL$108,95,0)))</f>
        <v>0</v>
      </c>
      <c r="F3022" s="454">
        <f>IF($J3004="TC",0,IF($J3003="Nso",0,VLOOKUP($A3000,'Class-9'!$B$9:$FL$108,96,0)))</f>
        <v>0</v>
      </c>
      <c r="G3022" s="455">
        <f t="shared" si="300"/>
        <v>0</v>
      </c>
      <c r="H3022" s="456">
        <f>IF($J3004="TC",0,IF($J3003="Nso",0,VLOOKUP($A3000,'Class-9'!$B$9:$FL$108,98,0)))</f>
        <v>0</v>
      </c>
      <c r="I3022" s="454">
        <f>IF($J3004="TC",0,IF($J3003="Nso",0,VLOOKUP($A3000,'Class-9'!$B$9:$FL$108,99,0)))</f>
        <v>0</v>
      </c>
      <c r="J3022" s="455">
        <f t="shared" si="301"/>
        <v>0</v>
      </c>
      <c r="K3022" s="454">
        <f>IF($J3004="TC",0,IF($J3003="Nso",0,VLOOKUP($A3000,'Class-9'!$B$9:$FL$108,101,0)))</f>
        <v>0</v>
      </c>
      <c r="L3022" s="454">
        <f>IF($J3004="Nso",0,VLOOKUP($A3000,'Class-9'!$B$9:$FL$108,102,0))</f>
        <v>0</v>
      </c>
      <c r="M3022" s="455">
        <f t="shared" si="302"/>
        <v>0</v>
      </c>
      <c r="N3022" s="454">
        <f t="shared" si="303"/>
        <v>0</v>
      </c>
      <c r="O3022" s="459" t="str">
        <f>IF($J3004="TC",0,IF($J3003="Nso",0,VLOOKUP($A3000,'Class-9'!$B$9:$FL$108,108,0)))</f>
        <v/>
      </c>
    </row>
    <row r="3023" spans="1:15" ht="33.75" customHeight="1">
      <c r="A3023" s="1138"/>
      <c r="B3023" s="417" t="s">
        <v>200</v>
      </c>
      <c r="C3023" s="1116" t="s">
        <v>89</v>
      </c>
      <c r="D3023" s="1117"/>
      <c r="E3023" s="1118"/>
      <c r="F3023" s="1122" t="s">
        <v>90</v>
      </c>
      <c r="G3023" s="1123"/>
      <c r="H3023" s="1124" t="s">
        <v>91</v>
      </c>
      <c r="I3023" s="1125"/>
      <c r="J3023" s="1126" t="s">
        <v>47</v>
      </c>
      <c r="K3023" s="1127"/>
      <c r="L3023" s="415" t="s">
        <v>111</v>
      </c>
      <c r="M3023" s="1221" t="s">
        <v>45</v>
      </c>
      <c r="N3023" s="1222"/>
      <c r="O3023" s="416" t="s">
        <v>49</v>
      </c>
    </row>
    <row r="3024" spans="1:15" ht="33.75" customHeight="1" thickBot="1">
      <c r="A3024" s="1138"/>
      <c r="B3024" s="417" t="s">
        <v>200</v>
      </c>
      <c r="C3024" s="1119"/>
      <c r="D3024" s="1120"/>
      <c r="E3024" s="1121"/>
      <c r="F3024" s="1130">
        <f>IF($J3003="TC",0,IF($J3003="Nso",0,VLOOKUP($A3000,'Class-9'!$B$9:$FL$108,160,0)))</f>
        <v>0</v>
      </c>
      <c r="G3024" s="1131"/>
      <c r="H3024" s="1130">
        <f>IF($J3003="TC",0,IF($J3003="Nso",0,VLOOKUP($A3000,'Class-9'!$B$9:$FL$108,161,0)))</f>
        <v>0</v>
      </c>
      <c r="I3024" s="1131"/>
      <c r="J3024" s="1132">
        <f>IF($J3003="TC",0,IF($J3003="Nso",0,VLOOKUP($A3000,'Class-9'!$B$9:$FL$108,162,0)))</f>
        <v>0</v>
      </c>
      <c r="K3024" s="1133"/>
      <c r="L3024" s="259" t="str">
        <f>IF($J3003="TC",0,IF($J3003="Nso",0,VLOOKUP($A3000,'Class-9'!$B$9:$FL$108,163,0)))</f>
        <v/>
      </c>
      <c r="M3024" s="1223" t="str">
        <f>IF($J3003="TC","TC",IF($J3003="Nso","NSO",VLOOKUP($A3000,'Class-9'!$B$9:$FL$108,164,0)))</f>
        <v/>
      </c>
      <c r="N3024" s="1224"/>
      <c r="O3024" s="462" t="str">
        <f>IF($J3003="Nso",0,VLOOKUP($A3000,'Class-9'!$B$9:$FL$108,166,0))</f>
        <v/>
      </c>
    </row>
    <row r="3025" spans="1:15" ht="33.75" customHeight="1">
      <c r="A3025" s="1138"/>
      <c r="B3025" s="417" t="s">
        <v>200</v>
      </c>
      <c r="C3025" s="1061" t="s">
        <v>64</v>
      </c>
      <c r="D3025" s="1062"/>
      <c r="E3025" s="1062"/>
      <c r="F3025" s="1062"/>
      <c r="G3025" s="1062"/>
      <c r="H3025" s="1063"/>
      <c r="I3025" s="1064" t="s">
        <v>65</v>
      </c>
      <c r="J3025" s="1065"/>
      <c r="K3025" s="1065"/>
      <c r="L3025" s="460">
        <f>VLOOKUP($A3000,'Class-9'!$B$9:$FL$108,157,0)</f>
        <v>0</v>
      </c>
      <c r="M3025" s="1066" t="s">
        <v>121</v>
      </c>
      <c r="N3025" s="1067"/>
      <c r="O3025" s="1068"/>
    </row>
    <row r="3026" spans="1:15" ht="33.75" customHeight="1" thickBot="1">
      <c r="A3026" s="1138"/>
      <c r="B3026" s="417" t="s">
        <v>200</v>
      </c>
      <c r="C3026" s="1069" t="s">
        <v>60</v>
      </c>
      <c r="D3026" s="1070"/>
      <c r="E3026" s="1070"/>
      <c r="F3026" s="1071" t="s">
        <v>192</v>
      </c>
      <c r="G3026" s="1071"/>
      <c r="H3026" s="260" t="s">
        <v>53</v>
      </c>
      <c r="I3026" s="1072" t="s">
        <v>66</v>
      </c>
      <c r="J3026" s="1073"/>
      <c r="K3026" s="1073"/>
      <c r="L3026" s="461">
        <f>VLOOKUP($A3000,'Class-9'!$B$9:$FL$108,158,0)</f>
        <v>0</v>
      </c>
      <c r="M3026" s="1074" t="str">
        <f>IF($J3003="TC",0,IF($J3003="Nso",0,VLOOKUP($A3000,'Class-9'!$B$9:$FL$108,159,0)))</f>
        <v/>
      </c>
      <c r="N3026" s="1075"/>
      <c r="O3026" s="1076"/>
    </row>
    <row r="3027" spans="1:15" ht="33.75" customHeight="1">
      <c r="A3027" s="1138"/>
      <c r="B3027" s="417" t="s">
        <v>200</v>
      </c>
      <c r="C3027" s="1069"/>
      <c r="D3027" s="1070"/>
      <c r="E3027" s="1070"/>
      <c r="F3027" s="1071"/>
      <c r="G3027" s="1071"/>
      <c r="H3027" s="261" t="s">
        <v>119</v>
      </c>
      <c r="I3027" s="1077" t="s">
        <v>67</v>
      </c>
      <c r="J3027" s="1078"/>
      <c r="K3027" s="1078"/>
      <c r="L3027" s="1079">
        <f>IF($J3003="TC","Transferred",IF($J3003="Nso","NameSeparated",VLOOKUP($A3000,'Class-9'!$B$9:$FL$108,167,0)))</f>
        <v>0</v>
      </c>
      <c r="M3027" s="1079"/>
      <c r="N3027" s="1079"/>
      <c r="O3027" s="1080"/>
    </row>
    <row r="3028" spans="1:15" ht="33.75" customHeight="1">
      <c r="A3028" s="1138"/>
      <c r="B3028" s="417" t="s">
        <v>200</v>
      </c>
      <c r="C3028" s="1081" t="str">
        <f>'Class-9'!$DF$3</f>
        <v>Foundation Of Information Tech.</v>
      </c>
      <c r="D3028" s="1082"/>
      <c r="E3028" s="1083"/>
      <c r="F3028" s="1217" t="str">
        <f>IF($J3003="TC",0,IF($J3003="Nso",0,VLOOKUP($A3000,'Class-9'!$B$9:$GP$108,185,0)))</f>
        <v>0/200</v>
      </c>
      <c r="G3028" s="1217"/>
      <c r="H3028" s="463" t="str">
        <f>IF($J3003="TC",0,IF($J3003="Nso",0,VLOOKUP($A3000,'Class-9'!$B$9:$GP$108,120,0)))</f>
        <v/>
      </c>
      <c r="I3028" s="1085" t="s">
        <v>79</v>
      </c>
      <c r="J3028" s="1086"/>
      <c r="K3028" s="1086"/>
      <c r="L3028" s="1087">
        <f>'Class-9'!$T$2</f>
        <v>44676</v>
      </c>
      <c r="M3028" s="1088"/>
      <c r="N3028" s="1088"/>
      <c r="O3028" s="1089"/>
    </row>
    <row r="3029" spans="1:15" ht="33.75" customHeight="1">
      <c r="A3029" s="1138"/>
      <c r="B3029" s="417" t="s">
        <v>200</v>
      </c>
      <c r="C3029" s="1090" t="str">
        <f>'Class-9'!$DR$3</f>
        <v>Health &amp; Phy. Edu.</v>
      </c>
      <c r="D3029" s="1084"/>
      <c r="E3029" s="1084"/>
      <c r="F3029" s="1207" t="str">
        <f>IF($J3003="TC",0,IF($J3003="Nso",0,VLOOKUP($A3000,'Class-9'!$B$9:$GP$108,189,0)))</f>
        <v>0/200</v>
      </c>
      <c r="G3029" s="1208"/>
      <c r="H3029" s="463" t="str">
        <f>IF($J3003="TC",0,IF($J3003="Nso",0,VLOOKUP($A3000,'Class-9'!$B$9:$GP$108,132,0)))</f>
        <v/>
      </c>
      <c r="I3029" s="1091"/>
      <c r="J3029" s="1092"/>
      <c r="K3029" s="1092"/>
      <c r="L3029" s="1092"/>
      <c r="M3029" s="1092"/>
      <c r="N3029" s="1092"/>
      <c r="O3029" s="1093"/>
    </row>
    <row r="3030" spans="1:15" ht="33.75" customHeight="1">
      <c r="A3030" s="1138"/>
      <c r="B3030" s="417" t="s">
        <v>200</v>
      </c>
      <c r="C3030" s="1028" t="str">
        <f>'Class-9'!$ED$3</f>
        <v>S.U.P.W.</v>
      </c>
      <c r="D3030" s="1029"/>
      <c r="E3030" s="1029"/>
      <c r="F3030" s="1207" t="str">
        <f>IF($J3003="TC",0,IF($J3003="Nso",0,VLOOKUP($A3000,'Class-9'!$B$9:$GP$108,193,0)))</f>
        <v>0/100</v>
      </c>
      <c r="G3030" s="1208"/>
      <c r="H3030" s="463" t="str">
        <f>IF($J3003="TC",0,IF($J3003="Nso",0,VLOOKUP($A3000,'Class-9'!$B$9:$GP$108,138,0)))</f>
        <v/>
      </c>
      <c r="I3030" s="1094"/>
      <c r="J3030" s="1095"/>
      <c r="K3030" s="1095"/>
      <c r="L3030" s="1095"/>
      <c r="M3030" s="1095"/>
      <c r="N3030" s="1095"/>
      <c r="O3030" s="1096"/>
    </row>
    <row r="3031" spans="1:15" ht="33.75" customHeight="1">
      <c r="A3031" s="1138"/>
      <c r="B3031" s="417" t="s">
        <v>200</v>
      </c>
      <c r="C3031" s="1028" t="str">
        <f>'Class-9'!$EJ$3</f>
        <v>ART EDUCATION</v>
      </c>
      <c r="D3031" s="1029"/>
      <c r="E3031" s="1029"/>
      <c r="F3031" s="1207" t="str">
        <f>IF($J3002="TC",0,IF($J3002="Nso",0,VLOOKUP($A3000,'Class-9'!$B$9:$GP$108,197,0)))</f>
        <v>0/100</v>
      </c>
      <c r="G3031" s="1208"/>
      <c r="H3031" s="463" t="str">
        <f>IF($J3002="TC",0,IF($J3002="Nso",0,VLOOKUP($A3000,'Class-9'!$B$9:$GP$108,144,0)))</f>
        <v/>
      </c>
      <c r="I3031" s="1032" t="s">
        <v>92</v>
      </c>
      <c r="J3031" s="1033"/>
      <c r="K3031" s="1033"/>
      <c r="L3031" s="1033"/>
      <c r="M3031" s="1033"/>
      <c r="N3031" s="1033"/>
      <c r="O3031" s="1034"/>
    </row>
    <row r="3032" spans="1:15" ht="33.75" customHeight="1" thickBot="1">
      <c r="A3032" s="1138"/>
      <c r="B3032" s="417" t="s">
        <v>200</v>
      </c>
      <c r="C3032" s="1035" t="str">
        <f>'Class-9'!$EP$3</f>
        <v>H &amp; C RAJ</v>
      </c>
      <c r="D3032" s="1036"/>
      <c r="E3032" s="1036"/>
      <c r="F3032" s="1209" t="str">
        <f>IF($J3003="TC",0,IF($J3003="Nso",0,VLOOKUP($A3000,'Class-9'!$B$9:$GU$108,201,0)))</f>
        <v>0/200</v>
      </c>
      <c r="G3032" s="1210"/>
      <c r="H3032" s="464" t="str">
        <f>IF($J3003="TC",0,IF($J3003="Nso",0,VLOOKUP($A3000,'Class-9'!$B$9:$GU$108,156,0)))</f>
        <v/>
      </c>
      <c r="I3032" s="1032" t="s">
        <v>73</v>
      </c>
      <c r="J3032" s="1033"/>
      <c r="K3032" s="1033"/>
      <c r="L3032" s="1033"/>
      <c r="M3032" s="1033"/>
      <c r="N3032" s="1033"/>
      <c r="O3032" s="1034"/>
    </row>
    <row r="3033" spans="1:15" ht="33.75" customHeight="1">
      <c r="A3033" s="1138"/>
      <c r="B3033" s="417" t="s">
        <v>200</v>
      </c>
      <c r="C3033" s="1046" t="s">
        <v>204</v>
      </c>
      <c r="D3033" s="1047"/>
      <c r="E3033" s="1048"/>
      <c r="F3033" s="1211" t="s">
        <v>205</v>
      </c>
      <c r="G3033" s="1212"/>
      <c r="H3033" s="465" t="s">
        <v>34</v>
      </c>
      <c r="I3033" s="1039" t="s">
        <v>74</v>
      </c>
      <c r="J3033" s="1033"/>
      <c r="K3033" s="1033"/>
      <c r="L3033" s="1033"/>
      <c r="M3033" s="1033"/>
      <c r="N3033" s="1033"/>
      <c r="O3033" s="1034"/>
    </row>
    <row r="3034" spans="1:15" ht="33.75" customHeight="1">
      <c r="A3034" s="1138"/>
      <c r="B3034" s="417" t="s">
        <v>200</v>
      </c>
      <c r="C3034" s="1049"/>
      <c r="D3034" s="1050"/>
      <c r="E3034" s="1051"/>
      <c r="F3034" s="1213" t="s">
        <v>206</v>
      </c>
      <c r="G3034" s="1214"/>
      <c r="H3034" s="466" t="s">
        <v>203</v>
      </c>
      <c r="I3034" s="1040" t="s">
        <v>75</v>
      </c>
      <c r="J3034" s="1041"/>
      <c r="K3034" s="1041"/>
      <c r="L3034" s="1041"/>
      <c r="M3034" s="1041"/>
      <c r="N3034" s="1041"/>
      <c r="O3034" s="1042"/>
    </row>
    <row r="3035" spans="1:15" ht="33.75" customHeight="1">
      <c r="A3035" s="1138"/>
      <c r="B3035" s="417" t="s">
        <v>200</v>
      </c>
      <c r="C3035" s="1049"/>
      <c r="D3035" s="1050"/>
      <c r="E3035" s="1051"/>
      <c r="F3035" s="1213" t="s">
        <v>210</v>
      </c>
      <c r="G3035" s="1214"/>
      <c r="H3035" s="466" t="s">
        <v>68</v>
      </c>
      <c r="I3035" s="1043"/>
      <c r="J3035" s="1044"/>
      <c r="K3035" s="1044"/>
      <c r="L3035" s="1044"/>
      <c r="M3035" s="1044"/>
      <c r="N3035" s="1044"/>
      <c r="O3035" s="1045"/>
    </row>
    <row r="3036" spans="1:15" ht="33.75" customHeight="1">
      <c r="A3036" s="1138"/>
      <c r="B3036" s="417" t="s">
        <v>200</v>
      </c>
      <c r="C3036" s="1049"/>
      <c r="D3036" s="1050"/>
      <c r="E3036" s="1051"/>
      <c r="F3036" s="1213" t="s">
        <v>211</v>
      </c>
      <c r="G3036" s="1214"/>
      <c r="H3036" s="466" t="s">
        <v>69</v>
      </c>
      <c r="I3036" s="1043"/>
      <c r="J3036" s="1044"/>
      <c r="K3036" s="1044"/>
      <c r="L3036" s="1044"/>
      <c r="M3036" s="1044"/>
      <c r="N3036" s="1044"/>
      <c r="O3036" s="1045"/>
    </row>
    <row r="3037" spans="1:15" ht="33.75" customHeight="1">
      <c r="A3037" s="1138"/>
      <c r="B3037" s="417" t="s">
        <v>200</v>
      </c>
      <c r="C3037" s="1049"/>
      <c r="D3037" s="1050"/>
      <c r="E3037" s="1051"/>
      <c r="F3037" s="1213" t="s">
        <v>120</v>
      </c>
      <c r="G3037" s="1214"/>
      <c r="H3037" s="466" t="s">
        <v>71</v>
      </c>
      <c r="I3037" s="1022" t="s">
        <v>93</v>
      </c>
      <c r="J3037" s="1023"/>
      <c r="K3037" s="1023"/>
      <c r="L3037" s="1023"/>
      <c r="M3037" s="1023"/>
      <c r="N3037" s="1023"/>
      <c r="O3037" s="1024"/>
    </row>
    <row r="3038" spans="1:15" ht="33.75" customHeight="1" thickBot="1">
      <c r="A3038" s="1138"/>
      <c r="B3038" s="418" t="s">
        <v>200</v>
      </c>
      <c r="C3038" s="1052"/>
      <c r="D3038" s="1053"/>
      <c r="E3038" s="1054"/>
      <c r="F3038" s="1215" t="s">
        <v>208</v>
      </c>
      <c r="G3038" s="1216"/>
      <c r="H3038" s="467" t="s">
        <v>70</v>
      </c>
      <c r="I3038" s="1025"/>
      <c r="J3038" s="1026"/>
      <c r="K3038" s="1026"/>
      <c r="L3038" s="1026"/>
      <c r="M3038" s="1026"/>
      <c r="N3038" s="1026"/>
      <c r="O3038" s="1027"/>
    </row>
    <row r="3039" spans="1:15" ht="121.5" customHeight="1" thickTop="1">
      <c r="A3039" s="437" t="s">
        <v>191</v>
      </c>
    </row>
    <row r="3040" spans="1:15" ht="24.75" customHeight="1" thickBot="1">
      <c r="A3040" s="471">
        <f>A3000+1</f>
        <v>77</v>
      </c>
      <c r="B3040" s="1137" t="s">
        <v>56</v>
      </c>
      <c r="C3040" s="1137"/>
      <c r="D3040" s="1137"/>
      <c r="E3040" s="1137"/>
      <c r="F3040" s="1137"/>
      <c r="G3040" s="1137"/>
      <c r="H3040" s="1137"/>
      <c r="I3040" s="1137"/>
      <c r="J3040" s="1137"/>
      <c r="K3040" s="1137"/>
      <c r="L3040" s="1137"/>
      <c r="M3040" s="1137"/>
      <c r="N3040" s="1137"/>
      <c r="O3040" s="1137"/>
    </row>
    <row r="3041" spans="1:16" s="430" customFormat="1" ht="66" customHeight="1" thickTop="1">
      <c r="A3041" s="1138"/>
      <c r="B3041" s="1139"/>
      <c r="C3041" s="1140"/>
      <c r="D3041" s="1225" t="str">
        <f>Master!$E$8</f>
        <v>Govt. Sr. Secondary School Raimalwada</v>
      </c>
      <c r="E3041" s="1226"/>
      <c r="F3041" s="1226"/>
      <c r="G3041" s="1226"/>
      <c r="H3041" s="1226"/>
      <c r="I3041" s="1226"/>
      <c r="J3041" s="1226"/>
      <c r="K3041" s="1226"/>
      <c r="L3041" s="1226"/>
      <c r="M3041" s="1226"/>
      <c r="N3041" s="1226"/>
      <c r="O3041" s="1227"/>
    </row>
    <row r="3042" spans="1:16" ht="26.25" customHeight="1" thickBot="1">
      <c r="A3042" s="1138"/>
      <c r="B3042" s="1141"/>
      <c r="C3042" s="1142"/>
      <c r="D3042" s="1146" t="str">
        <f>Master!$E$11</f>
        <v>P.S.-Bapini (Jodhpur)</v>
      </c>
      <c r="E3042" s="1147"/>
      <c r="F3042" s="1147"/>
      <c r="G3042" s="1147"/>
      <c r="H3042" s="1147"/>
      <c r="I3042" s="1147"/>
      <c r="J3042" s="1147"/>
      <c r="K3042" s="1147"/>
      <c r="L3042" s="1147"/>
      <c r="M3042" s="1147"/>
      <c r="N3042" s="1147"/>
      <c r="O3042" s="1148"/>
    </row>
    <row r="3043" spans="1:16" ht="21.75" customHeight="1">
      <c r="A3043" s="1138"/>
      <c r="B3043" s="262"/>
      <c r="C3043" s="1149" t="s">
        <v>183</v>
      </c>
      <c r="D3043" s="1150"/>
      <c r="E3043" s="1150"/>
      <c r="F3043" s="1150"/>
      <c r="G3043" s="1151"/>
      <c r="H3043" s="1158" t="s">
        <v>156</v>
      </c>
      <c r="I3043" s="1158"/>
      <c r="J3043" s="1161">
        <f>VLOOKUP($A3040,'Class-9'!$B$9:$K$108,6)</f>
        <v>0</v>
      </c>
      <c r="K3043" s="1162"/>
      <c r="L3043" s="1167" t="s">
        <v>76</v>
      </c>
      <c r="M3043" s="1168"/>
      <c r="N3043" s="1169" t="str">
        <f>Master!$E$14</f>
        <v>08151106901</v>
      </c>
      <c r="O3043" s="1170"/>
    </row>
    <row r="3044" spans="1:16" ht="21.75" customHeight="1">
      <c r="A3044" s="1138"/>
      <c r="B3044" s="37"/>
      <c r="C3044" s="1152"/>
      <c r="D3044" s="1153"/>
      <c r="E3044" s="1153"/>
      <c r="F3044" s="1153"/>
      <c r="G3044" s="1154"/>
      <c r="H3044" s="1159"/>
      <c r="I3044" s="1159"/>
      <c r="J3044" s="1163"/>
      <c r="K3044" s="1164"/>
      <c r="L3044" s="1171" t="s">
        <v>72</v>
      </c>
      <c r="M3044" s="1172"/>
      <c r="N3044" s="1172"/>
      <c r="O3044" s="1173"/>
      <c r="P3044" s="104" t="s">
        <v>191</v>
      </c>
    </row>
    <row r="3045" spans="1:16" ht="21.75" customHeight="1" thickBot="1">
      <c r="A3045" s="1138"/>
      <c r="B3045" s="37"/>
      <c r="C3045" s="1155"/>
      <c r="D3045" s="1156"/>
      <c r="E3045" s="1156"/>
      <c r="F3045" s="1156"/>
      <c r="G3045" s="1157"/>
      <c r="H3045" s="1160"/>
      <c r="I3045" s="1160"/>
      <c r="J3045" s="1165"/>
      <c r="K3045" s="1166"/>
      <c r="L3045" s="1174" t="s">
        <v>57</v>
      </c>
      <c r="M3045" s="1175"/>
      <c r="N3045" s="1176" t="str">
        <f>Master!$E$6</f>
        <v>2021-22</v>
      </c>
      <c r="O3045" s="1177"/>
    </row>
    <row r="3046" spans="1:16" ht="33.75" customHeight="1">
      <c r="A3046" s="1138"/>
      <c r="B3046" s="417" t="s">
        <v>200</v>
      </c>
      <c r="C3046" s="1228" t="s">
        <v>22</v>
      </c>
      <c r="D3046" s="1229"/>
      <c r="E3046" s="1229"/>
      <c r="F3046" s="1230"/>
      <c r="G3046" s="438" t="s">
        <v>181</v>
      </c>
      <c r="H3046" s="1231">
        <f>VLOOKUP($A3040,'Class-9'!$B$9:$FL$108,4,0)</f>
        <v>0</v>
      </c>
      <c r="I3046" s="1231"/>
      <c r="J3046" s="1231"/>
      <c r="K3046" s="1231"/>
      <c r="L3046" s="1231"/>
      <c r="M3046" s="1231"/>
      <c r="N3046" s="1231"/>
      <c r="O3046" s="1232"/>
    </row>
    <row r="3047" spans="1:16" ht="33.75" customHeight="1">
      <c r="A3047" s="1138"/>
      <c r="B3047" s="417" t="s">
        <v>200</v>
      </c>
      <c r="C3047" s="1233" t="s">
        <v>24</v>
      </c>
      <c r="D3047" s="1234"/>
      <c r="E3047" s="1234"/>
      <c r="F3047" s="1235"/>
      <c r="G3047" s="439" t="s">
        <v>181</v>
      </c>
      <c r="H3047" s="1236">
        <f>VLOOKUP($A3040,'Class-9'!$B$9:$FL$108,7,0)</f>
        <v>0</v>
      </c>
      <c r="I3047" s="1236"/>
      <c r="J3047" s="1236"/>
      <c r="K3047" s="1236"/>
      <c r="L3047" s="1236"/>
      <c r="M3047" s="1236"/>
      <c r="N3047" s="1236"/>
      <c r="O3047" s="1237"/>
    </row>
    <row r="3048" spans="1:16" ht="33.75" customHeight="1">
      <c r="A3048" s="1138"/>
      <c r="B3048" s="417" t="s">
        <v>200</v>
      </c>
      <c r="C3048" s="1233" t="s">
        <v>25</v>
      </c>
      <c r="D3048" s="1234"/>
      <c r="E3048" s="1234"/>
      <c r="F3048" s="1235"/>
      <c r="G3048" s="439" t="s">
        <v>181</v>
      </c>
      <c r="H3048" s="1236">
        <f>VLOOKUP($A3040,'Class-9'!$B$9:$FL$108,8,0)</f>
        <v>0</v>
      </c>
      <c r="I3048" s="1236"/>
      <c r="J3048" s="1236"/>
      <c r="K3048" s="1236"/>
      <c r="L3048" s="1236"/>
      <c r="M3048" s="1236"/>
      <c r="N3048" s="1236"/>
      <c r="O3048" s="1237"/>
    </row>
    <row r="3049" spans="1:16" ht="33.75" customHeight="1">
      <c r="A3049" s="1138"/>
      <c r="B3049" s="417" t="s">
        <v>200</v>
      </c>
      <c r="C3049" s="1233" t="s">
        <v>58</v>
      </c>
      <c r="D3049" s="1234"/>
      <c r="E3049" s="1234"/>
      <c r="F3049" s="1235"/>
      <c r="G3049" s="439" t="s">
        <v>181</v>
      </c>
      <c r="H3049" s="1236">
        <f>VLOOKUP($A3040,'Class-9'!$B$9:$FL$108,9,0)</f>
        <v>0</v>
      </c>
      <c r="I3049" s="1236"/>
      <c r="J3049" s="1236"/>
      <c r="K3049" s="1236"/>
      <c r="L3049" s="1236"/>
      <c r="M3049" s="1236"/>
      <c r="N3049" s="1236"/>
      <c r="O3049" s="1237"/>
    </row>
    <row r="3050" spans="1:16" ht="33.75" customHeight="1">
      <c r="A3050" s="1138"/>
      <c r="B3050" s="417" t="s">
        <v>200</v>
      </c>
      <c r="C3050" s="1233" t="s">
        <v>59</v>
      </c>
      <c r="D3050" s="1234"/>
      <c r="E3050" s="1234"/>
      <c r="F3050" s="1235"/>
      <c r="G3050" s="439" t="s">
        <v>181</v>
      </c>
      <c r="H3050" s="1238" t="str">
        <f>CONCATENATE('Class-9'!$G$4,'Class-9'!$J$4)</f>
        <v>9(A)</v>
      </c>
      <c r="I3050" s="1236"/>
      <c r="J3050" s="1236"/>
      <c r="K3050" s="1236"/>
      <c r="L3050" s="1236"/>
      <c r="M3050" s="1236"/>
      <c r="N3050" s="1236"/>
      <c r="O3050" s="1237"/>
    </row>
    <row r="3051" spans="1:16" ht="33.75" customHeight="1" thickBot="1">
      <c r="A3051" s="1138"/>
      <c r="B3051" s="417" t="s">
        <v>200</v>
      </c>
      <c r="C3051" s="1239" t="s">
        <v>27</v>
      </c>
      <c r="D3051" s="1240"/>
      <c r="E3051" s="1240"/>
      <c r="F3051" s="1241"/>
      <c r="G3051" s="440" t="s">
        <v>181</v>
      </c>
      <c r="H3051" s="1242">
        <f>VLOOKUP($A3040,'Class-9'!$B$9:$FL$108,10,0)</f>
        <v>0</v>
      </c>
      <c r="I3051" s="1242"/>
      <c r="J3051" s="1242"/>
      <c r="K3051" s="1242"/>
      <c r="L3051" s="1242"/>
      <c r="M3051" s="1242"/>
      <c r="N3051" s="1242"/>
      <c r="O3051" s="1243"/>
    </row>
    <row r="3052" spans="1:16" ht="33.75" customHeight="1">
      <c r="A3052" s="1138"/>
      <c r="B3052" s="417" t="s">
        <v>200</v>
      </c>
      <c r="C3052" s="1244" t="s">
        <v>60</v>
      </c>
      <c r="D3052" s="1245"/>
      <c r="E3052" s="1248" t="s">
        <v>81</v>
      </c>
      <c r="F3052" s="1248" t="s">
        <v>82</v>
      </c>
      <c r="G3052" s="1250" t="s">
        <v>32</v>
      </c>
      <c r="H3052" s="1252" t="s">
        <v>61</v>
      </c>
      <c r="I3052" s="1252"/>
      <c r="J3052" s="1253"/>
      <c r="K3052" s="1254" t="s">
        <v>97</v>
      </c>
      <c r="L3052" s="1255"/>
      <c r="M3052" s="1256"/>
      <c r="N3052" s="1248" t="s">
        <v>88</v>
      </c>
      <c r="O3052" s="1218" t="s">
        <v>118</v>
      </c>
    </row>
    <row r="3053" spans="1:16" ht="33.75" customHeight="1">
      <c r="A3053" s="1138"/>
      <c r="B3053" s="417" t="s">
        <v>200</v>
      </c>
      <c r="C3053" s="1246"/>
      <c r="D3053" s="1247"/>
      <c r="E3053" s="1249"/>
      <c r="F3053" s="1249"/>
      <c r="G3053" s="1251"/>
      <c r="H3053" s="468" t="s">
        <v>31</v>
      </c>
      <c r="I3053" s="470" t="s">
        <v>194</v>
      </c>
      <c r="J3053" s="469" t="s">
        <v>32</v>
      </c>
      <c r="K3053" s="468" t="s">
        <v>31</v>
      </c>
      <c r="L3053" s="470" t="s">
        <v>194</v>
      </c>
      <c r="M3053" s="469" t="s">
        <v>32</v>
      </c>
      <c r="N3053" s="1249"/>
      <c r="O3053" s="1219"/>
    </row>
    <row r="3054" spans="1:16" ht="48" customHeight="1" thickBot="1">
      <c r="A3054" s="1138"/>
      <c r="B3054" s="417" t="s">
        <v>200</v>
      </c>
      <c r="C3054" s="1102" t="s">
        <v>62</v>
      </c>
      <c r="D3054" s="1103"/>
      <c r="E3054" s="441">
        <f>'Class-9'!$L$7</f>
        <v>10</v>
      </c>
      <c r="F3054" s="441">
        <f>'Class-9'!$M$7</f>
        <v>10</v>
      </c>
      <c r="G3054" s="442">
        <f>SUM(E3054:F3054)</f>
        <v>20</v>
      </c>
      <c r="H3054" s="441">
        <f>'Class-9'!$O$7</f>
        <v>24</v>
      </c>
      <c r="I3054" s="441">
        <f>'Class-9'!$P$7</f>
        <v>6</v>
      </c>
      <c r="J3054" s="442">
        <f>SUM(H3054:I3054)</f>
        <v>30</v>
      </c>
      <c r="K3054" s="441">
        <f>'Class-9'!$R$7</f>
        <v>40</v>
      </c>
      <c r="L3054" s="441">
        <f>'Class-9'!$S$7</f>
        <v>10</v>
      </c>
      <c r="M3054" s="442">
        <f>SUM(K3054:L3054)</f>
        <v>50</v>
      </c>
      <c r="N3054" s="441">
        <f>SUM(G3054,J3054,M3054)</f>
        <v>100</v>
      </c>
      <c r="O3054" s="1220"/>
    </row>
    <row r="3055" spans="1:16" ht="48" customHeight="1">
      <c r="A3055" s="1138"/>
      <c r="B3055" s="417" t="s">
        <v>200</v>
      </c>
      <c r="C3055" s="1104" t="str">
        <f>'Class-9'!$L$3</f>
        <v>HINDI</v>
      </c>
      <c r="D3055" s="1105"/>
      <c r="E3055" s="443">
        <f>IF($J3043="TC",0,IF($J3043="Nso",0,VLOOKUP($A3040,'Class-9'!$B$9:$FL$108,11,0)))</f>
        <v>0</v>
      </c>
      <c r="F3055" s="443">
        <f>IF($J3043="TC",0,IF($J3043="Nso",0,VLOOKUP($A3040,'Class-9'!$B$9:$FL$108,12,0)))</f>
        <v>0</v>
      </c>
      <c r="G3055" s="444">
        <f t="shared" ref="G3055:G3062" si="304">SUM(E3055:F3055)</f>
        <v>0</v>
      </c>
      <c r="H3055" s="443">
        <f>IF($J3043="TC",0,IF($J3043="Nso",0,VLOOKUP($A3040,'Class-9'!$B$9:$FL$108,14,0)))</f>
        <v>0</v>
      </c>
      <c r="I3055" s="443">
        <f>IF($J3043="TC",0,IF($J3043="Nso",0,VLOOKUP($A3040,'Class-9'!$B$9:$FL$108,15,0)))</f>
        <v>0</v>
      </c>
      <c r="J3055" s="444">
        <f t="shared" ref="J3055:J3062" si="305">SUM(H3055:I3055)</f>
        <v>0</v>
      </c>
      <c r="K3055" s="443">
        <f>IF($J3043="TC",0,IF($J3043="Nso",0,VLOOKUP($A3040,'Class-9'!$B$9:$FL$108,17,0)))</f>
        <v>0</v>
      </c>
      <c r="L3055" s="443">
        <f>IF($J3043="Nso",0,VLOOKUP($A3040,'Class-9'!$B$9:$FL$108,18,0))</f>
        <v>0</v>
      </c>
      <c r="M3055" s="444">
        <f t="shared" ref="M3055:M3062" si="306">SUM(K3055:L3055)</f>
        <v>0</v>
      </c>
      <c r="N3055" s="443">
        <f t="shared" ref="N3055:N3062" si="307">SUM(G3055,J3055,M3055)</f>
        <v>0</v>
      </c>
      <c r="O3055" s="457" t="str">
        <f>IF($J3043="TC",0,IF($J3043="Nso",0,VLOOKUP($A3040,'Class-9'!$B$9:$FL$108,24,0)))</f>
        <v/>
      </c>
    </row>
    <row r="3056" spans="1:16" ht="48" customHeight="1" thickBot="1">
      <c r="A3056" s="1138"/>
      <c r="B3056" s="417" t="s">
        <v>200</v>
      </c>
      <c r="C3056" s="1106" t="str">
        <f>'Class-9'!$Z$3</f>
        <v>ENGLISH</v>
      </c>
      <c r="D3056" s="1107"/>
      <c r="E3056" s="445">
        <f>IF($J3043="TC",0,IF($J3043="Nso",0,VLOOKUP($A3040,'Class-9'!$B$9:$FL$108,25,0)))</f>
        <v>0</v>
      </c>
      <c r="F3056" s="445">
        <f>IF($J3043="TC",0,IF($J3043="Nso",0,VLOOKUP($A3040,'Class-9'!$B$9:$FL$108,26,0)))</f>
        <v>0</v>
      </c>
      <c r="G3056" s="446">
        <f t="shared" si="304"/>
        <v>0</v>
      </c>
      <c r="H3056" s="447">
        <f>IF($J3043="TC",0,IF($J3043="Nso",0,VLOOKUP($A3040,'Class-9'!$B$9:$FL$108,28,0)))</f>
        <v>0</v>
      </c>
      <c r="I3056" s="445">
        <f>IF($J3043="TC",0,IF($J3043="Nso",0,VLOOKUP($A3040,'Class-9'!$B$9:$FL$108,29,0)))</f>
        <v>0</v>
      </c>
      <c r="J3056" s="446">
        <f t="shared" si="305"/>
        <v>0</v>
      </c>
      <c r="K3056" s="445">
        <f>IF($J3043="TC",0,IF($J3043="Nso",0,VLOOKUP($A3040,'Class-9'!$B$9:$FL$108,31,0)))</f>
        <v>0</v>
      </c>
      <c r="L3056" s="445">
        <f>IF($J3043="Nso",0,VLOOKUP($A3040,'Class-9'!$B$9:$FL$108,32,0))</f>
        <v>0</v>
      </c>
      <c r="M3056" s="446">
        <f t="shared" si="306"/>
        <v>0</v>
      </c>
      <c r="N3056" s="445">
        <f t="shared" si="307"/>
        <v>0</v>
      </c>
      <c r="O3056" s="458" t="str">
        <f>IF($J3043="TC",0,IF($J3043="Nso",0,VLOOKUP($A3040,'Class-9'!$B$9:$FL$108,38,0)))</f>
        <v/>
      </c>
    </row>
    <row r="3057" spans="1:15" ht="48" customHeight="1" thickBot="1">
      <c r="A3057" s="1138"/>
      <c r="B3057" s="417" t="s">
        <v>200</v>
      </c>
      <c r="C3057" s="1108" t="s">
        <v>62</v>
      </c>
      <c r="D3057" s="1109"/>
      <c r="E3057" s="448">
        <f>'Class-9'!$AN$7</f>
        <v>20</v>
      </c>
      <c r="F3057" s="448">
        <f>'Class-9'!$AO$7</f>
        <v>20</v>
      </c>
      <c r="G3057" s="449">
        <f t="shared" si="304"/>
        <v>40</v>
      </c>
      <c r="H3057" s="448">
        <f>'Class-9'!$AQ$7</f>
        <v>48</v>
      </c>
      <c r="I3057" s="448">
        <f>'Class-9'!$AR$7</f>
        <v>12</v>
      </c>
      <c r="J3057" s="449">
        <f t="shared" si="305"/>
        <v>60</v>
      </c>
      <c r="K3057" s="448">
        <f>'Class-9'!$AT$7</f>
        <v>80</v>
      </c>
      <c r="L3057" s="448">
        <f>'Class-9'!$AU$7</f>
        <v>20</v>
      </c>
      <c r="M3057" s="449">
        <f t="shared" si="306"/>
        <v>100</v>
      </c>
      <c r="N3057" s="448">
        <f t="shared" si="307"/>
        <v>200</v>
      </c>
      <c r="O3057" s="427" t="s">
        <v>201</v>
      </c>
    </row>
    <row r="3058" spans="1:15" ht="48" customHeight="1">
      <c r="A3058" s="1138"/>
      <c r="B3058" s="417" t="s">
        <v>200</v>
      </c>
      <c r="C3058" s="1110" t="str">
        <f>'Class-9'!$AN$3</f>
        <v>SANSKRIT-I</v>
      </c>
      <c r="D3058" s="1111"/>
      <c r="E3058" s="443">
        <f>IF($J3043="TC",0,IF($J3043="Nso",0,VLOOKUP($A3040,'Class-9'!$B$9:$FL$108,39,0)))</f>
        <v>0</v>
      </c>
      <c r="F3058" s="443">
        <f>IF($J3043="TC",0,IF($J3043="TC",0,IF($J3043="Nso",0,VLOOKUP($A3040,'Class-9'!$B$9:$FL$108,40,0))))</f>
        <v>0</v>
      </c>
      <c r="G3058" s="450">
        <f t="shared" si="304"/>
        <v>0</v>
      </c>
      <c r="H3058" s="451">
        <f>IF($J3043="TC",0,IF($J3043="Nso",0,VLOOKUP($A3040,'Class-9'!$B$9:$FL$108,42,0)))</f>
        <v>0</v>
      </c>
      <c r="I3058" s="443">
        <f>IF($J3043="TC",0,IF($J3043="Nso",0,VLOOKUP($A3040,'Class-9'!$B$9:$FL$108,43,0)))</f>
        <v>0</v>
      </c>
      <c r="J3058" s="450">
        <f t="shared" si="305"/>
        <v>0</v>
      </c>
      <c r="K3058" s="443">
        <f>IF($J3043="TC",0,IF($J3043="Nso",0,VLOOKUP($A3040,'Class-9'!$B$9:$FL$108,45,0)))</f>
        <v>0</v>
      </c>
      <c r="L3058" s="443">
        <f>IF($J3043="Nso",0,VLOOKUP($A3040,'Class-9'!$B$9:$FL$108,46,0))</f>
        <v>0</v>
      </c>
      <c r="M3058" s="450">
        <f t="shared" si="306"/>
        <v>0</v>
      </c>
      <c r="N3058" s="443">
        <f t="shared" si="307"/>
        <v>0</v>
      </c>
      <c r="O3058" s="457" t="str">
        <f>IF($J3043="TC",0,IF($J3043="Nso",0,VLOOKUP($A3040,'Class-9'!$B$9:$FL$108,52,0)))</f>
        <v/>
      </c>
    </row>
    <row r="3059" spans="1:15" ht="48" customHeight="1">
      <c r="A3059" s="1138"/>
      <c r="B3059" s="417" t="s">
        <v>200</v>
      </c>
      <c r="C3059" s="1112" t="str">
        <f>'Class-9'!$BB$3</f>
        <v>SANSKRIT-II</v>
      </c>
      <c r="D3059" s="1113"/>
      <c r="E3059" s="443">
        <f>IF($J3043="TC",0,IF($J3043="Nso",0,VLOOKUP($A3040,'Class-9'!$B$9:$FL$108,53,0)))</f>
        <v>0</v>
      </c>
      <c r="F3059" s="443">
        <f>IF($J3043="TC",0,IF($J3043="Nso",0,VLOOKUP($A3040,'Class-9'!$B$9:$FL$108,54,0)))</f>
        <v>0</v>
      </c>
      <c r="G3059" s="452">
        <f t="shared" si="304"/>
        <v>0</v>
      </c>
      <c r="H3059" s="453">
        <f>IF($J3043="TC",0,IF($J3043="Nso",0,VLOOKUP($A3040,'Class-9'!$B$9:$FL$108,56,0)))</f>
        <v>0</v>
      </c>
      <c r="I3059" s="443">
        <f>IF($J3043="TC",0,IF($J3043="Nso",0,VLOOKUP($A3040,'Class-9'!$B$9:$FL$108,57,0)))</f>
        <v>0</v>
      </c>
      <c r="J3059" s="452">
        <f t="shared" si="305"/>
        <v>0</v>
      </c>
      <c r="K3059" s="443">
        <f>IF($J3043="TC",0,IF($J3043="Nso",0,VLOOKUP($A3040,'Class-9'!$B$9:$FL$108,59,0)))</f>
        <v>0</v>
      </c>
      <c r="L3059" s="443">
        <f>IF($J3043="Nso",0,VLOOKUP($A3040,'Class-9'!$B$9:$FL$108,60,0))</f>
        <v>0</v>
      </c>
      <c r="M3059" s="452">
        <f t="shared" si="306"/>
        <v>0</v>
      </c>
      <c r="N3059" s="443">
        <f t="shared" si="307"/>
        <v>0</v>
      </c>
      <c r="O3059" s="457" t="str">
        <f>IF($J3043="TC",0,IF($J3043="Nso",0,VLOOKUP($A3040,'Class-9'!$B$9:$FL$108,66,0)))</f>
        <v/>
      </c>
    </row>
    <row r="3060" spans="1:15" ht="48" customHeight="1">
      <c r="A3060" s="1138"/>
      <c r="B3060" s="417" t="s">
        <v>200</v>
      </c>
      <c r="C3060" s="1112" t="str">
        <f>'Class-9'!$BP$3</f>
        <v>MATHEMATICS</v>
      </c>
      <c r="D3060" s="1113"/>
      <c r="E3060" s="443">
        <f>IF($J3043="TC",0,IF($J3043="Nso",0,VLOOKUP($A3040,'Class-9'!$B$9:$FL$108,67,0)))</f>
        <v>0</v>
      </c>
      <c r="F3060" s="443">
        <f>IF($J3043="TC",0,IF($J3043="Nso",0,VLOOKUP($A3040,'Class-9'!$B$9:$FL$108,68,0)))</f>
        <v>0</v>
      </c>
      <c r="G3060" s="452">
        <f t="shared" si="304"/>
        <v>0</v>
      </c>
      <c r="H3060" s="453">
        <f>IF($J3043="TC",0,IF($J3043="Nso",0,VLOOKUP($A3040,'Class-9'!$B$9:$FL$108,70,0)))</f>
        <v>0</v>
      </c>
      <c r="I3060" s="443">
        <f>IF($J3043="TC",0,IF($J3043="Nso",0,VLOOKUP($A3040,'Class-9'!$B$9:$FL$108,71,0)))</f>
        <v>0</v>
      </c>
      <c r="J3060" s="452">
        <f t="shared" si="305"/>
        <v>0</v>
      </c>
      <c r="K3060" s="443">
        <f>IF($J3043="TC",0,IF($J3043="Nso",0,VLOOKUP($A3040,'Class-9'!$B$9:$FL$108,73,0)))</f>
        <v>0</v>
      </c>
      <c r="L3060" s="443">
        <f>IF($J3043="Nso",0,VLOOKUP($A3040,'Class-9'!$B$9:$FL$108,74,0))</f>
        <v>0</v>
      </c>
      <c r="M3060" s="452">
        <f t="shared" si="306"/>
        <v>0</v>
      </c>
      <c r="N3060" s="443">
        <f t="shared" si="307"/>
        <v>0</v>
      </c>
      <c r="O3060" s="457" t="str">
        <f>IF($J3043="TC",0,IF($J3043="Nso",0,VLOOKUP($A3040,'Class-9'!$B$9:$FL$108,80,0)))</f>
        <v/>
      </c>
    </row>
    <row r="3061" spans="1:15" ht="48" customHeight="1">
      <c r="A3061" s="1138"/>
      <c r="B3061" s="417" t="s">
        <v>200</v>
      </c>
      <c r="C3061" s="1114" t="str">
        <f>'Class-9'!$CD$3</f>
        <v>SCIENCE</v>
      </c>
      <c r="D3061" s="1115"/>
      <c r="E3061" s="454">
        <f>IF($J3043="TC",0,IF($J3043="Nso",0,VLOOKUP($A3040,'Class-9'!$B$9:$FL$108,81,0)))</f>
        <v>0</v>
      </c>
      <c r="F3061" s="454">
        <f>IF($J3043="TC",0,IF($J3043="Nso",0,VLOOKUP($A3040,'Class-9'!$B$9:$FL$108,82,0)))</f>
        <v>0</v>
      </c>
      <c r="G3061" s="455">
        <f t="shared" si="304"/>
        <v>0</v>
      </c>
      <c r="H3061" s="456">
        <f>IF($J3043="TC",0,IF($J3043="Nso",0,VLOOKUP($A3040,'Class-9'!$B$9:$FL$108,84,0)))</f>
        <v>0</v>
      </c>
      <c r="I3061" s="454">
        <f>IF($J3043="TC",0,IF($J3043="Nso",0,VLOOKUP($A3040,'Class-9'!$B$9:$FL$108,85,0)))</f>
        <v>0</v>
      </c>
      <c r="J3061" s="455">
        <f t="shared" si="305"/>
        <v>0</v>
      </c>
      <c r="K3061" s="454">
        <f>IF($J3043="TC",0,IF($J3043="Nso",0,VLOOKUP($A3040,'Class-9'!$B$9:$FL$108,87,0)))</f>
        <v>0</v>
      </c>
      <c r="L3061" s="454">
        <f>IF($J3043="Nso",0,VLOOKUP($A3040,'Class-9'!$B$9:$FL$108,88,0))</f>
        <v>0</v>
      </c>
      <c r="M3061" s="455">
        <f t="shared" si="306"/>
        <v>0</v>
      </c>
      <c r="N3061" s="454">
        <f t="shared" si="307"/>
        <v>0</v>
      </c>
      <c r="O3061" s="459" t="str">
        <f>IF($J3043="TC",0,IF($J3043="Nso",0,VLOOKUP($A3040,'Class-9'!$B$9:$FL$108,94,0)))</f>
        <v/>
      </c>
    </row>
    <row r="3062" spans="1:15" ht="48" customHeight="1" thickBot="1">
      <c r="A3062" s="1138"/>
      <c r="B3062" s="417" t="s">
        <v>200</v>
      </c>
      <c r="C3062" s="1114" t="str">
        <f>'Class-9'!$CR$3</f>
        <v>SOCIAL SCIENCE</v>
      </c>
      <c r="D3062" s="1115"/>
      <c r="E3062" s="454">
        <f>IF($J3044="TC",0,IF($J3043="Nso",0,VLOOKUP($A3040,'Class-9'!$B$9:$FL$108,95,0)))</f>
        <v>0</v>
      </c>
      <c r="F3062" s="454">
        <f>IF($J3044="TC",0,IF($J3043="Nso",0,VLOOKUP($A3040,'Class-9'!$B$9:$FL$108,96,0)))</f>
        <v>0</v>
      </c>
      <c r="G3062" s="455">
        <f t="shared" si="304"/>
        <v>0</v>
      </c>
      <c r="H3062" s="456">
        <f>IF($J3044="TC",0,IF($J3043="Nso",0,VLOOKUP($A3040,'Class-9'!$B$9:$FL$108,98,0)))</f>
        <v>0</v>
      </c>
      <c r="I3062" s="454">
        <f>IF($J3044="TC",0,IF($J3043="Nso",0,VLOOKUP($A3040,'Class-9'!$B$9:$FL$108,99,0)))</f>
        <v>0</v>
      </c>
      <c r="J3062" s="455">
        <f t="shared" si="305"/>
        <v>0</v>
      </c>
      <c r="K3062" s="454">
        <f>IF($J3044="TC",0,IF($J3043="Nso",0,VLOOKUP($A3040,'Class-9'!$B$9:$FL$108,101,0)))</f>
        <v>0</v>
      </c>
      <c r="L3062" s="454">
        <f>IF($J3044="Nso",0,VLOOKUP($A3040,'Class-9'!$B$9:$FL$108,102,0))</f>
        <v>0</v>
      </c>
      <c r="M3062" s="455">
        <f t="shared" si="306"/>
        <v>0</v>
      </c>
      <c r="N3062" s="454">
        <f t="shared" si="307"/>
        <v>0</v>
      </c>
      <c r="O3062" s="459" t="str">
        <f>IF($J3044="TC",0,IF($J3043="Nso",0,VLOOKUP($A3040,'Class-9'!$B$9:$FL$108,108,0)))</f>
        <v/>
      </c>
    </row>
    <row r="3063" spans="1:15" ht="33.75" customHeight="1">
      <c r="A3063" s="1138"/>
      <c r="B3063" s="417" t="s">
        <v>200</v>
      </c>
      <c r="C3063" s="1116" t="s">
        <v>89</v>
      </c>
      <c r="D3063" s="1117"/>
      <c r="E3063" s="1118"/>
      <c r="F3063" s="1122" t="s">
        <v>90</v>
      </c>
      <c r="G3063" s="1123"/>
      <c r="H3063" s="1124" t="s">
        <v>91</v>
      </c>
      <c r="I3063" s="1125"/>
      <c r="J3063" s="1126" t="s">
        <v>47</v>
      </c>
      <c r="K3063" s="1127"/>
      <c r="L3063" s="415" t="s">
        <v>111</v>
      </c>
      <c r="M3063" s="1221" t="s">
        <v>45</v>
      </c>
      <c r="N3063" s="1222"/>
      <c r="O3063" s="416" t="s">
        <v>49</v>
      </c>
    </row>
    <row r="3064" spans="1:15" ht="33.75" customHeight="1" thickBot="1">
      <c r="A3064" s="1138"/>
      <c r="B3064" s="417" t="s">
        <v>200</v>
      </c>
      <c r="C3064" s="1119"/>
      <c r="D3064" s="1120"/>
      <c r="E3064" s="1121"/>
      <c r="F3064" s="1130">
        <f>IF($J3043="TC",0,IF($J3043="Nso",0,VLOOKUP($A3040,'Class-9'!$B$9:$FL$108,160,0)))</f>
        <v>0</v>
      </c>
      <c r="G3064" s="1131"/>
      <c r="H3064" s="1130">
        <f>IF($J3043="TC",0,IF($J3043="Nso",0,VLOOKUP($A3040,'Class-9'!$B$9:$FL$108,161,0)))</f>
        <v>0</v>
      </c>
      <c r="I3064" s="1131"/>
      <c r="J3064" s="1132">
        <f>IF($J3043="TC",0,IF($J3043="Nso",0,VLOOKUP($A3040,'Class-9'!$B$9:$FL$108,162,0)))</f>
        <v>0</v>
      </c>
      <c r="K3064" s="1133"/>
      <c r="L3064" s="259" t="str">
        <f>IF($J3043="TC",0,IF($J3043="Nso",0,VLOOKUP($A3040,'Class-9'!$B$9:$FL$108,163,0)))</f>
        <v/>
      </c>
      <c r="M3064" s="1223" t="str">
        <f>IF($J3043="TC","TC",IF($J3043="Nso","NSO",VLOOKUP($A3040,'Class-9'!$B$9:$FL$108,164,0)))</f>
        <v/>
      </c>
      <c r="N3064" s="1224"/>
      <c r="O3064" s="462" t="str">
        <f>IF($J3043="Nso",0,VLOOKUP($A3040,'Class-9'!$B$9:$FL$108,166,0))</f>
        <v/>
      </c>
    </row>
    <row r="3065" spans="1:15" ht="33.75" customHeight="1">
      <c r="A3065" s="1138"/>
      <c r="B3065" s="417" t="s">
        <v>200</v>
      </c>
      <c r="C3065" s="1061" t="s">
        <v>64</v>
      </c>
      <c r="D3065" s="1062"/>
      <c r="E3065" s="1062"/>
      <c r="F3065" s="1062"/>
      <c r="G3065" s="1062"/>
      <c r="H3065" s="1063"/>
      <c r="I3065" s="1064" t="s">
        <v>65</v>
      </c>
      <c r="J3065" s="1065"/>
      <c r="K3065" s="1065"/>
      <c r="L3065" s="460">
        <f>VLOOKUP($A3040,'Class-9'!$B$9:$FL$108,157,0)</f>
        <v>0</v>
      </c>
      <c r="M3065" s="1066" t="s">
        <v>121</v>
      </c>
      <c r="N3065" s="1067"/>
      <c r="O3065" s="1068"/>
    </row>
    <row r="3066" spans="1:15" ht="33.75" customHeight="1" thickBot="1">
      <c r="A3066" s="1138"/>
      <c r="B3066" s="417" t="s">
        <v>200</v>
      </c>
      <c r="C3066" s="1069" t="s">
        <v>60</v>
      </c>
      <c r="D3066" s="1070"/>
      <c r="E3066" s="1070"/>
      <c r="F3066" s="1071" t="s">
        <v>192</v>
      </c>
      <c r="G3066" s="1071"/>
      <c r="H3066" s="260" t="s">
        <v>53</v>
      </c>
      <c r="I3066" s="1072" t="s">
        <v>66</v>
      </c>
      <c r="J3066" s="1073"/>
      <c r="K3066" s="1073"/>
      <c r="L3066" s="461">
        <f>VLOOKUP($A3040,'Class-9'!$B$9:$FL$108,158,0)</f>
        <v>0</v>
      </c>
      <c r="M3066" s="1074" t="str">
        <f>IF($J3043="TC",0,IF($J3043="Nso",0,VLOOKUP($A3040,'Class-9'!$B$9:$FL$108,159,0)))</f>
        <v/>
      </c>
      <c r="N3066" s="1075"/>
      <c r="O3066" s="1076"/>
    </row>
    <row r="3067" spans="1:15" ht="33.75" customHeight="1">
      <c r="A3067" s="1138"/>
      <c r="B3067" s="417" t="s">
        <v>200</v>
      </c>
      <c r="C3067" s="1069"/>
      <c r="D3067" s="1070"/>
      <c r="E3067" s="1070"/>
      <c r="F3067" s="1071"/>
      <c r="G3067" s="1071"/>
      <c r="H3067" s="261" t="s">
        <v>119</v>
      </c>
      <c r="I3067" s="1077" t="s">
        <v>67</v>
      </c>
      <c r="J3067" s="1078"/>
      <c r="K3067" s="1078"/>
      <c r="L3067" s="1079">
        <f>IF($J3043="TC","Transferred",IF($J3043="Nso","NameSeparated",VLOOKUP($A3040,'Class-9'!$B$9:$FL$108,167,0)))</f>
        <v>0</v>
      </c>
      <c r="M3067" s="1079"/>
      <c r="N3067" s="1079"/>
      <c r="O3067" s="1080"/>
    </row>
    <row r="3068" spans="1:15" ht="33.75" customHeight="1">
      <c r="A3068" s="1138"/>
      <c r="B3068" s="417" t="s">
        <v>200</v>
      </c>
      <c r="C3068" s="1081" t="str">
        <f>'Class-9'!$DF$3</f>
        <v>Foundation Of Information Tech.</v>
      </c>
      <c r="D3068" s="1082"/>
      <c r="E3068" s="1083"/>
      <c r="F3068" s="1217" t="str">
        <f>IF($J3043="TC",0,IF($J3043="Nso",0,VLOOKUP($A3040,'Class-9'!$B$9:$GP$108,185,0)))</f>
        <v>0/200</v>
      </c>
      <c r="G3068" s="1217"/>
      <c r="H3068" s="463" t="str">
        <f>IF($J3043="TC",0,IF($J3043="Nso",0,VLOOKUP($A3040,'Class-9'!$B$9:$GP$108,120,0)))</f>
        <v/>
      </c>
      <c r="I3068" s="1085" t="s">
        <v>79</v>
      </c>
      <c r="J3068" s="1086"/>
      <c r="K3068" s="1086"/>
      <c r="L3068" s="1087">
        <f>'Class-9'!$T$2</f>
        <v>44676</v>
      </c>
      <c r="M3068" s="1088"/>
      <c r="N3068" s="1088"/>
      <c r="O3068" s="1089"/>
    </row>
    <row r="3069" spans="1:15" ht="33.75" customHeight="1">
      <c r="A3069" s="1138"/>
      <c r="B3069" s="417" t="s">
        <v>200</v>
      </c>
      <c r="C3069" s="1090" t="str">
        <f>'Class-9'!$DR$3</f>
        <v>Health &amp; Phy. Edu.</v>
      </c>
      <c r="D3069" s="1084"/>
      <c r="E3069" s="1084"/>
      <c r="F3069" s="1207" t="str">
        <f>IF($J3043="TC",0,IF($J3043="Nso",0,VLOOKUP($A3040,'Class-9'!$B$9:$GP$108,189,0)))</f>
        <v>0/200</v>
      </c>
      <c r="G3069" s="1208"/>
      <c r="H3069" s="463" t="str">
        <f>IF($J3043="TC",0,IF($J3043="Nso",0,VLOOKUP($A3040,'Class-9'!$B$9:$GP$108,132,0)))</f>
        <v/>
      </c>
      <c r="I3069" s="1091"/>
      <c r="J3069" s="1092"/>
      <c r="K3069" s="1092"/>
      <c r="L3069" s="1092"/>
      <c r="M3069" s="1092"/>
      <c r="N3069" s="1092"/>
      <c r="O3069" s="1093"/>
    </row>
    <row r="3070" spans="1:15" ht="33.75" customHeight="1">
      <c r="A3070" s="1138"/>
      <c r="B3070" s="417" t="s">
        <v>200</v>
      </c>
      <c r="C3070" s="1028" t="str">
        <f>'Class-9'!$ED$3</f>
        <v>S.U.P.W.</v>
      </c>
      <c r="D3070" s="1029"/>
      <c r="E3070" s="1029"/>
      <c r="F3070" s="1207" t="str">
        <f>IF($J3043="TC",0,IF($J3043="Nso",0,VLOOKUP($A3040,'Class-9'!$B$9:$GP$108,193,0)))</f>
        <v>0/100</v>
      </c>
      <c r="G3070" s="1208"/>
      <c r="H3070" s="463" t="str">
        <f>IF($J3043="TC",0,IF($J3043="Nso",0,VLOOKUP($A3040,'Class-9'!$B$9:$GP$108,138,0)))</f>
        <v/>
      </c>
      <c r="I3070" s="1094"/>
      <c r="J3070" s="1095"/>
      <c r="K3070" s="1095"/>
      <c r="L3070" s="1095"/>
      <c r="M3070" s="1095"/>
      <c r="N3070" s="1095"/>
      <c r="O3070" s="1096"/>
    </row>
    <row r="3071" spans="1:15" ht="33.75" customHeight="1">
      <c r="A3071" s="1138"/>
      <c r="B3071" s="417" t="s">
        <v>200</v>
      </c>
      <c r="C3071" s="1028" t="str">
        <f>'Class-9'!$EJ$3</f>
        <v>ART EDUCATION</v>
      </c>
      <c r="D3071" s="1029"/>
      <c r="E3071" s="1029"/>
      <c r="F3071" s="1207" t="str">
        <f>IF($J3042="TC",0,IF($J3042="Nso",0,VLOOKUP($A3040,'Class-9'!$B$9:$GP$108,197,0)))</f>
        <v>0/100</v>
      </c>
      <c r="G3071" s="1208"/>
      <c r="H3071" s="463" t="str">
        <f>IF($J3042="TC",0,IF($J3042="Nso",0,VLOOKUP($A3040,'Class-9'!$B$9:$GP$108,144,0)))</f>
        <v/>
      </c>
      <c r="I3071" s="1032" t="s">
        <v>92</v>
      </c>
      <c r="J3071" s="1033"/>
      <c r="K3071" s="1033"/>
      <c r="L3071" s="1033"/>
      <c r="M3071" s="1033"/>
      <c r="N3071" s="1033"/>
      <c r="O3071" s="1034"/>
    </row>
    <row r="3072" spans="1:15" ht="33.75" customHeight="1" thickBot="1">
      <c r="A3072" s="1138"/>
      <c r="B3072" s="417" t="s">
        <v>200</v>
      </c>
      <c r="C3072" s="1035" t="str">
        <f>'Class-9'!$EP$3</f>
        <v>H &amp; C RAJ</v>
      </c>
      <c r="D3072" s="1036"/>
      <c r="E3072" s="1036"/>
      <c r="F3072" s="1209" t="str">
        <f>IF($J3043="TC",0,IF($J3043="Nso",0,VLOOKUP($A3040,'Class-9'!$B$9:$GU$108,201,0)))</f>
        <v>0/200</v>
      </c>
      <c r="G3072" s="1210"/>
      <c r="H3072" s="464" t="str">
        <f>IF($J3043="TC",0,IF($J3043="Nso",0,VLOOKUP($A3040,'Class-9'!$B$9:$GU$108,156,0)))</f>
        <v/>
      </c>
      <c r="I3072" s="1032" t="s">
        <v>73</v>
      </c>
      <c r="J3072" s="1033"/>
      <c r="K3072" s="1033"/>
      <c r="L3072" s="1033"/>
      <c r="M3072" s="1033"/>
      <c r="N3072" s="1033"/>
      <c r="O3072" s="1034"/>
    </row>
    <row r="3073" spans="1:16" ht="33.75" customHeight="1">
      <c r="A3073" s="1138"/>
      <c r="B3073" s="417" t="s">
        <v>200</v>
      </c>
      <c r="C3073" s="1046" t="s">
        <v>204</v>
      </c>
      <c r="D3073" s="1047"/>
      <c r="E3073" s="1048"/>
      <c r="F3073" s="1211" t="s">
        <v>205</v>
      </c>
      <c r="G3073" s="1212"/>
      <c r="H3073" s="465" t="s">
        <v>34</v>
      </c>
      <c r="I3073" s="1039" t="s">
        <v>74</v>
      </c>
      <c r="J3073" s="1033"/>
      <c r="K3073" s="1033"/>
      <c r="L3073" s="1033"/>
      <c r="M3073" s="1033"/>
      <c r="N3073" s="1033"/>
      <c r="O3073" s="1034"/>
    </row>
    <row r="3074" spans="1:16" ht="33.75" customHeight="1">
      <c r="A3074" s="1138"/>
      <c r="B3074" s="417" t="s">
        <v>200</v>
      </c>
      <c r="C3074" s="1049"/>
      <c r="D3074" s="1050"/>
      <c r="E3074" s="1051"/>
      <c r="F3074" s="1213" t="s">
        <v>206</v>
      </c>
      <c r="G3074" s="1214"/>
      <c r="H3074" s="466" t="s">
        <v>203</v>
      </c>
      <c r="I3074" s="1040" t="s">
        <v>75</v>
      </c>
      <c r="J3074" s="1041"/>
      <c r="K3074" s="1041"/>
      <c r="L3074" s="1041"/>
      <c r="M3074" s="1041"/>
      <c r="N3074" s="1041"/>
      <c r="O3074" s="1042"/>
    </row>
    <row r="3075" spans="1:16" ht="33.75" customHeight="1">
      <c r="A3075" s="1138"/>
      <c r="B3075" s="417" t="s">
        <v>200</v>
      </c>
      <c r="C3075" s="1049"/>
      <c r="D3075" s="1050"/>
      <c r="E3075" s="1051"/>
      <c r="F3075" s="1213" t="s">
        <v>210</v>
      </c>
      <c r="G3075" s="1214"/>
      <c r="H3075" s="466" t="s">
        <v>68</v>
      </c>
      <c r="I3075" s="1043"/>
      <c r="J3075" s="1044"/>
      <c r="K3075" s="1044"/>
      <c r="L3075" s="1044"/>
      <c r="M3075" s="1044"/>
      <c r="N3075" s="1044"/>
      <c r="O3075" s="1045"/>
    </row>
    <row r="3076" spans="1:16" ht="33.75" customHeight="1">
      <c r="A3076" s="1138"/>
      <c r="B3076" s="417" t="s">
        <v>200</v>
      </c>
      <c r="C3076" s="1049"/>
      <c r="D3076" s="1050"/>
      <c r="E3076" s="1051"/>
      <c r="F3076" s="1213" t="s">
        <v>211</v>
      </c>
      <c r="G3076" s="1214"/>
      <c r="H3076" s="466" t="s">
        <v>69</v>
      </c>
      <c r="I3076" s="1043"/>
      <c r="J3076" s="1044"/>
      <c r="K3076" s="1044"/>
      <c r="L3076" s="1044"/>
      <c r="M3076" s="1044"/>
      <c r="N3076" s="1044"/>
      <c r="O3076" s="1045"/>
    </row>
    <row r="3077" spans="1:16" ht="33.75" customHeight="1">
      <c r="A3077" s="1138"/>
      <c r="B3077" s="417" t="s">
        <v>200</v>
      </c>
      <c r="C3077" s="1049"/>
      <c r="D3077" s="1050"/>
      <c r="E3077" s="1051"/>
      <c r="F3077" s="1213" t="s">
        <v>120</v>
      </c>
      <c r="G3077" s="1214"/>
      <c r="H3077" s="466" t="s">
        <v>71</v>
      </c>
      <c r="I3077" s="1022" t="s">
        <v>93</v>
      </c>
      <c r="J3077" s="1023"/>
      <c r="K3077" s="1023"/>
      <c r="L3077" s="1023"/>
      <c r="M3077" s="1023"/>
      <c r="N3077" s="1023"/>
      <c r="O3077" s="1024"/>
    </row>
    <row r="3078" spans="1:16" ht="33.75" customHeight="1" thickBot="1">
      <c r="A3078" s="1138"/>
      <c r="B3078" s="418" t="s">
        <v>200</v>
      </c>
      <c r="C3078" s="1052"/>
      <c r="D3078" s="1053"/>
      <c r="E3078" s="1054"/>
      <c r="F3078" s="1215" t="s">
        <v>208</v>
      </c>
      <c r="G3078" s="1216"/>
      <c r="H3078" s="467" t="s">
        <v>70</v>
      </c>
      <c r="I3078" s="1025"/>
      <c r="J3078" s="1026"/>
      <c r="K3078" s="1026"/>
      <c r="L3078" s="1026"/>
      <c r="M3078" s="1026"/>
      <c r="N3078" s="1026"/>
      <c r="O3078" s="1027"/>
    </row>
    <row r="3079" spans="1:16" ht="121.5" customHeight="1" thickTop="1">
      <c r="A3079" s="437" t="s">
        <v>191</v>
      </c>
    </row>
    <row r="3080" spans="1:16" ht="24.75" customHeight="1" thickBot="1">
      <c r="A3080" s="471">
        <f>A3040+1</f>
        <v>78</v>
      </c>
      <c r="B3080" s="1137" t="s">
        <v>56</v>
      </c>
      <c r="C3080" s="1137"/>
      <c r="D3080" s="1137"/>
      <c r="E3080" s="1137"/>
      <c r="F3080" s="1137"/>
      <c r="G3080" s="1137"/>
      <c r="H3080" s="1137"/>
      <c r="I3080" s="1137"/>
      <c r="J3080" s="1137"/>
      <c r="K3080" s="1137"/>
      <c r="L3080" s="1137"/>
      <c r="M3080" s="1137"/>
      <c r="N3080" s="1137"/>
      <c r="O3080" s="1137"/>
    </row>
    <row r="3081" spans="1:16" s="430" customFormat="1" ht="66" customHeight="1" thickTop="1">
      <c r="A3081" s="1138"/>
      <c r="B3081" s="1139"/>
      <c r="C3081" s="1140"/>
      <c r="D3081" s="1225" t="str">
        <f>Master!$E$8</f>
        <v>Govt. Sr. Secondary School Raimalwada</v>
      </c>
      <c r="E3081" s="1226"/>
      <c r="F3081" s="1226"/>
      <c r="G3081" s="1226"/>
      <c r="H3081" s="1226"/>
      <c r="I3081" s="1226"/>
      <c r="J3081" s="1226"/>
      <c r="K3081" s="1226"/>
      <c r="L3081" s="1226"/>
      <c r="M3081" s="1226"/>
      <c r="N3081" s="1226"/>
      <c r="O3081" s="1227"/>
    </row>
    <row r="3082" spans="1:16" ht="26.25" customHeight="1" thickBot="1">
      <c r="A3082" s="1138"/>
      <c r="B3082" s="1141"/>
      <c r="C3082" s="1142"/>
      <c r="D3082" s="1146" t="str">
        <f>Master!$E$11</f>
        <v>P.S.-Bapini (Jodhpur)</v>
      </c>
      <c r="E3082" s="1147"/>
      <c r="F3082" s="1147"/>
      <c r="G3082" s="1147"/>
      <c r="H3082" s="1147"/>
      <c r="I3082" s="1147"/>
      <c r="J3082" s="1147"/>
      <c r="K3082" s="1147"/>
      <c r="L3082" s="1147"/>
      <c r="M3082" s="1147"/>
      <c r="N3082" s="1147"/>
      <c r="O3082" s="1148"/>
    </row>
    <row r="3083" spans="1:16" ht="21.75" customHeight="1">
      <c r="A3083" s="1138"/>
      <c r="B3083" s="262"/>
      <c r="C3083" s="1149" t="s">
        <v>183</v>
      </c>
      <c r="D3083" s="1150"/>
      <c r="E3083" s="1150"/>
      <c r="F3083" s="1150"/>
      <c r="G3083" s="1151"/>
      <c r="H3083" s="1158" t="s">
        <v>156</v>
      </c>
      <c r="I3083" s="1158"/>
      <c r="J3083" s="1161">
        <f>VLOOKUP($A3080,'Class-9'!$B$9:$K$108,6)</f>
        <v>0</v>
      </c>
      <c r="K3083" s="1162"/>
      <c r="L3083" s="1167" t="s">
        <v>76</v>
      </c>
      <c r="M3083" s="1168"/>
      <c r="N3083" s="1169" t="str">
        <f>Master!$E$14</f>
        <v>08151106901</v>
      </c>
      <c r="O3083" s="1170"/>
    </row>
    <row r="3084" spans="1:16" ht="21.75" customHeight="1">
      <c r="A3084" s="1138"/>
      <c r="B3084" s="37"/>
      <c r="C3084" s="1152"/>
      <c r="D3084" s="1153"/>
      <c r="E3084" s="1153"/>
      <c r="F3084" s="1153"/>
      <c r="G3084" s="1154"/>
      <c r="H3084" s="1159"/>
      <c r="I3084" s="1159"/>
      <c r="J3084" s="1163"/>
      <c r="K3084" s="1164"/>
      <c r="L3084" s="1171" t="s">
        <v>72</v>
      </c>
      <c r="M3084" s="1172"/>
      <c r="N3084" s="1172"/>
      <c r="O3084" s="1173"/>
      <c r="P3084" s="104" t="s">
        <v>191</v>
      </c>
    </row>
    <row r="3085" spans="1:16" ht="21.75" customHeight="1" thickBot="1">
      <c r="A3085" s="1138"/>
      <c r="B3085" s="37"/>
      <c r="C3085" s="1155"/>
      <c r="D3085" s="1156"/>
      <c r="E3085" s="1156"/>
      <c r="F3085" s="1156"/>
      <c r="G3085" s="1157"/>
      <c r="H3085" s="1160"/>
      <c r="I3085" s="1160"/>
      <c r="J3085" s="1165"/>
      <c r="K3085" s="1166"/>
      <c r="L3085" s="1174" t="s">
        <v>57</v>
      </c>
      <c r="M3085" s="1175"/>
      <c r="N3085" s="1176" t="str">
        <f>Master!$E$6</f>
        <v>2021-22</v>
      </c>
      <c r="O3085" s="1177"/>
    </row>
    <row r="3086" spans="1:16" ht="33.75" customHeight="1">
      <c r="A3086" s="1138"/>
      <c r="B3086" s="417" t="s">
        <v>200</v>
      </c>
      <c r="C3086" s="1228" t="s">
        <v>22</v>
      </c>
      <c r="D3086" s="1229"/>
      <c r="E3086" s="1229"/>
      <c r="F3086" s="1230"/>
      <c r="G3086" s="438" t="s">
        <v>181</v>
      </c>
      <c r="H3086" s="1231">
        <f>VLOOKUP($A3080,'Class-9'!$B$9:$FL$108,4,0)</f>
        <v>0</v>
      </c>
      <c r="I3086" s="1231"/>
      <c r="J3086" s="1231"/>
      <c r="K3086" s="1231"/>
      <c r="L3086" s="1231"/>
      <c r="M3086" s="1231"/>
      <c r="N3086" s="1231"/>
      <c r="O3086" s="1232"/>
    </row>
    <row r="3087" spans="1:16" ht="33.75" customHeight="1">
      <c r="A3087" s="1138"/>
      <c r="B3087" s="417" t="s">
        <v>200</v>
      </c>
      <c r="C3087" s="1233" t="s">
        <v>24</v>
      </c>
      <c r="D3087" s="1234"/>
      <c r="E3087" s="1234"/>
      <c r="F3087" s="1235"/>
      <c r="G3087" s="439" t="s">
        <v>181</v>
      </c>
      <c r="H3087" s="1236">
        <f>VLOOKUP($A3080,'Class-9'!$B$9:$FL$108,7,0)</f>
        <v>0</v>
      </c>
      <c r="I3087" s="1236"/>
      <c r="J3087" s="1236"/>
      <c r="K3087" s="1236"/>
      <c r="L3087" s="1236"/>
      <c r="M3087" s="1236"/>
      <c r="N3087" s="1236"/>
      <c r="O3087" s="1237"/>
    </row>
    <row r="3088" spans="1:16" ht="33.75" customHeight="1">
      <c r="A3088" s="1138"/>
      <c r="B3088" s="417" t="s">
        <v>200</v>
      </c>
      <c r="C3088" s="1233" t="s">
        <v>25</v>
      </c>
      <c r="D3088" s="1234"/>
      <c r="E3088" s="1234"/>
      <c r="F3088" s="1235"/>
      <c r="G3088" s="439" t="s">
        <v>181</v>
      </c>
      <c r="H3088" s="1236">
        <f>VLOOKUP($A3080,'Class-9'!$B$9:$FL$108,8,0)</f>
        <v>0</v>
      </c>
      <c r="I3088" s="1236"/>
      <c r="J3088" s="1236"/>
      <c r="K3088" s="1236"/>
      <c r="L3088" s="1236"/>
      <c r="M3088" s="1236"/>
      <c r="N3088" s="1236"/>
      <c r="O3088" s="1237"/>
    </row>
    <row r="3089" spans="1:15" ht="33.75" customHeight="1">
      <c r="A3089" s="1138"/>
      <c r="B3089" s="417" t="s">
        <v>200</v>
      </c>
      <c r="C3089" s="1233" t="s">
        <v>58</v>
      </c>
      <c r="D3089" s="1234"/>
      <c r="E3089" s="1234"/>
      <c r="F3089" s="1235"/>
      <c r="G3089" s="439" t="s">
        <v>181</v>
      </c>
      <c r="H3089" s="1236">
        <f>VLOOKUP($A3080,'Class-9'!$B$9:$FL$108,9,0)</f>
        <v>0</v>
      </c>
      <c r="I3089" s="1236"/>
      <c r="J3089" s="1236"/>
      <c r="K3089" s="1236"/>
      <c r="L3089" s="1236"/>
      <c r="M3089" s="1236"/>
      <c r="N3089" s="1236"/>
      <c r="O3089" s="1237"/>
    </row>
    <row r="3090" spans="1:15" ht="33.75" customHeight="1">
      <c r="A3090" s="1138"/>
      <c r="B3090" s="417" t="s">
        <v>200</v>
      </c>
      <c r="C3090" s="1233" t="s">
        <v>59</v>
      </c>
      <c r="D3090" s="1234"/>
      <c r="E3090" s="1234"/>
      <c r="F3090" s="1235"/>
      <c r="G3090" s="439" t="s">
        <v>181</v>
      </c>
      <c r="H3090" s="1238" t="str">
        <f>CONCATENATE('Class-9'!$G$4,'Class-9'!$J$4)</f>
        <v>9(A)</v>
      </c>
      <c r="I3090" s="1236"/>
      <c r="J3090" s="1236"/>
      <c r="K3090" s="1236"/>
      <c r="L3090" s="1236"/>
      <c r="M3090" s="1236"/>
      <c r="N3090" s="1236"/>
      <c r="O3090" s="1237"/>
    </row>
    <row r="3091" spans="1:15" ht="33.75" customHeight="1" thickBot="1">
      <c r="A3091" s="1138"/>
      <c r="B3091" s="417" t="s">
        <v>200</v>
      </c>
      <c r="C3091" s="1239" t="s">
        <v>27</v>
      </c>
      <c r="D3091" s="1240"/>
      <c r="E3091" s="1240"/>
      <c r="F3091" s="1241"/>
      <c r="G3091" s="440" t="s">
        <v>181</v>
      </c>
      <c r="H3091" s="1242">
        <f>VLOOKUP($A3080,'Class-9'!$B$9:$FL$108,10,0)</f>
        <v>0</v>
      </c>
      <c r="I3091" s="1242"/>
      <c r="J3091" s="1242"/>
      <c r="K3091" s="1242"/>
      <c r="L3091" s="1242"/>
      <c r="M3091" s="1242"/>
      <c r="N3091" s="1242"/>
      <c r="O3091" s="1243"/>
    </row>
    <row r="3092" spans="1:15" ht="33.75" customHeight="1">
      <c r="A3092" s="1138"/>
      <c r="B3092" s="417" t="s">
        <v>200</v>
      </c>
      <c r="C3092" s="1244" t="s">
        <v>60</v>
      </c>
      <c r="D3092" s="1245"/>
      <c r="E3092" s="1248" t="s">
        <v>81</v>
      </c>
      <c r="F3092" s="1248" t="s">
        <v>82</v>
      </c>
      <c r="G3092" s="1250" t="s">
        <v>32</v>
      </c>
      <c r="H3092" s="1252" t="s">
        <v>61</v>
      </c>
      <c r="I3092" s="1252"/>
      <c r="J3092" s="1253"/>
      <c r="K3092" s="1254" t="s">
        <v>97</v>
      </c>
      <c r="L3092" s="1255"/>
      <c r="M3092" s="1256"/>
      <c r="N3092" s="1248" t="s">
        <v>88</v>
      </c>
      <c r="O3092" s="1218" t="s">
        <v>118</v>
      </c>
    </row>
    <row r="3093" spans="1:15" ht="33.75" customHeight="1">
      <c r="A3093" s="1138"/>
      <c r="B3093" s="417" t="s">
        <v>200</v>
      </c>
      <c r="C3093" s="1246"/>
      <c r="D3093" s="1247"/>
      <c r="E3093" s="1249"/>
      <c r="F3093" s="1249"/>
      <c r="G3093" s="1251"/>
      <c r="H3093" s="468" t="s">
        <v>31</v>
      </c>
      <c r="I3093" s="470" t="s">
        <v>194</v>
      </c>
      <c r="J3093" s="469" t="s">
        <v>32</v>
      </c>
      <c r="K3093" s="468" t="s">
        <v>31</v>
      </c>
      <c r="L3093" s="470" t="s">
        <v>194</v>
      </c>
      <c r="M3093" s="469" t="s">
        <v>32</v>
      </c>
      <c r="N3093" s="1249"/>
      <c r="O3093" s="1219"/>
    </row>
    <row r="3094" spans="1:15" ht="48" customHeight="1" thickBot="1">
      <c r="A3094" s="1138"/>
      <c r="B3094" s="417" t="s">
        <v>200</v>
      </c>
      <c r="C3094" s="1102" t="s">
        <v>62</v>
      </c>
      <c r="D3094" s="1103"/>
      <c r="E3094" s="441">
        <f>'Class-9'!$L$7</f>
        <v>10</v>
      </c>
      <c r="F3094" s="441">
        <f>'Class-9'!$M$7</f>
        <v>10</v>
      </c>
      <c r="G3094" s="442">
        <f>SUM(E3094:F3094)</f>
        <v>20</v>
      </c>
      <c r="H3094" s="441">
        <f>'Class-9'!$O$7</f>
        <v>24</v>
      </c>
      <c r="I3094" s="441">
        <f>'Class-9'!$P$7</f>
        <v>6</v>
      </c>
      <c r="J3094" s="442">
        <f>SUM(H3094:I3094)</f>
        <v>30</v>
      </c>
      <c r="K3094" s="441">
        <f>'Class-9'!$R$7</f>
        <v>40</v>
      </c>
      <c r="L3094" s="441">
        <f>'Class-9'!$S$7</f>
        <v>10</v>
      </c>
      <c r="M3094" s="442">
        <f>SUM(K3094:L3094)</f>
        <v>50</v>
      </c>
      <c r="N3094" s="441">
        <f>SUM(G3094,J3094,M3094)</f>
        <v>100</v>
      </c>
      <c r="O3094" s="1220"/>
    </row>
    <row r="3095" spans="1:15" ht="48" customHeight="1">
      <c r="A3095" s="1138"/>
      <c r="B3095" s="417" t="s">
        <v>200</v>
      </c>
      <c r="C3095" s="1104" t="str">
        <f>'Class-9'!$L$3</f>
        <v>HINDI</v>
      </c>
      <c r="D3095" s="1105"/>
      <c r="E3095" s="443">
        <f>IF($J3083="TC",0,IF($J3083="Nso",0,VLOOKUP($A3080,'Class-9'!$B$9:$FL$108,11,0)))</f>
        <v>0</v>
      </c>
      <c r="F3095" s="443">
        <f>IF($J3083="TC",0,IF($J3083="Nso",0,VLOOKUP($A3080,'Class-9'!$B$9:$FL$108,12,0)))</f>
        <v>0</v>
      </c>
      <c r="G3095" s="444">
        <f t="shared" ref="G3095:G3102" si="308">SUM(E3095:F3095)</f>
        <v>0</v>
      </c>
      <c r="H3095" s="443">
        <f>IF($J3083="TC",0,IF($J3083="Nso",0,VLOOKUP($A3080,'Class-9'!$B$9:$FL$108,14,0)))</f>
        <v>0</v>
      </c>
      <c r="I3095" s="443">
        <f>IF($J3083="TC",0,IF($J3083="Nso",0,VLOOKUP($A3080,'Class-9'!$B$9:$FL$108,15,0)))</f>
        <v>0</v>
      </c>
      <c r="J3095" s="444">
        <f t="shared" ref="J3095:J3102" si="309">SUM(H3095:I3095)</f>
        <v>0</v>
      </c>
      <c r="K3095" s="443">
        <f>IF($J3083="TC",0,IF($J3083="Nso",0,VLOOKUP($A3080,'Class-9'!$B$9:$FL$108,17,0)))</f>
        <v>0</v>
      </c>
      <c r="L3095" s="443">
        <f>IF($J3083="Nso",0,VLOOKUP($A3080,'Class-9'!$B$9:$FL$108,18,0))</f>
        <v>0</v>
      </c>
      <c r="M3095" s="444">
        <f t="shared" ref="M3095:M3102" si="310">SUM(K3095:L3095)</f>
        <v>0</v>
      </c>
      <c r="N3095" s="443">
        <f t="shared" ref="N3095:N3102" si="311">SUM(G3095,J3095,M3095)</f>
        <v>0</v>
      </c>
      <c r="O3095" s="457" t="str">
        <f>IF($J3083="TC",0,IF($J3083="Nso",0,VLOOKUP($A3080,'Class-9'!$B$9:$FL$108,24,0)))</f>
        <v/>
      </c>
    </row>
    <row r="3096" spans="1:15" ht="48" customHeight="1" thickBot="1">
      <c r="A3096" s="1138"/>
      <c r="B3096" s="417" t="s">
        <v>200</v>
      </c>
      <c r="C3096" s="1106" t="str">
        <f>'Class-9'!$Z$3</f>
        <v>ENGLISH</v>
      </c>
      <c r="D3096" s="1107"/>
      <c r="E3096" s="445">
        <f>IF($J3083="TC",0,IF($J3083="Nso",0,VLOOKUP($A3080,'Class-9'!$B$9:$FL$108,25,0)))</f>
        <v>0</v>
      </c>
      <c r="F3096" s="445">
        <f>IF($J3083="TC",0,IF($J3083="Nso",0,VLOOKUP($A3080,'Class-9'!$B$9:$FL$108,26,0)))</f>
        <v>0</v>
      </c>
      <c r="G3096" s="446">
        <f t="shared" si="308"/>
        <v>0</v>
      </c>
      <c r="H3096" s="447">
        <f>IF($J3083="TC",0,IF($J3083="Nso",0,VLOOKUP($A3080,'Class-9'!$B$9:$FL$108,28,0)))</f>
        <v>0</v>
      </c>
      <c r="I3096" s="445">
        <f>IF($J3083="TC",0,IF($J3083="Nso",0,VLOOKUP($A3080,'Class-9'!$B$9:$FL$108,29,0)))</f>
        <v>0</v>
      </c>
      <c r="J3096" s="446">
        <f t="shared" si="309"/>
        <v>0</v>
      </c>
      <c r="K3096" s="445">
        <f>IF($J3083="TC",0,IF($J3083="Nso",0,VLOOKUP($A3080,'Class-9'!$B$9:$FL$108,31,0)))</f>
        <v>0</v>
      </c>
      <c r="L3096" s="445">
        <f>IF($J3083="Nso",0,VLOOKUP($A3080,'Class-9'!$B$9:$FL$108,32,0))</f>
        <v>0</v>
      </c>
      <c r="M3096" s="446">
        <f t="shared" si="310"/>
        <v>0</v>
      </c>
      <c r="N3096" s="445">
        <f t="shared" si="311"/>
        <v>0</v>
      </c>
      <c r="O3096" s="458" t="str">
        <f>IF($J3083="TC",0,IF($J3083="Nso",0,VLOOKUP($A3080,'Class-9'!$B$9:$FL$108,38,0)))</f>
        <v/>
      </c>
    </row>
    <row r="3097" spans="1:15" ht="48" customHeight="1" thickBot="1">
      <c r="A3097" s="1138"/>
      <c r="B3097" s="417" t="s">
        <v>200</v>
      </c>
      <c r="C3097" s="1108" t="s">
        <v>62</v>
      </c>
      <c r="D3097" s="1109"/>
      <c r="E3097" s="448">
        <f>'Class-9'!$AN$7</f>
        <v>20</v>
      </c>
      <c r="F3097" s="448">
        <f>'Class-9'!$AO$7</f>
        <v>20</v>
      </c>
      <c r="G3097" s="449">
        <f t="shared" si="308"/>
        <v>40</v>
      </c>
      <c r="H3097" s="448">
        <f>'Class-9'!$AQ$7</f>
        <v>48</v>
      </c>
      <c r="I3097" s="448">
        <f>'Class-9'!$AR$7</f>
        <v>12</v>
      </c>
      <c r="J3097" s="449">
        <f t="shared" si="309"/>
        <v>60</v>
      </c>
      <c r="K3097" s="448">
        <f>'Class-9'!$AT$7</f>
        <v>80</v>
      </c>
      <c r="L3097" s="448">
        <f>'Class-9'!$AU$7</f>
        <v>20</v>
      </c>
      <c r="M3097" s="449">
        <f t="shared" si="310"/>
        <v>100</v>
      </c>
      <c r="N3097" s="448">
        <f t="shared" si="311"/>
        <v>200</v>
      </c>
      <c r="O3097" s="427" t="s">
        <v>201</v>
      </c>
    </row>
    <row r="3098" spans="1:15" ht="48" customHeight="1">
      <c r="A3098" s="1138"/>
      <c r="B3098" s="417" t="s">
        <v>200</v>
      </c>
      <c r="C3098" s="1110" t="str">
        <f>'Class-9'!$AN$3</f>
        <v>SANSKRIT-I</v>
      </c>
      <c r="D3098" s="1111"/>
      <c r="E3098" s="443">
        <f>IF($J3083="TC",0,IF($J3083="Nso",0,VLOOKUP($A3080,'Class-9'!$B$9:$FL$108,39,0)))</f>
        <v>0</v>
      </c>
      <c r="F3098" s="443">
        <f>IF($J3083="TC",0,IF($J3083="TC",0,IF($J3083="Nso",0,VLOOKUP($A3080,'Class-9'!$B$9:$FL$108,40,0))))</f>
        <v>0</v>
      </c>
      <c r="G3098" s="450">
        <f t="shared" si="308"/>
        <v>0</v>
      </c>
      <c r="H3098" s="451">
        <f>IF($J3083="TC",0,IF($J3083="Nso",0,VLOOKUP($A3080,'Class-9'!$B$9:$FL$108,42,0)))</f>
        <v>0</v>
      </c>
      <c r="I3098" s="443">
        <f>IF($J3083="TC",0,IF($J3083="Nso",0,VLOOKUP($A3080,'Class-9'!$B$9:$FL$108,43,0)))</f>
        <v>0</v>
      </c>
      <c r="J3098" s="450">
        <f t="shared" si="309"/>
        <v>0</v>
      </c>
      <c r="K3098" s="443">
        <f>IF($J3083="TC",0,IF($J3083="Nso",0,VLOOKUP($A3080,'Class-9'!$B$9:$FL$108,45,0)))</f>
        <v>0</v>
      </c>
      <c r="L3098" s="443">
        <f>IF($J3083="Nso",0,VLOOKUP($A3080,'Class-9'!$B$9:$FL$108,46,0))</f>
        <v>0</v>
      </c>
      <c r="M3098" s="450">
        <f t="shared" si="310"/>
        <v>0</v>
      </c>
      <c r="N3098" s="443">
        <f t="shared" si="311"/>
        <v>0</v>
      </c>
      <c r="O3098" s="457" t="str">
        <f>IF($J3083="TC",0,IF($J3083="Nso",0,VLOOKUP($A3080,'Class-9'!$B$9:$FL$108,52,0)))</f>
        <v/>
      </c>
    </row>
    <row r="3099" spans="1:15" ht="48" customHeight="1">
      <c r="A3099" s="1138"/>
      <c r="B3099" s="417" t="s">
        <v>200</v>
      </c>
      <c r="C3099" s="1112" t="str">
        <f>'Class-9'!$BB$3</f>
        <v>SANSKRIT-II</v>
      </c>
      <c r="D3099" s="1113"/>
      <c r="E3099" s="443">
        <f>IF($J3083="TC",0,IF($J3083="Nso",0,VLOOKUP($A3080,'Class-9'!$B$9:$FL$108,53,0)))</f>
        <v>0</v>
      </c>
      <c r="F3099" s="443">
        <f>IF($J3083="TC",0,IF($J3083="Nso",0,VLOOKUP($A3080,'Class-9'!$B$9:$FL$108,54,0)))</f>
        <v>0</v>
      </c>
      <c r="G3099" s="452">
        <f t="shared" si="308"/>
        <v>0</v>
      </c>
      <c r="H3099" s="453">
        <f>IF($J3083="TC",0,IF($J3083="Nso",0,VLOOKUP($A3080,'Class-9'!$B$9:$FL$108,56,0)))</f>
        <v>0</v>
      </c>
      <c r="I3099" s="443">
        <f>IF($J3083="TC",0,IF($J3083="Nso",0,VLOOKUP($A3080,'Class-9'!$B$9:$FL$108,57,0)))</f>
        <v>0</v>
      </c>
      <c r="J3099" s="452">
        <f t="shared" si="309"/>
        <v>0</v>
      </c>
      <c r="K3099" s="443">
        <f>IF($J3083="TC",0,IF($J3083="Nso",0,VLOOKUP($A3080,'Class-9'!$B$9:$FL$108,59,0)))</f>
        <v>0</v>
      </c>
      <c r="L3099" s="443">
        <f>IF($J3083="Nso",0,VLOOKUP($A3080,'Class-9'!$B$9:$FL$108,60,0))</f>
        <v>0</v>
      </c>
      <c r="M3099" s="452">
        <f t="shared" si="310"/>
        <v>0</v>
      </c>
      <c r="N3099" s="443">
        <f t="shared" si="311"/>
        <v>0</v>
      </c>
      <c r="O3099" s="457" t="str">
        <f>IF($J3083="TC",0,IF($J3083="Nso",0,VLOOKUP($A3080,'Class-9'!$B$9:$FL$108,66,0)))</f>
        <v/>
      </c>
    </row>
    <row r="3100" spans="1:15" ht="48" customHeight="1">
      <c r="A3100" s="1138"/>
      <c r="B3100" s="417" t="s">
        <v>200</v>
      </c>
      <c r="C3100" s="1112" t="str">
        <f>'Class-9'!$BP$3</f>
        <v>MATHEMATICS</v>
      </c>
      <c r="D3100" s="1113"/>
      <c r="E3100" s="443">
        <f>IF($J3083="TC",0,IF($J3083="Nso",0,VLOOKUP($A3080,'Class-9'!$B$9:$FL$108,67,0)))</f>
        <v>0</v>
      </c>
      <c r="F3100" s="443">
        <f>IF($J3083="TC",0,IF($J3083="Nso",0,VLOOKUP($A3080,'Class-9'!$B$9:$FL$108,68,0)))</f>
        <v>0</v>
      </c>
      <c r="G3100" s="452">
        <f t="shared" si="308"/>
        <v>0</v>
      </c>
      <c r="H3100" s="453">
        <f>IF($J3083="TC",0,IF($J3083="Nso",0,VLOOKUP($A3080,'Class-9'!$B$9:$FL$108,70,0)))</f>
        <v>0</v>
      </c>
      <c r="I3100" s="443">
        <f>IF($J3083="TC",0,IF($J3083="Nso",0,VLOOKUP($A3080,'Class-9'!$B$9:$FL$108,71,0)))</f>
        <v>0</v>
      </c>
      <c r="J3100" s="452">
        <f t="shared" si="309"/>
        <v>0</v>
      </c>
      <c r="K3100" s="443">
        <f>IF($J3083="TC",0,IF($J3083="Nso",0,VLOOKUP($A3080,'Class-9'!$B$9:$FL$108,73,0)))</f>
        <v>0</v>
      </c>
      <c r="L3100" s="443">
        <f>IF($J3083="Nso",0,VLOOKUP($A3080,'Class-9'!$B$9:$FL$108,74,0))</f>
        <v>0</v>
      </c>
      <c r="M3100" s="452">
        <f t="shared" si="310"/>
        <v>0</v>
      </c>
      <c r="N3100" s="443">
        <f t="shared" si="311"/>
        <v>0</v>
      </c>
      <c r="O3100" s="457" t="str">
        <f>IF($J3083="TC",0,IF($J3083="Nso",0,VLOOKUP($A3080,'Class-9'!$B$9:$FL$108,80,0)))</f>
        <v/>
      </c>
    </row>
    <row r="3101" spans="1:15" ht="48" customHeight="1">
      <c r="A3101" s="1138"/>
      <c r="B3101" s="417" t="s">
        <v>200</v>
      </c>
      <c r="C3101" s="1114" t="str">
        <f>'Class-9'!$CD$3</f>
        <v>SCIENCE</v>
      </c>
      <c r="D3101" s="1115"/>
      <c r="E3101" s="454">
        <f>IF($J3083="TC",0,IF($J3083="Nso",0,VLOOKUP($A3080,'Class-9'!$B$9:$FL$108,81,0)))</f>
        <v>0</v>
      </c>
      <c r="F3101" s="454">
        <f>IF($J3083="TC",0,IF($J3083="Nso",0,VLOOKUP($A3080,'Class-9'!$B$9:$FL$108,82,0)))</f>
        <v>0</v>
      </c>
      <c r="G3101" s="455">
        <f t="shared" si="308"/>
        <v>0</v>
      </c>
      <c r="H3101" s="456">
        <f>IF($J3083="TC",0,IF($J3083="Nso",0,VLOOKUP($A3080,'Class-9'!$B$9:$FL$108,84,0)))</f>
        <v>0</v>
      </c>
      <c r="I3101" s="454">
        <f>IF($J3083="TC",0,IF($J3083="Nso",0,VLOOKUP($A3080,'Class-9'!$B$9:$FL$108,85,0)))</f>
        <v>0</v>
      </c>
      <c r="J3101" s="455">
        <f t="shared" si="309"/>
        <v>0</v>
      </c>
      <c r="K3101" s="454">
        <f>IF($J3083="TC",0,IF($J3083="Nso",0,VLOOKUP($A3080,'Class-9'!$B$9:$FL$108,87,0)))</f>
        <v>0</v>
      </c>
      <c r="L3101" s="454">
        <f>IF($J3083="Nso",0,VLOOKUP($A3080,'Class-9'!$B$9:$FL$108,88,0))</f>
        <v>0</v>
      </c>
      <c r="M3101" s="455">
        <f t="shared" si="310"/>
        <v>0</v>
      </c>
      <c r="N3101" s="454">
        <f t="shared" si="311"/>
        <v>0</v>
      </c>
      <c r="O3101" s="459" t="str">
        <f>IF($J3083="TC",0,IF($J3083="Nso",0,VLOOKUP($A3080,'Class-9'!$B$9:$FL$108,94,0)))</f>
        <v/>
      </c>
    </row>
    <row r="3102" spans="1:15" ht="48" customHeight="1" thickBot="1">
      <c r="A3102" s="1138"/>
      <c r="B3102" s="417" t="s">
        <v>200</v>
      </c>
      <c r="C3102" s="1114" t="str">
        <f>'Class-9'!$CR$3</f>
        <v>SOCIAL SCIENCE</v>
      </c>
      <c r="D3102" s="1115"/>
      <c r="E3102" s="454">
        <f>IF($J3084="TC",0,IF($J3083="Nso",0,VLOOKUP($A3080,'Class-9'!$B$9:$FL$108,95,0)))</f>
        <v>0</v>
      </c>
      <c r="F3102" s="454">
        <f>IF($J3084="TC",0,IF($J3083="Nso",0,VLOOKUP($A3080,'Class-9'!$B$9:$FL$108,96,0)))</f>
        <v>0</v>
      </c>
      <c r="G3102" s="455">
        <f t="shared" si="308"/>
        <v>0</v>
      </c>
      <c r="H3102" s="456">
        <f>IF($J3084="TC",0,IF($J3083="Nso",0,VLOOKUP($A3080,'Class-9'!$B$9:$FL$108,98,0)))</f>
        <v>0</v>
      </c>
      <c r="I3102" s="454">
        <f>IF($J3084="TC",0,IF($J3083="Nso",0,VLOOKUP($A3080,'Class-9'!$B$9:$FL$108,99,0)))</f>
        <v>0</v>
      </c>
      <c r="J3102" s="455">
        <f t="shared" si="309"/>
        <v>0</v>
      </c>
      <c r="K3102" s="454">
        <f>IF($J3084="TC",0,IF($J3083="Nso",0,VLOOKUP($A3080,'Class-9'!$B$9:$FL$108,101,0)))</f>
        <v>0</v>
      </c>
      <c r="L3102" s="454">
        <f>IF($J3084="Nso",0,VLOOKUP($A3080,'Class-9'!$B$9:$FL$108,102,0))</f>
        <v>0</v>
      </c>
      <c r="M3102" s="455">
        <f t="shared" si="310"/>
        <v>0</v>
      </c>
      <c r="N3102" s="454">
        <f t="shared" si="311"/>
        <v>0</v>
      </c>
      <c r="O3102" s="459" t="str">
        <f>IF($J3084="TC",0,IF($J3083="Nso",0,VLOOKUP($A3080,'Class-9'!$B$9:$FL$108,108,0)))</f>
        <v/>
      </c>
    </row>
    <row r="3103" spans="1:15" ht="33.75" customHeight="1">
      <c r="A3103" s="1138"/>
      <c r="B3103" s="417" t="s">
        <v>200</v>
      </c>
      <c r="C3103" s="1116" t="s">
        <v>89</v>
      </c>
      <c r="D3103" s="1117"/>
      <c r="E3103" s="1118"/>
      <c r="F3103" s="1122" t="s">
        <v>90</v>
      </c>
      <c r="G3103" s="1123"/>
      <c r="H3103" s="1124" t="s">
        <v>91</v>
      </c>
      <c r="I3103" s="1125"/>
      <c r="J3103" s="1126" t="s">
        <v>47</v>
      </c>
      <c r="K3103" s="1127"/>
      <c r="L3103" s="415" t="s">
        <v>111</v>
      </c>
      <c r="M3103" s="1221" t="s">
        <v>45</v>
      </c>
      <c r="N3103" s="1222"/>
      <c r="O3103" s="416" t="s">
        <v>49</v>
      </c>
    </row>
    <row r="3104" spans="1:15" ht="33.75" customHeight="1" thickBot="1">
      <c r="A3104" s="1138"/>
      <c r="B3104" s="417" t="s">
        <v>200</v>
      </c>
      <c r="C3104" s="1119"/>
      <c r="D3104" s="1120"/>
      <c r="E3104" s="1121"/>
      <c r="F3104" s="1130">
        <f>IF($J3083="TC",0,IF($J3083="Nso",0,VLOOKUP($A3080,'Class-9'!$B$9:$FL$108,160,0)))</f>
        <v>0</v>
      </c>
      <c r="G3104" s="1131"/>
      <c r="H3104" s="1130">
        <f>IF($J3083="TC",0,IF($J3083="Nso",0,VLOOKUP($A3080,'Class-9'!$B$9:$FL$108,161,0)))</f>
        <v>0</v>
      </c>
      <c r="I3104" s="1131"/>
      <c r="J3104" s="1132">
        <f>IF($J3083="TC",0,IF($J3083="Nso",0,VLOOKUP($A3080,'Class-9'!$B$9:$FL$108,162,0)))</f>
        <v>0</v>
      </c>
      <c r="K3104" s="1133"/>
      <c r="L3104" s="259" t="str">
        <f>IF($J3083="TC",0,IF($J3083="Nso",0,VLOOKUP($A3080,'Class-9'!$B$9:$FL$108,163,0)))</f>
        <v/>
      </c>
      <c r="M3104" s="1223" t="str">
        <f>IF($J3083="TC","TC",IF($J3083="Nso","NSO",VLOOKUP($A3080,'Class-9'!$B$9:$FL$108,164,0)))</f>
        <v/>
      </c>
      <c r="N3104" s="1224"/>
      <c r="O3104" s="462" t="str">
        <f>IF($J3083="Nso",0,VLOOKUP($A3080,'Class-9'!$B$9:$FL$108,166,0))</f>
        <v/>
      </c>
    </row>
    <row r="3105" spans="1:15" ht="33.75" customHeight="1">
      <c r="A3105" s="1138"/>
      <c r="B3105" s="417" t="s">
        <v>200</v>
      </c>
      <c r="C3105" s="1061" t="s">
        <v>64</v>
      </c>
      <c r="D3105" s="1062"/>
      <c r="E3105" s="1062"/>
      <c r="F3105" s="1062"/>
      <c r="G3105" s="1062"/>
      <c r="H3105" s="1063"/>
      <c r="I3105" s="1064" t="s">
        <v>65</v>
      </c>
      <c r="J3105" s="1065"/>
      <c r="K3105" s="1065"/>
      <c r="L3105" s="460">
        <f>VLOOKUP($A3080,'Class-9'!$B$9:$FL$108,157,0)</f>
        <v>0</v>
      </c>
      <c r="M3105" s="1066" t="s">
        <v>121</v>
      </c>
      <c r="N3105" s="1067"/>
      <c r="O3105" s="1068"/>
    </row>
    <row r="3106" spans="1:15" ht="33.75" customHeight="1" thickBot="1">
      <c r="A3106" s="1138"/>
      <c r="B3106" s="417" t="s">
        <v>200</v>
      </c>
      <c r="C3106" s="1069" t="s">
        <v>60</v>
      </c>
      <c r="D3106" s="1070"/>
      <c r="E3106" s="1070"/>
      <c r="F3106" s="1071" t="s">
        <v>192</v>
      </c>
      <c r="G3106" s="1071"/>
      <c r="H3106" s="260" t="s">
        <v>53</v>
      </c>
      <c r="I3106" s="1072" t="s">
        <v>66</v>
      </c>
      <c r="J3106" s="1073"/>
      <c r="K3106" s="1073"/>
      <c r="L3106" s="461">
        <f>VLOOKUP($A3080,'Class-9'!$B$9:$FL$108,158,0)</f>
        <v>0</v>
      </c>
      <c r="M3106" s="1074" t="str">
        <f>IF($J3083="TC",0,IF($J3083="Nso",0,VLOOKUP($A3080,'Class-9'!$B$9:$FL$108,159,0)))</f>
        <v/>
      </c>
      <c r="N3106" s="1075"/>
      <c r="O3106" s="1076"/>
    </row>
    <row r="3107" spans="1:15" ht="33.75" customHeight="1">
      <c r="A3107" s="1138"/>
      <c r="B3107" s="417" t="s">
        <v>200</v>
      </c>
      <c r="C3107" s="1069"/>
      <c r="D3107" s="1070"/>
      <c r="E3107" s="1070"/>
      <c r="F3107" s="1071"/>
      <c r="G3107" s="1071"/>
      <c r="H3107" s="261" t="s">
        <v>119</v>
      </c>
      <c r="I3107" s="1077" t="s">
        <v>67</v>
      </c>
      <c r="J3107" s="1078"/>
      <c r="K3107" s="1078"/>
      <c r="L3107" s="1079">
        <f>IF($J3083="TC","Transferred",IF($J3083="Nso","NameSeparated",VLOOKUP($A3080,'Class-9'!$B$9:$FL$108,167,0)))</f>
        <v>0</v>
      </c>
      <c r="M3107" s="1079"/>
      <c r="N3107" s="1079"/>
      <c r="O3107" s="1080"/>
    </row>
    <row r="3108" spans="1:15" ht="33.75" customHeight="1">
      <c r="A3108" s="1138"/>
      <c r="B3108" s="417" t="s">
        <v>200</v>
      </c>
      <c r="C3108" s="1081" t="str">
        <f>'Class-9'!$DF$3</f>
        <v>Foundation Of Information Tech.</v>
      </c>
      <c r="D3108" s="1082"/>
      <c r="E3108" s="1083"/>
      <c r="F3108" s="1217" t="str">
        <f>IF($J3083="TC",0,IF($J3083="Nso",0,VLOOKUP($A3080,'Class-9'!$B$9:$GP$108,185,0)))</f>
        <v>0/200</v>
      </c>
      <c r="G3108" s="1217"/>
      <c r="H3108" s="463" t="str">
        <f>IF($J3083="TC",0,IF($J3083="Nso",0,VLOOKUP($A3080,'Class-9'!$B$9:$GP$108,120,0)))</f>
        <v/>
      </c>
      <c r="I3108" s="1085" t="s">
        <v>79</v>
      </c>
      <c r="J3108" s="1086"/>
      <c r="K3108" s="1086"/>
      <c r="L3108" s="1087">
        <f>'Class-9'!$T$2</f>
        <v>44676</v>
      </c>
      <c r="M3108" s="1088"/>
      <c r="N3108" s="1088"/>
      <c r="O3108" s="1089"/>
    </row>
    <row r="3109" spans="1:15" ht="33.75" customHeight="1">
      <c r="A3109" s="1138"/>
      <c r="B3109" s="417" t="s">
        <v>200</v>
      </c>
      <c r="C3109" s="1090" t="str">
        <f>'Class-9'!$DR$3</f>
        <v>Health &amp; Phy. Edu.</v>
      </c>
      <c r="D3109" s="1084"/>
      <c r="E3109" s="1084"/>
      <c r="F3109" s="1207" t="str">
        <f>IF($J3083="TC",0,IF($J3083="Nso",0,VLOOKUP($A3080,'Class-9'!$B$9:$GP$108,189,0)))</f>
        <v>0/200</v>
      </c>
      <c r="G3109" s="1208"/>
      <c r="H3109" s="463" t="str">
        <f>IF($J3083="TC",0,IF($J3083="Nso",0,VLOOKUP($A3080,'Class-9'!$B$9:$GP$108,132,0)))</f>
        <v/>
      </c>
      <c r="I3109" s="1091"/>
      <c r="J3109" s="1092"/>
      <c r="K3109" s="1092"/>
      <c r="L3109" s="1092"/>
      <c r="M3109" s="1092"/>
      <c r="N3109" s="1092"/>
      <c r="O3109" s="1093"/>
    </row>
    <row r="3110" spans="1:15" ht="33.75" customHeight="1">
      <c r="A3110" s="1138"/>
      <c r="B3110" s="417" t="s">
        <v>200</v>
      </c>
      <c r="C3110" s="1028" t="str">
        <f>'Class-9'!$ED$3</f>
        <v>S.U.P.W.</v>
      </c>
      <c r="D3110" s="1029"/>
      <c r="E3110" s="1029"/>
      <c r="F3110" s="1207" t="str">
        <f>IF($J3083="TC",0,IF($J3083="Nso",0,VLOOKUP($A3080,'Class-9'!$B$9:$GP$108,193,0)))</f>
        <v>0/100</v>
      </c>
      <c r="G3110" s="1208"/>
      <c r="H3110" s="463" t="str">
        <f>IF($J3083="TC",0,IF($J3083="Nso",0,VLOOKUP($A3080,'Class-9'!$B$9:$GP$108,138,0)))</f>
        <v/>
      </c>
      <c r="I3110" s="1094"/>
      <c r="J3110" s="1095"/>
      <c r="K3110" s="1095"/>
      <c r="L3110" s="1095"/>
      <c r="M3110" s="1095"/>
      <c r="N3110" s="1095"/>
      <c r="O3110" s="1096"/>
    </row>
    <row r="3111" spans="1:15" ht="33.75" customHeight="1">
      <c r="A3111" s="1138"/>
      <c r="B3111" s="417" t="s">
        <v>200</v>
      </c>
      <c r="C3111" s="1028" t="str">
        <f>'Class-9'!$EJ$3</f>
        <v>ART EDUCATION</v>
      </c>
      <c r="D3111" s="1029"/>
      <c r="E3111" s="1029"/>
      <c r="F3111" s="1207" t="str">
        <f>IF($J3082="TC",0,IF($J3082="Nso",0,VLOOKUP($A3080,'Class-9'!$B$9:$GP$108,197,0)))</f>
        <v>0/100</v>
      </c>
      <c r="G3111" s="1208"/>
      <c r="H3111" s="463" t="str">
        <f>IF($J3082="TC",0,IF($J3082="Nso",0,VLOOKUP($A3080,'Class-9'!$B$9:$GP$108,144,0)))</f>
        <v/>
      </c>
      <c r="I3111" s="1032" t="s">
        <v>92</v>
      </c>
      <c r="J3111" s="1033"/>
      <c r="K3111" s="1033"/>
      <c r="L3111" s="1033"/>
      <c r="M3111" s="1033"/>
      <c r="N3111" s="1033"/>
      <c r="O3111" s="1034"/>
    </row>
    <row r="3112" spans="1:15" ht="33.75" customHeight="1" thickBot="1">
      <c r="A3112" s="1138"/>
      <c r="B3112" s="417" t="s">
        <v>200</v>
      </c>
      <c r="C3112" s="1035" t="str">
        <f>'Class-9'!$EP$3</f>
        <v>H &amp; C RAJ</v>
      </c>
      <c r="D3112" s="1036"/>
      <c r="E3112" s="1036"/>
      <c r="F3112" s="1209" t="str">
        <f>IF($J3083="TC",0,IF($J3083="Nso",0,VLOOKUP($A3080,'Class-9'!$B$9:$GU$108,201,0)))</f>
        <v>0/200</v>
      </c>
      <c r="G3112" s="1210"/>
      <c r="H3112" s="464" t="str">
        <f>IF($J3083="TC",0,IF($J3083="Nso",0,VLOOKUP($A3080,'Class-9'!$B$9:$GU$108,156,0)))</f>
        <v/>
      </c>
      <c r="I3112" s="1032" t="s">
        <v>73</v>
      </c>
      <c r="J3112" s="1033"/>
      <c r="K3112" s="1033"/>
      <c r="L3112" s="1033"/>
      <c r="M3112" s="1033"/>
      <c r="N3112" s="1033"/>
      <c r="O3112" s="1034"/>
    </row>
    <row r="3113" spans="1:15" ht="33.75" customHeight="1">
      <c r="A3113" s="1138"/>
      <c r="B3113" s="417" t="s">
        <v>200</v>
      </c>
      <c r="C3113" s="1046" t="s">
        <v>204</v>
      </c>
      <c r="D3113" s="1047"/>
      <c r="E3113" s="1048"/>
      <c r="F3113" s="1211" t="s">
        <v>205</v>
      </c>
      <c r="G3113" s="1212"/>
      <c r="H3113" s="465" t="s">
        <v>34</v>
      </c>
      <c r="I3113" s="1039" t="s">
        <v>74</v>
      </c>
      <c r="J3113" s="1033"/>
      <c r="K3113" s="1033"/>
      <c r="L3113" s="1033"/>
      <c r="M3113" s="1033"/>
      <c r="N3113" s="1033"/>
      <c r="O3113" s="1034"/>
    </row>
    <row r="3114" spans="1:15" ht="33.75" customHeight="1">
      <c r="A3114" s="1138"/>
      <c r="B3114" s="417" t="s">
        <v>200</v>
      </c>
      <c r="C3114" s="1049"/>
      <c r="D3114" s="1050"/>
      <c r="E3114" s="1051"/>
      <c r="F3114" s="1213" t="s">
        <v>206</v>
      </c>
      <c r="G3114" s="1214"/>
      <c r="H3114" s="466" t="s">
        <v>203</v>
      </c>
      <c r="I3114" s="1040" t="s">
        <v>75</v>
      </c>
      <c r="J3114" s="1041"/>
      <c r="K3114" s="1041"/>
      <c r="L3114" s="1041"/>
      <c r="M3114" s="1041"/>
      <c r="N3114" s="1041"/>
      <c r="O3114" s="1042"/>
    </row>
    <row r="3115" spans="1:15" ht="33.75" customHeight="1">
      <c r="A3115" s="1138"/>
      <c r="B3115" s="417" t="s">
        <v>200</v>
      </c>
      <c r="C3115" s="1049"/>
      <c r="D3115" s="1050"/>
      <c r="E3115" s="1051"/>
      <c r="F3115" s="1213" t="s">
        <v>210</v>
      </c>
      <c r="G3115" s="1214"/>
      <c r="H3115" s="466" t="s">
        <v>68</v>
      </c>
      <c r="I3115" s="1043"/>
      <c r="J3115" s="1044"/>
      <c r="K3115" s="1044"/>
      <c r="L3115" s="1044"/>
      <c r="M3115" s="1044"/>
      <c r="N3115" s="1044"/>
      <c r="O3115" s="1045"/>
    </row>
    <row r="3116" spans="1:15" ht="33.75" customHeight="1">
      <c r="A3116" s="1138"/>
      <c r="B3116" s="417" t="s">
        <v>200</v>
      </c>
      <c r="C3116" s="1049"/>
      <c r="D3116" s="1050"/>
      <c r="E3116" s="1051"/>
      <c r="F3116" s="1213" t="s">
        <v>211</v>
      </c>
      <c r="G3116" s="1214"/>
      <c r="H3116" s="466" t="s">
        <v>69</v>
      </c>
      <c r="I3116" s="1043"/>
      <c r="J3116" s="1044"/>
      <c r="K3116" s="1044"/>
      <c r="L3116" s="1044"/>
      <c r="M3116" s="1044"/>
      <c r="N3116" s="1044"/>
      <c r="O3116" s="1045"/>
    </row>
    <row r="3117" spans="1:15" ht="33.75" customHeight="1">
      <c r="A3117" s="1138"/>
      <c r="B3117" s="417" t="s">
        <v>200</v>
      </c>
      <c r="C3117" s="1049"/>
      <c r="D3117" s="1050"/>
      <c r="E3117" s="1051"/>
      <c r="F3117" s="1213" t="s">
        <v>120</v>
      </c>
      <c r="G3117" s="1214"/>
      <c r="H3117" s="466" t="s">
        <v>71</v>
      </c>
      <c r="I3117" s="1022" t="s">
        <v>93</v>
      </c>
      <c r="J3117" s="1023"/>
      <c r="K3117" s="1023"/>
      <c r="L3117" s="1023"/>
      <c r="M3117" s="1023"/>
      <c r="N3117" s="1023"/>
      <c r="O3117" s="1024"/>
    </row>
    <row r="3118" spans="1:15" ht="33.75" customHeight="1" thickBot="1">
      <c r="A3118" s="1138"/>
      <c r="B3118" s="418" t="s">
        <v>200</v>
      </c>
      <c r="C3118" s="1052"/>
      <c r="D3118" s="1053"/>
      <c r="E3118" s="1054"/>
      <c r="F3118" s="1215" t="s">
        <v>208</v>
      </c>
      <c r="G3118" s="1216"/>
      <c r="H3118" s="467" t="s">
        <v>70</v>
      </c>
      <c r="I3118" s="1025"/>
      <c r="J3118" s="1026"/>
      <c r="K3118" s="1026"/>
      <c r="L3118" s="1026"/>
      <c r="M3118" s="1026"/>
      <c r="N3118" s="1026"/>
      <c r="O3118" s="1027"/>
    </row>
    <row r="3119" spans="1:15" ht="121.5" customHeight="1" thickTop="1">
      <c r="A3119" s="437" t="s">
        <v>191</v>
      </c>
    </row>
    <row r="3120" spans="1:15" ht="24.75" customHeight="1" thickBot="1">
      <c r="A3120" s="471">
        <f>A3080+1</f>
        <v>79</v>
      </c>
      <c r="B3120" s="1137" t="s">
        <v>56</v>
      </c>
      <c r="C3120" s="1137"/>
      <c r="D3120" s="1137"/>
      <c r="E3120" s="1137"/>
      <c r="F3120" s="1137"/>
      <c r="G3120" s="1137"/>
      <c r="H3120" s="1137"/>
      <c r="I3120" s="1137"/>
      <c r="J3120" s="1137"/>
      <c r="K3120" s="1137"/>
      <c r="L3120" s="1137"/>
      <c r="M3120" s="1137"/>
      <c r="N3120" s="1137"/>
      <c r="O3120" s="1137"/>
    </row>
    <row r="3121" spans="1:16" s="430" customFormat="1" ht="66" customHeight="1" thickTop="1">
      <c r="A3121" s="1138"/>
      <c r="B3121" s="1139"/>
      <c r="C3121" s="1140"/>
      <c r="D3121" s="1225" t="str">
        <f>Master!$E$8</f>
        <v>Govt. Sr. Secondary School Raimalwada</v>
      </c>
      <c r="E3121" s="1226"/>
      <c r="F3121" s="1226"/>
      <c r="G3121" s="1226"/>
      <c r="H3121" s="1226"/>
      <c r="I3121" s="1226"/>
      <c r="J3121" s="1226"/>
      <c r="K3121" s="1226"/>
      <c r="L3121" s="1226"/>
      <c r="M3121" s="1226"/>
      <c r="N3121" s="1226"/>
      <c r="O3121" s="1227"/>
    </row>
    <row r="3122" spans="1:16" ht="26.25" customHeight="1" thickBot="1">
      <c r="A3122" s="1138"/>
      <c r="B3122" s="1141"/>
      <c r="C3122" s="1142"/>
      <c r="D3122" s="1146" t="str">
        <f>Master!$E$11</f>
        <v>P.S.-Bapini (Jodhpur)</v>
      </c>
      <c r="E3122" s="1147"/>
      <c r="F3122" s="1147"/>
      <c r="G3122" s="1147"/>
      <c r="H3122" s="1147"/>
      <c r="I3122" s="1147"/>
      <c r="J3122" s="1147"/>
      <c r="K3122" s="1147"/>
      <c r="L3122" s="1147"/>
      <c r="M3122" s="1147"/>
      <c r="N3122" s="1147"/>
      <c r="O3122" s="1148"/>
    </row>
    <row r="3123" spans="1:16" ht="21.75" customHeight="1">
      <c r="A3123" s="1138"/>
      <c r="B3123" s="262"/>
      <c r="C3123" s="1149" t="s">
        <v>183</v>
      </c>
      <c r="D3123" s="1150"/>
      <c r="E3123" s="1150"/>
      <c r="F3123" s="1150"/>
      <c r="G3123" s="1151"/>
      <c r="H3123" s="1158" t="s">
        <v>156</v>
      </c>
      <c r="I3123" s="1158"/>
      <c r="J3123" s="1161">
        <f>VLOOKUP($A3120,'Class-9'!$B$9:$K$108,6)</f>
        <v>0</v>
      </c>
      <c r="K3123" s="1162"/>
      <c r="L3123" s="1167" t="s">
        <v>76</v>
      </c>
      <c r="M3123" s="1168"/>
      <c r="N3123" s="1169" t="str">
        <f>Master!$E$14</f>
        <v>08151106901</v>
      </c>
      <c r="O3123" s="1170"/>
    </row>
    <row r="3124" spans="1:16" ht="21.75" customHeight="1">
      <c r="A3124" s="1138"/>
      <c r="B3124" s="37"/>
      <c r="C3124" s="1152"/>
      <c r="D3124" s="1153"/>
      <c r="E3124" s="1153"/>
      <c r="F3124" s="1153"/>
      <c r="G3124" s="1154"/>
      <c r="H3124" s="1159"/>
      <c r="I3124" s="1159"/>
      <c r="J3124" s="1163"/>
      <c r="K3124" s="1164"/>
      <c r="L3124" s="1171" t="s">
        <v>72</v>
      </c>
      <c r="M3124" s="1172"/>
      <c r="N3124" s="1172"/>
      <c r="O3124" s="1173"/>
      <c r="P3124" s="104" t="s">
        <v>191</v>
      </c>
    </row>
    <row r="3125" spans="1:16" ht="21.75" customHeight="1" thickBot="1">
      <c r="A3125" s="1138"/>
      <c r="B3125" s="37"/>
      <c r="C3125" s="1155"/>
      <c r="D3125" s="1156"/>
      <c r="E3125" s="1156"/>
      <c r="F3125" s="1156"/>
      <c r="G3125" s="1157"/>
      <c r="H3125" s="1160"/>
      <c r="I3125" s="1160"/>
      <c r="J3125" s="1165"/>
      <c r="K3125" s="1166"/>
      <c r="L3125" s="1174" t="s">
        <v>57</v>
      </c>
      <c r="M3125" s="1175"/>
      <c r="N3125" s="1176" t="str">
        <f>Master!$E$6</f>
        <v>2021-22</v>
      </c>
      <c r="O3125" s="1177"/>
    </row>
    <row r="3126" spans="1:16" ht="33.75" customHeight="1">
      <c r="A3126" s="1138"/>
      <c r="B3126" s="417" t="s">
        <v>200</v>
      </c>
      <c r="C3126" s="1228" t="s">
        <v>22</v>
      </c>
      <c r="D3126" s="1229"/>
      <c r="E3126" s="1229"/>
      <c r="F3126" s="1230"/>
      <c r="G3126" s="438" t="s">
        <v>181</v>
      </c>
      <c r="H3126" s="1231">
        <f>VLOOKUP($A3120,'Class-9'!$B$9:$FL$108,4,0)</f>
        <v>0</v>
      </c>
      <c r="I3126" s="1231"/>
      <c r="J3126" s="1231"/>
      <c r="K3126" s="1231"/>
      <c r="L3126" s="1231"/>
      <c r="M3126" s="1231"/>
      <c r="N3126" s="1231"/>
      <c r="O3126" s="1232"/>
    </row>
    <row r="3127" spans="1:16" ht="33.75" customHeight="1">
      <c r="A3127" s="1138"/>
      <c r="B3127" s="417" t="s">
        <v>200</v>
      </c>
      <c r="C3127" s="1233" t="s">
        <v>24</v>
      </c>
      <c r="D3127" s="1234"/>
      <c r="E3127" s="1234"/>
      <c r="F3127" s="1235"/>
      <c r="G3127" s="439" t="s">
        <v>181</v>
      </c>
      <c r="H3127" s="1236">
        <f>VLOOKUP($A3120,'Class-9'!$B$9:$FL$108,7,0)</f>
        <v>0</v>
      </c>
      <c r="I3127" s="1236"/>
      <c r="J3127" s="1236"/>
      <c r="K3127" s="1236"/>
      <c r="L3127" s="1236"/>
      <c r="M3127" s="1236"/>
      <c r="N3127" s="1236"/>
      <c r="O3127" s="1237"/>
    </row>
    <row r="3128" spans="1:16" ht="33.75" customHeight="1">
      <c r="A3128" s="1138"/>
      <c r="B3128" s="417" t="s">
        <v>200</v>
      </c>
      <c r="C3128" s="1233" t="s">
        <v>25</v>
      </c>
      <c r="D3128" s="1234"/>
      <c r="E3128" s="1234"/>
      <c r="F3128" s="1235"/>
      <c r="G3128" s="439" t="s">
        <v>181</v>
      </c>
      <c r="H3128" s="1236">
        <f>VLOOKUP($A3120,'Class-9'!$B$9:$FL$108,8,0)</f>
        <v>0</v>
      </c>
      <c r="I3128" s="1236"/>
      <c r="J3128" s="1236"/>
      <c r="K3128" s="1236"/>
      <c r="L3128" s="1236"/>
      <c r="M3128" s="1236"/>
      <c r="N3128" s="1236"/>
      <c r="O3128" s="1237"/>
    </row>
    <row r="3129" spans="1:16" ht="33.75" customHeight="1">
      <c r="A3129" s="1138"/>
      <c r="B3129" s="417" t="s">
        <v>200</v>
      </c>
      <c r="C3129" s="1233" t="s">
        <v>58</v>
      </c>
      <c r="D3129" s="1234"/>
      <c r="E3129" s="1234"/>
      <c r="F3129" s="1235"/>
      <c r="G3129" s="439" t="s">
        <v>181</v>
      </c>
      <c r="H3129" s="1236">
        <f>VLOOKUP($A3120,'Class-9'!$B$9:$FL$108,9,0)</f>
        <v>0</v>
      </c>
      <c r="I3129" s="1236"/>
      <c r="J3129" s="1236"/>
      <c r="K3129" s="1236"/>
      <c r="L3129" s="1236"/>
      <c r="M3129" s="1236"/>
      <c r="N3129" s="1236"/>
      <c r="O3129" s="1237"/>
    </row>
    <row r="3130" spans="1:16" ht="33.75" customHeight="1">
      <c r="A3130" s="1138"/>
      <c r="B3130" s="417" t="s">
        <v>200</v>
      </c>
      <c r="C3130" s="1233" t="s">
        <v>59</v>
      </c>
      <c r="D3130" s="1234"/>
      <c r="E3130" s="1234"/>
      <c r="F3130" s="1235"/>
      <c r="G3130" s="439" t="s">
        <v>181</v>
      </c>
      <c r="H3130" s="1238" t="str">
        <f>CONCATENATE('Class-9'!$G$4,'Class-9'!$J$4)</f>
        <v>9(A)</v>
      </c>
      <c r="I3130" s="1236"/>
      <c r="J3130" s="1236"/>
      <c r="K3130" s="1236"/>
      <c r="L3130" s="1236"/>
      <c r="M3130" s="1236"/>
      <c r="N3130" s="1236"/>
      <c r="O3130" s="1237"/>
    </row>
    <row r="3131" spans="1:16" ht="33.75" customHeight="1" thickBot="1">
      <c r="A3131" s="1138"/>
      <c r="B3131" s="417" t="s">
        <v>200</v>
      </c>
      <c r="C3131" s="1239" t="s">
        <v>27</v>
      </c>
      <c r="D3131" s="1240"/>
      <c r="E3131" s="1240"/>
      <c r="F3131" s="1241"/>
      <c r="G3131" s="440" t="s">
        <v>181</v>
      </c>
      <c r="H3131" s="1242">
        <f>VLOOKUP($A3120,'Class-9'!$B$9:$FL$108,10,0)</f>
        <v>0</v>
      </c>
      <c r="I3131" s="1242"/>
      <c r="J3131" s="1242"/>
      <c r="K3131" s="1242"/>
      <c r="L3131" s="1242"/>
      <c r="M3131" s="1242"/>
      <c r="N3131" s="1242"/>
      <c r="O3131" s="1243"/>
    </row>
    <row r="3132" spans="1:16" ht="33.75" customHeight="1">
      <c r="A3132" s="1138"/>
      <c r="B3132" s="417" t="s">
        <v>200</v>
      </c>
      <c r="C3132" s="1244" t="s">
        <v>60</v>
      </c>
      <c r="D3132" s="1245"/>
      <c r="E3132" s="1248" t="s">
        <v>81</v>
      </c>
      <c r="F3132" s="1248" t="s">
        <v>82</v>
      </c>
      <c r="G3132" s="1250" t="s">
        <v>32</v>
      </c>
      <c r="H3132" s="1252" t="s">
        <v>61</v>
      </c>
      <c r="I3132" s="1252"/>
      <c r="J3132" s="1253"/>
      <c r="K3132" s="1254" t="s">
        <v>97</v>
      </c>
      <c r="L3132" s="1255"/>
      <c r="M3132" s="1256"/>
      <c r="N3132" s="1248" t="s">
        <v>88</v>
      </c>
      <c r="O3132" s="1218" t="s">
        <v>118</v>
      </c>
    </row>
    <row r="3133" spans="1:16" ht="33.75" customHeight="1">
      <c r="A3133" s="1138"/>
      <c r="B3133" s="417" t="s">
        <v>200</v>
      </c>
      <c r="C3133" s="1246"/>
      <c r="D3133" s="1247"/>
      <c r="E3133" s="1249"/>
      <c r="F3133" s="1249"/>
      <c r="G3133" s="1251"/>
      <c r="H3133" s="468" t="s">
        <v>31</v>
      </c>
      <c r="I3133" s="470" t="s">
        <v>194</v>
      </c>
      <c r="J3133" s="469" t="s">
        <v>32</v>
      </c>
      <c r="K3133" s="468" t="s">
        <v>31</v>
      </c>
      <c r="L3133" s="470" t="s">
        <v>194</v>
      </c>
      <c r="M3133" s="469" t="s">
        <v>32</v>
      </c>
      <c r="N3133" s="1249"/>
      <c r="O3133" s="1219"/>
    </row>
    <row r="3134" spans="1:16" ht="48" customHeight="1" thickBot="1">
      <c r="A3134" s="1138"/>
      <c r="B3134" s="417" t="s">
        <v>200</v>
      </c>
      <c r="C3134" s="1102" t="s">
        <v>62</v>
      </c>
      <c r="D3134" s="1103"/>
      <c r="E3134" s="441">
        <f>'Class-9'!$L$7</f>
        <v>10</v>
      </c>
      <c r="F3134" s="441">
        <f>'Class-9'!$M$7</f>
        <v>10</v>
      </c>
      <c r="G3134" s="442">
        <f>SUM(E3134:F3134)</f>
        <v>20</v>
      </c>
      <c r="H3134" s="441">
        <f>'Class-9'!$O$7</f>
        <v>24</v>
      </c>
      <c r="I3134" s="441">
        <f>'Class-9'!$P$7</f>
        <v>6</v>
      </c>
      <c r="J3134" s="442">
        <f>SUM(H3134:I3134)</f>
        <v>30</v>
      </c>
      <c r="K3134" s="441">
        <f>'Class-9'!$R$7</f>
        <v>40</v>
      </c>
      <c r="L3134" s="441">
        <f>'Class-9'!$S$7</f>
        <v>10</v>
      </c>
      <c r="M3134" s="442">
        <f>SUM(K3134:L3134)</f>
        <v>50</v>
      </c>
      <c r="N3134" s="441">
        <f>SUM(G3134,J3134,M3134)</f>
        <v>100</v>
      </c>
      <c r="O3134" s="1220"/>
    </row>
    <row r="3135" spans="1:16" ht="48" customHeight="1">
      <c r="A3135" s="1138"/>
      <c r="B3135" s="417" t="s">
        <v>200</v>
      </c>
      <c r="C3135" s="1104" t="str">
        <f>'Class-9'!$L$3</f>
        <v>HINDI</v>
      </c>
      <c r="D3135" s="1105"/>
      <c r="E3135" s="443">
        <f>IF($J3123="TC",0,IF($J3123="Nso",0,VLOOKUP($A3120,'Class-9'!$B$9:$FL$108,11,0)))</f>
        <v>0</v>
      </c>
      <c r="F3135" s="443">
        <f>IF($J3123="TC",0,IF($J3123="Nso",0,VLOOKUP($A3120,'Class-9'!$B$9:$FL$108,12,0)))</f>
        <v>0</v>
      </c>
      <c r="G3135" s="444">
        <f t="shared" ref="G3135:G3142" si="312">SUM(E3135:F3135)</f>
        <v>0</v>
      </c>
      <c r="H3135" s="443">
        <f>IF($J3123="TC",0,IF($J3123="Nso",0,VLOOKUP($A3120,'Class-9'!$B$9:$FL$108,14,0)))</f>
        <v>0</v>
      </c>
      <c r="I3135" s="443">
        <f>IF($J3123="TC",0,IF($J3123="Nso",0,VLOOKUP($A3120,'Class-9'!$B$9:$FL$108,15,0)))</f>
        <v>0</v>
      </c>
      <c r="J3135" s="444">
        <f t="shared" ref="J3135:J3142" si="313">SUM(H3135:I3135)</f>
        <v>0</v>
      </c>
      <c r="K3135" s="443">
        <f>IF($J3123="TC",0,IF($J3123="Nso",0,VLOOKUP($A3120,'Class-9'!$B$9:$FL$108,17,0)))</f>
        <v>0</v>
      </c>
      <c r="L3135" s="443">
        <f>IF($J3123="Nso",0,VLOOKUP($A3120,'Class-9'!$B$9:$FL$108,18,0))</f>
        <v>0</v>
      </c>
      <c r="M3135" s="444">
        <f t="shared" ref="M3135:M3142" si="314">SUM(K3135:L3135)</f>
        <v>0</v>
      </c>
      <c r="N3135" s="443">
        <f t="shared" ref="N3135:N3142" si="315">SUM(G3135,J3135,M3135)</f>
        <v>0</v>
      </c>
      <c r="O3135" s="457" t="str">
        <f>IF($J3123="TC",0,IF($J3123="Nso",0,VLOOKUP($A3120,'Class-9'!$B$9:$FL$108,24,0)))</f>
        <v/>
      </c>
    </row>
    <row r="3136" spans="1:16" ht="48" customHeight="1" thickBot="1">
      <c r="A3136" s="1138"/>
      <c r="B3136" s="417" t="s">
        <v>200</v>
      </c>
      <c r="C3136" s="1106" t="str">
        <f>'Class-9'!$Z$3</f>
        <v>ENGLISH</v>
      </c>
      <c r="D3136" s="1107"/>
      <c r="E3136" s="445">
        <f>IF($J3123="TC",0,IF($J3123="Nso",0,VLOOKUP($A3120,'Class-9'!$B$9:$FL$108,25,0)))</f>
        <v>0</v>
      </c>
      <c r="F3136" s="445">
        <f>IF($J3123="TC",0,IF($J3123="Nso",0,VLOOKUP($A3120,'Class-9'!$B$9:$FL$108,26,0)))</f>
        <v>0</v>
      </c>
      <c r="G3136" s="446">
        <f t="shared" si="312"/>
        <v>0</v>
      </c>
      <c r="H3136" s="447">
        <f>IF($J3123="TC",0,IF($J3123="Nso",0,VLOOKUP($A3120,'Class-9'!$B$9:$FL$108,28,0)))</f>
        <v>0</v>
      </c>
      <c r="I3136" s="445">
        <f>IF($J3123="TC",0,IF($J3123="Nso",0,VLOOKUP($A3120,'Class-9'!$B$9:$FL$108,29,0)))</f>
        <v>0</v>
      </c>
      <c r="J3136" s="446">
        <f t="shared" si="313"/>
        <v>0</v>
      </c>
      <c r="K3136" s="445">
        <f>IF($J3123="TC",0,IF($J3123="Nso",0,VLOOKUP($A3120,'Class-9'!$B$9:$FL$108,31,0)))</f>
        <v>0</v>
      </c>
      <c r="L3136" s="445">
        <f>IF($J3123="Nso",0,VLOOKUP($A3120,'Class-9'!$B$9:$FL$108,32,0))</f>
        <v>0</v>
      </c>
      <c r="M3136" s="446">
        <f t="shared" si="314"/>
        <v>0</v>
      </c>
      <c r="N3136" s="445">
        <f t="shared" si="315"/>
        <v>0</v>
      </c>
      <c r="O3136" s="458" t="str">
        <f>IF($J3123="TC",0,IF($J3123="Nso",0,VLOOKUP($A3120,'Class-9'!$B$9:$FL$108,38,0)))</f>
        <v/>
      </c>
    </row>
    <row r="3137" spans="1:15" ht="48" customHeight="1" thickBot="1">
      <c r="A3137" s="1138"/>
      <c r="B3137" s="417" t="s">
        <v>200</v>
      </c>
      <c r="C3137" s="1108" t="s">
        <v>62</v>
      </c>
      <c r="D3137" s="1109"/>
      <c r="E3137" s="448">
        <f>'Class-9'!$AN$7</f>
        <v>20</v>
      </c>
      <c r="F3137" s="448">
        <f>'Class-9'!$AO$7</f>
        <v>20</v>
      </c>
      <c r="G3137" s="449">
        <f t="shared" si="312"/>
        <v>40</v>
      </c>
      <c r="H3137" s="448">
        <f>'Class-9'!$AQ$7</f>
        <v>48</v>
      </c>
      <c r="I3137" s="448">
        <f>'Class-9'!$AR$7</f>
        <v>12</v>
      </c>
      <c r="J3137" s="449">
        <f t="shared" si="313"/>
        <v>60</v>
      </c>
      <c r="K3137" s="448">
        <f>'Class-9'!$AT$7</f>
        <v>80</v>
      </c>
      <c r="L3137" s="448">
        <f>'Class-9'!$AU$7</f>
        <v>20</v>
      </c>
      <c r="M3137" s="449">
        <f t="shared" si="314"/>
        <v>100</v>
      </c>
      <c r="N3137" s="448">
        <f t="shared" si="315"/>
        <v>200</v>
      </c>
      <c r="O3137" s="427" t="s">
        <v>201</v>
      </c>
    </row>
    <row r="3138" spans="1:15" ht="48" customHeight="1">
      <c r="A3138" s="1138"/>
      <c r="B3138" s="417" t="s">
        <v>200</v>
      </c>
      <c r="C3138" s="1110" t="str">
        <f>'Class-9'!$AN$3</f>
        <v>SANSKRIT-I</v>
      </c>
      <c r="D3138" s="1111"/>
      <c r="E3138" s="443">
        <f>IF($J3123="TC",0,IF($J3123="Nso",0,VLOOKUP($A3120,'Class-9'!$B$9:$FL$108,39,0)))</f>
        <v>0</v>
      </c>
      <c r="F3138" s="443">
        <f>IF($J3123="TC",0,IF($J3123="TC",0,IF($J3123="Nso",0,VLOOKUP($A3120,'Class-9'!$B$9:$FL$108,40,0))))</f>
        <v>0</v>
      </c>
      <c r="G3138" s="450">
        <f t="shared" si="312"/>
        <v>0</v>
      </c>
      <c r="H3138" s="451">
        <f>IF($J3123="TC",0,IF($J3123="Nso",0,VLOOKUP($A3120,'Class-9'!$B$9:$FL$108,42,0)))</f>
        <v>0</v>
      </c>
      <c r="I3138" s="443">
        <f>IF($J3123="TC",0,IF($J3123="Nso",0,VLOOKUP($A3120,'Class-9'!$B$9:$FL$108,43,0)))</f>
        <v>0</v>
      </c>
      <c r="J3138" s="450">
        <f t="shared" si="313"/>
        <v>0</v>
      </c>
      <c r="K3138" s="443">
        <f>IF($J3123="TC",0,IF($J3123="Nso",0,VLOOKUP($A3120,'Class-9'!$B$9:$FL$108,45,0)))</f>
        <v>0</v>
      </c>
      <c r="L3138" s="443">
        <f>IF($J3123="Nso",0,VLOOKUP($A3120,'Class-9'!$B$9:$FL$108,46,0))</f>
        <v>0</v>
      </c>
      <c r="M3138" s="450">
        <f t="shared" si="314"/>
        <v>0</v>
      </c>
      <c r="N3138" s="443">
        <f t="shared" si="315"/>
        <v>0</v>
      </c>
      <c r="O3138" s="457" t="str">
        <f>IF($J3123="TC",0,IF($J3123="Nso",0,VLOOKUP($A3120,'Class-9'!$B$9:$FL$108,52,0)))</f>
        <v/>
      </c>
    </row>
    <row r="3139" spans="1:15" ht="48" customHeight="1">
      <c r="A3139" s="1138"/>
      <c r="B3139" s="417" t="s">
        <v>200</v>
      </c>
      <c r="C3139" s="1112" t="str">
        <f>'Class-9'!$BB$3</f>
        <v>SANSKRIT-II</v>
      </c>
      <c r="D3139" s="1113"/>
      <c r="E3139" s="443">
        <f>IF($J3123="TC",0,IF($J3123="Nso",0,VLOOKUP($A3120,'Class-9'!$B$9:$FL$108,53,0)))</f>
        <v>0</v>
      </c>
      <c r="F3139" s="443">
        <f>IF($J3123="TC",0,IF($J3123="Nso",0,VLOOKUP($A3120,'Class-9'!$B$9:$FL$108,54,0)))</f>
        <v>0</v>
      </c>
      <c r="G3139" s="452">
        <f t="shared" si="312"/>
        <v>0</v>
      </c>
      <c r="H3139" s="453">
        <f>IF($J3123="TC",0,IF($J3123="Nso",0,VLOOKUP($A3120,'Class-9'!$B$9:$FL$108,56,0)))</f>
        <v>0</v>
      </c>
      <c r="I3139" s="443">
        <f>IF($J3123="TC",0,IF($J3123="Nso",0,VLOOKUP($A3120,'Class-9'!$B$9:$FL$108,57,0)))</f>
        <v>0</v>
      </c>
      <c r="J3139" s="452">
        <f t="shared" si="313"/>
        <v>0</v>
      </c>
      <c r="K3139" s="443">
        <f>IF($J3123="TC",0,IF($J3123="Nso",0,VLOOKUP($A3120,'Class-9'!$B$9:$FL$108,59,0)))</f>
        <v>0</v>
      </c>
      <c r="L3139" s="443">
        <f>IF($J3123="Nso",0,VLOOKUP($A3120,'Class-9'!$B$9:$FL$108,60,0))</f>
        <v>0</v>
      </c>
      <c r="M3139" s="452">
        <f t="shared" si="314"/>
        <v>0</v>
      </c>
      <c r="N3139" s="443">
        <f t="shared" si="315"/>
        <v>0</v>
      </c>
      <c r="O3139" s="457" t="str">
        <f>IF($J3123="TC",0,IF($J3123="Nso",0,VLOOKUP($A3120,'Class-9'!$B$9:$FL$108,66,0)))</f>
        <v/>
      </c>
    </row>
    <row r="3140" spans="1:15" ht="48" customHeight="1">
      <c r="A3140" s="1138"/>
      <c r="B3140" s="417" t="s">
        <v>200</v>
      </c>
      <c r="C3140" s="1112" t="str">
        <f>'Class-9'!$BP$3</f>
        <v>MATHEMATICS</v>
      </c>
      <c r="D3140" s="1113"/>
      <c r="E3140" s="443">
        <f>IF($J3123="TC",0,IF($J3123="Nso",0,VLOOKUP($A3120,'Class-9'!$B$9:$FL$108,67,0)))</f>
        <v>0</v>
      </c>
      <c r="F3140" s="443">
        <f>IF($J3123="TC",0,IF($J3123="Nso",0,VLOOKUP($A3120,'Class-9'!$B$9:$FL$108,68,0)))</f>
        <v>0</v>
      </c>
      <c r="G3140" s="452">
        <f t="shared" si="312"/>
        <v>0</v>
      </c>
      <c r="H3140" s="453">
        <f>IF($J3123="TC",0,IF($J3123="Nso",0,VLOOKUP($A3120,'Class-9'!$B$9:$FL$108,70,0)))</f>
        <v>0</v>
      </c>
      <c r="I3140" s="443">
        <f>IF($J3123="TC",0,IF($J3123="Nso",0,VLOOKUP($A3120,'Class-9'!$B$9:$FL$108,71,0)))</f>
        <v>0</v>
      </c>
      <c r="J3140" s="452">
        <f t="shared" si="313"/>
        <v>0</v>
      </c>
      <c r="K3140" s="443">
        <f>IF($J3123="TC",0,IF($J3123="Nso",0,VLOOKUP($A3120,'Class-9'!$B$9:$FL$108,73,0)))</f>
        <v>0</v>
      </c>
      <c r="L3140" s="443">
        <f>IF($J3123="Nso",0,VLOOKUP($A3120,'Class-9'!$B$9:$FL$108,74,0))</f>
        <v>0</v>
      </c>
      <c r="M3140" s="452">
        <f t="shared" si="314"/>
        <v>0</v>
      </c>
      <c r="N3140" s="443">
        <f t="shared" si="315"/>
        <v>0</v>
      </c>
      <c r="O3140" s="457" t="str">
        <f>IF($J3123="TC",0,IF($J3123="Nso",0,VLOOKUP($A3120,'Class-9'!$B$9:$FL$108,80,0)))</f>
        <v/>
      </c>
    </row>
    <row r="3141" spans="1:15" ht="48" customHeight="1">
      <c r="A3141" s="1138"/>
      <c r="B3141" s="417" t="s">
        <v>200</v>
      </c>
      <c r="C3141" s="1114" t="str">
        <f>'Class-9'!$CD$3</f>
        <v>SCIENCE</v>
      </c>
      <c r="D3141" s="1115"/>
      <c r="E3141" s="454">
        <f>IF($J3123="TC",0,IF($J3123="Nso",0,VLOOKUP($A3120,'Class-9'!$B$9:$FL$108,81,0)))</f>
        <v>0</v>
      </c>
      <c r="F3141" s="454">
        <f>IF($J3123="TC",0,IF($J3123="Nso",0,VLOOKUP($A3120,'Class-9'!$B$9:$FL$108,82,0)))</f>
        <v>0</v>
      </c>
      <c r="G3141" s="455">
        <f t="shared" si="312"/>
        <v>0</v>
      </c>
      <c r="H3141" s="456">
        <f>IF($J3123="TC",0,IF($J3123="Nso",0,VLOOKUP($A3120,'Class-9'!$B$9:$FL$108,84,0)))</f>
        <v>0</v>
      </c>
      <c r="I3141" s="454">
        <f>IF($J3123="TC",0,IF($J3123="Nso",0,VLOOKUP($A3120,'Class-9'!$B$9:$FL$108,85,0)))</f>
        <v>0</v>
      </c>
      <c r="J3141" s="455">
        <f t="shared" si="313"/>
        <v>0</v>
      </c>
      <c r="K3141" s="454">
        <f>IF($J3123="TC",0,IF($J3123="Nso",0,VLOOKUP($A3120,'Class-9'!$B$9:$FL$108,87,0)))</f>
        <v>0</v>
      </c>
      <c r="L3141" s="454">
        <f>IF($J3123="Nso",0,VLOOKUP($A3120,'Class-9'!$B$9:$FL$108,88,0))</f>
        <v>0</v>
      </c>
      <c r="M3141" s="455">
        <f t="shared" si="314"/>
        <v>0</v>
      </c>
      <c r="N3141" s="454">
        <f t="shared" si="315"/>
        <v>0</v>
      </c>
      <c r="O3141" s="459" t="str">
        <f>IF($J3123="TC",0,IF($J3123="Nso",0,VLOOKUP($A3120,'Class-9'!$B$9:$FL$108,94,0)))</f>
        <v/>
      </c>
    </row>
    <row r="3142" spans="1:15" ht="48" customHeight="1" thickBot="1">
      <c r="A3142" s="1138"/>
      <c r="B3142" s="417" t="s">
        <v>200</v>
      </c>
      <c r="C3142" s="1114" t="str">
        <f>'Class-9'!$CR$3</f>
        <v>SOCIAL SCIENCE</v>
      </c>
      <c r="D3142" s="1115"/>
      <c r="E3142" s="454">
        <f>IF($J3124="TC",0,IF($J3123="Nso",0,VLOOKUP($A3120,'Class-9'!$B$9:$FL$108,95,0)))</f>
        <v>0</v>
      </c>
      <c r="F3142" s="454">
        <f>IF($J3124="TC",0,IF($J3123="Nso",0,VLOOKUP($A3120,'Class-9'!$B$9:$FL$108,96,0)))</f>
        <v>0</v>
      </c>
      <c r="G3142" s="455">
        <f t="shared" si="312"/>
        <v>0</v>
      </c>
      <c r="H3142" s="456">
        <f>IF($J3124="TC",0,IF($J3123="Nso",0,VLOOKUP($A3120,'Class-9'!$B$9:$FL$108,98,0)))</f>
        <v>0</v>
      </c>
      <c r="I3142" s="454">
        <f>IF($J3124="TC",0,IF($J3123="Nso",0,VLOOKUP($A3120,'Class-9'!$B$9:$FL$108,99,0)))</f>
        <v>0</v>
      </c>
      <c r="J3142" s="455">
        <f t="shared" si="313"/>
        <v>0</v>
      </c>
      <c r="K3142" s="454">
        <f>IF($J3124="TC",0,IF($J3123="Nso",0,VLOOKUP($A3120,'Class-9'!$B$9:$FL$108,101,0)))</f>
        <v>0</v>
      </c>
      <c r="L3142" s="454">
        <f>IF($J3124="Nso",0,VLOOKUP($A3120,'Class-9'!$B$9:$FL$108,102,0))</f>
        <v>0</v>
      </c>
      <c r="M3142" s="455">
        <f t="shared" si="314"/>
        <v>0</v>
      </c>
      <c r="N3142" s="454">
        <f t="shared" si="315"/>
        <v>0</v>
      </c>
      <c r="O3142" s="459" t="str">
        <f>IF($J3124="TC",0,IF($J3123="Nso",0,VLOOKUP($A3120,'Class-9'!$B$9:$FL$108,108,0)))</f>
        <v/>
      </c>
    </row>
    <row r="3143" spans="1:15" ht="33.75" customHeight="1">
      <c r="A3143" s="1138"/>
      <c r="B3143" s="417" t="s">
        <v>200</v>
      </c>
      <c r="C3143" s="1116" t="s">
        <v>89</v>
      </c>
      <c r="D3143" s="1117"/>
      <c r="E3143" s="1118"/>
      <c r="F3143" s="1122" t="s">
        <v>90</v>
      </c>
      <c r="G3143" s="1123"/>
      <c r="H3143" s="1124" t="s">
        <v>91</v>
      </c>
      <c r="I3143" s="1125"/>
      <c r="J3143" s="1126" t="s">
        <v>47</v>
      </c>
      <c r="K3143" s="1127"/>
      <c r="L3143" s="415" t="s">
        <v>111</v>
      </c>
      <c r="M3143" s="1221" t="s">
        <v>45</v>
      </c>
      <c r="N3143" s="1222"/>
      <c r="O3143" s="416" t="s">
        <v>49</v>
      </c>
    </row>
    <row r="3144" spans="1:15" ht="33.75" customHeight="1" thickBot="1">
      <c r="A3144" s="1138"/>
      <c r="B3144" s="417" t="s">
        <v>200</v>
      </c>
      <c r="C3144" s="1119"/>
      <c r="D3144" s="1120"/>
      <c r="E3144" s="1121"/>
      <c r="F3144" s="1130">
        <f>IF($J3123="TC",0,IF($J3123="Nso",0,VLOOKUP($A3120,'Class-9'!$B$9:$FL$108,160,0)))</f>
        <v>0</v>
      </c>
      <c r="G3144" s="1131"/>
      <c r="H3144" s="1130">
        <f>IF($J3123="TC",0,IF($J3123="Nso",0,VLOOKUP($A3120,'Class-9'!$B$9:$FL$108,161,0)))</f>
        <v>0</v>
      </c>
      <c r="I3144" s="1131"/>
      <c r="J3144" s="1132">
        <f>IF($J3123="TC",0,IF($J3123="Nso",0,VLOOKUP($A3120,'Class-9'!$B$9:$FL$108,162,0)))</f>
        <v>0</v>
      </c>
      <c r="K3144" s="1133"/>
      <c r="L3144" s="259" t="str">
        <f>IF($J3123="TC",0,IF($J3123="Nso",0,VLOOKUP($A3120,'Class-9'!$B$9:$FL$108,163,0)))</f>
        <v/>
      </c>
      <c r="M3144" s="1223" t="str">
        <f>IF($J3123="TC","TC",IF($J3123="Nso","NSO",VLOOKUP($A3120,'Class-9'!$B$9:$FL$108,164,0)))</f>
        <v/>
      </c>
      <c r="N3144" s="1224"/>
      <c r="O3144" s="462" t="str">
        <f>IF($J3123="Nso",0,VLOOKUP($A3120,'Class-9'!$B$9:$FL$108,166,0))</f>
        <v/>
      </c>
    </row>
    <row r="3145" spans="1:15" ht="33.75" customHeight="1">
      <c r="A3145" s="1138"/>
      <c r="B3145" s="417" t="s">
        <v>200</v>
      </c>
      <c r="C3145" s="1061" t="s">
        <v>64</v>
      </c>
      <c r="D3145" s="1062"/>
      <c r="E3145" s="1062"/>
      <c r="F3145" s="1062"/>
      <c r="G3145" s="1062"/>
      <c r="H3145" s="1063"/>
      <c r="I3145" s="1064" t="s">
        <v>65</v>
      </c>
      <c r="J3145" s="1065"/>
      <c r="K3145" s="1065"/>
      <c r="L3145" s="460">
        <f>VLOOKUP($A3120,'Class-9'!$B$9:$FL$108,157,0)</f>
        <v>0</v>
      </c>
      <c r="M3145" s="1066" t="s">
        <v>121</v>
      </c>
      <c r="N3145" s="1067"/>
      <c r="O3145" s="1068"/>
    </row>
    <row r="3146" spans="1:15" ht="33.75" customHeight="1" thickBot="1">
      <c r="A3146" s="1138"/>
      <c r="B3146" s="417" t="s">
        <v>200</v>
      </c>
      <c r="C3146" s="1069" t="s">
        <v>60</v>
      </c>
      <c r="D3146" s="1070"/>
      <c r="E3146" s="1070"/>
      <c r="F3146" s="1071" t="s">
        <v>192</v>
      </c>
      <c r="G3146" s="1071"/>
      <c r="H3146" s="260" t="s">
        <v>53</v>
      </c>
      <c r="I3146" s="1072" t="s">
        <v>66</v>
      </c>
      <c r="J3146" s="1073"/>
      <c r="K3146" s="1073"/>
      <c r="L3146" s="461">
        <f>VLOOKUP($A3120,'Class-9'!$B$9:$FL$108,158,0)</f>
        <v>0</v>
      </c>
      <c r="M3146" s="1074" t="str">
        <f>IF($J3123="TC",0,IF($J3123="Nso",0,VLOOKUP($A3120,'Class-9'!$B$9:$FL$108,159,0)))</f>
        <v/>
      </c>
      <c r="N3146" s="1075"/>
      <c r="O3146" s="1076"/>
    </row>
    <row r="3147" spans="1:15" ht="33.75" customHeight="1">
      <c r="A3147" s="1138"/>
      <c r="B3147" s="417" t="s">
        <v>200</v>
      </c>
      <c r="C3147" s="1069"/>
      <c r="D3147" s="1070"/>
      <c r="E3147" s="1070"/>
      <c r="F3147" s="1071"/>
      <c r="G3147" s="1071"/>
      <c r="H3147" s="261" t="s">
        <v>119</v>
      </c>
      <c r="I3147" s="1077" t="s">
        <v>67</v>
      </c>
      <c r="J3147" s="1078"/>
      <c r="K3147" s="1078"/>
      <c r="L3147" s="1079">
        <f>IF($J3123="TC","Transferred",IF($J3123="Nso","NameSeparated",VLOOKUP($A3120,'Class-9'!$B$9:$FL$108,167,0)))</f>
        <v>0</v>
      </c>
      <c r="M3147" s="1079"/>
      <c r="N3147" s="1079"/>
      <c r="O3147" s="1080"/>
    </row>
    <row r="3148" spans="1:15" ht="33.75" customHeight="1">
      <c r="A3148" s="1138"/>
      <c r="B3148" s="417" t="s">
        <v>200</v>
      </c>
      <c r="C3148" s="1081" t="str">
        <f>'Class-9'!$DF$3</f>
        <v>Foundation Of Information Tech.</v>
      </c>
      <c r="D3148" s="1082"/>
      <c r="E3148" s="1083"/>
      <c r="F3148" s="1217" t="str">
        <f>IF($J3123="TC",0,IF($J3123="Nso",0,VLOOKUP($A3120,'Class-9'!$B$9:$GP$108,185,0)))</f>
        <v>0/200</v>
      </c>
      <c r="G3148" s="1217"/>
      <c r="H3148" s="463" t="str">
        <f>IF($J3123="TC",0,IF($J3123="Nso",0,VLOOKUP($A3120,'Class-9'!$B$9:$GP$108,120,0)))</f>
        <v/>
      </c>
      <c r="I3148" s="1085" t="s">
        <v>79</v>
      </c>
      <c r="J3148" s="1086"/>
      <c r="K3148" s="1086"/>
      <c r="L3148" s="1087">
        <f>'Class-9'!$T$2</f>
        <v>44676</v>
      </c>
      <c r="M3148" s="1088"/>
      <c r="N3148" s="1088"/>
      <c r="O3148" s="1089"/>
    </row>
    <row r="3149" spans="1:15" ht="33.75" customHeight="1">
      <c r="A3149" s="1138"/>
      <c r="B3149" s="417" t="s">
        <v>200</v>
      </c>
      <c r="C3149" s="1090" t="str">
        <f>'Class-9'!$DR$3</f>
        <v>Health &amp; Phy. Edu.</v>
      </c>
      <c r="D3149" s="1084"/>
      <c r="E3149" s="1084"/>
      <c r="F3149" s="1207" t="str">
        <f>IF($J3123="TC",0,IF($J3123="Nso",0,VLOOKUP($A3120,'Class-9'!$B$9:$GP$108,189,0)))</f>
        <v>0/200</v>
      </c>
      <c r="G3149" s="1208"/>
      <c r="H3149" s="463" t="str">
        <f>IF($J3123="TC",0,IF($J3123="Nso",0,VLOOKUP($A3120,'Class-9'!$B$9:$GP$108,132,0)))</f>
        <v/>
      </c>
      <c r="I3149" s="1091"/>
      <c r="J3149" s="1092"/>
      <c r="K3149" s="1092"/>
      <c r="L3149" s="1092"/>
      <c r="M3149" s="1092"/>
      <c r="N3149" s="1092"/>
      <c r="O3149" s="1093"/>
    </row>
    <row r="3150" spans="1:15" ht="33.75" customHeight="1">
      <c r="A3150" s="1138"/>
      <c r="B3150" s="417" t="s">
        <v>200</v>
      </c>
      <c r="C3150" s="1028" t="str">
        <f>'Class-9'!$ED$3</f>
        <v>S.U.P.W.</v>
      </c>
      <c r="D3150" s="1029"/>
      <c r="E3150" s="1029"/>
      <c r="F3150" s="1207" t="str">
        <f>IF($J3123="TC",0,IF($J3123="Nso",0,VLOOKUP($A3120,'Class-9'!$B$9:$GP$108,193,0)))</f>
        <v>0/100</v>
      </c>
      <c r="G3150" s="1208"/>
      <c r="H3150" s="463" t="str">
        <f>IF($J3123="TC",0,IF($J3123="Nso",0,VLOOKUP($A3120,'Class-9'!$B$9:$GP$108,138,0)))</f>
        <v/>
      </c>
      <c r="I3150" s="1094"/>
      <c r="J3150" s="1095"/>
      <c r="K3150" s="1095"/>
      <c r="L3150" s="1095"/>
      <c r="M3150" s="1095"/>
      <c r="N3150" s="1095"/>
      <c r="O3150" s="1096"/>
    </row>
    <row r="3151" spans="1:15" ht="33.75" customHeight="1">
      <c r="A3151" s="1138"/>
      <c r="B3151" s="417" t="s">
        <v>200</v>
      </c>
      <c r="C3151" s="1028" t="str">
        <f>'Class-9'!$EJ$3</f>
        <v>ART EDUCATION</v>
      </c>
      <c r="D3151" s="1029"/>
      <c r="E3151" s="1029"/>
      <c r="F3151" s="1207" t="str">
        <f>IF($J3122="TC",0,IF($J3122="Nso",0,VLOOKUP($A3120,'Class-9'!$B$9:$GP$108,197,0)))</f>
        <v>0/100</v>
      </c>
      <c r="G3151" s="1208"/>
      <c r="H3151" s="463" t="str">
        <f>IF($J3122="TC",0,IF($J3122="Nso",0,VLOOKUP($A3120,'Class-9'!$B$9:$GP$108,144,0)))</f>
        <v/>
      </c>
      <c r="I3151" s="1032" t="s">
        <v>92</v>
      </c>
      <c r="J3151" s="1033"/>
      <c r="K3151" s="1033"/>
      <c r="L3151" s="1033"/>
      <c r="M3151" s="1033"/>
      <c r="N3151" s="1033"/>
      <c r="O3151" s="1034"/>
    </row>
    <row r="3152" spans="1:15" ht="33.75" customHeight="1" thickBot="1">
      <c r="A3152" s="1138"/>
      <c r="B3152" s="417" t="s">
        <v>200</v>
      </c>
      <c r="C3152" s="1035" t="str">
        <f>'Class-9'!$EP$3</f>
        <v>H &amp; C RAJ</v>
      </c>
      <c r="D3152" s="1036"/>
      <c r="E3152" s="1036"/>
      <c r="F3152" s="1209" t="str">
        <f>IF($J3123="TC",0,IF($J3123="Nso",0,VLOOKUP($A3120,'Class-9'!$B$9:$GU$108,201,0)))</f>
        <v>0/200</v>
      </c>
      <c r="G3152" s="1210"/>
      <c r="H3152" s="464" t="str">
        <f>IF($J3123="TC",0,IF($J3123="Nso",0,VLOOKUP($A3120,'Class-9'!$B$9:$GU$108,156,0)))</f>
        <v/>
      </c>
      <c r="I3152" s="1032" t="s">
        <v>73</v>
      </c>
      <c r="J3152" s="1033"/>
      <c r="K3152" s="1033"/>
      <c r="L3152" s="1033"/>
      <c r="M3152" s="1033"/>
      <c r="N3152" s="1033"/>
      <c r="O3152" s="1034"/>
    </row>
    <row r="3153" spans="1:16" ht="33.75" customHeight="1">
      <c r="A3153" s="1138"/>
      <c r="B3153" s="417" t="s">
        <v>200</v>
      </c>
      <c r="C3153" s="1046" t="s">
        <v>204</v>
      </c>
      <c r="D3153" s="1047"/>
      <c r="E3153" s="1048"/>
      <c r="F3153" s="1211" t="s">
        <v>205</v>
      </c>
      <c r="G3153" s="1212"/>
      <c r="H3153" s="465" t="s">
        <v>34</v>
      </c>
      <c r="I3153" s="1039" t="s">
        <v>74</v>
      </c>
      <c r="J3153" s="1033"/>
      <c r="K3153" s="1033"/>
      <c r="L3153" s="1033"/>
      <c r="M3153" s="1033"/>
      <c r="N3153" s="1033"/>
      <c r="O3153" s="1034"/>
    </row>
    <row r="3154" spans="1:16" ht="33.75" customHeight="1">
      <c r="A3154" s="1138"/>
      <c r="B3154" s="417" t="s">
        <v>200</v>
      </c>
      <c r="C3154" s="1049"/>
      <c r="D3154" s="1050"/>
      <c r="E3154" s="1051"/>
      <c r="F3154" s="1213" t="s">
        <v>206</v>
      </c>
      <c r="G3154" s="1214"/>
      <c r="H3154" s="466" t="s">
        <v>203</v>
      </c>
      <c r="I3154" s="1040" t="s">
        <v>75</v>
      </c>
      <c r="J3154" s="1041"/>
      <c r="K3154" s="1041"/>
      <c r="L3154" s="1041"/>
      <c r="M3154" s="1041"/>
      <c r="N3154" s="1041"/>
      <c r="O3154" s="1042"/>
    </row>
    <row r="3155" spans="1:16" ht="33.75" customHeight="1">
      <c r="A3155" s="1138"/>
      <c r="B3155" s="417" t="s">
        <v>200</v>
      </c>
      <c r="C3155" s="1049"/>
      <c r="D3155" s="1050"/>
      <c r="E3155" s="1051"/>
      <c r="F3155" s="1213" t="s">
        <v>210</v>
      </c>
      <c r="G3155" s="1214"/>
      <c r="H3155" s="466" t="s">
        <v>68</v>
      </c>
      <c r="I3155" s="1043"/>
      <c r="J3155" s="1044"/>
      <c r="K3155" s="1044"/>
      <c r="L3155" s="1044"/>
      <c r="M3155" s="1044"/>
      <c r="N3155" s="1044"/>
      <c r="O3155" s="1045"/>
    </row>
    <row r="3156" spans="1:16" ht="33.75" customHeight="1">
      <c r="A3156" s="1138"/>
      <c r="B3156" s="417" t="s">
        <v>200</v>
      </c>
      <c r="C3156" s="1049"/>
      <c r="D3156" s="1050"/>
      <c r="E3156" s="1051"/>
      <c r="F3156" s="1213" t="s">
        <v>211</v>
      </c>
      <c r="G3156" s="1214"/>
      <c r="H3156" s="466" t="s">
        <v>69</v>
      </c>
      <c r="I3156" s="1043"/>
      <c r="J3156" s="1044"/>
      <c r="K3156" s="1044"/>
      <c r="L3156" s="1044"/>
      <c r="M3156" s="1044"/>
      <c r="N3156" s="1044"/>
      <c r="O3156" s="1045"/>
    </row>
    <row r="3157" spans="1:16" ht="33.75" customHeight="1">
      <c r="A3157" s="1138"/>
      <c r="B3157" s="417" t="s">
        <v>200</v>
      </c>
      <c r="C3157" s="1049"/>
      <c r="D3157" s="1050"/>
      <c r="E3157" s="1051"/>
      <c r="F3157" s="1213" t="s">
        <v>120</v>
      </c>
      <c r="G3157" s="1214"/>
      <c r="H3157" s="466" t="s">
        <v>71</v>
      </c>
      <c r="I3157" s="1022" t="s">
        <v>93</v>
      </c>
      <c r="J3157" s="1023"/>
      <c r="K3157" s="1023"/>
      <c r="L3157" s="1023"/>
      <c r="M3157" s="1023"/>
      <c r="N3157" s="1023"/>
      <c r="O3157" s="1024"/>
    </row>
    <row r="3158" spans="1:16" ht="33.75" customHeight="1" thickBot="1">
      <c r="A3158" s="1138"/>
      <c r="B3158" s="418" t="s">
        <v>200</v>
      </c>
      <c r="C3158" s="1052"/>
      <c r="D3158" s="1053"/>
      <c r="E3158" s="1054"/>
      <c r="F3158" s="1215" t="s">
        <v>208</v>
      </c>
      <c r="G3158" s="1216"/>
      <c r="H3158" s="467" t="s">
        <v>70</v>
      </c>
      <c r="I3158" s="1025"/>
      <c r="J3158" s="1026"/>
      <c r="K3158" s="1026"/>
      <c r="L3158" s="1026"/>
      <c r="M3158" s="1026"/>
      <c r="N3158" s="1026"/>
      <c r="O3158" s="1027"/>
    </row>
    <row r="3159" spans="1:16" ht="121.5" customHeight="1" thickTop="1">
      <c r="A3159" s="437" t="s">
        <v>191</v>
      </c>
    </row>
    <row r="3160" spans="1:16" ht="24.75" customHeight="1" thickBot="1">
      <c r="A3160" s="471">
        <f>A3120+1</f>
        <v>80</v>
      </c>
      <c r="B3160" s="1137" t="s">
        <v>56</v>
      </c>
      <c r="C3160" s="1137"/>
      <c r="D3160" s="1137"/>
      <c r="E3160" s="1137"/>
      <c r="F3160" s="1137"/>
      <c r="G3160" s="1137"/>
      <c r="H3160" s="1137"/>
      <c r="I3160" s="1137"/>
      <c r="J3160" s="1137"/>
      <c r="K3160" s="1137"/>
      <c r="L3160" s="1137"/>
      <c r="M3160" s="1137"/>
      <c r="N3160" s="1137"/>
      <c r="O3160" s="1137"/>
    </row>
    <row r="3161" spans="1:16" s="430" customFormat="1" ht="66" customHeight="1" thickTop="1">
      <c r="A3161" s="1138"/>
      <c r="B3161" s="1139"/>
      <c r="C3161" s="1140"/>
      <c r="D3161" s="1225" t="str">
        <f>Master!$E$8</f>
        <v>Govt. Sr. Secondary School Raimalwada</v>
      </c>
      <c r="E3161" s="1226"/>
      <c r="F3161" s="1226"/>
      <c r="G3161" s="1226"/>
      <c r="H3161" s="1226"/>
      <c r="I3161" s="1226"/>
      <c r="J3161" s="1226"/>
      <c r="K3161" s="1226"/>
      <c r="L3161" s="1226"/>
      <c r="M3161" s="1226"/>
      <c r="N3161" s="1226"/>
      <c r="O3161" s="1227"/>
    </row>
    <row r="3162" spans="1:16" ht="26.25" customHeight="1" thickBot="1">
      <c r="A3162" s="1138"/>
      <c r="B3162" s="1141"/>
      <c r="C3162" s="1142"/>
      <c r="D3162" s="1146" t="str">
        <f>Master!$E$11</f>
        <v>P.S.-Bapini (Jodhpur)</v>
      </c>
      <c r="E3162" s="1147"/>
      <c r="F3162" s="1147"/>
      <c r="G3162" s="1147"/>
      <c r="H3162" s="1147"/>
      <c r="I3162" s="1147"/>
      <c r="J3162" s="1147"/>
      <c r="K3162" s="1147"/>
      <c r="L3162" s="1147"/>
      <c r="M3162" s="1147"/>
      <c r="N3162" s="1147"/>
      <c r="O3162" s="1148"/>
    </row>
    <row r="3163" spans="1:16" ht="21.75" customHeight="1">
      <c r="A3163" s="1138"/>
      <c r="B3163" s="262"/>
      <c r="C3163" s="1149" t="s">
        <v>183</v>
      </c>
      <c r="D3163" s="1150"/>
      <c r="E3163" s="1150"/>
      <c r="F3163" s="1150"/>
      <c r="G3163" s="1151"/>
      <c r="H3163" s="1158" t="s">
        <v>156</v>
      </c>
      <c r="I3163" s="1158"/>
      <c r="J3163" s="1161">
        <f>VLOOKUP($A3160,'Class-9'!$B$9:$K$108,6)</f>
        <v>0</v>
      </c>
      <c r="K3163" s="1162"/>
      <c r="L3163" s="1167" t="s">
        <v>76</v>
      </c>
      <c r="M3163" s="1168"/>
      <c r="N3163" s="1169" t="str">
        <f>Master!$E$14</f>
        <v>08151106901</v>
      </c>
      <c r="O3163" s="1170"/>
    </row>
    <row r="3164" spans="1:16" ht="21.75" customHeight="1">
      <c r="A3164" s="1138"/>
      <c r="B3164" s="37"/>
      <c r="C3164" s="1152"/>
      <c r="D3164" s="1153"/>
      <c r="E3164" s="1153"/>
      <c r="F3164" s="1153"/>
      <c r="G3164" s="1154"/>
      <c r="H3164" s="1159"/>
      <c r="I3164" s="1159"/>
      <c r="J3164" s="1163"/>
      <c r="K3164" s="1164"/>
      <c r="L3164" s="1171" t="s">
        <v>72</v>
      </c>
      <c r="M3164" s="1172"/>
      <c r="N3164" s="1172"/>
      <c r="O3164" s="1173"/>
      <c r="P3164" s="104" t="s">
        <v>191</v>
      </c>
    </row>
    <row r="3165" spans="1:16" ht="21.75" customHeight="1" thickBot="1">
      <c r="A3165" s="1138"/>
      <c r="B3165" s="37"/>
      <c r="C3165" s="1155"/>
      <c r="D3165" s="1156"/>
      <c r="E3165" s="1156"/>
      <c r="F3165" s="1156"/>
      <c r="G3165" s="1157"/>
      <c r="H3165" s="1160"/>
      <c r="I3165" s="1160"/>
      <c r="J3165" s="1165"/>
      <c r="K3165" s="1166"/>
      <c r="L3165" s="1174" t="s">
        <v>57</v>
      </c>
      <c r="M3165" s="1175"/>
      <c r="N3165" s="1176" t="str">
        <f>Master!$E$6</f>
        <v>2021-22</v>
      </c>
      <c r="O3165" s="1177"/>
    </row>
    <row r="3166" spans="1:16" ht="33.75" customHeight="1">
      <c r="A3166" s="1138"/>
      <c r="B3166" s="417" t="s">
        <v>200</v>
      </c>
      <c r="C3166" s="1228" t="s">
        <v>22</v>
      </c>
      <c r="D3166" s="1229"/>
      <c r="E3166" s="1229"/>
      <c r="F3166" s="1230"/>
      <c r="G3166" s="438" t="s">
        <v>181</v>
      </c>
      <c r="H3166" s="1231">
        <f>VLOOKUP($A3160,'Class-9'!$B$9:$FL$108,4,0)</f>
        <v>0</v>
      </c>
      <c r="I3166" s="1231"/>
      <c r="J3166" s="1231"/>
      <c r="K3166" s="1231"/>
      <c r="L3166" s="1231"/>
      <c r="M3166" s="1231"/>
      <c r="N3166" s="1231"/>
      <c r="O3166" s="1232"/>
    </row>
    <row r="3167" spans="1:16" ht="33.75" customHeight="1">
      <c r="A3167" s="1138"/>
      <c r="B3167" s="417" t="s">
        <v>200</v>
      </c>
      <c r="C3167" s="1233" t="s">
        <v>24</v>
      </c>
      <c r="D3167" s="1234"/>
      <c r="E3167" s="1234"/>
      <c r="F3167" s="1235"/>
      <c r="G3167" s="439" t="s">
        <v>181</v>
      </c>
      <c r="H3167" s="1236">
        <f>VLOOKUP($A3160,'Class-9'!$B$9:$FL$108,7,0)</f>
        <v>0</v>
      </c>
      <c r="I3167" s="1236"/>
      <c r="J3167" s="1236"/>
      <c r="K3167" s="1236"/>
      <c r="L3167" s="1236"/>
      <c r="M3167" s="1236"/>
      <c r="N3167" s="1236"/>
      <c r="O3167" s="1237"/>
    </row>
    <row r="3168" spans="1:16" ht="33.75" customHeight="1">
      <c r="A3168" s="1138"/>
      <c r="B3168" s="417" t="s">
        <v>200</v>
      </c>
      <c r="C3168" s="1233" t="s">
        <v>25</v>
      </c>
      <c r="D3168" s="1234"/>
      <c r="E3168" s="1234"/>
      <c r="F3168" s="1235"/>
      <c r="G3168" s="439" t="s">
        <v>181</v>
      </c>
      <c r="H3168" s="1236">
        <f>VLOOKUP($A3160,'Class-9'!$B$9:$FL$108,8,0)</f>
        <v>0</v>
      </c>
      <c r="I3168" s="1236"/>
      <c r="J3168" s="1236"/>
      <c r="K3168" s="1236"/>
      <c r="L3168" s="1236"/>
      <c r="M3168" s="1236"/>
      <c r="N3168" s="1236"/>
      <c r="O3168" s="1237"/>
    </row>
    <row r="3169" spans="1:15" ht="33.75" customHeight="1">
      <c r="A3169" s="1138"/>
      <c r="B3169" s="417" t="s">
        <v>200</v>
      </c>
      <c r="C3169" s="1233" t="s">
        <v>58</v>
      </c>
      <c r="D3169" s="1234"/>
      <c r="E3169" s="1234"/>
      <c r="F3169" s="1235"/>
      <c r="G3169" s="439" t="s">
        <v>181</v>
      </c>
      <c r="H3169" s="1236">
        <f>VLOOKUP($A3160,'Class-9'!$B$9:$FL$108,9,0)</f>
        <v>0</v>
      </c>
      <c r="I3169" s="1236"/>
      <c r="J3169" s="1236"/>
      <c r="K3169" s="1236"/>
      <c r="L3169" s="1236"/>
      <c r="M3169" s="1236"/>
      <c r="N3169" s="1236"/>
      <c r="O3169" s="1237"/>
    </row>
    <row r="3170" spans="1:15" ht="33.75" customHeight="1">
      <c r="A3170" s="1138"/>
      <c r="B3170" s="417" t="s">
        <v>200</v>
      </c>
      <c r="C3170" s="1233" t="s">
        <v>59</v>
      </c>
      <c r="D3170" s="1234"/>
      <c r="E3170" s="1234"/>
      <c r="F3170" s="1235"/>
      <c r="G3170" s="439" t="s">
        <v>181</v>
      </c>
      <c r="H3170" s="1238" t="str">
        <f>CONCATENATE('Class-9'!$G$4,'Class-9'!$J$4)</f>
        <v>9(A)</v>
      </c>
      <c r="I3170" s="1236"/>
      <c r="J3170" s="1236"/>
      <c r="K3170" s="1236"/>
      <c r="L3170" s="1236"/>
      <c r="M3170" s="1236"/>
      <c r="N3170" s="1236"/>
      <c r="O3170" s="1237"/>
    </row>
    <row r="3171" spans="1:15" ht="33.75" customHeight="1" thickBot="1">
      <c r="A3171" s="1138"/>
      <c r="B3171" s="417" t="s">
        <v>200</v>
      </c>
      <c r="C3171" s="1239" t="s">
        <v>27</v>
      </c>
      <c r="D3171" s="1240"/>
      <c r="E3171" s="1240"/>
      <c r="F3171" s="1241"/>
      <c r="G3171" s="440" t="s">
        <v>181</v>
      </c>
      <c r="H3171" s="1242">
        <f>VLOOKUP($A3160,'Class-9'!$B$9:$FL$108,10,0)</f>
        <v>0</v>
      </c>
      <c r="I3171" s="1242"/>
      <c r="J3171" s="1242"/>
      <c r="K3171" s="1242"/>
      <c r="L3171" s="1242"/>
      <c r="M3171" s="1242"/>
      <c r="N3171" s="1242"/>
      <c r="O3171" s="1243"/>
    </row>
    <row r="3172" spans="1:15" ht="33.75" customHeight="1">
      <c r="A3172" s="1138"/>
      <c r="B3172" s="417" t="s">
        <v>200</v>
      </c>
      <c r="C3172" s="1244" t="s">
        <v>60</v>
      </c>
      <c r="D3172" s="1245"/>
      <c r="E3172" s="1248" t="s">
        <v>81</v>
      </c>
      <c r="F3172" s="1248" t="s">
        <v>82</v>
      </c>
      <c r="G3172" s="1250" t="s">
        <v>32</v>
      </c>
      <c r="H3172" s="1252" t="s">
        <v>61</v>
      </c>
      <c r="I3172" s="1252"/>
      <c r="J3172" s="1253"/>
      <c r="K3172" s="1254" t="s">
        <v>97</v>
      </c>
      <c r="L3172" s="1255"/>
      <c r="M3172" s="1256"/>
      <c r="N3172" s="1248" t="s">
        <v>88</v>
      </c>
      <c r="O3172" s="1218" t="s">
        <v>118</v>
      </c>
    </row>
    <row r="3173" spans="1:15" ht="33.75" customHeight="1">
      <c r="A3173" s="1138"/>
      <c r="B3173" s="417" t="s">
        <v>200</v>
      </c>
      <c r="C3173" s="1246"/>
      <c r="D3173" s="1247"/>
      <c r="E3173" s="1249"/>
      <c r="F3173" s="1249"/>
      <c r="G3173" s="1251"/>
      <c r="H3173" s="468" t="s">
        <v>31</v>
      </c>
      <c r="I3173" s="470" t="s">
        <v>194</v>
      </c>
      <c r="J3173" s="469" t="s">
        <v>32</v>
      </c>
      <c r="K3173" s="468" t="s">
        <v>31</v>
      </c>
      <c r="L3173" s="470" t="s">
        <v>194</v>
      </c>
      <c r="M3173" s="469" t="s">
        <v>32</v>
      </c>
      <c r="N3173" s="1249"/>
      <c r="O3173" s="1219"/>
    </row>
    <row r="3174" spans="1:15" ht="48" customHeight="1" thickBot="1">
      <c r="A3174" s="1138"/>
      <c r="B3174" s="417" t="s">
        <v>200</v>
      </c>
      <c r="C3174" s="1102" t="s">
        <v>62</v>
      </c>
      <c r="D3174" s="1103"/>
      <c r="E3174" s="441">
        <f>'Class-9'!$L$7</f>
        <v>10</v>
      </c>
      <c r="F3174" s="441">
        <f>'Class-9'!$M$7</f>
        <v>10</v>
      </c>
      <c r="G3174" s="442">
        <f>SUM(E3174:F3174)</f>
        <v>20</v>
      </c>
      <c r="H3174" s="441">
        <f>'Class-9'!$O$7</f>
        <v>24</v>
      </c>
      <c r="I3174" s="441">
        <f>'Class-9'!$P$7</f>
        <v>6</v>
      </c>
      <c r="J3174" s="442">
        <f>SUM(H3174:I3174)</f>
        <v>30</v>
      </c>
      <c r="K3174" s="441">
        <f>'Class-9'!$R$7</f>
        <v>40</v>
      </c>
      <c r="L3174" s="441">
        <f>'Class-9'!$S$7</f>
        <v>10</v>
      </c>
      <c r="M3174" s="442">
        <f>SUM(K3174:L3174)</f>
        <v>50</v>
      </c>
      <c r="N3174" s="441">
        <f>SUM(G3174,J3174,M3174)</f>
        <v>100</v>
      </c>
      <c r="O3174" s="1220"/>
    </row>
    <row r="3175" spans="1:15" ht="48" customHeight="1">
      <c r="A3175" s="1138"/>
      <c r="B3175" s="417" t="s">
        <v>200</v>
      </c>
      <c r="C3175" s="1104" t="str">
        <f>'Class-9'!$L$3</f>
        <v>HINDI</v>
      </c>
      <c r="D3175" s="1105"/>
      <c r="E3175" s="443">
        <f>IF($J3163="TC",0,IF($J3163="Nso",0,VLOOKUP($A3160,'Class-9'!$B$9:$FL$108,11,0)))</f>
        <v>0</v>
      </c>
      <c r="F3175" s="443">
        <f>IF($J3163="TC",0,IF($J3163="Nso",0,VLOOKUP($A3160,'Class-9'!$B$9:$FL$108,12,0)))</f>
        <v>0</v>
      </c>
      <c r="G3175" s="444">
        <f t="shared" ref="G3175:G3182" si="316">SUM(E3175:F3175)</f>
        <v>0</v>
      </c>
      <c r="H3175" s="443">
        <f>IF($J3163="TC",0,IF($J3163="Nso",0,VLOOKUP($A3160,'Class-9'!$B$9:$FL$108,14,0)))</f>
        <v>0</v>
      </c>
      <c r="I3175" s="443">
        <f>IF($J3163="TC",0,IF($J3163="Nso",0,VLOOKUP($A3160,'Class-9'!$B$9:$FL$108,15,0)))</f>
        <v>0</v>
      </c>
      <c r="J3175" s="444">
        <f t="shared" ref="J3175:J3182" si="317">SUM(H3175:I3175)</f>
        <v>0</v>
      </c>
      <c r="K3175" s="443">
        <f>IF($J3163="TC",0,IF($J3163="Nso",0,VLOOKUP($A3160,'Class-9'!$B$9:$FL$108,17,0)))</f>
        <v>0</v>
      </c>
      <c r="L3175" s="443">
        <f>IF($J3163="Nso",0,VLOOKUP($A3160,'Class-9'!$B$9:$FL$108,18,0))</f>
        <v>0</v>
      </c>
      <c r="M3175" s="444">
        <f t="shared" ref="M3175:M3182" si="318">SUM(K3175:L3175)</f>
        <v>0</v>
      </c>
      <c r="N3175" s="443">
        <f t="shared" ref="N3175:N3182" si="319">SUM(G3175,J3175,M3175)</f>
        <v>0</v>
      </c>
      <c r="O3175" s="457" t="str">
        <f>IF($J3163="TC",0,IF($J3163="Nso",0,VLOOKUP($A3160,'Class-9'!$B$9:$FL$108,24,0)))</f>
        <v/>
      </c>
    </row>
    <row r="3176" spans="1:15" ht="48" customHeight="1" thickBot="1">
      <c r="A3176" s="1138"/>
      <c r="B3176" s="417" t="s">
        <v>200</v>
      </c>
      <c r="C3176" s="1106" t="str">
        <f>'Class-9'!$Z$3</f>
        <v>ENGLISH</v>
      </c>
      <c r="D3176" s="1107"/>
      <c r="E3176" s="445">
        <f>IF($J3163="TC",0,IF($J3163="Nso",0,VLOOKUP($A3160,'Class-9'!$B$9:$FL$108,25,0)))</f>
        <v>0</v>
      </c>
      <c r="F3176" s="445">
        <f>IF($J3163="TC",0,IF($J3163="Nso",0,VLOOKUP($A3160,'Class-9'!$B$9:$FL$108,26,0)))</f>
        <v>0</v>
      </c>
      <c r="G3176" s="446">
        <f t="shared" si="316"/>
        <v>0</v>
      </c>
      <c r="H3176" s="447">
        <f>IF($J3163="TC",0,IF($J3163="Nso",0,VLOOKUP($A3160,'Class-9'!$B$9:$FL$108,28,0)))</f>
        <v>0</v>
      </c>
      <c r="I3176" s="445">
        <f>IF($J3163="TC",0,IF($J3163="Nso",0,VLOOKUP($A3160,'Class-9'!$B$9:$FL$108,29,0)))</f>
        <v>0</v>
      </c>
      <c r="J3176" s="446">
        <f t="shared" si="317"/>
        <v>0</v>
      </c>
      <c r="K3176" s="445">
        <f>IF($J3163="TC",0,IF($J3163="Nso",0,VLOOKUP($A3160,'Class-9'!$B$9:$FL$108,31,0)))</f>
        <v>0</v>
      </c>
      <c r="L3176" s="445">
        <f>IF($J3163="Nso",0,VLOOKUP($A3160,'Class-9'!$B$9:$FL$108,32,0))</f>
        <v>0</v>
      </c>
      <c r="M3176" s="446">
        <f t="shared" si="318"/>
        <v>0</v>
      </c>
      <c r="N3176" s="445">
        <f t="shared" si="319"/>
        <v>0</v>
      </c>
      <c r="O3176" s="458" t="str">
        <f>IF($J3163="TC",0,IF($J3163="Nso",0,VLOOKUP($A3160,'Class-9'!$B$9:$FL$108,38,0)))</f>
        <v/>
      </c>
    </row>
    <row r="3177" spans="1:15" ht="48" customHeight="1" thickBot="1">
      <c r="A3177" s="1138"/>
      <c r="B3177" s="417" t="s">
        <v>200</v>
      </c>
      <c r="C3177" s="1108" t="s">
        <v>62</v>
      </c>
      <c r="D3177" s="1109"/>
      <c r="E3177" s="448">
        <f>'Class-9'!$AN$7</f>
        <v>20</v>
      </c>
      <c r="F3177" s="448">
        <f>'Class-9'!$AO$7</f>
        <v>20</v>
      </c>
      <c r="G3177" s="449">
        <f t="shared" si="316"/>
        <v>40</v>
      </c>
      <c r="H3177" s="448">
        <f>'Class-9'!$AQ$7</f>
        <v>48</v>
      </c>
      <c r="I3177" s="448">
        <f>'Class-9'!$AR$7</f>
        <v>12</v>
      </c>
      <c r="J3177" s="449">
        <f t="shared" si="317"/>
        <v>60</v>
      </c>
      <c r="K3177" s="448">
        <f>'Class-9'!$AT$7</f>
        <v>80</v>
      </c>
      <c r="L3177" s="448">
        <f>'Class-9'!$AU$7</f>
        <v>20</v>
      </c>
      <c r="M3177" s="449">
        <f t="shared" si="318"/>
        <v>100</v>
      </c>
      <c r="N3177" s="448">
        <f t="shared" si="319"/>
        <v>200</v>
      </c>
      <c r="O3177" s="427" t="s">
        <v>201</v>
      </c>
    </row>
    <row r="3178" spans="1:15" ht="48" customHeight="1">
      <c r="A3178" s="1138"/>
      <c r="B3178" s="417" t="s">
        <v>200</v>
      </c>
      <c r="C3178" s="1110" t="str">
        <f>'Class-9'!$AN$3</f>
        <v>SANSKRIT-I</v>
      </c>
      <c r="D3178" s="1111"/>
      <c r="E3178" s="443">
        <f>IF($J3163="TC",0,IF($J3163="Nso",0,VLOOKUP($A3160,'Class-9'!$B$9:$FL$108,39,0)))</f>
        <v>0</v>
      </c>
      <c r="F3178" s="443">
        <f>IF($J3163="TC",0,IF($J3163="TC",0,IF($J3163="Nso",0,VLOOKUP($A3160,'Class-9'!$B$9:$FL$108,40,0))))</f>
        <v>0</v>
      </c>
      <c r="G3178" s="450">
        <f t="shared" si="316"/>
        <v>0</v>
      </c>
      <c r="H3178" s="451">
        <f>IF($J3163="TC",0,IF($J3163="Nso",0,VLOOKUP($A3160,'Class-9'!$B$9:$FL$108,42,0)))</f>
        <v>0</v>
      </c>
      <c r="I3178" s="443">
        <f>IF($J3163="TC",0,IF($J3163="Nso",0,VLOOKUP($A3160,'Class-9'!$B$9:$FL$108,43,0)))</f>
        <v>0</v>
      </c>
      <c r="J3178" s="450">
        <f t="shared" si="317"/>
        <v>0</v>
      </c>
      <c r="K3178" s="443">
        <f>IF($J3163="TC",0,IF($J3163="Nso",0,VLOOKUP($A3160,'Class-9'!$B$9:$FL$108,45,0)))</f>
        <v>0</v>
      </c>
      <c r="L3178" s="443">
        <f>IF($J3163="Nso",0,VLOOKUP($A3160,'Class-9'!$B$9:$FL$108,46,0))</f>
        <v>0</v>
      </c>
      <c r="M3178" s="450">
        <f t="shared" si="318"/>
        <v>0</v>
      </c>
      <c r="N3178" s="443">
        <f t="shared" si="319"/>
        <v>0</v>
      </c>
      <c r="O3178" s="457" t="str">
        <f>IF($J3163="TC",0,IF($J3163="Nso",0,VLOOKUP($A3160,'Class-9'!$B$9:$FL$108,52,0)))</f>
        <v/>
      </c>
    </row>
    <row r="3179" spans="1:15" ht="48" customHeight="1">
      <c r="A3179" s="1138"/>
      <c r="B3179" s="417" t="s">
        <v>200</v>
      </c>
      <c r="C3179" s="1112" t="str">
        <f>'Class-9'!$BB$3</f>
        <v>SANSKRIT-II</v>
      </c>
      <c r="D3179" s="1113"/>
      <c r="E3179" s="443">
        <f>IF($J3163="TC",0,IF($J3163="Nso",0,VLOOKUP($A3160,'Class-9'!$B$9:$FL$108,53,0)))</f>
        <v>0</v>
      </c>
      <c r="F3179" s="443">
        <f>IF($J3163="TC",0,IF($J3163="Nso",0,VLOOKUP($A3160,'Class-9'!$B$9:$FL$108,54,0)))</f>
        <v>0</v>
      </c>
      <c r="G3179" s="452">
        <f t="shared" si="316"/>
        <v>0</v>
      </c>
      <c r="H3179" s="453">
        <f>IF($J3163="TC",0,IF($J3163="Nso",0,VLOOKUP($A3160,'Class-9'!$B$9:$FL$108,56,0)))</f>
        <v>0</v>
      </c>
      <c r="I3179" s="443">
        <f>IF($J3163="TC",0,IF($J3163="Nso",0,VLOOKUP($A3160,'Class-9'!$B$9:$FL$108,57,0)))</f>
        <v>0</v>
      </c>
      <c r="J3179" s="452">
        <f t="shared" si="317"/>
        <v>0</v>
      </c>
      <c r="K3179" s="443">
        <f>IF($J3163="TC",0,IF($J3163="Nso",0,VLOOKUP($A3160,'Class-9'!$B$9:$FL$108,59,0)))</f>
        <v>0</v>
      </c>
      <c r="L3179" s="443">
        <f>IF($J3163="Nso",0,VLOOKUP($A3160,'Class-9'!$B$9:$FL$108,60,0))</f>
        <v>0</v>
      </c>
      <c r="M3179" s="452">
        <f t="shared" si="318"/>
        <v>0</v>
      </c>
      <c r="N3179" s="443">
        <f t="shared" si="319"/>
        <v>0</v>
      </c>
      <c r="O3179" s="457" t="str">
        <f>IF($J3163="TC",0,IF($J3163="Nso",0,VLOOKUP($A3160,'Class-9'!$B$9:$FL$108,66,0)))</f>
        <v/>
      </c>
    </row>
    <row r="3180" spans="1:15" ht="48" customHeight="1">
      <c r="A3180" s="1138"/>
      <c r="B3180" s="417" t="s">
        <v>200</v>
      </c>
      <c r="C3180" s="1112" t="str">
        <f>'Class-9'!$BP$3</f>
        <v>MATHEMATICS</v>
      </c>
      <c r="D3180" s="1113"/>
      <c r="E3180" s="443">
        <f>IF($J3163="TC",0,IF($J3163="Nso",0,VLOOKUP($A3160,'Class-9'!$B$9:$FL$108,67,0)))</f>
        <v>0</v>
      </c>
      <c r="F3180" s="443">
        <f>IF($J3163="TC",0,IF($J3163="Nso",0,VLOOKUP($A3160,'Class-9'!$B$9:$FL$108,68,0)))</f>
        <v>0</v>
      </c>
      <c r="G3180" s="452">
        <f t="shared" si="316"/>
        <v>0</v>
      </c>
      <c r="H3180" s="453">
        <f>IF($J3163="TC",0,IF($J3163="Nso",0,VLOOKUP($A3160,'Class-9'!$B$9:$FL$108,70,0)))</f>
        <v>0</v>
      </c>
      <c r="I3180" s="443">
        <f>IF($J3163="TC",0,IF($J3163="Nso",0,VLOOKUP($A3160,'Class-9'!$B$9:$FL$108,71,0)))</f>
        <v>0</v>
      </c>
      <c r="J3180" s="452">
        <f t="shared" si="317"/>
        <v>0</v>
      </c>
      <c r="K3180" s="443">
        <f>IF($J3163="TC",0,IF($J3163="Nso",0,VLOOKUP($A3160,'Class-9'!$B$9:$FL$108,73,0)))</f>
        <v>0</v>
      </c>
      <c r="L3180" s="443">
        <f>IF($J3163="Nso",0,VLOOKUP($A3160,'Class-9'!$B$9:$FL$108,74,0))</f>
        <v>0</v>
      </c>
      <c r="M3180" s="452">
        <f t="shared" si="318"/>
        <v>0</v>
      </c>
      <c r="N3180" s="443">
        <f t="shared" si="319"/>
        <v>0</v>
      </c>
      <c r="O3180" s="457" t="str">
        <f>IF($J3163="TC",0,IF($J3163="Nso",0,VLOOKUP($A3160,'Class-9'!$B$9:$FL$108,80,0)))</f>
        <v/>
      </c>
    </row>
    <row r="3181" spans="1:15" ht="48" customHeight="1">
      <c r="A3181" s="1138"/>
      <c r="B3181" s="417" t="s">
        <v>200</v>
      </c>
      <c r="C3181" s="1114" t="str">
        <f>'Class-9'!$CD$3</f>
        <v>SCIENCE</v>
      </c>
      <c r="D3181" s="1115"/>
      <c r="E3181" s="454">
        <f>IF($J3163="TC",0,IF($J3163="Nso",0,VLOOKUP($A3160,'Class-9'!$B$9:$FL$108,81,0)))</f>
        <v>0</v>
      </c>
      <c r="F3181" s="454">
        <f>IF($J3163="TC",0,IF($J3163="Nso",0,VLOOKUP($A3160,'Class-9'!$B$9:$FL$108,82,0)))</f>
        <v>0</v>
      </c>
      <c r="G3181" s="455">
        <f t="shared" si="316"/>
        <v>0</v>
      </c>
      <c r="H3181" s="456">
        <f>IF($J3163="TC",0,IF($J3163="Nso",0,VLOOKUP($A3160,'Class-9'!$B$9:$FL$108,84,0)))</f>
        <v>0</v>
      </c>
      <c r="I3181" s="454">
        <f>IF($J3163="TC",0,IF($J3163="Nso",0,VLOOKUP($A3160,'Class-9'!$B$9:$FL$108,85,0)))</f>
        <v>0</v>
      </c>
      <c r="J3181" s="455">
        <f t="shared" si="317"/>
        <v>0</v>
      </c>
      <c r="K3181" s="454">
        <f>IF($J3163="TC",0,IF($J3163="Nso",0,VLOOKUP($A3160,'Class-9'!$B$9:$FL$108,87,0)))</f>
        <v>0</v>
      </c>
      <c r="L3181" s="454">
        <f>IF($J3163="Nso",0,VLOOKUP($A3160,'Class-9'!$B$9:$FL$108,88,0))</f>
        <v>0</v>
      </c>
      <c r="M3181" s="455">
        <f t="shared" si="318"/>
        <v>0</v>
      </c>
      <c r="N3181" s="454">
        <f t="shared" si="319"/>
        <v>0</v>
      </c>
      <c r="O3181" s="459" t="str">
        <f>IF($J3163="TC",0,IF($J3163="Nso",0,VLOOKUP($A3160,'Class-9'!$B$9:$FL$108,94,0)))</f>
        <v/>
      </c>
    </row>
    <row r="3182" spans="1:15" ht="48" customHeight="1" thickBot="1">
      <c r="A3182" s="1138"/>
      <c r="B3182" s="417" t="s">
        <v>200</v>
      </c>
      <c r="C3182" s="1114" t="str">
        <f>'Class-9'!$CR$3</f>
        <v>SOCIAL SCIENCE</v>
      </c>
      <c r="D3182" s="1115"/>
      <c r="E3182" s="454">
        <f>IF($J3164="TC",0,IF($J3163="Nso",0,VLOOKUP($A3160,'Class-9'!$B$9:$FL$108,95,0)))</f>
        <v>0</v>
      </c>
      <c r="F3182" s="454">
        <f>IF($J3164="TC",0,IF($J3163="Nso",0,VLOOKUP($A3160,'Class-9'!$B$9:$FL$108,96,0)))</f>
        <v>0</v>
      </c>
      <c r="G3182" s="455">
        <f t="shared" si="316"/>
        <v>0</v>
      </c>
      <c r="H3182" s="456">
        <f>IF($J3164="TC",0,IF($J3163="Nso",0,VLOOKUP($A3160,'Class-9'!$B$9:$FL$108,98,0)))</f>
        <v>0</v>
      </c>
      <c r="I3182" s="454">
        <f>IF($J3164="TC",0,IF($J3163="Nso",0,VLOOKUP($A3160,'Class-9'!$B$9:$FL$108,99,0)))</f>
        <v>0</v>
      </c>
      <c r="J3182" s="455">
        <f t="shared" si="317"/>
        <v>0</v>
      </c>
      <c r="K3182" s="454">
        <f>IF($J3164="TC",0,IF($J3163="Nso",0,VLOOKUP($A3160,'Class-9'!$B$9:$FL$108,101,0)))</f>
        <v>0</v>
      </c>
      <c r="L3182" s="454">
        <f>IF($J3164="Nso",0,VLOOKUP($A3160,'Class-9'!$B$9:$FL$108,102,0))</f>
        <v>0</v>
      </c>
      <c r="M3182" s="455">
        <f t="shared" si="318"/>
        <v>0</v>
      </c>
      <c r="N3182" s="454">
        <f t="shared" si="319"/>
        <v>0</v>
      </c>
      <c r="O3182" s="459" t="str">
        <f>IF($J3164="TC",0,IF($J3163="Nso",0,VLOOKUP($A3160,'Class-9'!$B$9:$FL$108,108,0)))</f>
        <v/>
      </c>
    </row>
    <row r="3183" spans="1:15" ht="33.75" customHeight="1">
      <c r="A3183" s="1138"/>
      <c r="B3183" s="417" t="s">
        <v>200</v>
      </c>
      <c r="C3183" s="1116" t="s">
        <v>89</v>
      </c>
      <c r="D3183" s="1117"/>
      <c r="E3183" s="1118"/>
      <c r="F3183" s="1122" t="s">
        <v>90</v>
      </c>
      <c r="G3183" s="1123"/>
      <c r="H3183" s="1124" t="s">
        <v>91</v>
      </c>
      <c r="I3183" s="1125"/>
      <c r="J3183" s="1126" t="s">
        <v>47</v>
      </c>
      <c r="K3183" s="1127"/>
      <c r="L3183" s="415" t="s">
        <v>111</v>
      </c>
      <c r="M3183" s="1221" t="s">
        <v>45</v>
      </c>
      <c r="N3183" s="1222"/>
      <c r="O3183" s="416" t="s">
        <v>49</v>
      </c>
    </row>
    <row r="3184" spans="1:15" ht="33.75" customHeight="1" thickBot="1">
      <c r="A3184" s="1138"/>
      <c r="B3184" s="417" t="s">
        <v>200</v>
      </c>
      <c r="C3184" s="1119"/>
      <c r="D3184" s="1120"/>
      <c r="E3184" s="1121"/>
      <c r="F3184" s="1130">
        <f>IF($J3163="TC",0,IF($J3163="Nso",0,VLOOKUP($A3160,'Class-9'!$B$9:$FL$108,160,0)))</f>
        <v>0</v>
      </c>
      <c r="G3184" s="1131"/>
      <c r="H3184" s="1130">
        <f>IF($J3163="TC",0,IF($J3163="Nso",0,VLOOKUP($A3160,'Class-9'!$B$9:$FL$108,161,0)))</f>
        <v>0</v>
      </c>
      <c r="I3184" s="1131"/>
      <c r="J3184" s="1132">
        <f>IF($J3163="TC",0,IF($J3163="Nso",0,VLOOKUP($A3160,'Class-9'!$B$9:$FL$108,162,0)))</f>
        <v>0</v>
      </c>
      <c r="K3184" s="1133"/>
      <c r="L3184" s="259" t="str">
        <f>IF($J3163="TC",0,IF($J3163="Nso",0,VLOOKUP($A3160,'Class-9'!$B$9:$FL$108,163,0)))</f>
        <v/>
      </c>
      <c r="M3184" s="1223" t="str">
        <f>IF($J3163="TC","TC",IF($J3163="Nso","NSO",VLOOKUP($A3160,'Class-9'!$B$9:$FL$108,164,0)))</f>
        <v/>
      </c>
      <c r="N3184" s="1224"/>
      <c r="O3184" s="462" t="str">
        <f>IF($J3163="Nso",0,VLOOKUP($A3160,'Class-9'!$B$9:$FL$108,166,0))</f>
        <v/>
      </c>
    </row>
    <row r="3185" spans="1:15" ht="33.75" customHeight="1">
      <c r="A3185" s="1138"/>
      <c r="B3185" s="417" t="s">
        <v>200</v>
      </c>
      <c r="C3185" s="1061" t="s">
        <v>64</v>
      </c>
      <c r="D3185" s="1062"/>
      <c r="E3185" s="1062"/>
      <c r="F3185" s="1062"/>
      <c r="G3185" s="1062"/>
      <c r="H3185" s="1063"/>
      <c r="I3185" s="1064" t="s">
        <v>65</v>
      </c>
      <c r="J3185" s="1065"/>
      <c r="K3185" s="1065"/>
      <c r="L3185" s="460">
        <f>VLOOKUP($A3160,'Class-9'!$B$9:$FL$108,157,0)</f>
        <v>0</v>
      </c>
      <c r="M3185" s="1066" t="s">
        <v>121</v>
      </c>
      <c r="N3185" s="1067"/>
      <c r="O3185" s="1068"/>
    </row>
    <row r="3186" spans="1:15" ht="33.75" customHeight="1" thickBot="1">
      <c r="A3186" s="1138"/>
      <c r="B3186" s="417" t="s">
        <v>200</v>
      </c>
      <c r="C3186" s="1069" t="s">
        <v>60</v>
      </c>
      <c r="D3186" s="1070"/>
      <c r="E3186" s="1070"/>
      <c r="F3186" s="1071" t="s">
        <v>192</v>
      </c>
      <c r="G3186" s="1071"/>
      <c r="H3186" s="260" t="s">
        <v>53</v>
      </c>
      <c r="I3186" s="1072" t="s">
        <v>66</v>
      </c>
      <c r="J3186" s="1073"/>
      <c r="K3186" s="1073"/>
      <c r="L3186" s="461">
        <f>VLOOKUP($A3160,'Class-9'!$B$9:$FL$108,158,0)</f>
        <v>0</v>
      </c>
      <c r="M3186" s="1074" t="str">
        <f>IF($J3163="TC",0,IF($J3163="Nso",0,VLOOKUP($A3160,'Class-9'!$B$9:$FL$108,159,0)))</f>
        <v/>
      </c>
      <c r="N3186" s="1075"/>
      <c r="O3186" s="1076"/>
    </row>
    <row r="3187" spans="1:15" ht="33.75" customHeight="1">
      <c r="A3187" s="1138"/>
      <c r="B3187" s="417" t="s">
        <v>200</v>
      </c>
      <c r="C3187" s="1069"/>
      <c r="D3187" s="1070"/>
      <c r="E3187" s="1070"/>
      <c r="F3187" s="1071"/>
      <c r="G3187" s="1071"/>
      <c r="H3187" s="261" t="s">
        <v>119</v>
      </c>
      <c r="I3187" s="1077" t="s">
        <v>67</v>
      </c>
      <c r="J3187" s="1078"/>
      <c r="K3187" s="1078"/>
      <c r="L3187" s="1079">
        <f>IF($J3163="TC","Transferred",IF($J3163="Nso","NameSeparated",VLOOKUP($A3160,'Class-9'!$B$9:$FL$108,167,0)))</f>
        <v>0</v>
      </c>
      <c r="M3187" s="1079"/>
      <c r="N3187" s="1079"/>
      <c r="O3187" s="1080"/>
    </row>
    <row r="3188" spans="1:15" ht="33.75" customHeight="1">
      <c r="A3188" s="1138"/>
      <c r="B3188" s="417" t="s">
        <v>200</v>
      </c>
      <c r="C3188" s="1081" t="str">
        <f>'Class-9'!$DF$3</f>
        <v>Foundation Of Information Tech.</v>
      </c>
      <c r="D3188" s="1082"/>
      <c r="E3188" s="1083"/>
      <c r="F3188" s="1217" t="str">
        <f>IF($J3163="TC",0,IF($J3163="Nso",0,VLOOKUP($A3160,'Class-9'!$B$9:$GP$108,185,0)))</f>
        <v>0/200</v>
      </c>
      <c r="G3188" s="1217"/>
      <c r="H3188" s="463" t="str">
        <f>IF($J3163="TC",0,IF($J3163="Nso",0,VLOOKUP($A3160,'Class-9'!$B$9:$GP$108,120,0)))</f>
        <v/>
      </c>
      <c r="I3188" s="1085" t="s">
        <v>79</v>
      </c>
      <c r="J3188" s="1086"/>
      <c r="K3188" s="1086"/>
      <c r="L3188" s="1087">
        <f>'Class-9'!$T$2</f>
        <v>44676</v>
      </c>
      <c r="M3188" s="1088"/>
      <c r="N3188" s="1088"/>
      <c r="O3188" s="1089"/>
    </row>
    <row r="3189" spans="1:15" ht="33.75" customHeight="1">
      <c r="A3189" s="1138"/>
      <c r="B3189" s="417" t="s">
        <v>200</v>
      </c>
      <c r="C3189" s="1090" t="str">
        <f>'Class-9'!$DR$3</f>
        <v>Health &amp; Phy. Edu.</v>
      </c>
      <c r="D3189" s="1084"/>
      <c r="E3189" s="1084"/>
      <c r="F3189" s="1207" t="str">
        <f>IF($J3163="TC",0,IF($J3163="Nso",0,VLOOKUP($A3160,'Class-9'!$B$9:$GP$108,189,0)))</f>
        <v>0/200</v>
      </c>
      <c r="G3189" s="1208"/>
      <c r="H3189" s="463" t="str">
        <f>IF($J3163="TC",0,IF($J3163="Nso",0,VLOOKUP($A3160,'Class-9'!$B$9:$GP$108,132,0)))</f>
        <v/>
      </c>
      <c r="I3189" s="1091"/>
      <c r="J3189" s="1092"/>
      <c r="K3189" s="1092"/>
      <c r="L3189" s="1092"/>
      <c r="M3189" s="1092"/>
      <c r="N3189" s="1092"/>
      <c r="O3189" s="1093"/>
    </row>
    <row r="3190" spans="1:15" ht="33.75" customHeight="1">
      <c r="A3190" s="1138"/>
      <c r="B3190" s="417" t="s">
        <v>200</v>
      </c>
      <c r="C3190" s="1028" t="str">
        <f>'Class-9'!$ED$3</f>
        <v>S.U.P.W.</v>
      </c>
      <c r="D3190" s="1029"/>
      <c r="E3190" s="1029"/>
      <c r="F3190" s="1207" t="str">
        <f>IF($J3163="TC",0,IF($J3163="Nso",0,VLOOKUP($A3160,'Class-9'!$B$9:$GP$108,193,0)))</f>
        <v>0/100</v>
      </c>
      <c r="G3190" s="1208"/>
      <c r="H3190" s="463" t="str">
        <f>IF($J3163="TC",0,IF($J3163="Nso",0,VLOOKUP($A3160,'Class-9'!$B$9:$GP$108,138,0)))</f>
        <v/>
      </c>
      <c r="I3190" s="1094"/>
      <c r="J3190" s="1095"/>
      <c r="K3190" s="1095"/>
      <c r="L3190" s="1095"/>
      <c r="M3190" s="1095"/>
      <c r="N3190" s="1095"/>
      <c r="O3190" s="1096"/>
    </row>
    <row r="3191" spans="1:15" ht="33.75" customHeight="1">
      <c r="A3191" s="1138"/>
      <c r="B3191" s="417" t="s">
        <v>200</v>
      </c>
      <c r="C3191" s="1028" t="str">
        <f>'Class-9'!$EJ$3</f>
        <v>ART EDUCATION</v>
      </c>
      <c r="D3191" s="1029"/>
      <c r="E3191" s="1029"/>
      <c r="F3191" s="1207" t="str">
        <f>IF($J3162="TC",0,IF($J3162="Nso",0,VLOOKUP($A3160,'Class-9'!$B$9:$GP$108,197,0)))</f>
        <v>0/100</v>
      </c>
      <c r="G3191" s="1208"/>
      <c r="H3191" s="463" t="str">
        <f>IF($J3162="TC",0,IF($J3162="Nso",0,VLOOKUP($A3160,'Class-9'!$B$9:$GP$108,144,0)))</f>
        <v/>
      </c>
      <c r="I3191" s="1032" t="s">
        <v>92</v>
      </c>
      <c r="J3191" s="1033"/>
      <c r="K3191" s="1033"/>
      <c r="L3191" s="1033"/>
      <c r="M3191" s="1033"/>
      <c r="N3191" s="1033"/>
      <c r="O3191" s="1034"/>
    </row>
    <row r="3192" spans="1:15" ht="33.75" customHeight="1" thickBot="1">
      <c r="A3192" s="1138"/>
      <c r="B3192" s="417" t="s">
        <v>200</v>
      </c>
      <c r="C3192" s="1035" t="str">
        <f>'Class-9'!$EP$3</f>
        <v>H &amp; C RAJ</v>
      </c>
      <c r="D3192" s="1036"/>
      <c r="E3192" s="1036"/>
      <c r="F3192" s="1209" t="str">
        <f>IF($J3163="TC",0,IF($J3163="Nso",0,VLOOKUP($A3160,'Class-9'!$B$9:$GU$108,201,0)))</f>
        <v>0/200</v>
      </c>
      <c r="G3192" s="1210"/>
      <c r="H3192" s="464" t="str">
        <f>IF($J3163="TC",0,IF($J3163="Nso",0,VLOOKUP($A3160,'Class-9'!$B$9:$GU$108,156,0)))</f>
        <v/>
      </c>
      <c r="I3192" s="1032" t="s">
        <v>73</v>
      </c>
      <c r="J3192" s="1033"/>
      <c r="K3192" s="1033"/>
      <c r="L3192" s="1033"/>
      <c r="M3192" s="1033"/>
      <c r="N3192" s="1033"/>
      <c r="O3192" s="1034"/>
    </row>
    <row r="3193" spans="1:15" ht="33.75" customHeight="1">
      <c r="A3193" s="1138"/>
      <c r="B3193" s="417" t="s">
        <v>200</v>
      </c>
      <c r="C3193" s="1046" t="s">
        <v>204</v>
      </c>
      <c r="D3193" s="1047"/>
      <c r="E3193" s="1048"/>
      <c r="F3193" s="1211" t="s">
        <v>205</v>
      </c>
      <c r="G3193" s="1212"/>
      <c r="H3193" s="465" t="s">
        <v>34</v>
      </c>
      <c r="I3193" s="1039" t="s">
        <v>74</v>
      </c>
      <c r="J3193" s="1033"/>
      <c r="K3193" s="1033"/>
      <c r="L3193" s="1033"/>
      <c r="M3193" s="1033"/>
      <c r="N3193" s="1033"/>
      <c r="O3193" s="1034"/>
    </row>
    <row r="3194" spans="1:15" ht="33.75" customHeight="1">
      <c r="A3194" s="1138"/>
      <c r="B3194" s="417" t="s">
        <v>200</v>
      </c>
      <c r="C3194" s="1049"/>
      <c r="D3194" s="1050"/>
      <c r="E3194" s="1051"/>
      <c r="F3194" s="1213" t="s">
        <v>206</v>
      </c>
      <c r="G3194" s="1214"/>
      <c r="H3194" s="466" t="s">
        <v>203</v>
      </c>
      <c r="I3194" s="1040" t="s">
        <v>75</v>
      </c>
      <c r="J3194" s="1041"/>
      <c r="K3194" s="1041"/>
      <c r="L3194" s="1041"/>
      <c r="M3194" s="1041"/>
      <c r="N3194" s="1041"/>
      <c r="O3194" s="1042"/>
    </row>
    <row r="3195" spans="1:15" ht="33.75" customHeight="1">
      <c r="A3195" s="1138"/>
      <c r="B3195" s="417" t="s">
        <v>200</v>
      </c>
      <c r="C3195" s="1049"/>
      <c r="D3195" s="1050"/>
      <c r="E3195" s="1051"/>
      <c r="F3195" s="1213" t="s">
        <v>210</v>
      </c>
      <c r="G3195" s="1214"/>
      <c r="H3195" s="466" t="s">
        <v>68</v>
      </c>
      <c r="I3195" s="1043"/>
      <c r="J3195" s="1044"/>
      <c r="K3195" s="1044"/>
      <c r="L3195" s="1044"/>
      <c r="M3195" s="1044"/>
      <c r="N3195" s="1044"/>
      <c r="O3195" s="1045"/>
    </row>
    <row r="3196" spans="1:15" ht="33.75" customHeight="1">
      <c r="A3196" s="1138"/>
      <c r="B3196" s="417" t="s">
        <v>200</v>
      </c>
      <c r="C3196" s="1049"/>
      <c r="D3196" s="1050"/>
      <c r="E3196" s="1051"/>
      <c r="F3196" s="1213" t="s">
        <v>211</v>
      </c>
      <c r="G3196" s="1214"/>
      <c r="H3196" s="466" t="s">
        <v>69</v>
      </c>
      <c r="I3196" s="1043"/>
      <c r="J3196" s="1044"/>
      <c r="K3196" s="1044"/>
      <c r="L3196" s="1044"/>
      <c r="M3196" s="1044"/>
      <c r="N3196" s="1044"/>
      <c r="O3196" s="1045"/>
    </row>
    <row r="3197" spans="1:15" ht="33.75" customHeight="1">
      <c r="A3197" s="1138"/>
      <c r="B3197" s="417" t="s">
        <v>200</v>
      </c>
      <c r="C3197" s="1049"/>
      <c r="D3197" s="1050"/>
      <c r="E3197" s="1051"/>
      <c r="F3197" s="1213" t="s">
        <v>120</v>
      </c>
      <c r="G3197" s="1214"/>
      <c r="H3197" s="466" t="s">
        <v>71</v>
      </c>
      <c r="I3197" s="1022" t="s">
        <v>93</v>
      </c>
      <c r="J3197" s="1023"/>
      <c r="K3197" s="1023"/>
      <c r="L3197" s="1023"/>
      <c r="M3197" s="1023"/>
      <c r="N3197" s="1023"/>
      <c r="O3197" s="1024"/>
    </row>
    <row r="3198" spans="1:15" ht="33.75" customHeight="1" thickBot="1">
      <c r="A3198" s="1138"/>
      <c r="B3198" s="418" t="s">
        <v>200</v>
      </c>
      <c r="C3198" s="1052"/>
      <c r="D3198" s="1053"/>
      <c r="E3198" s="1054"/>
      <c r="F3198" s="1215" t="s">
        <v>208</v>
      </c>
      <c r="G3198" s="1216"/>
      <c r="H3198" s="467" t="s">
        <v>70</v>
      </c>
      <c r="I3198" s="1025"/>
      <c r="J3198" s="1026"/>
      <c r="K3198" s="1026"/>
      <c r="L3198" s="1026"/>
      <c r="M3198" s="1026"/>
      <c r="N3198" s="1026"/>
      <c r="O3198" s="1027"/>
    </row>
    <row r="3199" spans="1:15" ht="121.5" customHeight="1" thickTop="1">
      <c r="A3199" s="437" t="s">
        <v>191</v>
      </c>
    </row>
    <row r="3200" spans="1:15" ht="24.75" customHeight="1" thickBot="1">
      <c r="A3200" s="471">
        <f>A3160+1</f>
        <v>81</v>
      </c>
      <c r="B3200" s="1137" t="s">
        <v>56</v>
      </c>
      <c r="C3200" s="1137"/>
      <c r="D3200" s="1137"/>
      <c r="E3200" s="1137"/>
      <c r="F3200" s="1137"/>
      <c r="G3200" s="1137"/>
      <c r="H3200" s="1137"/>
      <c r="I3200" s="1137"/>
      <c r="J3200" s="1137"/>
      <c r="K3200" s="1137"/>
      <c r="L3200" s="1137"/>
      <c r="M3200" s="1137"/>
      <c r="N3200" s="1137"/>
      <c r="O3200" s="1137"/>
    </row>
    <row r="3201" spans="1:16" s="430" customFormat="1" ht="66" customHeight="1" thickTop="1">
      <c r="A3201" s="1138"/>
      <c r="B3201" s="1139"/>
      <c r="C3201" s="1140"/>
      <c r="D3201" s="1225" t="str">
        <f>Master!$E$8</f>
        <v>Govt. Sr. Secondary School Raimalwada</v>
      </c>
      <c r="E3201" s="1226"/>
      <c r="F3201" s="1226"/>
      <c r="G3201" s="1226"/>
      <c r="H3201" s="1226"/>
      <c r="I3201" s="1226"/>
      <c r="J3201" s="1226"/>
      <c r="K3201" s="1226"/>
      <c r="L3201" s="1226"/>
      <c r="M3201" s="1226"/>
      <c r="N3201" s="1226"/>
      <c r="O3201" s="1227"/>
    </row>
    <row r="3202" spans="1:16" ht="26.25" customHeight="1" thickBot="1">
      <c r="A3202" s="1138"/>
      <c r="B3202" s="1141"/>
      <c r="C3202" s="1142"/>
      <c r="D3202" s="1146" t="str">
        <f>Master!$E$11</f>
        <v>P.S.-Bapini (Jodhpur)</v>
      </c>
      <c r="E3202" s="1147"/>
      <c r="F3202" s="1147"/>
      <c r="G3202" s="1147"/>
      <c r="H3202" s="1147"/>
      <c r="I3202" s="1147"/>
      <c r="J3202" s="1147"/>
      <c r="K3202" s="1147"/>
      <c r="L3202" s="1147"/>
      <c r="M3202" s="1147"/>
      <c r="N3202" s="1147"/>
      <c r="O3202" s="1148"/>
    </row>
    <row r="3203" spans="1:16" ht="21.75" customHeight="1">
      <c r="A3203" s="1138"/>
      <c r="B3203" s="262"/>
      <c r="C3203" s="1149" t="s">
        <v>183</v>
      </c>
      <c r="D3203" s="1150"/>
      <c r="E3203" s="1150"/>
      <c r="F3203" s="1150"/>
      <c r="G3203" s="1151"/>
      <c r="H3203" s="1158" t="s">
        <v>156</v>
      </c>
      <c r="I3203" s="1158"/>
      <c r="J3203" s="1161">
        <f>VLOOKUP($A3200,'Class-9'!$B$9:$K$108,6)</f>
        <v>0</v>
      </c>
      <c r="K3203" s="1162"/>
      <c r="L3203" s="1167" t="s">
        <v>76</v>
      </c>
      <c r="M3203" s="1168"/>
      <c r="N3203" s="1169" t="str">
        <f>Master!$E$14</f>
        <v>08151106901</v>
      </c>
      <c r="O3203" s="1170"/>
    </row>
    <row r="3204" spans="1:16" ht="21.75" customHeight="1">
      <c r="A3204" s="1138"/>
      <c r="B3204" s="37"/>
      <c r="C3204" s="1152"/>
      <c r="D3204" s="1153"/>
      <c r="E3204" s="1153"/>
      <c r="F3204" s="1153"/>
      <c r="G3204" s="1154"/>
      <c r="H3204" s="1159"/>
      <c r="I3204" s="1159"/>
      <c r="J3204" s="1163"/>
      <c r="K3204" s="1164"/>
      <c r="L3204" s="1171" t="s">
        <v>72</v>
      </c>
      <c r="M3204" s="1172"/>
      <c r="N3204" s="1172"/>
      <c r="O3204" s="1173"/>
      <c r="P3204" s="104" t="s">
        <v>191</v>
      </c>
    </row>
    <row r="3205" spans="1:16" ht="21.75" customHeight="1" thickBot="1">
      <c r="A3205" s="1138"/>
      <c r="B3205" s="37"/>
      <c r="C3205" s="1155"/>
      <c r="D3205" s="1156"/>
      <c r="E3205" s="1156"/>
      <c r="F3205" s="1156"/>
      <c r="G3205" s="1157"/>
      <c r="H3205" s="1160"/>
      <c r="I3205" s="1160"/>
      <c r="J3205" s="1165"/>
      <c r="K3205" s="1166"/>
      <c r="L3205" s="1174" t="s">
        <v>57</v>
      </c>
      <c r="M3205" s="1175"/>
      <c r="N3205" s="1176" t="str">
        <f>Master!$E$6</f>
        <v>2021-22</v>
      </c>
      <c r="O3205" s="1177"/>
    </row>
    <row r="3206" spans="1:16" ht="33.75" customHeight="1">
      <c r="A3206" s="1138"/>
      <c r="B3206" s="417" t="s">
        <v>200</v>
      </c>
      <c r="C3206" s="1228" t="s">
        <v>22</v>
      </c>
      <c r="D3206" s="1229"/>
      <c r="E3206" s="1229"/>
      <c r="F3206" s="1230"/>
      <c r="G3206" s="438" t="s">
        <v>181</v>
      </c>
      <c r="H3206" s="1231">
        <f>VLOOKUP($A3200,'Class-9'!$B$9:$FL$108,4,0)</f>
        <v>0</v>
      </c>
      <c r="I3206" s="1231"/>
      <c r="J3206" s="1231"/>
      <c r="K3206" s="1231"/>
      <c r="L3206" s="1231"/>
      <c r="M3206" s="1231"/>
      <c r="N3206" s="1231"/>
      <c r="O3206" s="1232"/>
    </row>
    <row r="3207" spans="1:16" ht="33.75" customHeight="1">
      <c r="A3207" s="1138"/>
      <c r="B3207" s="417" t="s">
        <v>200</v>
      </c>
      <c r="C3207" s="1233" t="s">
        <v>24</v>
      </c>
      <c r="D3207" s="1234"/>
      <c r="E3207" s="1234"/>
      <c r="F3207" s="1235"/>
      <c r="G3207" s="439" t="s">
        <v>181</v>
      </c>
      <c r="H3207" s="1236">
        <f>VLOOKUP($A3200,'Class-9'!$B$9:$FL$108,7,0)</f>
        <v>0</v>
      </c>
      <c r="I3207" s="1236"/>
      <c r="J3207" s="1236"/>
      <c r="K3207" s="1236"/>
      <c r="L3207" s="1236"/>
      <c r="M3207" s="1236"/>
      <c r="N3207" s="1236"/>
      <c r="O3207" s="1237"/>
    </row>
    <row r="3208" spans="1:16" ht="33.75" customHeight="1">
      <c r="A3208" s="1138"/>
      <c r="B3208" s="417" t="s">
        <v>200</v>
      </c>
      <c r="C3208" s="1233" t="s">
        <v>25</v>
      </c>
      <c r="D3208" s="1234"/>
      <c r="E3208" s="1234"/>
      <c r="F3208" s="1235"/>
      <c r="G3208" s="439" t="s">
        <v>181</v>
      </c>
      <c r="H3208" s="1236">
        <f>VLOOKUP($A3200,'Class-9'!$B$9:$FL$108,8,0)</f>
        <v>0</v>
      </c>
      <c r="I3208" s="1236"/>
      <c r="J3208" s="1236"/>
      <c r="K3208" s="1236"/>
      <c r="L3208" s="1236"/>
      <c r="M3208" s="1236"/>
      <c r="N3208" s="1236"/>
      <c r="O3208" s="1237"/>
    </row>
    <row r="3209" spans="1:16" ht="33.75" customHeight="1">
      <c r="A3209" s="1138"/>
      <c r="B3209" s="417" t="s">
        <v>200</v>
      </c>
      <c r="C3209" s="1233" t="s">
        <v>58</v>
      </c>
      <c r="D3209" s="1234"/>
      <c r="E3209" s="1234"/>
      <c r="F3209" s="1235"/>
      <c r="G3209" s="439" t="s">
        <v>181</v>
      </c>
      <c r="H3209" s="1236">
        <f>VLOOKUP($A3200,'Class-9'!$B$9:$FL$108,9,0)</f>
        <v>0</v>
      </c>
      <c r="I3209" s="1236"/>
      <c r="J3209" s="1236"/>
      <c r="K3209" s="1236"/>
      <c r="L3209" s="1236"/>
      <c r="M3209" s="1236"/>
      <c r="N3209" s="1236"/>
      <c r="O3209" s="1237"/>
    </row>
    <row r="3210" spans="1:16" ht="33.75" customHeight="1">
      <c r="A3210" s="1138"/>
      <c r="B3210" s="417" t="s">
        <v>200</v>
      </c>
      <c r="C3210" s="1233" t="s">
        <v>59</v>
      </c>
      <c r="D3210" s="1234"/>
      <c r="E3210" s="1234"/>
      <c r="F3210" s="1235"/>
      <c r="G3210" s="439" t="s">
        <v>181</v>
      </c>
      <c r="H3210" s="1238" t="str">
        <f>CONCATENATE('Class-9'!$G$4,'Class-9'!$J$4)</f>
        <v>9(A)</v>
      </c>
      <c r="I3210" s="1236"/>
      <c r="J3210" s="1236"/>
      <c r="K3210" s="1236"/>
      <c r="L3210" s="1236"/>
      <c r="M3210" s="1236"/>
      <c r="N3210" s="1236"/>
      <c r="O3210" s="1237"/>
    </row>
    <row r="3211" spans="1:16" ht="33.75" customHeight="1" thickBot="1">
      <c r="A3211" s="1138"/>
      <c r="B3211" s="417" t="s">
        <v>200</v>
      </c>
      <c r="C3211" s="1239" t="s">
        <v>27</v>
      </c>
      <c r="D3211" s="1240"/>
      <c r="E3211" s="1240"/>
      <c r="F3211" s="1241"/>
      <c r="G3211" s="440" t="s">
        <v>181</v>
      </c>
      <c r="H3211" s="1242">
        <f>VLOOKUP($A3200,'Class-9'!$B$9:$FL$108,10,0)</f>
        <v>0</v>
      </c>
      <c r="I3211" s="1242"/>
      <c r="J3211" s="1242"/>
      <c r="K3211" s="1242"/>
      <c r="L3211" s="1242"/>
      <c r="M3211" s="1242"/>
      <c r="N3211" s="1242"/>
      <c r="O3211" s="1243"/>
    </row>
    <row r="3212" spans="1:16" ht="33.75" customHeight="1">
      <c r="A3212" s="1138"/>
      <c r="B3212" s="417" t="s">
        <v>200</v>
      </c>
      <c r="C3212" s="1244" t="s">
        <v>60</v>
      </c>
      <c r="D3212" s="1245"/>
      <c r="E3212" s="1248" t="s">
        <v>81</v>
      </c>
      <c r="F3212" s="1248" t="s">
        <v>82</v>
      </c>
      <c r="G3212" s="1250" t="s">
        <v>32</v>
      </c>
      <c r="H3212" s="1252" t="s">
        <v>61</v>
      </c>
      <c r="I3212" s="1252"/>
      <c r="J3212" s="1253"/>
      <c r="K3212" s="1254" t="s">
        <v>97</v>
      </c>
      <c r="L3212" s="1255"/>
      <c r="M3212" s="1256"/>
      <c r="N3212" s="1248" t="s">
        <v>88</v>
      </c>
      <c r="O3212" s="1218" t="s">
        <v>118</v>
      </c>
    </row>
    <row r="3213" spans="1:16" ht="33.75" customHeight="1">
      <c r="A3213" s="1138"/>
      <c r="B3213" s="417" t="s">
        <v>200</v>
      </c>
      <c r="C3213" s="1246"/>
      <c r="D3213" s="1247"/>
      <c r="E3213" s="1249"/>
      <c r="F3213" s="1249"/>
      <c r="G3213" s="1251"/>
      <c r="H3213" s="468" t="s">
        <v>31</v>
      </c>
      <c r="I3213" s="470" t="s">
        <v>194</v>
      </c>
      <c r="J3213" s="469" t="s">
        <v>32</v>
      </c>
      <c r="K3213" s="468" t="s">
        <v>31</v>
      </c>
      <c r="L3213" s="470" t="s">
        <v>194</v>
      </c>
      <c r="M3213" s="469" t="s">
        <v>32</v>
      </c>
      <c r="N3213" s="1249"/>
      <c r="O3213" s="1219"/>
    </row>
    <row r="3214" spans="1:16" ht="48" customHeight="1" thickBot="1">
      <c r="A3214" s="1138"/>
      <c r="B3214" s="417" t="s">
        <v>200</v>
      </c>
      <c r="C3214" s="1102" t="s">
        <v>62</v>
      </c>
      <c r="D3214" s="1103"/>
      <c r="E3214" s="441">
        <f>'Class-9'!$L$7</f>
        <v>10</v>
      </c>
      <c r="F3214" s="441">
        <f>'Class-9'!$M$7</f>
        <v>10</v>
      </c>
      <c r="G3214" s="442">
        <f>SUM(E3214:F3214)</f>
        <v>20</v>
      </c>
      <c r="H3214" s="441">
        <f>'Class-9'!$O$7</f>
        <v>24</v>
      </c>
      <c r="I3214" s="441">
        <f>'Class-9'!$P$7</f>
        <v>6</v>
      </c>
      <c r="J3214" s="442">
        <f>SUM(H3214:I3214)</f>
        <v>30</v>
      </c>
      <c r="K3214" s="441">
        <f>'Class-9'!$R$7</f>
        <v>40</v>
      </c>
      <c r="L3214" s="441">
        <f>'Class-9'!$S$7</f>
        <v>10</v>
      </c>
      <c r="M3214" s="442">
        <f>SUM(K3214:L3214)</f>
        <v>50</v>
      </c>
      <c r="N3214" s="441">
        <f>SUM(G3214,J3214,M3214)</f>
        <v>100</v>
      </c>
      <c r="O3214" s="1220"/>
    </row>
    <row r="3215" spans="1:16" ht="48" customHeight="1">
      <c r="A3215" s="1138"/>
      <c r="B3215" s="417" t="s">
        <v>200</v>
      </c>
      <c r="C3215" s="1104" t="str">
        <f>'Class-9'!$L$3</f>
        <v>HINDI</v>
      </c>
      <c r="D3215" s="1105"/>
      <c r="E3215" s="443">
        <f>IF($J3203="TC",0,IF($J3203="Nso",0,VLOOKUP($A3200,'Class-9'!$B$9:$FL$108,11,0)))</f>
        <v>0</v>
      </c>
      <c r="F3215" s="443">
        <f>IF($J3203="TC",0,IF($J3203="Nso",0,VLOOKUP($A3200,'Class-9'!$B$9:$FL$108,12,0)))</f>
        <v>0</v>
      </c>
      <c r="G3215" s="444">
        <f t="shared" ref="G3215:G3222" si="320">SUM(E3215:F3215)</f>
        <v>0</v>
      </c>
      <c r="H3215" s="443">
        <f>IF($J3203="TC",0,IF($J3203="Nso",0,VLOOKUP($A3200,'Class-9'!$B$9:$FL$108,14,0)))</f>
        <v>0</v>
      </c>
      <c r="I3215" s="443">
        <f>IF($J3203="TC",0,IF($J3203="Nso",0,VLOOKUP($A3200,'Class-9'!$B$9:$FL$108,15,0)))</f>
        <v>0</v>
      </c>
      <c r="J3215" s="444">
        <f t="shared" ref="J3215:J3222" si="321">SUM(H3215:I3215)</f>
        <v>0</v>
      </c>
      <c r="K3215" s="443">
        <f>IF($J3203="TC",0,IF($J3203="Nso",0,VLOOKUP($A3200,'Class-9'!$B$9:$FL$108,17,0)))</f>
        <v>0</v>
      </c>
      <c r="L3215" s="443">
        <f>IF($J3203="Nso",0,VLOOKUP($A3200,'Class-9'!$B$9:$FL$108,18,0))</f>
        <v>0</v>
      </c>
      <c r="M3215" s="444">
        <f t="shared" ref="M3215:M3222" si="322">SUM(K3215:L3215)</f>
        <v>0</v>
      </c>
      <c r="N3215" s="443">
        <f t="shared" ref="N3215:N3222" si="323">SUM(G3215,J3215,M3215)</f>
        <v>0</v>
      </c>
      <c r="O3215" s="457" t="str">
        <f>IF($J3203="TC",0,IF($J3203="Nso",0,VLOOKUP($A3200,'Class-9'!$B$9:$FL$108,24,0)))</f>
        <v/>
      </c>
    </row>
    <row r="3216" spans="1:16" ht="48" customHeight="1" thickBot="1">
      <c r="A3216" s="1138"/>
      <c r="B3216" s="417" t="s">
        <v>200</v>
      </c>
      <c r="C3216" s="1106" t="str">
        <f>'Class-9'!$Z$3</f>
        <v>ENGLISH</v>
      </c>
      <c r="D3216" s="1107"/>
      <c r="E3216" s="445">
        <f>IF($J3203="TC",0,IF($J3203="Nso",0,VLOOKUP($A3200,'Class-9'!$B$9:$FL$108,25,0)))</f>
        <v>0</v>
      </c>
      <c r="F3216" s="445">
        <f>IF($J3203="TC",0,IF($J3203="Nso",0,VLOOKUP($A3200,'Class-9'!$B$9:$FL$108,26,0)))</f>
        <v>0</v>
      </c>
      <c r="G3216" s="446">
        <f t="shared" si="320"/>
        <v>0</v>
      </c>
      <c r="H3216" s="447">
        <f>IF($J3203="TC",0,IF($J3203="Nso",0,VLOOKUP($A3200,'Class-9'!$B$9:$FL$108,28,0)))</f>
        <v>0</v>
      </c>
      <c r="I3216" s="445">
        <f>IF($J3203="TC",0,IF($J3203="Nso",0,VLOOKUP($A3200,'Class-9'!$B$9:$FL$108,29,0)))</f>
        <v>0</v>
      </c>
      <c r="J3216" s="446">
        <f t="shared" si="321"/>
        <v>0</v>
      </c>
      <c r="K3216" s="445">
        <f>IF($J3203="TC",0,IF($J3203="Nso",0,VLOOKUP($A3200,'Class-9'!$B$9:$FL$108,31,0)))</f>
        <v>0</v>
      </c>
      <c r="L3216" s="445">
        <f>IF($J3203="Nso",0,VLOOKUP($A3200,'Class-9'!$B$9:$FL$108,32,0))</f>
        <v>0</v>
      </c>
      <c r="M3216" s="446">
        <f t="shared" si="322"/>
        <v>0</v>
      </c>
      <c r="N3216" s="445">
        <f t="shared" si="323"/>
        <v>0</v>
      </c>
      <c r="O3216" s="458" t="str">
        <f>IF($J3203="TC",0,IF($J3203="Nso",0,VLOOKUP($A3200,'Class-9'!$B$9:$FL$108,38,0)))</f>
        <v/>
      </c>
    </row>
    <row r="3217" spans="1:15" ht="48" customHeight="1" thickBot="1">
      <c r="A3217" s="1138"/>
      <c r="B3217" s="417" t="s">
        <v>200</v>
      </c>
      <c r="C3217" s="1108" t="s">
        <v>62</v>
      </c>
      <c r="D3217" s="1109"/>
      <c r="E3217" s="448">
        <f>'Class-9'!$AN$7</f>
        <v>20</v>
      </c>
      <c r="F3217" s="448">
        <f>'Class-9'!$AO$7</f>
        <v>20</v>
      </c>
      <c r="G3217" s="449">
        <f t="shared" si="320"/>
        <v>40</v>
      </c>
      <c r="H3217" s="448">
        <f>'Class-9'!$AQ$7</f>
        <v>48</v>
      </c>
      <c r="I3217" s="448">
        <f>'Class-9'!$AR$7</f>
        <v>12</v>
      </c>
      <c r="J3217" s="449">
        <f t="shared" si="321"/>
        <v>60</v>
      </c>
      <c r="K3217" s="448">
        <f>'Class-9'!$AT$7</f>
        <v>80</v>
      </c>
      <c r="L3217" s="448">
        <f>'Class-9'!$AU$7</f>
        <v>20</v>
      </c>
      <c r="M3217" s="449">
        <f t="shared" si="322"/>
        <v>100</v>
      </c>
      <c r="N3217" s="448">
        <f t="shared" si="323"/>
        <v>200</v>
      </c>
      <c r="O3217" s="427" t="s">
        <v>201</v>
      </c>
    </row>
    <row r="3218" spans="1:15" ht="48" customHeight="1">
      <c r="A3218" s="1138"/>
      <c r="B3218" s="417" t="s">
        <v>200</v>
      </c>
      <c r="C3218" s="1110" t="str">
        <f>'Class-9'!$AN$3</f>
        <v>SANSKRIT-I</v>
      </c>
      <c r="D3218" s="1111"/>
      <c r="E3218" s="443">
        <f>IF($J3203="TC",0,IF($J3203="Nso",0,VLOOKUP($A3200,'Class-9'!$B$9:$FL$108,39,0)))</f>
        <v>0</v>
      </c>
      <c r="F3218" s="443">
        <f>IF($J3203="TC",0,IF($J3203="TC",0,IF($J3203="Nso",0,VLOOKUP($A3200,'Class-9'!$B$9:$FL$108,40,0))))</f>
        <v>0</v>
      </c>
      <c r="G3218" s="450">
        <f t="shared" si="320"/>
        <v>0</v>
      </c>
      <c r="H3218" s="451">
        <f>IF($J3203="TC",0,IF($J3203="Nso",0,VLOOKUP($A3200,'Class-9'!$B$9:$FL$108,42,0)))</f>
        <v>0</v>
      </c>
      <c r="I3218" s="443">
        <f>IF($J3203="TC",0,IF($J3203="Nso",0,VLOOKUP($A3200,'Class-9'!$B$9:$FL$108,43,0)))</f>
        <v>0</v>
      </c>
      <c r="J3218" s="450">
        <f t="shared" si="321"/>
        <v>0</v>
      </c>
      <c r="K3218" s="443">
        <f>IF($J3203="TC",0,IF($J3203="Nso",0,VLOOKUP($A3200,'Class-9'!$B$9:$FL$108,45,0)))</f>
        <v>0</v>
      </c>
      <c r="L3218" s="443">
        <f>IF($J3203="Nso",0,VLOOKUP($A3200,'Class-9'!$B$9:$FL$108,46,0))</f>
        <v>0</v>
      </c>
      <c r="M3218" s="450">
        <f t="shared" si="322"/>
        <v>0</v>
      </c>
      <c r="N3218" s="443">
        <f t="shared" si="323"/>
        <v>0</v>
      </c>
      <c r="O3218" s="457" t="str">
        <f>IF($J3203="TC",0,IF($J3203="Nso",0,VLOOKUP($A3200,'Class-9'!$B$9:$FL$108,52,0)))</f>
        <v/>
      </c>
    </row>
    <row r="3219" spans="1:15" ht="48" customHeight="1">
      <c r="A3219" s="1138"/>
      <c r="B3219" s="417" t="s">
        <v>200</v>
      </c>
      <c r="C3219" s="1112" t="str">
        <f>'Class-9'!$BB$3</f>
        <v>SANSKRIT-II</v>
      </c>
      <c r="D3219" s="1113"/>
      <c r="E3219" s="443">
        <f>IF($J3203="TC",0,IF($J3203="Nso",0,VLOOKUP($A3200,'Class-9'!$B$9:$FL$108,53,0)))</f>
        <v>0</v>
      </c>
      <c r="F3219" s="443">
        <f>IF($J3203="TC",0,IF($J3203="Nso",0,VLOOKUP($A3200,'Class-9'!$B$9:$FL$108,54,0)))</f>
        <v>0</v>
      </c>
      <c r="G3219" s="452">
        <f t="shared" si="320"/>
        <v>0</v>
      </c>
      <c r="H3219" s="453">
        <f>IF($J3203="TC",0,IF($J3203="Nso",0,VLOOKUP($A3200,'Class-9'!$B$9:$FL$108,56,0)))</f>
        <v>0</v>
      </c>
      <c r="I3219" s="443">
        <f>IF($J3203="TC",0,IF($J3203="Nso",0,VLOOKUP($A3200,'Class-9'!$B$9:$FL$108,57,0)))</f>
        <v>0</v>
      </c>
      <c r="J3219" s="452">
        <f t="shared" si="321"/>
        <v>0</v>
      </c>
      <c r="K3219" s="443">
        <f>IF($J3203="TC",0,IF($J3203="Nso",0,VLOOKUP($A3200,'Class-9'!$B$9:$FL$108,59,0)))</f>
        <v>0</v>
      </c>
      <c r="L3219" s="443">
        <f>IF($J3203="Nso",0,VLOOKUP($A3200,'Class-9'!$B$9:$FL$108,60,0))</f>
        <v>0</v>
      </c>
      <c r="M3219" s="452">
        <f t="shared" si="322"/>
        <v>0</v>
      </c>
      <c r="N3219" s="443">
        <f t="shared" si="323"/>
        <v>0</v>
      </c>
      <c r="O3219" s="457" t="str">
        <f>IF($J3203="TC",0,IF($J3203="Nso",0,VLOOKUP($A3200,'Class-9'!$B$9:$FL$108,66,0)))</f>
        <v/>
      </c>
    </row>
    <row r="3220" spans="1:15" ht="48" customHeight="1">
      <c r="A3220" s="1138"/>
      <c r="B3220" s="417" t="s">
        <v>200</v>
      </c>
      <c r="C3220" s="1112" t="str">
        <f>'Class-9'!$BP$3</f>
        <v>MATHEMATICS</v>
      </c>
      <c r="D3220" s="1113"/>
      <c r="E3220" s="443">
        <f>IF($J3203="TC",0,IF($J3203="Nso",0,VLOOKUP($A3200,'Class-9'!$B$9:$FL$108,67,0)))</f>
        <v>0</v>
      </c>
      <c r="F3220" s="443">
        <f>IF($J3203="TC",0,IF($J3203="Nso",0,VLOOKUP($A3200,'Class-9'!$B$9:$FL$108,68,0)))</f>
        <v>0</v>
      </c>
      <c r="G3220" s="452">
        <f t="shared" si="320"/>
        <v>0</v>
      </c>
      <c r="H3220" s="453">
        <f>IF($J3203="TC",0,IF($J3203="Nso",0,VLOOKUP($A3200,'Class-9'!$B$9:$FL$108,70,0)))</f>
        <v>0</v>
      </c>
      <c r="I3220" s="443">
        <f>IF($J3203="TC",0,IF($J3203="Nso",0,VLOOKUP($A3200,'Class-9'!$B$9:$FL$108,71,0)))</f>
        <v>0</v>
      </c>
      <c r="J3220" s="452">
        <f t="shared" si="321"/>
        <v>0</v>
      </c>
      <c r="K3220" s="443">
        <f>IF($J3203="TC",0,IF($J3203="Nso",0,VLOOKUP($A3200,'Class-9'!$B$9:$FL$108,73,0)))</f>
        <v>0</v>
      </c>
      <c r="L3220" s="443">
        <f>IF($J3203="Nso",0,VLOOKUP($A3200,'Class-9'!$B$9:$FL$108,74,0))</f>
        <v>0</v>
      </c>
      <c r="M3220" s="452">
        <f t="shared" si="322"/>
        <v>0</v>
      </c>
      <c r="N3220" s="443">
        <f t="shared" si="323"/>
        <v>0</v>
      </c>
      <c r="O3220" s="457" t="str">
        <f>IF($J3203="TC",0,IF($J3203="Nso",0,VLOOKUP($A3200,'Class-9'!$B$9:$FL$108,80,0)))</f>
        <v/>
      </c>
    </row>
    <row r="3221" spans="1:15" ht="48" customHeight="1">
      <c r="A3221" s="1138"/>
      <c r="B3221" s="417" t="s">
        <v>200</v>
      </c>
      <c r="C3221" s="1114" t="str">
        <f>'Class-9'!$CD$3</f>
        <v>SCIENCE</v>
      </c>
      <c r="D3221" s="1115"/>
      <c r="E3221" s="454">
        <f>IF($J3203="TC",0,IF($J3203="Nso",0,VLOOKUP($A3200,'Class-9'!$B$9:$FL$108,81,0)))</f>
        <v>0</v>
      </c>
      <c r="F3221" s="454">
        <f>IF($J3203="TC",0,IF($J3203="Nso",0,VLOOKUP($A3200,'Class-9'!$B$9:$FL$108,82,0)))</f>
        <v>0</v>
      </c>
      <c r="G3221" s="455">
        <f t="shared" si="320"/>
        <v>0</v>
      </c>
      <c r="H3221" s="456">
        <f>IF($J3203="TC",0,IF($J3203="Nso",0,VLOOKUP($A3200,'Class-9'!$B$9:$FL$108,84,0)))</f>
        <v>0</v>
      </c>
      <c r="I3221" s="454">
        <f>IF($J3203="TC",0,IF($J3203="Nso",0,VLOOKUP($A3200,'Class-9'!$B$9:$FL$108,85,0)))</f>
        <v>0</v>
      </c>
      <c r="J3221" s="455">
        <f t="shared" si="321"/>
        <v>0</v>
      </c>
      <c r="K3221" s="454">
        <f>IF($J3203="TC",0,IF($J3203="Nso",0,VLOOKUP($A3200,'Class-9'!$B$9:$FL$108,87,0)))</f>
        <v>0</v>
      </c>
      <c r="L3221" s="454">
        <f>IF($J3203="Nso",0,VLOOKUP($A3200,'Class-9'!$B$9:$FL$108,88,0))</f>
        <v>0</v>
      </c>
      <c r="M3221" s="455">
        <f t="shared" si="322"/>
        <v>0</v>
      </c>
      <c r="N3221" s="454">
        <f t="shared" si="323"/>
        <v>0</v>
      </c>
      <c r="O3221" s="459" t="str">
        <f>IF($J3203="TC",0,IF($J3203="Nso",0,VLOOKUP($A3200,'Class-9'!$B$9:$FL$108,94,0)))</f>
        <v/>
      </c>
    </row>
    <row r="3222" spans="1:15" ht="48" customHeight="1" thickBot="1">
      <c r="A3222" s="1138"/>
      <c r="B3222" s="417" t="s">
        <v>200</v>
      </c>
      <c r="C3222" s="1114" t="str">
        <f>'Class-9'!$CR$3</f>
        <v>SOCIAL SCIENCE</v>
      </c>
      <c r="D3222" s="1115"/>
      <c r="E3222" s="454">
        <f>IF($J3204="TC",0,IF($J3203="Nso",0,VLOOKUP($A3200,'Class-9'!$B$9:$FL$108,95,0)))</f>
        <v>0</v>
      </c>
      <c r="F3222" s="454">
        <f>IF($J3204="TC",0,IF($J3203="Nso",0,VLOOKUP($A3200,'Class-9'!$B$9:$FL$108,96,0)))</f>
        <v>0</v>
      </c>
      <c r="G3222" s="455">
        <f t="shared" si="320"/>
        <v>0</v>
      </c>
      <c r="H3222" s="456">
        <f>IF($J3204="TC",0,IF($J3203="Nso",0,VLOOKUP($A3200,'Class-9'!$B$9:$FL$108,98,0)))</f>
        <v>0</v>
      </c>
      <c r="I3222" s="454">
        <f>IF($J3204="TC",0,IF($J3203="Nso",0,VLOOKUP($A3200,'Class-9'!$B$9:$FL$108,99,0)))</f>
        <v>0</v>
      </c>
      <c r="J3222" s="455">
        <f t="shared" si="321"/>
        <v>0</v>
      </c>
      <c r="K3222" s="454">
        <f>IF($J3204="TC",0,IF($J3203="Nso",0,VLOOKUP($A3200,'Class-9'!$B$9:$FL$108,101,0)))</f>
        <v>0</v>
      </c>
      <c r="L3222" s="454">
        <f>IF($J3204="Nso",0,VLOOKUP($A3200,'Class-9'!$B$9:$FL$108,102,0))</f>
        <v>0</v>
      </c>
      <c r="M3222" s="455">
        <f t="shared" si="322"/>
        <v>0</v>
      </c>
      <c r="N3222" s="454">
        <f t="shared" si="323"/>
        <v>0</v>
      </c>
      <c r="O3222" s="459" t="str">
        <f>IF($J3204="TC",0,IF($J3203="Nso",0,VLOOKUP($A3200,'Class-9'!$B$9:$FL$108,108,0)))</f>
        <v/>
      </c>
    </row>
    <row r="3223" spans="1:15" ht="33.75" customHeight="1">
      <c r="A3223" s="1138"/>
      <c r="B3223" s="417" t="s">
        <v>200</v>
      </c>
      <c r="C3223" s="1116" t="s">
        <v>89</v>
      </c>
      <c r="D3223" s="1117"/>
      <c r="E3223" s="1118"/>
      <c r="F3223" s="1122" t="s">
        <v>90</v>
      </c>
      <c r="G3223" s="1123"/>
      <c r="H3223" s="1124" t="s">
        <v>91</v>
      </c>
      <c r="I3223" s="1125"/>
      <c r="J3223" s="1126" t="s">
        <v>47</v>
      </c>
      <c r="K3223" s="1127"/>
      <c r="L3223" s="415" t="s">
        <v>111</v>
      </c>
      <c r="M3223" s="1221" t="s">
        <v>45</v>
      </c>
      <c r="N3223" s="1222"/>
      <c r="O3223" s="416" t="s">
        <v>49</v>
      </c>
    </row>
    <row r="3224" spans="1:15" ht="33.75" customHeight="1" thickBot="1">
      <c r="A3224" s="1138"/>
      <c r="B3224" s="417" t="s">
        <v>200</v>
      </c>
      <c r="C3224" s="1119"/>
      <c r="D3224" s="1120"/>
      <c r="E3224" s="1121"/>
      <c r="F3224" s="1130">
        <f>IF($J3203="TC",0,IF($J3203="Nso",0,VLOOKUP($A3200,'Class-9'!$B$9:$FL$108,160,0)))</f>
        <v>0</v>
      </c>
      <c r="G3224" s="1131"/>
      <c r="H3224" s="1130">
        <f>IF($J3203="TC",0,IF($J3203="Nso",0,VLOOKUP($A3200,'Class-9'!$B$9:$FL$108,161,0)))</f>
        <v>0</v>
      </c>
      <c r="I3224" s="1131"/>
      <c r="J3224" s="1132">
        <f>IF($J3203="TC",0,IF($J3203="Nso",0,VLOOKUP($A3200,'Class-9'!$B$9:$FL$108,162,0)))</f>
        <v>0</v>
      </c>
      <c r="K3224" s="1133"/>
      <c r="L3224" s="259" t="str">
        <f>IF($J3203="TC",0,IF($J3203="Nso",0,VLOOKUP($A3200,'Class-9'!$B$9:$FL$108,163,0)))</f>
        <v/>
      </c>
      <c r="M3224" s="1223" t="str">
        <f>IF($J3203="TC","TC",IF($J3203="Nso","NSO",VLOOKUP($A3200,'Class-9'!$B$9:$FL$108,164,0)))</f>
        <v/>
      </c>
      <c r="N3224" s="1224"/>
      <c r="O3224" s="462" t="str">
        <f>IF($J3203="Nso",0,VLOOKUP($A3200,'Class-9'!$B$9:$FL$108,166,0))</f>
        <v/>
      </c>
    </row>
    <row r="3225" spans="1:15" ht="33.75" customHeight="1">
      <c r="A3225" s="1138"/>
      <c r="B3225" s="417" t="s">
        <v>200</v>
      </c>
      <c r="C3225" s="1061" t="s">
        <v>64</v>
      </c>
      <c r="D3225" s="1062"/>
      <c r="E3225" s="1062"/>
      <c r="F3225" s="1062"/>
      <c r="G3225" s="1062"/>
      <c r="H3225" s="1063"/>
      <c r="I3225" s="1064" t="s">
        <v>65</v>
      </c>
      <c r="J3225" s="1065"/>
      <c r="K3225" s="1065"/>
      <c r="L3225" s="460">
        <f>VLOOKUP($A3200,'Class-9'!$B$9:$FL$108,157,0)</f>
        <v>0</v>
      </c>
      <c r="M3225" s="1066" t="s">
        <v>121</v>
      </c>
      <c r="N3225" s="1067"/>
      <c r="O3225" s="1068"/>
    </row>
    <row r="3226" spans="1:15" ht="33.75" customHeight="1" thickBot="1">
      <c r="A3226" s="1138"/>
      <c r="B3226" s="417" t="s">
        <v>200</v>
      </c>
      <c r="C3226" s="1069" t="s">
        <v>60</v>
      </c>
      <c r="D3226" s="1070"/>
      <c r="E3226" s="1070"/>
      <c r="F3226" s="1071" t="s">
        <v>192</v>
      </c>
      <c r="G3226" s="1071"/>
      <c r="H3226" s="260" t="s">
        <v>53</v>
      </c>
      <c r="I3226" s="1072" t="s">
        <v>66</v>
      </c>
      <c r="J3226" s="1073"/>
      <c r="K3226" s="1073"/>
      <c r="L3226" s="461">
        <f>VLOOKUP($A3200,'Class-9'!$B$9:$FL$108,158,0)</f>
        <v>0</v>
      </c>
      <c r="M3226" s="1074" t="str">
        <f>IF($J3203="TC",0,IF($J3203="Nso",0,VLOOKUP($A3200,'Class-9'!$B$9:$FL$108,159,0)))</f>
        <v/>
      </c>
      <c r="N3226" s="1075"/>
      <c r="O3226" s="1076"/>
    </row>
    <row r="3227" spans="1:15" ht="33.75" customHeight="1">
      <c r="A3227" s="1138"/>
      <c r="B3227" s="417" t="s">
        <v>200</v>
      </c>
      <c r="C3227" s="1069"/>
      <c r="D3227" s="1070"/>
      <c r="E3227" s="1070"/>
      <c r="F3227" s="1071"/>
      <c r="G3227" s="1071"/>
      <c r="H3227" s="261" t="s">
        <v>119</v>
      </c>
      <c r="I3227" s="1077" t="s">
        <v>67</v>
      </c>
      <c r="J3227" s="1078"/>
      <c r="K3227" s="1078"/>
      <c r="L3227" s="1079">
        <f>IF($J3203="TC","Transferred",IF($J3203="Nso","NameSeparated",VLOOKUP($A3200,'Class-9'!$B$9:$FL$108,167,0)))</f>
        <v>0</v>
      </c>
      <c r="M3227" s="1079"/>
      <c r="N3227" s="1079"/>
      <c r="O3227" s="1080"/>
    </row>
    <row r="3228" spans="1:15" ht="33.75" customHeight="1">
      <c r="A3228" s="1138"/>
      <c r="B3228" s="417" t="s">
        <v>200</v>
      </c>
      <c r="C3228" s="1081" t="str">
        <f>'Class-9'!$DF$3</f>
        <v>Foundation Of Information Tech.</v>
      </c>
      <c r="D3228" s="1082"/>
      <c r="E3228" s="1083"/>
      <c r="F3228" s="1217" t="str">
        <f>IF($J3203="TC",0,IF($J3203="Nso",0,VLOOKUP($A3200,'Class-9'!$B$9:$GP$108,185,0)))</f>
        <v>0/200</v>
      </c>
      <c r="G3228" s="1217"/>
      <c r="H3228" s="463" t="str">
        <f>IF($J3203="TC",0,IF($J3203="Nso",0,VLOOKUP($A3200,'Class-9'!$B$9:$GP$108,120,0)))</f>
        <v/>
      </c>
      <c r="I3228" s="1085" t="s">
        <v>79</v>
      </c>
      <c r="J3228" s="1086"/>
      <c r="K3228" s="1086"/>
      <c r="L3228" s="1087">
        <f>'Class-9'!$T$2</f>
        <v>44676</v>
      </c>
      <c r="M3228" s="1088"/>
      <c r="N3228" s="1088"/>
      <c r="O3228" s="1089"/>
    </row>
    <row r="3229" spans="1:15" ht="33.75" customHeight="1">
      <c r="A3229" s="1138"/>
      <c r="B3229" s="417" t="s">
        <v>200</v>
      </c>
      <c r="C3229" s="1090" t="str">
        <f>'Class-9'!$DR$3</f>
        <v>Health &amp; Phy. Edu.</v>
      </c>
      <c r="D3229" s="1084"/>
      <c r="E3229" s="1084"/>
      <c r="F3229" s="1207" t="str">
        <f>IF($J3203="TC",0,IF($J3203="Nso",0,VLOOKUP($A3200,'Class-9'!$B$9:$GP$108,189,0)))</f>
        <v>0/200</v>
      </c>
      <c r="G3229" s="1208"/>
      <c r="H3229" s="463" t="str">
        <f>IF($J3203="TC",0,IF($J3203="Nso",0,VLOOKUP($A3200,'Class-9'!$B$9:$GP$108,132,0)))</f>
        <v/>
      </c>
      <c r="I3229" s="1091"/>
      <c r="J3229" s="1092"/>
      <c r="K3229" s="1092"/>
      <c r="L3229" s="1092"/>
      <c r="M3229" s="1092"/>
      <c r="N3229" s="1092"/>
      <c r="O3229" s="1093"/>
    </row>
    <row r="3230" spans="1:15" ht="33.75" customHeight="1">
      <c r="A3230" s="1138"/>
      <c r="B3230" s="417" t="s">
        <v>200</v>
      </c>
      <c r="C3230" s="1028" t="str">
        <f>'Class-9'!$ED$3</f>
        <v>S.U.P.W.</v>
      </c>
      <c r="D3230" s="1029"/>
      <c r="E3230" s="1029"/>
      <c r="F3230" s="1207" t="str">
        <f>IF($J3203="TC",0,IF($J3203="Nso",0,VLOOKUP($A3200,'Class-9'!$B$9:$GP$108,193,0)))</f>
        <v>0/100</v>
      </c>
      <c r="G3230" s="1208"/>
      <c r="H3230" s="463" t="str">
        <f>IF($J3203="TC",0,IF($J3203="Nso",0,VLOOKUP($A3200,'Class-9'!$B$9:$GP$108,138,0)))</f>
        <v/>
      </c>
      <c r="I3230" s="1094"/>
      <c r="J3230" s="1095"/>
      <c r="K3230" s="1095"/>
      <c r="L3230" s="1095"/>
      <c r="M3230" s="1095"/>
      <c r="N3230" s="1095"/>
      <c r="O3230" s="1096"/>
    </row>
    <row r="3231" spans="1:15" ht="33.75" customHeight="1">
      <c r="A3231" s="1138"/>
      <c r="B3231" s="417" t="s">
        <v>200</v>
      </c>
      <c r="C3231" s="1028" t="str">
        <f>'Class-9'!$EJ$3</f>
        <v>ART EDUCATION</v>
      </c>
      <c r="D3231" s="1029"/>
      <c r="E3231" s="1029"/>
      <c r="F3231" s="1207" t="str">
        <f>IF($J3202="TC",0,IF($J3202="Nso",0,VLOOKUP($A3200,'Class-9'!$B$9:$GP$108,197,0)))</f>
        <v>0/100</v>
      </c>
      <c r="G3231" s="1208"/>
      <c r="H3231" s="463" t="str">
        <f>IF($J3202="TC",0,IF($J3202="Nso",0,VLOOKUP($A3200,'Class-9'!$B$9:$GP$108,144,0)))</f>
        <v/>
      </c>
      <c r="I3231" s="1032" t="s">
        <v>92</v>
      </c>
      <c r="J3231" s="1033"/>
      <c r="K3231" s="1033"/>
      <c r="L3231" s="1033"/>
      <c r="M3231" s="1033"/>
      <c r="N3231" s="1033"/>
      <c r="O3231" s="1034"/>
    </row>
    <row r="3232" spans="1:15" ht="33.75" customHeight="1" thickBot="1">
      <c r="A3232" s="1138"/>
      <c r="B3232" s="417" t="s">
        <v>200</v>
      </c>
      <c r="C3232" s="1035" t="str">
        <f>'Class-9'!$EP$3</f>
        <v>H &amp; C RAJ</v>
      </c>
      <c r="D3232" s="1036"/>
      <c r="E3232" s="1036"/>
      <c r="F3232" s="1209" t="str">
        <f>IF($J3203="TC",0,IF($J3203="Nso",0,VLOOKUP($A3200,'Class-9'!$B$9:$GU$108,201,0)))</f>
        <v>0/200</v>
      </c>
      <c r="G3232" s="1210"/>
      <c r="H3232" s="464" t="str">
        <f>IF($J3203="TC",0,IF($J3203="Nso",0,VLOOKUP($A3200,'Class-9'!$B$9:$GU$108,156,0)))</f>
        <v/>
      </c>
      <c r="I3232" s="1032" t="s">
        <v>73</v>
      </c>
      <c r="J3232" s="1033"/>
      <c r="K3232" s="1033"/>
      <c r="L3232" s="1033"/>
      <c r="M3232" s="1033"/>
      <c r="N3232" s="1033"/>
      <c r="O3232" s="1034"/>
    </row>
    <row r="3233" spans="1:16" ht="33.75" customHeight="1">
      <c r="A3233" s="1138"/>
      <c r="B3233" s="417" t="s">
        <v>200</v>
      </c>
      <c r="C3233" s="1046" t="s">
        <v>204</v>
      </c>
      <c r="D3233" s="1047"/>
      <c r="E3233" s="1048"/>
      <c r="F3233" s="1211" t="s">
        <v>205</v>
      </c>
      <c r="G3233" s="1212"/>
      <c r="H3233" s="465" t="s">
        <v>34</v>
      </c>
      <c r="I3233" s="1039" t="s">
        <v>74</v>
      </c>
      <c r="J3233" s="1033"/>
      <c r="K3233" s="1033"/>
      <c r="L3233" s="1033"/>
      <c r="M3233" s="1033"/>
      <c r="N3233" s="1033"/>
      <c r="O3233" s="1034"/>
    </row>
    <row r="3234" spans="1:16" ht="33.75" customHeight="1">
      <c r="A3234" s="1138"/>
      <c r="B3234" s="417" t="s">
        <v>200</v>
      </c>
      <c r="C3234" s="1049"/>
      <c r="D3234" s="1050"/>
      <c r="E3234" s="1051"/>
      <c r="F3234" s="1213" t="s">
        <v>206</v>
      </c>
      <c r="G3234" s="1214"/>
      <c r="H3234" s="466" t="s">
        <v>203</v>
      </c>
      <c r="I3234" s="1040" t="s">
        <v>75</v>
      </c>
      <c r="J3234" s="1041"/>
      <c r="K3234" s="1041"/>
      <c r="L3234" s="1041"/>
      <c r="M3234" s="1041"/>
      <c r="N3234" s="1041"/>
      <c r="O3234" s="1042"/>
    </row>
    <row r="3235" spans="1:16" ht="33.75" customHeight="1">
      <c r="A3235" s="1138"/>
      <c r="B3235" s="417" t="s">
        <v>200</v>
      </c>
      <c r="C3235" s="1049"/>
      <c r="D3235" s="1050"/>
      <c r="E3235" s="1051"/>
      <c r="F3235" s="1213" t="s">
        <v>210</v>
      </c>
      <c r="G3235" s="1214"/>
      <c r="H3235" s="466" t="s">
        <v>68</v>
      </c>
      <c r="I3235" s="1043"/>
      <c r="J3235" s="1044"/>
      <c r="K3235" s="1044"/>
      <c r="L3235" s="1044"/>
      <c r="M3235" s="1044"/>
      <c r="N3235" s="1044"/>
      <c r="O3235" s="1045"/>
    </row>
    <row r="3236" spans="1:16" ht="33.75" customHeight="1">
      <c r="A3236" s="1138"/>
      <c r="B3236" s="417" t="s">
        <v>200</v>
      </c>
      <c r="C3236" s="1049"/>
      <c r="D3236" s="1050"/>
      <c r="E3236" s="1051"/>
      <c r="F3236" s="1213" t="s">
        <v>211</v>
      </c>
      <c r="G3236" s="1214"/>
      <c r="H3236" s="466" t="s">
        <v>69</v>
      </c>
      <c r="I3236" s="1043"/>
      <c r="J3236" s="1044"/>
      <c r="K3236" s="1044"/>
      <c r="L3236" s="1044"/>
      <c r="M3236" s="1044"/>
      <c r="N3236" s="1044"/>
      <c r="O3236" s="1045"/>
    </row>
    <row r="3237" spans="1:16" ht="33.75" customHeight="1">
      <c r="A3237" s="1138"/>
      <c r="B3237" s="417" t="s">
        <v>200</v>
      </c>
      <c r="C3237" s="1049"/>
      <c r="D3237" s="1050"/>
      <c r="E3237" s="1051"/>
      <c r="F3237" s="1213" t="s">
        <v>120</v>
      </c>
      <c r="G3237" s="1214"/>
      <c r="H3237" s="466" t="s">
        <v>71</v>
      </c>
      <c r="I3237" s="1022" t="s">
        <v>93</v>
      </c>
      <c r="J3237" s="1023"/>
      <c r="K3237" s="1023"/>
      <c r="L3237" s="1023"/>
      <c r="M3237" s="1023"/>
      <c r="N3237" s="1023"/>
      <c r="O3237" s="1024"/>
    </row>
    <row r="3238" spans="1:16" ht="33.75" customHeight="1" thickBot="1">
      <c r="A3238" s="1138"/>
      <c r="B3238" s="418" t="s">
        <v>200</v>
      </c>
      <c r="C3238" s="1052"/>
      <c r="D3238" s="1053"/>
      <c r="E3238" s="1054"/>
      <c r="F3238" s="1215" t="s">
        <v>208</v>
      </c>
      <c r="G3238" s="1216"/>
      <c r="H3238" s="467" t="s">
        <v>70</v>
      </c>
      <c r="I3238" s="1025"/>
      <c r="J3238" s="1026"/>
      <c r="K3238" s="1026"/>
      <c r="L3238" s="1026"/>
      <c r="M3238" s="1026"/>
      <c r="N3238" s="1026"/>
      <c r="O3238" s="1027"/>
    </row>
    <row r="3239" spans="1:16" ht="121.5" customHeight="1" thickTop="1">
      <c r="A3239" s="437" t="s">
        <v>191</v>
      </c>
    </row>
    <row r="3240" spans="1:16" ht="24.75" customHeight="1" thickBot="1">
      <c r="A3240" s="471">
        <f>A3200+1</f>
        <v>82</v>
      </c>
      <c r="B3240" s="1137" t="s">
        <v>56</v>
      </c>
      <c r="C3240" s="1137"/>
      <c r="D3240" s="1137"/>
      <c r="E3240" s="1137"/>
      <c r="F3240" s="1137"/>
      <c r="G3240" s="1137"/>
      <c r="H3240" s="1137"/>
      <c r="I3240" s="1137"/>
      <c r="J3240" s="1137"/>
      <c r="K3240" s="1137"/>
      <c r="L3240" s="1137"/>
      <c r="M3240" s="1137"/>
      <c r="N3240" s="1137"/>
      <c r="O3240" s="1137"/>
    </row>
    <row r="3241" spans="1:16" s="430" customFormat="1" ht="66" customHeight="1" thickTop="1">
      <c r="A3241" s="1138"/>
      <c r="B3241" s="1139"/>
      <c r="C3241" s="1140"/>
      <c r="D3241" s="1225" t="str">
        <f>Master!$E$8</f>
        <v>Govt. Sr. Secondary School Raimalwada</v>
      </c>
      <c r="E3241" s="1226"/>
      <c r="F3241" s="1226"/>
      <c r="G3241" s="1226"/>
      <c r="H3241" s="1226"/>
      <c r="I3241" s="1226"/>
      <c r="J3241" s="1226"/>
      <c r="K3241" s="1226"/>
      <c r="L3241" s="1226"/>
      <c r="M3241" s="1226"/>
      <c r="N3241" s="1226"/>
      <c r="O3241" s="1227"/>
    </row>
    <row r="3242" spans="1:16" ht="26.25" customHeight="1" thickBot="1">
      <c r="A3242" s="1138"/>
      <c r="B3242" s="1141"/>
      <c r="C3242" s="1142"/>
      <c r="D3242" s="1146" t="str">
        <f>Master!$E$11</f>
        <v>P.S.-Bapini (Jodhpur)</v>
      </c>
      <c r="E3242" s="1147"/>
      <c r="F3242" s="1147"/>
      <c r="G3242" s="1147"/>
      <c r="H3242" s="1147"/>
      <c r="I3242" s="1147"/>
      <c r="J3242" s="1147"/>
      <c r="K3242" s="1147"/>
      <c r="L3242" s="1147"/>
      <c r="M3242" s="1147"/>
      <c r="N3242" s="1147"/>
      <c r="O3242" s="1148"/>
    </row>
    <row r="3243" spans="1:16" ht="21.75" customHeight="1">
      <c r="A3243" s="1138"/>
      <c r="B3243" s="262"/>
      <c r="C3243" s="1149" t="s">
        <v>183</v>
      </c>
      <c r="D3243" s="1150"/>
      <c r="E3243" s="1150"/>
      <c r="F3243" s="1150"/>
      <c r="G3243" s="1151"/>
      <c r="H3243" s="1158" t="s">
        <v>156</v>
      </c>
      <c r="I3243" s="1158"/>
      <c r="J3243" s="1161">
        <f>VLOOKUP($A3240,'Class-9'!$B$9:$K$108,6)</f>
        <v>0</v>
      </c>
      <c r="K3243" s="1162"/>
      <c r="L3243" s="1167" t="s">
        <v>76</v>
      </c>
      <c r="M3243" s="1168"/>
      <c r="N3243" s="1169" t="str">
        <f>Master!$E$14</f>
        <v>08151106901</v>
      </c>
      <c r="O3243" s="1170"/>
    </row>
    <row r="3244" spans="1:16" ht="21.75" customHeight="1">
      <c r="A3244" s="1138"/>
      <c r="B3244" s="37"/>
      <c r="C3244" s="1152"/>
      <c r="D3244" s="1153"/>
      <c r="E3244" s="1153"/>
      <c r="F3244" s="1153"/>
      <c r="G3244" s="1154"/>
      <c r="H3244" s="1159"/>
      <c r="I3244" s="1159"/>
      <c r="J3244" s="1163"/>
      <c r="K3244" s="1164"/>
      <c r="L3244" s="1171" t="s">
        <v>72</v>
      </c>
      <c r="M3244" s="1172"/>
      <c r="N3244" s="1172"/>
      <c r="O3244" s="1173"/>
      <c r="P3244" s="104" t="s">
        <v>191</v>
      </c>
    </row>
    <row r="3245" spans="1:16" ht="21.75" customHeight="1" thickBot="1">
      <c r="A3245" s="1138"/>
      <c r="B3245" s="37"/>
      <c r="C3245" s="1155"/>
      <c r="D3245" s="1156"/>
      <c r="E3245" s="1156"/>
      <c r="F3245" s="1156"/>
      <c r="G3245" s="1157"/>
      <c r="H3245" s="1160"/>
      <c r="I3245" s="1160"/>
      <c r="J3245" s="1165"/>
      <c r="K3245" s="1166"/>
      <c r="L3245" s="1174" t="s">
        <v>57</v>
      </c>
      <c r="M3245" s="1175"/>
      <c r="N3245" s="1176" t="str">
        <f>Master!$E$6</f>
        <v>2021-22</v>
      </c>
      <c r="O3245" s="1177"/>
    </row>
    <row r="3246" spans="1:16" ht="33.75" customHeight="1">
      <c r="A3246" s="1138"/>
      <c r="B3246" s="417" t="s">
        <v>200</v>
      </c>
      <c r="C3246" s="1228" t="s">
        <v>22</v>
      </c>
      <c r="D3246" s="1229"/>
      <c r="E3246" s="1229"/>
      <c r="F3246" s="1230"/>
      <c r="G3246" s="438" t="s">
        <v>181</v>
      </c>
      <c r="H3246" s="1231">
        <f>VLOOKUP($A3240,'Class-9'!$B$9:$FL$108,4,0)</f>
        <v>0</v>
      </c>
      <c r="I3246" s="1231"/>
      <c r="J3246" s="1231"/>
      <c r="K3246" s="1231"/>
      <c r="L3246" s="1231"/>
      <c r="M3246" s="1231"/>
      <c r="N3246" s="1231"/>
      <c r="O3246" s="1232"/>
    </row>
    <row r="3247" spans="1:16" ht="33.75" customHeight="1">
      <c r="A3247" s="1138"/>
      <c r="B3247" s="417" t="s">
        <v>200</v>
      </c>
      <c r="C3247" s="1233" t="s">
        <v>24</v>
      </c>
      <c r="D3247" s="1234"/>
      <c r="E3247" s="1234"/>
      <c r="F3247" s="1235"/>
      <c r="G3247" s="439" t="s">
        <v>181</v>
      </c>
      <c r="H3247" s="1236">
        <f>VLOOKUP($A3240,'Class-9'!$B$9:$FL$108,7,0)</f>
        <v>0</v>
      </c>
      <c r="I3247" s="1236"/>
      <c r="J3247" s="1236"/>
      <c r="K3247" s="1236"/>
      <c r="L3247" s="1236"/>
      <c r="M3247" s="1236"/>
      <c r="N3247" s="1236"/>
      <c r="O3247" s="1237"/>
    </row>
    <row r="3248" spans="1:16" ht="33.75" customHeight="1">
      <c r="A3248" s="1138"/>
      <c r="B3248" s="417" t="s">
        <v>200</v>
      </c>
      <c r="C3248" s="1233" t="s">
        <v>25</v>
      </c>
      <c r="D3248" s="1234"/>
      <c r="E3248" s="1234"/>
      <c r="F3248" s="1235"/>
      <c r="G3248" s="439" t="s">
        <v>181</v>
      </c>
      <c r="H3248" s="1236">
        <f>VLOOKUP($A3240,'Class-9'!$B$9:$FL$108,8,0)</f>
        <v>0</v>
      </c>
      <c r="I3248" s="1236"/>
      <c r="J3248" s="1236"/>
      <c r="K3248" s="1236"/>
      <c r="L3248" s="1236"/>
      <c r="M3248" s="1236"/>
      <c r="N3248" s="1236"/>
      <c r="O3248" s="1237"/>
    </row>
    <row r="3249" spans="1:15" ht="33.75" customHeight="1">
      <c r="A3249" s="1138"/>
      <c r="B3249" s="417" t="s">
        <v>200</v>
      </c>
      <c r="C3249" s="1233" t="s">
        <v>58</v>
      </c>
      <c r="D3249" s="1234"/>
      <c r="E3249" s="1234"/>
      <c r="F3249" s="1235"/>
      <c r="G3249" s="439" t="s">
        <v>181</v>
      </c>
      <c r="H3249" s="1236">
        <f>VLOOKUP($A3240,'Class-9'!$B$9:$FL$108,9,0)</f>
        <v>0</v>
      </c>
      <c r="I3249" s="1236"/>
      <c r="J3249" s="1236"/>
      <c r="K3249" s="1236"/>
      <c r="L3249" s="1236"/>
      <c r="M3249" s="1236"/>
      <c r="N3249" s="1236"/>
      <c r="O3249" s="1237"/>
    </row>
    <row r="3250" spans="1:15" ht="33.75" customHeight="1">
      <c r="A3250" s="1138"/>
      <c r="B3250" s="417" t="s">
        <v>200</v>
      </c>
      <c r="C3250" s="1233" t="s">
        <v>59</v>
      </c>
      <c r="D3250" s="1234"/>
      <c r="E3250" s="1234"/>
      <c r="F3250" s="1235"/>
      <c r="G3250" s="439" t="s">
        <v>181</v>
      </c>
      <c r="H3250" s="1238" t="str">
        <f>CONCATENATE('Class-9'!$G$4,'Class-9'!$J$4)</f>
        <v>9(A)</v>
      </c>
      <c r="I3250" s="1236"/>
      <c r="J3250" s="1236"/>
      <c r="K3250" s="1236"/>
      <c r="L3250" s="1236"/>
      <c r="M3250" s="1236"/>
      <c r="N3250" s="1236"/>
      <c r="O3250" s="1237"/>
    </row>
    <row r="3251" spans="1:15" ht="33.75" customHeight="1" thickBot="1">
      <c r="A3251" s="1138"/>
      <c r="B3251" s="417" t="s">
        <v>200</v>
      </c>
      <c r="C3251" s="1239" t="s">
        <v>27</v>
      </c>
      <c r="D3251" s="1240"/>
      <c r="E3251" s="1240"/>
      <c r="F3251" s="1241"/>
      <c r="G3251" s="440" t="s">
        <v>181</v>
      </c>
      <c r="H3251" s="1242">
        <f>VLOOKUP($A3240,'Class-9'!$B$9:$FL$108,10,0)</f>
        <v>0</v>
      </c>
      <c r="I3251" s="1242"/>
      <c r="J3251" s="1242"/>
      <c r="K3251" s="1242"/>
      <c r="L3251" s="1242"/>
      <c r="M3251" s="1242"/>
      <c r="N3251" s="1242"/>
      <c r="O3251" s="1243"/>
    </row>
    <row r="3252" spans="1:15" ht="33.75" customHeight="1">
      <c r="A3252" s="1138"/>
      <c r="B3252" s="417" t="s">
        <v>200</v>
      </c>
      <c r="C3252" s="1244" t="s">
        <v>60</v>
      </c>
      <c r="D3252" s="1245"/>
      <c r="E3252" s="1248" t="s">
        <v>81</v>
      </c>
      <c r="F3252" s="1248" t="s">
        <v>82</v>
      </c>
      <c r="G3252" s="1250" t="s">
        <v>32</v>
      </c>
      <c r="H3252" s="1252" t="s">
        <v>61</v>
      </c>
      <c r="I3252" s="1252"/>
      <c r="J3252" s="1253"/>
      <c r="K3252" s="1254" t="s">
        <v>97</v>
      </c>
      <c r="L3252" s="1255"/>
      <c r="M3252" s="1256"/>
      <c r="N3252" s="1248" t="s">
        <v>88</v>
      </c>
      <c r="O3252" s="1218" t="s">
        <v>118</v>
      </c>
    </row>
    <row r="3253" spans="1:15" ht="33.75" customHeight="1">
      <c r="A3253" s="1138"/>
      <c r="B3253" s="417" t="s">
        <v>200</v>
      </c>
      <c r="C3253" s="1246"/>
      <c r="D3253" s="1247"/>
      <c r="E3253" s="1249"/>
      <c r="F3253" s="1249"/>
      <c r="G3253" s="1251"/>
      <c r="H3253" s="468" t="s">
        <v>31</v>
      </c>
      <c r="I3253" s="470" t="s">
        <v>194</v>
      </c>
      <c r="J3253" s="469" t="s">
        <v>32</v>
      </c>
      <c r="K3253" s="468" t="s">
        <v>31</v>
      </c>
      <c r="L3253" s="470" t="s">
        <v>194</v>
      </c>
      <c r="M3253" s="469" t="s">
        <v>32</v>
      </c>
      <c r="N3253" s="1249"/>
      <c r="O3253" s="1219"/>
    </row>
    <row r="3254" spans="1:15" ht="48" customHeight="1" thickBot="1">
      <c r="A3254" s="1138"/>
      <c r="B3254" s="417" t="s">
        <v>200</v>
      </c>
      <c r="C3254" s="1102" t="s">
        <v>62</v>
      </c>
      <c r="D3254" s="1103"/>
      <c r="E3254" s="441">
        <f>'Class-9'!$L$7</f>
        <v>10</v>
      </c>
      <c r="F3254" s="441">
        <f>'Class-9'!$M$7</f>
        <v>10</v>
      </c>
      <c r="G3254" s="442">
        <f>SUM(E3254:F3254)</f>
        <v>20</v>
      </c>
      <c r="H3254" s="441">
        <f>'Class-9'!$O$7</f>
        <v>24</v>
      </c>
      <c r="I3254" s="441">
        <f>'Class-9'!$P$7</f>
        <v>6</v>
      </c>
      <c r="J3254" s="442">
        <f>SUM(H3254:I3254)</f>
        <v>30</v>
      </c>
      <c r="K3254" s="441">
        <f>'Class-9'!$R$7</f>
        <v>40</v>
      </c>
      <c r="L3254" s="441">
        <f>'Class-9'!$S$7</f>
        <v>10</v>
      </c>
      <c r="M3254" s="442">
        <f>SUM(K3254:L3254)</f>
        <v>50</v>
      </c>
      <c r="N3254" s="441">
        <f>SUM(G3254,J3254,M3254)</f>
        <v>100</v>
      </c>
      <c r="O3254" s="1220"/>
    </row>
    <row r="3255" spans="1:15" ht="48" customHeight="1">
      <c r="A3255" s="1138"/>
      <c r="B3255" s="417" t="s">
        <v>200</v>
      </c>
      <c r="C3255" s="1104" t="str">
        <f>'Class-9'!$L$3</f>
        <v>HINDI</v>
      </c>
      <c r="D3255" s="1105"/>
      <c r="E3255" s="443">
        <f>IF($J3243="TC",0,IF($J3243="Nso",0,VLOOKUP($A3240,'Class-9'!$B$9:$FL$108,11,0)))</f>
        <v>0</v>
      </c>
      <c r="F3255" s="443">
        <f>IF($J3243="TC",0,IF($J3243="Nso",0,VLOOKUP($A3240,'Class-9'!$B$9:$FL$108,12,0)))</f>
        <v>0</v>
      </c>
      <c r="G3255" s="444">
        <f t="shared" ref="G3255:G3262" si="324">SUM(E3255:F3255)</f>
        <v>0</v>
      </c>
      <c r="H3255" s="443">
        <f>IF($J3243="TC",0,IF($J3243="Nso",0,VLOOKUP($A3240,'Class-9'!$B$9:$FL$108,14,0)))</f>
        <v>0</v>
      </c>
      <c r="I3255" s="443">
        <f>IF($J3243="TC",0,IF($J3243="Nso",0,VLOOKUP($A3240,'Class-9'!$B$9:$FL$108,15,0)))</f>
        <v>0</v>
      </c>
      <c r="J3255" s="444">
        <f t="shared" ref="J3255:J3262" si="325">SUM(H3255:I3255)</f>
        <v>0</v>
      </c>
      <c r="K3255" s="443">
        <f>IF($J3243="TC",0,IF($J3243="Nso",0,VLOOKUP($A3240,'Class-9'!$B$9:$FL$108,17,0)))</f>
        <v>0</v>
      </c>
      <c r="L3255" s="443">
        <f>IF($J3243="Nso",0,VLOOKUP($A3240,'Class-9'!$B$9:$FL$108,18,0))</f>
        <v>0</v>
      </c>
      <c r="M3255" s="444">
        <f t="shared" ref="M3255:M3262" si="326">SUM(K3255:L3255)</f>
        <v>0</v>
      </c>
      <c r="N3255" s="443">
        <f t="shared" ref="N3255:N3262" si="327">SUM(G3255,J3255,M3255)</f>
        <v>0</v>
      </c>
      <c r="O3255" s="457" t="str">
        <f>IF($J3243="TC",0,IF($J3243="Nso",0,VLOOKUP($A3240,'Class-9'!$B$9:$FL$108,24,0)))</f>
        <v/>
      </c>
    </row>
    <row r="3256" spans="1:15" ht="48" customHeight="1" thickBot="1">
      <c r="A3256" s="1138"/>
      <c r="B3256" s="417" t="s">
        <v>200</v>
      </c>
      <c r="C3256" s="1106" t="str">
        <f>'Class-9'!$Z$3</f>
        <v>ENGLISH</v>
      </c>
      <c r="D3256" s="1107"/>
      <c r="E3256" s="445">
        <f>IF($J3243="TC",0,IF($J3243="Nso",0,VLOOKUP($A3240,'Class-9'!$B$9:$FL$108,25,0)))</f>
        <v>0</v>
      </c>
      <c r="F3256" s="445">
        <f>IF($J3243="TC",0,IF($J3243="Nso",0,VLOOKUP($A3240,'Class-9'!$B$9:$FL$108,26,0)))</f>
        <v>0</v>
      </c>
      <c r="G3256" s="446">
        <f t="shared" si="324"/>
        <v>0</v>
      </c>
      <c r="H3256" s="447">
        <f>IF($J3243="TC",0,IF($J3243="Nso",0,VLOOKUP($A3240,'Class-9'!$B$9:$FL$108,28,0)))</f>
        <v>0</v>
      </c>
      <c r="I3256" s="445">
        <f>IF($J3243="TC",0,IF($J3243="Nso",0,VLOOKUP($A3240,'Class-9'!$B$9:$FL$108,29,0)))</f>
        <v>0</v>
      </c>
      <c r="J3256" s="446">
        <f t="shared" si="325"/>
        <v>0</v>
      </c>
      <c r="K3256" s="445">
        <f>IF($J3243="TC",0,IF($J3243="Nso",0,VLOOKUP($A3240,'Class-9'!$B$9:$FL$108,31,0)))</f>
        <v>0</v>
      </c>
      <c r="L3256" s="445">
        <f>IF($J3243="Nso",0,VLOOKUP($A3240,'Class-9'!$B$9:$FL$108,32,0))</f>
        <v>0</v>
      </c>
      <c r="M3256" s="446">
        <f t="shared" si="326"/>
        <v>0</v>
      </c>
      <c r="N3256" s="445">
        <f t="shared" si="327"/>
        <v>0</v>
      </c>
      <c r="O3256" s="458" t="str">
        <f>IF($J3243="TC",0,IF($J3243="Nso",0,VLOOKUP($A3240,'Class-9'!$B$9:$FL$108,38,0)))</f>
        <v/>
      </c>
    </row>
    <row r="3257" spans="1:15" ht="48" customHeight="1" thickBot="1">
      <c r="A3257" s="1138"/>
      <c r="B3257" s="417" t="s">
        <v>200</v>
      </c>
      <c r="C3257" s="1108" t="s">
        <v>62</v>
      </c>
      <c r="D3257" s="1109"/>
      <c r="E3257" s="448">
        <f>'Class-9'!$AN$7</f>
        <v>20</v>
      </c>
      <c r="F3257" s="448">
        <f>'Class-9'!$AO$7</f>
        <v>20</v>
      </c>
      <c r="G3257" s="449">
        <f t="shared" si="324"/>
        <v>40</v>
      </c>
      <c r="H3257" s="448">
        <f>'Class-9'!$AQ$7</f>
        <v>48</v>
      </c>
      <c r="I3257" s="448">
        <f>'Class-9'!$AR$7</f>
        <v>12</v>
      </c>
      <c r="J3257" s="449">
        <f t="shared" si="325"/>
        <v>60</v>
      </c>
      <c r="K3257" s="448">
        <f>'Class-9'!$AT$7</f>
        <v>80</v>
      </c>
      <c r="L3257" s="448">
        <f>'Class-9'!$AU$7</f>
        <v>20</v>
      </c>
      <c r="M3257" s="449">
        <f t="shared" si="326"/>
        <v>100</v>
      </c>
      <c r="N3257" s="448">
        <f t="shared" si="327"/>
        <v>200</v>
      </c>
      <c r="O3257" s="427" t="s">
        <v>201</v>
      </c>
    </row>
    <row r="3258" spans="1:15" ht="48" customHeight="1">
      <c r="A3258" s="1138"/>
      <c r="B3258" s="417" t="s">
        <v>200</v>
      </c>
      <c r="C3258" s="1110" t="str">
        <f>'Class-9'!$AN$3</f>
        <v>SANSKRIT-I</v>
      </c>
      <c r="D3258" s="1111"/>
      <c r="E3258" s="443">
        <f>IF($J3243="TC",0,IF($J3243="Nso",0,VLOOKUP($A3240,'Class-9'!$B$9:$FL$108,39,0)))</f>
        <v>0</v>
      </c>
      <c r="F3258" s="443">
        <f>IF($J3243="TC",0,IF($J3243="TC",0,IF($J3243="Nso",0,VLOOKUP($A3240,'Class-9'!$B$9:$FL$108,40,0))))</f>
        <v>0</v>
      </c>
      <c r="G3258" s="450">
        <f t="shared" si="324"/>
        <v>0</v>
      </c>
      <c r="H3258" s="451">
        <f>IF($J3243="TC",0,IF($J3243="Nso",0,VLOOKUP($A3240,'Class-9'!$B$9:$FL$108,42,0)))</f>
        <v>0</v>
      </c>
      <c r="I3258" s="443">
        <f>IF($J3243="TC",0,IF($J3243="Nso",0,VLOOKUP($A3240,'Class-9'!$B$9:$FL$108,43,0)))</f>
        <v>0</v>
      </c>
      <c r="J3258" s="450">
        <f t="shared" si="325"/>
        <v>0</v>
      </c>
      <c r="K3258" s="443">
        <f>IF($J3243="TC",0,IF($J3243="Nso",0,VLOOKUP($A3240,'Class-9'!$B$9:$FL$108,45,0)))</f>
        <v>0</v>
      </c>
      <c r="L3258" s="443">
        <f>IF($J3243="Nso",0,VLOOKUP($A3240,'Class-9'!$B$9:$FL$108,46,0))</f>
        <v>0</v>
      </c>
      <c r="M3258" s="450">
        <f t="shared" si="326"/>
        <v>0</v>
      </c>
      <c r="N3258" s="443">
        <f t="shared" si="327"/>
        <v>0</v>
      </c>
      <c r="O3258" s="457" t="str">
        <f>IF($J3243="TC",0,IF($J3243="Nso",0,VLOOKUP($A3240,'Class-9'!$B$9:$FL$108,52,0)))</f>
        <v/>
      </c>
    </row>
    <row r="3259" spans="1:15" ht="48" customHeight="1">
      <c r="A3259" s="1138"/>
      <c r="B3259" s="417" t="s">
        <v>200</v>
      </c>
      <c r="C3259" s="1112" t="str">
        <f>'Class-9'!$BB$3</f>
        <v>SANSKRIT-II</v>
      </c>
      <c r="D3259" s="1113"/>
      <c r="E3259" s="443">
        <f>IF($J3243="TC",0,IF($J3243="Nso",0,VLOOKUP($A3240,'Class-9'!$B$9:$FL$108,53,0)))</f>
        <v>0</v>
      </c>
      <c r="F3259" s="443">
        <f>IF($J3243="TC",0,IF($J3243="Nso",0,VLOOKUP($A3240,'Class-9'!$B$9:$FL$108,54,0)))</f>
        <v>0</v>
      </c>
      <c r="G3259" s="452">
        <f t="shared" si="324"/>
        <v>0</v>
      </c>
      <c r="H3259" s="453">
        <f>IF($J3243="TC",0,IF($J3243="Nso",0,VLOOKUP($A3240,'Class-9'!$B$9:$FL$108,56,0)))</f>
        <v>0</v>
      </c>
      <c r="I3259" s="443">
        <f>IF($J3243="TC",0,IF($J3243="Nso",0,VLOOKUP($A3240,'Class-9'!$B$9:$FL$108,57,0)))</f>
        <v>0</v>
      </c>
      <c r="J3259" s="452">
        <f t="shared" si="325"/>
        <v>0</v>
      </c>
      <c r="K3259" s="443">
        <f>IF($J3243="TC",0,IF($J3243="Nso",0,VLOOKUP($A3240,'Class-9'!$B$9:$FL$108,59,0)))</f>
        <v>0</v>
      </c>
      <c r="L3259" s="443">
        <f>IF($J3243="Nso",0,VLOOKUP($A3240,'Class-9'!$B$9:$FL$108,60,0))</f>
        <v>0</v>
      </c>
      <c r="M3259" s="452">
        <f t="shared" si="326"/>
        <v>0</v>
      </c>
      <c r="N3259" s="443">
        <f t="shared" si="327"/>
        <v>0</v>
      </c>
      <c r="O3259" s="457" t="str">
        <f>IF($J3243="TC",0,IF($J3243="Nso",0,VLOOKUP($A3240,'Class-9'!$B$9:$FL$108,66,0)))</f>
        <v/>
      </c>
    </row>
    <row r="3260" spans="1:15" ht="48" customHeight="1">
      <c r="A3260" s="1138"/>
      <c r="B3260" s="417" t="s">
        <v>200</v>
      </c>
      <c r="C3260" s="1112" t="str">
        <f>'Class-9'!$BP$3</f>
        <v>MATHEMATICS</v>
      </c>
      <c r="D3260" s="1113"/>
      <c r="E3260" s="443">
        <f>IF($J3243="TC",0,IF($J3243="Nso",0,VLOOKUP($A3240,'Class-9'!$B$9:$FL$108,67,0)))</f>
        <v>0</v>
      </c>
      <c r="F3260" s="443">
        <f>IF($J3243="TC",0,IF($J3243="Nso",0,VLOOKUP($A3240,'Class-9'!$B$9:$FL$108,68,0)))</f>
        <v>0</v>
      </c>
      <c r="G3260" s="452">
        <f t="shared" si="324"/>
        <v>0</v>
      </c>
      <c r="H3260" s="453">
        <f>IF($J3243="TC",0,IF($J3243="Nso",0,VLOOKUP($A3240,'Class-9'!$B$9:$FL$108,70,0)))</f>
        <v>0</v>
      </c>
      <c r="I3260" s="443">
        <f>IF($J3243="TC",0,IF($J3243="Nso",0,VLOOKUP($A3240,'Class-9'!$B$9:$FL$108,71,0)))</f>
        <v>0</v>
      </c>
      <c r="J3260" s="452">
        <f t="shared" si="325"/>
        <v>0</v>
      </c>
      <c r="K3260" s="443">
        <f>IF($J3243="TC",0,IF($J3243="Nso",0,VLOOKUP($A3240,'Class-9'!$B$9:$FL$108,73,0)))</f>
        <v>0</v>
      </c>
      <c r="L3260" s="443">
        <f>IF($J3243="Nso",0,VLOOKUP($A3240,'Class-9'!$B$9:$FL$108,74,0))</f>
        <v>0</v>
      </c>
      <c r="M3260" s="452">
        <f t="shared" si="326"/>
        <v>0</v>
      </c>
      <c r="N3260" s="443">
        <f t="shared" si="327"/>
        <v>0</v>
      </c>
      <c r="O3260" s="457" t="str">
        <f>IF($J3243="TC",0,IF($J3243="Nso",0,VLOOKUP($A3240,'Class-9'!$B$9:$FL$108,80,0)))</f>
        <v/>
      </c>
    </row>
    <row r="3261" spans="1:15" ht="48" customHeight="1">
      <c r="A3261" s="1138"/>
      <c r="B3261" s="417" t="s">
        <v>200</v>
      </c>
      <c r="C3261" s="1114" t="str">
        <f>'Class-9'!$CD$3</f>
        <v>SCIENCE</v>
      </c>
      <c r="D3261" s="1115"/>
      <c r="E3261" s="454">
        <f>IF($J3243="TC",0,IF($J3243="Nso",0,VLOOKUP($A3240,'Class-9'!$B$9:$FL$108,81,0)))</f>
        <v>0</v>
      </c>
      <c r="F3261" s="454">
        <f>IF($J3243="TC",0,IF($J3243="Nso",0,VLOOKUP($A3240,'Class-9'!$B$9:$FL$108,82,0)))</f>
        <v>0</v>
      </c>
      <c r="G3261" s="455">
        <f t="shared" si="324"/>
        <v>0</v>
      </c>
      <c r="H3261" s="456">
        <f>IF($J3243="TC",0,IF($J3243="Nso",0,VLOOKUP($A3240,'Class-9'!$B$9:$FL$108,84,0)))</f>
        <v>0</v>
      </c>
      <c r="I3261" s="454">
        <f>IF($J3243="TC",0,IF($J3243="Nso",0,VLOOKUP($A3240,'Class-9'!$B$9:$FL$108,85,0)))</f>
        <v>0</v>
      </c>
      <c r="J3261" s="455">
        <f t="shared" si="325"/>
        <v>0</v>
      </c>
      <c r="K3261" s="454">
        <f>IF($J3243="TC",0,IF($J3243="Nso",0,VLOOKUP($A3240,'Class-9'!$B$9:$FL$108,87,0)))</f>
        <v>0</v>
      </c>
      <c r="L3261" s="454">
        <f>IF($J3243="Nso",0,VLOOKUP($A3240,'Class-9'!$B$9:$FL$108,88,0))</f>
        <v>0</v>
      </c>
      <c r="M3261" s="455">
        <f t="shared" si="326"/>
        <v>0</v>
      </c>
      <c r="N3261" s="454">
        <f t="shared" si="327"/>
        <v>0</v>
      </c>
      <c r="O3261" s="459" t="str">
        <f>IF($J3243="TC",0,IF($J3243="Nso",0,VLOOKUP($A3240,'Class-9'!$B$9:$FL$108,94,0)))</f>
        <v/>
      </c>
    </row>
    <row r="3262" spans="1:15" ht="48" customHeight="1" thickBot="1">
      <c r="A3262" s="1138"/>
      <c r="B3262" s="417" t="s">
        <v>200</v>
      </c>
      <c r="C3262" s="1114" t="str">
        <f>'Class-9'!$CR$3</f>
        <v>SOCIAL SCIENCE</v>
      </c>
      <c r="D3262" s="1115"/>
      <c r="E3262" s="454">
        <f>IF($J3244="TC",0,IF($J3243="Nso",0,VLOOKUP($A3240,'Class-9'!$B$9:$FL$108,95,0)))</f>
        <v>0</v>
      </c>
      <c r="F3262" s="454">
        <f>IF($J3244="TC",0,IF($J3243="Nso",0,VLOOKUP($A3240,'Class-9'!$B$9:$FL$108,96,0)))</f>
        <v>0</v>
      </c>
      <c r="G3262" s="455">
        <f t="shared" si="324"/>
        <v>0</v>
      </c>
      <c r="H3262" s="456">
        <f>IF($J3244="TC",0,IF($J3243="Nso",0,VLOOKUP($A3240,'Class-9'!$B$9:$FL$108,98,0)))</f>
        <v>0</v>
      </c>
      <c r="I3262" s="454">
        <f>IF($J3244="TC",0,IF($J3243="Nso",0,VLOOKUP($A3240,'Class-9'!$B$9:$FL$108,99,0)))</f>
        <v>0</v>
      </c>
      <c r="J3262" s="455">
        <f t="shared" si="325"/>
        <v>0</v>
      </c>
      <c r="K3262" s="454">
        <f>IF($J3244="TC",0,IF($J3243="Nso",0,VLOOKUP($A3240,'Class-9'!$B$9:$FL$108,101,0)))</f>
        <v>0</v>
      </c>
      <c r="L3262" s="454">
        <f>IF($J3244="Nso",0,VLOOKUP($A3240,'Class-9'!$B$9:$FL$108,102,0))</f>
        <v>0</v>
      </c>
      <c r="M3262" s="455">
        <f t="shared" si="326"/>
        <v>0</v>
      </c>
      <c r="N3262" s="454">
        <f t="shared" si="327"/>
        <v>0</v>
      </c>
      <c r="O3262" s="459" t="str">
        <f>IF($J3244="TC",0,IF($J3243="Nso",0,VLOOKUP($A3240,'Class-9'!$B$9:$FL$108,108,0)))</f>
        <v/>
      </c>
    </row>
    <row r="3263" spans="1:15" ht="33.75" customHeight="1">
      <c r="A3263" s="1138"/>
      <c r="B3263" s="417" t="s">
        <v>200</v>
      </c>
      <c r="C3263" s="1116" t="s">
        <v>89</v>
      </c>
      <c r="D3263" s="1117"/>
      <c r="E3263" s="1118"/>
      <c r="F3263" s="1122" t="s">
        <v>90</v>
      </c>
      <c r="G3263" s="1123"/>
      <c r="H3263" s="1124" t="s">
        <v>91</v>
      </c>
      <c r="I3263" s="1125"/>
      <c r="J3263" s="1126" t="s">
        <v>47</v>
      </c>
      <c r="K3263" s="1127"/>
      <c r="L3263" s="415" t="s">
        <v>111</v>
      </c>
      <c r="M3263" s="1221" t="s">
        <v>45</v>
      </c>
      <c r="N3263" s="1222"/>
      <c r="O3263" s="416" t="s">
        <v>49</v>
      </c>
    </row>
    <row r="3264" spans="1:15" ht="33.75" customHeight="1" thickBot="1">
      <c r="A3264" s="1138"/>
      <c r="B3264" s="417" t="s">
        <v>200</v>
      </c>
      <c r="C3264" s="1119"/>
      <c r="D3264" s="1120"/>
      <c r="E3264" s="1121"/>
      <c r="F3264" s="1130">
        <f>IF($J3243="TC",0,IF($J3243="Nso",0,VLOOKUP($A3240,'Class-9'!$B$9:$FL$108,160,0)))</f>
        <v>0</v>
      </c>
      <c r="G3264" s="1131"/>
      <c r="H3264" s="1130">
        <f>IF($J3243="TC",0,IF($J3243="Nso",0,VLOOKUP($A3240,'Class-9'!$B$9:$FL$108,161,0)))</f>
        <v>0</v>
      </c>
      <c r="I3264" s="1131"/>
      <c r="J3264" s="1132">
        <f>IF($J3243="TC",0,IF($J3243="Nso",0,VLOOKUP($A3240,'Class-9'!$B$9:$FL$108,162,0)))</f>
        <v>0</v>
      </c>
      <c r="K3264" s="1133"/>
      <c r="L3264" s="259" t="str">
        <f>IF($J3243="TC",0,IF($J3243="Nso",0,VLOOKUP($A3240,'Class-9'!$B$9:$FL$108,163,0)))</f>
        <v/>
      </c>
      <c r="M3264" s="1223" t="str">
        <f>IF($J3243="TC","TC",IF($J3243="Nso","NSO",VLOOKUP($A3240,'Class-9'!$B$9:$FL$108,164,0)))</f>
        <v/>
      </c>
      <c r="N3264" s="1224"/>
      <c r="O3264" s="462" t="str">
        <f>IF($J3243="Nso",0,VLOOKUP($A3240,'Class-9'!$B$9:$FL$108,166,0))</f>
        <v/>
      </c>
    </row>
    <row r="3265" spans="1:15" ht="33.75" customHeight="1">
      <c r="A3265" s="1138"/>
      <c r="B3265" s="417" t="s">
        <v>200</v>
      </c>
      <c r="C3265" s="1061" t="s">
        <v>64</v>
      </c>
      <c r="D3265" s="1062"/>
      <c r="E3265" s="1062"/>
      <c r="F3265" s="1062"/>
      <c r="G3265" s="1062"/>
      <c r="H3265" s="1063"/>
      <c r="I3265" s="1064" t="s">
        <v>65</v>
      </c>
      <c r="J3265" s="1065"/>
      <c r="K3265" s="1065"/>
      <c r="L3265" s="460">
        <f>VLOOKUP($A3240,'Class-9'!$B$9:$FL$108,157,0)</f>
        <v>0</v>
      </c>
      <c r="M3265" s="1066" t="s">
        <v>121</v>
      </c>
      <c r="N3265" s="1067"/>
      <c r="O3265" s="1068"/>
    </row>
    <row r="3266" spans="1:15" ht="33.75" customHeight="1" thickBot="1">
      <c r="A3266" s="1138"/>
      <c r="B3266" s="417" t="s">
        <v>200</v>
      </c>
      <c r="C3266" s="1069" t="s">
        <v>60</v>
      </c>
      <c r="D3266" s="1070"/>
      <c r="E3266" s="1070"/>
      <c r="F3266" s="1071" t="s">
        <v>192</v>
      </c>
      <c r="G3266" s="1071"/>
      <c r="H3266" s="260" t="s">
        <v>53</v>
      </c>
      <c r="I3266" s="1072" t="s">
        <v>66</v>
      </c>
      <c r="J3266" s="1073"/>
      <c r="K3266" s="1073"/>
      <c r="L3266" s="461">
        <f>VLOOKUP($A3240,'Class-9'!$B$9:$FL$108,158,0)</f>
        <v>0</v>
      </c>
      <c r="M3266" s="1074" t="str">
        <f>IF($J3243="TC",0,IF($J3243="Nso",0,VLOOKUP($A3240,'Class-9'!$B$9:$FL$108,159,0)))</f>
        <v/>
      </c>
      <c r="N3266" s="1075"/>
      <c r="O3266" s="1076"/>
    </row>
    <row r="3267" spans="1:15" ht="33.75" customHeight="1">
      <c r="A3267" s="1138"/>
      <c r="B3267" s="417" t="s">
        <v>200</v>
      </c>
      <c r="C3267" s="1069"/>
      <c r="D3267" s="1070"/>
      <c r="E3267" s="1070"/>
      <c r="F3267" s="1071"/>
      <c r="G3267" s="1071"/>
      <c r="H3267" s="261" t="s">
        <v>119</v>
      </c>
      <c r="I3267" s="1077" t="s">
        <v>67</v>
      </c>
      <c r="J3267" s="1078"/>
      <c r="K3267" s="1078"/>
      <c r="L3267" s="1079">
        <f>IF($J3243="TC","Transferred",IF($J3243="Nso","NameSeparated",VLOOKUP($A3240,'Class-9'!$B$9:$FL$108,167,0)))</f>
        <v>0</v>
      </c>
      <c r="M3267" s="1079"/>
      <c r="N3267" s="1079"/>
      <c r="O3267" s="1080"/>
    </row>
    <row r="3268" spans="1:15" ht="33.75" customHeight="1">
      <c r="A3268" s="1138"/>
      <c r="B3268" s="417" t="s">
        <v>200</v>
      </c>
      <c r="C3268" s="1081" t="str">
        <f>'Class-9'!$DF$3</f>
        <v>Foundation Of Information Tech.</v>
      </c>
      <c r="D3268" s="1082"/>
      <c r="E3268" s="1083"/>
      <c r="F3268" s="1217" t="str">
        <f>IF($J3243="TC",0,IF($J3243="Nso",0,VLOOKUP($A3240,'Class-9'!$B$9:$GP$108,185,0)))</f>
        <v>0/200</v>
      </c>
      <c r="G3268" s="1217"/>
      <c r="H3268" s="463" t="str">
        <f>IF($J3243="TC",0,IF($J3243="Nso",0,VLOOKUP($A3240,'Class-9'!$B$9:$GP$108,120,0)))</f>
        <v/>
      </c>
      <c r="I3268" s="1085" t="s">
        <v>79</v>
      </c>
      <c r="J3268" s="1086"/>
      <c r="K3268" s="1086"/>
      <c r="L3268" s="1087">
        <f>'Class-9'!$T$2</f>
        <v>44676</v>
      </c>
      <c r="M3268" s="1088"/>
      <c r="N3268" s="1088"/>
      <c r="O3268" s="1089"/>
    </row>
    <row r="3269" spans="1:15" ht="33.75" customHeight="1">
      <c r="A3269" s="1138"/>
      <c r="B3269" s="417" t="s">
        <v>200</v>
      </c>
      <c r="C3269" s="1090" t="str">
        <f>'Class-9'!$DR$3</f>
        <v>Health &amp; Phy. Edu.</v>
      </c>
      <c r="D3269" s="1084"/>
      <c r="E3269" s="1084"/>
      <c r="F3269" s="1207" t="str">
        <f>IF($J3243="TC",0,IF($J3243="Nso",0,VLOOKUP($A3240,'Class-9'!$B$9:$GP$108,189,0)))</f>
        <v>0/200</v>
      </c>
      <c r="G3269" s="1208"/>
      <c r="H3269" s="463" t="str">
        <f>IF($J3243="TC",0,IF($J3243="Nso",0,VLOOKUP($A3240,'Class-9'!$B$9:$GP$108,132,0)))</f>
        <v/>
      </c>
      <c r="I3269" s="1091"/>
      <c r="J3269" s="1092"/>
      <c r="K3269" s="1092"/>
      <c r="L3269" s="1092"/>
      <c r="M3269" s="1092"/>
      <c r="N3269" s="1092"/>
      <c r="O3269" s="1093"/>
    </row>
    <row r="3270" spans="1:15" ht="33.75" customHeight="1">
      <c r="A3270" s="1138"/>
      <c r="B3270" s="417" t="s">
        <v>200</v>
      </c>
      <c r="C3270" s="1028" t="str">
        <f>'Class-9'!$ED$3</f>
        <v>S.U.P.W.</v>
      </c>
      <c r="D3270" s="1029"/>
      <c r="E3270" s="1029"/>
      <c r="F3270" s="1207" t="str">
        <f>IF($J3243="TC",0,IF($J3243="Nso",0,VLOOKUP($A3240,'Class-9'!$B$9:$GP$108,193,0)))</f>
        <v>0/100</v>
      </c>
      <c r="G3270" s="1208"/>
      <c r="H3270" s="463" t="str">
        <f>IF($J3243="TC",0,IF($J3243="Nso",0,VLOOKUP($A3240,'Class-9'!$B$9:$GP$108,138,0)))</f>
        <v/>
      </c>
      <c r="I3270" s="1094"/>
      <c r="J3270" s="1095"/>
      <c r="K3270" s="1095"/>
      <c r="L3270" s="1095"/>
      <c r="M3270" s="1095"/>
      <c r="N3270" s="1095"/>
      <c r="O3270" s="1096"/>
    </row>
    <row r="3271" spans="1:15" ht="33.75" customHeight="1">
      <c r="A3271" s="1138"/>
      <c r="B3271" s="417" t="s">
        <v>200</v>
      </c>
      <c r="C3271" s="1028" t="str">
        <f>'Class-9'!$EJ$3</f>
        <v>ART EDUCATION</v>
      </c>
      <c r="D3271" s="1029"/>
      <c r="E3271" s="1029"/>
      <c r="F3271" s="1207" t="str">
        <f>IF($J3242="TC",0,IF($J3242="Nso",0,VLOOKUP($A3240,'Class-9'!$B$9:$GP$108,197,0)))</f>
        <v>0/100</v>
      </c>
      <c r="G3271" s="1208"/>
      <c r="H3271" s="463" t="str">
        <f>IF($J3242="TC",0,IF($J3242="Nso",0,VLOOKUP($A3240,'Class-9'!$B$9:$GP$108,144,0)))</f>
        <v/>
      </c>
      <c r="I3271" s="1032" t="s">
        <v>92</v>
      </c>
      <c r="J3271" s="1033"/>
      <c r="K3271" s="1033"/>
      <c r="L3271" s="1033"/>
      <c r="M3271" s="1033"/>
      <c r="N3271" s="1033"/>
      <c r="O3271" s="1034"/>
    </row>
    <row r="3272" spans="1:15" ht="33.75" customHeight="1" thickBot="1">
      <c r="A3272" s="1138"/>
      <c r="B3272" s="417" t="s">
        <v>200</v>
      </c>
      <c r="C3272" s="1035" t="str">
        <f>'Class-9'!$EP$3</f>
        <v>H &amp; C RAJ</v>
      </c>
      <c r="D3272" s="1036"/>
      <c r="E3272" s="1036"/>
      <c r="F3272" s="1209" t="str">
        <f>IF($J3243="TC",0,IF($J3243="Nso",0,VLOOKUP($A3240,'Class-9'!$B$9:$GU$108,201,0)))</f>
        <v>0/200</v>
      </c>
      <c r="G3272" s="1210"/>
      <c r="H3272" s="464" t="str">
        <f>IF($J3243="TC",0,IF($J3243="Nso",0,VLOOKUP($A3240,'Class-9'!$B$9:$GU$108,156,0)))</f>
        <v/>
      </c>
      <c r="I3272" s="1032" t="s">
        <v>73</v>
      </c>
      <c r="J3272" s="1033"/>
      <c r="K3272" s="1033"/>
      <c r="L3272" s="1033"/>
      <c r="M3272" s="1033"/>
      <c r="N3272" s="1033"/>
      <c r="O3272" s="1034"/>
    </row>
    <row r="3273" spans="1:15" ht="33.75" customHeight="1">
      <c r="A3273" s="1138"/>
      <c r="B3273" s="417" t="s">
        <v>200</v>
      </c>
      <c r="C3273" s="1046" t="s">
        <v>204</v>
      </c>
      <c r="D3273" s="1047"/>
      <c r="E3273" s="1048"/>
      <c r="F3273" s="1211" t="s">
        <v>205</v>
      </c>
      <c r="G3273" s="1212"/>
      <c r="H3273" s="465" t="s">
        <v>34</v>
      </c>
      <c r="I3273" s="1039" t="s">
        <v>74</v>
      </c>
      <c r="J3273" s="1033"/>
      <c r="K3273" s="1033"/>
      <c r="L3273" s="1033"/>
      <c r="M3273" s="1033"/>
      <c r="N3273" s="1033"/>
      <c r="O3273" s="1034"/>
    </row>
    <row r="3274" spans="1:15" ht="33.75" customHeight="1">
      <c r="A3274" s="1138"/>
      <c r="B3274" s="417" t="s">
        <v>200</v>
      </c>
      <c r="C3274" s="1049"/>
      <c r="D3274" s="1050"/>
      <c r="E3274" s="1051"/>
      <c r="F3274" s="1213" t="s">
        <v>206</v>
      </c>
      <c r="G3274" s="1214"/>
      <c r="H3274" s="466" t="s">
        <v>203</v>
      </c>
      <c r="I3274" s="1040" t="s">
        <v>75</v>
      </c>
      <c r="J3274" s="1041"/>
      <c r="K3274" s="1041"/>
      <c r="L3274" s="1041"/>
      <c r="M3274" s="1041"/>
      <c r="N3274" s="1041"/>
      <c r="O3274" s="1042"/>
    </row>
    <row r="3275" spans="1:15" ht="33.75" customHeight="1">
      <c r="A3275" s="1138"/>
      <c r="B3275" s="417" t="s">
        <v>200</v>
      </c>
      <c r="C3275" s="1049"/>
      <c r="D3275" s="1050"/>
      <c r="E3275" s="1051"/>
      <c r="F3275" s="1213" t="s">
        <v>210</v>
      </c>
      <c r="G3275" s="1214"/>
      <c r="H3275" s="466" t="s">
        <v>68</v>
      </c>
      <c r="I3275" s="1043"/>
      <c r="J3275" s="1044"/>
      <c r="K3275" s="1044"/>
      <c r="L3275" s="1044"/>
      <c r="M3275" s="1044"/>
      <c r="N3275" s="1044"/>
      <c r="O3275" s="1045"/>
    </row>
    <row r="3276" spans="1:15" ht="33.75" customHeight="1">
      <c r="A3276" s="1138"/>
      <c r="B3276" s="417" t="s">
        <v>200</v>
      </c>
      <c r="C3276" s="1049"/>
      <c r="D3276" s="1050"/>
      <c r="E3276" s="1051"/>
      <c r="F3276" s="1213" t="s">
        <v>211</v>
      </c>
      <c r="G3276" s="1214"/>
      <c r="H3276" s="466" t="s">
        <v>69</v>
      </c>
      <c r="I3276" s="1043"/>
      <c r="J3276" s="1044"/>
      <c r="K3276" s="1044"/>
      <c r="L3276" s="1044"/>
      <c r="M3276" s="1044"/>
      <c r="N3276" s="1044"/>
      <c r="O3276" s="1045"/>
    </row>
    <row r="3277" spans="1:15" ht="33.75" customHeight="1">
      <c r="A3277" s="1138"/>
      <c r="B3277" s="417" t="s">
        <v>200</v>
      </c>
      <c r="C3277" s="1049"/>
      <c r="D3277" s="1050"/>
      <c r="E3277" s="1051"/>
      <c r="F3277" s="1213" t="s">
        <v>120</v>
      </c>
      <c r="G3277" s="1214"/>
      <c r="H3277" s="466" t="s">
        <v>71</v>
      </c>
      <c r="I3277" s="1022" t="s">
        <v>93</v>
      </c>
      <c r="J3277" s="1023"/>
      <c r="K3277" s="1023"/>
      <c r="L3277" s="1023"/>
      <c r="M3277" s="1023"/>
      <c r="N3277" s="1023"/>
      <c r="O3277" s="1024"/>
    </row>
    <row r="3278" spans="1:15" ht="33.75" customHeight="1" thickBot="1">
      <c r="A3278" s="1138"/>
      <c r="B3278" s="418" t="s">
        <v>200</v>
      </c>
      <c r="C3278" s="1052"/>
      <c r="D3278" s="1053"/>
      <c r="E3278" s="1054"/>
      <c r="F3278" s="1215" t="s">
        <v>208</v>
      </c>
      <c r="G3278" s="1216"/>
      <c r="H3278" s="467" t="s">
        <v>70</v>
      </c>
      <c r="I3278" s="1025"/>
      <c r="J3278" s="1026"/>
      <c r="K3278" s="1026"/>
      <c r="L3278" s="1026"/>
      <c r="M3278" s="1026"/>
      <c r="N3278" s="1026"/>
      <c r="O3278" s="1027"/>
    </row>
    <row r="3279" spans="1:15" ht="121.5" customHeight="1" thickTop="1">
      <c r="A3279" s="437" t="s">
        <v>191</v>
      </c>
    </row>
    <row r="3280" spans="1:15" ht="24.75" customHeight="1" thickBot="1">
      <c r="A3280" s="471">
        <f>A3240+1</f>
        <v>83</v>
      </c>
      <c r="B3280" s="1137" t="s">
        <v>56</v>
      </c>
      <c r="C3280" s="1137"/>
      <c r="D3280" s="1137"/>
      <c r="E3280" s="1137"/>
      <c r="F3280" s="1137"/>
      <c r="G3280" s="1137"/>
      <c r="H3280" s="1137"/>
      <c r="I3280" s="1137"/>
      <c r="J3280" s="1137"/>
      <c r="K3280" s="1137"/>
      <c r="L3280" s="1137"/>
      <c r="M3280" s="1137"/>
      <c r="N3280" s="1137"/>
      <c r="O3280" s="1137"/>
    </row>
    <row r="3281" spans="1:16" s="430" customFormat="1" ht="66" customHeight="1" thickTop="1">
      <c r="A3281" s="1138"/>
      <c r="B3281" s="1139"/>
      <c r="C3281" s="1140"/>
      <c r="D3281" s="1225" t="str">
        <f>Master!$E$8</f>
        <v>Govt. Sr. Secondary School Raimalwada</v>
      </c>
      <c r="E3281" s="1226"/>
      <c r="F3281" s="1226"/>
      <c r="G3281" s="1226"/>
      <c r="H3281" s="1226"/>
      <c r="I3281" s="1226"/>
      <c r="J3281" s="1226"/>
      <c r="K3281" s="1226"/>
      <c r="L3281" s="1226"/>
      <c r="M3281" s="1226"/>
      <c r="N3281" s="1226"/>
      <c r="O3281" s="1227"/>
    </row>
    <row r="3282" spans="1:16" ht="26.25" customHeight="1" thickBot="1">
      <c r="A3282" s="1138"/>
      <c r="B3282" s="1141"/>
      <c r="C3282" s="1142"/>
      <c r="D3282" s="1146" t="str">
        <f>Master!$E$11</f>
        <v>P.S.-Bapini (Jodhpur)</v>
      </c>
      <c r="E3282" s="1147"/>
      <c r="F3282" s="1147"/>
      <c r="G3282" s="1147"/>
      <c r="H3282" s="1147"/>
      <c r="I3282" s="1147"/>
      <c r="J3282" s="1147"/>
      <c r="K3282" s="1147"/>
      <c r="L3282" s="1147"/>
      <c r="M3282" s="1147"/>
      <c r="N3282" s="1147"/>
      <c r="O3282" s="1148"/>
    </row>
    <row r="3283" spans="1:16" ht="21.75" customHeight="1">
      <c r="A3283" s="1138"/>
      <c r="B3283" s="262"/>
      <c r="C3283" s="1149" t="s">
        <v>183</v>
      </c>
      <c r="D3283" s="1150"/>
      <c r="E3283" s="1150"/>
      <c r="F3283" s="1150"/>
      <c r="G3283" s="1151"/>
      <c r="H3283" s="1158" t="s">
        <v>156</v>
      </c>
      <c r="I3283" s="1158"/>
      <c r="J3283" s="1161">
        <f>VLOOKUP($A3280,'Class-9'!$B$9:$K$108,6)</f>
        <v>0</v>
      </c>
      <c r="K3283" s="1162"/>
      <c r="L3283" s="1167" t="s">
        <v>76</v>
      </c>
      <c r="M3283" s="1168"/>
      <c r="N3283" s="1169" t="str">
        <f>Master!$E$14</f>
        <v>08151106901</v>
      </c>
      <c r="O3283" s="1170"/>
    </row>
    <row r="3284" spans="1:16" ht="21.75" customHeight="1">
      <c r="A3284" s="1138"/>
      <c r="B3284" s="37"/>
      <c r="C3284" s="1152"/>
      <c r="D3284" s="1153"/>
      <c r="E3284" s="1153"/>
      <c r="F3284" s="1153"/>
      <c r="G3284" s="1154"/>
      <c r="H3284" s="1159"/>
      <c r="I3284" s="1159"/>
      <c r="J3284" s="1163"/>
      <c r="K3284" s="1164"/>
      <c r="L3284" s="1171" t="s">
        <v>72</v>
      </c>
      <c r="M3284" s="1172"/>
      <c r="N3284" s="1172"/>
      <c r="O3284" s="1173"/>
      <c r="P3284" s="104" t="s">
        <v>191</v>
      </c>
    </row>
    <row r="3285" spans="1:16" ht="21.75" customHeight="1" thickBot="1">
      <c r="A3285" s="1138"/>
      <c r="B3285" s="37"/>
      <c r="C3285" s="1155"/>
      <c r="D3285" s="1156"/>
      <c r="E3285" s="1156"/>
      <c r="F3285" s="1156"/>
      <c r="G3285" s="1157"/>
      <c r="H3285" s="1160"/>
      <c r="I3285" s="1160"/>
      <c r="J3285" s="1165"/>
      <c r="K3285" s="1166"/>
      <c r="L3285" s="1174" t="s">
        <v>57</v>
      </c>
      <c r="M3285" s="1175"/>
      <c r="N3285" s="1176" t="str">
        <f>Master!$E$6</f>
        <v>2021-22</v>
      </c>
      <c r="O3285" s="1177"/>
    </row>
    <row r="3286" spans="1:16" ht="33.75" customHeight="1">
      <c r="A3286" s="1138"/>
      <c r="B3286" s="417" t="s">
        <v>200</v>
      </c>
      <c r="C3286" s="1228" t="s">
        <v>22</v>
      </c>
      <c r="D3286" s="1229"/>
      <c r="E3286" s="1229"/>
      <c r="F3286" s="1230"/>
      <c r="G3286" s="438" t="s">
        <v>181</v>
      </c>
      <c r="H3286" s="1231">
        <f>VLOOKUP($A3280,'Class-9'!$B$9:$FL$108,4,0)</f>
        <v>0</v>
      </c>
      <c r="I3286" s="1231"/>
      <c r="J3286" s="1231"/>
      <c r="K3286" s="1231"/>
      <c r="L3286" s="1231"/>
      <c r="M3286" s="1231"/>
      <c r="N3286" s="1231"/>
      <c r="O3286" s="1232"/>
    </row>
    <row r="3287" spans="1:16" ht="33.75" customHeight="1">
      <c r="A3287" s="1138"/>
      <c r="B3287" s="417" t="s">
        <v>200</v>
      </c>
      <c r="C3287" s="1233" t="s">
        <v>24</v>
      </c>
      <c r="D3287" s="1234"/>
      <c r="E3287" s="1234"/>
      <c r="F3287" s="1235"/>
      <c r="G3287" s="439" t="s">
        <v>181</v>
      </c>
      <c r="H3287" s="1236">
        <f>VLOOKUP($A3280,'Class-9'!$B$9:$FL$108,7,0)</f>
        <v>0</v>
      </c>
      <c r="I3287" s="1236"/>
      <c r="J3287" s="1236"/>
      <c r="K3287" s="1236"/>
      <c r="L3287" s="1236"/>
      <c r="M3287" s="1236"/>
      <c r="N3287" s="1236"/>
      <c r="O3287" s="1237"/>
    </row>
    <row r="3288" spans="1:16" ht="33.75" customHeight="1">
      <c r="A3288" s="1138"/>
      <c r="B3288" s="417" t="s">
        <v>200</v>
      </c>
      <c r="C3288" s="1233" t="s">
        <v>25</v>
      </c>
      <c r="D3288" s="1234"/>
      <c r="E3288" s="1234"/>
      <c r="F3288" s="1235"/>
      <c r="G3288" s="439" t="s">
        <v>181</v>
      </c>
      <c r="H3288" s="1236">
        <f>VLOOKUP($A3280,'Class-9'!$B$9:$FL$108,8,0)</f>
        <v>0</v>
      </c>
      <c r="I3288" s="1236"/>
      <c r="J3288" s="1236"/>
      <c r="K3288" s="1236"/>
      <c r="L3288" s="1236"/>
      <c r="M3288" s="1236"/>
      <c r="N3288" s="1236"/>
      <c r="O3288" s="1237"/>
    </row>
    <row r="3289" spans="1:16" ht="33.75" customHeight="1">
      <c r="A3289" s="1138"/>
      <c r="B3289" s="417" t="s">
        <v>200</v>
      </c>
      <c r="C3289" s="1233" t="s">
        <v>58</v>
      </c>
      <c r="D3289" s="1234"/>
      <c r="E3289" s="1234"/>
      <c r="F3289" s="1235"/>
      <c r="G3289" s="439" t="s">
        <v>181</v>
      </c>
      <c r="H3289" s="1236">
        <f>VLOOKUP($A3280,'Class-9'!$B$9:$FL$108,9,0)</f>
        <v>0</v>
      </c>
      <c r="I3289" s="1236"/>
      <c r="J3289" s="1236"/>
      <c r="K3289" s="1236"/>
      <c r="L3289" s="1236"/>
      <c r="M3289" s="1236"/>
      <c r="N3289" s="1236"/>
      <c r="O3289" s="1237"/>
    </row>
    <row r="3290" spans="1:16" ht="33.75" customHeight="1">
      <c r="A3290" s="1138"/>
      <c r="B3290" s="417" t="s">
        <v>200</v>
      </c>
      <c r="C3290" s="1233" t="s">
        <v>59</v>
      </c>
      <c r="D3290" s="1234"/>
      <c r="E3290" s="1234"/>
      <c r="F3290" s="1235"/>
      <c r="G3290" s="439" t="s">
        <v>181</v>
      </c>
      <c r="H3290" s="1238" t="str">
        <f>CONCATENATE('Class-9'!$G$4,'Class-9'!$J$4)</f>
        <v>9(A)</v>
      </c>
      <c r="I3290" s="1236"/>
      <c r="J3290" s="1236"/>
      <c r="K3290" s="1236"/>
      <c r="L3290" s="1236"/>
      <c r="M3290" s="1236"/>
      <c r="N3290" s="1236"/>
      <c r="O3290" s="1237"/>
    </row>
    <row r="3291" spans="1:16" ht="33.75" customHeight="1" thickBot="1">
      <c r="A3291" s="1138"/>
      <c r="B3291" s="417" t="s">
        <v>200</v>
      </c>
      <c r="C3291" s="1239" t="s">
        <v>27</v>
      </c>
      <c r="D3291" s="1240"/>
      <c r="E3291" s="1240"/>
      <c r="F3291" s="1241"/>
      <c r="G3291" s="440" t="s">
        <v>181</v>
      </c>
      <c r="H3291" s="1242">
        <f>VLOOKUP($A3280,'Class-9'!$B$9:$FL$108,10,0)</f>
        <v>0</v>
      </c>
      <c r="I3291" s="1242"/>
      <c r="J3291" s="1242"/>
      <c r="K3291" s="1242"/>
      <c r="L3291" s="1242"/>
      <c r="M3291" s="1242"/>
      <c r="N3291" s="1242"/>
      <c r="O3291" s="1243"/>
    </row>
    <row r="3292" spans="1:16" ht="33.75" customHeight="1">
      <c r="A3292" s="1138"/>
      <c r="B3292" s="417" t="s">
        <v>200</v>
      </c>
      <c r="C3292" s="1244" t="s">
        <v>60</v>
      </c>
      <c r="D3292" s="1245"/>
      <c r="E3292" s="1248" t="s">
        <v>81</v>
      </c>
      <c r="F3292" s="1248" t="s">
        <v>82</v>
      </c>
      <c r="G3292" s="1250" t="s">
        <v>32</v>
      </c>
      <c r="H3292" s="1252" t="s">
        <v>61</v>
      </c>
      <c r="I3292" s="1252"/>
      <c r="J3292" s="1253"/>
      <c r="K3292" s="1254" t="s">
        <v>97</v>
      </c>
      <c r="L3292" s="1255"/>
      <c r="M3292" s="1256"/>
      <c r="N3292" s="1248" t="s">
        <v>88</v>
      </c>
      <c r="O3292" s="1218" t="s">
        <v>118</v>
      </c>
    </row>
    <row r="3293" spans="1:16" ht="33.75" customHeight="1">
      <c r="A3293" s="1138"/>
      <c r="B3293" s="417" t="s">
        <v>200</v>
      </c>
      <c r="C3293" s="1246"/>
      <c r="D3293" s="1247"/>
      <c r="E3293" s="1249"/>
      <c r="F3293" s="1249"/>
      <c r="G3293" s="1251"/>
      <c r="H3293" s="468" t="s">
        <v>31</v>
      </c>
      <c r="I3293" s="470" t="s">
        <v>194</v>
      </c>
      <c r="J3293" s="469" t="s">
        <v>32</v>
      </c>
      <c r="K3293" s="468" t="s">
        <v>31</v>
      </c>
      <c r="L3293" s="470" t="s">
        <v>194</v>
      </c>
      <c r="M3293" s="469" t="s">
        <v>32</v>
      </c>
      <c r="N3293" s="1249"/>
      <c r="O3293" s="1219"/>
    </row>
    <row r="3294" spans="1:16" ht="48" customHeight="1" thickBot="1">
      <c r="A3294" s="1138"/>
      <c r="B3294" s="417" t="s">
        <v>200</v>
      </c>
      <c r="C3294" s="1102" t="s">
        <v>62</v>
      </c>
      <c r="D3294" s="1103"/>
      <c r="E3294" s="441">
        <f>'Class-9'!$L$7</f>
        <v>10</v>
      </c>
      <c r="F3294" s="441">
        <f>'Class-9'!$M$7</f>
        <v>10</v>
      </c>
      <c r="G3294" s="442">
        <f>SUM(E3294:F3294)</f>
        <v>20</v>
      </c>
      <c r="H3294" s="441">
        <f>'Class-9'!$O$7</f>
        <v>24</v>
      </c>
      <c r="I3294" s="441">
        <f>'Class-9'!$P$7</f>
        <v>6</v>
      </c>
      <c r="J3294" s="442">
        <f>SUM(H3294:I3294)</f>
        <v>30</v>
      </c>
      <c r="K3294" s="441">
        <f>'Class-9'!$R$7</f>
        <v>40</v>
      </c>
      <c r="L3294" s="441">
        <f>'Class-9'!$S$7</f>
        <v>10</v>
      </c>
      <c r="M3294" s="442">
        <f>SUM(K3294:L3294)</f>
        <v>50</v>
      </c>
      <c r="N3294" s="441">
        <f>SUM(G3294,J3294,M3294)</f>
        <v>100</v>
      </c>
      <c r="O3294" s="1220"/>
    </row>
    <row r="3295" spans="1:16" ht="48" customHeight="1">
      <c r="A3295" s="1138"/>
      <c r="B3295" s="417" t="s">
        <v>200</v>
      </c>
      <c r="C3295" s="1104" t="str">
        <f>'Class-9'!$L$3</f>
        <v>HINDI</v>
      </c>
      <c r="D3295" s="1105"/>
      <c r="E3295" s="443">
        <f>IF($J3283="TC",0,IF($J3283="Nso",0,VLOOKUP($A3280,'Class-9'!$B$9:$FL$108,11,0)))</f>
        <v>0</v>
      </c>
      <c r="F3295" s="443">
        <f>IF($J3283="TC",0,IF($J3283="Nso",0,VLOOKUP($A3280,'Class-9'!$B$9:$FL$108,12,0)))</f>
        <v>0</v>
      </c>
      <c r="G3295" s="444">
        <f t="shared" ref="G3295:G3302" si="328">SUM(E3295:F3295)</f>
        <v>0</v>
      </c>
      <c r="H3295" s="443">
        <f>IF($J3283="TC",0,IF($J3283="Nso",0,VLOOKUP($A3280,'Class-9'!$B$9:$FL$108,14,0)))</f>
        <v>0</v>
      </c>
      <c r="I3295" s="443">
        <f>IF($J3283="TC",0,IF($J3283="Nso",0,VLOOKUP($A3280,'Class-9'!$B$9:$FL$108,15,0)))</f>
        <v>0</v>
      </c>
      <c r="J3295" s="444">
        <f t="shared" ref="J3295:J3302" si="329">SUM(H3295:I3295)</f>
        <v>0</v>
      </c>
      <c r="K3295" s="443">
        <f>IF($J3283="TC",0,IF($J3283="Nso",0,VLOOKUP($A3280,'Class-9'!$B$9:$FL$108,17,0)))</f>
        <v>0</v>
      </c>
      <c r="L3295" s="443">
        <f>IF($J3283="Nso",0,VLOOKUP($A3280,'Class-9'!$B$9:$FL$108,18,0))</f>
        <v>0</v>
      </c>
      <c r="M3295" s="444">
        <f t="shared" ref="M3295:M3302" si="330">SUM(K3295:L3295)</f>
        <v>0</v>
      </c>
      <c r="N3295" s="443">
        <f t="shared" ref="N3295:N3302" si="331">SUM(G3295,J3295,M3295)</f>
        <v>0</v>
      </c>
      <c r="O3295" s="457" t="str">
        <f>IF($J3283="TC",0,IF($J3283="Nso",0,VLOOKUP($A3280,'Class-9'!$B$9:$FL$108,24,0)))</f>
        <v/>
      </c>
    </row>
    <row r="3296" spans="1:16" ht="48" customHeight="1" thickBot="1">
      <c r="A3296" s="1138"/>
      <c r="B3296" s="417" t="s">
        <v>200</v>
      </c>
      <c r="C3296" s="1106" t="str">
        <f>'Class-9'!$Z$3</f>
        <v>ENGLISH</v>
      </c>
      <c r="D3296" s="1107"/>
      <c r="E3296" s="445">
        <f>IF($J3283="TC",0,IF($J3283="Nso",0,VLOOKUP($A3280,'Class-9'!$B$9:$FL$108,25,0)))</f>
        <v>0</v>
      </c>
      <c r="F3296" s="445">
        <f>IF($J3283="TC",0,IF($J3283="Nso",0,VLOOKUP($A3280,'Class-9'!$B$9:$FL$108,26,0)))</f>
        <v>0</v>
      </c>
      <c r="G3296" s="446">
        <f t="shared" si="328"/>
        <v>0</v>
      </c>
      <c r="H3296" s="447">
        <f>IF($J3283="TC",0,IF($J3283="Nso",0,VLOOKUP($A3280,'Class-9'!$B$9:$FL$108,28,0)))</f>
        <v>0</v>
      </c>
      <c r="I3296" s="445">
        <f>IF($J3283="TC",0,IF($J3283="Nso",0,VLOOKUP($A3280,'Class-9'!$B$9:$FL$108,29,0)))</f>
        <v>0</v>
      </c>
      <c r="J3296" s="446">
        <f t="shared" si="329"/>
        <v>0</v>
      </c>
      <c r="K3296" s="445">
        <f>IF($J3283="TC",0,IF($J3283="Nso",0,VLOOKUP($A3280,'Class-9'!$B$9:$FL$108,31,0)))</f>
        <v>0</v>
      </c>
      <c r="L3296" s="445">
        <f>IF($J3283="Nso",0,VLOOKUP($A3280,'Class-9'!$B$9:$FL$108,32,0))</f>
        <v>0</v>
      </c>
      <c r="M3296" s="446">
        <f t="shared" si="330"/>
        <v>0</v>
      </c>
      <c r="N3296" s="445">
        <f t="shared" si="331"/>
        <v>0</v>
      </c>
      <c r="O3296" s="458" t="str">
        <f>IF($J3283="TC",0,IF($J3283="Nso",0,VLOOKUP($A3280,'Class-9'!$B$9:$FL$108,38,0)))</f>
        <v/>
      </c>
    </row>
    <row r="3297" spans="1:15" ht="48" customHeight="1" thickBot="1">
      <c r="A3297" s="1138"/>
      <c r="B3297" s="417" t="s">
        <v>200</v>
      </c>
      <c r="C3297" s="1108" t="s">
        <v>62</v>
      </c>
      <c r="D3297" s="1109"/>
      <c r="E3297" s="448">
        <f>'Class-9'!$AN$7</f>
        <v>20</v>
      </c>
      <c r="F3297" s="448">
        <f>'Class-9'!$AO$7</f>
        <v>20</v>
      </c>
      <c r="G3297" s="449">
        <f t="shared" si="328"/>
        <v>40</v>
      </c>
      <c r="H3297" s="448">
        <f>'Class-9'!$AQ$7</f>
        <v>48</v>
      </c>
      <c r="I3297" s="448">
        <f>'Class-9'!$AR$7</f>
        <v>12</v>
      </c>
      <c r="J3297" s="449">
        <f t="shared" si="329"/>
        <v>60</v>
      </c>
      <c r="K3297" s="448">
        <f>'Class-9'!$AT$7</f>
        <v>80</v>
      </c>
      <c r="L3297" s="448">
        <f>'Class-9'!$AU$7</f>
        <v>20</v>
      </c>
      <c r="M3297" s="449">
        <f t="shared" si="330"/>
        <v>100</v>
      </c>
      <c r="N3297" s="448">
        <f t="shared" si="331"/>
        <v>200</v>
      </c>
      <c r="O3297" s="427" t="s">
        <v>201</v>
      </c>
    </row>
    <row r="3298" spans="1:15" ht="48" customHeight="1">
      <c r="A3298" s="1138"/>
      <c r="B3298" s="417" t="s">
        <v>200</v>
      </c>
      <c r="C3298" s="1110" t="str">
        <f>'Class-9'!$AN$3</f>
        <v>SANSKRIT-I</v>
      </c>
      <c r="D3298" s="1111"/>
      <c r="E3298" s="443">
        <f>IF($J3283="TC",0,IF($J3283="Nso",0,VLOOKUP($A3280,'Class-9'!$B$9:$FL$108,39,0)))</f>
        <v>0</v>
      </c>
      <c r="F3298" s="443">
        <f>IF($J3283="TC",0,IF($J3283="TC",0,IF($J3283="Nso",0,VLOOKUP($A3280,'Class-9'!$B$9:$FL$108,40,0))))</f>
        <v>0</v>
      </c>
      <c r="G3298" s="450">
        <f t="shared" si="328"/>
        <v>0</v>
      </c>
      <c r="H3298" s="451">
        <f>IF($J3283="TC",0,IF($J3283="Nso",0,VLOOKUP($A3280,'Class-9'!$B$9:$FL$108,42,0)))</f>
        <v>0</v>
      </c>
      <c r="I3298" s="443">
        <f>IF($J3283="TC",0,IF($J3283="Nso",0,VLOOKUP($A3280,'Class-9'!$B$9:$FL$108,43,0)))</f>
        <v>0</v>
      </c>
      <c r="J3298" s="450">
        <f t="shared" si="329"/>
        <v>0</v>
      </c>
      <c r="K3298" s="443">
        <f>IF($J3283="TC",0,IF($J3283="Nso",0,VLOOKUP($A3280,'Class-9'!$B$9:$FL$108,45,0)))</f>
        <v>0</v>
      </c>
      <c r="L3298" s="443">
        <f>IF($J3283="Nso",0,VLOOKUP($A3280,'Class-9'!$B$9:$FL$108,46,0))</f>
        <v>0</v>
      </c>
      <c r="M3298" s="450">
        <f t="shared" si="330"/>
        <v>0</v>
      </c>
      <c r="N3298" s="443">
        <f t="shared" si="331"/>
        <v>0</v>
      </c>
      <c r="O3298" s="457" t="str">
        <f>IF($J3283="TC",0,IF($J3283="Nso",0,VLOOKUP($A3280,'Class-9'!$B$9:$FL$108,52,0)))</f>
        <v/>
      </c>
    </row>
    <row r="3299" spans="1:15" ht="48" customHeight="1">
      <c r="A3299" s="1138"/>
      <c r="B3299" s="417" t="s">
        <v>200</v>
      </c>
      <c r="C3299" s="1112" t="str">
        <f>'Class-9'!$BB$3</f>
        <v>SANSKRIT-II</v>
      </c>
      <c r="D3299" s="1113"/>
      <c r="E3299" s="443">
        <f>IF($J3283="TC",0,IF($J3283="Nso",0,VLOOKUP($A3280,'Class-9'!$B$9:$FL$108,53,0)))</f>
        <v>0</v>
      </c>
      <c r="F3299" s="443">
        <f>IF($J3283="TC",0,IF($J3283="Nso",0,VLOOKUP($A3280,'Class-9'!$B$9:$FL$108,54,0)))</f>
        <v>0</v>
      </c>
      <c r="G3299" s="452">
        <f t="shared" si="328"/>
        <v>0</v>
      </c>
      <c r="H3299" s="453">
        <f>IF($J3283="TC",0,IF($J3283="Nso",0,VLOOKUP($A3280,'Class-9'!$B$9:$FL$108,56,0)))</f>
        <v>0</v>
      </c>
      <c r="I3299" s="443">
        <f>IF($J3283="TC",0,IF($J3283="Nso",0,VLOOKUP($A3280,'Class-9'!$B$9:$FL$108,57,0)))</f>
        <v>0</v>
      </c>
      <c r="J3299" s="452">
        <f t="shared" si="329"/>
        <v>0</v>
      </c>
      <c r="K3299" s="443">
        <f>IF($J3283="TC",0,IF($J3283="Nso",0,VLOOKUP($A3280,'Class-9'!$B$9:$FL$108,59,0)))</f>
        <v>0</v>
      </c>
      <c r="L3299" s="443">
        <f>IF($J3283="Nso",0,VLOOKUP($A3280,'Class-9'!$B$9:$FL$108,60,0))</f>
        <v>0</v>
      </c>
      <c r="M3299" s="452">
        <f t="shared" si="330"/>
        <v>0</v>
      </c>
      <c r="N3299" s="443">
        <f t="shared" si="331"/>
        <v>0</v>
      </c>
      <c r="O3299" s="457" t="str">
        <f>IF($J3283="TC",0,IF($J3283="Nso",0,VLOOKUP($A3280,'Class-9'!$B$9:$FL$108,66,0)))</f>
        <v/>
      </c>
    </row>
    <row r="3300" spans="1:15" ht="48" customHeight="1">
      <c r="A3300" s="1138"/>
      <c r="B3300" s="417" t="s">
        <v>200</v>
      </c>
      <c r="C3300" s="1112" t="str">
        <f>'Class-9'!$BP$3</f>
        <v>MATHEMATICS</v>
      </c>
      <c r="D3300" s="1113"/>
      <c r="E3300" s="443">
        <f>IF($J3283="TC",0,IF($J3283="Nso",0,VLOOKUP($A3280,'Class-9'!$B$9:$FL$108,67,0)))</f>
        <v>0</v>
      </c>
      <c r="F3300" s="443">
        <f>IF($J3283="TC",0,IF($J3283="Nso",0,VLOOKUP($A3280,'Class-9'!$B$9:$FL$108,68,0)))</f>
        <v>0</v>
      </c>
      <c r="G3300" s="452">
        <f t="shared" si="328"/>
        <v>0</v>
      </c>
      <c r="H3300" s="453">
        <f>IF($J3283="TC",0,IF($J3283="Nso",0,VLOOKUP($A3280,'Class-9'!$B$9:$FL$108,70,0)))</f>
        <v>0</v>
      </c>
      <c r="I3300" s="443">
        <f>IF($J3283="TC",0,IF($J3283="Nso",0,VLOOKUP($A3280,'Class-9'!$B$9:$FL$108,71,0)))</f>
        <v>0</v>
      </c>
      <c r="J3300" s="452">
        <f t="shared" si="329"/>
        <v>0</v>
      </c>
      <c r="K3300" s="443">
        <f>IF($J3283="TC",0,IF($J3283="Nso",0,VLOOKUP($A3280,'Class-9'!$B$9:$FL$108,73,0)))</f>
        <v>0</v>
      </c>
      <c r="L3300" s="443">
        <f>IF($J3283="Nso",0,VLOOKUP($A3280,'Class-9'!$B$9:$FL$108,74,0))</f>
        <v>0</v>
      </c>
      <c r="M3300" s="452">
        <f t="shared" si="330"/>
        <v>0</v>
      </c>
      <c r="N3300" s="443">
        <f t="shared" si="331"/>
        <v>0</v>
      </c>
      <c r="O3300" s="457" t="str">
        <f>IF($J3283="TC",0,IF($J3283="Nso",0,VLOOKUP($A3280,'Class-9'!$B$9:$FL$108,80,0)))</f>
        <v/>
      </c>
    </row>
    <row r="3301" spans="1:15" ht="48" customHeight="1">
      <c r="A3301" s="1138"/>
      <c r="B3301" s="417" t="s">
        <v>200</v>
      </c>
      <c r="C3301" s="1114" t="str">
        <f>'Class-9'!$CD$3</f>
        <v>SCIENCE</v>
      </c>
      <c r="D3301" s="1115"/>
      <c r="E3301" s="454">
        <f>IF($J3283="TC",0,IF($J3283="Nso",0,VLOOKUP($A3280,'Class-9'!$B$9:$FL$108,81,0)))</f>
        <v>0</v>
      </c>
      <c r="F3301" s="454">
        <f>IF($J3283="TC",0,IF($J3283="Nso",0,VLOOKUP($A3280,'Class-9'!$B$9:$FL$108,82,0)))</f>
        <v>0</v>
      </c>
      <c r="G3301" s="455">
        <f t="shared" si="328"/>
        <v>0</v>
      </c>
      <c r="H3301" s="456">
        <f>IF($J3283="TC",0,IF($J3283="Nso",0,VLOOKUP($A3280,'Class-9'!$B$9:$FL$108,84,0)))</f>
        <v>0</v>
      </c>
      <c r="I3301" s="454">
        <f>IF($J3283="TC",0,IF($J3283="Nso",0,VLOOKUP($A3280,'Class-9'!$B$9:$FL$108,85,0)))</f>
        <v>0</v>
      </c>
      <c r="J3301" s="455">
        <f t="shared" si="329"/>
        <v>0</v>
      </c>
      <c r="K3301" s="454">
        <f>IF($J3283="TC",0,IF($J3283="Nso",0,VLOOKUP($A3280,'Class-9'!$B$9:$FL$108,87,0)))</f>
        <v>0</v>
      </c>
      <c r="L3301" s="454">
        <f>IF($J3283="Nso",0,VLOOKUP($A3280,'Class-9'!$B$9:$FL$108,88,0))</f>
        <v>0</v>
      </c>
      <c r="M3301" s="455">
        <f t="shared" si="330"/>
        <v>0</v>
      </c>
      <c r="N3301" s="454">
        <f t="shared" si="331"/>
        <v>0</v>
      </c>
      <c r="O3301" s="459" t="str">
        <f>IF($J3283="TC",0,IF($J3283="Nso",0,VLOOKUP($A3280,'Class-9'!$B$9:$FL$108,94,0)))</f>
        <v/>
      </c>
    </row>
    <row r="3302" spans="1:15" ht="48" customHeight="1" thickBot="1">
      <c r="A3302" s="1138"/>
      <c r="B3302" s="417" t="s">
        <v>200</v>
      </c>
      <c r="C3302" s="1114" t="str">
        <f>'Class-9'!$CR$3</f>
        <v>SOCIAL SCIENCE</v>
      </c>
      <c r="D3302" s="1115"/>
      <c r="E3302" s="454">
        <f>IF($J3284="TC",0,IF($J3283="Nso",0,VLOOKUP($A3280,'Class-9'!$B$9:$FL$108,95,0)))</f>
        <v>0</v>
      </c>
      <c r="F3302" s="454">
        <f>IF($J3284="TC",0,IF($J3283="Nso",0,VLOOKUP($A3280,'Class-9'!$B$9:$FL$108,96,0)))</f>
        <v>0</v>
      </c>
      <c r="G3302" s="455">
        <f t="shared" si="328"/>
        <v>0</v>
      </c>
      <c r="H3302" s="456">
        <f>IF($J3284="TC",0,IF($J3283="Nso",0,VLOOKUP($A3280,'Class-9'!$B$9:$FL$108,98,0)))</f>
        <v>0</v>
      </c>
      <c r="I3302" s="454">
        <f>IF($J3284="TC",0,IF($J3283="Nso",0,VLOOKUP($A3280,'Class-9'!$B$9:$FL$108,99,0)))</f>
        <v>0</v>
      </c>
      <c r="J3302" s="455">
        <f t="shared" si="329"/>
        <v>0</v>
      </c>
      <c r="K3302" s="454">
        <f>IF($J3284="TC",0,IF($J3283="Nso",0,VLOOKUP($A3280,'Class-9'!$B$9:$FL$108,101,0)))</f>
        <v>0</v>
      </c>
      <c r="L3302" s="454">
        <f>IF($J3284="Nso",0,VLOOKUP($A3280,'Class-9'!$B$9:$FL$108,102,0))</f>
        <v>0</v>
      </c>
      <c r="M3302" s="455">
        <f t="shared" si="330"/>
        <v>0</v>
      </c>
      <c r="N3302" s="454">
        <f t="shared" si="331"/>
        <v>0</v>
      </c>
      <c r="O3302" s="459" t="str">
        <f>IF($J3284="TC",0,IF($J3283="Nso",0,VLOOKUP($A3280,'Class-9'!$B$9:$FL$108,108,0)))</f>
        <v/>
      </c>
    </row>
    <row r="3303" spans="1:15" ht="33.75" customHeight="1">
      <c r="A3303" s="1138"/>
      <c r="B3303" s="417" t="s">
        <v>200</v>
      </c>
      <c r="C3303" s="1116" t="s">
        <v>89</v>
      </c>
      <c r="D3303" s="1117"/>
      <c r="E3303" s="1118"/>
      <c r="F3303" s="1122" t="s">
        <v>90</v>
      </c>
      <c r="G3303" s="1123"/>
      <c r="H3303" s="1124" t="s">
        <v>91</v>
      </c>
      <c r="I3303" s="1125"/>
      <c r="J3303" s="1126" t="s">
        <v>47</v>
      </c>
      <c r="K3303" s="1127"/>
      <c r="L3303" s="415" t="s">
        <v>111</v>
      </c>
      <c r="M3303" s="1221" t="s">
        <v>45</v>
      </c>
      <c r="N3303" s="1222"/>
      <c r="O3303" s="416" t="s">
        <v>49</v>
      </c>
    </row>
    <row r="3304" spans="1:15" ht="33.75" customHeight="1" thickBot="1">
      <c r="A3304" s="1138"/>
      <c r="B3304" s="417" t="s">
        <v>200</v>
      </c>
      <c r="C3304" s="1119"/>
      <c r="D3304" s="1120"/>
      <c r="E3304" s="1121"/>
      <c r="F3304" s="1130">
        <f>IF($J3283="TC",0,IF($J3283="Nso",0,VLOOKUP($A3280,'Class-9'!$B$9:$FL$108,160,0)))</f>
        <v>0</v>
      </c>
      <c r="G3304" s="1131"/>
      <c r="H3304" s="1130">
        <f>IF($J3283="TC",0,IF($J3283="Nso",0,VLOOKUP($A3280,'Class-9'!$B$9:$FL$108,161,0)))</f>
        <v>0</v>
      </c>
      <c r="I3304" s="1131"/>
      <c r="J3304" s="1132">
        <f>IF($J3283="TC",0,IF($J3283="Nso",0,VLOOKUP($A3280,'Class-9'!$B$9:$FL$108,162,0)))</f>
        <v>0</v>
      </c>
      <c r="K3304" s="1133"/>
      <c r="L3304" s="259" t="str">
        <f>IF($J3283="TC",0,IF($J3283="Nso",0,VLOOKUP($A3280,'Class-9'!$B$9:$FL$108,163,0)))</f>
        <v/>
      </c>
      <c r="M3304" s="1223" t="str">
        <f>IF($J3283="TC","TC",IF($J3283="Nso","NSO",VLOOKUP($A3280,'Class-9'!$B$9:$FL$108,164,0)))</f>
        <v/>
      </c>
      <c r="N3304" s="1224"/>
      <c r="O3304" s="462" t="str">
        <f>IF($J3283="Nso",0,VLOOKUP($A3280,'Class-9'!$B$9:$FL$108,166,0))</f>
        <v/>
      </c>
    </row>
    <row r="3305" spans="1:15" ht="33.75" customHeight="1">
      <c r="A3305" s="1138"/>
      <c r="B3305" s="417" t="s">
        <v>200</v>
      </c>
      <c r="C3305" s="1061" t="s">
        <v>64</v>
      </c>
      <c r="D3305" s="1062"/>
      <c r="E3305" s="1062"/>
      <c r="F3305" s="1062"/>
      <c r="G3305" s="1062"/>
      <c r="H3305" s="1063"/>
      <c r="I3305" s="1064" t="s">
        <v>65</v>
      </c>
      <c r="J3305" s="1065"/>
      <c r="K3305" s="1065"/>
      <c r="L3305" s="460">
        <f>VLOOKUP($A3280,'Class-9'!$B$9:$FL$108,157,0)</f>
        <v>0</v>
      </c>
      <c r="M3305" s="1066" t="s">
        <v>121</v>
      </c>
      <c r="N3305" s="1067"/>
      <c r="O3305" s="1068"/>
    </row>
    <row r="3306" spans="1:15" ht="33.75" customHeight="1" thickBot="1">
      <c r="A3306" s="1138"/>
      <c r="B3306" s="417" t="s">
        <v>200</v>
      </c>
      <c r="C3306" s="1069" t="s">
        <v>60</v>
      </c>
      <c r="D3306" s="1070"/>
      <c r="E3306" s="1070"/>
      <c r="F3306" s="1071" t="s">
        <v>192</v>
      </c>
      <c r="G3306" s="1071"/>
      <c r="H3306" s="260" t="s">
        <v>53</v>
      </c>
      <c r="I3306" s="1072" t="s">
        <v>66</v>
      </c>
      <c r="J3306" s="1073"/>
      <c r="K3306" s="1073"/>
      <c r="L3306" s="461">
        <f>VLOOKUP($A3280,'Class-9'!$B$9:$FL$108,158,0)</f>
        <v>0</v>
      </c>
      <c r="M3306" s="1074" t="str">
        <f>IF($J3283="TC",0,IF($J3283="Nso",0,VLOOKUP($A3280,'Class-9'!$B$9:$FL$108,159,0)))</f>
        <v/>
      </c>
      <c r="N3306" s="1075"/>
      <c r="O3306" s="1076"/>
    </row>
    <row r="3307" spans="1:15" ht="33.75" customHeight="1">
      <c r="A3307" s="1138"/>
      <c r="B3307" s="417" t="s">
        <v>200</v>
      </c>
      <c r="C3307" s="1069"/>
      <c r="D3307" s="1070"/>
      <c r="E3307" s="1070"/>
      <c r="F3307" s="1071"/>
      <c r="G3307" s="1071"/>
      <c r="H3307" s="261" t="s">
        <v>119</v>
      </c>
      <c r="I3307" s="1077" t="s">
        <v>67</v>
      </c>
      <c r="J3307" s="1078"/>
      <c r="K3307" s="1078"/>
      <c r="L3307" s="1079">
        <f>IF($J3283="TC","Transferred",IF($J3283="Nso","NameSeparated",VLOOKUP($A3280,'Class-9'!$B$9:$FL$108,167,0)))</f>
        <v>0</v>
      </c>
      <c r="M3307" s="1079"/>
      <c r="N3307" s="1079"/>
      <c r="O3307" s="1080"/>
    </row>
    <row r="3308" spans="1:15" ht="33.75" customHeight="1">
      <c r="A3308" s="1138"/>
      <c r="B3308" s="417" t="s">
        <v>200</v>
      </c>
      <c r="C3308" s="1081" t="str">
        <f>'Class-9'!$DF$3</f>
        <v>Foundation Of Information Tech.</v>
      </c>
      <c r="D3308" s="1082"/>
      <c r="E3308" s="1083"/>
      <c r="F3308" s="1217" t="str">
        <f>IF($J3283="TC",0,IF($J3283="Nso",0,VLOOKUP($A3280,'Class-9'!$B$9:$GP$108,185,0)))</f>
        <v>0/200</v>
      </c>
      <c r="G3308" s="1217"/>
      <c r="H3308" s="463" t="str">
        <f>IF($J3283="TC",0,IF($J3283="Nso",0,VLOOKUP($A3280,'Class-9'!$B$9:$GP$108,120,0)))</f>
        <v/>
      </c>
      <c r="I3308" s="1085" t="s">
        <v>79</v>
      </c>
      <c r="J3308" s="1086"/>
      <c r="K3308" s="1086"/>
      <c r="L3308" s="1087">
        <f>'Class-9'!$T$2</f>
        <v>44676</v>
      </c>
      <c r="M3308" s="1088"/>
      <c r="N3308" s="1088"/>
      <c r="O3308" s="1089"/>
    </row>
    <row r="3309" spans="1:15" ht="33.75" customHeight="1">
      <c r="A3309" s="1138"/>
      <c r="B3309" s="417" t="s">
        <v>200</v>
      </c>
      <c r="C3309" s="1090" t="str">
        <f>'Class-9'!$DR$3</f>
        <v>Health &amp; Phy. Edu.</v>
      </c>
      <c r="D3309" s="1084"/>
      <c r="E3309" s="1084"/>
      <c r="F3309" s="1207" t="str">
        <f>IF($J3283="TC",0,IF($J3283="Nso",0,VLOOKUP($A3280,'Class-9'!$B$9:$GP$108,189,0)))</f>
        <v>0/200</v>
      </c>
      <c r="G3309" s="1208"/>
      <c r="H3309" s="463" t="str">
        <f>IF($J3283="TC",0,IF($J3283="Nso",0,VLOOKUP($A3280,'Class-9'!$B$9:$GP$108,132,0)))</f>
        <v/>
      </c>
      <c r="I3309" s="1091"/>
      <c r="J3309" s="1092"/>
      <c r="K3309" s="1092"/>
      <c r="L3309" s="1092"/>
      <c r="M3309" s="1092"/>
      <c r="N3309" s="1092"/>
      <c r="O3309" s="1093"/>
    </row>
    <row r="3310" spans="1:15" ht="33.75" customHeight="1">
      <c r="A3310" s="1138"/>
      <c r="B3310" s="417" t="s">
        <v>200</v>
      </c>
      <c r="C3310" s="1028" t="str">
        <f>'Class-9'!$ED$3</f>
        <v>S.U.P.W.</v>
      </c>
      <c r="D3310" s="1029"/>
      <c r="E3310" s="1029"/>
      <c r="F3310" s="1207" t="str">
        <f>IF($J3283="TC",0,IF($J3283="Nso",0,VLOOKUP($A3280,'Class-9'!$B$9:$GP$108,193,0)))</f>
        <v>0/100</v>
      </c>
      <c r="G3310" s="1208"/>
      <c r="H3310" s="463" t="str">
        <f>IF($J3283="TC",0,IF($J3283="Nso",0,VLOOKUP($A3280,'Class-9'!$B$9:$GP$108,138,0)))</f>
        <v/>
      </c>
      <c r="I3310" s="1094"/>
      <c r="J3310" s="1095"/>
      <c r="K3310" s="1095"/>
      <c r="L3310" s="1095"/>
      <c r="M3310" s="1095"/>
      <c r="N3310" s="1095"/>
      <c r="O3310" s="1096"/>
    </row>
    <row r="3311" spans="1:15" ht="33.75" customHeight="1">
      <c r="A3311" s="1138"/>
      <c r="B3311" s="417" t="s">
        <v>200</v>
      </c>
      <c r="C3311" s="1028" t="str">
        <f>'Class-9'!$EJ$3</f>
        <v>ART EDUCATION</v>
      </c>
      <c r="D3311" s="1029"/>
      <c r="E3311" s="1029"/>
      <c r="F3311" s="1207" t="str">
        <f>IF($J3282="TC",0,IF($J3282="Nso",0,VLOOKUP($A3280,'Class-9'!$B$9:$GP$108,197,0)))</f>
        <v>0/100</v>
      </c>
      <c r="G3311" s="1208"/>
      <c r="H3311" s="463" t="str">
        <f>IF($J3282="TC",0,IF($J3282="Nso",0,VLOOKUP($A3280,'Class-9'!$B$9:$GP$108,144,0)))</f>
        <v/>
      </c>
      <c r="I3311" s="1032" t="s">
        <v>92</v>
      </c>
      <c r="J3311" s="1033"/>
      <c r="K3311" s="1033"/>
      <c r="L3311" s="1033"/>
      <c r="M3311" s="1033"/>
      <c r="N3311" s="1033"/>
      <c r="O3311" s="1034"/>
    </row>
    <row r="3312" spans="1:15" ht="33.75" customHeight="1" thickBot="1">
      <c r="A3312" s="1138"/>
      <c r="B3312" s="417" t="s">
        <v>200</v>
      </c>
      <c r="C3312" s="1035" t="str">
        <f>'Class-9'!$EP$3</f>
        <v>H &amp; C RAJ</v>
      </c>
      <c r="D3312" s="1036"/>
      <c r="E3312" s="1036"/>
      <c r="F3312" s="1209" t="str">
        <f>IF($J3283="TC",0,IF($J3283="Nso",0,VLOOKUP($A3280,'Class-9'!$B$9:$GU$108,201,0)))</f>
        <v>0/200</v>
      </c>
      <c r="G3312" s="1210"/>
      <c r="H3312" s="464" t="str">
        <f>IF($J3283="TC",0,IF($J3283="Nso",0,VLOOKUP($A3280,'Class-9'!$B$9:$GU$108,156,0)))</f>
        <v/>
      </c>
      <c r="I3312" s="1032" t="s">
        <v>73</v>
      </c>
      <c r="J3312" s="1033"/>
      <c r="K3312" s="1033"/>
      <c r="L3312" s="1033"/>
      <c r="M3312" s="1033"/>
      <c r="N3312" s="1033"/>
      <c r="O3312" s="1034"/>
    </row>
    <row r="3313" spans="1:16" ht="33.75" customHeight="1">
      <c r="A3313" s="1138"/>
      <c r="B3313" s="417" t="s">
        <v>200</v>
      </c>
      <c r="C3313" s="1046" t="s">
        <v>204</v>
      </c>
      <c r="D3313" s="1047"/>
      <c r="E3313" s="1048"/>
      <c r="F3313" s="1211" t="s">
        <v>205</v>
      </c>
      <c r="G3313" s="1212"/>
      <c r="H3313" s="465" t="s">
        <v>34</v>
      </c>
      <c r="I3313" s="1039" t="s">
        <v>74</v>
      </c>
      <c r="J3313" s="1033"/>
      <c r="K3313" s="1033"/>
      <c r="L3313" s="1033"/>
      <c r="M3313" s="1033"/>
      <c r="N3313" s="1033"/>
      <c r="O3313" s="1034"/>
    </row>
    <row r="3314" spans="1:16" ht="33.75" customHeight="1">
      <c r="A3314" s="1138"/>
      <c r="B3314" s="417" t="s">
        <v>200</v>
      </c>
      <c r="C3314" s="1049"/>
      <c r="D3314" s="1050"/>
      <c r="E3314" s="1051"/>
      <c r="F3314" s="1213" t="s">
        <v>206</v>
      </c>
      <c r="G3314" s="1214"/>
      <c r="H3314" s="466" t="s">
        <v>203</v>
      </c>
      <c r="I3314" s="1040" t="s">
        <v>75</v>
      </c>
      <c r="J3314" s="1041"/>
      <c r="K3314" s="1041"/>
      <c r="L3314" s="1041"/>
      <c r="M3314" s="1041"/>
      <c r="N3314" s="1041"/>
      <c r="O3314" s="1042"/>
    </row>
    <row r="3315" spans="1:16" ht="33.75" customHeight="1">
      <c r="A3315" s="1138"/>
      <c r="B3315" s="417" t="s">
        <v>200</v>
      </c>
      <c r="C3315" s="1049"/>
      <c r="D3315" s="1050"/>
      <c r="E3315" s="1051"/>
      <c r="F3315" s="1213" t="s">
        <v>210</v>
      </c>
      <c r="G3315" s="1214"/>
      <c r="H3315" s="466" t="s">
        <v>68</v>
      </c>
      <c r="I3315" s="1043"/>
      <c r="J3315" s="1044"/>
      <c r="K3315" s="1044"/>
      <c r="L3315" s="1044"/>
      <c r="M3315" s="1044"/>
      <c r="N3315" s="1044"/>
      <c r="O3315" s="1045"/>
    </row>
    <row r="3316" spans="1:16" ht="33.75" customHeight="1">
      <c r="A3316" s="1138"/>
      <c r="B3316" s="417" t="s">
        <v>200</v>
      </c>
      <c r="C3316" s="1049"/>
      <c r="D3316" s="1050"/>
      <c r="E3316" s="1051"/>
      <c r="F3316" s="1213" t="s">
        <v>211</v>
      </c>
      <c r="G3316" s="1214"/>
      <c r="H3316" s="466" t="s">
        <v>69</v>
      </c>
      <c r="I3316" s="1043"/>
      <c r="J3316" s="1044"/>
      <c r="K3316" s="1044"/>
      <c r="L3316" s="1044"/>
      <c r="M3316" s="1044"/>
      <c r="N3316" s="1044"/>
      <c r="O3316" s="1045"/>
    </row>
    <row r="3317" spans="1:16" ht="33.75" customHeight="1">
      <c r="A3317" s="1138"/>
      <c r="B3317" s="417" t="s">
        <v>200</v>
      </c>
      <c r="C3317" s="1049"/>
      <c r="D3317" s="1050"/>
      <c r="E3317" s="1051"/>
      <c r="F3317" s="1213" t="s">
        <v>120</v>
      </c>
      <c r="G3317" s="1214"/>
      <c r="H3317" s="466" t="s">
        <v>71</v>
      </c>
      <c r="I3317" s="1022" t="s">
        <v>93</v>
      </c>
      <c r="J3317" s="1023"/>
      <c r="K3317" s="1023"/>
      <c r="L3317" s="1023"/>
      <c r="M3317" s="1023"/>
      <c r="N3317" s="1023"/>
      <c r="O3317" s="1024"/>
    </row>
    <row r="3318" spans="1:16" ht="33.75" customHeight="1" thickBot="1">
      <c r="A3318" s="1138"/>
      <c r="B3318" s="418" t="s">
        <v>200</v>
      </c>
      <c r="C3318" s="1052"/>
      <c r="D3318" s="1053"/>
      <c r="E3318" s="1054"/>
      <c r="F3318" s="1215" t="s">
        <v>208</v>
      </c>
      <c r="G3318" s="1216"/>
      <c r="H3318" s="467" t="s">
        <v>70</v>
      </c>
      <c r="I3318" s="1025"/>
      <c r="J3318" s="1026"/>
      <c r="K3318" s="1026"/>
      <c r="L3318" s="1026"/>
      <c r="M3318" s="1026"/>
      <c r="N3318" s="1026"/>
      <c r="O3318" s="1027"/>
    </row>
    <row r="3319" spans="1:16" ht="121.5" customHeight="1" thickTop="1">
      <c r="A3319" s="437" t="s">
        <v>191</v>
      </c>
    </row>
    <row r="3320" spans="1:16" ht="24.75" customHeight="1" thickBot="1">
      <c r="A3320" s="471">
        <f>A3280+1</f>
        <v>84</v>
      </c>
      <c r="B3320" s="1137" t="s">
        <v>56</v>
      </c>
      <c r="C3320" s="1137"/>
      <c r="D3320" s="1137"/>
      <c r="E3320" s="1137"/>
      <c r="F3320" s="1137"/>
      <c r="G3320" s="1137"/>
      <c r="H3320" s="1137"/>
      <c r="I3320" s="1137"/>
      <c r="J3320" s="1137"/>
      <c r="K3320" s="1137"/>
      <c r="L3320" s="1137"/>
      <c r="M3320" s="1137"/>
      <c r="N3320" s="1137"/>
      <c r="O3320" s="1137"/>
    </row>
    <row r="3321" spans="1:16" s="430" customFormat="1" ht="66" customHeight="1" thickTop="1">
      <c r="A3321" s="1138"/>
      <c r="B3321" s="1139"/>
      <c r="C3321" s="1140"/>
      <c r="D3321" s="1225" t="str">
        <f>Master!$E$8</f>
        <v>Govt. Sr. Secondary School Raimalwada</v>
      </c>
      <c r="E3321" s="1226"/>
      <c r="F3321" s="1226"/>
      <c r="G3321" s="1226"/>
      <c r="H3321" s="1226"/>
      <c r="I3321" s="1226"/>
      <c r="J3321" s="1226"/>
      <c r="K3321" s="1226"/>
      <c r="L3321" s="1226"/>
      <c r="M3321" s="1226"/>
      <c r="N3321" s="1226"/>
      <c r="O3321" s="1227"/>
    </row>
    <row r="3322" spans="1:16" ht="26.25" customHeight="1" thickBot="1">
      <c r="A3322" s="1138"/>
      <c r="B3322" s="1141"/>
      <c r="C3322" s="1142"/>
      <c r="D3322" s="1146" t="str">
        <f>Master!$E$11</f>
        <v>P.S.-Bapini (Jodhpur)</v>
      </c>
      <c r="E3322" s="1147"/>
      <c r="F3322" s="1147"/>
      <c r="G3322" s="1147"/>
      <c r="H3322" s="1147"/>
      <c r="I3322" s="1147"/>
      <c r="J3322" s="1147"/>
      <c r="K3322" s="1147"/>
      <c r="L3322" s="1147"/>
      <c r="M3322" s="1147"/>
      <c r="N3322" s="1147"/>
      <c r="O3322" s="1148"/>
    </row>
    <row r="3323" spans="1:16" ht="21.75" customHeight="1">
      <c r="A3323" s="1138"/>
      <c r="B3323" s="262"/>
      <c r="C3323" s="1149" t="s">
        <v>183</v>
      </c>
      <c r="D3323" s="1150"/>
      <c r="E3323" s="1150"/>
      <c r="F3323" s="1150"/>
      <c r="G3323" s="1151"/>
      <c r="H3323" s="1158" t="s">
        <v>156</v>
      </c>
      <c r="I3323" s="1158"/>
      <c r="J3323" s="1161">
        <f>VLOOKUP($A3320,'Class-9'!$B$9:$K$108,6)</f>
        <v>0</v>
      </c>
      <c r="K3323" s="1162"/>
      <c r="L3323" s="1167" t="s">
        <v>76</v>
      </c>
      <c r="M3323" s="1168"/>
      <c r="N3323" s="1169" t="str">
        <f>Master!$E$14</f>
        <v>08151106901</v>
      </c>
      <c r="O3323" s="1170"/>
    </row>
    <row r="3324" spans="1:16" ht="21.75" customHeight="1">
      <c r="A3324" s="1138"/>
      <c r="B3324" s="37"/>
      <c r="C3324" s="1152"/>
      <c r="D3324" s="1153"/>
      <c r="E3324" s="1153"/>
      <c r="F3324" s="1153"/>
      <c r="G3324" s="1154"/>
      <c r="H3324" s="1159"/>
      <c r="I3324" s="1159"/>
      <c r="J3324" s="1163"/>
      <c r="K3324" s="1164"/>
      <c r="L3324" s="1171" t="s">
        <v>72</v>
      </c>
      <c r="M3324" s="1172"/>
      <c r="N3324" s="1172"/>
      <c r="O3324" s="1173"/>
      <c r="P3324" s="104" t="s">
        <v>191</v>
      </c>
    </row>
    <row r="3325" spans="1:16" ht="21.75" customHeight="1" thickBot="1">
      <c r="A3325" s="1138"/>
      <c r="B3325" s="37"/>
      <c r="C3325" s="1155"/>
      <c r="D3325" s="1156"/>
      <c r="E3325" s="1156"/>
      <c r="F3325" s="1156"/>
      <c r="G3325" s="1157"/>
      <c r="H3325" s="1160"/>
      <c r="I3325" s="1160"/>
      <c r="J3325" s="1165"/>
      <c r="K3325" s="1166"/>
      <c r="L3325" s="1174" t="s">
        <v>57</v>
      </c>
      <c r="M3325" s="1175"/>
      <c r="N3325" s="1176" t="str">
        <f>Master!$E$6</f>
        <v>2021-22</v>
      </c>
      <c r="O3325" s="1177"/>
    </row>
    <row r="3326" spans="1:16" ht="33.75" customHeight="1">
      <c r="A3326" s="1138"/>
      <c r="B3326" s="417" t="s">
        <v>200</v>
      </c>
      <c r="C3326" s="1228" t="s">
        <v>22</v>
      </c>
      <c r="D3326" s="1229"/>
      <c r="E3326" s="1229"/>
      <c r="F3326" s="1230"/>
      <c r="G3326" s="438" t="s">
        <v>181</v>
      </c>
      <c r="H3326" s="1231">
        <f>VLOOKUP($A3320,'Class-9'!$B$9:$FL$108,4,0)</f>
        <v>0</v>
      </c>
      <c r="I3326" s="1231"/>
      <c r="J3326" s="1231"/>
      <c r="K3326" s="1231"/>
      <c r="L3326" s="1231"/>
      <c r="M3326" s="1231"/>
      <c r="N3326" s="1231"/>
      <c r="O3326" s="1232"/>
    </row>
    <row r="3327" spans="1:16" ht="33.75" customHeight="1">
      <c r="A3327" s="1138"/>
      <c r="B3327" s="417" t="s">
        <v>200</v>
      </c>
      <c r="C3327" s="1233" t="s">
        <v>24</v>
      </c>
      <c r="D3327" s="1234"/>
      <c r="E3327" s="1234"/>
      <c r="F3327" s="1235"/>
      <c r="G3327" s="439" t="s">
        <v>181</v>
      </c>
      <c r="H3327" s="1236">
        <f>VLOOKUP($A3320,'Class-9'!$B$9:$FL$108,7,0)</f>
        <v>0</v>
      </c>
      <c r="I3327" s="1236"/>
      <c r="J3327" s="1236"/>
      <c r="K3327" s="1236"/>
      <c r="L3327" s="1236"/>
      <c r="M3327" s="1236"/>
      <c r="N3327" s="1236"/>
      <c r="O3327" s="1237"/>
    </row>
    <row r="3328" spans="1:16" ht="33.75" customHeight="1">
      <c r="A3328" s="1138"/>
      <c r="B3328" s="417" t="s">
        <v>200</v>
      </c>
      <c r="C3328" s="1233" t="s">
        <v>25</v>
      </c>
      <c r="D3328" s="1234"/>
      <c r="E3328" s="1234"/>
      <c r="F3328" s="1235"/>
      <c r="G3328" s="439" t="s">
        <v>181</v>
      </c>
      <c r="H3328" s="1236">
        <f>VLOOKUP($A3320,'Class-9'!$B$9:$FL$108,8,0)</f>
        <v>0</v>
      </c>
      <c r="I3328" s="1236"/>
      <c r="J3328" s="1236"/>
      <c r="K3328" s="1236"/>
      <c r="L3328" s="1236"/>
      <c r="M3328" s="1236"/>
      <c r="N3328" s="1236"/>
      <c r="O3328" s="1237"/>
    </row>
    <row r="3329" spans="1:15" ht="33.75" customHeight="1">
      <c r="A3329" s="1138"/>
      <c r="B3329" s="417" t="s">
        <v>200</v>
      </c>
      <c r="C3329" s="1233" t="s">
        <v>58</v>
      </c>
      <c r="D3329" s="1234"/>
      <c r="E3329" s="1234"/>
      <c r="F3329" s="1235"/>
      <c r="G3329" s="439" t="s">
        <v>181</v>
      </c>
      <c r="H3329" s="1236">
        <f>VLOOKUP($A3320,'Class-9'!$B$9:$FL$108,9,0)</f>
        <v>0</v>
      </c>
      <c r="I3329" s="1236"/>
      <c r="J3329" s="1236"/>
      <c r="K3329" s="1236"/>
      <c r="L3329" s="1236"/>
      <c r="M3329" s="1236"/>
      <c r="N3329" s="1236"/>
      <c r="O3329" s="1237"/>
    </row>
    <row r="3330" spans="1:15" ht="33.75" customHeight="1">
      <c r="A3330" s="1138"/>
      <c r="B3330" s="417" t="s">
        <v>200</v>
      </c>
      <c r="C3330" s="1233" t="s">
        <v>59</v>
      </c>
      <c r="D3330" s="1234"/>
      <c r="E3330" s="1234"/>
      <c r="F3330" s="1235"/>
      <c r="G3330" s="439" t="s">
        <v>181</v>
      </c>
      <c r="H3330" s="1238" t="str">
        <f>CONCATENATE('Class-9'!$G$4,'Class-9'!$J$4)</f>
        <v>9(A)</v>
      </c>
      <c r="I3330" s="1236"/>
      <c r="J3330" s="1236"/>
      <c r="K3330" s="1236"/>
      <c r="L3330" s="1236"/>
      <c r="M3330" s="1236"/>
      <c r="N3330" s="1236"/>
      <c r="O3330" s="1237"/>
    </row>
    <row r="3331" spans="1:15" ht="33.75" customHeight="1" thickBot="1">
      <c r="A3331" s="1138"/>
      <c r="B3331" s="417" t="s">
        <v>200</v>
      </c>
      <c r="C3331" s="1239" t="s">
        <v>27</v>
      </c>
      <c r="D3331" s="1240"/>
      <c r="E3331" s="1240"/>
      <c r="F3331" s="1241"/>
      <c r="G3331" s="440" t="s">
        <v>181</v>
      </c>
      <c r="H3331" s="1242">
        <f>VLOOKUP($A3320,'Class-9'!$B$9:$FL$108,10,0)</f>
        <v>0</v>
      </c>
      <c r="I3331" s="1242"/>
      <c r="J3331" s="1242"/>
      <c r="K3331" s="1242"/>
      <c r="L3331" s="1242"/>
      <c r="M3331" s="1242"/>
      <c r="N3331" s="1242"/>
      <c r="O3331" s="1243"/>
    </row>
    <row r="3332" spans="1:15" ht="33.75" customHeight="1">
      <c r="A3332" s="1138"/>
      <c r="B3332" s="417" t="s">
        <v>200</v>
      </c>
      <c r="C3332" s="1244" t="s">
        <v>60</v>
      </c>
      <c r="D3332" s="1245"/>
      <c r="E3332" s="1248" t="s">
        <v>81</v>
      </c>
      <c r="F3332" s="1248" t="s">
        <v>82</v>
      </c>
      <c r="G3332" s="1250" t="s">
        <v>32</v>
      </c>
      <c r="H3332" s="1252" t="s">
        <v>61</v>
      </c>
      <c r="I3332" s="1252"/>
      <c r="J3332" s="1253"/>
      <c r="K3332" s="1254" t="s">
        <v>97</v>
      </c>
      <c r="L3332" s="1255"/>
      <c r="M3332" s="1256"/>
      <c r="N3332" s="1248" t="s">
        <v>88</v>
      </c>
      <c r="O3332" s="1218" t="s">
        <v>118</v>
      </c>
    </row>
    <row r="3333" spans="1:15" ht="33.75" customHeight="1">
      <c r="A3333" s="1138"/>
      <c r="B3333" s="417" t="s">
        <v>200</v>
      </c>
      <c r="C3333" s="1246"/>
      <c r="D3333" s="1247"/>
      <c r="E3333" s="1249"/>
      <c r="F3333" s="1249"/>
      <c r="G3333" s="1251"/>
      <c r="H3333" s="468" t="s">
        <v>31</v>
      </c>
      <c r="I3333" s="470" t="s">
        <v>194</v>
      </c>
      <c r="J3333" s="469" t="s">
        <v>32</v>
      </c>
      <c r="K3333" s="468" t="s">
        <v>31</v>
      </c>
      <c r="L3333" s="470" t="s">
        <v>194</v>
      </c>
      <c r="M3333" s="469" t="s">
        <v>32</v>
      </c>
      <c r="N3333" s="1249"/>
      <c r="O3333" s="1219"/>
    </row>
    <row r="3334" spans="1:15" ht="48" customHeight="1" thickBot="1">
      <c r="A3334" s="1138"/>
      <c r="B3334" s="417" t="s">
        <v>200</v>
      </c>
      <c r="C3334" s="1102" t="s">
        <v>62</v>
      </c>
      <c r="D3334" s="1103"/>
      <c r="E3334" s="441">
        <f>'Class-9'!$L$7</f>
        <v>10</v>
      </c>
      <c r="F3334" s="441">
        <f>'Class-9'!$M$7</f>
        <v>10</v>
      </c>
      <c r="G3334" s="442">
        <f>SUM(E3334:F3334)</f>
        <v>20</v>
      </c>
      <c r="H3334" s="441">
        <f>'Class-9'!$O$7</f>
        <v>24</v>
      </c>
      <c r="I3334" s="441">
        <f>'Class-9'!$P$7</f>
        <v>6</v>
      </c>
      <c r="J3334" s="442">
        <f>SUM(H3334:I3334)</f>
        <v>30</v>
      </c>
      <c r="K3334" s="441">
        <f>'Class-9'!$R$7</f>
        <v>40</v>
      </c>
      <c r="L3334" s="441">
        <f>'Class-9'!$S$7</f>
        <v>10</v>
      </c>
      <c r="M3334" s="442">
        <f>SUM(K3334:L3334)</f>
        <v>50</v>
      </c>
      <c r="N3334" s="441">
        <f>SUM(G3334,J3334,M3334)</f>
        <v>100</v>
      </c>
      <c r="O3334" s="1220"/>
    </row>
    <row r="3335" spans="1:15" ht="48" customHeight="1">
      <c r="A3335" s="1138"/>
      <c r="B3335" s="417" t="s">
        <v>200</v>
      </c>
      <c r="C3335" s="1104" t="str">
        <f>'Class-9'!$L$3</f>
        <v>HINDI</v>
      </c>
      <c r="D3335" s="1105"/>
      <c r="E3335" s="443">
        <f>IF($J3323="TC",0,IF($J3323="Nso",0,VLOOKUP($A3320,'Class-9'!$B$9:$FL$108,11,0)))</f>
        <v>0</v>
      </c>
      <c r="F3335" s="443">
        <f>IF($J3323="TC",0,IF($J3323="Nso",0,VLOOKUP($A3320,'Class-9'!$B$9:$FL$108,12,0)))</f>
        <v>0</v>
      </c>
      <c r="G3335" s="444">
        <f t="shared" ref="G3335:G3342" si="332">SUM(E3335:F3335)</f>
        <v>0</v>
      </c>
      <c r="H3335" s="443">
        <f>IF($J3323="TC",0,IF($J3323="Nso",0,VLOOKUP($A3320,'Class-9'!$B$9:$FL$108,14,0)))</f>
        <v>0</v>
      </c>
      <c r="I3335" s="443">
        <f>IF($J3323="TC",0,IF($J3323="Nso",0,VLOOKUP($A3320,'Class-9'!$B$9:$FL$108,15,0)))</f>
        <v>0</v>
      </c>
      <c r="J3335" s="444">
        <f t="shared" ref="J3335:J3342" si="333">SUM(H3335:I3335)</f>
        <v>0</v>
      </c>
      <c r="K3335" s="443">
        <f>IF($J3323="TC",0,IF($J3323="Nso",0,VLOOKUP($A3320,'Class-9'!$B$9:$FL$108,17,0)))</f>
        <v>0</v>
      </c>
      <c r="L3335" s="443">
        <f>IF($J3323="Nso",0,VLOOKUP($A3320,'Class-9'!$B$9:$FL$108,18,0))</f>
        <v>0</v>
      </c>
      <c r="M3335" s="444">
        <f t="shared" ref="M3335:M3342" si="334">SUM(K3335:L3335)</f>
        <v>0</v>
      </c>
      <c r="N3335" s="443">
        <f t="shared" ref="N3335:N3342" si="335">SUM(G3335,J3335,M3335)</f>
        <v>0</v>
      </c>
      <c r="O3335" s="457" t="str">
        <f>IF($J3323="TC",0,IF($J3323="Nso",0,VLOOKUP($A3320,'Class-9'!$B$9:$FL$108,24,0)))</f>
        <v/>
      </c>
    </row>
    <row r="3336" spans="1:15" ht="48" customHeight="1" thickBot="1">
      <c r="A3336" s="1138"/>
      <c r="B3336" s="417" t="s">
        <v>200</v>
      </c>
      <c r="C3336" s="1106" t="str">
        <f>'Class-9'!$Z$3</f>
        <v>ENGLISH</v>
      </c>
      <c r="D3336" s="1107"/>
      <c r="E3336" s="445">
        <f>IF($J3323="TC",0,IF($J3323="Nso",0,VLOOKUP($A3320,'Class-9'!$B$9:$FL$108,25,0)))</f>
        <v>0</v>
      </c>
      <c r="F3336" s="445">
        <f>IF($J3323="TC",0,IF($J3323="Nso",0,VLOOKUP($A3320,'Class-9'!$B$9:$FL$108,26,0)))</f>
        <v>0</v>
      </c>
      <c r="G3336" s="446">
        <f t="shared" si="332"/>
        <v>0</v>
      </c>
      <c r="H3336" s="447">
        <f>IF($J3323="TC",0,IF($J3323="Nso",0,VLOOKUP($A3320,'Class-9'!$B$9:$FL$108,28,0)))</f>
        <v>0</v>
      </c>
      <c r="I3336" s="445">
        <f>IF($J3323="TC",0,IF($J3323="Nso",0,VLOOKUP($A3320,'Class-9'!$B$9:$FL$108,29,0)))</f>
        <v>0</v>
      </c>
      <c r="J3336" s="446">
        <f t="shared" si="333"/>
        <v>0</v>
      </c>
      <c r="K3336" s="445">
        <f>IF($J3323="TC",0,IF($J3323="Nso",0,VLOOKUP($A3320,'Class-9'!$B$9:$FL$108,31,0)))</f>
        <v>0</v>
      </c>
      <c r="L3336" s="445">
        <f>IF($J3323="Nso",0,VLOOKUP($A3320,'Class-9'!$B$9:$FL$108,32,0))</f>
        <v>0</v>
      </c>
      <c r="M3336" s="446">
        <f t="shared" si="334"/>
        <v>0</v>
      </c>
      <c r="N3336" s="445">
        <f t="shared" si="335"/>
        <v>0</v>
      </c>
      <c r="O3336" s="458" t="str">
        <f>IF($J3323="TC",0,IF($J3323="Nso",0,VLOOKUP($A3320,'Class-9'!$B$9:$FL$108,38,0)))</f>
        <v/>
      </c>
    </row>
    <row r="3337" spans="1:15" ht="48" customHeight="1" thickBot="1">
      <c r="A3337" s="1138"/>
      <c r="B3337" s="417" t="s">
        <v>200</v>
      </c>
      <c r="C3337" s="1108" t="s">
        <v>62</v>
      </c>
      <c r="D3337" s="1109"/>
      <c r="E3337" s="448">
        <f>'Class-9'!$AN$7</f>
        <v>20</v>
      </c>
      <c r="F3337" s="448">
        <f>'Class-9'!$AO$7</f>
        <v>20</v>
      </c>
      <c r="G3337" s="449">
        <f t="shared" si="332"/>
        <v>40</v>
      </c>
      <c r="H3337" s="448">
        <f>'Class-9'!$AQ$7</f>
        <v>48</v>
      </c>
      <c r="I3337" s="448">
        <f>'Class-9'!$AR$7</f>
        <v>12</v>
      </c>
      <c r="J3337" s="449">
        <f t="shared" si="333"/>
        <v>60</v>
      </c>
      <c r="K3337" s="448">
        <f>'Class-9'!$AT$7</f>
        <v>80</v>
      </c>
      <c r="L3337" s="448">
        <f>'Class-9'!$AU$7</f>
        <v>20</v>
      </c>
      <c r="M3337" s="449">
        <f t="shared" si="334"/>
        <v>100</v>
      </c>
      <c r="N3337" s="448">
        <f t="shared" si="335"/>
        <v>200</v>
      </c>
      <c r="O3337" s="427" t="s">
        <v>201</v>
      </c>
    </row>
    <row r="3338" spans="1:15" ht="48" customHeight="1">
      <c r="A3338" s="1138"/>
      <c r="B3338" s="417" t="s">
        <v>200</v>
      </c>
      <c r="C3338" s="1110" t="str">
        <f>'Class-9'!$AN$3</f>
        <v>SANSKRIT-I</v>
      </c>
      <c r="D3338" s="1111"/>
      <c r="E3338" s="443">
        <f>IF($J3323="TC",0,IF($J3323="Nso",0,VLOOKUP($A3320,'Class-9'!$B$9:$FL$108,39,0)))</f>
        <v>0</v>
      </c>
      <c r="F3338" s="443">
        <f>IF($J3323="TC",0,IF($J3323="TC",0,IF($J3323="Nso",0,VLOOKUP($A3320,'Class-9'!$B$9:$FL$108,40,0))))</f>
        <v>0</v>
      </c>
      <c r="G3338" s="450">
        <f t="shared" si="332"/>
        <v>0</v>
      </c>
      <c r="H3338" s="451">
        <f>IF($J3323="TC",0,IF($J3323="Nso",0,VLOOKUP($A3320,'Class-9'!$B$9:$FL$108,42,0)))</f>
        <v>0</v>
      </c>
      <c r="I3338" s="443">
        <f>IF($J3323="TC",0,IF($J3323="Nso",0,VLOOKUP($A3320,'Class-9'!$B$9:$FL$108,43,0)))</f>
        <v>0</v>
      </c>
      <c r="J3338" s="450">
        <f t="shared" si="333"/>
        <v>0</v>
      </c>
      <c r="K3338" s="443">
        <f>IF($J3323="TC",0,IF($J3323="Nso",0,VLOOKUP($A3320,'Class-9'!$B$9:$FL$108,45,0)))</f>
        <v>0</v>
      </c>
      <c r="L3338" s="443">
        <f>IF($J3323="Nso",0,VLOOKUP($A3320,'Class-9'!$B$9:$FL$108,46,0))</f>
        <v>0</v>
      </c>
      <c r="M3338" s="450">
        <f t="shared" si="334"/>
        <v>0</v>
      </c>
      <c r="N3338" s="443">
        <f t="shared" si="335"/>
        <v>0</v>
      </c>
      <c r="O3338" s="457" t="str">
        <f>IF($J3323="TC",0,IF($J3323="Nso",0,VLOOKUP($A3320,'Class-9'!$B$9:$FL$108,52,0)))</f>
        <v/>
      </c>
    </row>
    <row r="3339" spans="1:15" ht="48" customHeight="1">
      <c r="A3339" s="1138"/>
      <c r="B3339" s="417" t="s">
        <v>200</v>
      </c>
      <c r="C3339" s="1112" t="str">
        <f>'Class-9'!$BB$3</f>
        <v>SANSKRIT-II</v>
      </c>
      <c r="D3339" s="1113"/>
      <c r="E3339" s="443">
        <f>IF($J3323="TC",0,IF($J3323="Nso",0,VLOOKUP($A3320,'Class-9'!$B$9:$FL$108,53,0)))</f>
        <v>0</v>
      </c>
      <c r="F3339" s="443">
        <f>IF($J3323="TC",0,IF($J3323="Nso",0,VLOOKUP($A3320,'Class-9'!$B$9:$FL$108,54,0)))</f>
        <v>0</v>
      </c>
      <c r="G3339" s="452">
        <f t="shared" si="332"/>
        <v>0</v>
      </c>
      <c r="H3339" s="453">
        <f>IF($J3323="TC",0,IF($J3323="Nso",0,VLOOKUP($A3320,'Class-9'!$B$9:$FL$108,56,0)))</f>
        <v>0</v>
      </c>
      <c r="I3339" s="443">
        <f>IF($J3323="TC",0,IF($J3323="Nso",0,VLOOKUP($A3320,'Class-9'!$B$9:$FL$108,57,0)))</f>
        <v>0</v>
      </c>
      <c r="J3339" s="452">
        <f t="shared" si="333"/>
        <v>0</v>
      </c>
      <c r="K3339" s="443">
        <f>IF($J3323="TC",0,IF($J3323="Nso",0,VLOOKUP($A3320,'Class-9'!$B$9:$FL$108,59,0)))</f>
        <v>0</v>
      </c>
      <c r="L3339" s="443">
        <f>IF($J3323="Nso",0,VLOOKUP($A3320,'Class-9'!$B$9:$FL$108,60,0))</f>
        <v>0</v>
      </c>
      <c r="M3339" s="452">
        <f t="shared" si="334"/>
        <v>0</v>
      </c>
      <c r="N3339" s="443">
        <f t="shared" si="335"/>
        <v>0</v>
      </c>
      <c r="O3339" s="457" t="str">
        <f>IF($J3323="TC",0,IF($J3323="Nso",0,VLOOKUP($A3320,'Class-9'!$B$9:$FL$108,66,0)))</f>
        <v/>
      </c>
    </row>
    <row r="3340" spans="1:15" ht="48" customHeight="1">
      <c r="A3340" s="1138"/>
      <c r="B3340" s="417" t="s">
        <v>200</v>
      </c>
      <c r="C3340" s="1112" t="str">
        <f>'Class-9'!$BP$3</f>
        <v>MATHEMATICS</v>
      </c>
      <c r="D3340" s="1113"/>
      <c r="E3340" s="443">
        <f>IF($J3323="TC",0,IF($J3323="Nso",0,VLOOKUP($A3320,'Class-9'!$B$9:$FL$108,67,0)))</f>
        <v>0</v>
      </c>
      <c r="F3340" s="443">
        <f>IF($J3323="TC",0,IF($J3323="Nso",0,VLOOKUP($A3320,'Class-9'!$B$9:$FL$108,68,0)))</f>
        <v>0</v>
      </c>
      <c r="G3340" s="452">
        <f t="shared" si="332"/>
        <v>0</v>
      </c>
      <c r="H3340" s="453">
        <f>IF($J3323="TC",0,IF($J3323="Nso",0,VLOOKUP($A3320,'Class-9'!$B$9:$FL$108,70,0)))</f>
        <v>0</v>
      </c>
      <c r="I3340" s="443">
        <f>IF($J3323="TC",0,IF($J3323="Nso",0,VLOOKUP($A3320,'Class-9'!$B$9:$FL$108,71,0)))</f>
        <v>0</v>
      </c>
      <c r="J3340" s="452">
        <f t="shared" si="333"/>
        <v>0</v>
      </c>
      <c r="K3340" s="443">
        <f>IF($J3323="TC",0,IF($J3323="Nso",0,VLOOKUP($A3320,'Class-9'!$B$9:$FL$108,73,0)))</f>
        <v>0</v>
      </c>
      <c r="L3340" s="443">
        <f>IF($J3323="Nso",0,VLOOKUP($A3320,'Class-9'!$B$9:$FL$108,74,0))</f>
        <v>0</v>
      </c>
      <c r="M3340" s="452">
        <f t="shared" si="334"/>
        <v>0</v>
      </c>
      <c r="N3340" s="443">
        <f t="shared" si="335"/>
        <v>0</v>
      </c>
      <c r="O3340" s="457" t="str">
        <f>IF($J3323="TC",0,IF($J3323="Nso",0,VLOOKUP($A3320,'Class-9'!$B$9:$FL$108,80,0)))</f>
        <v/>
      </c>
    </row>
    <row r="3341" spans="1:15" ht="48" customHeight="1">
      <c r="A3341" s="1138"/>
      <c r="B3341" s="417" t="s">
        <v>200</v>
      </c>
      <c r="C3341" s="1114" t="str">
        <f>'Class-9'!$CD$3</f>
        <v>SCIENCE</v>
      </c>
      <c r="D3341" s="1115"/>
      <c r="E3341" s="454">
        <f>IF($J3323="TC",0,IF($J3323="Nso",0,VLOOKUP($A3320,'Class-9'!$B$9:$FL$108,81,0)))</f>
        <v>0</v>
      </c>
      <c r="F3341" s="454">
        <f>IF($J3323="TC",0,IF($J3323="Nso",0,VLOOKUP($A3320,'Class-9'!$B$9:$FL$108,82,0)))</f>
        <v>0</v>
      </c>
      <c r="G3341" s="455">
        <f t="shared" si="332"/>
        <v>0</v>
      </c>
      <c r="H3341" s="456">
        <f>IF($J3323="TC",0,IF($J3323="Nso",0,VLOOKUP($A3320,'Class-9'!$B$9:$FL$108,84,0)))</f>
        <v>0</v>
      </c>
      <c r="I3341" s="454">
        <f>IF($J3323="TC",0,IF($J3323="Nso",0,VLOOKUP($A3320,'Class-9'!$B$9:$FL$108,85,0)))</f>
        <v>0</v>
      </c>
      <c r="J3341" s="455">
        <f t="shared" si="333"/>
        <v>0</v>
      </c>
      <c r="K3341" s="454">
        <f>IF($J3323="TC",0,IF($J3323="Nso",0,VLOOKUP($A3320,'Class-9'!$B$9:$FL$108,87,0)))</f>
        <v>0</v>
      </c>
      <c r="L3341" s="454">
        <f>IF($J3323="Nso",0,VLOOKUP($A3320,'Class-9'!$B$9:$FL$108,88,0))</f>
        <v>0</v>
      </c>
      <c r="M3341" s="455">
        <f t="shared" si="334"/>
        <v>0</v>
      </c>
      <c r="N3341" s="454">
        <f t="shared" si="335"/>
        <v>0</v>
      </c>
      <c r="O3341" s="459" t="str">
        <f>IF($J3323="TC",0,IF($J3323="Nso",0,VLOOKUP($A3320,'Class-9'!$B$9:$FL$108,94,0)))</f>
        <v/>
      </c>
    </row>
    <row r="3342" spans="1:15" ht="48" customHeight="1" thickBot="1">
      <c r="A3342" s="1138"/>
      <c r="B3342" s="417" t="s">
        <v>200</v>
      </c>
      <c r="C3342" s="1114" t="str">
        <f>'Class-9'!$CR$3</f>
        <v>SOCIAL SCIENCE</v>
      </c>
      <c r="D3342" s="1115"/>
      <c r="E3342" s="454">
        <f>IF($J3324="TC",0,IF($J3323="Nso",0,VLOOKUP($A3320,'Class-9'!$B$9:$FL$108,95,0)))</f>
        <v>0</v>
      </c>
      <c r="F3342" s="454">
        <f>IF($J3324="TC",0,IF($J3323="Nso",0,VLOOKUP($A3320,'Class-9'!$B$9:$FL$108,96,0)))</f>
        <v>0</v>
      </c>
      <c r="G3342" s="455">
        <f t="shared" si="332"/>
        <v>0</v>
      </c>
      <c r="H3342" s="456">
        <f>IF($J3324="TC",0,IF($J3323="Nso",0,VLOOKUP($A3320,'Class-9'!$B$9:$FL$108,98,0)))</f>
        <v>0</v>
      </c>
      <c r="I3342" s="454">
        <f>IF($J3324="TC",0,IF($J3323="Nso",0,VLOOKUP($A3320,'Class-9'!$B$9:$FL$108,99,0)))</f>
        <v>0</v>
      </c>
      <c r="J3342" s="455">
        <f t="shared" si="333"/>
        <v>0</v>
      </c>
      <c r="K3342" s="454">
        <f>IF($J3324="TC",0,IF($J3323="Nso",0,VLOOKUP($A3320,'Class-9'!$B$9:$FL$108,101,0)))</f>
        <v>0</v>
      </c>
      <c r="L3342" s="454">
        <f>IF($J3324="Nso",0,VLOOKUP($A3320,'Class-9'!$B$9:$FL$108,102,0))</f>
        <v>0</v>
      </c>
      <c r="M3342" s="455">
        <f t="shared" si="334"/>
        <v>0</v>
      </c>
      <c r="N3342" s="454">
        <f t="shared" si="335"/>
        <v>0</v>
      </c>
      <c r="O3342" s="459" t="str">
        <f>IF($J3324="TC",0,IF($J3323="Nso",0,VLOOKUP($A3320,'Class-9'!$B$9:$FL$108,108,0)))</f>
        <v/>
      </c>
    </row>
    <row r="3343" spans="1:15" ht="33.75" customHeight="1">
      <c r="A3343" s="1138"/>
      <c r="B3343" s="417" t="s">
        <v>200</v>
      </c>
      <c r="C3343" s="1116" t="s">
        <v>89</v>
      </c>
      <c r="D3343" s="1117"/>
      <c r="E3343" s="1118"/>
      <c r="F3343" s="1122" t="s">
        <v>90</v>
      </c>
      <c r="G3343" s="1123"/>
      <c r="H3343" s="1124" t="s">
        <v>91</v>
      </c>
      <c r="I3343" s="1125"/>
      <c r="J3343" s="1126" t="s">
        <v>47</v>
      </c>
      <c r="K3343" s="1127"/>
      <c r="L3343" s="415" t="s">
        <v>111</v>
      </c>
      <c r="M3343" s="1221" t="s">
        <v>45</v>
      </c>
      <c r="N3343" s="1222"/>
      <c r="O3343" s="416" t="s">
        <v>49</v>
      </c>
    </row>
    <row r="3344" spans="1:15" ht="33.75" customHeight="1" thickBot="1">
      <c r="A3344" s="1138"/>
      <c r="B3344" s="417" t="s">
        <v>200</v>
      </c>
      <c r="C3344" s="1119"/>
      <c r="D3344" s="1120"/>
      <c r="E3344" s="1121"/>
      <c r="F3344" s="1130">
        <f>IF($J3323="TC",0,IF($J3323="Nso",0,VLOOKUP($A3320,'Class-9'!$B$9:$FL$108,160,0)))</f>
        <v>0</v>
      </c>
      <c r="G3344" s="1131"/>
      <c r="H3344" s="1130">
        <f>IF($J3323="TC",0,IF($J3323="Nso",0,VLOOKUP($A3320,'Class-9'!$B$9:$FL$108,161,0)))</f>
        <v>0</v>
      </c>
      <c r="I3344" s="1131"/>
      <c r="J3344" s="1132">
        <f>IF($J3323="TC",0,IF($J3323="Nso",0,VLOOKUP($A3320,'Class-9'!$B$9:$FL$108,162,0)))</f>
        <v>0</v>
      </c>
      <c r="K3344" s="1133"/>
      <c r="L3344" s="259" t="str">
        <f>IF($J3323="TC",0,IF($J3323="Nso",0,VLOOKUP($A3320,'Class-9'!$B$9:$FL$108,163,0)))</f>
        <v/>
      </c>
      <c r="M3344" s="1223" t="str">
        <f>IF($J3323="TC","TC",IF($J3323="Nso","NSO",VLOOKUP($A3320,'Class-9'!$B$9:$FL$108,164,0)))</f>
        <v/>
      </c>
      <c r="N3344" s="1224"/>
      <c r="O3344" s="462" t="str">
        <f>IF($J3323="Nso",0,VLOOKUP($A3320,'Class-9'!$B$9:$FL$108,166,0))</f>
        <v/>
      </c>
    </row>
    <row r="3345" spans="1:15" ht="33.75" customHeight="1">
      <c r="A3345" s="1138"/>
      <c r="B3345" s="417" t="s">
        <v>200</v>
      </c>
      <c r="C3345" s="1061" t="s">
        <v>64</v>
      </c>
      <c r="D3345" s="1062"/>
      <c r="E3345" s="1062"/>
      <c r="F3345" s="1062"/>
      <c r="G3345" s="1062"/>
      <c r="H3345" s="1063"/>
      <c r="I3345" s="1064" t="s">
        <v>65</v>
      </c>
      <c r="J3345" s="1065"/>
      <c r="K3345" s="1065"/>
      <c r="L3345" s="460">
        <f>VLOOKUP($A3320,'Class-9'!$B$9:$FL$108,157,0)</f>
        <v>0</v>
      </c>
      <c r="M3345" s="1066" t="s">
        <v>121</v>
      </c>
      <c r="N3345" s="1067"/>
      <c r="O3345" s="1068"/>
    </row>
    <row r="3346" spans="1:15" ht="33.75" customHeight="1" thickBot="1">
      <c r="A3346" s="1138"/>
      <c r="B3346" s="417" t="s">
        <v>200</v>
      </c>
      <c r="C3346" s="1069" t="s">
        <v>60</v>
      </c>
      <c r="D3346" s="1070"/>
      <c r="E3346" s="1070"/>
      <c r="F3346" s="1071" t="s">
        <v>192</v>
      </c>
      <c r="G3346" s="1071"/>
      <c r="H3346" s="260" t="s">
        <v>53</v>
      </c>
      <c r="I3346" s="1072" t="s">
        <v>66</v>
      </c>
      <c r="J3346" s="1073"/>
      <c r="K3346" s="1073"/>
      <c r="L3346" s="461">
        <f>VLOOKUP($A3320,'Class-9'!$B$9:$FL$108,158,0)</f>
        <v>0</v>
      </c>
      <c r="M3346" s="1074" t="str">
        <f>IF($J3323="TC",0,IF($J3323="Nso",0,VLOOKUP($A3320,'Class-9'!$B$9:$FL$108,159,0)))</f>
        <v/>
      </c>
      <c r="N3346" s="1075"/>
      <c r="O3346" s="1076"/>
    </row>
    <row r="3347" spans="1:15" ht="33.75" customHeight="1">
      <c r="A3347" s="1138"/>
      <c r="B3347" s="417" t="s">
        <v>200</v>
      </c>
      <c r="C3347" s="1069"/>
      <c r="D3347" s="1070"/>
      <c r="E3347" s="1070"/>
      <c r="F3347" s="1071"/>
      <c r="G3347" s="1071"/>
      <c r="H3347" s="261" t="s">
        <v>119</v>
      </c>
      <c r="I3347" s="1077" t="s">
        <v>67</v>
      </c>
      <c r="J3347" s="1078"/>
      <c r="K3347" s="1078"/>
      <c r="L3347" s="1079">
        <f>IF($J3323="TC","Transferred",IF($J3323="Nso","NameSeparated",VLOOKUP($A3320,'Class-9'!$B$9:$FL$108,167,0)))</f>
        <v>0</v>
      </c>
      <c r="M3347" s="1079"/>
      <c r="N3347" s="1079"/>
      <c r="O3347" s="1080"/>
    </row>
    <row r="3348" spans="1:15" ht="33.75" customHeight="1">
      <c r="A3348" s="1138"/>
      <c r="B3348" s="417" t="s">
        <v>200</v>
      </c>
      <c r="C3348" s="1081" t="str">
        <f>'Class-9'!$DF$3</f>
        <v>Foundation Of Information Tech.</v>
      </c>
      <c r="D3348" s="1082"/>
      <c r="E3348" s="1083"/>
      <c r="F3348" s="1217" t="str">
        <f>IF($J3323="TC",0,IF($J3323="Nso",0,VLOOKUP($A3320,'Class-9'!$B$9:$GP$108,185,0)))</f>
        <v>0/200</v>
      </c>
      <c r="G3348" s="1217"/>
      <c r="H3348" s="463" t="str">
        <f>IF($J3323="TC",0,IF($J3323="Nso",0,VLOOKUP($A3320,'Class-9'!$B$9:$GP$108,120,0)))</f>
        <v/>
      </c>
      <c r="I3348" s="1085" t="s">
        <v>79</v>
      </c>
      <c r="J3348" s="1086"/>
      <c r="K3348" s="1086"/>
      <c r="L3348" s="1087">
        <f>'Class-9'!$T$2</f>
        <v>44676</v>
      </c>
      <c r="M3348" s="1088"/>
      <c r="N3348" s="1088"/>
      <c r="O3348" s="1089"/>
    </row>
    <row r="3349" spans="1:15" ht="33.75" customHeight="1">
      <c r="A3349" s="1138"/>
      <c r="B3349" s="417" t="s">
        <v>200</v>
      </c>
      <c r="C3349" s="1090" t="str">
        <f>'Class-9'!$DR$3</f>
        <v>Health &amp; Phy. Edu.</v>
      </c>
      <c r="D3349" s="1084"/>
      <c r="E3349" s="1084"/>
      <c r="F3349" s="1207" t="str">
        <f>IF($J3323="TC",0,IF($J3323="Nso",0,VLOOKUP($A3320,'Class-9'!$B$9:$GP$108,189,0)))</f>
        <v>0/200</v>
      </c>
      <c r="G3349" s="1208"/>
      <c r="H3349" s="463" t="str">
        <f>IF($J3323="TC",0,IF($J3323="Nso",0,VLOOKUP($A3320,'Class-9'!$B$9:$GP$108,132,0)))</f>
        <v/>
      </c>
      <c r="I3349" s="1091"/>
      <c r="J3349" s="1092"/>
      <c r="K3349" s="1092"/>
      <c r="L3349" s="1092"/>
      <c r="M3349" s="1092"/>
      <c r="N3349" s="1092"/>
      <c r="O3349" s="1093"/>
    </row>
    <row r="3350" spans="1:15" ht="33.75" customHeight="1">
      <c r="A3350" s="1138"/>
      <c r="B3350" s="417" t="s">
        <v>200</v>
      </c>
      <c r="C3350" s="1028" t="str">
        <f>'Class-9'!$ED$3</f>
        <v>S.U.P.W.</v>
      </c>
      <c r="D3350" s="1029"/>
      <c r="E3350" s="1029"/>
      <c r="F3350" s="1207" t="str">
        <f>IF($J3323="TC",0,IF($J3323="Nso",0,VLOOKUP($A3320,'Class-9'!$B$9:$GP$108,193,0)))</f>
        <v>0/100</v>
      </c>
      <c r="G3350" s="1208"/>
      <c r="H3350" s="463" t="str">
        <f>IF($J3323="TC",0,IF($J3323="Nso",0,VLOOKUP($A3320,'Class-9'!$B$9:$GP$108,138,0)))</f>
        <v/>
      </c>
      <c r="I3350" s="1094"/>
      <c r="J3350" s="1095"/>
      <c r="K3350" s="1095"/>
      <c r="L3350" s="1095"/>
      <c r="M3350" s="1095"/>
      <c r="N3350" s="1095"/>
      <c r="O3350" s="1096"/>
    </row>
    <row r="3351" spans="1:15" ht="33.75" customHeight="1">
      <c r="A3351" s="1138"/>
      <c r="B3351" s="417" t="s">
        <v>200</v>
      </c>
      <c r="C3351" s="1028" t="str">
        <f>'Class-9'!$EJ$3</f>
        <v>ART EDUCATION</v>
      </c>
      <c r="D3351" s="1029"/>
      <c r="E3351" s="1029"/>
      <c r="F3351" s="1207" t="str">
        <f>IF($J3322="TC",0,IF($J3322="Nso",0,VLOOKUP($A3320,'Class-9'!$B$9:$GP$108,197,0)))</f>
        <v>0/100</v>
      </c>
      <c r="G3351" s="1208"/>
      <c r="H3351" s="463" t="str">
        <f>IF($J3322="TC",0,IF($J3322="Nso",0,VLOOKUP($A3320,'Class-9'!$B$9:$GP$108,144,0)))</f>
        <v/>
      </c>
      <c r="I3351" s="1032" t="s">
        <v>92</v>
      </c>
      <c r="J3351" s="1033"/>
      <c r="K3351" s="1033"/>
      <c r="L3351" s="1033"/>
      <c r="M3351" s="1033"/>
      <c r="N3351" s="1033"/>
      <c r="O3351" s="1034"/>
    </row>
    <row r="3352" spans="1:15" ht="33.75" customHeight="1" thickBot="1">
      <c r="A3352" s="1138"/>
      <c r="B3352" s="417" t="s">
        <v>200</v>
      </c>
      <c r="C3352" s="1035" t="str">
        <f>'Class-9'!$EP$3</f>
        <v>H &amp; C RAJ</v>
      </c>
      <c r="D3352" s="1036"/>
      <c r="E3352" s="1036"/>
      <c r="F3352" s="1209" t="str">
        <f>IF($J3323="TC",0,IF($J3323="Nso",0,VLOOKUP($A3320,'Class-9'!$B$9:$GU$108,201,0)))</f>
        <v>0/200</v>
      </c>
      <c r="G3352" s="1210"/>
      <c r="H3352" s="464" t="str">
        <f>IF($J3323="TC",0,IF($J3323="Nso",0,VLOOKUP($A3320,'Class-9'!$B$9:$GU$108,156,0)))</f>
        <v/>
      </c>
      <c r="I3352" s="1032" t="s">
        <v>73</v>
      </c>
      <c r="J3352" s="1033"/>
      <c r="K3352" s="1033"/>
      <c r="L3352" s="1033"/>
      <c r="M3352" s="1033"/>
      <c r="N3352" s="1033"/>
      <c r="O3352" s="1034"/>
    </row>
    <row r="3353" spans="1:15" ht="33.75" customHeight="1">
      <c r="A3353" s="1138"/>
      <c r="B3353" s="417" t="s">
        <v>200</v>
      </c>
      <c r="C3353" s="1046" t="s">
        <v>204</v>
      </c>
      <c r="D3353" s="1047"/>
      <c r="E3353" s="1048"/>
      <c r="F3353" s="1211" t="s">
        <v>205</v>
      </c>
      <c r="G3353" s="1212"/>
      <c r="H3353" s="465" t="s">
        <v>34</v>
      </c>
      <c r="I3353" s="1039" t="s">
        <v>74</v>
      </c>
      <c r="J3353" s="1033"/>
      <c r="K3353" s="1033"/>
      <c r="L3353" s="1033"/>
      <c r="M3353" s="1033"/>
      <c r="N3353" s="1033"/>
      <c r="O3353" s="1034"/>
    </row>
    <row r="3354" spans="1:15" ht="33.75" customHeight="1">
      <c r="A3354" s="1138"/>
      <c r="B3354" s="417" t="s">
        <v>200</v>
      </c>
      <c r="C3354" s="1049"/>
      <c r="D3354" s="1050"/>
      <c r="E3354" s="1051"/>
      <c r="F3354" s="1213" t="s">
        <v>206</v>
      </c>
      <c r="G3354" s="1214"/>
      <c r="H3354" s="466" t="s">
        <v>203</v>
      </c>
      <c r="I3354" s="1040" t="s">
        <v>75</v>
      </c>
      <c r="J3354" s="1041"/>
      <c r="K3354" s="1041"/>
      <c r="L3354" s="1041"/>
      <c r="M3354" s="1041"/>
      <c r="N3354" s="1041"/>
      <c r="O3354" s="1042"/>
    </row>
    <row r="3355" spans="1:15" ht="33.75" customHeight="1">
      <c r="A3355" s="1138"/>
      <c r="B3355" s="417" t="s">
        <v>200</v>
      </c>
      <c r="C3355" s="1049"/>
      <c r="D3355" s="1050"/>
      <c r="E3355" s="1051"/>
      <c r="F3355" s="1213" t="s">
        <v>210</v>
      </c>
      <c r="G3355" s="1214"/>
      <c r="H3355" s="466" t="s">
        <v>68</v>
      </c>
      <c r="I3355" s="1043"/>
      <c r="J3355" s="1044"/>
      <c r="K3355" s="1044"/>
      <c r="L3355" s="1044"/>
      <c r="M3355" s="1044"/>
      <c r="N3355" s="1044"/>
      <c r="O3355" s="1045"/>
    </row>
    <row r="3356" spans="1:15" ht="33.75" customHeight="1">
      <c r="A3356" s="1138"/>
      <c r="B3356" s="417" t="s">
        <v>200</v>
      </c>
      <c r="C3356" s="1049"/>
      <c r="D3356" s="1050"/>
      <c r="E3356" s="1051"/>
      <c r="F3356" s="1213" t="s">
        <v>211</v>
      </c>
      <c r="G3356" s="1214"/>
      <c r="H3356" s="466" t="s">
        <v>69</v>
      </c>
      <c r="I3356" s="1043"/>
      <c r="J3356" s="1044"/>
      <c r="K3356" s="1044"/>
      <c r="L3356" s="1044"/>
      <c r="M3356" s="1044"/>
      <c r="N3356" s="1044"/>
      <c r="O3356" s="1045"/>
    </row>
    <row r="3357" spans="1:15" ht="33.75" customHeight="1">
      <c r="A3357" s="1138"/>
      <c r="B3357" s="417" t="s">
        <v>200</v>
      </c>
      <c r="C3357" s="1049"/>
      <c r="D3357" s="1050"/>
      <c r="E3357" s="1051"/>
      <c r="F3357" s="1213" t="s">
        <v>120</v>
      </c>
      <c r="G3357" s="1214"/>
      <c r="H3357" s="466" t="s">
        <v>71</v>
      </c>
      <c r="I3357" s="1022" t="s">
        <v>93</v>
      </c>
      <c r="J3357" s="1023"/>
      <c r="K3357" s="1023"/>
      <c r="L3357" s="1023"/>
      <c r="M3357" s="1023"/>
      <c r="N3357" s="1023"/>
      <c r="O3357" s="1024"/>
    </row>
    <row r="3358" spans="1:15" ht="33.75" customHeight="1" thickBot="1">
      <c r="A3358" s="1138"/>
      <c r="B3358" s="418" t="s">
        <v>200</v>
      </c>
      <c r="C3358" s="1052"/>
      <c r="D3358" s="1053"/>
      <c r="E3358" s="1054"/>
      <c r="F3358" s="1215" t="s">
        <v>208</v>
      </c>
      <c r="G3358" s="1216"/>
      <c r="H3358" s="467" t="s">
        <v>70</v>
      </c>
      <c r="I3358" s="1025"/>
      <c r="J3358" s="1026"/>
      <c r="K3358" s="1026"/>
      <c r="L3358" s="1026"/>
      <c r="M3358" s="1026"/>
      <c r="N3358" s="1026"/>
      <c r="O3358" s="1027"/>
    </row>
    <row r="3359" spans="1:15" ht="121.5" customHeight="1" thickTop="1">
      <c r="A3359" s="437" t="s">
        <v>191</v>
      </c>
    </row>
    <row r="3360" spans="1:15" ht="24.75" customHeight="1" thickBot="1">
      <c r="A3360" s="471">
        <f>A3320+1</f>
        <v>85</v>
      </c>
      <c r="B3360" s="1137" t="s">
        <v>56</v>
      </c>
      <c r="C3360" s="1137"/>
      <c r="D3360" s="1137"/>
      <c r="E3360" s="1137"/>
      <c r="F3360" s="1137"/>
      <c r="G3360" s="1137"/>
      <c r="H3360" s="1137"/>
      <c r="I3360" s="1137"/>
      <c r="J3360" s="1137"/>
      <c r="K3360" s="1137"/>
      <c r="L3360" s="1137"/>
      <c r="M3360" s="1137"/>
      <c r="N3360" s="1137"/>
      <c r="O3360" s="1137"/>
    </row>
    <row r="3361" spans="1:16" s="430" customFormat="1" ht="66" customHeight="1" thickTop="1">
      <c r="A3361" s="1138"/>
      <c r="B3361" s="1139"/>
      <c r="C3361" s="1140"/>
      <c r="D3361" s="1225" t="str">
        <f>Master!$E$8</f>
        <v>Govt. Sr. Secondary School Raimalwada</v>
      </c>
      <c r="E3361" s="1226"/>
      <c r="F3361" s="1226"/>
      <c r="G3361" s="1226"/>
      <c r="H3361" s="1226"/>
      <c r="I3361" s="1226"/>
      <c r="J3361" s="1226"/>
      <c r="K3361" s="1226"/>
      <c r="L3361" s="1226"/>
      <c r="M3361" s="1226"/>
      <c r="N3361" s="1226"/>
      <c r="O3361" s="1227"/>
    </row>
    <row r="3362" spans="1:16" ht="26.25" customHeight="1" thickBot="1">
      <c r="A3362" s="1138"/>
      <c r="B3362" s="1141"/>
      <c r="C3362" s="1142"/>
      <c r="D3362" s="1146" t="str">
        <f>Master!$E$11</f>
        <v>P.S.-Bapini (Jodhpur)</v>
      </c>
      <c r="E3362" s="1147"/>
      <c r="F3362" s="1147"/>
      <c r="G3362" s="1147"/>
      <c r="H3362" s="1147"/>
      <c r="I3362" s="1147"/>
      <c r="J3362" s="1147"/>
      <c r="K3362" s="1147"/>
      <c r="L3362" s="1147"/>
      <c r="M3362" s="1147"/>
      <c r="N3362" s="1147"/>
      <c r="O3362" s="1148"/>
    </row>
    <row r="3363" spans="1:16" ht="21.75" customHeight="1">
      <c r="A3363" s="1138"/>
      <c r="B3363" s="262"/>
      <c r="C3363" s="1149" t="s">
        <v>183</v>
      </c>
      <c r="D3363" s="1150"/>
      <c r="E3363" s="1150"/>
      <c r="F3363" s="1150"/>
      <c r="G3363" s="1151"/>
      <c r="H3363" s="1158" t="s">
        <v>156</v>
      </c>
      <c r="I3363" s="1158"/>
      <c r="J3363" s="1161">
        <f>VLOOKUP($A3360,'Class-9'!$B$9:$K$108,6)</f>
        <v>0</v>
      </c>
      <c r="K3363" s="1162"/>
      <c r="L3363" s="1167" t="s">
        <v>76</v>
      </c>
      <c r="M3363" s="1168"/>
      <c r="N3363" s="1169" t="str">
        <f>Master!$E$14</f>
        <v>08151106901</v>
      </c>
      <c r="O3363" s="1170"/>
    </row>
    <row r="3364" spans="1:16" ht="21.75" customHeight="1">
      <c r="A3364" s="1138"/>
      <c r="B3364" s="37"/>
      <c r="C3364" s="1152"/>
      <c r="D3364" s="1153"/>
      <c r="E3364" s="1153"/>
      <c r="F3364" s="1153"/>
      <c r="G3364" s="1154"/>
      <c r="H3364" s="1159"/>
      <c r="I3364" s="1159"/>
      <c r="J3364" s="1163"/>
      <c r="K3364" s="1164"/>
      <c r="L3364" s="1171" t="s">
        <v>72</v>
      </c>
      <c r="M3364" s="1172"/>
      <c r="N3364" s="1172"/>
      <c r="O3364" s="1173"/>
      <c r="P3364" s="104" t="s">
        <v>191</v>
      </c>
    </row>
    <row r="3365" spans="1:16" ht="21.75" customHeight="1" thickBot="1">
      <c r="A3365" s="1138"/>
      <c r="B3365" s="37"/>
      <c r="C3365" s="1155"/>
      <c r="D3365" s="1156"/>
      <c r="E3365" s="1156"/>
      <c r="F3365" s="1156"/>
      <c r="G3365" s="1157"/>
      <c r="H3365" s="1160"/>
      <c r="I3365" s="1160"/>
      <c r="J3365" s="1165"/>
      <c r="K3365" s="1166"/>
      <c r="L3365" s="1174" t="s">
        <v>57</v>
      </c>
      <c r="M3365" s="1175"/>
      <c r="N3365" s="1176" t="str">
        <f>Master!$E$6</f>
        <v>2021-22</v>
      </c>
      <c r="O3365" s="1177"/>
    </row>
    <row r="3366" spans="1:16" ht="33.75" customHeight="1">
      <c r="A3366" s="1138"/>
      <c r="B3366" s="417" t="s">
        <v>200</v>
      </c>
      <c r="C3366" s="1228" t="s">
        <v>22</v>
      </c>
      <c r="D3366" s="1229"/>
      <c r="E3366" s="1229"/>
      <c r="F3366" s="1230"/>
      <c r="G3366" s="438" t="s">
        <v>181</v>
      </c>
      <c r="H3366" s="1231">
        <f>VLOOKUP($A3360,'Class-9'!$B$9:$FL$108,4,0)</f>
        <v>0</v>
      </c>
      <c r="I3366" s="1231"/>
      <c r="J3366" s="1231"/>
      <c r="K3366" s="1231"/>
      <c r="L3366" s="1231"/>
      <c r="M3366" s="1231"/>
      <c r="N3366" s="1231"/>
      <c r="O3366" s="1232"/>
    </row>
    <row r="3367" spans="1:16" ht="33.75" customHeight="1">
      <c r="A3367" s="1138"/>
      <c r="B3367" s="417" t="s">
        <v>200</v>
      </c>
      <c r="C3367" s="1233" t="s">
        <v>24</v>
      </c>
      <c r="D3367" s="1234"/>
      <c r="E3367" s="1234"/>
      <c r="F3367" s="1235"/>
      <c r="G3367" s="439" t="s">
        <v>181</v>
      </c>
      <c r="H3367" s="1236">
        <f>VLOOKUP($A3360,'Class-9'!$B$9:$FL$108,7,0)</f>
        <v>0</v>
      </c>
      <c r="I3367" s="1236"/>
      <c r="J3367" s="1236"/>
      <c r="K3367" s="1236"/>
      <c r="L3367" s="1236"/>
      <c r="M3367" s="1236"/>
      <c r="N3367" s="1236"/>
      <c r="O3367" s="1237"/>
    </row>
    <row r="3368" spans="1:16" ht="33.75" customHeight="1">
      <c r="A3368" s="1138"/>
      <c r="B3368" s="417" t="s">
        <v>200</v>
      </c>
      <c r="C3368" s="1233" t="s">
        <v>25</v>
      </c>
      <c r="D3368" s="1234"/>
      <c r="E3368" s="1234"/>
      <c r="F3368" s="1235"/>
      <c r="G3368" s="439" t="s">
        <v>181</v>
      </c>
      <c r="H3368" s="1236">
        <f>VLOOKUP($A3360,'Class-9'!$B$9:$FL$108,8,0)</f>
        <v>0</v>
      </c>
      <c r="I3368" s="1236"/>
      <c r="J3368" s="1236"/>
      <c r="K3368" s="1236"/>
      <c r="L3368" s="1236"/>
      <c r="M3368" s="1236"/>
      <c r="N3368" s="1236"/>
      <c r="O3368" s="1237"/>
    </row>
    <row r="3369" spans="1:16" ht="33.75" customHeight="1">
      <c r="A3369" s="1138"/>
      <c r="B3369" s="417" t="s">
        <v>200</v>
      </c>
      <c r="C3369" s="1233" t="s">
        <v>58</v>
      </c>
      <c r="D3369" s="1234"/>
      <c r="E3369" s="1234"/>
      <c r="F3369" s="1235"/>
      <c r="G3369" s="439" t="s">
        <v>181</v>
      </c>
      <c r="H3369" s="1236">
        <f>VLOOKUP($A3360,'Class-9'!$B$9:$FL$108,9,0)</f>
        <v>0</v>
      </c>
      <c r="I3369" s="1236"/>
      <c r="J3369" s="1236"/>
      <c r="K3369" s="1236"/>
      <c r="L3369" s="1236"/>
      <c r="M3369" s="1236"/>
      <c r="N3369" s="1236"/>
      <c r="O3369" s="1237"/>
    </row>
    <row r="3370" spans="1:16" ht="33.75" customHeight="1">
      <c r="A3370" s="1138"/>
      <c r="B3370" s="417" t="s">
        <v>200</v>
      </c>
      <c r="C3370" s="1233" t="s">
        <v>59</v>
      </c>
      <c r="D3370" s="1234"/>
      <c r="E3370" s="1234"/>
      <c r="F3370" s="1235"/>
      <c r="G3370" s="439" t="s">
        <v>181</v>
      </c>
      <c r="H3370" s="1238" t="str">
        <f>CONCATENATE('Class-9'!$G$4,'Class-9'!$J$4)</f>
        <v>9(A)</v>
      </c>
      <c r="I3370" s="1236"/>
      <c r="J3370" s="1236"/>
      <c r="K3370" s="1236"/>
      <c r="L3370" s="1236"/>
      <c r="M3370" s="1236"/>
      <c r="N3370" s="1236"/>
      <c r="O3370" s="1237"/>
    </row>
    <row r="3371" spans="1:16" ht="33.75" customHeight="1" thickBot="1">
      <c r="A3371" s="1138"/>
      <c r="B3371" s="417" t="s">
        <v>200</v>
      </c>
      <c r="C3371" s="1239" t="s">
        <v>27</v>
      </c>
      <c r="D3371" s="1240"/>
      <c r="E3371" s="1240"/>
      <c r="F3371" s="1241"/>
      <c r="G3371" s="440" t="s">
        <v>181</v>
      </c>
      <c r="H3371" s="1242">
        <f>VLOOKUP($A3360,'Class-9'!$B$9:$FL$108,10,0)</f>
        <v>0</v>
      </c>
      <c r="I3371" s="1242"/>
      <c r="J3371" s="1242"/>
      <c r="K3371" s="1242"/>
      <c r="L3371" s="1242"/>
      <c r="M3371" s="1242"/>
      <c r="N3371" s="1242"/>
      <c r="O3371" s="1243"/>
    </row>
    <row r="3372" spans="1:16" ht="33.75" customHeight="1">
      <c r="A3372" s="1138"/>
      <c r="B3372" s="417" t="s">
        <v>200</v>
      </c>
      <c r="C3372" s="1244" t="s">
        <v>60</v>
      </c>
      <c r="D3372" s="1245"/>
      <c r="E3372" s="1248" t="s">
        <v>81</v>
      </c>
      <c r="F3372" s="1248" t="s">
        <v>82</v>
      </c>
      <c r="G3372" s="1250" t="s">
        <v>32</v>
      </c>
      <c r="H3372" s="1252" t="s">
        <v>61</v>
      </c>
      <c r="I3372" s="1252"/>
      <c r="J3372" s="1253"/>
      <c r="K3372" s="1254" t="s">
        <v>97</v>
      </c>
      <c r="L3372" s="1255"/>
      <c r="M3372" s="1256"/>
      <c r="N3372" s="1248" t="s">
        <v>88</v>
      </c>
      <c r="O3372" s="1218" t="s">
        <v>118</v>
      </c>
    </row>
    <row r="3373" spans="1:16" ht="33.75" customHeight="1">
      <c r="A3373" s="1138"/>
      <c r="B3373" s="417" t="s">
        <v>200</v>
      </c>
      <c r="C3373" s="1246"/>
      <c r="D3373" s="1247"/>
      <c r="E3373" s="1249"/>
      <c r="F3373" s="1249"/>
      <c r="G3373" s="1251"/>
      <c r="H3373" s="468" t="s">
        <v>31</v>
      </c>
      <c r="I3373" s="470" t="s">
        <v>194</v>
      </c>
      <c r="J3373" s="469" t="s">
        <v>32</v>
      </c>
      <c r="K3373" s="468" t="s">
        <v>31</v>
      </c>
      <c r="L3373" s="470" t="s">
        <v>194</v>
      </c>
      <c r="M3373" s="469" t="s">
        <v>32</v>
      </c>
      <c r="N3373" s="1249"/>
      <c r="O3373" s="1219"/>
    </row>
    <row r="3374" spans="1:16" ht="48" customHeight="1" thickBot="1">
      <c r="A3374" s="1138"/>
      <c r="B3374" s="417" t="s">
        <v>200</v>
      </c>
      <c r="C3374" s="1102" t="s">
        <v>62</v>
      </c>
      <c r="D3374" s="1103"/>
      <c r="E3374" s="441">
        <f>'Class-9'!$L$7</f>
        <v>10</v>
      </c>
      <c r="F3374" s="441">
        <f>'Class-9'!$M$7</f>
        <v>10</v>
      </c>
      <c r="G3374" s="442">
        <f>SUM(E3374:F3374)</f>
        <v>20</v>
      </c>
      <c r="H3374" s="441">
        <f>'Class-9'!$O$7</f>
        <v>24</v>
      </c>
      <c r="I3374" s="441">
        <f>'Class-9'!$P$7</f>
        <v>6</v>
      </c>
      <c r="J3374" s="442">
        <f>SUM(H3374:I3374)</f>
        <v>30</v>
      </c>
      <c r="K3374" s="441">
        <f>'Class-9'!$R$7</f>
        <v>40</v>
      </c>
      <c r="L3374" s="441">
        <f>'Class-9'!$S$7</f>
        <v>10</v>
      </c>
      <c r="M3374" s="442">
        <f>SUM(K3374:L3374)</f>
        <v>50</v>
      </c>
      <c r="N3374" s="441">
        <f>SUM(G3374,J3374,M3374)</f>
        <v>100</v>
      </c>
      <c r="O3374" s="1220"/>
    </row>
    <row r="3375" spans="1:16" ht="48" customHeight="1">
      <c r="A3375" s="1138"/>
      <c r="B3375" s="417" t="s">
        <v>200</v>
      </c>
      <c r="C3375" s="1104" t="str">
        <f>'Class-9'!$L$3</f>
        <v>HINDI</v>
      </c>
      <c r="D3375" s="1105"/>
      <c r="E3375" s="443">
        <f>IF($J3363="TC",0,IF($J3363="Nso",0,VLOOKUP($A3360,'Class-9'!$B$9:$FL$108,11,0)))</f>
        <v>0</v>
      </c>
      <c r="F3375" s="443">
        <f>IF($J3363="TC",0,IF($J3363="Nso",0,VLOOKUP($A3360,'Class-9'!$B$9:$FL$108,12,0)))</f>
        <v>0</v>
      </c>
      <c r="G3375" s="444">
        <f t="shared" ref="G3375:G3382" si="336">SUM(E3375:F3375)</f>
        <v>0</v>
      </c>
      <c r="H3375" s="443">
        <f>IF($J3363="TC",0,IF($J3363="Nso",0,VLOOKUP($A3360,'Class-9'!$B$9:$FL$108,14,0)))</f>
        <v>0</v>
      </c>
      <c r="I3375" s="443">
        <f>IF($J3363="TC",0,IF($J3363="Nso",0,VLOOKUP($A3360,'Class-9'!$B$9:$FL$108,15,0)))</f>
        <v>0</v>
      </c>
      <c r="J3375" s="444">
        <f t="shared" ref="J3375:J3382" si="337">SUM(H3375:I3375)</f>
        <v>0</v>
      </c>
      <c r="K3375" s="443">
        <f>IF($J3363="TC",0,IF($J3363="Nso",0,VLOOKUP($A3360,'Class-9'!$B$9:$FL$108,17,0)))</f>
        <v>0</v>
      </c>
      <c r="L3375" s="443">
        <f>IF($J3363="Nso",0,VLOOKUP($A3360,'Class-9'!$B$9:$FL$108,18,0))</f>
        <v>0</v>
      </c>
      <c r="M3375" s="444">
        <f t="shared" ref="M3375:M3382" si="338">SUM(K3375:L3375)</f>
        <v>0</v>
      </c>
      <c r="N3375" s="443">
        <f t="shared" ref="N3375:N3382" si="339">SUM(G3375,J3375,M3375)</f>
        <v>0</v>
      </c>
      <c r="O3375" s="457" t="str">
        <f>IF($J3363="TC",0,IF($J3363="Nso",0,VLOOKUP($A3360,'Class-9'!$B$9:$FL$108,24,0)))</f>
        <v/>
      </c>
    </row>
    <row r="3376" spans="1:16" ht="48" customHeight="1" thickBot="1">
      <c r="A3376" s="1138"/>
      <c r="B3376" s="417" t="s">
        <v>200</v>
      </c>
      <c r="C3376" s="1106" t="str">
        <f>'Class-9'!$Z$3</f>
        <v>ENGLISH</v>
      </c>
      <c r="D3376" s="1107"/>
      <c r="E3376" s="445">
        <f>IF($J3363="TC",0,IF($J3363="Nso",0,VLOOKUP($A3360,'Class-9'!$B$9:$FL$108,25,0)))</f>
        <v>0</v>
      </c>
      <c r="F3376" s="445">
        <f>IF($J3363="TC",0,IF($J3363="Nso",0,VLOOKUP($A3360,'Class-9'!$B$9:$FL$108,26,0)))</f>
        <v>0</v>
      </c>
      <c r="G3376" s="446">
        <f t="shared" si="336"/>
        <v>0</v>
      </c>
      <c r="H3376" s="447">
        <f>IF($J3363="TC",0,IF($J3363="Nso",0,VLOOKUP($A3360,'Class-9'!$B$9:$FL$108,28,0)))</f>
        <v>0</v>
      </c>
      <c r="I3376" s="445">
        <f>IF($J3363="TC",0,IF($J3363="Nso",0,VLOOKUP($A3360,'Class-9'!$B$9:$FL$108,29,0)))</f>
        <v>0</v>
      </c>
      <c r="J3376" s="446">
        <f t="shared" si="337"/>
        <v>0</v>
      </c>
      <c r="K3376" s="445">
        <f>IF($J3363="TC",0,IF($J3363="Nso",0,VLOOKUP($A3360,'Class-9'!$B$9:$FL$108,31,0)))</f>
        <v>0</v>
      </c>
      <c r="L3376" s="445">
        <f>IF($J3363="Nso",0,VLOOKUP($A3360,'Class-9'!$B$9:$FL$108,32,0))</f>
        <v>0</v>
      </c>
      <c r="M3376" s="446">
        <f t="shared" si="338"/>
        <v>0</v>
      </c>
      <c r="N3376" s="445">
        <f t="shared" si="339"/>
        <v>0</v>
      </c>
      <c r="O3376" s="458" t="str">
        <f>IF($J3363="TC",0,IF($J3363="Nso",0,VLOOKUP($A3360,'Class-9'!$B$9:$FL$108,38,0)))</f>
        <v/>
      </c>
    </row>
    <row r="3377" spans="1:15" ht="48" customHeight="1" thickBot="1">
      <c r="A3377" s="1138"/>
      <c r="B3377" s="417" t="s">
        <v>200</v>
      </c>
      <c r="C3377" s="1108" t="s">
        <v>62</v>
      </c>
      <c r="D3377" s="1109"/>
      <c r="E3377" s="448">
        <f>'Class-9'!$AN$7</f>
        <v>20</v>
      </c>
      <c r="F3377" s="448">
        <f>'Class-9'!$AO$7</f>
        <v>20</v>
      </c>
      <c r="G3377" s="449">
        <f t="shared" si="336"/>
        <v>40</v>
      </c>
      <c r="H3377" s="448">
        <f>'Class-9'!$AQ$7</f>
        <v>48</v>
      </c>
      <c r="I3377" s="448">
        <f>'Class-9'!$AR$7</f>
        <v>12</v>
      </c>
      <c r="J3377" s="449">
        <f t="shared" si="337"/>
        <v>60</v>
      </c>
      <c r="K3377" s="448">
        <f>'Class-9'!$AT$7</f>
        <v>80</v>
      </c>
      <c r="L3377" s="448">
        <f>'Class-9'!$AU$7</f>
        <v>20</v>
      </c>
      <c r="M3377" s="449">
        <f t="shared" si="338"/>
        <v>100</v>
      </c>
      <c r="N3377" s="448">
        <f t="shared" si="339"/>
        <v>200</v>
      </c>
      <c r="O3377" s="427" t="s">
        <v>201</v>
      </c>
    </row>
    <row r="3378" spans="1:15" ht="48" customHeight="1">
      <c r="A3378" s="1138"/>
      <c r="B3378" s="417" t="s">
        <v>200</v>
      </c>
      <c r="C3378" s="1110" t="str">
        <f>'Class-9'!$AN$3</f>
        <v>SANSKRIT-I</v>
      </c>
      <c r="D3378" s="1111"/>
      <c r="E3378" s="443">
        <f>IF($J3363="TC",0,IF($J3363="Nso",0,VLOOKUP($A3360,'Class-9'!$B$9:$FL$108,39,0)))</f>
        <v>0</v>
      </c>
      <c r="F3378" s="443">
        <f>IF($J3363="TC",0,IF($J3363="TC",0,IF($J3363="Nso",0,VLOOKUP($A3360,'Class-9'!$B$9:$FL$108,40,0))))</f>
        <v>0</v>
      </c>
      <c r="G3378" s="450">
        <f t="shared" si="336"/>
        <v>0</v>
      </c>
      <c r="H3378" s="451">
        <f>IF($J3363="TC",0,IF($J3363="Nso",0,VLOOKUP($A3360,'Class-9'!$B$9:$FL$108,42,0)))</f>
        <v>0</v>
      </c>
      <c r="I3378" s="443">
        <f>IF($J3363="TC",0,IF($J3363="Nso",0,VLOOKUP($A3360,'Class-9'!$B$9:$FL$108,43,0)))</f>
        <v>0</v>
      </c>
      <c r="J3378" s="450">
        <f t="shared" si="337"/>
        <v>0</v>
      </c>
      <c r="K3378" s="443">
        <f>IF($J3363="TC",0,IF($J3363="Nso",0,VLOOKUP($A3360,'Class-9'!$B$9:$FL$108,45,0)))</f>
        <v>0</v>
      </c>
      <c r="L3378" s="443">
        <f>IF($J3363="Nso",0,VLOOKUP($A3360,'Class-9'!$B$9:$FL$108,46,0))</f>
        <v>0</v>
      </c>
      <c r="M3378" s="450">
        <f t="shared" si="338"/>
        <v>0</v>
      </c>
      <c r="N3378" s="443">
        <f t="shared" si="339"/>
        <v>0</v>
      </c>
      <c r="O3378" s="457" t="str">
        <f>IF($J3363="TC",0,IF($J3363="Nso",0,VLOOKUP($A3360,'Class-9'!$B$9:$FL$108,52,0)))</f>
        <v/>
      </c>
    </row>
    <row r="3379" spans="1:15" ht="48" customHeight="1">
      <c r="A3379" s="1138"/>
      <c r="B3379" s="417" t="s">
        <v>200</v>
      </c>
      <c r="C3379" s="1112" t="str">
        <f>'Class-9'!$BB$3</f>
        <v>SANSKRIT-II</v>
      </c>
      <c r="D3379" s="1113"/>
      <c r="E3379" s="443">
        <f>IF($J3363="TC",0,IF($J3363="Nso",0,VLOOKUP($A3360,'Class-9'!$B$9:$FL$108,53,0)))</f>
        <v>0</v>
      </c>
      <c r="F3379" s="443">
        <f>IF($J3363="TC",0,IF($J3363="Nso",0,VLOOKUP($A3360,'Class-9'!$B$9:$FL$108,54,0)))</f>
        <v>0</v>
      </c>
      <c r="G3379" s="452">
        <f t="shared" si="336"/>
        <v>0</v>
      </c>
      <c r="H3379" s="453">
        <f>IF($J3363="TC",0,IF($J3363="Nso",0,VLOOKUP($A3360,'Class-9'!$B$9:$FL$108,56,0)))</f>
        <v>0</v>
      </c>
      <c r="I3379" s="443">
        <f>IF($J3363="TC",0,IF($J3363="Nso",0,VLOOKUP($A3360,'Class-9'!$B$9:$FL$108,57,0)))</f>
        <v>0</v>
      </c>
      <c r="J3379" s="452">
        <f t="shared" si="337"/>
        <v>0</v>
      </c>
      <c r="K3379" s="443">
        <f>IF($J3363="TC",0,IF($J3363="Nso",0,VLOOKUP($A3360,'Class-9'!$B$9:$FL$108,59,0)))</f>
        <v>0</v>
      </c>
      <c r="L3379" s="443">
        <f>IF($J3363="Nso",0,VLOOKUP($A3360,'Class-9'!$B$9:$FL$108,60,0))</f>
        <v>0</v>
      </c>
      <c r="M3379" s="452">
        <f t="shared" si="338"/>
        <v>0</v>
      </c>
      <c r="N3379" s="443">
        <f t="shared" si="339"/>
        <v>0</v>
      </c>
      <c r="O3379" s="457" t="str">
        <f>IF($J3363="TC",0,IF($J3363="Nso",0,VLOOKUP($A3360,'Class-9'!$B$9:$FL$108,66,0)))</f>
        <v/>
      </c>
    </row>
    <row r="3380" spans="1:15" ht="48" customHeight="1">
      <c r="A3380" s="1138"/>
      <c r="B3380" s="417" t="s">
        <v>200</v>
      </c>
      <c r="C3380" s="1112" t="str">
        <f>'Class-9'!$BP$3</f>
        <v>MATHEMATICS</v>
      </c>
      <c r="D3380" s="1113"/>
      <c r="E3380" s="443">
        <f>IF($J3363="TC",0,IF($J3363="Nso",0,VLOOKUP($A3360,'Class-9'!$B$9:$FL$108,67,0)))</f>
        <v>0</v>
      </c>
      <c r="F3380" s="443">
        <f>IF($J3363="TC",0,IF($J3363="Nso",0,VLOOKUP($A3360,'Class-9'!$B$9:$FL$108,68,0)))</f>
        <v>0</v>
      </c>
      <c r="G3380" s="452">
        <f t="shared" si="336"/>
        <v>0</v>
      </c>
      <c r="H3380" s="453">
        <f>IF($J3363="TC",0,IF($J3363="Nso",0,VLOOKUP($A3360,'Class-9'!$B$9:$FL$108,70,0)))</f>
        <v>0</v>
      </c>
      <c r="I3380" s="443">
        <f>IF($J3363="TC",0,IF($J3363="Nso",0,VLOOKUP($A3360,'Class-9'!$B$9:$FL$108,71,0)))</f>
        <v>0</v>
      </c>
      <c r="J3380" s="452">
        <f t="shared" si="337"/>
        <v>0</v>
      </c>
      <c r="K3380" s="443">
        <f>IF($J3363="TC",0,IF($J3363="Nso",0,VLOOKUP($A3360,'Class-9'!$B$9:$FL$108,73,0)))</f>
        <v>0</v>
      </c>
      <c r="L3380" s="443">
        <f>IF($J3363="Nso",0,VLOOKUP($A3360,'Class-9'!$B$9:$FL$108,74,0))</f>
        <v>0</v>
      </c>
      <c r="M3380" s="452">
        <f t="shared" si="338"/>
        <v>0</v>
      </c>
      <c r="N3380" s="443">
        <f t="shared" si="339"/>
        <v>0</v>
      </c>
      <c r="O3380" s="457" t="str">
        <f>IF($J3363="TC",0,IF($J3363="Nso",0,VLOOKUP($A3360,'Class-9'!$B$9:$FL$108,80,0)))</f>
        <v/>
      </c>
    </row>
    <row r="3381" spans="1:15" ht="48" customHeight="1">
      <c r="A3381" s="1138"/>
      <c r="B3381" s="417" t="s">
        <v>200</v>
      </c>
      <c r="C3381" s="1114" t="str">
        <f>'Class-9'!$CD$3</f>
        <v>SCIENCE</v>
      </c>
      <c r="D3381" s="1115"/>
      <c r="E3381" s="454">
        <f>IF($J3363="TC",0,IF($J3363="Nso",0,VLOOKUP($A3360,'Class-9'!$B$9:$FL$108,81,0)))</f>
        <v>0</v>
      </c>
      <c r="F3381" s="454">
        <f>IF($J3363="TC",0,IF($J3363="Nso",0,VLOOKUP($A3360,'Class-9'!$B$9:$FL$108,82,0)))</f>
        <v>0</v>
      </c>
      <c r="G3381" s="455">
        <f t="shared" si="336"/>
        <v>0</v>
      </c>
      <c r="H3381" s="456">
        <f>IF($J3363="TC",0,IF($J3363="Nso",0,VLOOKUP($A3360,'Class-9'!$B$9:$FL$108,84,0)))</f>
        <v>0</v>
      </c>
      <c r="I3381" s="454">
        <f>IF($J3363="TC",0,IF($J3363="Nso",0,VLOOKUP($A3360,'Class-9'!$B$9:$FL$108,85,0)))</f>
        <v>0</v>
      </c>
      <c r="J3381" s="455">
        <f t="shared" si="337"/>
        <v>0</v>
      </c>
      <c r="K3381" s="454">
        <f>IF($J3363="TC",0,IF($J3363="Nso",0,VLOOKUP($A3360,'Class-9'!$B$9:$FL$108,87,0)))</f>
        <v>0</v>
      </c>
      <c r="L3381" s="454">
        <f>IF($J3363="Nso",0,VLOOKUP($A3360,'Class-9'!$B$9:$FL$108,88,0))</f>
        <v>0</v>
      </c>
      <c r="M3381" s="455">
        <f t="shared" si="338"/>
        <v>0</v>
      </c>
      <c r="N3381" s="454">
        <f t="shared" si="339"/>
        <v>0</v>
      </c>
      <c r="O3381" s="459" t="str">
        <f>IF($J3363="TC",0,IF($J3363="Nso",0,VLOOKUP($A3360,'Class-9'!$B$9:$FL$108,94,0)))</f>
        <v/>
      </c>
    </row>
    <row r="3382" spans="1:15" ht="48" customHeight="1" thickBot="1">
      <c r="A3382" s="1138"/>
      <c r="B3382" s="417" t="s">
        <v>200</v>
      </c>
      <c r="C3382" s="1114" t="str">
        <f>'Class-9'!$CR$3</f>
        <v>SOCIAL SCIENCE</v>
      </c>
      <c r="D3382" s="1115"/>
      <c r="E3382" s="454">
        <f>IF($J3364="TC",0,IF($J3363="Nso",0,VLOOKUP($A3360,'Class-9'!$B$9:$FL$108,95,0)))</f>
        <v>0</v>
      </c>
      <c r="F3382" s="454">
        <f>IF($J3364="TC",0,IF($J3363="Nso",0,VLOOKUP($A3360,'Class-9'!$B$9:$FL$108,96,0)))</f>
        <v>0</v>
      </c>
      <c r="G3382" s="455">
        <f t="shared" si="336"/>
        <v>0</v>
      </c>
      <c r="H3382" s="456">
        <f>IF($J3364="TC",0,IF($J3363="Nso",0,VLOOKUP($A3360,'Class-9'!$B$9:$FL$108,98,0)))</f>
        <v>0</v>
      </c>
      <c r="I3382" s="454">
        <f>IF($J3364="TC",0,IF($J3363="Nso",0,VLOOKUP($A3360,'Class-9'!$B$9:$FL$108,99,0)))</f>
        <v>0</v>
      </c>
      <c r="J3382" s="455">
        <f t="shared" si="337"/>
        <v>0</v>
      </c>
      <c r="K3382" s="454">
        <f>IF($J3364="TC",0,IF($J3363="Nso",0,VLOOKUP($A3360,'Class-9'!$B$9:$FL$108,101,0)))</f>
        <v>0</v>
      </c>
      <c r="L3382" s="454">
        <f>IF($J3364="Nso",0,VLOOKUP($A3360,'Class-9'!$B$9:$FL$108,102,0))</f>
        <v>0</v>
      </c>
      <c r="M3382" s="455">
        <f t="shared" si="338"/>
        <v>0</v>
      </c>
      <c r="N3382" s="454">
        <f t="shared" si="339"/>
        <v>0</v>
      </c>
      <c r="O3382" s="459" t="str">
        <f>IF($J3364="TC",0,IF($J3363="Nso",0,VLOOKUP($A3360,'Class-9'!$B$9:$FL$108,108,0)))</f>
        <v/>
      </c>
    </row>
    <row r="3383" spans="1:15" ht="33.75" customHeight="1">
      <c r="A3383" s="1138"/>
      <c r="B3383" s="417" t="s">
        <v>200</v>
      </c>
      <c r="C3383" s="1116" t="s">
        <v>89</v>
      </c>
      <c r="D3383" s="1117"/>
      <c r="E3383" s="1118"/>
      <c r="F3383" s="1122" t="s">
        <v>90</v>
      </c>
      <c r="G3383" s="1123"/>
      <c r="H3383" s="1124" t="s">
        <v>91</v>
      </c>
      <c r="I3383" s="1125"/>
      <c r="J3383" s="1126" t="s">
        <v>47</v>
      </c>
      <c r="K3383" s="1127"/>
      <c r="L3383" s="415" t="s">
        <v>111</v>
      </c>
      <c r="M3383" s="1221" t="s">
        <v>45</v>
      </c>
      <c r="N3383" s="1222"/>
      <c r="O3383" s="416" t="s">
        <v>49</v>
      </c>
    </row>
    <row r="3384" spans="1:15" ht="33.75" customHeight="1" thickBot="1">
      <c r="A3384" s="1138"/>
      <c r="B3384" s="417" t="s">
        <v>200</v>
      </c>
      <c r="C3384" s="1119"/>
      <c r="D3384" s="1120"/>
      <c r="E3384" s="1121"/>
      <c r="F3384" s="1130">
        <f>IF($J3363="TC",0,IF($J3363="Nso",0,VLOOKUP($A3360,'Class-9'!$B$9:$FL$108,160,0)))</f>
        <v>0</v>
      </c>
      <c r="G3384" s="1131"/>
      <c r="H3384" s="1130">
        <f>IF($J3363="TC",0,IF($J3363="Nso",0,VLOOKUP($A3360,'Class-9'!$B$9:$FL$108,161,0)))</f>
        <v>0</v>
      </c>
      <c r="I3384" s="1131"/>
      <c r="J3384" s="1132">
        <f>IF($J3363="TC",0,IF($J3363="Nso",0,VLOOKUP($A3360,'Class-9'!$B$9:$FL$108,162,0)))</f>
        <v>0</v>
      </c>
      <c r="K3384" s="1133"/>
      <c r="L3384" s="259" t="str">
        <f>IF($J3363="TC",0,IF($J3363="Nso",0,VLOOKUP($A3360,'Class-9'!$B$9:$FL$108,163,0)))</f>
        <v/>
      </c>
      <c r="M3384" s="1223" t="str">
        <f>IF($J3363="TC","TC",IF($J3363="Nso","NSO",VLOOKUP($A3360,'Class-9'!$B$9:$FL$108,164,0)))</f>
        <v/>
      </c>
      <c r="N3384" s="1224"/>
      <c r="O3384" s="462" t="str">
        <f>IF($J3363="Nso",0,VLOOKUP($A3360,'Class-9'!$B$9:$FL$108,166,0))</f>
        <v/>
      </c>
    </row>
    <row r="3385" spans="1:15" ht="33.75" customHeight="1">
      <c r="A3385" s="1138"/>
      <c r="B3385" s="417" t="s">
        <v>200</v>
      </c>
      <c r="C3385" s="1061" t="s">
        <v>64</v>
      </c>
      <c r="D3385" s="1062"/>
      <c r="E3385" s="1062"/>
      <c r="F3385" s="1062"/>
      <c r="G3385" s="1062"/>
      <c r="H3385" s="1063"/>
      <c r="I3385" s="1064" t="s">
        <v>65</v>
      </c>
      <c r="J3385" s="1065"/>
      <c r="K3385" s="1065"/>
      <c r="L3385" s="460">
        <f>VLOOKUP($A3360,'Class-9'!$B$9:$FL$108,157,0)</f>
        <v>0</v>
      </c>
      <c r="M3385" s="1066" t="s">
        <v>121</v>
      </c>
      <c r="N3385" s="1067"/>
      <c r="O3385" s="1068"/>
    </row>
    <row r="3386" spans="1:15" ht="33.75" customHeight="1" thickBot="1">
      <c r="A3386" s="1138"/>
      <c r="B3386" s="417" t="s">
        <v>200</v>
      </c>
      <c r="C3386" s="1069" t="s">
        <v>60</v>
      </c>
      <c r="D3386" s="1070"/>
      <c r="E3386" s="1070"/>
      <c r="F3386" s="1071" t="s">
        <v>192</v>
      </c>
      <c r="G3386" s="1071"/>
      <c r="H3386" s="260" t="s">
        <v>53</v>
      </c>
      <c r="I3386" s="1072" t="s">
        <v>66</v>
      </c>
      <c r="J3386" s="1073"/>
      <c r="K3386" s="1073"/>
      <c r="L3386" s="461">
        <f>VLOOKUP($A3360,'Class-9'!$B$9:$FL$108,158,0)</f>
        <v>0</v>
      </c>
      <c r="M3386" s="1074" t="str">
        <f>IF($J3363="TC",0,IF($J3363="Nso",0,VLOOKUP($A3360,'Class-9'!$B$9:$FL$108,159,0)))</f>
        <v/>
      </c>
      <c r="N3386" s="1075"/>
      <c r="O3386" s="1076"/>
    </row>
    <row r="3387" spans="1:15" ht="33.75" customHeight="1">
      <c r="A3387" s="1138"/>
      <c r="B3387" s="417" t="s">
        <v>200</v>
      </c>
      <c r="C3387" s="1069"/>
      <c r="D3387" s="1070"/>
      <c r="E3387" s="1070"/>
      <c r="F3387" s="1071"/>
      <c r="G3387" s="1071"/>
      <c r="H3387" s="261" t="s">
        <v>119</v>
      </c>
      <c r="I3387" s="1077" t="s">
        <v>67</v>
      </c>
      <c r="J3387" s="1078"/>
      <c r="K3387" s="1078"/>
      <c r="L3387" s="1079">
        <f>IF($J3363="TC","Transferred",IF($J3363="Nso","NameSeparated",VLOOKUP($A3360,'Class-9'!$B$9:$FL$108,167,0)))</f>
        <v>0</v>
      </c>
      <c r="M3387" s="1079"/>
      <c r="N3387" s="1079"/>
      <c r="O3387" s="1080"/>
    </row>
    <row r="3388" spans="1:15" ht="33.75" customHeight="1">
      <c r="A3388" s="1138"/>
      <c r="B3388" s="417" t="s">
        <v>200</v>
      </c>
      <c r="C3388" s="1081" t="str">
        <f>'Class-9'!$DF$3</f>
        <v>Foundation Of Information Tech.</v>
      </c>
      <c r="D3388" s="1082"/>
      <c r="E3388" s="1083"/>
      <c r="F3388" s="1217" t="str">
        <f>IF($J3363="TC",0,IF($J3363="Nso",0,VLOOKUP($A3360,'Class-9'!$B$9:$GP$108,185,0)))</f>
        <v>0/200</v>
      </c>
      <c r="G3388" s="1217"/>
      <c r="H3388" s="463" t="str">
        <f>IF($J3363="TC",0,IF($J3363="Nso",0,VLOOKUP($A3360,'Class-9'!$B$9:$GP$108,120,0)))</f>
        <v/>
      </c>
      <c r="I3388" s="1085" t="s">
        <v>79</v>
      </c>
      <c r="J3388" s="1086"/>
      <c r="K3388" s="1086"/>
      <c r="L3388" s="1087">
        <f>'Class-9'!$T$2</f>
        <v>44676</v>
      </c>
      <c r="M3388" s="1088"/>
      <c r="N3388" s="1088"/>
      <c r="O3388" s="1089"/>
    </row>
    <row r="3389" spans="1:15" ht="33.75" customHeight="1">
      <c r="A3389" s="1138"/>
      <c r="B3389" s="417" t="s">
        <v>200</v>
      </c>
      <c r="C3389" s="1090" t="str">
        <f>'Class-9'!$DR$3</f>
        <v>Health &amp; Phy. Edu.</v>
      </c>
      <c r="D3389" s="1084"/>
      <c r="E3389" s="1084"/>
      <c r="F3389" s="1207" t="str">
        <f>IF($J3363="TC",0,IF($J3363="Nso",0,VLOOKUP($A3360,'Class-9'!$B$9:$GP$108,189,0)))</f>
        <v>0/200</v>
      </c>
      <c r="G3389" s="1208"/>
      <c r="H3389" s="463" t="str">
        <f>IF($J3363="TC",0,IF($J3363="Nso",0,VLOOKUP($A3360,'Class-9'!$B$9:$GP$108,132,0)))</f>
        <v/>
      </c>
      <c r="I3389" s="1091"/>
      <c r="J3389" s="1092"/>
      <c r="K3389" s="1092"/>
      <c r="L3389" s="1092"/>
      <c r="M3389" s="1092"/>
      <c r="N3389" s="1092"/>
      <c r="O3389" s="1093"/>
    </row>
    <row r="3390" spans="1:15" ht="33.75" customHeight="1">
      <c r="A3390" s="1138"/>
      <c r="B3390" s="417" t="s">
        <v>200</v>
      </c>
      <c r="C3390" s="1028" t="str">
        <f>'Class-9'!$ED$3</f>
        <v>S.U.P.W.</v>
      </c>
      <c r="D3390" s="1029"/>
      <c r="E3390" s="1029"/>
      <c r="F3390" s="1207" t="str">
        <f>IF($J3363="TC",0,IF($J3363="Nso",0,VLOOKUP($A3360,'Class-9'!$B$9:$GP$108,193,0)))</f>
        <v>0/100</v>
      </c>
      <c r="G3390" s="1208"/>
      <c r="H3390" s="463" t="str">
        <f>IF($J3363="TC",0,IF($J3363="Nso",0,VLOOKUP($A3360,'Class-9'!$B$9:$GP$108,138,0)))</f>
        <v/>
      </c>
      <c r="I3390" s="1094"/>
      <c r="J3390" s="1095"/>
      <c r="K3390" s="1095"/>
      <c r="L3390" s="1095"/>
      <c r="M3390" s="1095"/>
      <c r="N3390" s="1095"/>
      <c r="O3390" s="1096"/>
    </row>
    <row r="3391" spans="1:15" ht="33.75" customHeight="1">
      <c r="A3391" s="1138"/>
      <c r="B3391" s="417" t="s">
        <v>200</v>
      </c>
      <c r="C3391" s="1028" t="str">
        <f>'Class-9'!$EJ$3</f>
        <v>ART EDUCATION</v>
      </c>
      <c r="D3391" s="1029"/>
      <c r="E3391" s="1029"/>
      <c r="F3391" s="1207" t="str">
        <f>IF($J3362="TC",0,IF($J3362="Nso",0,VLOOKUP($A3360,'Class-9'!$B$9:$GP$108,197,0)))</f>
        <v>0/100</v>
      </c>
      <c r="G3391" s="1208"/>
      <c r="H3391" s="463" t="str">
        <f>IF($J3362="TC",0,IF($J3362="Nso",0,VLOOKUP($A3360,'Class-9'!$B$9:$GP$108,144,0)))</f>
        <v/>
      </c>
      <c r="I3391" s="1032" t="s">
        <v>92</v>
      </c>
      <c r="J3391" s="1033"/>
      <c r="K3391" s="1033"/>
      <c r="L3391" s="1033"/>
      <c r="M3391" s="1033"/>
      <c r="N3391" s="1033"/>
      <c r="O3391" s="1034"/>
    </row>
    <row r="3392" spans="1:15" ht="33.75" customHeight="1" thickBot="1">
      <c r="A3392" s="1138"/>
      <c r="B3392" s="417" t="s">
        <v>200</v>
      </c>
      <c r="C3392" s="1035" t="str">
        <f>'Class-9'!$EP$3</f>
        <v>H &amp; C RAJ</v>
      </c>
      <c r="D3392" s="1036"/>
      <c r="E3392" s="1036"/>
      <c r="F3392" s="1209" t="str">
        <f>IF($J3363="TC",0,IF($J3363="Nso",0,VLOOKUP($A3360,'Class-9'!$B$9:$GU$108,201,0)))</f>
        <v>0/200</v>
      </c>
      <c r="G3392" s="1210"/>
      <c r="H3392" s="464" t="str">
        <f>IF($J3363="TC",0,IF($J3363="Nso",0,VLOOKUP($A3360,'Class-9'!$B$9:$GU$108,156,0)))</f>
        <v/>
      </c>
      <c r="I3392" s="1032" t="s">
        <v>73</v>
      </c>
      <c r="J3392" s="1033"/>
      <c r="K3392" s="1033"/>
      <c r="L3392" s="1033"/>
      <c r="M3392" s="1033"/>
      <c r="N3392" s="1033"/>
      <c r="O3392" s="1034"/>
    </row>
    <row r="3393" spans="1:16" ht="33.75" customHeight="1">
      <c r="A3393" s="1138"/>
      <c r="B3393" s="417" t="s">
        <v>200</v>
      </c>
      <c r="C3393" s="1046" t="s">
        <v>204</v>
      </c>
      <c r="D3393" s="1047"/>
      <c r="E3393" s="1048"/>
      <c r="F3393" s="1211" t="s">
        <v>205</v>
      </c>
      <c r="G3393" s="1212"/>
      <c r="H3393" s="465" t="s">
        <v>34</v>
      </c>
      <c r="I3393" s="1039" t="s">
        <v>74</v>
      </c>
      <c r="J3393" s="1033"/>
      <c r="K3393" s="1033"/>
      <c r="L3393" s="1033"/>
      <c r="M3393" s="1033"/>
      <c r="N3393" s="1033"/>
      <c r="O3393" s="1034"/>
    </row>
    <row r="3394" spans="1:16" ht="33.75" customHeight="1">
      <c r="A3394" s="1138"/>
      <c r="B3394" s="417" t="s">
        <v>200</v>
      </c>
      <c r="C3394" s="1049"/>
      <c r="D3394" s="1050"/>
      <c r="E3394" s="1051"/>
      <c r="F3394" s="1213" t="s">
        <v>206</v>
      </c>
      <c r="G3394" s="1214"/>
      <c r="H3394" s="466" t="s">
        <v>203</v>
      </c>
      <c r="I3394" s="1040" t="s">
        <v>75</v>
      </c>
      <c r="J3394" s="1041"/>
      <c r="K3394" s="1041"/>
      <c r="L3394" s="1041"/>
      <c r="M3394" s="1041"/>
      <c r="N3394" s="1041"/>
      <c r="O3394" s="1042"/>
    </row>
    <row r="3395" spans="1:16" ht="33.75" customHeight="1">
      <c r="A3395" s="1138"/>
      <c r="B3395" s="417" t="s">
        <v>200</v>
      </c>
      <c r="C3395" s="1049"/>
      <c r="D3395" s="1050"/>
      <c r="E3395" s="1051"/>
      <c r="F3395" s="1213" t="s">
        <v>210</v>
      </c>
      <c r="G3395" s="1214"/>
      <c r="H3395" s="466" t="s">
        <v>68</v>
      </c>
      <c r="I3395" s="1043"/>
      <c r="J3395" s="1044"/>
      <c r="K3395" s="1044"/>
      <c r="L3395" s="1044"/>
      <c r="M3395" s="1044"/>
      <c r="N3395" s="1044"/>
      <c r="O3395" s="1045"/>
    </row>
    <row r="3396" spans="1:16" ht="33.75" customHeight="1">
      <c r="A3396" s="1138"/>
      <c r="B3396" s="417" t="s">
        <v>200</v>
      </c>
      <c r="C3396" s="1049"/>
      <c r="D3396" s="1050"/>
      <c r="E3396" s="1051"/>
      <c r="F3396" s="1213" t="s">
        <v>211</v>
      </c>
      <c r="G3396" s="1214"/>
      <c r="H3396" s="466" t="s">
        <v>69</v>
      </c>
      <c r="I3396" s="1043"/>
      <c r="J3396" s="1044"/>
      <c r="K3396" s="1044"/>
      <c r="L3396" s="1044"/>
      <c r="M3396" s="1044"/>
      <c r="N3396" s="1044"/>
      <c r="O3396" s="1045"/>
    </row>
    <row r="3397" spans="1:16" ht="33.75" customHeight="1">
      <c r="A3397" s="1138"/>
      <c r="B3397" s="417" t="s">
        <v>200</v>
      </c>
      <c r="C3397" s="1049"/>
      <c r="D3397" s="1050"/>
      <c r="E3397" s="1051"/>
      <c r="F3397" s="1213" t="s">
        <v>120</v>
      </c>
      <c r="G3397" s="1214"/>
      <c r="H3397" s="466" t="s">
        <v>71</v>
      </c>
      <c r="I3397" s="1022" t="s">
        <v>93</v>
      </c>
      <c r="J3397" s="1023"/>
      <c r="K3397" s="1023"/>
      <c r="L3397" s="1023"/>
      <c r="M3397" s="1023"/>
      <c r="N3397" s="1023"/>
      <c r="O3397" s="1024"/>
    </row>
    <row r="3398" spans="1:16" ht="33.75" customHeight="1" thickBot="1">
      <c r="A3398" s="1138"/>
      <c r="B3398" s="418" t="s">
        <v>200</v>
      </c>
      <c r="C3398" s="1052"/>
      <c r="D3398" s="1053"/>
      <c r="E3398" s="1054"/>
      <c r="F3398" s="1215" t="s">
        <v>208</v>
      </c>
      <c r="G3398" s="1216"/>
      <c r="H3398" s="467" t="s">
        <v>70</v>
      </c>
      <c r="I3398" s="1025"/>
      <c r="J3398" s="1026"/>
      <c r="K3398" s="1026"/>
      <c r="L3398" s="1026"/>
      <c r="M3398" s="1026"/>
      <c r="N3398" s="1026"/>
      <c r="O3398" s="1027"/>
    </row>
    <row r="3399" spans="1:16" ht="121.5" customHeight="1" thickTop="1">
      <c r="A3399" s="437" t="s">
        <v>191</v>
      </c>
    </row>
    <row r="3400" spans="1:16" ht="24.75" customHeight="1" thickBot="1">
      <c r="A3400" s="471">
        <f>A3360+1</f>
        <v>86</v>
      </c>
      <c r="B3400" s="1137" t="s">
        <v>56</v>
      </c>
      <c r="C3400" s="1137"/>
      <c r="D3400" s="1137"/>
      <c r="E3400" s="1137"/>
      <c r="F3400" s="1137"/>
      <c r="G3400" s="1137"/>
      <c r="H3400" s="1137"/>
      <c r="I3400" s="1137"/>
      <c r="J3400" s="1137"/>
      <c r="K3400" s="1137"/>
      <c r="L3400" s="1137"/>
      <c r="M3400" s="1137"/>
      <c r="N3400" s="1137"/>
      <c r="O3400" s="1137"/>
    </row>
    <row r="3401" spans="1:16" s="430" customFormat="1" ht="66" customHeight="1" thickTop="1">
      <c r="A3401" s="1138"/>
      <c r="B3401" s="1139"/>
      <c r="C3401" s="1140"/>
      <c r="D3401" s="1225" t="str">
        <f>Master!$E$8</f>
        <v>Govt. Sr. Secondary School Raimalwada</v>
      </c>
      <c r="E3401" s="1226"/>
      <c r="F3401" s="1226"/>
      <c r="G3401" s="1226"/>
      <c r="H3401" s="1226"/>
      <c r="I3401" s="1226"/>
      <c r="J3401" s="1226"/>
      <c r="K3401" s="1226"/>
      <c r="L3401" s="1226"/>
      <c r="M3401" s="1226"/>
      <c r="N3401" s="1226"/>
      <c r="O3401" s="1227"/>
    </row>
    <row r="3402" spans="1:16" ht="26.25" customHeight="1" thickBot="1">
      <c r="A3402" s="1138"/>
      <c r="B3402" s="1141"/>
      <c r="C3402" s="1142"/>
      <c r="D3402" s="1146" t="str">
        <f>Master!$E$11</f>
        <v>P.S.-Bapini (Jodhpur)</v>
      </c>
      <c r="E3402" s="1147"/>
      <c r="F3402" s="1147"/>
      <c r="G3402" s="1147"/>
      <c r="H3402" s="1147"/>
      <c r="I3402" s="1147"/>
      <c r="J3402" s="1147"/>
      <c r="K3402" s="1147"/>
      <c r="L3402" s="1147"/>
      <c r="M3402" s="1147"/>
      <c r="N3402" s="1147"/>
      <c r="O3402" s="1148"/>
    </row>
    <row r="3403" spans="1:16" ht="21.75" customHeight="1">
      <c r="A3403" s="1138"/>
      <c r="B3403" s="262"/>
      <c r="C3403" s="1149" t="s">
        <v>183</v>
      </c>
      <c r="D3403" s="1150"/>
      <c r="E3403" s="1150"/>
      <c r="F3403" s="1150"/>
      <c r="G3403" s="1151"/>
      <c r="H3403" s="1158" t="s">
        <v>156</v>
      </c>
      <c r="I3403" s="1158"/>
      <c r="J3403" s="1161">
        <f>VLOOKUP($A3400,'Class-9'!$B$9:$K$108,6)</f>
        <v>0</v>
      </c>
      <c r="K3403" s="1162"/>
      <c r="L3403" s="1167" t="s">
        <v>76</v>
      </c>
      <c r="M3403" s="1168"/>
      <c r="N3403" s="1169" t="str">
        <f>Master!$E$14</f>
        <v>08151106901</v>
      </c>
      <c r="O3403" s="1170"/>
    </row>
    <row r="3404" spans="1:16" ht="21.75" customHeight="1">
      <c r="A3404" s="1138"/>
      <c r="B3404" s="37"/>
      <c r="C3404" s="1152"/>
      <c r="D3404" s="1153"/>
      <c r="E3404" s="1153"/>
      <c r="F3404" s="1153"/>
      <c r="G3404" s="1154"/>
      <c r="H3404" s="1159"/>
      <c r="I3404" s="1159"/>
      <c r="J3404" s="1163"/>
      <c r="K3404" s="1164"/>
      <c r="L3404" s="1171" t="s">
        <v>72</v>
      </c>
      <c r="M3404" s="1172"/>
      <c r="N3404" s="1172"/>
      <c r="O3404" s="1173"/>
      <c r="P3404" s="104" t="s">
        <v>191</v>
      </c>
    </row>
    <row r="3405" spans="1:16" ht="21.75" customHeight="1" thickBot="1">
      <c r="A3405" s="1138"/>
      <c r="B3405" s="37"/>
      <c r="C3405" s="1155"/>
      <c r="D3405" s="1156"/>
      <c r="E3405" s="1156"/>
      <c r="F3405" s="1156"/>
      <c r="G3405" s="1157"/>
      <c r="H3405" s="1160"/>
      <c r="I3405" s="1160"/>
      <c r="J3405" s="1165"/>
      <c r="K3405" s="1166"/>
      <c r="L3405" s="1174" t="s">
        <v>57</v>
      </c>
      <c r="M3405" s="1175"/>
      <c r="N3405" s="1176" t="str">
        <f>Master!$E$6</f>
        <v>2021-22</v>
      </c>
      <c r="O3405" s="1177"/>
    </row>
    <row r="3406" spans="1:16" ht="33.75" customHeight="1">
      <c r="A3406" s="1138"/>
      <c r="B3406" s="417" t="s">
        <v>200</v>
      </c>
      <c r="C3406" s="1228" t="s">
        <v>22</v>
      </c>
      <c r="D3406" s="1229"/>
      <c r="E3406" s="1229"/>
      <c r="F3406" s="1230"/>
      <c r="G3406" s="438" t="s">
        <v>181</v>
      </c>
      <c r="H3406" s="1231">
        <f>VLOOKUP($A3400,'Class-9'!$B$9:$FL$108,4,0)</f>
        <v>0</v>
      </c>
      <c r="I3406" s="1231"/>
      <c r="J3406" s="1231"/>
      <c r="K3406" s="1231"/>
      <c r="L3406" s="1231"/>
      <c r="M3406" s="1231"/>
      <c r="N3406" s="1231"/>
      <c r="O3406" s="1232"/>
    </row>
    <row r="3407" spans="1:16" ht="33.75" customHeight="1">
      <c r="A3407" s="1138"/>
      <c r="B3407" s="417" t="s">
        <v>200</v>
      </c>
      <c r="C3407" s="1233" t="s">
        <v>24</v>
      </c>
      <c r="D3407" s="1234"/>
      <c r="E3407" s="1234"/>
      <c r="F3407" s="1235"/>
      <c r="G3407" s="439" t="s">
        <v>181</v>
      </c>
      <c r="H3407" s="1236">
        <f>VLOOKUP($A3400,'Class-9'!$B$9:$FL$108,7,0)</f>
        <v>0</v>
      </c>
      <c r="I3407" s="1236"/>
      <c r="J3407" s="1236"/>
      <c r="K3407" s="1236"/>
      <c r="L3407" s="1236"/>
      <c r="M3407" s="1236"/>
      <c r="N3407" s="1236"/>
      <c r="O3407" s="1237"/>
    </row>
    <row r="3408" spans="1:16" ht="33.75" customHeight="1">
      <c r="A3408" s="1138"/>
      <c r="B3408" s="417" t="s">
        <v>200</v>
      </c>
      <c r="C3408" s="1233" t="s">
        <v>25</v>
      </c>
      <c r="D3408" s="1234"/>
      <c r="E3408" s="1234"/>
      <c r="F3408" s="1235"/>
      <c r="G3408" s="439" t="s">
        <v>181</v>
      </c>
      <c r="H3408" s="1236">
        <f>VLOOKUP($A3400,'Class-9'!$B$9:$FL$108,8,0)</f>
        <v>0</v>
      </c>
      <c r="I3408" s="1236"/>
      <c r="J3408" s="1236"/>
      <c r="K3408" s="1236"/>
      <c r="L3408" s="1236"/>
      <c r="M3408" s="1236"/>
      <c r="N3408" s="1236"/>
      <c r="O3408" s="1237"/>
    </row>
    <row r="3409" spans="1:15" ht="33.75" customHeight="1">
      <c r="A3409" s="1138"/>
      <c r="B3409" s="417" t="s">
        <v>200</v>
      </c>
      <c r="C3409" s="1233" t="s">
        <v>58</v>
      </c>
      <c r="D3409" s="1234"/>
      <c r="E3409" s="1234"/>
      <c r="F3409" s="1235"/>
      <c r="G3409" s="439" t="s">
        <v>181</v>
      </c>
      <c r="H3409" s="1236">
        <f>VLOOKUP($A3400,'Class-9'!$B$9:$FL$108,9,0)</f>
        <v>0</v>
      </c>
      <c r="I3409" s="1236"/>
      <c r="J3409" s="1236"/>
      <c r="K3409" s="1236"/>
      <c r="L3409" s="1236"/>
      <c r="M3409" s="1236"/>
      <c r="N3409" s="1236"/>
      <c r="O3409" s="1237"/>
    </row>
    <row r="3410" spans="1:15" ht="33.75" customHeight="1">
      <c r="A3410" s="1138"/>
      <c r="B3410" s="417" t="s">
        <v>200</v>
      </c>
      <c r="C3410" s="1233" t="s">
        <v>59</v>
      </c>
      <c r="D3410" s="1234"/>
      <c r="E3410" s="1234"/>
      <c r="F3410" s="1235"/>
      <c r="G3410" s="439" t="s">
        <v>181</v>
      </c>
      <c r="H3410" s="1238" t="str">
        <f>CONCATENATE('Class-9'!$G$4,'Class-9'!$J$4)</f>
        <v>9(A)</v>
      </c>
      <c r="I3410" s="1236"/>
      <c r="J3410" s="1236"/>
      <c r="K3410" s="1236"/>
      <c r="L3410" s="1236"/>
      <c r="M3410" s="1236"/>
      <c r="N3410" s="1236"/>
      <c r="O3410" s="1237"/>
    </row>
    <row r="3411" spans="1:15" ht="33.75" customHeight="1" thickBot="1">
      <c r="A3411" s="1138"/>
      <c r="B3411" s="417" t="s">
        <v>200</v>
      </c>
      <c r="C3411" s="1239" t="s">
        <v>27</v>
      </c>
      <c r="D3411" s="1240"/>
      <c r="E3411" s="1240"/>
      <c r="F3411" s="1241"/>
      <c r="G3411" s="440" t="s">
        <v>181</v>
      </c>
      <c r="H3411" s="1242">
        <f>VLOOKUP($A3400,'Class-9'!$B$9:$FL$108,10,0)</f>
        <v>0</v>
      </c>
      <c r="I3411" s="1242"/>
      <c r="J3411" s="1242"/>
      <c r="K3411" s="1242"/>
      <c r="L3411" s="1242"/>
      <c r="M3411" s="1242"/>
      <c r="N3411" s="1242"/>
      <c r="O3411" s="1243"/>
    </row>
    <row r="3412" spans="1:15" ht="33.75" customHeight="1">
      <c r="A3412" s="1138"/>
      <c r="B3412" s="417" t="s">
        <v>200</v>
      </c>
      <c r="C3412" s="1244" t="s">
        <v>60</v>
      </c>
      <c r="D3412" s="1245"/>
      <c r="E3412" s="1248" t="s">
        <v>81</v>
      </c>
      <c r="F3412" s="1248" t="s">
        <v>82</v>
      </c>
      <c r="G3412" s="1250" t="s">
        <v>32</v>
      </c>
      <c r="H3412" s="1252" t="s">
        <v>61</v>
      </c>
      <c r="I3412" s="1252"/>
      <c r="J3412" s="1253"/>
      <c r="K3412" s="1254" t="s">
        <v>97</v>
      </c>
      <c r="L3412" s="1255"/>
      <c r="M3412" s="1256"/>
      <c r="N3412" s="1248" t="s">
        <v>88</v>
      </c>
      <c r="O3412" s="1218" t="s">
        <v>118</v>
      </c>
    </row>
    <row r="3413" spans="1:15" ht="33.75" customHeight="1">
      <c r="A3413" s="1138"/>
      <c r="B3413" s="417" t="s">
        <v>200</v>
      </c>
      <c r="C3413" s="1246"/>
      <c r="D3413" s="1247"/>
      <c r="E3413" s="1249"/>
      <c r="F3413" s="1249"/>
      <c r="G3413" s="1251"/>
      <c r="H3413" s="468" t="s">
        <v>31</v>
      </c>
      <c r="I3413" s="470" t="s">
        <v>194</v>
      </c>
      <c r="J3413" s="469" t="s">
        <v>32</v>
      </c>
      <c r="K3413" s="468" t="s">
        <v>31</v>
      </c>
      <c r="L3413" s="470" t="s">
        <v>194</v>
      </c>
      <c r="M3413" s="469" t="s">
        <v>32</v>
      </c>
      <c r="N3413" s="1249"/>
      <c r="O3413" s="1219"/>
    </row>
    <row r="3414" spans="1:15" ht="48" customHeight="1" thickBot="1">
      <c r="A3414" s="1138"/>
      <c r="B3414" s="417" t="s">
        <v>200</v>
      </c>
      <c r="C3414" s="1102" t="s">
        <v>62</v>
      </c>
      <c r="D3414" s="1103"/>
      <c r="E3414" s="441">
        <f>'Class-9'!$L$7</f>
        <v>10</v>
      </c>
      <c r="F3414" s="441">
        <f>'Class-9'!$M$7</f>
        <v>10</v>
      </c>
      <c r="G3414" s="442">
        <f>SUM(E3414:F3414)</f>
        <v>20</v>
      </c>
      <c r="H3414" s="441">
        <f>'Class-9'!$O$7</f>
        <v>24</v>
      </c>
      <c r="I3414" s="441">
        <f>'Class-9'!$P$7</f>
        <v>6</v>
      </c>
      <c r="J3414" s="442">
        <f>SUM(H3414:I3414)</f>
        <v>30</v>
      </c>
      <c r="K3414" s="441">
        <f>'Class-9'!$R$7</f>
        <v>40</v>
      </c>
      <c r="L3414" s="441">
        <f>'Class-9'!$S$7</f>
        <v>10</v>
      </c>
      <c r="M3414" s="442">
        <f>SUM(K3414:L3414)</f>
        <v>50</v>
      </c>
      <c r="N3414" s="441">
        <f>SUM(G3414,J3414,M3414)</f>
        <v>100</v>
      </c>
      <c r="O3414" s="1220"/>
    </row>
    <row r="3415" spans="1:15" ht="48" customHeight="1">
      <c r="A3415" s="1138"/>
      <c r="B3415" s="417" t="s">
        <v>200</v>
      </c>
      <c r="C3415" s="1104" t="str">
        <f>'Class-9'!$L$3</f>
        <v>HINDI</v>
      </c>
      <c r="D3415" s="1105"/>
      <c r="E3415" s="443">
        <f>IF($J3403="TC",0,IF($J3403="Nso",0,VLOOKUP($A3400,'Class-9'!$B$9:$FL$108,11,0)))</f>
        <v>0</v>
      </c>
      <c r="F3415" s="443">
        <f>IF($J3403="TC",0,IF($J3403="Nso",0,VLOOKUP($A3400,'Class-9'!$B$9:$FL$108,12,0)))</f>
        <v>0</v>
      </c>
      <c r="G3415" s="444">
        <f t="shared" ref="G3415:G3422" si="340">SUM(E3415:F3415)</f>
        <v>0</v>
      </c>
      <c r="H3415" s="443">
        <f>IF($J3403="TC",0,IF($J3403="Nso",0,VLOOKUP($A3400,'Class-9'!$B$9:$FL$108,14,0)))</f>
        <v>0</v>
      </c>
      <c r="I3415" s="443">
        <f>IF($J3403="TC",0,IF($J3403="Nso",0,VLOOKUP($A3400,'Class-9'!$B$9:$FL$108,15,0)))</f>
        <v>0</v>
      </c>
      <c r="J3415" s="444">
        <f t="shared" ref="J3415:J3422" si="341">SUM(H3415:I3415)</f>
        <v>0</v>
      </c>
      <c r="K3415" s="443">
        <f>IF($J3403="TC",0,IF($J3403="Nso",0,VLOOKUP($A3400,'Class-9'!$B$9:$FL$108,17,0)))</f>
        <v>0</v>
      </c>
      <c r="L3415" s="443">
        <f>IF($J3403="Nso",0,VLOOKUP($A3400,'Class-9'!$B$9:$FL$108,18,0))</f>
        <v>0</v>
      </c>
      <c r="M3415" s="444">
        <f t="shared" ref="M3415:M3422" si="342">SUM(K3415:L3415)</f>
        <v>0</v>
      </c>
      <c r="N3415" s="443">
        <f t="shared" ref="N3415:N3422" si="343">SUM(G3415,J3415,M3415)</f>
        <v>0</v>
      </c>
      <c r="O3415" s="457" t="str">
        <f>IF($J3403="TC",0,IF($J3403="Nso",0,VLOOKUP($A3400,'Class-9'!$B$9:$FL$108,24,0)))</f>
        <v/>
      </c>
    </row>
    <row r="3416" spans="1:15" ht="48" customHeight="1" thickBot="1">
      <c r="A3416" s="1138"/>
      <c r="B3416" s="417" t="s">
        <v>200</v>
      </c>
      <c r="C3416" s="1106" t="str">
        <f>'Class-9'!$Z$3</f>
        <v>ENGLISH</v>
      </c>
      <c r="D3416" s="1107"/>
      <c r="E3416" s="445">
        <f>IF($J3403="TC",0,IF($J3403="Nso",0,VLOOKUP($A3400,'Class-9'!$B$9:$FL$108,25,0)))</f>
        <v>0</v>
      </c>
      <c r="F3416" s="445">
        <f>IF($J3403="TC",0,IF($J3403="Nso",0,VLOOKUP($A3400,'Class-9'!$B$9:$FL$108,26,0)))</f>
        <v>0</v>
      </c>
      <c r="G3416" s="446">
        <f t="shared" si="340"/>
        <v>0</v>
      </c>
      <c r="H3416" s="447">
        <f>IF($J3403="TC",0,IF($J3403="Nso",0,VLOOKUP($A3400,'Class-9'!$B$9:$FL$108,28,0)))</f>
        <v>0</v>
      </c>
      <c r="I3416" s="445">
        <f>IF($J3403="TC",0,IF($J3403="Nso",0,VLOOKUP($A3400,'Class-9'!$B$9:$FL$108,29,0)))</f>
        <v>0</v>
      </c>
      <c r="J3416" s="446">
        <f t="shared" si="341"/>
        <v>0</v>
      </c>
      <c r="K3416" s="445">
        <f>IF($J3403="TC",0,IF($J3403="Nso",0,VLOOKUP($A3400,'Class-9'!$B$9:$FL$108,31,0)))</f>
        <v>0</v>
      </c>
      <c r="L3416" s="445">
        <f>IF($J3403="Nso",0,VLOOKUP($A3400,'Class-9'!$B$9:$FL$108,32,0))</f>
        <v>0</v>
      </c>
      <c r="M3416" s="446">
        <f t="shared" si="342"/>
        <v>0</v>
      </c>
      <c r="N3416" s="445">
        <f t="shared" si="343"/>
        <v>0</v>
      </c>
      <c r="O3416" s="458" t="str">
        <f>IF($J3403="TC",0,IF($J3403="Nso",0,VLOOKUP($A3400,'Class-9'!$B$9:$FL$108,38,0)))</f>
        <v/>
      </c>
    </row>
    <row r="3417" spans="1:15" ht="48" customHeight="1" thickBot="1">
      <c r="A3417" s="1138"/>
      <c r="B3417" s="417" t="s">
        <v>200</v>
      </c>
      <c r="C3417" s="1108" t="s">
        <v>62</v>
      </c>
      <c r="D3417" s="1109"/>
      <c r="E3417" s="448">
        <f>'Class-9'!$AN$7</f>
        <v>20</v>
      </c>
      <c r="F3417" s="448">
        <f>'Class-9'!$AO$7</f>
        <v>20</v>
      </c>
      <c r="G3417" s="449">
        <f t="shared" si="340"/>
        <v>40</v>
      </c>
      <c r="H3417" s="448">
        <f>'Class-9'!$AQ$7</f>
        <v>48</v>
      </c>
      <c r="I3417" s="448">
        <f>'Class-9'!$AR$7</f>
        <v>12</v>
      </c>
      <c r="J3417" s="449">
        <f t="shared" si="341"/>
        <v>60</v>
      </c>
      <c r="K3417" s="448">
        <f>'Class-9'!$AT$7</f>
        <v>80</v>
      </c>
      <c r="L3417" s="448">
        <f>'Class-9'!$AU$7</f>
        <v>20</v>
      </c>
      <c r="M3417" s="449">
        <f t="shared" si="342"/>
        <v>100</v>
      </c>
      <c r="N3417" s="448">
        <f t="shared" si="343"/>
        <v>200</v>
      </c>
      <c r="O3417" s="427" t="s">
        <v>201</v>
      </c>
    </row>
    <row r="3418" spans="1:15" ht="48" customHeight="1">
      <c r="A3418" s="1138"/>
      <c r="B3418" s="417" t="s">
        <v>200</v>
      </c>
      <c r="C3418" s="1110" t="str">
        <f>'Class-9'!$AN$3</f>
        <v>SANSKRIT-I</v>
      </c>
      <c r="D3418" s="1111"/>
      <c r="E3418" s="443">
        <f>IF($J3403="TC",0,IF($J3403="Nso",0,VLOOKUP($A3400,'Class-9'!$B$9:$FL$108,39,0)))</f>
        <v>0</v>
      </c>
      <c r="F3418" s="443">
        <f>IF($J3403="TC",0,IF($J3403="TC",0,IF($J3403="Nso",0,VLOOKUP($A3400,'Class-9'!$B$9:$FL$108,40,0))))</f>
        <v>0</v>
      </c>
      <c r="G3418" s="450">
        <f t="shared" si="340"/>
        <v>0</v>
      </c>
      <c r="H3418" s="451">
        <f>IF($J3403="TC",0,IF($J3403="Nso",0,VLOOKUP($A3400,'Class-9'!$B$9:$FL$108,42,0)))</f>
        <v>0</v>
      </c>
      <c r="I3418" s="443">
        <f>IF($J3403="TC",0,IF($J3403="Nso",0,VLOOKUP($A3400,'Class-9'!$B$9:$FL$108,43,0)))</f>
        <v>0</v>
      </c>
      <c r="J3418" s="450">
        <f t="shared" si="341"/>
        <v>0</v>
      </c>
      <c r="K3418" s="443">
        <f>IF($J3403="TC",0,IF($J3403="Nso",0,VLOOKUP($A3400,'Class-9'!$B$9:$FL$108,45,0)))</f>
        <v>0</v>
      </c>
      <c r="L3418" s="443">
        <f>IF($J3403="Nso",0,VLOOKUP($A3400,'Class-9'!$B$9:$FL$108,46,0))</f>
        <v>0</v>
      </c>
      <c r="M3418" s="450">
        <f t="shared" si="342"/>
        <v>0</v>
      </c>
      <c r="N3418" s="443">
        <f t="shared" si="343"/>
        <v>0</v>
      </c>
      <c r="O3418" s="457" t="str">
        <f>IF($J3403="TC",0,IF($J3403="Nso",0,VLOOKUP($A3400,'Class-9'!$B$9:$FL$108,52,0)))</f>
        <v/>
      </c>
    </row>
    <row r="3419" spans="1:15" ht="48" customHeight="1">
      <c r="A3419" s="1138"/>
      <c r="B3419" s="417" t="s">
        <v>200</v>
      </c>
      <c r="C3419" s="1112" t="str">
        <f>'Class-9'!$BB$3</f>
        <v>SANSKRIT-II</v>
      </c>
      <c r="D3419" s="1113"/>
      <c r="E3419" s="443">
        <f>IF($J3403="TC",0,IF($J3403="Nso",0,VLOOKUP($A3400,'Class-9'!$B$9:$FL$108,53,0)))</f>
        <v>0</v>
      </c>
      <c r="F3419" s="443">
        <f>IF($J3403="TC",0,IF($J3403="Nso",0,VLOOKUP($A3400,'Class-9'!$B$9:$FL$108,54,0)))</f>
        <v>0</v>
      </c>
      <c r="G3419" s="452">
        <f t="shared" si="340"/>
        <v>0</v>
      </c>
      <c r="H3419" s="453">
        <f>IF($J3403="TC",0,IF($J3403="Nso",0,VLOOKUP($A3400,'Class-9'!$B$9:$FL$108,56,0)))</f>
        <v>0</v>
      </c>
      <c r="I3419" s="443">
        <f>IF($J3403="TC",0,IF($J3403="Nso",0,VLOOKUP($A3400,'Class-9'!$B$9:$FL$108,57,0)))</f>
        <v>0</v>
      </c>
      <c r="J3419" s="452">
        <f t="shared" si="341"/>
        <v>0</v>
      </c>
      <c r="K3419" s="443">
        <f>IF($J3403="TC",0,IF($J3403="Nso",0,VLOOKUP($A3400,'Class-9'!$B$9:$FL$108,59,0)))</f>
        <v>0</v>
      </c>
      <c r="L3419" s="443">
        <f>IF($J3403="Nso",0,VLOOKUP($A3400,'Class-9'!$B$9:$FL$108,60,0))</f>
        <v>0</v>
      </c>
      <c r="M3419" s="452">
        <f t="shared" si="342"/>
        <v>0</v>
      </c>
      <c r="N3419" s="443">
        <f t="shared" si="343"/>
        <v>0</v>
      </c>
      <c r="O3419" s="457" t="str">
        <f>IF($J3403="TC",0,IF($J3403="Nso",0,VLOOKUP($A3400,'Class-9'!$B$9:$FL$108,66,0)))</f>
        <v/>
      </c>
    </row>
    <row r="3420" spans="1:15" ht="48" customHeight="1">
      <c r="A3420" s="1138"/>
      <c r="B3420" s="417" t="s">
        <v>200</v>
      </c>
      <c r="C3420" s="1112" t="str">
        <f>'Class-9'!$BP$3</f>
        <v>MATHEMATICS</v>
      </c>
      <c r="D3420" s="1113"/>
      <c r="E3420" s="443">
        <f>IF($J3403="TC",0,IF($J3403="Nso",0,VLOOKUP($A3400,'Class-9'!$B$9:$FL$108,67,0)))</f>
        <v>0</v>
      </c>
      <c r="F3420" s="443">
        <f>IF($J3403="TC",0,IF($J3403="Nso",0,VLOOKUP($A3400,'Class-9'!$B$9:$FL$108,68,0)))</f>
        <v>0</v>
      </c>
      <c r="G3420" s="452">
        <f t="shared" si="340"/>
        <v>0</v>
      </c>
      <c r="H3420" s="453">
        <f>IF($J3403="TC",0,IF($J3403="Nso",0,VLOOKUP($A3400,'Class-9'!$B$9:$FL$108,70,0)))</f>
        <v>0</v>
      </c>
      <c r="I3420" s="443">
        <f>IF($J3403="TC",0,IF($J3403="Nso",0,VLOOKUP($A3400,'Class-9'!$B$9:$FL$108,71,0)))</f>
        <v>0</v>
      </c>
      <c r="J3420" s="452">
        <f t="shared" si="341"/>
        <v>0</v>
      </c>
      <c r="K3420" s="443">
        <f>IF($J3403="TC",0,IF($J3403="Nso",0,VLOOKUP($A3400,'Class-9'!$B$9:$FL$108,73,0)))</f>
        <v>0</v>
      </c>
      <c r="L3420" s="443">
        <f>IF($J3403="Nso",0,VLOOKUP($A3400,'Class-9'!$B$9:$FL$108,74,0))</f>
        <v>0</v>
      </c>
      <c r="M3420" s="452">
        <f t="shared" si="342"/>
        <v>0</v>
      </c>
      <c r="N3420" s="443">
        <f t="shared" si="343"/>
        <v>0</v>
      </c>
      <c r="O3420" s="457" t="str">
        <f>IF($J3403="TC",0,IF($J3403="Nso",0,VLOOKUP($A3400,'Class-9'!$B$9:$FL$108,80,0)))</f>
        <v/>
      </c>
    </row>
    <row r="3421" spans="1:15" ht="48" customHeight="1">
      <c r="A3421" s="1138"/>
      <c r="B3421" s="417" t="s">
        <v>200</v>
      </c>
      <c r="C3421" s="1114" t="str">
        <f>'Class-9'!$CD$3</f>
        <v>SCIENCE</v>
      </c>
      <c r="D3421" s="1115"/>
      <c r="E3421" s="454">
        <f>IF($J3403="TC",0,IF($J3403="Nso",0,VLOOKUP($A3400,'Class-9'!$B$9:$FL$108,81,0)))</f>
        <v>0</v>
      </c>
      <c r="F3421" s="454">
        <f>IF($J3403="TC",0,IF($J3403="Nso",0,VLOOKUP($A3400,'Class-9'!$B$9:$FL$108,82,0)))</f>
        <v>0</v>
      </c>
      <c r="G3421" s="455">
        <f t="shared" si="340"/>
        <v>0</v>
      </c>
      <c r="H3421" s="456">
        <f>IF($J3403="TC",0,IF($J3403="Nso",0,VLOOKUP($A3400,'Class-9'!$B$9:$FL$108,84,0)))</f>
        <v>0</v>
      </c>
      <c r="I3421" s="454">
        <f>IF($J3403="TC",0,IF($J3403="Nso",0,VLOOKUP($A3400,'Class-9'!$B$9:$FL$108,85,0)))</f>
        <v>0</v>
      </c>
      <c r="J3421" s="455">
        <f t="shared" si="341"/>
        <v>0</v>
      </c>
      <c r="K3421" s="454">
        <f>IF($J3403="TC",0,IF($J3403="Nso",0,VLOOKUP($A3400,'Class-9'!$B$9:$FL$108,87,0)))</f>
        <v>0</v>
      </c>
      <c r="L3421" s="454">
        <f>IF($J3403="Nso",0,VLOOKUP($A3400,'Class-9'!$B$9:$FL$108,88,0))</f>
        <v>0</v>
      </c>
      <c r="M3421" s="455">
        <f t="shared" si="342"/>
        <v>0</v>
      </c>
      <c r="N3421" s="454">
        <f t="shared" si="343"/>
        <v>0</v>
      </c>
      <c r="O3421" s="459" t="str">
        <f>IF($J3403="TC",0,IF($J3403="Nso",0,VLOOKUP($A3400,'Class-9'!$B$9:$FL$108,94,0)))</f>
        <v/>
      </c>
    </row>
    <row r="3422" spans="1:15" ht="48" customHeight="1" thickBot="1">
      <c r="A3422" s="1138"/>
      <c r="B3422" s="417" t="s">
        <v>200</v>
      </c>
      <c r="C3422" s="1114" t="str">
        <f>'Class-9'!$CR$3</f>
        <v>SOCIAL SCIENCE</v>
      </c>
      <c r="D3422" s="1115"/>
      <c r="E3422" s="454">
        <f>IF($J3404="TC",0,IF($J3403="Nso",0,VLOOKUP($A3400,'Class-9'!$B$9:$FL$108,95,0)))</f>
        <v>0</v>
      </c>
      <c r="F3422" s="454">
        <f>IF($J3404="TC",0,IF($J3403="Nso",0,VLOOKUP($A3400,'Class-9'!$B$9:$FL$108,96,0)))</f>
        <v>0</v>
      </c>
      <c r="G3422" s="455">
        <f t="shared" si="340"/>
        <v>0</v>
      </c>
      <c r="H3422" s="456">
        <f>IF($J3404="TC",0,IF($J3403="Nso",0,VLOOKUP($A3400,'Class-9'!$B$9:$FL$108,98,0)))</f>
        <v>0</v>
      </c>
      <c r="I3422" s="454">
        <f>IF($J3404="TC",0,IF($J3403="Nso",0,VLOOKUP($A3400,'Class-9'!$B$9:$FL$108,99,0)))</f>
        <v>0</v>
      </c>
      <c r="J3422" s="455">
        <f t="shared" si="341"/>
        <v>0</v>
      </c>
      <c r="K3422" s="454">
        <f>IF($J3404="TC",0,IF($J3403="Nso",0,VLOOKUP($A3400,'Class-9'!$B$9:$FL$108,101,0)))</f>
        <v>0</v>
      </c>
      <c r="L3422" s="454">
        <f>IF($J3404="Nso",0,VLOOKUP($A3400,'Class-9'!$B$9:$FL$108,102,0))</f>
        <v>0</v>
      </c>
      <c r="M3422" s="455">
        <f t="shared" si="342"/>
        <v>0</v>
      </c>
      <c r="N3422" s="454">
        <f t="shared" si="343"/>
        <v>0</v>
      </c>
      <c r="O3422" s="459" t="str">
        <f>IF($J3404="TC",0,IF($J3403="Nso",0,VLOOKUP($A3400,'Class-9'!$B$9:$FL$108,108,0)))</f>
        <v/>
      </c>
    </row>
    <row r="3423" spans="1:15" ht="33.75" customHeight="1">
      <c r="A3423" s="1138"/>
      <c r="B3423" s="417" t="s">
        <v>200</v>
      </c>
      <c r="C3423" s="1116" t="s">
        <v>89</v>
      </c>
      <c r="D3423" s="1117"/>
      <c r="E3423" s="1118"/>
      <c r="F3423" s="1122" t="s">
        <v>90</v>
      </c>
      <c r="G3423" s="1123"/>
      <c r="H3423" s="1124" t="s">
        <v>91</v>
      </c>
      <c r="I3423" s="1125"/>
      <c r="J3423" s="1126" t="s">
        <v>47</v>
      </c>
      <c r="K3423" s="1127"/>
      <c r="L3423" s="415" t="s">
        <v>111</v>
      </c>
      <c r="M3423" s="1221" t="s">
        <v>45</v>
      </c>
      <c r="N3423" s="1222"/>
      <c r="O3423" s="416" t="s">
        <v>49</v>
      </c>
    </row>
    <row r="3424" spans="1:15" ht="33.75" customHeight="1" thickBot="1">
      <c r="A3424" s="1138"/>
      <c r="B3424" s="417" t="s">
        <v>200</v>
      </c>
      <c r="C3424" s="1119"/>
      <c r="D3424" s="1120"/>
      <c r="E3424" s="1121"/>
      <c r="F3424" s="1130">
        <f>IF($J3403="TC",0,IF($J3403="Nso",0,VLOOKUP($A3400,'Class-9'!$B$9:$FL$108,160,0)))</f>
        <v>0</v>
      </c>
      <c r="G3424" s="1131"/>
      <c r="H3424" s="1130">
        <f>IF($J3403="TC",0,IF($J3403="Nso",0,VLOOKUP($A3400,'Class-9'!$B$9:$FL$108,161,0)))</f>
        <v>0</v>
      </c>
      <c r="I3424" s="1131"/>
      <c r="J3424" s="1132">
        <f>IF($J3403="TC",0,IF($J3403="Nso",0,VLOOKUP($A3400,'Class-9'!$B$9:$FL$108,162,0)))</f>
        <v>0</v>
      </c>
      <c r="K3424" s="1133"/>
      <c r="L3424" s="259" t="str">
        <f>IF($J3403="TC",0,IF($J3403="Nso",0,VLOOKUP($A3400,'Class-9'!$B$9:$FL$108,163,0)))</f>
        <v/>
      </c>
      <c r="M3424" s="1223" t="str">
        <f>IF($J3403="TC","TC",IF($J3403="Nso","NSO",VLOOKUP($A3400,'Class-9'!$B$9:$FL$108,164,0)))</f>
        <v/>
      </c>
      <c r="N3424" s="1224"/>
      <c r="O3424" s="462" t="str">
        <f>IF($J3403="Nso",0,VLOOKUP($A3400,'Class-9'!$B$9:$FL$108,166,0))</f>
        <v/>
      </c>
    </row>
    <row r="3425" spans="1:15" ht="33.75" customHeight="1">
      <c r="A3425" s="1138"/>
      <c r="B3425" s="417" t="s">
        <v>200</v>
      </c>
      <c r="C3425" s="1061" t="s">
        <v>64</v>
      </c>
      <c r="D3425" s="1062"/>
      <c r="E3425" s="1062"/>
      <c r="F3425" s="1062"/>
      <c r="G3425" s="1062"/>
      <c r="H3425" s="1063"/>
      <c r="I3425" s="1064" t="s">
        <v>65</v>
      </c>
      <c r="J3425" s="1065"/>
      <c r="K3425" s="1065"/>
      <c r="L3425" s="460">
        <f>VLOOKUP($A3400,'Class-9'!$B$9:$FL$108,157,0)</f>
        <v>0</v>
      </c>
      <c r="M3425" s="1066" t="s">
        <v>121</v>
      </c>
      <c r="N3425" s="1067"/>
      <c r="O3425" s="1068"/>
    </row>
    <row r="3426" spans="1:15" ht="33.75" customHeight="1" thickBot="1">
      <c r="A3426" s="1138"/>
      <c r="B3426" s="417" t="s">
        <v>200</v>
      </c>
      <c r="C3426" s="1069" t="s">
        <v>60</v>
      </c>
      <c r="D3426" s="1070"/>
      <c r="E3426" s="1070"/>
      <c r="F3426" s="1071" t="s">
        <v>192</v>
      </c>
      <c r="G3426" s="1071"/>
      <c r="H3426" s="260" t="s">
        <v>53</v>
      </c>
      <c r="I3426" s="1072" t="s">
        <v>66</v>
      </c>
      <c r="J3426" s="1073"/>
      <c r="K3426" s="1073"/>
      <c r="L3426" s="461">
        <f>VLOOKUP($A3400,'Class-9'!$B$9:$FL$108,158,0)</f>
        <v>0</v>
      </c>
      <c r="M3426" s="1074" t="str">
        <f>IF($J3403="TC",0,IF($J3403="Nso",0,VLOOKUP($A3400,'Class-9'!$B$9:$FL$108,159,0)))</f>
        <v/>
      </c>
      <c r="N3426" s="1075"/>
      <c r="O3426" s="1076"/>
    </row>
    <row r="3427" spans="1:15" ht="33.75" customHeight="1">
      <c r="A3427" s="1138"/>
      <c r="B3427" s="417" t="s">
        <v>200</v>
      </c>
      <c r="C3427" s="1069"/>
      <c r="D3427" s="1070"/>
      <c r="E3427" s="1070"/>
      <c r="F3427" s="1071"/>
      <c r="G3427" s="1071"/>
      <c r="H3427" s="261" t="s">
        <v>119</v>
      </c>
      <c r="I3427" s="1077" t="s">
        <v>67</v>
      </c>
      <c r="J3427" s="1078"/>
      <c r="K3427" s="1078"/>
      <c r="L3427" s="1079">
        <f>IF($J3403="TC","Transferred",IF($J3403="Nso","NameSeparated",VLOOKUP($A3400,'Class-9'!$B$9:$FL$108,167,0)))</f>
        <v>0</v>
      </c>
      <c r="M3427" s="1079"/>
      <c r="N3427" s="1079"/>
      <c r="O3427" s="1080"/>
    </row>
    <row r="3428" spans="1:15" ht="33.75" customHeight="1">
      <c r="A3428" s="1138"/>
      <c r="B3428" s="417" t="s">
        <v>200</v>
      </c>
      <c r="C3428" s="1081" t="str">
        <f>'Class-9'!$DF$3</f>
        <v>Foundation Of Information Tech.</v>
      </c>
      <c r="D3428" s="1082"/>
      <c r="E3428" s="1083"/>
      <c r="F3428" s="1217" t="str">
        <f>IF($J3403="TC",0,IF($J3403="Nso",0,VLOOKUP($A3400,'Class-9'!$B$9:$GP$108,185,0)))</f>
        <v>0/200</v>
      </c>
      <c r="G3428" s="1217"/>
      <c r="H3428" s="463" t="str">
        <f>IF($J3403="TC",0,IF($J3403="Nso",0,VLOOKUP($A3400,'Class-9'!$B$9:$GP$108,120,0)))</f>
        <v/>
      </c>
      <c r="I3428" s="1085" t="s">
        <v>79</v>
      </c>
      <c r="J3428" s="1086"/>
      <c r="K3428" s="1086"/>
      <c r="L3428" s="1087">
        <f>'Class-9'!$T$2</f>
        <v>44676</v>
      </c>
      <c r="M3428" s="1088"/>
      <c r="N3428" s="1088"/>
      <c r="O3428" s="1089"/>
    </row>
    <row r="3429" spans="1:15" ht="33.75" customHeight="1">
      <c r="A3429" s="1138"/>
      <c r="B3429" s="417" t="s">
        <v>200</v>
      </c>
      <c r="C3429" s="1090" t="str">
        <f>'Class-9'!$DR$3</f>
        <v>Health &amp; Phy. Edu.</v>
      </c>
      <c r="D3429" s="1084"/>
      <c r="E3429" s="1084"/>
      <c r="F3429" s="1207" t="str">
        <f>IF($J3403="TC",0,IF($J3403="Nso",0,VLOOKUP($A3400,'Class-9'!$B$9:$GP$108,189,0)))</f>
        <v>0/200</v>
      </c>
      <c r="G3429" s="1208"/>
      <c r="H3429" s="463" t="str">
        <f>IF($J3403="TC",0,IF($J3403="Nso",0,VLOOKUP($A3400,'Class-9'!$B$9:$GP$108,132,0)))</f>
        <v/>
      </c>
      <c r="I3429" s="1091"/>
      <c r="J3429" s="1092"/>
      <c r="K3429" s="1092"/>
      <c r="L3429" s="1092"/>
      <c r="M3429" s="1092"/>
      <c r="N3429" s="1092"/>
      <c r="O3429" s="1093"/>
    </row>
    <row r="3430" spans="1:15" ht="33.75" customHeight="1">
      <c r="A3430" s="1138"/>
      <c r="B3430" s="417" t="s">
        <v>200</v>
      </c>
      <c r="C3430" s="1028" t="str">
        <f>'Class-9'!$ED$3</f>
        <v>S.U.P.W.</v>
      </c>
      <c r="D3430" s="1029"/>
      <c r="E3430" s="1029"/>
      <c r="F3430" s="1207" t="str">
        <f>IF($J3403="TC",0,IF($J3403="Nso",0,VLOOKUP($A3400,'Class-9'!$B$9:$GP$108,193,0)))</f>
        <v>0/100</v>
      </c>
      <c r="G3430" s="1208"/>
      <c r="H3430" s="463" t="str">
        <f>IF($J3403="TC",0,IF($J3403="Nso",0,VLOOKUP($A3400,'Class-9'!$B$9:$GP$108,138,0)))</f>
        <v/>
      </c>
      <c r="I3430" s="1094"/>
      <c r="J3430" s="1095"/>
      <c r="K3430" s="1095"/>
      <c r="L3430" s="1095"/>
      <c r="M3430" s="1095"/>
      <c r="N3430" s="1095"/>
      <c r="O3430" s="1096"/>
    </row>
    <row r="3431" spans="1:15" ht="33.75" customHeight="1">
      <c r="A3431" s="1138"/>
      <c r="B3431" s="417" t="s">
        <v>200</v>
      </c>
      <c r="C3431" s="1028" t="str">
        <f>'Class-9'!$EJ$3</f>
        <v>ART EDUCATION</v>
      </c>
      <c r="D3431" s="1029"/>
      <c r="E3431" s="1029"/>
      <c r="F3431" s="1207" t="str">
        <f>IF($J3402="TC",0,IF($J3402="Nso",0,VLOOKUP($A3400,'Class-9'!$B$9:$GP$108,197,0)))</f>
        <v>0/100</v>
      </c>
      <c r="G3431" s="1208"/>
      <c r="H3431" s="463" t="str">
        <f>IF($J3402="TC",0,IF($J3402="Nso",0,VLOOKUP($A3400,'Class-9'!$B$9:$GP$108,144,0)))</f>
        <v/>
      </c>
      <c r="I3431" s="1032" t="s">
        <v>92</v>
      </c>
      <c r="J3431" s="1033"/>
      <c r="K3431" s="1033"/>
      <c r="L3431" s="1033"/>
      <c r="M3431" s="1033"/>
      <c r="N3431" s="1033"/>
      <c r="O3431" s="1034"/>
    </row>
    <row r="3432" spans="1:15" ht="33.75" customHeight="1" thickBot="1">
      <c r="A3432" s="1138"/>
      <c r="B3432" s="417" t="s">
        <v>200</v>
      </c>
      <c r="C3432" s="1035" t="str">
        <f>'Class-9'!$EP$3</f>
        <v>H &amp; C RAJ</v>
      </c>
      <c r="D3432" s="1036"/>
      <c r="E3432" s="1036"/>
      <c r="F3432" s="1209" t="str">
        <f>IF($J3403="TC",0,IF($J3403="Nso",0,VLOOKUP($A3400,'Class-9'!$B$9:$GU$108,201,0)))</f>
        <v>0/200</v>
      </c>
      <c r="G3432" s="1210"/>
      <c r="H3432" s="464" t="str">
        <f>IF($J3403="TC",0,IF($J3403="Nso",0,VLOOKUP($A3400,'Class-9'!$B$9:$GU$108,156,0)))</f>
        <v/>
      </c>
      <c r="I3432" s="1032" t="s">
        <v>73</v>
      </c>
      <c r="J3432" s="1033"/>
      <c r="K3432" s="1033"/>
      <c r="L3432" s="1033"/>
      <c r="M3432" s="1033"/>
      <c r="N3432" s="1033"/>
      <c r="O3432" s="1034"/>
    </row>
    <row r="3433" spans="1:15" ht="33.75" customHeight="1">
      <c r="A3433" s="1138"/>
      <c r="B3433" s="417" t="s">
        <v>200</v>
      </c>
      <c r="C3433" s="1046" t="s">
        <v>204</v>
      </c>
      <c r="D3433" s="1047"/>
      <c r="E3433" s="1048"/>
      <c r="F3433" s="1211" t="s">
        <v>205</v>
      </c>
      <c r="G3433" s="1212"/>
      <c r="H3433" s="465" t="s">
        <v>34</v>
      </c>
      <c r="I3433" s="1039" t="s">
        <v>74</v>
      </c>
      <c r="J3433" s="1033"/>
      <c r="K3433" s="1033"/>
      <c r="L3433" s="1033"/>
      <c r="M3433" s="1033"/>
      <c r="N3433" s="1033"/>
      <c r="O3433" s="1034"/>
    </row>
    <row r="3434" spans="1:15" ht="33.75" customHeight="1">
      <c r="A3434" s="1138"/>
      <c r="B3434" s="417" t="s">
        <v>200</v>
      </c>
      <c r="C3434" s="1049"/>
      <c r="D3434" s="1050"/>
      <c r="E3434" s="1051"/>
      <c r="F3434" s="1213" t="s">
        <v>206</v>
      </c>
      <c r="G3434" s="1214"/>
      <c r="H3434" s="466" t="s">
        <v>203</v>
      </c>
      <c r="I3434" s="1040" t="s">
        <v>75</v>
      </c>
      <c r="J3434" s="1041"/>
      <c r="K3434" s="1041"/>
      <c r="L3434" s="1041"/>
      <c r="M3434" s="1041"/>
      <c r="N3434" s="1041"/>
      <c r="O3434" s="1042"/>
    </row>
    <row r="3435" spans="1:15" ht="33.75" customHeight="1">
      <c r="A3435" s="1138"/>
      <c r="B3435" s="417" t="s">
        <v>200</v>
      </c>
      <c r="C3435" s="1049"/>
      <c r="D3435" s="1050"/>
      <c r="E3435" s="1051"/>
      <c r="F3435" s="1213" t="s">
        <v>210</v>
      </c>
      <c r="G3435" s="1214"/>
      <c r="H3435" s="466" t="s">
        <v>68</v>
      </c>
      <c r="I3435" s="1043"/>
      <c r="J3435" s="1044"/>
      <c r="K3435" s="1044"/>
      <c r="L3435" s="1044"/>
      <c r="M3435" s="1044"/>
      <c r="N3435" s="1044"/>
      <c r="O3435" s="1045"/>
    </row>
    <row r="3436" spans="1:15" ht="33.75" customHeight="1">
      <c r="A3436" s="1138"/>
      <c r="B3436" s="417" t="s">
        <v>200</v>
      </c>
      <c r="C3436" s="1049"/>
      <c r="D3436" s="1050"/>
      <c r="E3436" s="1051"/>
      <c r="F3436" s="1213" t="s">
        <v>211</v>
      </c>
      <c r="G3436" s="1214"/>
      <c r="H3436" s="466" t="s">
        <v>69</v>
      </c>
      <c r="I3436" s="1043"/>
      <c r="J3436" s="1044"/>
      <c r="K3436" s="1044"/>
      <c r="L3436" s="1044"/>
      <c r="M3436" s="1044"/>
      <c r="N3436" s="1044"/>
      <c r="O3436" s="1045"/>
    </row>
    <row r="3437" spans="1:15" ht="33.75" customHeight="1">
      <c r="A3437" s="1138"/>
      <c r="B3437" s="417" t="s">
        <v>200</v>
      </c>
      <c r="C3437" s="1049"/>
      <c r="D3437" s="1050"/>
      <c r="E3437" s="1051"/>
      <c r="F3437" s="1213" t="s">
        <v>120</v>
      </c>
      <c r="G3437" s="1214"/>
      <c r="H3437" s="466" t="s">
        <v>71</v>
      </c>
      <c r="I3437" s="1022" t="s">
        <v>93</v>
      </c>
      <c r="J3437" s="1023"/>
      <c r="K3437" s="1023"/>
      <c r="L3437" s="1023"/>
      <c r="M3437" s="1023"/>
      <c r="N3437" s="1023"/>
      <c r="O3437" s="1024"/>
    </row>
    <row r="3438" spans="1:15" ht="33.75" customHeight="1" thickBot="1">
      <c r="A3438" s="1138"/>
      <c r="B3438" s="418" t="s">
        <v>200</v>
      </c>
      <c r="C3438" s="1052"/>
      <c r="D3438" s="1053"/>
      <c r="E3438" s="1054"/>
      <c r="F3438" s="1215" t="s">
        <v>208</v>
      </c>
      <c r="G3438" s="1216"/>
      <c r="H3438" s="467" t="s">
        <v>70</v>
      </c>
      <c r="I3438" s="1025"/>
      <c r="J3438" s="1026"/>
      <c r="K3438" s="1026"/>
      <c r="L3438" s="1026"/>
      <c r="M3438" s="1026"/>
      <c r="N3438" s="1026"/>
      <c r="O3438" s="1027"/>
    </row>
    <row r="3439" spans="1:15" ht="121.5" customHeight="1" thickTop="1">
      <c r="A3439" s="437" t="s">
        <v>191</v>
      </c>
    </row>
    <row r="3440" spans="1:15" ht="24.75" customHeight="1" thickBot="1">
      <c r="A3440" s="471">
        <f>A3400+1</f>
        <v>87</v>
      </c>
      <c r="B3440" s="1137" t="s">
        <v>56</v>
      </c>
      <c r="C3440" s="1137"/>
      <c r="D3440" s="1137"/>
      <c r="E3440" s="1137"/>
      <c r="F3440" s="1137"/>
      <c r="G3440" s="1137"/>
      <c r="H3440" s="1137"/>
      <c r="I3440" s="1137"/>
      <c r="J3440" s="1137"/>
      <c r="K3440" s="1137"/>
      <c r="L3440" s="1137"/>
      <c r="M3440" s="1137"/>
      <c r="N3440" s="1137"/>
      <c r="O3440" s="1137"/>
    </row>
    <row r="3441" spans="1:16" s="430" customFormat="1" ht="66" customHeight="1" thickTop="1">
      <c r="A3441" s="1138"/>
      <c r="B3441" s="1139"/>
      <c r="C3441" s="1140"/>
      <c r="D3441" s="1225" t="str">
        <f>Master!$E$8</f>
        <v>Govt. Sr. Secondary School Raimalwada</v>
      </c>
      <c r="E3441" s="1226"/>
      <c r="F3441" s="1226"/>
      <c r="G3441" s="1226"/>
      <c r="H3441" s="1226"/>
      <c r="I3441" s="1226"/>
      <c r="J3441" s="1226"/>
      <c r="K3441" s="1226"/>
      <c r="L3441" s="1226"/>
      <c r="M3441" s="1226"/>
      <c r="N3441" s="1226"/>
      <c r="O3441" s="1227"/>
    </row>
    <row r="3442" spans="1:16" ht="26.25" customHeight="1" thickBot="1">
      <c r="A3442" s="1138"/>
      <c r="B3442" s="1141"/>
      <c r="C3442" s="1142"/>
      <c r="D3442" s="1146" t="str">
        <f>Master!$E$11</f>
        <v>P.S.-Bapini (Jodhpur)</v>
      </c>
      <c r="E3442" s="1147"/>
      <c r="F3442" s="1147"/>
      <c r="G3442" s="1147"/>
      <c r="H3442" s="1147"/>
      <c r="I3442" s="1147"/>
      <c r="J3442" s="1147"/>
      <c r="K3442" s="1147"/>
      <c r="L3442" s="1147"/>
      <c r="M3442" s="1147"/>
      <c r="N3442" s="1147"/>
      <c r="O3442" s="1148"/>
    </row>
    <row r="3443" spans="1:16" ht="21.75" customHeight="1">
      <c r="A3443" s="1138"/>
      <c r="B3443" s="262"/>
      <c r="C3443" s="1149" t="s">
        <v>183</v>
      </c>
      <c r="D3443" s="1150"/>
      <c r="E3443" s="1150"/>
      <c r="F3443" s="1150"/>
      <c r="G3443" s="1151"/>
      <c r="H3443" s="1158" t="s">
        <v>156</v>
      </c>
      <c r="I3443" s="1158"/>
      <c r="J3443" s="1161">
        <f>VLOOKUP($A3440,'Class-9'!$B$9:$K$108,6)</f>
        <v>0</v>
      </c>
      <c r="K3443" s="1162"/>
      <c r="L3443" s="1167" t="s">
        <v>76</v>
      </c>
      <c r="M3443" s="1168"/>
      <c r="N3443" s="1169" t="str">
        <f>Master!$E$14</f>
        <v>08151106901</v>
      </c>
      <c r="O3443" s="1170"/>
    </row>
    <row r="3444" spans="1:16" ht="21.75" customHeight="1">
      <c r="A3444" s="1138"/>
      <c r="B3444" s="37"/>
      <c r="C3444" s="1152"/>
      <c r="D3444" s="1153"/>
      <c r="E3444" s="1153"/>
      <c r="F3444" s="1153"/>
      <c r="G3444" s="1154"/>
      <c r="H3444" s="1159"/>
      <c r="I3444" s="1159"/>
      <c r="J3444" s="1163"/>
      <c r="K3444" s="1164"/>
      <c r="L3444" s="1171" t="s">
        <v>72</v>
      </c>
      <c r="M3444" s="1172"/>
      <c r="N3444" s="1172"/>
      <c r="O3444" s="1173"/>
      <c r="P3444" s="104" t="s">
        <v>191</v>
      </c>
    </row>
    <row r="3445" spans="1:16" ht="21.75" customHeight="1" thickBot="1">
      <c r="A3445" s="1138"/>
      <c r="B3445" s="37"/>
      <c r="C3445" s="1155"/>
      <c r="D3445" s="1156"/>
      <c r="E3445" s="1156"/>
      <c r="F3445" s="1156"/>
      <c r="G3445" s="1157"/>
      <c r="H3445" s="1160"/>
      <c r="I3445" s="1160"/>
      <c r="J3445" s="1165"/>
      <c r="K3445" s="1166"/>
      <c r="L3445" s="1174" t="s">
        <v>57</v>
      </c>
      <c r="M3445" s="1175"/>
      <c r="N3445" s="1176" t="str">
        <f>Master!$E$6</f>
        <v>2021-22</v>
      </c>
      <c r="O3445" s="1177"/>
    </row>
    <row r="3446" spans="1:16" ht="33.75" customHeight="1">
      <c r="A3446" s="1138"/>
      <c r="B3446" s="417" t="s">
        <v>200</v>
      </c>
      <c r="C3446" s="1228" t="s">
        <v>22</v>
      </c>
      <c r="D3446" s="1229"/>
      <c r="E3446" s="1229"/>
      <c r="F3446" s="1230"/>
      <c r="G3446" s="438" t="s">
        <v>181</v>
      </c>
      <c r="H3446" s="1231">
        <f>VLOOKUP($A3440,'Class-9'!$B$9:$FL$108,4,0)</f>
        <v>0</v>
      </c>
      <c r="I3446" s="1231"/>
      <c r="J3446" s="1231"/>
      <c r="K3446" s="1231"/>
      <c r="L3446" s="1231"/>
      <c r="M3446" s="1231"/>
      <c r="N3446" s="1231"/>
      <c r="O3446" s="1232"/>
    </row>
    <row r="3447" spans="1:16" ht="33.75" customHeight="1">
      <c r="A3447" s="1138"/>
      <c r="B3447" s="417" t="s">
        <v>200</v>
      </c>
      <c r="C3447" s="1233" t="s">
        <v>24</v>
      </c>
      <c r="D3447" s="1234"/>
      <c r="E3447" s="1234"/>
      <c r="F3447" s="1235"/>
      <c r="G3447" s="439" t="s">
        <v>181</v>
      </c>
      <c r="H3447" s="1236">
        <f>VLOOKUP($A3440,'Class-9'!$B$9:$FL$108,7,0)</f>
        <v>0</v>
      </c>
      <c r="I3447" s="1236"/>
      <c r="J3447" s="1236"/>
      <c r="K3447" s="1236"/>
      <c r="L3447" s="1236"/>
      <c r="M3447" s="1236"/>
      <c r="N3447" s="1236"/>
      <c r="O3447" s="1237"/>
    </row>
    <row r="3448" spans="1:16" ht="33.75" customHeight="1">
      <c r="A3448" s="1138"/>
      <c r="B3448" s="417" t="s">
        <v>200</v>
      </c>
      <c r="C3448" s="1233" t="s">
        <v>25</v>
      </c>
      <c r="D3448" s="1234"/>
      <c r="E3448" s="1234"/>
      <c r="F3448" s="1235"/>
      <c r="G3448" s="439" t="s">
        <v>181</v>
      </c>
      <c r="H3448" s="1236">
        <f>VLOOKUP($A3440,'Class-9'!$B$9:$FL$108,8,0)</f>
        <v>0</v>
      </c>
      <c r="I3448" s="1236"/>
      <c r="J3448" s="1236"/>
      <c r="K3448" s="1236"/>
      <c r="L3448" s="1236"/>
      <c r="M3448" s="1236"/>
      <c r="N3448" s="1236"/>
      <c r="O3448" s="1237"/>
    </row>
    <row r="3449" spans="1:16" ht="33.75" customHeight="1">
      <c r="A3449" s="1138"/>
      <c r="B3449" s="417" t="s">
        <v>200</v>
      </c>
      <c r="C3449" s="1233" t="s">
        <v>58</v>
      </c>
      <c r="D3449" s="1234"/>
      <c r="E3449" s="1234"/>
      <c r="F3449" s="1235"/>
      <c r="G3449" s="439" t="s">
        <v>181</v>
      </c>
      <c r="H3449" s="1236">
        <f>VLOOKUP($A3440,'Class-9'!$B$9:$FL$108,9,0)</f>
        <v>0</v>
      </c>
      <c r="I3449" s="1236"/>
      <c r="J3449" s="1236"/>
      <c r="K3449" s="1236"/>
      <c r="L3449" s="1236"/>
      <c r="M3449" s="1236"/>
      <c r="N3449" s="1236"/>
      <c r="O3449" s="1237"/>
    </row>
    <row r="3450" spans="1:16" ht="33.75" customHeight="1">
      <c r="A3450" s="1138"/>
      <c r="B3450" s="417" t="s">
        <v>200</v>
      </c>
      <c r="C3450" s="1233" t="s">
        <v>59</v>
      </c>
      <c r="D3450" s="1234"/>
      <c r="E3450" s="1234"/>
      <c r="F3450" s="1235"/>
      <c r="G3450" s="439" t="s">
        <v>181</v>
      </c>
      <c r="H3450" s="1238" t="str">
        <f>CONCATENATE('Class-9'!$G$4,'Class-9'!$J$4)</f>
        <v>9(A)</v>
      </c>
      <c r="I3450" s="1236"/>
      <c r="J3450" s="1236"/>
      <c r="K3450" s="1236"/>
      <c r="L3450" s="1236"/>
      <c r="M3450" s="1236"/>
      <c r="N3450" s="1236"/>
      <c r="O3450" s="1237"/>
    </row>
    <row r="3451" spans="1:16" ht="33.75" customHeight="1" thickBot="1">
      <c r="A3451" s="1138"/>
      <c r="B3451" s="417" t="s">
        <v>200</v>
      </c>
      <c r="C3451" s="1239" t="s">
        <v>27</v>
      </c>
      <c r="D3451" s="1240"/>
      <c r="E3451" s="1240"/>
      <c r="F3451" s="1241"/>
      <c r="G3451" s="440" t="s">
        <v>181</v>
      </c>
      <c r="H3451" s="1242">
        <f>VLOOKUP($A3440,'Class-9'!$B$9:$FL$108,10,0)</f>
        <v>0</v>
      </c>
      <c r="I3451" s="1242"/>
      <c r="J3451" s="1242"/>
      <c r="K3451" s="1242"/>
      <c r="L3451" s="1242"/>
      <c r="M3451" s="1242"/>
      <c r="N3451" s="1242"/>
      <c r="O3451" s="1243"/>
    </row>
    <row r="3452" spans="1:16" ht="33.75" customHeight="1">
      <c r="A3452" s="1138"/>
      <c r="B3452" s="417" t="s">
        <v>200</v>
      </c>
      <c r="C3452" s="1244" t="s">
        <v>60</v>
      </c>
      <c r="D3452" s="1245"/>
      <c r="E3452" s="1248" t="s">
        <v>81</v>
      </c>
      <c r="F3452" s="1248" t="s">
        <v>82</v>
      </c>
      <c r="G3452" s="1250" t="s">
        <v>32</v>
      </c>
      <c r="H3452" s="1252" t="s">
        <v>61</v>
      </c>
      <c r="I3452" s="1252"/>
      <c r="J3452" s="1253"/>
      <c r="K3452" s="1254" t="s">
        <v>97</v>
      </c>
      <c r="L3452" s="1255"/>
      <c r="M3452" s="1256"/>
      <c r="N3452" s="1248" t="s">
        <v>88</v>
      </c>
      <c r="O3452" s="1218" t="s">
        <v>118</v>
      </c>
    </row>
    <row r="3453" spans="1:16" ht="33.75" customHeight="1">
      <c r="A3453" s="1138"/>
      <c r="B3453" s="417" t="s">
        <v>200</v>
      </c>
      <c r="C3453" s="1246"/>
      <c r="D3453" s="1247"/>
      <c r="E3453" s="1249"/>
      <c r="F3453" s="1249"/>
      <c r="G3453" s="1251"/>
      <c r="H3453" s="468" t="s">
        <v>31</v>
      </c>
      <c r="I3453" s="470" t="s">
        <v>194</v>
      </c>
      <c r="J3453" s="469" t="s">
        <v>32</v>
      </c>
      <c r="K3453" s="468" t="s">
        <v>31</v>
      </c>
      <c r="L3453" s="470" t="s">
        <v>194</v>
      </c>
      <c r="M3453" s="469" t="s">
        <v>32</v>
      </c>
      <c r="N3453" s="1249"/>
      <c r="O3453" s="1219"/>
    </row>
    <row r="3454" spans="1:16" ht="48" customHeight="1" thickBot="1">
      <c r="A3454" s="1138"/>
      <c r="B3454" s="417" t="s">
        <v>200</v>
      </c>
      <c r="C3454" s="1102" t="s">
        <v>62</v>
      </c>
      <c r="D3454" s="1103"/>
      <c r="E3454" s="441">
        <f>'Class-9'!$L$7</f>
        <v>10</v>
      </c>
      <c r="F3454" s="441">
        <f>'Class-9'!$M$7</f>
        <v>10</v>
      </c>
      <c r="G3454" s="442">
        <f>SUM(E3454:F3454)</f>
        <v>20</v>
      </c>
      <c r="H3454" s="441">
        <f>'Class-9'!$O$7</f>
        <v>24</v>
      </c>
      <c r="I3454" s="441">
        <f>'Class-9'!$P$7</f>
        <v>6</v>
      </c>
      <c r="J3454" s="442">
        <f>SUM(H3454:I3454)</f>
        <v>30</v>
      </c>
      <c r="K3454" s="441">
        <f>'Class-9'!$R$7</f>
        <v>40</v>
      </c>
      <c r="L3454" s="441">
        <f>'Class-9'!$S$7</f>
        <v>10</v>
      </c>
      <c r="M3454" s="442">
        <f>SUM(K3454:L3454)</f>
        <v>50</v>
      </c>
      <c r="N3454" s="441">
        <f>SUM(G3454,J3454,M3454)</f>
        <v>100</v>
      </c>
      <c r="O3454" s="1220"/>
    </row>
    <row r="3455" spans="1:16" ht="48" customHeight="1">
      <c r="A3455" s="1138"/>
      <c r="B3455" s="417" t="s">
        <v>200</v>
      </c>
      <c r="C3455" s="1104" t="str">
        <f>'Class-9'!$L$3</f>
        <v>HINDI</v>
      </c>
      <c r="D3455" s="1105"/>
      <c r="E3455" s="443">
        <f>IF($J3443="TC",0,IF($J3443="Nso",0,VLOOKUP($A3440,'Class-9'!$B$9:$FL$108,11,0)))</f>
        <v>0</v>
      </c>
      <c r="F3455" s="443">
        <f>IF($J3443="TC",0,IF($J3443="Nso",0,VLOOKUP($A3440,'Class-9'!$B$9:$FL$108,12,0)))</f>
        <v>0</v>
      </c>
      <c r="G3455" s="444">
        <f t="shared" ref="G3455:G3462" si="344">SUM(E3455:F3455)</f>
        <v>0</v>
      </c>
      <c r="H3455" s="443">
        <f>IF($J3443="TC",0,IF($J3443="Nso",0,VLOOKUP($A3440,'Class-9'!$B$9:$FL$108,14,0)))</f>
        <v>0</v>
      </c>
      <c r="I3455" s="443">
        <f>IF($J3443="TC",0,IF($J3443="Nso",0,VLOOKUP($A3440,'Class-9'!$B$9:$FL$108,15,0)))</f>
        <v>0</v>
      </c>
      <c r="J3455" s="444">
        <f t="shared" ref="J3455:J3462" si="345">SUM(H3455:I3455)</f>
        <v>0</v>
      </c>
      <c r="K3455" s="443">
        <f>IF($J3443="TC",0,IF($J3443="Nso",0,VLOOKUP($A3440,'Class-9'!$B$9:$FL$108,17,0)))</f>
        <v>0</v>
      </c>
      <c r="L3455" s="443">
        <f>IF($J3443="Nso",0,VLOOKUP($A3440,'Class-9'!$B$9:$FL$108,18,0))</f>
        <v>0</v>
      </c>
      <c r="M3455" s="444">
        <f t="shared" ref="M3455:M3462" si="346">SUM(K3455:L3455)</f>
        <v>0</v>
      </c>
      <c r="N3455" s="443">
        <f t="shared" ref="N3455:N3462" si="347">SUM(G3455,J3455,M3455)</f>
        <v>0</v>
      </c>
      <c r="O3455" s="457" t="str">
        <f>IF($J3443="TC",0,IF($J3443="Nso",0,VLOOKUP($A3440,'Class-9'!$B$9:$FL$108,24,0)))</f>
        <v/>
      </c>
    </row>
    <row r="3456" spans="1:16" ht="48" customHeight="1" thickBot="1">
      <c r="A3456" s="1138"/>
      <c r="B3456" s="417" t="s">
        <v>200</v>
      </c>
      <c r="C3456" s="1106" t="str">
        <f>'Class-9'!$Z$3</f>
        <v>ENGLISH</v>
      </c>
      <c r="D3456" s="1107"/>
      <c r="E3456" s="445">
        <f>IF($J3443="TC",0,IF($J3443="Nso",0,VLOOKUP($A3440,'Class-9'!$B$9:$FL$108,25,0)))</f>
        <v>0</v>
      </c>
      <c r="F3456" s="445">
        <f>IF($J3443="TC",0,IF($J3443="Nso",0,VLOOKUP($A3440,'Class-9'!$B$9:$FL$108,26,0)))</f>
        <v>0</v>
      </c>
      <c r="G3456" s="446">
        <f t="shared" si="344"/>
        <v>0</v>
      </c>
      <c r="H3456" s="447">
        <f>IF($J3443="TC",0,IF($J3443="Nso",0,VLOOKUP($A3440,'Class-9'!$B$9:$FL$108,28,0)))</f>
        <v>0</v>
      </c>
      <c r="I3456" s="445">
        <f>IF($J3443="TC",0,IF($J3443="Nso",0,VLOOKUP($A3440,'Class-9'!$B$9:$FL$108,29,0)))</f>
        <v>0</v>
      </c>
      <c r="J3456" s="446">
        <f t="shared" si="345"/>
        <v>0</v>
      </c>
      <c r="K3456" s="445">
        <f>IF($J3443="TC",0,IF($J3443="Nso",0,VLOOKUP($A3440,'Class-9'!$B$9:$FL$108,31,0)))</f>
        <v>0</v>
      </c>
      <c r="L3456" s="445">
        <f>IF($J3443="Nso",0,VLOOKUP($A3440,'Class-9'!$B$9:$FL$108,32,0))</f>
        <v>0</v>
      </c>
      <c r="M3456" s="446">
        <f t="shared" si="346"/>
        <v>0</v>
      </c>
      <c r="N3456" s="445">
        <f t="shared" si="347"/>
        <v>0</v>
      </c>
      <c r="O3456" s="458" t="str">
        <f>IF($J3443="TC",0,IF($J3443="Nso",0,VLOOKUP($A3440,'Class-9'!$B$9:$FL$108,38,0)))</f>
        <v/>
      </c>
    </row>
    <row r="3457" spans="1:15" ht="48" customHeight="1" thickBot="1">
      <c r="A3457" s="1138"/>
      <c r="B3457" s="417" t="s">
        <v>200</v>
      </c>
      <c r="C3457" s="1108" t="s">
        <v>62</v>
      </c>
      <c r="D3457" s="1109"/>
      <c r="E3457" s="448">
        <f>'Class-9'!$AN$7</f>
        <v>20</v>
      </c>
      <c r="F3457" s="448">
        <f>'Class-9'!$AO$7</f>
        <v>20</v>
      </c>
      <c r="G3457" s="449">
        <f t="shared" si="344"/>
        <v>40</v>
      </c>
      <c r="H3457" s="448">
        <f>'Class-9'!$AQ$7</f>
        <v>48</v>
      </c>
      <c r="I3457" s="448">
        <f>'Class-9'!$AR$7</f>
        <v>12</v>
      </c>
      <c r="J3457" s="449">
        <f t="shared" si="345"/>
        <v>60</v>
      </c>
      <c r="K3457" s="448">
        <f>'Class-9'!$AT$7</f>
        <v>80</v>
      </c>
      <c r="L3457" s="448">
        <f>'Class-9'!$AU$7</f>
        <v>20</v>
      </c>
      <c r="M3457" s="449">
        <f t="shared" si="346"/>
        <v>100</v>
      </c>
      <c r="N3457" s="448">
        <f t="shared" si="347"/>
        <v>200</v>
      </c>
      <c r="O3457" s="427" t="s">
        <v>201</v>
      </c>
    </row>
    <row r="3458" spans="1:15" ht="48" customHeight="1">
      <c r="A3458" s="1138"/>
      <c r="B3458" s="417" t="s">
        <v>200</v>
      </c>
      <c r="C3458" s="1110" t="str">
        <f>'Class-9'!$AN$3</f>
        <v>SANSKRIT-I</v>
      </c>
      <c r="D3458" s="1111"/>
      <c r="E3458" s="443">
        <f>IF($J3443="TC",0,IF($J3443="Nso",0,VLOOKUP($A3440,'Class-9'!$B$9:$FL$108,39,0)))</f>
        <v>0</v>
      </c>
      <c r="F3458" s="443">
        <f>IF($J3443="TC",0,IF($J3443="TC",0,IF($J3443="Nso",0,VLOOKUP($A3440,'Class-9'!$B$9:$FL$108,40,0))))</f>
        <v>0</v>
      </c>
      <c r="G3458" s="450">
        <f t="shared" si="344"/>
        <v>0</v>
      </c>
      <c r="H3458" s="451">
        <f>IF($J3443="TC",0,IF($J3443="Nso",0,VLOOKUP($A3440,'Class-9'!$B$9:$FL$108,42,0)))</f>
        <v>0</v>
      </c>
      <c r="I3458" s="443">
        <f>IF($J3443="TC",0,IF($J3443="Nso",0,VLOOKUP($A3440,'Class-9'!$B$9:$FL$108,43,0)))</f>
        <v>0</v>
      </c>
      <c r="J3458" s="450">
        <f t="shared" si="345"/>
        <v>0</v>
      </c>
      <c r="K3458" s="443">
        <f>IF($J3443="TC",0,IF($J3443="Nso",0,VLOOKUP($A3440,'Class-9'!$B$9:$FL$108,45,0)))</f>
        <v>0</v>
      </c>
      <c r="L3458" s="443">
        <f>IF($J3443="Nso",0,VLOOKUP($A3440,'Class-9'!$B$9:$FL$108,46,0))</f>
        <v>0</v>
      </c>
      <c r="M3458" s="450">
        <f t="shared" si="346"/>
        <v>0</v>
      </c>
      <c r="N3458" s="443">
        <f t="shared" si="347"/>
        <v>0</v>
      </c>
      <c r="O3458" s="457" t="str">
        <f>IF($J3443="TC",0,IF($J3443="Nso",0,VLOOKUP($A3440,'Class-9'!$B$9:$FL$108,52,0)))</f>
        <v/>
      </c>
    </row>
    <row r="3459" spans="1:15" ht="48" customHeight="1">
      <c r="A3459" s="1138"/>
      <c r="B3459" s="417" t="s">
        <v>200</v>
      </c>
      <c r="C3459" s="1112" t="str">
        <f>'Class-9'!$BB$3</f>
        <v>SANSKRIT-II</v>
      </c>
      <c r="D3459" s="1113"/>
      <c r="E3459" s="443">
        <f>IF($J3443="TC",0,IF($J3443="Nso",0,VLOOKUP($A3440,'Class-9'!$B$9:$FL$108,53,0)))</f>
        <v>0</v>
      </c>
      <c r="F3459" s="443">
        <f>IF($J3443="TC",0,IF($J3443="Nso",0,VLOOKUP($A3440,'Class-9'!$B$9:$FL$108,54,0)))</f>
        <v>0</v>
      </c>
      <c r="G3459" s="452">
        <f t="shared" si="344"/>
        <v>0</v>
      </c>
      <c r="H3459" s="453">
        <f>IF($J3443="TC",0,IF($J3443="Nso",0,VLOOKUP($A3440,'Class-9'!$B$9:$FL$108,56,0)))</f>
        <v>0</v>
      </c>
      <c r="I3459" s="443">
        <f>IF($J3443="TC",0,IF($J3443="Nso",0,VLOOKUP($A3440,'Class-9'!$B$9:$FL$108,57,0)))</f>
        <v>0</v>
      </c>
      <c r="J3459" s="452">
        <f t="shared" si="345"/>
        <v>0</v>
      </c>
      <c r="K3459" s="443">
        <f>IF($J3443="TC",0,IF($J3443="Nso",0,VLOOKUP($A3440,'Class-9'!$B$9:$FL$108,59,0)))</f>
        <v>0</v>
      </c>
      <c r="L3459" s="443">
        <f>IF($J3443="Nso",0,VLOOKUP($A3440,'Class-9'!$B$9:$FL$108,60,0))</f>
        <v>0</v>
      </c>
      <c r="M3459" s="452">
        <f t="shared" si="346"/>
        <v>0</v>
      </c>
      <c r="N3459" s="443">
        <f t="shared" si="347"/>
        <v>0</v>
      </c>
      <c r="O3459" s="457" t="str">
        <f>IF($J3443="TC",0,IF($J3443="Nso",0,VLOOKUP($A3440,'Class-9'!$B$9:$FL$108,66,0)))</f>
        <v/>
      </c>
    </row>
    <row r="3460" spans="1:15" ht="48" customHeight="1">
      <c r="A3460" s="1138"/>
      <c r="B3460" s="417" t="s">
        <v>200</v>
      </c>
      <c r="C3460" s="1112" t="str">
        <f>'Class-9'!$BP$3</f>
        <v>MATHEMATICS</v>
      </c>
      <c r="D3460" s="1113"/>
      <c r="E3460" s="443">
        <f>IF($J3443="TC",0,IF($J3443="Nso",0,VLOOKUP($A3440,'Class-9'!$B$9:$FL$108,67,0)))</f>
        <v>0</v>
      </c>
      <c r="F3460" s="443">
        <f>IF($J3443="TC",0,IF($J3443="Nso",0,VLOOKUP($A3440,'Class-9'!$B$9:$FL$108,68,0)))</f>
        <v>0</v>
      </c>
      <c r="G3460" s="452">
        <f t="shared" si="344"/>
        <v>0</v>
      </c>
      <c r="H3460" s="453">
        <f>IF($J3443="TC",0,IF($J3443="Nso",0,VLOOKUP($A3440,'Class-9'!$B$9:$FL$108,70,0)))</f>
        <v>0</v>
      </c>
      <c r="I3460" s="443">
        <f>IF($J3443="TC",0,IF($J3443="Nso",0,VLOOKUP($A3440,'Class-9'!$B$9:$FL$108,71,0)))</f>
        <v>0</v>
      </c>
      <c r="J3460" s="452">
        <f t="shared" si="345"/>
        <v>0</v>
      </c>
      <c r="K3460" s="443">
        <f>IF($J3443="TC",0,IF($J3443="Nso",0,VLOOKUP($A3440,'Class-9'!$B$9:$FL$108,73,0)))</f>
        <v>0</v>
      </c>
      <c r="L3460" s="443">
        <f>IF($J3443="Nso",0,VLOOKUP($A3440,'Class-9'!$B$9:$FL$108,74,0))</f>
        <v>0</v>
      </c>
      <c r="M3460" s="452">
        <f t="shared" si="346"/>
        <v>0</v>
      </c>
      <c r="N3460" s="443">
        <f t="shared" si="347"/>
        <v>0</v>
      </c>
      <c r="O3460" s="457" t="str">
        <f>IF($J3443="TC",0,IF($J3443="Nso",0,VLOOKUP($A3440,'Class-9'!$B$9:$FL$108,80,0)))</f>
        <v/>
      </c>
    </row>
    <row r="3461" spans="1:15" ht="48" customHeight="1">
      <c r="A3461" s="1138"/>
      <c r="B3461" s="417" t="s">
        <v>200</v>
      </c>
      <c r="C3461" s="1114" t="str">
        <f>'Class-9'!$CD$3</f>
        <v>SCIENCE</v>
      </c>
      <c r="D3461" s="1115"/>
      <c r="E3461" s="454">
        <f>IF($J3443="TC",0,IF($J3443="Nso",0,VLOOKUP($A3440,'Class-9'!$B$9:$FL$108,81,0)))</f>
        <v>0</v>
      </c>
      <c r="F3461" s="454">
        <f>IF($J3443="TC",0,IF($J3443="Nso",0,VLOOKUP($A3440,'Class-9'!$B$9:$FL$108,82,0)))</f>
        <v>0</v>
      </c>
      <c r="G3461" s="455">
        <f t="shared" si="344"/>
        <v>0</v>
      </c>
      <c r="H3461" s="456">
        <f>IF($J3443="TC",0,IF($J3443="Nso",0,VLOOKUP($A3440,'Class-9'!$B$9:$FL$108,84,0)))</f>
        <v>0</v>
      </c>
      <c r="I3461" s="454">
        <f>IF($J3443="TC",0,IF($J3443="Nso",0,VLOOKUP($A3440,'Class-9'!$B$9:$FL$108,85,0)))</f>
        <v>0</v>
      </c>
      <c r="J3461" s="455">
        <f t="shared" si="345"/>
        <v>0</v>
      </c>
      <c r="K3461" s="454">
        <f>IF($J3443="TC",0,IF($J3443="Nso",0,VLOOKUP($A3440,'Class-9'!$B$9:$FL$108,87,0)))</f>
        <v>0</v>
      </c>
      <c r="L3461" s="454">
        <f>IF($J3443="Nso",0,VLOOKUP($A3440,'Class-9'!$B$9:$FL$108,88,0))</f>
        <v>0</v>
      </c>
      <c r="M3461" s="455">
        <f t="shared" si="346"/>
        <v>0</v>
      </c>
      <c r="N3461" s="454">
        <f t="shared" si="347"/>
        <v>0</v>
      </c>
      <c r="O3461" s="459" t="str">
        <f>IF($J3443="TC",0,IF($J3443="Nso",0,VLOOKUP($A3440,'Class-9'!$B$9:$FL$108,94,0)))</f>
        <v/>
      </c>
    </row>
    <row r="3462" spans="1:15" ht="48" customHeight="1" thickBot="1">
      <c r="A3462" s="1138"/>
      <c r="B3462" s="417" t="s">
        <v>200</v>
      </c>
      <c r="C3462" s="1114" t="str">
        <f>'Class-9'!$CR$3</f>
        <v>SOCIAL SCIENCE</v>
      </c>
      <c r="D3462" s="1115"/>
      <c r="E3462" s="454">
        <f>IF($J3444="TC",0,IF($J3443="Nso",0,VLOOKUP($A3440,'Class-9'!$B$9:$FL$108,95,0)))</f>
        <v>0</v>
      </c>
      <c r="F3462" s="454">
        <f>IF($J3444="TC",0,IF($J3443="Nso",0,VLOOKUP($A3440,'Class-9'!$B$9:$FL$108,96,0)))</f>
        <v>0</v>
      </c>
      <c r="G3462" s="455">
        <f t="shared" si="344"/>
        <v>0</v>
      </c>
      <c r="H3462" s="456">
        <f>IF($J3444="TC",0,IF($J3443="Nso",0,VLOOKUP($A3440,'Class-9'!$B$9:$FL$108,98,0)))</f>
        <v>0</v>
      </c>
      <c r="I3462" s="454">
        <f>IF($J3444="TC",0,IF($J3443="Nso",0,VLOOKUP($A3440,'Class-9'!$B$9:$FL$108,99,0)))</f>
        <v>0</v>
      </c>
      <c r="J3462" s="455">
        <f t="shared" si="345"/>
        <v>0</v>
      </c>
      <c r="K3462" s="454">
        <f>IF($J3444="TC",0,IF($J3443="Nso",0,VLOOKUP($A3440,'Class-9'!$B$9:$FL$108,101,0)))</f>
        <v>0</v>
      </c>
      <c r="L3462" s="454">
        <f>IF($J3444="Nso",0,VLOOKUP($A3440,'Class-9'!$B$9:$FL$108,102,0))</f>
        <v>0</v>
      </c>
      <c r="M3462" s="455">
        <f t="shared" si="346"/>
        <v>0</v>
      </c>
      <c r="N3462" s="454">
        <f t="shared" si="347"/>
        <v>0</v>
      </c>
      <c r="O3462" s="459" t="str">
        <f>IF($J3444="TC",0,IF($J3443="Nso",0,VLOOKUP($A3440,'Class-9'!$B$9:$FL$108,108,0)))</f>
        <v/>
      </c>
    </row>
    <row r="3463" spans="1:15" ht="33.75" customHeight="1">
      <c r="A3463" s="1138"/>
      <c r="B3463" s="417" t="s">
        <v>200</v>
      </c>
      <c r="C3463" s="1116" t="s">
        <v>89</v>
      </c>
      <c r="D3463" s="1117"/>
      <c r="E3463" s="1118"/>
      <c r="F3463" s="1122" t="s">
        <v>90</v>
      </c>
      <c r="G3463" s="1123"/>
      <c r="H3463" s="1124" t="s">
        <v>91</v>
      </c>
      <c r="I3463" s="1125"/>
      <c r="J3463" s="1126" t="s">
        <v>47</v>
      </c>
      <c r="K3463" s="1127"/>
      <c r="L3463" s="415" t="s">
        <v>111</v>
      </c>
      <c r="M3463" s="1221" t="s">
        <v>45</v>
      </c>
      <c r="N3463" s="1222"/>
      <c r="O3463" s="416" t="s">
        <v>49</v>
      </c>
    </row>
    <row r="3464" spans="1:15" ht="33.75" customHeight="1" thickBot="1">
      <c r="A3464" s="1138"/>
      <c r="B3464" s="417" t="s">
        <v>200</v>
      </c>
      <c r="C3464" s="1119"/>
      <c r="D3464" s="1120"/>
      <c r="E3464" s="1121"/>
      <c r="F3464" s="1130">
        <f>IF($J3443="TC",0,IF($J3443="Nso",0,VLOOKUP($A3440,'Class-9'!$B$9:$FL$108,160,0)))</f>
        <v>0</v>
      </c>
      <c r="G3464" s="1131"/>
      <c r="H3464" s="1130">
        <f>IF($J3443="TC",0,IF($J3443="Nso",0,VLOOKUP($A3440,'Class-9'!$B$9:$FL$108,161,0)))</f>
        <v>0</v>
      </c>
      <c r="I3464" s="1131"/>
      <c r="J3464" s="1132">
        <f>IF($J3443="TC",0,IF($J3443="Nso",0,VLOOKUP($A3440,'Class-9'!$B$9:$FL$108,162,0)))</f>
        <v>0</v>
      </c>
      <c r="K3464" s="1133"/>
      <c r="L3464" s="259" t="str">
        <f>IF($J3443="TC",0,IF($J3443="Nso",0,VLOOKUP($A3440,'Class-9'!$B$9:$FL$108,163,0)))</f>
        <v/>
      </c>
      <c r="M3464" s="1223" t="str">
        <f>IF($J3443="TC","TC",IF($J3443="Nso","NSO",VLOOKUP($A3440,'Class-9'!$B$9:$FL$108,164,0)))</f>
        <v/>
      </c>
      <c r="N3464" s="1224"/>
      <c r="O3464" s="462" t="str">
        <f>IF($J3443="Nso",0,VLOOKUP($A3440,'Class-9'!$B$9:$FL$108,166,0))</f>
        <v/>
      </c>
    </row>
    <row r="3465" spans="1:15" ht="33.75" customHeight="1">
      <c r="A3465" s="1138"/>
      <c r="B3465" s="417" t="s">
        <v>200</v>
      </c>
      <c r="C3465" s="1061" t="s">
        <v>64</v>
      </c>
      <c r="D3465" s="1062"/>
      <c r="E3465" s="1062"/>
      <c r="F3465" s="1062"/>
      <c r="G3465" s="1062"/>
      <c r="H3465" s="1063"/>
      <c r="I3465" s="1064" t="s">
        <v>65</v>
      </c>
      <c r="J3465" s="1065"/>
      <c r="K3465" s="1065"/>
      <c r="L3465" s="460">
        <f>VLOOKUP($A3440,'Class-9'!$B$9:$FL$108,157,0)</f>
        <v>0</v>
      </c>
      <c r="M3465" s="1066" t="s">
        <v>121</v>
      </c>
      <c r="N3465" s="1067"/>
      <c r="O3465" s="1068"/>
    </row>
    <row r="3466" spans="1:15" ht="33.75" customHeight="1" thickBot="1">
      <c r="A3466" s="1138"/>
      <c r="B3466" s="417" t="s">
        <v>200</v>
      </c>
      <c r="C3466" s="1069" t="s">
        <v>60</v>
      </c>
      <c r="D3466" s="1070"/>
      <c r="E3466" s="1070"/>
      <c r="F3466" s="1071" t="s">
        <v>192</v>
      </c>
      <c r="G3466" s="1071"/>
      <c r="H3466" s="260" t="s">
        <v>53</v>
      </c>
      <c r="I3466" s="1072" t="s">
        <v>66</v>
      </c>
      <c r="J3466" s="1073"/>
      <c r="K3466" s="1073"/>
      <c r="L3466" s="461">
        <f>VLOOKUP($A3440,'Class-9'!$B$9:$FL$108,158,0)</f>
        <v>0</v>
      </c>
      <c r="M3466" s="1074" t="str">
        <f>IF($J3443="TC",0,IF($J3443="Nso",0,VLOOKUP($A3440,'Class-9'!$B$9:$FL$108,159,0)))</f>
        <v/>
      </c>
      <c r="N3466" s="1075"/>
      <c r="O3466" s="1076"/>
    </row>
    <row r="3467" spans="1:15" ht="33.75" customHeight="1">
      <c r="A3467" s="1138"/>
      <c r="B3467" s="417" t="s">
        <v>200</v>
      </c>
      <c r="C3467" s="1069"/>
      <c r="D3467" s="1070"/>
      <c r="E3467" s="1070"/>
      <c r="F3467" s="1071"/>
      <c r="G3467" s="1071"/>
      <c r="H3467" s="261" t="s">
        <v>119</v>
      </c>
      <c r="I3467" s="1077" t="s">
        <v>67</v>
      </c>
      <c r="J3467" s="1078"/>
      <c r="K3467" s="1078"/>
      <c r="L3467" s="1079">
        <f>IF($J3443="TC","Transferred",IF($J3443="Nso","NameSeparated",VLOOKUP($A3440,'Class-9'!$B$9:$FL$108,167,0)))</f>
        <v>0</v>
      </c>
      <c r="M3467" s="1079"/>
      <c r="N3467" s="1079"/>
      <c r="O3467" s="1080"/>
    </row>
    <row r="3468" spans="1:15" ht="33.75" customHeight="1">
      <c r="A3468" s="1138"/>
      <c r="B3468" s="417" t="s">
        <v>200</v>
      </c>
      <c r="C3468" s="1081" t="str">
        <f>'Class-9'!$DF$3</f>
        <v>Foundation Of Information Tech.</v>
      </c>
      <c r="D3468" s="1082"/>
      <c r="E3468" s="1083"/>
      <c r="F3468" s="1217" t="str">
        <f>IF($J3443="TC",0,IF($J3443="Nso",0,VLOOKUP($A3440,'Class-9'!$B$9:$GP$108,185,0)))</f>
        <v>0/200</v>
      </c>
      <c r="G3468" s="1217"/>
      <c r="H3468" s="463" t="str">
        <f>IF($J3443="TC",0,IF($J3443="Nso",0,VLOOKUP($A3440,'Class-9'!$B$9:$GP$108,120,0)))</f>
        <v/>
      </c>
      <c r="I3468" s="1085" t="s">
        <v>79</v>
      </c>
      <c r="J3468" s="1086"/>
      <c r="K3468" s="1086"/>
      <c r="L3468" s="1087">
        <f>'Class-9'!$T$2</f>
        <v>44676</v>
      </c>
      <c r="M3468" s="1088"/>
      <c r="N3468" s="1088"/>
      <c r="O3468" s="1089"/>
    </row>
    <row r="3469" spans="1:15" ht="33.75" customHeight="1">
      <c r="A3469" s="1138"/>
      <c r="B3469" s="417" t="s">
        <v>200</v>
      </c>
      <c r="C3469" s="1090" t="str">
        <f>'Class-9'!$DR$3</f>
        <v>Health &amp; Phy. Edu.</v>
      </c>
      <c r="D3469" s="1084"/>
      <c r="E3469" s="1084"/>
      <c r="F3469" s="1207" t="str">
        <f>IF($J3443="TC",0,IF($J3443="Nso",0,VLOOKUP($A3440,'Class-9'!$B$9:$GP$108,189,0)))</f>
        <v>0/200</v>
      </c>
      <c r="G3469" s="1208"/>
      <c r="H3469" s="463" t="str">
        <f>IF($J3443="TC",0,IF($J3443="Nso",0,VLOOKUP($A3440,'Class-9'!$B$9:$GP$108,132,0)))</f>
        <v/>
      </c>
      <c r="I3469" s="1091"/>
      <c r="J3469" s="1092"/>
      <c r="K3469" s="1092"/>
      <c r="L3469" s="1092"/>
      <c r="M3469" s="1092"/>
      <c r="N3469" s="1092"/>
      <c r="O3469" s="1093"/>
    </row>
    <row r="3470" spans="1:15" ht="33.75" customHeight="1">
      <c r="A3470" s="1138"/>
      <c r="B3470" s="417" t="s">
        <v>200</v>
      </c>
      <c r="C3470" s="1028" t="str">
        <f>'Class-9'!$ED$3</f>
        <v>S.U.P.W.</v>
      </c>
      <c r="D3470" s="1029"/>
      <c r="E3470" s="1029"/>
      <c r="F3470" s="1207" t="str">
        <f>IF($J3443="TC",0,IF($J3443="Nso",0,VLOOKUP($A3440,'Class-9'!$B$9:$GP$108,193,0)))</f>
        <v>0/100</v>
      </c>
      <c r="G3470" s="1208"/>
      <c r="H3470" s="463" t="str">
        <f>IF($J3443="TC",0,IF($J3443="Nso",0,VLOOKUP($A3440,'Class-9'!$B$9:$GP$108,138,0)))</f>
        <v/>
      </c>
      <c r="I3470" s="1094"/>
      <c r="J3470" s="1095"/>
      <c r="K3470" s="1095"/>
      <c r="L3470" s="1095"/>
      <c r="M3470" s="1095"/>
      <c r="N3470" s="1095"/>
      <c r="O3470" s="1096"/>
    </row>
    <row r="3471" spans="1:15" ht="33.75" customHeight="1">
      <c r="A3471" s="1138"/>
      <c r="B3471" s="417" t="s">
        <v>200</v>
      </c>
      <c r="C3471" s="1028" t="str">
        <f>'Class-9'!$EJ$3</f>
        <v>ART EDUCATION</v>
      </c>
      <c r="D3471" s="1029"/>
      <c r="E3471" s="1029"/>
      <c r="F3471" s="1207" t="str">
        <f>IF($J3442="TC",0,IF($J3442="Nso",0,VLOOKUP($A3440,'Class-9'!$B$9:$GP$108,197,0)))</f>
        <v>0/100</v>
      </c>
      <c r="G3471" s="1208"/>
      <c r="H3471" s="463" t="str">
        <f>IF($J3442="TC",0,IF($J3442="Nso",0,VLOOKUP($A3440,'Class-9'!$B$9:$GP$108,144,0)))</f>
        <v/>
      </c>
      <c r="I3471" s="1032" t="s">
        <v>92</v>
      </c>
      <c r="J3471" s="1033"/>
      <c r="K3471" s="1033"/>
      <c r="L3471" s="1033"/>
      <c r="M3471" s="1033"/>
      <c r="N3471" s="1033"/>
      <c r="O3471" s="1034"/>
    </row>
    <row r="3472" spans="1:15" ht="33.75" customHeight="1" thickBot="1">
      <c r="A3472" s="1138"/>
      <c r="B3472" s="417" t="s">
        <v>200</v>
      </c>
      <c r="C3472" s="1035" t="str">
        <f>'Class-9'!$EP$3</f>
        <v>H &amp; C RAJ</v>
      </c>
      <c r="D3472" s="1036"/>
      <c r="E3472" s="1036"/>
      <c r="F3472" s="1209" t="str">
        <f>IF($J3443="TC",0,IF($J3443="Nso",0,VLOOKUP($A3440,'Class-9'!$B$9:$GU$108,201,0)))</f>
        <v>0/200</v>
      </c>
      <c r="G3472" s="1210"/>
      <c r="H3472" s="464" t="str">
        <f>IF($J3443="TC",0,IF($J3443="Nso",0,VLOOKUP($A3440,'Class-9'!$B$9:$GU$108,156,0)))</f>
        <v/>
      </c>
      <c r="I3472" s="1032" t="s">
        <v>73</v>
      </c>
      <c r="J3472" s="1033"/>
      <c r="K3472" s="1033"/>
      <c r="L3472" s="1033"/>
      <c r="M3472" s="1033"/>
      <c r="N3472" s="1033"/>
      <c r="O3472" s="1034"/>
    </row>
    <row r="3473" spans="1:16" ht="33.75" customHeight="1">
      <c r="A3473" s="1138"/>
      <c r="B3473" s="417" t="s">
        <v>200</v>
      </c>
      <c r="C3473" s="1046" t="s">
        <v>204</v>
      </c>
      <c r="D3473" s="1047"/>
      <c r="E3473" s="1048"/>
      <c r="F3473" s="1211" t="s">
        <v>205</v>
      </c>
      <c r="G3473" s="1212"/>
      <c r="H3473" s="465" t="s">
        <v>34</v>
      </c>
      <c r="I3473" s="1039" t="s">
        <v>74</v>
      </c>
      <c r="J3473" s="1033"/>
      <c r="K3473" s="1033"/>
      <c r="L3473" s="1033"/>
      <c r="M3473" s="1033"/>
      <c r="N3473" s="1033"/>
      <c r="O3473" s="1034"/>
    </row>
    <row r="3474" spans="1:16" ht="33.75" customHeight="1">
      <c r="A3474" s="1138"/>
      <c r="B3474" s="417" t="s">
        <v>200</v>
      </c>
      <c r="C3474" s="1049"/>
      <c r="D3474" s="1050"/>
      <c r="E3474" s="1051"/>
      <c r="F3474" s="1213" t="s">
        <v>206</v>
      </c>
      <c r="G3474" s="1214"/>
      <c r="H3474" s="466" t="s">
        <v>203</v>
      </c>
      <c r="I3474" s="1040" t="s">
        <v>75</v>
      </c>
      <c r="J3474" s="1041"/>
      <c r="K3474" s="1041"/>
      <c r="L3474" s="1041"/>
      <c r="M3474" s="1041"/>
      <c r="N3474" s="1041"/>
      <c r="O3474" s="1042"/>
    </row>
    <row r="3475" spans="1:16" ht="33.75" customHeight="1">
      <c r="A3475" s="1138"/>
      <c r="B3475" s="417" t="s">
        <v>200</v>
      </c>
      <c r="C3475" s="1049"/>
      <c r="D3475" s="1050"/>
      <c r="E3475" s="1051"/>
      <c r="F3475" s="1213" t="s">
        <v>210</v>
      </c>
      <c r="G3475" s="1214"/>
      <c r="H3475" s="466" t="s">
        <v>68</v>
      </c>
      <c r="I3475" s="1043"/>
      <c r="J3475" s="1044"/>
      <c r="K3475" s="1044"/>
      <c r="L3475" s="1044"/>
      <c r="M3475" s="1044"/>
      <c r="N3475" s="1044"/>
      <c r="O3475" s="1045"/>
    </row>
    <row r="3476" spans="1:16" ht="33.75" customHeight="1">
      <c r="A3476" s="1138"/>
      <c r="B3476" s="417" t="s">
        <v>200</v>
      </c>
      <c r="C3476" s="1049"/>
      <c r="D3476" s="1050"/>
      <c r="E3476" s="1051"/>
      <c r="F3476" s="1213" t="s">
        <v>211</v>
      </c>
      <c r="G3476" s="1214"/>
      <c r="H3476" s="466" t="s">
        <v>69</v>
      </c>
      <c r="I3476" s="1043"/>
      <c r="J3476" s="1044"/>
      <c r="K3476" s="1044"/>
      <c r="L3476" s="1044"/>
      <c r="M3476" s="1044"/>
      <c r="N3476" s="1044"/>
      <c r="O3476" s="1045"/>
    </row>
    <row r="3477" spans="1:16" ht="33.75" customHeight="1">
      <c r="A3477" s="1138"/>
      <c r="B3477" s="417" t="s">
        <v>200</v>
      </c>
      <c r="C3477" s="1049"/>
      <c r="D3477" s="1050"/>
      <c r="E3477" s="1051"/>
      <c r="F3477" s="1213" t="s">
        <v>120</v>
      </c>
      <c r="G3477" s="1214"/>
      <c r="H3477" s="466" t="s">
        <v>71</v>
      </c>
      <c r="I3477" s="1022" t="s">
        <v>93</v>
      </c>
      <c r="J3477" s="1023"/>
      <c r="K3477" s="1023"/>
      <c r="L3477" s="1023"/>
      <c r="M3477" s="1023"/>
      <c r="N3477" s="1023"/>
      <c r="O3477" s="1024"/>
    </row>
    <row r="3478" spans="1:16" ht="33.75" customHeight="1" thickBot="1">
      <c r="A3478" s="1138"/>
      <c r="B3478" s="418" t="s">
        <v>200</v>
      </c>
      <c r="C3478" s="1052"/>
      <c r="D3478" s="1053"/>
      <c r="E3478" s="1054"/>
      <c r="F3478" s="1215" t="s">
        <v>208</v>
      </c>
      <c r="G3478" s="1216"/>
      <c r="H3478" s="467" t="s">
        <v>70</v>
      </c>
      <c r="I3478" s="1025"/>
      <c r="J3478" s="1026"/>
      <c r="K3478" s="1026"/>
      <c r="L3478" s="1026"/>
      <c r="M3478" s="1026"/>
      <c r="N3478" s="1026"/>
      <c r="O3478" s="1027"/>
    </row>
    <row r="3479" spans="1:16" ht="121.5" customHeight="1" thickTop="1">
      <c r="A3479" s="437" t="s">
        <v>191</v>
      </c>
    </row>
    <row r="3480" spans="1:16" ht="24.75" customHeight="1" thickBot="1">
      <c r="A3480" s="471">
        <f>A3440+1</f>
        <v>88</v>
      </c>
      <c r="B3480" s="1137" t="s">
        <v>56</v>
      </c>
      <c r="C3480" s="1137"/>
      <c r="D3480" s="1137"/>
      <c r="E3480" s="1137"/>
      <c r="F3480" s="1137"/>
      <c r="G3480" s="1137"/>
      <c r="H3480" s="1137"/>
      <c r="I3480" s="1137"/>
      <c r="J3480" s="1137"/>
      <c r="K3480" s="1137"/>
      <c r="L3480" s="1137"/>
      <c r="M3480" s="1137"/>
      <c r="N3480" s="1137"/>
      <c r="O3480" s="1137"/>
    </row>
    <row r="3481" spans="1:16" s="430" customFormat="1" ht="66" customHeight="1" thickTop="1">
      <c r="A3481" s="1138"/>
      <c r="B3481" s="1139"/>
      <c r="C3481" s="1140"/>
      <c r="D3481" s="1225" t="str">
        <f>Master!$E$8</f>
        <v>Govt. Sr. Secondary School Raimalwada</v>
      </c>
      <c r="E3481" s="1226"/>
      <c r="F3481" s="1226"/>
      <c r="G3481" s="1226"/>
      <c r="H3481" s="1226"/>
      <c r="I3481" s="1226"/>
      <c r="J3481" s="1226"/>
      <c r="K3481" s="1226"/>
      <c r="L3481" s="1226"/>
      <c r="M3481" s="1226"/>
      <c r="N3481" s="1226"/>
      <c r="O3481" s="1227"/>
    </row>
    <row r="3482" spans="1:16" ht="26.25" customHeight="1" thickBot="1">
      <c r="A3482" s="1138"/>
      <c r="B3482" s="1141"/>
      <c r="C3482" s="1142"/>
      <c r="D3482" s="1146" t="str">
        <f>Master!$E$11</f>
        <v>P.S.-Bapini (Jodhpur)</v>
      </c>
      <c r="E3482" s="1147"/>
      <c r="F3482" s="1147"/>
      <c r="G3482" s="1147"/>
      <c r="H3482" s="1147"/>
      <c r="I3482" s="1147"/>
      <c r="J3482" s="1147"/>
      <c r="K3482" s="1147"/>
      <c r="L3482" s="1147"/>
      <c r="M3482" s="1147"/>
      <c r="N3482" s="1147"/>
      <c r="O3482" s="1148"/>
    </row>
    <row r="3483" spans="1:16" ht="21.75" customHeight="1">
      <c r="A3483" s="1138"/>
      <c r="B3483" s="262"/>
      <c r="C3483" s="1149" t="s">
        <v>183</v>
      </c>
      <c r="D3483" s="1150"/>
      <c r="E3483" s="1150"/>
      <c r="F3483" s="1150"/>
      <c r="G3483" s="1151"/>
      <c r="H3483" s="1158" t="s">
        <v>156</v>
      </c>
      <c r="I3483" s="1158"/>
      <c r="J3483" s="1161">
        <f>VLOOKUP($A3480,'Class-9'!$B$9:$K$108,6)</f>
        <v>0</v>
      </c>
      <c r="K3483" s="1162"/>
      <c r="L3483" s="1167" t="s">
        <v>76</v>
      </c>
      <c r="M3483" s="1168"/>
      <c r="N3483" s="1169" t="str">
        <f>Master!$E$14</f>
        <v>08151106901</v>
      </c>
      <c r="O3483" s="1170"/>
    </row>
    <row r="3484" spans="1:16" ht="21.75" customHeight="1">
      <c r="A3484" s="1138"/>
      <c r="B3484" s="37"/>
      <c r="C3484" s="1152"/>
      <c r="D3484" s="1153"/>
      <c r="E3484" s="1153"/>
      <c r="F3484" s="1153"/>
      <c r="G3484" s="1154"/>
      <c r="H3484" s="1159"/>
      <c r="I3484" s="1159"/>
      <c r="J3484" s="1163"/>
      <c r="K3484" s="1164"/>
      <c r="L3484" s="1171" t="s">
        <v>72</v>
      </c>
      <c r="M3484" s="1172"/>
      <c r="N3484" s="1172"/>
      <c r="O3484" s="1173"/>
      <c r="P3484" s="104" t="s">
        <v>191</v>
      </c>
    </row>
    <row r="3485" spans="1:16" ht="21.75" customHeight="1" thickBot="1">
      <c r="A3485" s="1138"/>
      <c r="B3485" s="37"/>
      <c r="C3485" s="1155"/>
      <c r="D3485" s="1156"/>
      <c r="E3485" s="1156"/>
      <c r="F3485" s="1156"/>
      <c r="G3485" s="1157"/>
      <c r="H3485" s="1160"/>
      <c r="I3485" s="1160"/>
      <c r="J3485" s="1165"/>
      <c r="K3485" s="1166"/>
      <c r="L3485" s="1174" t="s">
        <v>57</v>
      </c>
      <c r="M3485" s="1175"/>
      <c r="N3485" s="1176" t="str">
        <f>Master!$E$6</f>
        <v>2021-22</v>
      </c>
      <c r="O3485" s="1177"/>
    </row>
    <row r="3486" spans="1:16" ht="33.75" customHeight="1">
      <c r="A3486" s="1138"/>
      <c r="B3486" s="417" t="s">
        <v>200</v>
      </c>
      <c r="C3486" s="1228" t="s">
        <v>22</v>
      </c>
      <c r="D3486" s="1229"/>
      <c r="E3486" s="1229"/>
      <c r="F3486" s="1230"/>
      <c r="G3486" s="438" t="s">
        <v>181</v>
      </c>
      <c r="H3486" s="1231">
        <f>VLOOKUP($A3480,'Class-9'!$B$9:$FL$108,4,0)</f>
        <v>0</v>
      </c>
      <c r="I3486" s="1231"/>
      <c r="J3486" s="1231"/>
      <c r="K3486" s="1231"/>
      <c r="L3486" s="1231"/>
      <c r="M3486" s="1231"/>
      <c r="N3486" s="1231"/>
      <c r="O3486" s="1232"/>
    </row>
    <row r="3487" spans="1:16" ht="33.75" customHeight="1">
      <c r="A3487" s="1138"/>
      <c r="B3487" s="417" t="s">
        <v>200</v>
      </c>
      <c r="C3487" s="1233" t="s">
        <v>24</v>
      </c>
      <c r="D3487" s="1234"/>
      <c r="E3487" s="1234"/>
      <c r="F3487" s="1235"/>
      <c r="G3487" s="439" t="s">
        <v>181</v>
      </c>
      <c r="H3487" s="1236">
        <f>VLOOKUP($A3480,'Class-9'!$B$9:$FL$108,7,0)</f>
        <v>0</v>
      </c>
      <c r="I3487" s="1236"/>
      <c r="J3487" s="1236"/>
      <c r="K3487" s="1236"/>
      <c r="L3487" s="1236"/>
      <c r="M3487" s="1236"/>
      <c r="N3487" s="1236"/>
      <c r="O3487" s="1237"/>
    </row>
    <row r="3488" spans="1:16" ht="33.75" customHeight="1">
      <c r="A3488" s="1138"/>
      <c r="B3488" s="417" t="s">
        <v>200</v>
      </c>
      <c r="C3488" s="1233" t="s">
        <v>25</v>
      </c>
      <c r="D3488" s="1234"/>
      <c r="E3488" s="1234"/>
      <c r="F3488" s="1235"/>
      <c r="G3488" s="439" t="s">
        <v>181</v>
      </c>
      <c r="H3488" s="1236">
        <f>VLOOKUP($A3480,'Class-9'!$B$9:$FL$108,8,0)</f>
        <v>0</v>
      </c>
      <c r="I3488" s="1236"/>
      <c r="J3488" s="1236"/>
      <c r="K3488" s="1236"/>
      <c r="L3488" s="1236"/>
      <c r="M3488" s="1236"/>
      <c r="N3488" s="1236"/>
      <c r="O3488" s="1237"/>
    </row>
    <row r="3489" spans="1:15" ht="33.75" customHeight="1">
      <c r="A3489" s="1138"/>
      <c r="B3489" s="417" t="s">
        <v>200</v>
      </c>
      <c r="C3489" s="1233" t="s">
        <v>58</v>
      </c>
      <c r="D3489" s="1234"/>
      <c r="E3489" s="1234"/>
      <c r="F3489" s="1235"/>
      <c r="G3489" s="439" t="s">
        <v>181</v>
      </c>
      <c r="H3489" s="1236">
        <f>VLOOKUP($A3480,'Class-9'!$B$9:$FL$108,9,0)</f>
        <v>0</v>
      </c>
      <c r="I3489" s="1236"/>
      <c r="J3489" s="1236"/>
      <c r="K3489" s="1236"/>
      <c r="L3489" s="1236"/>
      <c r="M3489" s="1236"/>
      <c r="N3489" s="1236"/>
      <c r="O3489" s="1237"/>
    </row>
    <row r="3490" spans="1:15" ht="33.75" customHeight="1">
      <c r="A3490" s="1138"/>
      <c r="B3490" s="417" t="s">
        <v>200</v>
      </c>
      <c r="C3490" s="1233" t="s">
        <v>59</v>
      </c>
      <c r="D3490" s="1234"/>
      <c r="E3490" s="1234"/>
      <c r="F3490" s="1235"/>
      <c r="G3490" s="439" t="s">
        <v>181</v>
      </c>
      <c r="H3490" s="1238" t="str">
        <f>CONCATENATE('Class-9'!$G$4,'Class-9'!$J$4)</f>
        <v>9(A)</v>
      </c>
      <c r="I3490" s="1236"/>
      <c r="J3490" s="1236"/>
      <c r="K3490" s="1236"/>
      <c r="L3490" s="1236"/>
      <c r="M3490" s="1236"/>
      <c r="N3490" s="1236"/>
      <c r="O3490" s="1237"/>
    </row>
    <row r="3491" spans="1:15" ht="33.75" customHeight="1" thickBot="1">
      <c r="A3491" s="1138"/>
      <c r="B3491" s="417" t="s">
        <v>200</v>
      </c>
      <c r="C3491" s="1239" t="s">
        <v>27</v>
      </c>
      <c r="D3491" s="1240"/>
      <c r="E3491" s="1240"/>
      <c r="F3491" s="1241"/>
      <c r="G3491" s="440" t="s">
        <v>181</v>
      </c>
      <c r="H3491" s="1242">
        <f>VLOOKUP($A3480,'Class-9'!$B$9:$FL$108,10,0)</f>
        <v>0</v>
      </c>
      <c r="I3491" s="1242"/>
      <c r="J3491" s="1242"/>
      <c r="K3491" s="1242"/>
      <c r="L3491" s="1242"/>
      <c r="M3491" s="1242"/>
      <c r="N3491" s="1242"/>
      <c r="O3491" s="1243"/>
    </row>
    <row r="3492" spans="1:15" ht="33.75" customHeight="1">
      <c r="A3492" s="1138"/>
      <c r="B3492" s="417" t="s">
        <v>200</v>
      </c>
      <c r="C3492" s="1244" t="s">
        <v>60</v>
      </c>
      <c r="D3492" s="1245"/>
      <c r="E3492" s="1248" t="s">
        <v>81</v>
      </c>
      <c r="F3492" s="1248" t="s">
        <v>82</v>
      </c>
      <c r="G3492" s="1250" t="s">
        <v>32</v>
      </c>
      <c r="H3492" s="1252" t="s">
        <v>61</v>
      </c>
      <c r="I3492" s="1252"/>
      <c r="J3492" s="1253"/>
      <c r="K3492" s="1254" t="s">
        <v>97</v>
      </c>
      <c r="L3492" s="1255"/>
      <c r="M3492" s="1256"/>
      <c r="N3492" s="1248" t="s">
        <v>88</v>
      </c>
      <c r="O3492" s="1218" t="s">
        <v>118</v>
      </c>
    </row>
    <row r="3493" spans="1:15" ht="33.75" customHeight="1">
      <c r="A3493" s="1138"/>
      <c r="B3493" s="417" t="s">
        <v>200</v>
      </c>
      <c r="C3493" s="1246"/>
      <c r="D3493" s="1247"/>
      <c r="E3493" s="1249"/>
      <c r="F3493" s="1249"/>
      <c r="G3493" s="1251"/>
      <c r="H3493" s="468" t="s">
        <v>31</v>
      </c>
      <c r="I3493" s="470" t="s">
        <v>194</v>
      </c>
      <c r="J3493" s="469" t="s">
        <v>32</v>
      </c>
      <c r="K3493" s="468" t="s">
        <v>31</v>
      </c>
      <c r="L3493" s="470" t="s">
        <v>194</v>
      </c>
      <c r="M3493" s="469" t="s">
        <v>32</v>
      </c>
      <c r="N3493" s="1249"/>
      <c r="O3493" s="1219"/>
    </row>
    <row r="3494" spans="1:15" ht="48" customHeight="1" thickBot="1">
      <c r="A3494" s="1138"/>
      <c r="B3494" s="417" t="s">
        <v>200</v>
      </c>
      <c r="C3494" s="1102" t="s">
        <v>62</v>
      </c>
      <c r="D3494" s="1103"/>
      <c r="E3494" s="441">
        <f>'Class-9'!$L$7</f>
        <v>10</v>
      </c>
      <c r="F3494" s="441">
        <f>'Class-9'!$M$7</f>
        <v>10</v>
      </c>
      <c r="G3494" s="442">
        <f>SUM(E3494:F3494)</f>
        <v>20</v>
      </c>
      <c r="H3494" s="441">
        <f>'Class-9'!$O$7</f>
        <v>24</v>
      </c>
      <c r="I3494" s="441">
        <f>'Class-9'!$P$7</f>
        <v>6</v>
      </c>
      <c r="J3494" s="442">
        <f>SUM(H3494:I3494)</f>
        <v>30</v>
      </c>
      <c r="K3494" s="441">
        <f>'Class-9'!$R$7</f>
        <v>40</v>
      </c>
      <c r="L3494" s="441">
        <f>'Class-9'!$S$7</f>
        <v>10</v>
      </c>
      <c r="M3494" s="442">
        <f>SUM(K3494:L3494)</f>
        <v>50</v>
      </c>
      <c r="N3494" s="441">
        <f>SUM(G3494,J3494,M3494)</f>
        <v>100</v>
      </c>
      <c r="O3494" s="1220"/>
    </row>
    <row r="3495" spans="1:15" ht="48" customHeight="1">
      <c r="A3495" s="1138"/>
      <c r="B3495" s="417" t="s">
        <v>200</v>
      </c>
      <c r="C3495" s="1104" t="str">
        <f>'Class-9'!$L$3</f>
        <v>HINDI</v>
      </c>
      <c r="D3495" s="1105"/>
      <c r="E3495" s="443">
        <f>IF($J3483="TC",0,IF($J3483="Nso",0,VLOOKUP($A3480,'Class-9'!$B$9:$FL$108,11,0)))</f>
        <v>0</v>
      </c>
      <c r="F3495" s="443">
        <f>IF($J3483="TC",0,IF($J3483="Nso",0,VLOOKUP($A3480,'Class-9'!$B$9:$FL$108,12,0)))</f>
        <v>0</v>
      </c>
      <c r="G3495" s="444">
        <f t="shared" ref="G3495:G3502" si="348">SUM(E3495:F3495)</f>
        <v>0</v>
      </c>
      <c r="H3495" s="443">
        <f>IF($J3483="TC",0,IF($J3483="Nso",0,VLOOKUP($A3480,'Class-9'!$B$9:$FL$108,14,0)))</f>
        <v>0</v>
      </c>
      <c r="I3495" s="443">
        <f>IF($J3483="TC",0,IF($J3483="Nso",0,VLOOKUP($A3480,'Class-9'!$B$9:$FL$108,15,0)))</f>
        <v>0</v>
      </c>
      <c r="J3495" s="444">
        <f t="shared" ref="J3495:J3502" si="349">SUM(H3495:I3495)</f>
        <v>0</v>
      </c>
      <c r="K3495" s="443">
        <f>IF($J3483="TC",0,IF($J3483="Nso",0,VLOOKUP($A3480,'Class-9'!$B$9:$FL$108,17,0)))</f>
        <v>0</v>
      </c>
      <c r="L3495" s="443">
        <f>IF($J3483="Nso",0,VLOOKUP($A3480,'Class-9'!$B$9:$FL$108,18,0))</f>
        <v>0</v>
      </c>
      <c r="M3495" s="444">
        <f t="shared" ref="M3495:M3502" si="350">SUM(K3495:L3495)</f>
        <v>0</v>
      </c>
      <c r="N3495" s="443">
        <f t="shared" ref="N3495:N3502" si="351">SUM(G3495,J3495,M3495)</f>
        <v>0</v>
      </c>
      <c r="O3495" s="457" t="str">
        <f>IF($J3483="TC",0,IF($J3483="Nso",0,VLOOKUP($A3480,'Class-9'!$B$9:$FL$108,24,0)))</f>
        <v/>
      </c>
    </row>
    <row r="3496" spans="1:15" ht="48" customHeight="1" thickBot="1">
      <c r="A3496" s="1138"/>
      <c r="B3496" s="417" t="s">
        <v>200</v>
      </c>
      <c r="C3496" s="1106" t="str">
        <f>'Class-9'!$Z$3</f>
        <v>ENGLISH</v>
      </c>
      <c r="D3496" s="1107"/>
      <c r="E3496" s="445">
        <f>IF($J3483="TC",0,IF($J3483="Nso",0,VLOOKUP($A3480,'Class-9'!$B$9:$FL$108,25,0)))</f>
        <v>0</v>
      </c>
      <c r="F3496" s="445">
        <f>IF($J3483="TC",0,IF($J3483="Nso",0,VLOOKUP($A3480,'Class-9'!$B$9:$FL$108,26,0)))</f>
        <v>0</v>
      </c>
      <c r="G3496" s="446">
        <f t="shared" si="348"/>
        <v>0</v>
      </c>
      <c r="H3496" s="447">
        <f>IF($J3483="TC",0,IF($J3483="Nso",0,VLOOKUP($A3480,'Class-9'!$B$9:$FL$108,28,0)))</f>
        <v>0</v>
      </c>
      <c r="I3496" s="445">
        <f>IF($J3483="TC",0,IF($J3483="Nso",0,VLOOKUP($A3480,'Class-9'!$B$9:$FL$108,29,0)))</f>
        <v>0</v>
      </c>
      <c r="J3496" s="446">
        <f t="shared" si="349"/>
        <v>0</v>
      </c>
      <c r="K3496" s="445">
        <f>IF($J3483="TC",0,IF($J3483="Nso",0,VLOOKUP($A3480,'Class-9'!$B$9:$FL$108,31,0)))</f>
        <v>0</v>
      </c>
      <c r="L3496" s="445">
        <f>IF($J3483="Nso",0,VLOOKUP($A3480,'Class-9'!$B$9:$FL$108,32,0))</f>
        <v>0</v>
      </c>
      <c r="M3496" s="446">
        <f t="shared" si="350"/>
        <v>0</v>
      </c>
      <c r="N3496" s="445">
        <f t="shared" si="351"/>
        <v>0</v>
      </c>
      <c r="O3496" s="458" t="str">
        <f>IF($J3483="TC",0,IF($J3483="Nso",0,VLOOKUP($A3480,'Class-9'!$B$9:$FL$108,38,0)))</f>
        <v/>
      </c>
    </row>
    <row r="3497" spans="1:15" ht="48" customHeight="1" thickBot="1">
      <c r="A3497" s="1138"/>
      <c r="B3497" s="417" t="s">
        <v>200</v>
      </c>
      <c r="C3497" s="1108" t="s">
        <v>62</v>
      </c>
      <c r="D3497" s="1109"/>
      <c r="E3497" s="448">
        <f>'Class-9'!$AN$7</f>
        <v>20</v>
      </c>
      <c r="F3497" s="448">
        <f>'Class-9'!$AO$7</f>
        <v>20</v>
      </c>
      <c r="G3497" s="449">
        <f t="shared" si="348"/>
        <v>40</v>
      </c>
      <c r="H3497" s="448">
        <f>'Class-9'!$AQ$7</f>
        <v>48</v>
      </c>
      <c r="I3497" s="448">
        <f>'Class-9'!$AR$7</f>
        <v>12</v>
      </c>
      <c r="J3497" s="449">
        <f t="shared" si="349"/>
        <v>60</v>
      </c>
      <c r="K3497" s="448">
        <f>'Class-9'!$AT$7</f>
        <v>80</v>
      </c>
      <c r="L3497" s="448">
        <f>'Class-9'!$AU$7</f>
        <v>20</v>
      </c>
      <c r="M3497" s="449">
        <f t="shared" si="350"/>
        <v>100</v>
      </c>
      <c r="N3497" s="448">
        <f t="shared" si="351"/>
        <v>200</v>
      </c>
      <c r="O3497" s="427" t="s">
        <v>201</v>
      </c>
    </row>
    <row r="3498" spans="1:15" ht="48" customHeight="1">
      <c r="A3498" s="1138"/>
      <c r="B3498" s="417" t="s">
        <v>200</v>
      </c>
      <c r="C3498" s="1110" t="str">
        <f>'Class-9'!$AN$3</f>
        <v>SANSKRIT-I</v>
      </c>
      <c r="D3498" s="1111"/>
      <c r="E3498" s="443">
        <f>IF($J3483="TC",0,IF($J3483="Nso",0,VLOOKUP($A3480,'Class-9'!$B$9:$FL$108,39,0)))</f>
        <v>0</v>
      </c>
      <c r="F3498" s="443">
        <f>IF($J3483="TC",0,IF($J3483="TC",0,IF($J3483="Nso",0,VLOOKUP($A3480,'Class-9'!$B$9:$FL$108,40,0))))</f>
        <v>0</v>
      </c>
      <c r="G3498" s="450">
        <f t="shared" si="348"/>
        <v>0</v>
      </c>
      <c r="H3498" s="451">
        <f>IF($J3483="TC",0,IF($J3483="Nso",0,VLOOKUP($A3480,'Class-9'!$B$9:$FL$108,42,0)))</f>
        <v>0</v>
      </c>
      <c r="I3498" s="443">
        <f>IF($J3483="TC",0,IF($J3483="Nso",0,VLOOKUP($A3480,'Class-9'!$B$9:$FL$108,43,0)))</f>
        <v>0</v>
      </c>
      <c r="J3498" s="450">
        <f t="shared" si="349"/>
        <v>0</v>
      </c>
      <c r="K3498" s="443">
        <f>IF($J3483="TC",0,IF($J3483="Nso",0,VLOOKUP($A3480,'Class-9'!$B$9:$FL$108,45,0)))</f>
        <v>0</v>
      </c>
      <c r="L3498" s="443">
        <f>IF($J3483="Nso",0,VLOOKUP($A3480,'Class-9'!$B$9:$FL$108,46,0))</f>
        <v>0</v>
      </c>
      <c r="M3498" s="450">
        <f t="shared" si="350"/>
        <v>0</v>
      </c>
      <c r="N3498" s="443">
        <f t="shared" si="351"/>
        <v>0</v>
      </c>
      <c r="O3498" s="457" t="str">
        <f>IF($J3483="TC",0,IF($J3483="Nso",0,VLOOKUP($A3480,'Class-9'!$B$9:$FL$108,52,0)))</f>
        <v/>
      </c>
    </row>
    <row r="3499" spans="1:15" ht="48" customHeight="1">
      <c r="A3499" s="1138"/>
      <c r="B3499" s="417" t="s">
        <v>200</v>
      </c>
      <c r="C3499" s="1112" t="str">
        <f>'Class-9'!$BB$3</f>
        <v>SANSKRIT-II</v>
      </c>
      <c r="D3499" s="1113"/>
      <c r="E3499" s="443">
        <f>IF($J3483="TC",0,IF($J3483="Nso",0,VLOOKUP($A3480,'Class-9'!$B$9:$FL$108,53,0)))</f>
        <v>0</v>
      </c>
      <c r="F3499" s="443">
        <f>IF($J3483="TC",0,IF($J3483="Nso",0,VLOOKUP($A3480,'Class-9'!$B$9:$FL$108,54,0)))</f>
        <v>0</v>
      </c>
      <c r="G3499" s="452">
        <f t="shared" si="348"/>
        <v>0</v>
      </c>
      <c r="H3499" s="453">
        <f>IF($J3483="TC",0,IF($J3483="Nso",0,VLOOKUP($A3480,'Class-9'!$B$9:$FL$108,56,0)))</f>
        <v>0</v>
      </c>
      <c r="I3499" s="443">
        <f>IF($J3483="TC",0,IF($J3483="Nso",0,VLOOKUP($A3480,'Class-9'!$B$9:$FL$108,57,0)))</f>
        <v>0</v>
      </c>
      <c r="J3499" s="452">
        <f t="shared" si="349"/>
        <v>0</v>
      </c>
      <c r="K3499" s="443">
        <f>IF($J3483="TC",0,IF($J3483="Nso",0,VLOOKUP($A3480,'Class-9'!$B$9:$FL$108,59,0)))</f>
        <v>0</v>
      </c>
      <c r="L3499" s="443">
        <f>IF($J3483="Nso",0,VLOOKUP($A3480,'Class-9'!$B$9:$FL$108,60,0))</f>
        <v>0</v>
      </c>
      <c r="M3499" s="452">
        <f t="shared" si="350"/>
        <v>0</v>
      </c>
      <c r="N3499" s="443">
        <f t="shared" si="351"/>
        <v>0</v>
      </c>
      <c r="O3499" s="457" t="str">
        <f>IF($J3483="TC",0,IF($J3483="Nso",0,VLOOKUP($A3480,'Class-9'!$B$9:$FL$108,66,0)))</f>
        <v/>
      </c>
    </row>
    <row r="3500" spans="1:15" ht="48" customHeight="1">
      <c r="A3500" s="1138"/>
      <c r="B3500" s="417" t="s">
        <v>200</v>
      </c>
      <c r="C3500" s="1112" t="str">
        <f>'Class-9'!$BP$3</f>
        <v>MATHEMATICS</v>
      </c>
      <c r="D3500" s="1113"/>
      <c r="E3500" s="443">
        <f>IF($J3483="TC",0,IF($J3483="Nso",0,VLOOKUP($A3480,'Class-9'!$B$9:$FL$108,67,0)))</f>
        <v>0</v>
      </c>
      <c r="F3500" s="443">
        <f>IF($J3483="TC",0,IF($J3483="Nso",0,VLOOKUP($A3480,'Class-9'!$B$9:$FL$108,68,0)))</f>
        <v>0</v>
      </c>
      <c r="G3500" s="452">
        <f t="shared" si="348"/>
        <v>0</v>
      </c>
      <c r="H3500" s="453">
        <f>IF($J3483="TC",0,IF($J3483="Nso",0,VLOOKUP($A3480,'Class-9'!$B$9:$FL$108,70,0)))</f>
        <v>0</v>
      </c>
      <c r="I3500" s="443">
        <f>IF($J3483="TC",0,IF($J3483="Nso",0,VLOOKUP($A3480,'Class-9'!$B$9:$FL$108,71,0)))</f>
        <v>0</v>
      </c>
      <c r="J3500" s="452">
        <f t="shared" si="349"/>
        <v>0</v>
      </c>
      <c r="K3500" s="443">
        <f>IF($J3483="TC",0,IF($J3483="Nso",0,VLOOKUP($A3480,'Class-9'!$B$9:$FL$108,73,0)))</f>
        <v>0</v>
      </c>
      <c r="L3500" s="443">
        <f>IF($J3483="Nso",0,VLOOKUP($A3480,'Class-9'!$B$9:$FL$108,74,0))</f>
        <v>0</v>
      </c>
      <c r="M3500" s="452">
        <f t="shared" si="350"/>
        <v>0</v>
      </c>
      <c r="N3500" s="443">
        <f t="shared" si="351"/>
        <v>0</v>
      </c>
      <c r="O3500" s="457" t="str">
        <f>IF($J3483="TC",0,IF($J3483="Nso",0,VLOOKUP($A3480,'Class-9'!$B$9:$FL$108,80,0)))</f>
        <v/>
      </c>
    </row>
    <row r="3501" spans="1:15" ht="48" customHeight="1">
      <c r="A3501" s="1138"/>
      <c r="B3501" s="417" t="s">
        <v>200</v>
      </c>
      <c r="C3501" s="1114" t="str">
        <f>'Class-9'!$CD$3</f>
        <v>SCIENCE</v>
      </c>
      <c r="D3501" s="1115"/>
      <c r="E3501" s="454">
        <f>IF($J3483="TC",0,IF($J3483="Nso",0,VLOOKUP($A3480,'Class-9'!$B$9:$FL$108,81,0)))</f>
        <v>0</v>
      </c>
      <c r="F3501" s="454">
        <f>IF($J3483="TC",0,IF($J3483="Nso",0,VLOOKUP($A3480,'Class-9'!$B$9:$FL$108,82,0)))</f>
        <v>0</v>
      </c>
      <c r="G3501" s="455">
        <f t="shared" si="348"/>
        <v>0</v>
      </c>
      <c r="H3501" s="456">
        <f>IF($J3483="TC",0,IF($J3483="Nso",0,VLOOKUP($A3480,'Class-9'!$B$9:$FL$108,84,0)))</f>
        <v>0</v>
      </c>
      <c r="I3501" s="454">
        <f>IF($J3483="TC",0,IF($J3483="Nso",0,VLOOKUP($A3480,'Class-9'!$B$9:$FL$108,85,0)))</f>
        <v>0</v>
      </c>
      <c r="J3501" s="455">
        <f t="shared" si="349"/>
        <v>0</v>
      </c>
      <c r="K3501" s="454">
        <f>IF($J3483="TC",0,IF($J3483="Nso",0,VLOOKUP($A3480,'Class-9'!$B$9:$FL$108,87,0)))</f>
        <v>0</v>
      </c>
      <c r="L3501" s="454">
        <f>IF($J3483="Nso",0,VLOOKUP($A3480,'Class-9'!$B$9:$FL$108,88,0))</f>
        <v>0</v>
      </c>
      <c r="M3501" s="455">
        <f t="shared" si="350"/>
        <v>0</v>
      </c>
      <c r="N3501" s="454">
        <f t="shared" si="351"/>
        <v>0</v>
      </c>
      <c r="O3501" s="459" t="str">
        <f>IF($J3483="TC",0,IF($J3483="Nso",0,VLOOKUP($A3480,'Class-9'!$B$9:$FL$108,94,0)))</f>
        <v/>
      </c>
    </row>
    <row r="3502" spans="1:15" ht="48" customHeight="1" thickBot="1">
      <c r="A3502" s="1138"/>
      <c r="B3502" s="417" t="s">
        <v>200</v>
      </c>
      <c r="C3502" s="1114" t="str">
        <f>'Class-9'!$CR$3</f>
        <v>SOCIAL SCIENCE</v>
      </c>
      <c r="D3502" s="1115"/>
      <c r="E3502" s="454">
        <f>IF($J3484="TC",0,IF($J3483="Nso",0,VLOOKUP($A3480,'Class-9'!$B$9:$FL$108,95,0)))</f>
        <v>0</v>
      </c>
      <c r="F3502" s="454">
        <f>IF($J3484="TC",0,IF($J3483="Nso",0,VLOOKUP($A3480,'Class-9'!$B$9:$FL$108,96,0)))</f>
        <v>0</v>
      </c>
      <c r="G3502" s="455">
        <f t="shared" si="348"/>
        <v>0</v>
      </c>
      <c r="H3502" s="456">
        <f>IF($J3484="TC",0,IF($J3483="Nso",0,VLOOKUP($A3480,'Class-9'!$B$9:$FL$108,98,0)))</f>
        <v>0</v>
      </c>
      <c r="I3502" s="454">
        <f>IF($J3484="TC",0,IF($J3483="Nso",0,VLOOKUP($A3480,'Class-9'!$B$9:$FL$108,99,0)))</f>
        <v>0</v>
      </c>
      <c r="J3502" s="455">
        <f t="shared" si="349"/>
        <v>0</v>
      </c>
      <c r="K3502" s="454">
        <f>IF($J3484="TC",0,IF($J3483="Nso",0,VLOOKUP($A3480,'Class-9'!$B$9:$FL$108,101,0)))</f>
        <v>0</v>
      </c>
      <c r="L3502" s="454">
        <f>IF($J3484="Nso",0,VLOOKUP($A3480,'Class-9'!$B$9:$FL$108,102,0))</f>
        <v>0</v>
      </c>
      <c r="M3502" s="455">
        <f t="shared" si="350"/>
        <v>0</v>
      </c>
      <c r="N3502" s="454">
        <f t="shared" si="351"/>
        <v>0</v>
      </c>
      <c r="O3502" s="459" t="str">
        <f>IF($J3484="TC",0,IF($J3483="Nso",0,VLOOKUP($A3480,'Class-9'!$B$9:$FL$108,108,0)))</f>
        <v/>
      </c>
    </row>
    <row r="3503" spans="1:15" ht="33.75" customHeight="1">
      <c r="A3503" s="1138"/>
      <c r="B3503" s="417" t="s">
        <v>200</v>
      </c>
      <c r="C3503" s="1116" t="s">
        <v>89</v>
      </c>
      <c r="D3503" s="1117"/>
      <c r="E3503" s="1118"/>
      <c r="F3503" s="1122" t="s">
        <v>90</v>
      </c>
      <c r="G3503" s="1123"/>
      <c r="H3503" s="1124" t="s">
        <v>91</v>
      </c>
      <c r="I3503" s="1125"/>
      <c r="J3503" s="1126" t="s">
        <v>47</v>
      </c>
      <c r="K3503" s="1127"/>
      <c r="L3503" s="415" t="s">
        <v>111</v>
      </c>
      <c r="M3503" s="1221" t="s">
        <v>45</v>
      </c>
      <c r="N3503" s="1222"/>
      <c r="O3503" s="416" t="s">
        <v>49</v>
      </c>
    </row>
    <row r="3504" spans="1:15" ht="33.75" customHeight="1" thickBot="1">
      <c r="A3504" s="1138"/>
      <c r="B3504" s="417" t="s">
        <v>200</v>
      </c>
      <c r="C3504" s="1119"/>
      <c r="D3504" s="1120"/>
      <c r="E3504" s="1121"/>
      <c r="F3504" s="1130">
        <f>IF($J3483="TC",0,IF($J3483="Nso",0,VLOOKUP($A3480,'Class-9'!$B$9:$FL$108,160,0)))</f>
        <v>0</v>
      </c>
      <c r="G3504" s="1131"/>
      <c r="H3504" s="1130">
        <f>IF($J3483="TC",0,IF($J3483="Nso",0,VLOOKUP($A3480,'Class-9'!$B$9:$FL$108,161,0)))</f>
        <v>0</v>
      </c>
      <c r="I3504" s="1131"/>
      <c r="J3504" s="1132">
        <f>IF($J3483="TC",0,IF($J3483="Nso",0,VLOOKUP($A3480,'Class-9'!$B$9:$FL$108,162,0)))</f>
        <v>0</v>
      </c>
      <c r="K3504" s="1133"/>
      <c r="L3504" s="259" t="str">
        <f>IF($J3483="TC",0,IF($J3483="Nso",0,VLOOKUP($A3480,'Class-9'!$B$9:$FL$108,163,0)))</f>
        <v/>
      </c>
      <c r="M3504" s="1223" t="str">
        <f>IF($J3483="TC","TC",IF($J3483="Nso","NSO",VLOOKUP($A3480,'Class-9'!$B$9:$FL$108,164,0)))</f>
        <v/>
      </c>
      <c r="N3504" s="1224"/>
      <c r="O3504" s="462" t="str">
        <f>IF($J3483="Nso",0,VLOOKUP($A3480,'Class-9'!$B$9:$FL$108,166,0))</f>
        <v/>
      </c>
    </row>
    <row r="3505" spans="1:15" ht="33.75" customHeight="1">
      <c r="A3505" s="1138"/>
      <c r="B3505" s="417" t="s">
        <v>200</v>
      </c>
      <c r="C3505" s="1061" t="s">
        <v>64</v>
      </c>
      <c r="D3505" s="1062"/>
      <c r="E3505" s="1062"/>
      <c r="F3505" s="1062"/>
      <c r="G3505" s="1062"/>
      <c r="H3505" s="1063"/>
      <c r="I3505" s="1064" t="s">
        <v>65</v>
      </c>
      <c r="J3505" s="1065"/>
      <c r="K3505" s="1065"/>
      <c r="L3505" s="460">
        <f>VLOOKUP($A3480,'Class-9'!$B$9:$FL$108,157,0)</f>
        <v>0</v>
      </c>
      <c r="M3505" s="1066" t="s">
        <v>121</v>
      </c>
      <c r="N3505" s="1067"/>
      <c r="O3505" s="1068"/>
    </row>
    <row r="3506" spans="1:15" ht="33.75" customHeight="1" thickBot="1">
      <c r="A3506" s="1138"/>
      <c r="B3506" s="417" t="s">
        <v>200</v>
      </c>
      <c r="C3506" s="1069" t="s">
        <v>60</v>
      </c>
      <c r="D3506" s="1070"/>
      <c r="E3506" s="1070"/>
      <c r="F3506" s="1071" t="s">
        <v>192</v>
      </c>
      <c r="G3506" s="1071"/>
      <c r="H3506" s="260" t="s">
        <v>53</v>
      </c>
      <c r="I3506" s="1072" t="s">
        <v>66</v>
      </c>
      <c r="J3506" s="1073"/>
      <c r="K3506" s="1073"/>
      <c r="L3506" s="461">
        <f>VLOOKUP($A3480,'Class-9'!$B$9:$FL$108,158,0)</f>
        <v>0</v>
      </c>
      <c r="M3506" s="1074" t="str">
        <f>IF($J3483="TC",0,IF($J3483="Nso",0,VLOOKUP($A3480,'Class-9'!$B$9:$FL$108,159,0)))</f>
        <v/>
      </c>
      <c r="N3506" s="1075"/>
      <c r="O3506" s="1076"/>
    </row>
    <row r="3507" spans="1:15" ht="33.75" customHeight="1">
      <c r="A3507" s="1138"/>
      <c r="B3507" s="417" t="s">
        <v>200</v>
      </c>
      <c r="C3507" s="1069"/>
      <c r="D3507" s="1070"/>
      <c r="E3507" s="1070"/>
      <c r="F3507" s="1071"/>
      <c r="G3507" s="1071"/>
      <c r="H3507" s="261" t="s">
        <v>119</v>
      </c>
      <c r="I3507" s="1077" t="s">
        <v>67</v>
      </c>
      <c r="J3507" s="1078"/>
      <c r="K3507" s="1078"/>
      <c r="L3507" s="1079">
        <f>IF($J3483="TC","Transferred",IF($J3483="Nso","NameSeparated",VLOOKUP($A3480,'Class-9'!$B$9:$FL$108,167,0)))</f>
        <v>0</v>
      </c>
      <c r="M3507" s="1079"/>
      <c r="N3507" s="1079"/>
      <c r="O3507" s="1080"/>
    </row>
    <row r="3508" spans="1:15" ht="33.75" customHeight="1">
      <c r="A3508" s="1138"/>
      <c r="B3508" s="417" t="s">
        <v>200</v>
      </c>
      <c r="C3508" s="1081" t="str">
        <f>'Class-9'!$DF$3</f>
        <v>Foundation Of Information Tech.</v>
      </c>
      <c r="D3508" s="1082"/>
      <c r="E3508" s="1083"/>
      <c r="F3508" s="1217" t="str">
        <f>IF($J3483="TC",0,IF($J3483="Nso",0,VLOOKUP($A3480,'Class-9'!$B$9:$GP$108,185,0)))</f>
        <v>0/200</v>
      </c>
      <c r="G3508" s="1217"/>
      <c r="H3508" s="463" t="str">
        <f>IF($J3483="TC",0,IF($J3483="Nso",0,VLOOKUP($A3480,'Class-9'!$B$9:$GP$108,120,0)))</f>
        <v/>
      </c>
      <c r="I3508" s="1085" t="s">
        <v>79</v>
      </c>
      <c r="J3508" s="1086"/>
      <c r="K3508" s="1086"/>
      <c r="L3508" s="1087">
        <f>'Class-9'!$T$2</f>
        <v>44676</v>
      </c>
      <c r="M3508" s="1088"/>
      <c r="N3508" s="1088"/>
      <c r="O3508" s="1089"/>
    </row>
    <row r="3509" spans="1:15" ht="33.75" customHeight="1">
      <c r="A3509" s="1138"/>
      <c r="B3509" s="417" t="s">
        <v>200</v>
      </c>
      <c r="C3509" s="1090" t="str">
        <f>'Class-9'!$DR$3</f>
        <v>Health &amp; Phy. Edu.</v>
      </c>
      <c r="D3509" s="1084"/>
      <c r="E3509" s="1084"/>
      <c r="F3509" s="1207" t="str">
        <f>IF($J3483="TC",0,IF($J3483="Nso",0,VLOOKUP($A3480,'Class-9'!$B$9:$GP$108,189,0)))</f>
        <v>0/200</v>
      </c>
      <c r="G3509" s="1208"/>
      <c r="H3509" s="463" t="str">
        <f>IF($J3483="TC",0,IF($J3483="Nso",0,VLOOKUP($A3480,'Class-9'!$B$9:$GP$108,132,0)))</f>
        <v/>
      </c>
      <c r="I3509" s="1091"/>
      <c r="J3509" s="1092"/>
      <c r="K3509" s="1092"/>
      <c r="L3509" s="1092"/>
      <c r="M3509" s="1092"/>
      <c r="N3509" s="1092"/>
      <c r="O3509" s="1093"/>
    </row>
    <row r="3510" spans="1:15" ht="33.75" customHeight="1">
      <c r="A3510" s="1138"/>
      <c r="B3510" s="417" t="s">
        <v>200</v>
      </c>
      <c r="C3510" s="1028" t="str">
        <f>'Class-9'!$ED$3</f>
        <v>S.U.P.W.</v>
      </c>
      <c r="D3510" s="1029"/>
      <c r="E3510" s="1029"/>
      <c r="F3510" s="1207" t="str">
        <f>IF($J3483="TC",0,IF($J3483="Nso",0,VLOOKUP($A3480,'Class-9'!$B$9:$GP$108,193,0)))</f>
        <v>0/100</v>
      </c>
      <c r="G3510" s="1208"/>
      <c r="H3510" s="463" t="str">
        <f>IF($J3483="TC",0,IF($J3483="Nso",0,VLOOKUP($A3480,'Class-9'!$B$9:$GP$108,138,0)))</f>
        <v/>
      </c>
      <c r="I3510" s="1094"/>
      <c r="J3510" s="1095"/>
      <c r="K3510" s="1095"/>
      <c r="L3510" s="1095"/>
      <c r="M3510" s="1095"/>
      <c r="N3510" s="1095"/>
      <c r="O3510" s="1096"/>
    </row>
    <row r="3511" spans="1:15" ht="33.75" customHeight="1">
      <c r="A3511" s="1138"/>
      <c r="B3511" s="417" t="s">
        <v>200</v>
      </c>
      <c r="C3511" s="1028" t="str">
        <f>'Class-9'!$EJ$3</f>
        <v>ART EDUCATION</v>
      </c>
      <c r="D3511" s="1029"/>
      <c r="E3511" s="1029"/>
      <c r="F3511" s="1207" t="str">
        <f>IF($J3482="TC",0,IF($J3482="Nso",0,VLOOKUP($A3480,'Class-9'!$B$9:$GP$108,197,0)))</f>
        <v>0/100</v>
      </c>
      <c r="G3511" s="1208"/>
      <c r="H3511" s="463" t="str">
        <f>IF($J3482="TC",0,IF($J3482="Nso",0,VLOOKUP($A3480,'Class-9'!$B$9:$GP$108,144,0)))</f>
        <v/>
      </c>
      <c r="I3511" s="1032" t="s">
        <v>92</v>
      </c>
      <c r="J3511" s="1033"/>
      <c r="K3511" s="1033"/>
      <c r="L3511" s="1033"/>
      <c r="M3511" s="1033"/>
      <c r="N3511" s="1033"/>
      <c r="O3511" s="1034"/>
    </row>
    <row r="3512" spans="1:15" ht="33.75" customHeight="1" thickBot="1">
      <c r="A3512" s="1138"/>
      <c r="B3512" s="417" t="s">
        <v>200</v>
      </c>
      <c r="C3512" s="1035" t="str">
        <f>'Class-9'!$EP$3</f>
        <v>H &amp; C RAJ</v>
      </c>
      <c r="D3512" s="1036"/>
      <c r="E3512" s="1036"/>
      <c r="F3512" s="1209" t="str">
        <f>IF($J3483="TC",0,IF($J3483="Nso",0,VLOOKUP($A3480,'Class-9'!$B$9:$GU$108,201,0)))</f>
        <v>0/200</v>
      </c>
      <c r="G3512" s="1210"/>
      <c r="H3512" s="464" t="str">
        <f>IF($J3483="TC",0,IF($J3483="Nso",0,VLOOKUP($A3480,'Class-9'!$B$9:$GU$108,156,0)))</f>
        <v/>
      </c>
      <c r="I3512" s="1032" t="s">
        <v>73</v>
      </c>
      <c r="J3512" s="1033"/>
      <c r="K3512" s="1033"/>
      <c r="L3512" s="1033"/>
      <c r="M3512" s="1033"/>
      <c r="N3512" s="1033"/>
      <c r="O3512" s="1034"/>
    </row>
    <row r="3513" spans="1:15" ht="33.75" customHeight="1">
      <c r="A3513" s="1138"/>
      <c r="B3513" s="417" t="s">
        <v>200</v>
      </c>
      <c r="C3513" s="1046" t="s">
        <v>204</v>
      </c>
      <c r="D3513" s="1047"/>
      <c r="E3513" s="1048"/>
      <c r="F3513" s="1211" t="s">
        <v>205</v>
      </c>
      <c r="G3513" s="1212"/>
      <c r="H3513" s="465" t="s">
        <v>34</v>
      </c>
      <c r="I3513" s="1039" t="s">
        <v>74</v>
      </c>
      <c r="J3513" s="1033"/>
      <c r="K3513" s="1033"/>
      <c r="L3513" s="1033"/>
      <c r="M3513" s="1033"/>
      <c r="N3513" s="1033"/>
      <c r="O3513" s="1034"/>
    </row>
    <row r="3514" spans="1:15" ht="33.75" customHeight="1">
      <c r="A3514" s="1138"/>
      <c r="B3514" s="417" t="s">
        <v>200</v>
      </c>
      <c r="C3514" s="1049"/>
      <c r="D3514" s="1050"/>
      <c r="E3514" s="1051"/>
      <c r="F3514" s="1213" t="s">
        <v>206</v>
      </c>
      <c r="G3514" s="1214"/>
      <c r="H3514" s="466" t="s">
        <v>203</v>
      </c>
      <c r="I3514" s="1040" t="s">
        <v>75</v>
      </c>
      <c r="J3514" s="1041"/>
      <c r="K3514" s="1041"/>
      <c r="L3514" s="1041"/>
      <c r="M3514" s="1041"/>
      <c r="N3514" s="1041"/>
      <c r="O3514" s="1042"/>
    </row>
    <row r="3515" spans="1:15" ht="33.75" customHeight="1">
      <c r="A3515" s="1138"/>
      <c r="B3515" s="417" t="s">
        <v>200</v>
      </c>
      <c r="C3515" s="1049"/>
      <c r="D3515" s="1050"/>
      <c r="E3515" s="1051"/>
      <c r="F3515" s="1213" t="s">
        <v>210</v>
      </c>
      <c r="G3515" s="1214"/>
      <c r="H3515" s="466" t="s">
        <v>68</v>
      </c>
      <c r="I3515" s="1043"/>
      <c r="J3515" s="1044"/>
      <c r="K3515" s="1044"/>
      <c r="L3515" s="1044"/>
      <c r="M3515" s="1044"/>
      <c r="N3515" s="1044"/>
      <c r="O3515" s="1045"/>
    </row>
    <row r="3516" spans="1:15" ht="33.75" customHeight="1">
      <c r="A3516" s="1138"/>
      <c r="B3516" s="417" t="s">
        <v>200</v>
      </c>
      <c r="C3516" s="1049"/>
      <c r="D3516" s="1050"/>
      <c r="E3516" s="1051"/>
      <c r="F3516" s="1213" t="s">
        <v>211</v>
      </c>
      <c r="G3516" s="1214"/>
      <c r="H3516" s="466" t="s">
        <v>69</v>
      </c>
      <c r="I3516" s="1043"/>
      <c r="J3516" s="1044"/>
      <c r="K3516" s="1044"/>
      <c r="L3516" s="1044"/>
      <c r="M3516" s="1044"/>
      <c r="N3516" s="1044"/>
      <c r="O3516" s="1045"/>
    </row>
    <row r="3517" spans="1:15" ht="33.75" customHeight="1">
      <c r="A3517" s="1138"/>
      <c r="B3517" s="417" t="s">
        <v>200</v>
      </c>
      <c r="C3517" s="1049"/>
      <c r="D3517" s="1050"/>
      <c r="E3517" s="1051"/>
      <c r="F3517" s="1213" t="s">
        <v>120</v>
      </c>
      <c r="G3517" s="1214"/>
      <c r="H3517" s="466" t="s">
        <v>71</v>
      </c>
      <c r="I3517" s="1022" t="s">
        <v>93</v>
      </c>
      <c r="J3517" s="1023"/>
      <c r="K3517" s="1023"/>
      <c r="L3517" s="1023"/>
      <c r="M3517" s="1023"/>
      <c r="N3517" s="1023"/>
      <c r="O3517" s="1024"/>
    </row>
    <row r="3518" spans="1:15" ht="33.75" customHeight="1" thickBot="1">
      <c r="A3518" s="1138"/>
      <c r="B3518" s="418" t="s">
        <v>200</v>
      </c>
      <c r="C3518" s="1052"/>
      <c r="D3518" s="1053"/>
      <c r="E3518" s="1054"/>
      <c r="F3518" s="1215" t="s">
        <v>208</v>
      </c>
      <c r="G3518" s="1216"/>
      <c r="H3518" s="467" t="s">
        <v>70</v>
      </c>
      <c r="I3518" s="1025"/>
      <c r="J3518" s="1026"/>
      <c r="K3518" s="1026"/>
      <c r="L3518" s="1026"/>
      <c r="M3518" s="1026"/>
      <c r="N3518" s="1026"/>
      <c r="O3518" s="1027"/>
    </row>
    <row r="3519" spans="1:15" ht="121.5" customHeight="1" thickTop="1">
      <c r="A3519" s="437" t="s">
        <v>191</v>
      </c>
    </row>
    <row r="3520" spans="1:15" ht="24.75" customHeight="1" thickBot="1">
      <c r="A3520" s="471">
        <f>A3480+1</f>
        <v>89</v>
      </c>
      <c r="B3520" s="1137" t="s">
        <v>56</v>
      </c>
      <c r="C3520" s="1137"/>
      <c r="D3520" s="1137"/>
      <c r="E3520" s="1137"/>
      <c r="F3520" s="1137"/>
      <c r="G3520" s="1137"/>
      <c r="H3520" s="1137"/>
      <c r="I3520" s="1137"/>
      <c r="J3520" s="1137"/>
      <c r="K3520" s="1137"/>
      <c r="L3520" s="1137"/>
      <c r="M3520" s="1137"/>
      <c r="N3520" s="1137"/>
      <c r="O3520" s="1137"/>
    </row>
    <row r="3521" spans="1:16" s="430" customFormat="1" ht="66" customHeight="1" thickTop="1">
      <c r="A3521" s="1138"/>
      <c r="B3521" s="1139"/>
      <c r="C3521" s="1140"/>
      <c r="D3521" s="1225" t="str">
        <f>Master!$E$8</f>
        <v>Govt. Sr. Secondary School Raimalwada</v>
      </c>
      <c r="E3521" s="1226"/>
      <c r="F3521" s="1226"/>
      <c r="G3521" s="1226"/>
      <c r="H3521" s="1226"/>
      <c r="I3521" s="1226"/>
      <c r="J3521" s="1226"/>
      <c r="K3521" s="1226"/>
      <c r="L3521" s="1226"/>
      <c r="M3521" s="1226"/>
      <c r="N3521" s="1226"/>
      <c r="O3521" s="1227"/>
    </row>
    <row r="3522" spans="1:16" ht="26.25" customHeight="1" thickBot="1">
      <c r="A3522" s="1138"/>
      <c r="B3522" s="1141"/>
      <c r="C3522" s="1142"/>
      <c r="D3522" s="1146" t="str">
        <f>Master!$E$11</f>
        <v>P.S.-Bapini (Jodhpur)</v>
      </c>
      <c r="E3522" s="1147"/>
      <c r="F3522" s="1147"/>
      <c r="G3522" s="1147"/>
      <c r="H3522" s="1147"/>
      <c r="I3522" s="1147"/>
      <c r="J3522" s="1147"/>
      <c r="K3522" s="1147"/>
      <c r="L3522" s="1147"/>
      <c r="M3522" s="1147"/>
      <c r="N3522" s="1147"/>
      <c r="O3522" s="1148"/>
    </row>
    <row r="3523" spans="1:16" ht="21.75" customHeight="1">
      <c r="A3523" s="1138"/>
      <c r="B3523" s="262"/>
      <c r="C3523" s="1149" t="s">
        <v>183</v>
      </c>
      <c r="D3523" s="1150"/>
      <c r="E3523" s="1150"/>
      <c r="F3523" s="1150"/>
      <c r="G3523" s="1151"/>
      <c r="H3523" s="1158" t="s">
        <v>156</v>
      </c>
      <c r="I3523" s="1158"/>
      <c r="J3523" s="1161">
        <f>VLOOKUP($A3520,'Class-9'!$B$9:$K$108,6)</f>
        <v>0</v>
      </c>
      <c r="K3523" s="1162"/>
      <c r="L3523" s="1167" t="s">
        <v>76</v>
      </c>
      <c r="M3523" s="1168"/>
      <c r="N3523" s="1169" t="str">
        <f>Master!$E$14</f>
        <v>08151106901</v>
      </c>
      <c r="O3523" s="1170"/>
    </row>
    <row r="3524" spans="1:16" ht="21.75" customHeight="1">
      <c r="A3524" s="1138"/>
      <c r="B3524" s="37"/>
      <c r="C3524" s="1152"/>
      <c r="D3524" s="1153"/>
      <c r="E3524" s="1153"/>
      <c r="F3524" s="1153"/>
      <c r="G3524" s="1154"/>
      <c r="H3524" s="1159"/>
      <c r="I3524" s="1159"/>
      <c r="J3524" s="1163"/>
      <c r="K3524" s="1164"/>
      <c r="L3524" s="1171" t="s">
        <v>72</v>
      </c>
      <c r="M3524" s="1172"/>
      <c r="N3524" s="1172"/>
      <c r="O3524" s="1173"/>
      <c r="P3524" s="104" t="s">
        <v>191</v>
      </c>
    </row>
    <row r="3525" spans="1:16" ht="21.75" customHeight="1" thickBot="1">
      <c r="A3525" s="1138"/>
      <c r="B3525" s="37"/>
      <c r="C3525" s="1155"/>
      <c r="D3525" s="1156"/>
      <c r="E3525" s="1156"/>
      <c r="F3525" s="1156"/>
      <c r="G3525" s="1157"/>
      <c r="H3525" s="1160"/>
      <c r="I3525" s="1160"/>
      <c r="J3525" s="1165"/>
      <c r="K3525" s="1166"/>
      <c r="L3525" s="1174" t="s">
        <v>57</v>
      </c>
      <c r="M3525" s="1175"/>
      <c r="N3525" s="1176" t="str">
        <f>Master!$E$6</f>
        <v>2021-22</v>
      </c>
      <c r="O3525" s="1177"/>
    </row>
    <row r="3526" spans="1:16" ht="33.75" customHeight="1">
      <c r="A3526" s="1138"/>
      <c r="B3526" s="417" t="s">
        <v>200</v>
      </c>
      <c r="C3526" s="1228" t="s">
        <v>22</v>
      </c>
      <c r="D3526" s="1229"/>
      <c r="E3526" s="1229"/>
      <c r="F3526" s="1230"/>
      <c r="G3526" s="438" t="s">
        <v>181</v>
      </c>
      <c r="H3526" s="1231">
        <f>VLOOKUP($A3520,'Class-9'!$B$9:$FL$108,4,0)</f>
        <v>0</v>
      </c>
      <c r="I3526" s="1231"/>
      <c r="J3526" s="1231"/>
      <c r="K3526" s="1231"/>
      <c r="L3526" s="1231"/>
      <c r="M3526" s="1231"/>
      <c r="N3526" s="1231"/>
      <c r="O3526" s="1232"/>
    </row>
    <row r="3527" spans="1:16" ht="33.75" customHeight="1">
      <c r="A3527" s="1138"/>
      <c r="B3527" s="417" t="s">
        <v>200</v>
      </c>
      <c r="C3527" s="1233" t="s">
        <v>24</v>
      </c>
      <c r="D3527" s="1234"/>
      <c r="E3527" s="1234"/>
      <c r="F3527" s="1235"/>
      <c r="G3527" s="439" t="s">
        <v>181</v>
      </c>
      <c r="H3527" s="1236">
        <f>VLOOKUP($A3520,'Class-9'!$B$9:$FL$108,7,0)</f>
        <v>0</v>
      </c>
      <c r="I3527" s="1236"/>
      <c r="J3527" s="1236"/>
      <c r="K3527" s="1236"/>
      <c r="L3527" s="1236"/>
      <c r="M3527" s="1236"/>
      <c r="N3527" s="1236"/>
      <c r="O3527" s="1237"/>
    </row>
    <row r="3528" spans="1:16" ht="33.75" customHeight="1">
      <c r="A3528" s="1138"/>
      <c r="B3528" s="417" t="s">
        <v>200</v>
      </c>
      <c r="C3528" s="1233" t="s">
        <v>25</v>
      </c>
      <c r="D3528" s="1234"/>
      <c r="E3528" s="1234"/>
      <c r="F3528" s="1235"/>
      <c r="G3528" s="439" t="s">
        <v>181</v>
      </c>
      <c r="H3528" s="1236">
        <f>VLOOKUP($A3520,'Class-9'!$B$9:$FL$108,8,0)</f>
        <v>0</v>
      </c>
      <c r="I3528" s="1236"/>
      <c r="J3528" s="1236"/>
      <c r="K3528" s="1236"/>
      <c r="L3528" s="1236"/>
      <c r="M3528" s="1236"/>
      <c r="N3528" s="1236"/>
      <c r="O3528" s="1237"/>
    </row>
    <row r="3529" spans="1:16" ht="33.75" customHeight="1">
      <c r="A3529" s="1138"/>
      <c r="B3529" s="417" t="s">
        <v>200</v>
      </c>
      <c r="C3529" s="1233" t="s">
        <v>58</v>
      </c>
      <c r="D3529" s="1234"/>
      <c r="E3529" s="1234"/>
      <c r="F3529" s="1235"/>
      <c r="G3529" s="439" t="s">
        <v>181</v>
      </c>
      <c r="H3529" s="1236">
        <f>VLOOKUP($A3520,'Class-9'!$B$9:$FL$108,9,0)</f>
        <v>0</v>
      </c>
      <c r="I3529" s="1236"/>
      <c r="J3529" s="1236"/>
      <c r="K3529" s="1236"/>
      <c r="L3529" s="1236"/>
      <c r="M3529" s="1236"/>
      <c r="N3529" s="1236"/>
      <c r="O3529" s="1237"/>
    </row>
    <row r="3530" spans="1:16" ht="33.75" customHeight="1">
      <c r="A3530" s="1138"/>
      <c r="B3530" s="417" t="s">
        <v>200</v>
      </c>
      <c r="C3530" s="1233" t="s">
        <v>59</v>
      </c>
      <c r="D3530" s="1234"/>
      <c r="E3530" s="1234"/>
      <c r="F3530" s="1235"/>
      <c r="G3530" s="439" t="s">
        <v>181</v>
      </c>
      <c r="H3530" s="1238" t="str">
        <f>CONCATENATE('Class-9'!$G$4,'Class-9'!$J$4)</f>
        <v>9(A)</v>
      </c>
      <c r="I3530" s="1236"/>
      <c r="J3530" s="1236"/>
      <c r="K3530" s="1236"/>
      <c r="L3530" s="1236"/>
      <c r="M3530" s="1236"/>
      <c r="N3530" s="1236"/>
      <c r="O3530" s="1237"/>
    </row>
    <row r="3531" spans="1:16" ht="33.75" customHeight="1" thickBot="1">
      <c r="A3531" s="1138"/>
      <c r="B3531" s="417" t="s">
        <v>200</v>
      </c>
      <c r="C3531" s="1239" t="s">
        <v>27</v>
      </c>
      <c r="D3531" s="1240"/>
      <c r="E3531" s="1240"/>
      <c r="F3531" s="1241"/>
      <c r="G3531" s="440" t="s">
        <v>181</v>
      </c>
      <c r="H3531" s="1242">
        <f>VLOOKUP($A3520,'Class-9'!$B$9:$FL$108,10,0)</f>
        <v>0</v>
      </c>
      <c r="I3531" s="1242"/>
      <c r="J3531" s="1242"/>
      <c r="K3531" s="1242"/>
      <c r="L3531" s="1242"/>
      <c r="M3531" s="1242"/>
      <c r="N3531" s="1242"/>
      <c r="O3531" s="1243"/>
    </row>
    <row r="3532" spans="1:16" ht="33.75" customHeight="1">
      <c r="A3532" s="1138"/>
      <c r="B3532" s="417" t="s">
        <v>200</v>
      </c>
      <c r="C3532" s="1244" t="s">
        <v>60</v>
      </c>
      <c r="D3532" s="1245"/>
      <c r="E3532" s="1248" t="s">
        <v>81</v>
      </c>
      <c r="F3532" s="1248" t="s">
        <v>82</v>
      </c>
      <c r="G3532" s="1250" t="s">
        <v>32</v>
      </c>
      <c r="H3532" s="1252" t="s">
        <v>61</v>
      </c>
      <c r="I3532" s="1252"/>
      <c r="J3532" s="1253"/>
      <c r="K3532" s="1254" t="s">
        <v>97</v>
      </c>
      <c r="L3532" s="1255"/>
      <c r="M3532" s="1256"/>
      <c r="N3532" s="1248" t="s">
        <v>88</v>
      </c>
      <c r="O3532" s="1218" t="s">
        <v>118</v>
      </c>
    </row>
    <row r="3533" spans="1:16" ht="33.75" customHeight="1">
      <c r="A3533" s="1138"/>
      <c r="B3533" s="417" t="s">
        <v>200</v>
      </c>
      <c r="C3533" s="1246"/>
      <c r="D3533" s="1247"/>
      <c r="E3533" s="1249"/>
      <c r="F3533" s="1249"/>
      <c r="G3533" s="1251"/>
      <c r="H3533" s="468" t="s">
        <v>31</v>
      </c>
      <c r="I3533" s="470" t="s">
        <v>194</v>
      </c>
      <c r="J3533" s="469" t="s">
        <v>32</v>
      </c>
      <c r="K3533" s="468" t="s">
        <v>31</v>
      </c>
      <c r="L3533" s="470" t="s">
        <v>194</v>
      </c>
      <c r="M3533" s="469" t="s">
        <v>32</v>
      </c>
      <c r="N3533" s="1249"/>
      <c r="O3533" s="1219"/>
    </row>
    <row r="3534" spans="1:16" ht="48" customHeight="1" thickBot="1">
      <c r="A3534" s="1138"/>
      <c r="B3534" s="417" t="s">
        <v>200</v>
      </c>
      <c r="C3534" s="1102" t="s">
        <v>62</v>
      </c>
      <c r="D3534" s="1103"/>
      <c r="E3534" s="441">
        <f>'Class-9'!$L$7</f>
        <v>10</v>
      </c>
      <c r="F3534" s="441">
        <f>'Class-9'!$M$7</f>
        <v>10</v>
      </c>
      <c r="G3534" s="442">
        <f>SUM(E3534:F3534)</f>
        <v>20</v>
      </c>
      <c r="H3534" s="441">
        <f>'Class-9'!$O$7</f>
        <v>24</v>
      </c>
      <c r="I3534" s="441">
        <f>'Class-9'!$P$7</f>
        <v>6</v>
      </c>
      <c r="J3534" s="442">
        <f>SUM(H3534:I3534)</f>
        <v>30</v>
      </c>
      <c r="K3534" s="441">
        <f>'Class-9'!$R$7</f>
        <v>40</v>
      </c>
      <c r="L3534" s="441">
        <f>'Class-9'!$S$7</f>
        <v>10</v>
      </c>
      <c r="M3534" s="442">
        <f>SUM(K3534:L3534)</f>
        <v>50</v>
      </c>
      <c r="N3534" s="441">
        <f>SUM(G3534,J3534,M3534)</f>
        <v>100</v>
      </c>
      <c r="O3534" s="1220"/>
    </row>
    <row r="3535" spans="1:16" ht="48" customHeight="1">
      <c r="A3535" s="1138"/>
      <c r="B3535" s="417" t="s">
        <v>200</v>
      </c>
      <c r="C3535" s="1104" t="str">
        <f>'Class-9'!$L$3</f>
        <v>HINDI</v>
      </c>
      <c r="D3535" s="1105"/>
      <c r="E3535" s="443">
        <f>IF($J3523="TC",0,IF($J3523="Nso",0,VLOOKUP($A3520,'Class-9'!$B$9:$FL$108,11,0)))</f>
        <v>0</v>
      </c>
      <c r="F3535" s="443">
        <f>IF($J3523="TC",0,IF($J3523="Nso",0,VLOOKUP($A3520,'Class-9'!$B$9:$FL$108,12,0)))</f>
        <v>0</v>
      </c>
      <c r="G3535" s="444">
        <f t="shared" ref="G3535:G3542" si="352">SUM(E3535:F3535)</f>
        <v>0</v>
      </c>
      <c r="H3535" s="443">
        <f>IF($J3523="TC",0,IF($J3523="Nso",0,VLOOKUP($A3520,'Class-9'!$B$9:$FL$108,14,0)))</f>
        <v>0</v>
      </c>
      <c r="I3535" s="443">
        <f>IF($J3523="TC",0,IF($J3523="Nso",0,VLOOKUP($A3520,'Class-9'!$B$9:$FL$108,15,0)))</f>
        <v>0</v>
      </c>
      <c r="J3535" s="444">
        <f t="shared" ref="J3535:J3542" si="353">SUM(H3535:I3535)</f>
        <v>0</v>
      </c>
      <c r="K3535" s="443">
        <f>IF($J3523="TC",0,IF($J3523="Nso",0,VLOOKUP($A3520,'Class-9'!$B$9:$FL$108,17,0)))</f>
        <v>0</v>
      </c>
      <c r="L3535" s="443">
        <f>IF($J3523="Nso",0,VLOOKUP($A3520,'Class-9'!$B$9:$FL$108,18,0))</f>
        <v>0</v>
      </c>
      <c r="M3535" s="444">
        <f t="shared" ref="M3535:M3542" si="354">SUM(K3535:L3535)</f>
        <v>0</v>
      </c>
      <c r="N3535" s="443">
        <f t="shared" ref="N3535:N3542" si="355">SUM(G3535,J3535,M3535)</f>
        <v>0</v>
      </c>
      <c r="O3535" s="457" t="str">
        <f>IF($J3523="TC",0,IF($J3523="Nso",0,VLOOKUP($A3520,'Class-9'!$B$9:$FL$108,24,0)))</f>
        <v/>
      </c>
    </row>
    <row r="3536" spans="1:16" ht="48" customHeight="1" thickBot="1">
      <c r="A3536" s="1138"/>
      <c r="B3536" s="417" t="s">
        <v>200</v>
      </c>
      <c r="C3536" s="1106" t="str">
        <f>'Class-9'!$Z$3</f>
        <v>ENGLISH</v>
      </c>
      <c r="D3536" s="1107"/>
      <c r="E3536" s="445">
        <f>IF($J3523="TC",0,IF($J3523="Nso",0,VLOOKUP($A3520,'Class-9'!$B$9:$FL$108,25,0)))</f>
        <v>0</v>
      </c>
      <c r="F3536" s="445">
        <f>IF($J3523="TC",0,IF($J3523="Nso",0,VLOOKUP($A3520,'Class-9'!$B$9:$FL$108,26,0)))</f>
        <v>0</v>
      </c>
      <c r="G3536" s="446">
        <f t="shared" si="352"/>
        <v>0</v>
      </c>
      <c r="H3536" s="447">
        <f>IF($J3523="TC",0,IF($J3523="Nso",0,VLOOKUP($A3520,'Class-9'!$B$9:$FL$108,28,0)))</f>
        <v>0</v>
      </c>
      <c r="I3536" s="445">
        <f>IF($J3523="TC",0,IF($J3523="Nso",0,VLOOKUP($A3520,'Class-9'!$B$9:$FL$108,29,0)))</f>
        <v>0</v>
      </c>
      <c r="J3536" s="446">
        <f t="shared" si="353"/>
        <v>0</v>
      </c>
      <c r="K3536" s="445">
        <f>IF($J3523="TC",0,IF($J3523="Nso",0,VLOOKUP($A3520,'Class-9'!$B$9:$FL$108,31,0)))</f>
        <v>0</v>
      </c>
      <c r="L3536" s="445">
        <f>IF($J3523="Nso",0,VLOOKUP($A3520,'Class-9'!$B$9:$FL$108,32,0))</f>
        <v>0</v>
      </c>
      <c r="M3536" s="446">
        <f t="shared" si="354"/>
        <v>0</v>
      </c>
      <c r="N3536" s="445">
        <f t="shared" si="355"/>
        <v>0</v>
      </c>
      <c r="O3536" s="458" t="str">
        <f>IF($J3523="TC",0,IF($J3523="Nso",0,VLOOKUP($A3520,'Class-9'!$B$9:$FL$108,38,0)))</f>
        <v/>
      </c>
    </row>
    <row r="3537" spans="1:15" ht="48" customHeight="1" thickBot="1">
      <c r="A3537" s="1138"/>
      <c r="B3537" s="417" t="s">
        <v>200</v>
      </c>
      <c r="C3537" s="1108" t="s">
        <v>62</v>
      </c>
      <c r="D3537" s="1109"/>
      <c r="E3537" s="448">
        <f>'Class-9'!$AN$7</f>
        <v>20</v>
      </c>
      <c r="F3537" s="448">
        <f>'Class-9'!$AO$7</f>
        <v>20</v>
      </c>
      <c r="G3537" s="449">
        <f t="shared" si="352"/>
        <v>40</v>
      </c>
      <c r="H3537" s="448">
        <f>'Class-9'!$AQ$7</f>
        <v>48</v>
      </c>
      <c r="I3537" s="448">
        <f>'Class-9'!$AR$7</f>
        <v>12</v>
      </c>
      <c r="J3537" s="449">
        <f t="shared" si="353"/>
        <v>60</v>
      </c>
      <c r="K3537" s="448">
        <f>'Class-9'!$AT$7</f>
        <v>80</v>
      </c>
      <c r="L3537" s="448">
        <f>'Class-9'!$AU$7</f>
        <v>20</v>
      </c>
      <c r="M3537" s="449">
        <f t="shared" si="354"/>
        <v>100</v>
      </c>
      <c r="N3537" s="448">
        <f t="shared" si="355"/>
        <v>200</v>
      </c>
      <c r="O3537" s="427" t="s">
        <v>201</v>
      </c>
    </row>
    <row r="3538" spans="1:15" ht="48" customHeight="1">
      <c r="A3538" s="1138"/>
      <c r="B3538" s="417" t="s">
        <v>200</v>
      </c>
      <c r="C3538" s="1110" t="str">
        <f>'Class-9'!$AN$3</f>
        <v>SANSKRIT-I</v>
      </c>
      <c r="D3538" s="1111"/>
      <c r="E3538" s="443">
        <f>IF($J3523="TC",0,IF($J3523="Nso",0,VLOOKUP($A3520,'Class-9'!$B$9:$FL$108,39,0)))</f>
        <v>0</v>
      </c>
      <c r="F3538" s="443">
        <f>IF($J3523="TC",0,IF($J3523="TC",0,IF($J3523="Nso",0,VLOOKUP($A3520,'Class-9'!$B$9:$FL$108,40,0))))</f>
        <v>0</v>
      </c>
      <c r="G3538" s="450">
        <f t="shared" si="352"/>
        <v>0</v>
      </c>
      <c r="H3538" s="451">
        <f>IF($J3523="TC",0,IF($J3523="Nso",0,VLOOKUP($A3520,'Class-9'!$B$9:$FL$108,42,0)))</f>
        <v>0</v>
      </c>
      <c r="I3538" s="443">
        <f>IF($J3523="TC",0,IF($J3523="Nso",0,VLOOKUP($A3520,'Class-9'!$B$9:$FL$108,43,0)))</f>
        <v>0</v>
      </c>
      <c r="J3538" s="450">
        <f t="shared" si="353"/>
        <v>0</v>
      </c>
      <c r="K3538" s="443">
        <f>IF($J3523="TC",0,IF($J3523="Nso",0,VLOOKUP($A3520,'Class-9'!$B$9:$FL$108,45,0)))</f>
        <v>0</v>
      </c>
      <c r="L3538" s="443">
        <f>IF($J3523="Nso",0,VLOOKUP($A3520,'Class-9'!$B$9:$FL$108,46,0))</f>
        <v>0</v>
      </c>
      <c r="M3538" s="450">
        <f t="shared" si="354"/>
        <v>0</v>
      </c>
      <c r="N3538" s="443">
        <f t="shared" si="355"/>
        <v>0</v>
      </c>
      <c r="O3538" s="457" t="str">
        <f>IF($J3523="TC",0,IF($J3523="Nso",0,VLOOKUP($A3520,'Class-9'!$B$9:$FL$108,52,0)))</f>
        <v/>
      </c>
    </row>
    <row r="3539" spans="1:15" ht="48" customHeight="1">
      <c r="A3539" s="1138"/>
      <c r="B3539" s="417" t="s">
        <v>200</v>
      </c>
      <c r="C3539" s="1112" t="str">
        <f>'Class-9'!$BB$3</f>
        <v>SANSKRIT-II</v>
      </c>
      <c r="D3539" s="1113"/>
      <c r="E3539" s="443">
        <f>IF($J3523="TC",0,IF($J3523="Nso",0,VLOOKUP($A3520,'Class-9'!$B$9:$FL$108,53,0)))</f>
        <v>0</v>
      </c>
      <c r="F3539" s="443">
        <f>IF($J3523="TC",0,IF($J3523="Nso",0,VLOOKUP($A3520,'Class-9'!$B$9:$FL$108,54,0)))</f>
        <v>0</v>
      </c>
      <c r="G3539" s="452">
        <f t="shared" si="352"/>
        <v>0</v>
      </c>
      <c r="H3539" s="453">
        <f>IF($J3523="TC",0,IF($J3523="Nso",0,VLOOKUP($A3520,'Class-9'!$B$9:$FL$108,56,0)))</f>
        <v>0</v>
      </c>
      <c r="I3539" s="443">
        <f>IF($J3523="TC",0,IF($J3523="Nso",0,VLOOKUP($A3520,'Class-9'!$B$9:$FL$108,57,0)))</f>
        <v>0</v>
      </c>
      <c r="J3539" s="452">
        <f t="shared" si="353"/>
        <v>0</v>
      </c>
      <c r="K3539" s="443">
        <f>IF($J3523="TC",0,IF($J3523="Nso",0,VLOOKUP($A3520,'Class-9'!$B$9:$FL$108,59,0)))</f>
        <v>0</v>
      </c>
      <c r="L3539" s="443">
        <f>IF($J3523="Nso",0,VLOOKUP($A3520,'Class-9'!$B$9:$FL$108,60,0))</f>
        <v>0</v>
      </c>
      <c r="M3539" s="452">
        <f t="shared" si="354"/>
        <v>0</v>
      </c>
      <c r="N3539" s="443">
        <f t="shared" si="355"/>
        <v>0</v>
      </c>
      <c r="O3539" s="457" t="str">
        <f>IF($J3523="TC",0,IF($J3523="Nso",0,VLOOKUP($A3520,'Class-9'!$B$9:$FL$108,66,0)))</f>
        <v/>
      </c>
    </row>
    <row r="3540" spans="1:15" ht="48" customHeight="1">
      <c r="A3540" s="1138"/>
      <c r="B3540" s="417" t="s">
        <v>200</v>
      </c>
      <c r="C3540" s="1112" t="str">
        <f>'Class-9'!$BP$3</f>
        <v>MATHEMATICS</v>
      </c>
      <c r="D3540" s="1113"/>
      <c r="E3540" s="443">
        <f>IF($J3523="TC",0,IF($J3523="Nso",0,VLOOKUP($A3520,'Class-9'!$B$9:$FL$108,67,0)))</f>
        <v>0</v>
      </c>
      <c r="F3540" s="443">
        <f>IF($J3523="TC",0,IF($J3523="Nso",0,VLOOKUP($A3520,'Class-9'!$B$9:$FL$108,68,0)))</f>
        <v>0</v>
      </c>
      <c r="G3540" s="452">
        <f t="shared" si="352"/>
        <v>0</v>
      </c>
      <c r="H3540" s="453">
        <f>IF($J3523="TC",0,IF($J3523="Nso",0,VLOOKUP($A3520,'Class-9'!$B$9:$FL$108,70,0)))</f>
        <v>0</v>
      </c>
      <c r="I3540" s="443">
        <f>IF($J3523="TC",0,IF($J3523="Nso",0,VLOOKUP($A3520,'Class-9'!$B$9:$FL$108,71,0)))</f>
        <v>0</v>
      </c>
      <c r="J3540" s="452">
        <f t="shared" si="353"/>
        <v>0</v>
      </c>
      <c r="K3540" s="443">
        <f>IF($J3523="TC",0,IF($J3523="Nso",0,VLOOKUP($A3520,'Class-9'!$B$9:$FL$108,73,0)))</f>
        <v>0</v>
      </c>
      <c r="L3540" s="443">
        <f>IF($J3523="Nso",0,VLOOKUP($A3520,'Class-9'!$B$9:$FL$108,74,0))</f>
        <v>0</v>
      </c>
      <c r="M3540" s="452">
        <f t="shared" si="354"/>
        <v>0</v>
      </c>
      <c r="N3540" s="443">
        <f t="shared" si="355"/>
        <v>0</v>
      </c>
      <c r="O3540" s="457" t="str">
        <f>IF($J3523="TC",0,IF($J3523="Nso",0,VLOOKUP($A3520,'Class-9'!$B$9:$FL$108,80,0)))</f>
        <v/>
      </c>
    </row>
    <row r="3541" spans="1:15" ht="48" customHeight="1">
      <c r="A3541" s="1138"/>
      <c r="B3541" s="417" t="s">
        <v>200</v>
      </c>
      <c r="C3541" s="1114" t="str">
        <f>'Class-9'!$CD$3</f>
        <v>SCIENCE</v>
      </c>
      <c r="D3541" s="1115"/>
      <c r="E3541" s="454">
        <f>IF($J3523="TC",0,IF($J3523="Nso",0,VLOOKUP($A3520,'Class-9'!$B$9:$FL$108,81,0)))</f>
        <v>0</v>
      </c>
      <c r="F3541" s="454">
        <f>IF($J3523="TC",0,IF($J3523="Nso",0,VLOOKUP($A3520,'Class-9'!$B$9:$FL$108,82,0)))</f>
        <v>0</v>
      </c>
      <c r="G3541" s="455">
        <f t="shared" si="352"/>
        <v>0</v>
      </c>
      <c r="H3541" s="456">
        <f>IF($J3523="TC",0,IF($J3523="Nso",0,VLOOKUP($A3520,'Class-9'!$B$9:$FL$108,84,0)))</f>
        <v>0</v>
      </c>
      <c r="I3541" s="454">
        <f>IF($J3523="TC",0,IF($J3523="Nso",0,VLOOKUP($A3520,'Class-9'!$B$9:$FL$108,85,0)))</f>
        <v>0</v>
      </c>
      <c r="J3541" s="455">
        <f t="shared" si="353"/>
        <v>0</v>
      </c>
      <c r="K3541" s="454">
        <f>IF($J3523="TC",0,IF($J3523="Nso",0,VLOOKUP($A3520,'Class-9'!$B$9:$FL$108,87,0)))</f>
        <v>0</v>
      </c>
      <c r="L3541" s="454">
        <f>IF($J3523="Nso",0,VLOOKUP($A3520,'Class-9'!$B$9:$FL$108,88,0))</f>
        <v>0</v>
      </c>
      <c r="M3541" s="455">
        <f t="shared" si="354"/>
        <v>0</v>
      </c>
      <c r="N3541" s="454">
        <f t="shared" si="355"/>
        <v>0</v>
      </c>
      <c r="O3541" s="459" t="str">
        <f>IF($J3523="TC",0,IF($J3523="Nso",0,VLOOKUP($A3520,'Class-9'!$B$9:$FL$108,94,0)))</f>
        <v/>
      </c>
    </row>
    <row r="3542" spans="1:15" ht="48" customHeight="1" thickBot="1">
      <c r="A3542" s="1138"/>
      <c r="B3542" s="417" t="s">
        <v>200</v>
      </c>
      <c r="C3542" s="1114" t="str">
        <f>'Class-9'!$CR$3</f>
        <v>SOCIAL SCIENCE</v>
      </c>
      <c r="D3542" s="1115"/>
      <c r="E3542" s="454">
        <f>IF($J3524="TC",0,IF($J3523="Nso",0,VLOOKUP($A3520,'Class-9'!$B$9:$FL$108,95,0)))</f>
        <v>0</v>
      </c>
      <c r="F3542" s="454">
        <f>IF($J3524="TC",0,IF($J3523="Nso",0,VLOOKUP($A3520,'Class-9'!$B$9:$FL$108,96,0)))</f>
        <v>0</v>
      </c>
      <c r="G3542" s="455">
        <f t="shared" si="352"/>
        <v>0</v>
      </c>
      <c r="H3542" s="456">
        <f>IF($J3524="TC",0,IF($J3523="Nso",0,VLOOKUP($A3520,'Class-9'!$B$9:$FL$108,98,0)))</f>
        <v>0</v>
      </c>
      <c r="I3542" s="454">
        <f>IF($J3524="TC",0,IF($J3523="Nso",0,VLOOKUP($A3520,'Class-9'!$B$9:$FL$108,99,0)))</f>
        <v>0</v>
      </c>
      <c r="J3542" s="455">
        <f t="shared" si="353"/>
        <v>0</v>
      </c>
      <c r="K3542" s="454">
        <f>IF($J3524="TC",0,IF($J3523="Nso",0,VLOOKUP($A3520,'Class-9'!$B$9:$FL$108,101,0)))</f>
        <v>0</v>
      </c>
      <c r="L3542" s="454">
        <f>IF($J3524="Nso",0,VLOOKUP($A3520,'Class-9'!$B$9:$FL$108,102,0))</f>
        <v>0</v>
      </c>
      <c r="M3542" s="455">
        <f t="shared" si="354"/>
        <v>0</v>
      </c>
      <c r="N3542" s="454">
        <f t="shared" si="355"/>
        <v>0</v>
      </c>
      <c r="O3542" s="459" t="str">
        <f>IF($J3524="TC",0,IF($J3523="Nso",0,VLOOKUP($A3520,'Class-9'!$B$9:$FL$108,108,0)))</f>
        <v/>
      </c>
    </row>
    <row r="3543" spans="1:15" ht="33.75" customHeight="1">
      <c r="A3543" s="1138"/>
      <c r="B3543" s="417" t="s">
        <v>200</v>
      </c>
      <c r="C3543" s="1116" t="s">
        <v>89</v>
      </c>
      <c r="D3543" s="1117"/>
      <c r="E3543" s="1118"/>
      <c r="F3543" s="1122" t="s">
        <v>90</v>
      </c>
      <c r="G3543" s="1123"/>
      <c r="H3543" s="1124" t="s">
        <v>91</v>
      </c>
      <c r="I3543" s="1125"/>
      <c r="J3543" s="1126" t="s">
        <v>47</v>
      </c>
      <c r="K3543" s="1127"/>
      <c r="L3543" s="415" t="s">
        <v>111</v>
      </c>
      <c r="M3543" s="1221" t="s">
        <v>45</v>
      </c>
      <c r="N3543" s="1222"/>
      <c r="O3543" s="416" t="s">
        <v>49</v>
      </c>
    </row>
    <row r="3544" spans="1:15" ht="33.75" customHeight="1" thickBot="1">
      <c r="A3544" s="1138"/>
      <c r="B3544" s="417" t="s">
        <v>200</v>
      </c>
      <c r="C3544" s="1119"/>
      <c r="D3544" s="1120"/>
      <c r="E3544" s="1121"/>
      <c r="F3544" s="1130">
        <f>IF($J3523="TC",0,IF($J3523="Nso",0,VLOOKUP($A3520,'Class-9'!$B$9:$FL$108,160,0)))</f>
        <v>0</v>
      </c>
      <c r="G3544" s="1131"/>
      <c r="H3544" s="1130">
        <f>IF($J3523="TC",0,IF($J3523="Nso",0,VLOOKUP($A3520,'Class-9'!$B$9:$FL$108,161,0)))</f>
        <v>0</v>
      </c>
      <c r="I3544" s="1131"/>
      <c r="J3544" s="1132">
        <f>IF($J3523="TC",0,IF($J3523="Nso",0,VLOOKUP($A3520,'Class-9'!$B$9:$FL$108,162,0)))</f>
        <v>0</v>
      </c>
      <c r="K3544" s="1133"/>
      <c r="L3544" s="259" t="str">
        <f>IF($J3523="TC",0,IF($J3523="Nso",0,VLOOKUP($A3520,'Class-9'!$B$9:$FL$108,163,0)))</f>
        <v/>
      </c>
      <c r="M3544" s="1223" t="str">
        <f>IF($J3523="TC","TC",IF($J3523="Nso","NSO",VLOOKUP($A3520,'Class-9'!$B$9:$FL$108,164,0)))</f>
        <v/>
      </c>
      <c r="N3544" s="1224"/>
      <c r="O3544" s="462" t="str">
        <f>IF($J3523="Nso",0,VLOOKUP($A3520,'Class-9'!$B$9:$FL$108,166,0))</f>
        <v/>
      </c>
    </row>
    <row r="3545" spans="1:15" ht="33.75" customHeight="1">
      <c r="A3545" s="1138"/>
      <c r="B3545" s="417" t="s">
        <v>200</v>
      </c>
      <c r="C3545" s="1061" t="s">
        <v>64</v>
      </c>
      <c r="D3545" s="1062"/>
      <c r="E3545" s="1062"/>
      <c r="F3545" s="1062"/>
      <c r="G3545" s="1062"/>
      <c r="H3545" s="1063"/>
      <c r="I3545" s="1064" t="s">
        <v>65</v>
      </c>
      <c r="J3545" s="1065"/>
      <c r="K3545" s="1065"/>
      <c r="L3545" s="460">
        <f>VLOOKUP($A3520,'Class-9'!$B$9:$FL$108,157,0)</f>
        <v>0</v>
      </c>
      <c r="M3545" s="1066" t="s">
        <v>121</v>
      </c>
      <c r="N3545" s="1067"/>
      <c r="O3545" s="1068"/>
    </row>
    <row r="3546" spans="1:15" ht="33.75" customHeight="1" thickBot="1">
      <c r="A3546" s="1138"/>
      <c r="B3546" s="417" t="s">
        <v>200</v>
      </c>
      <c r="C3546" s="1069" t="s">
        <v>60</v>
      </c>
      <c r="D3546" s="1070"/>
      <c r="E3546" s="1070"/>
      <c r="F3546" s="1071" t="s">
        <v>192</v>
      </c>
      <c r="G3546" s="1071"/>
      <c r="H3546" s="260" t="s">
        <v>53</v>
      </c>
      <c r="I3546" s="1072" t="s">
        <v>66</v>
      </c>
      <c r="J3546" s="1073"/>
      <c r="K3546" s="1073"/>
      <c r="L3546" s="461">
        <f>VLOOKUP($A3520,'Class-9'!$B$9:$FL$108,158,0)</f>
        <v>0</v>
      </c>
      <c r="M3546" s="1074" t="str">
        <f>IF($J3523="TC",0,IF($J3523="Nso",0,VLOOKUP($A3520,'Class-9'!$B$9:$FL$108,159,0)))</f>
        <v/>
      </c>
      <c r="N3546" s="1075"/>
      <c r="O3546" s="1076"/>
    </row>
    <row r="3547" spans="1:15" ht="33.75" customHeight="1">
      <c r="A3547" s="1138"/>
      <c r="B3547" s="417" t="s">
        <v>200</v>
      </c>
      <c r="C3547" s="1069"/>
      <c r="D3547" s="1070"/>
      <c r="E3547" s="1070"/>
      <c r="F3547" s="1071"/>
      <c r="G3547" s="1071"/>
      <c r="H3547" s="261" t="s">
        <v>119</v>
      </c>
      <c r="I3547" s="1077" t="s">
        <v>67</v>
      </c>
      <c r="J3547" s="1078"/>
      <c r="K3547" s="1078"/>
      <c r="L3547" s="1079">
        <f>IF($J3523="TC","Transferred",IF($J3523="Nso","NameSeparated",VLOOKUP($A3520,'Class-9'!$B$9:$FL$108,167,0)))</f>
        <v>0</v>
      </c>
      <c r="M3547" s="1079"/>
      <c r="N3547" s="1079"/>
      <c r="O3547" s="1080"/>
    </row>
    <row r="3548" spans="1:15" ht="33.75" customHeight="1">
      <c r="A3548" s="1138"/>
      <c r="B3548" s="417" t="s">
        <v>200</v>
      </c>
      <c r="C3548" s="1081" t="str">
        <f>'Class-9'!$DF$3</f>
        <v>Foundation Of Information Tech.</v>
      </c>
      <c r="D3548" s="1082"/>
      <c r="E3548" s="1083"/>
      <c r="F3548" s="1217" t="str">
        <f>IF($J3523="TC",0,IF($J3523="Nso",0,VLOOKUP($A3520,'Class-9'!$B$9:$GP$108,185,0)))</f>
        <v>0/200</v>
      </c>
      <c r="G3548" s="1217"/>
      <c r="H3548" s="463" t="str">
        <f>IF($J3523="TC",0,IF($J3523="Nso",0,VLOOKUP($A3520,'Class-9'!$B$9:$GP$108,120,0)))</f>
        <v/>
      </c>
      <c r="I3548" s="1085" t="s">
        <v>79</v>
      </c>
      <c r="J3548" s="1086"/>
      <c r="K3548" s="1086"/>
      <c r="L3548" s="1087">
        <f>'Class-9'!$T$2</f>
        <v>44676</v>
      </c>
      <c r="M3548" s="1088"/>
      <c r="N3548" s="1088"/>
      <c r="O3548" s="1089"/>
    </row>
    <row r="3549" spans="1:15" ht="33.75" customHeight="1">
      <c r="A3549" s="1138"/>
      <c r="B3549" s="417" t="s">
        <v>200</v>
      </c>
      <c r="C3549" s="1090" t="str">
        <f>'Class-9'!$DR$3</f>
        <v>Health &amp; Phy. Edu.</v>
      </c>
      <c r="D3549" s="1084"/>
      <c r="E3549" s="1084"/>
      <c r="F3549" s="1207" t="str">
        <f>IF($J3523="TC",0,IF($J3523="Nso",0,VLOOKUP($A3520,'Class-9'!$B$9:$GP$108,189,0)))</f>
        <v>0/200</v>
      </c>
      <c r="G3549" s="1208"/>
      <c r="H3549" s="463" t="str">
        <f>IF($J3523="TC",0,IF($J3523="Nso",0,VLOOKUP($A3520,'Class-9'!$B$9:$GP$108,132,0)))</f>
        <v/>
      </c>
      <c r="I3549" s="1091"/>
      <c r="J3549" s="1092"/>
      <c r="K3549" s="1092"/>
      <c r="L3549" s="1092"/>
      <c r="M3549" s="1092"/>
      <c r="N3549" s="1092"/>
      <c r="O3549" s="1093"/>
    </row>
    <row r="3550" spans="1:15" ht="33.75" customHeight="1">
      <c r="A3550" s="1138"/>
      <c r="B3550" s="417" t="s">
        <v>200</v>
      </c>
      <c r="C3550" s="1028" t="str">
        <f>'Class-9'!$ED$3</f>
        <v>S.U.P.W.</v>
      </c>
      <c r="D3550" s="1029"/>
      <c r="E3550" s="1029"/>
      <c r="F3550" s="1207" t="str">
        <f>IF($J3523="TC",0,IF($J3523="Nso",0,VLOOKUP($A3520,'Class-9'!$B$9:$GP$108,193,0)))</f>
        <v>0/100</v>
      </c>
      <c r="G3550" s="1208"/>
      <c r="H3550" s="463" t="str">
        <f>IF($J3523="TC",0,IF($J3523="Nso",0,VLOOKUP($A3520,'Class-9'!$B$9:$GP$108,138,0)))</f>
        <v/>
      </c>
      <c r="I3550" s="1094"/>
      <c r="J3550" s="1095"/>
      <c r="K3550" s="1095"/>
      <c r="L3550" s="1095"/>
      <c r="M3550" s="1095"/>
      <c r="N3550" s="1095"/>
      <c r="O3550" s="1096"/>
    </row>
    <row r="3551" spans="1:15" ht="33.75" customHeight="1">
      <c r="A3551" s="1138"/>
      <c r="B3551" s="417" t="s">
        <v>200</v>
      </c>
      <c r="C3551" s="1028" t="str">
        <f>'Class-9'!$EJ$3</f>
        <v>ART EDUCATION</v>
      </c>
      <c r="D3551" s="1029"/>
      <c r="E3551" s="1029"/>
      <c r="F3551" s="1207" t="str">
        <f>IF($J3522="TC",0,IF($J3522="Nso",0,VLOOKUP($A3520,'Class-9'!$B$9:$GP$108,197,0)))</f>
        <v>0/100</v>
      </c>
      <c r="G3551" s="1208"/>
      <c r="H3551" s="463" t="str">
        <f>IF($J3522="TC",0,IF($J3522="Nso",0,VLOOKUP($A3520,'Class-9'!$B$9:$GP$108,144,0)))</f>
        <v/>
      </c>
      <c r="I3551" s="1032" t="s">
        <v>92</v>
      </c>
      <c r="J3551" s="1033"/>
      <c r="K3551" s="1033"/>
      <c r="L3551" s="1033"/>
      <c r="M3551" s="1033"/>
      <c r="N3551" s="1033"/>
      <c r="O3551" s="1034"/>
    </row>
    <row r="3552" spans="1:15" ht="33.75" customHeight="1" thickBot="1">
      <c r="A3552" s="1138"/>
      <c r="B3552" s="417" t="s">
        <v>200</v>
      </c>
      <c r="C3552" s="1035" t="str">
        <f>'Class-9'!$EP$3</f>
        <v>H &amp; C RAJ</v>
      </c>
      <c r="D3552" s="1036"/>
      <c r="E3552" s="1036"/>
      <c r="F3552" s="1209" t="str">
        <f>IF($J3523="TC",0,IF($J3523="Nso",0,VLOOKUP($A3520,'Class-9'!$B$9:$GU$108,201,0)))</f>
        <v>0/200</v>
      </c>
      <c r="G3552" s="1210"/>
      <c r="H3552" s="464" t="str">
        <f>IF($J3523="TC",0,IF($J3523="Nso",0,VLOOKUP($A3520,'Class-9'!$B$9:$GU$108,156,0)))</f>
        <v/>
      </c>
      <c r="I3552" s="1032" t="s">
        <v>73</v>
      </c>
      <c r="J3552" s="1033"/>
      <c r="K3552" s="1033"/>
      <c r="L3552" s="1033"/>
      <c r="M3552" s="1033"/>
      <c r="N3552" s="1033"/>
      <c r="O3552" s="1034"/>
    </row>
    <row r="3553" spans="1:16" ht="33.75" customHeight="1">
      <c r="A3553" s="1138"/>
      <c r="B3553" s="417" t="s">
        <v>200</v>
      </c>
      <c r="C3553" s="1046" t="s">
        <v>204</v>
      </c>
      <c r="D3553" s="1047"/>
      <c r="E3553" s="1048"/>
      <c r="F3553" s="1211" t="s">
        <v>205</v>
      </c>
      <c r="G3553" s="1212"/>
      <c r="H3553" s="465" t="s">
        <v>34</v>
      </c>
      <c r="I3553" s="1039" t="s">
        <v>74</v>
      </c>
      <c r="J3553" s="1033"/>
      <c r="K3553" s="1033"/>
      <c r="L3553" s="1033"/>
      <c r="M3553" s="1033"/>
      <c r="N3553" s="1033"/>
      <c r="O3553" s="1034"/>
    </row>
    <row r="3554" spans="1:16" ht="33.75" customHeight="1">
      <c r="A3554" s="1138"/>
      <c r="B3554" s="417" t="s">
        <v>200</v>
      </c>
      <c r="C3554" s="1049"/>
      <c r="D3554" s="1050"/>
      <c r="E3554" s="1051"/>
      <c r="F3554" s="1213" t="s">
        <v>206</v>
      </c>
      <c r="G3554" s="1214"/>
      <c r="H3554" s="466" t="s">
        <v>203</v>
      </c>
      <c r="I3554" s="1040" t="s">
        <v>75</v>
      </c>
      <c r="J3554" s="1041"/>
      <c r="K3554" s="1041"/>
      <c r="L3554" s="1041"/>
      <c r="M3554" s="1041"/>
      <c r="N3554" s="1041"/>
      <c r="O3554" s="1042"/>
    </row>
    <row r="3555" spans="1:16" ht="33.75" customHeight="1">
      <c r="A3555" s="1138"/>
      <c r="B3555" s="417" t="s">
        <v>200</v>
      </c>
      <c r="C3555" s="1049"/>
      <c r="D3555" s="1050"/>
      <c r="E3555" s="1051"/>
      <c r="F3555" s="1213" t="s">
        <v>210</v>
      </c>
      <c r="G3555" s="1214"/>
      <c r="H3555" s="466" t="s">
        <v>68</v>
      </c>
      <c r="I3555" s="1043"/>
      <c r="J3555" s="1044"/>
      <c r="K3555" s="1044"/>
      <c r="L3555" s="1044"/>
      <c r="M3555" s="1044"/>
      <c r="N3555" s="1044"/>
      <c r="O3555" s="1045"/>
    </row>
    <row r="3556" spans="1:16" ht="33.75" customHeight="1">
      <c r="A3556" s="1138"/>
      <c r="B3556" s="417" t="s">
        <v>200</v>
      </c>
      <c r="C3556" s="1049"/>
      <c r="D3556" s="1050"/>
      <c r="E3556" s="1051"/>
      <c r="F3556" s="1213" t="s">
        <v>211</v>
      </c>
      <c r="G3556" s="1214"/>
      <c r="H3556" s="466" t="s">
        <v>69</v>
      </c>
      <c r="I3556" s="1043"/>
      <c r="J3556" s="1044"/>
      <c r="K3556" s="1044"/>
      <c r="L3556" s="1044"/>
      <c r="M3556" s="1044"/>
      <c r="N3556" s="1044"/>
      <c r="O3556" s="1045"/>
    </row>
    <row r="3557" spans="1:16" ht="33.75" customHeight="1">
      <c r="A3557" s="1138"/>
      <c r="B3557" s="417" t="s">
        <v>200</v>
      </c>
      <c r="C3557" s="1049"/>
      <c r="D3557" s="1050"/>
      <c r="E3557" s="1051"/>
      <c r="F3557" s="1213" t="s">
        <v>120</v>
      </c>
      <c r="G3557" s="1214"/>
      <c r="H3557" s="466" t="s">
        <v>71</v>
      </c>
      <c r="I3557" s="1022" t="s">
        <v>93</v>
      </c>
      <c r="J3557" s="1023"/>
      <c r="K3557" s="1023"/>
      <c r="L3557" s="1023"/>
      <c r="M3557" s="1023"/>
      <c r="N3557" s="1023"/>
      <c r="O3557" s="1024"/>
    </row>
    <row r="3558" spans="1:16" ht="33.75" customHeight="1" thickBot="1">
      <c r="A3558" s="1138"/>
      <c r="B3558" s="418" t="s">
        <v>200</v>
      </c>
      <c r="C3558" s="1052"/>
      <c r="D3558" s="1053"/>
      <c r="E3558" s="1054"/>
      <c r="F3558" s="1215" t="s">
        <v>208</v>
      </c>
      <c r="G3558" s="1216"/>
      <c r="H3558" s="467" t="s">
        <v>70</v>
      </c>
      <c r="I3558" s="1025"/>
      <c r="J3558" s="1026"/>
      <c r="K3558" s="1026"/>
      <c r="L3558" s="1026"/>
      <c r="M3558" s="1026"/>
      <c r="N3558" s="1026"/>
      <c r="O3558" s="1027"/>
    </row>
    <row r="3559" spans="1:16" ht="121.5" customHeight="1" thickTop="1">
      <c r="A3559" s="437" t="s">
        <v>191</v>
      </c>
    </row>
    <row r="3560" spans="1:16" ht="24.75" customHeight="1" thickBot="1">
      <c r="A3560" s="471">
        <f>A3520+1</f>
        <v>90</v>
      </c>
      <c r="B3560" s="1137" t="s">
        <v>56</v>
      </c>
      <c r="C3560" s="1137"/>
      <c r="D3560" s="1137"/>
      <c r="E3560" s="1137"/>
      <c r="F3560" s="1137"/>
      <c r="G3560" s="1137"/>
      <c r="H3560" s="1137"/>
      <c r="I3560" s="1137"/>
      <c r="J3560" s="1137"/>
      <c r="K3560" s="1137"/>
      <c r="L3560" s="1137"/>
      <c r="M3560" s="1137"/>
      <c r="N3560" s="1137"/>
      <c r="O3560" s="1137"/>
    </row>
    <row r="3561" spans="1:16" s="430" customFormat="1" ht="66" customHeight="1" thickTop="1">
      <c r="A3561" s="1138"/>
      <c r="B3561" s="1139"/>
      <c r="C3561" s="1140"/>
      <c r="D3561" s="1225" t="str">
        <f>Master!$E$8</f>
        <v>Govt. Sr. Secondary School Raimalwada</v>
      </c>
      <c r="E3561" s="1226"/>
      <c r="F3561" s="1226"/>
      <c r="G3561" s="1226"/>
      <c r="H3561" s="1226"/>
      <c r="I3561" s="1226"/>
      <c r="J3561" s="1226"/>
      <c r="K3561" s="1226"/>
      <c r="L3561" s="1226"/>
      <c r="M3561" s="1226"/>
      <c r="N3561" s="1226"/>
      <c r="O3561" s="1227"/>
    </row>
    <row r="3562" spans="1:16" ht="26.25" customHeight="1" thickBot="1">
      <c r="A3562" s="1138"/>
      <c r="B3562" s="1141"/>
      <c r="C3562" s="1142"/>
      <c r="D3562" s="1146" t="str">
        <f>Master!$E$11</f>
        <v>P.S.-Bapini (Jodhpur)</v>
      </c>
      <c r="E3562" s="1147"/>
      <c r="F3562" s="1147"/>
      <c r="G3562" s="1147"/>
      <c r="H3562" s="1147"/>
      <c r="I3562" s="1147"/>
      <c r="J3562" s="1147"/>
      <c r="K3562" s="1147"/>
      <c r="L3562" s="1147"/>
      <c r="M3562" s="1147"/>
      <c r="N3562" s="1147"/>
      <c r="O3562" s="1148"/>
    </row>
    <row r="3563" spans="1:16" ht="21.75" customHeight="1">
      <c r="A3563" s="1138"/>
      <c r="B3563" s="262"/>
      <c r="C3563" s="1149" t="s">
        <v>183</v>
      </c>
      <c r="D3563" s="1150"/>
      <c r="E3563" s="1150"/>
      <c r="F3563" s="1150"/>
      <c r="G3563" s="1151"/>
      <c r="H3563" s="1158" t="s">
        <v>156</v>
      </c>
      <c r="I3563" s="1158"/>
      <c r="J3563" s="1161">
        <f>VLOOKUP($A3560,'Class-9'!$B$9:$K$108,6)</f>
        <v>0</v>
      </c>
      <c r="K3563" s="1162"/>
      <c r="L3563" s="1167" t="s">
        <v>76</v>
      </c>
      <c r="M3563" s="1168"/>
      <c r="N3563" s="1169" t="str">
        <f>Master!$E$14</f>
        <v>08151106901</v>
      </c>
      <c r="O3563" s="1170"/>
    </row>
    <row r="3564" spans="1:16" ht="21.75" customHeight="1">
      <c r="A3564" s="1138"/>
      <c r="B3564" s="37"/>
      <c r="C3564" s="1152"/>
      <c r="D3564" s="1153"/>
      <c r="E3564" s="1153"/>
      <c r="F3564" s="1153"/>
      <c r="G3564" s="1154"/>
      <c r="H3564" s="1159"/>
      <c r="I3564" s="1159"/>
      <c r="J3564" s="1163"/>
      <c r="K3564" s="1164"/>
      <c r="L3564" s="1171" t="s">
        <v>72</v>
      </c>
      <c r="M3564" s="1172"/>
      <c r="N3564" s="1172"/>
      <c r="O3564" s="1173"/>
      <c r="P3564" s="104" t="s">
        <v>191</v>
      </c>
    </row>
    <row r="3565" spans="1:16" ht="21.75" customHeight="1" thickBot="1">
      <c r="A3565" s="1138"/>
      <c r="B3565" s="37"/>
      <c r="C3565" s="1155"/>
      <c r="D3565" s="1156"/>
      <c r="E3565" s="1156"/>
      <c r="F3565" s="1156"/>
      <c r="G3565" s="1157"/>
      <c r="H3565" s="1160"/>
      <c r="I3565" s="1160"/>
      <c r="J3565" s="1165"/>
      <c r="K3565" s="1166"/>
      <c r="L3565" s="1174" t="s">
        <v>57</v>
      </c>
      <c r="M3565" s="1175"/>
      <c r="N3565" s="1176" t="str">
        <f>Master!$E$6</f>
        <v>2021-22</v>
      </c>
      <c r="O3565" s="1177"/>
    </row>
    <row r="3566" spans="1:16" ht="33.75" customHeight="1">
      <c r="A3566" s="1138"/>
      <c r="B3566" s="417" t="s">
        <v>200</v>
      </c>
      <c r="C3566" s="1228" t="s">
        <v>22</v>
      </c>
      <c r="D3566" s="1229"/>
      <c r="E3566" s="1229"/>
      <c r="F3566" s="1230"/>
      <c r="G3566" s="438" t="s">
        <v>181</v>
      </c>
      <c r="H3566" s="1231">
        <f>VLOOKUP($A3560,'Class-9'!$B$9:$FL$108,4,0)</f>
        <v>0</v>
      </c>
      <c r="I3566" s="1231"/>
      <c r="J3566" s="1231"/>
      <c r="K3566" s="1231"/>
      <c r="L3566" s="1231"/>
      <c r="M3566" s="1231"/>
      <c r="N3566" s="1231"/>
      <c r="O3566" s="1232"/>
    </row>
    <row r="3567" spans="1:16" ht="33.75" customHeight="1">
      <c r="A3567" s="1138"/>
      <c r="B3567" s="417" t="s">
        <v>200</v>
      </c>
      <c r="C3567" s="1233" t="s">
        <v>24</v>
      </c>
      <c r="D3567" s="1234"/>
      <c r="E3567" s="1234"/>
      <c r="F3567" s="1235"/>
      <c r="G3567" s="439" t="s">
        <v>181</v>
      </c>
      <c r="H3567" s="1236">
        <f>VLOOKUP($A3560,'Class-9'!$B$9:$FL$108,7,0)</f>
        <v>0</v>
      </c>
      <c r="I3567" s="1236"/>
      <c r="J3567" s="1236"/>
      <c r="K3567" s="1236"/>
      <c r="L3567" s="1236"/>
      <c r="M3567" s="1236"/>
      <c r="N3567" s="1236"/>
      <c r="O3567" s="1237"/>
    </row>
    <row r="3568" spans="1:16" ht="33.75" customHeight="1">
      <c r="A3568" s="1138"/>
      <c r="B3568" s="417" t="s">
        <v>200</v>
      </c>
      <c r="C3568" s="1233" t="s">
        <v>25</v>
      </c>
      <c r="D3568" s="1234"/>
      <c r="E3568" s="1234"/>
      <c r="F3568" s="1235"/>
      <c r="G3568" s="439" t="s">
        <v>181</v>
      </c>
      <c r="H3568" s="1236">
        <f>VLOOKUP($A3560,'Class-9'!$B$9:$FL$108,8,0)</f>
        <v>0</v>
      </c>
      <c r="I3568" s="1236"/>
      <c r="J3568" s="1236"/>
      <c r="K3568" s="1236"/>
      <c r="L3568" s="1236"/>
      <c r="M3568" s="1236"/>
      <c r="N3568" s="1236"/>
      <c r="O3568" s="1237"/>
    </row>
    <row r="3569" spans="1:15" ht="33.75" customHeight="1">
      <c r="A3569" s="1138"/>
      <c r="B3569" s="417" t="s">
        <v>200</v>
      </c>
      <c r="C3569" s="1233" t="s">
        <v>58</v>
      </c>
      <c r="D3569" s="1234"/>
      <c r="E3569" s="1234"/>
      <c r="F3569" s="1235"/>
      <c r="G3569" s="439" t="s">
        <v>181</v>
      </c>
      <c r="H3569" s="1236">
        <f>VLOOKUP($A3560,'Class-9'!$B$9:$FL$108,9,0)</f>
        <v>0</v>
      </c>
      <c r="I3569" s="1236"/>
      <c r="J3569" s="1236"/>
      <c r="K3569" s="1236"/>
      <c r="L3569" s="1236"/>
      <c r="M3569" s="1236"/>
      <c r="N3569" s="1236"/>
      <c r="O3569" s="1237"/>
    </row>
    <row r="3570" spans="1:15" ht="33.75" customHeight="1">
      <c r="A3570" s="1138"/>
      <c r="B3570" s="417" t="s">
        <v>200</v>
      </c>
      <c r="C3570" s="1233" t="s">
        <v>59</v>
      </c>
      <c r="D3570" s="1234"/>
      <c r="E3570" s="1234"/>
      <c r="F3570" s="1235"/>
      <c r="G3570" s="439" t="s">
        <v>181</v>
      </c>
      <c r="H3570" s="1238" t="str">
        <f>CONCATENATE('Class-9'!$G$4,'Class-9'!$J$4)</f>
        <v>9(A)</v>
      </c>
      <c r="I3570" s="1236"/>
      <c r="J3570" s="1236"/>
      <c r="K3570" s="1236"/>
      <c r="L3570" s="1236"/>
      <c r="M3570" s="1236"/>
      <c r="N3570" s="1236"/>
      <c r="O3570" s="1237"/>
    </row>
    <row r="3571" spans="1:15" ht="33.75" customHeight="1" thickBot="1">
      <c r="A3571" s="1138"/>
      <c r="B3571" s="417" t="s">
        <v>200</v>
      </c>
      <c r="C3571" s="1239" t="s">
        <v>27</v>
      </c>
      <c r="D3571" s="1240"/>
      <c r="E3571" s="1240"/>
      <c r="F3571" s="1241"/>
      <c r="G3571" s="440" t="s">
        <v>181</v>
      </c>
      <c r="H3571" s="1242">
        <f>VLOOKUP($A3560,'Class-9'!$B$9:$FL$108,10,0)</f>
        <v>0</v>
      </c>
      <c r="I3571" s="1242"/>
      <c r="J3571" s="1242"/>
      <c r="K3571" s="1242"/>
      <c r="L3571" s="1242"/>
      <c r="M3571" s="1242"/>
      <c r="N3571" s="1242"/>
      <c r="O3571" s="1243"/>
    </row>
    <row r="3572" spans="1:15" ht="33.75" customHeight="1">
      <c r="A3572" s="1138"/>
      <c r="B3572" s="417" t="s">
        <v>200</v>
      </c>
      <c r="C3572" s="1244" t="s">
        <v>60</v>
      </c>
      <c r="D3572" s="1245"/>
      <c r="E3572" s="1248" t="s">
        <v>81</v>
      </c>
      <c r="F3572" s="1248" t="s">
        <v>82</v>
      </c>
      <c r="G3572" s="1250" t="s">
        <v>32</v>
      </c>
      <c r="H3572" s="1252" t="s">
        <v>61</v>
      </c>
      <c r="I3572" s="1252"/>
      <c r="J3572" s="1253"/>
      <c r="K3572" s="1254" t="s">
        <v>97</v>
      </c>
      <c r="L3572" s="1255"/>
      <c r="M3572" s="1256"/>
      <c r="N3572" s="1248" t="s">
        <v>88</v>
      </c>
      <c r="O3572" s="1218" t="s">
        <v>118</v>
      </c>
    </row>
    <row r="3573" spans="1:15" ht="33.75" customHeight="1">
      <c r="A3573" s="1138"/>
      <c r="B3573" s="417" t="s">
        <v>200</v>
      </c>
      <c r="C3573" s="1246"/>
      <c r="D3573" s="1247"/>
      <c r="E3573" s="1249"/>
      <c r="F3573" s="1249"/>
      <c r="G3573" s="1251"/>
      <c r="H3573" s="468" t="s">
        <v>31</v>
      </c>
      <c r="I3573" s="470" t="s">
        <v>194</v>
      </c>
      <c r="J3573" s="469" t="s">
        <v>32</v>
      </c>
      <c r="K3573" s="468" t="s">
        <v>31</v>
      </c>
      <c r="L3573" s="470" t="s">
        <v>194</v>
      </c>
      <c r="M3573" s="469" t="s">
        <v>32</v>
      </c>
      <c r="N3573" s="1249"/>
      <c r="O3573" s="1219"/>
    </row>
    <row r="3574" spans="1:15" ht="48" customHeight="1" thickBot="1">
      <c r="A3574" s="1138"/>
      <c r="B3574" s="417" t="s">
        <v>200</v>
      </c>
      <c r="C3574" s="1102" t="s">
        <v>62</v>
      </c>
      <c r="D3574" s="1103"/>
      <c r="E3574" s="441">
        <f>'Class-9'!$L$7</f>
        <v>10</v>
      </c>
      <c r="F3574" s="441">
        <f>'Class-9'!$M$7</f>
        <v>10</v>
      </c>
      <c r="G3574" s="442">
        <f>SUM(E3574:F3574)</f>
        <v>20</v>
      </c>
      <c r="H3574" s="441">
        <f>'Class-9'!$O$7</f>
        <v>24</v>
      </c>
      <c r="I3574" s="441">
        <f>'Class-9'!$P$7</f>
        <v>6</v>
      </c>
      <c r="J3574" s="442">
        <f>SUM(H3574:I3574)</f>
        <v>30</v>
      </c>
      <c r="K3574" s="441">
        <f>'Class-9'!$R$7</f>
        <v>40</v>
      </c>
      <c r="L3574" s="441">
        <f>'Class-9'!$S$7</f>
        <v>10</v>
      </c>
      <c r="M3574" s="442">
        <f>SUM(K3574:L3574)</f>
        <v>50</v>
      </c>
      <c r="N3574" s="441">
        <f>SUM(G3574,J3574,M3574)</f>
        <v>100</v>
      </c>
      <c r="O3574" s="1220"/>
    </row>
    <row r="3575" spans="1:15" ht="48" customHeight="1">
      <c r="A3575" s="1138"/>
      <c r="B3575" s="417" t="s">
        <v>200</v>
      </c>
      <c r="C3575" s="1104" t="str">
        <f>'Class-9'!$L$3</f>
        <v>HINDI</v>
      </c>
      <c r="D3575" s="1105"/>
      <c r="E3575" s="443">
        <f>IF($J3563="TC",0,IF($J3563="Nso",0,VLOOKUP($A3560,'Class-9'!$B$9:$FL$108,11,0)))</f>
        <v>0</v>
      </c>
      <c r="F3575" s="443">
        <f>IF($J3563="TC",0,IF($J3563="Nso",0,VLOOKUP($A3560,'Class-9'!$B$9:$FL$108,12,0)))</f>
        <v>0</v>
      </c>
      <c r="G3575" s="444">
        <f t="shared" ref="G3575:G3582" si="356">SUM(E3575:F3575)</f>
        <v>0</v>
      </c>
      <c r="H3575" s="443">
        <f>IF($J3563="TC",0,IF($J3563="Nso",0,VLOOKUP($A3560,'Class-9'!$B$9:$FL$108,14,0)))</f>
        <v>0</v>
      </c>
      <c r="I3575" s="443">
        <f>IF($J3563="TC",0,IF($J3563="Nso",0,VLOOKUP($A3560,'Class-9'!$B$9:$FL$108,15,0)))</f>
        <v>0</v>
      </c>
      <c r="J3575" s="444">
        <f t="shared" ref="J3575:J3582" si="357">SUM(H3575:I3575)</f>
        <v>0</v>
      </c>
      <c r="K3575" s="443">
        <f>IF($J3563="TC",0,IF($J3563="Nso",0,VLOOKUP($A3560,'Class-9'!$B$9:$FL$108,17,0)))</f>
        <v>0</v>
      </c>
      <c r="L3575" s="443">
        <f>IF($J3563="Nso",0,VLOOKUP($A3560,'Class-9'!$B$9:$FL$108,18,0))</f>
        <v>0</v>
      </c>
      <c r="M3575" s="444">
        <f t="shared" ref="M3575:M3582" si="358">SUM(K3575:L3575)</f>
        <v>0</v>
      </c>
      <c r="N3575" s="443">
        <f t="shared" ref="N3575:N3582" si="359">SUM(G3575,J3575,M3575)</f>
        <v>0</v>
      </c>
      <c r="O3575" s="457" t="str">
        <f>IF($J3563="TC",0,IF($J3563="Nso",0,VLOOKUP($A3560,'Class-9'!$B$9:$FL$108,24,0)))</f>
        <v/>
      </c>
    </row>
    <row r="3576" spans="1:15" ht="48" customHeight="1" thickBot="1">
      <c r="A3576" s="1138"/>
      <c r="B3576" s="417" t="s">
        <v>200</v>
      </c>
      <c r="C3576" s="1106" t="str">
        <f>'Class-9'!$Z$3</f>
        <v>ENGLISH</v>
      </c>
      <c r="D3576" s="1107"/>
      <c r="E3576" s="445">
        <f>IF($J3563="TC",0,IF($J3563="Nso",0,VLOOKUP($A3560,'Class-9'!$B$9:$FL$108,25,0)))</f>
        <v>0</v>
      </c>
      <c r="F3576" s="445">
        <f>IF($J3563="TC",0,IF($J3563="Nso",0,VLOOKUP($A3560,'Class-9'!$B$9:$FL$108,26,0)))</f>
        <v>0</v>
      </c>
      <c r="G3576" s="446">
        <f t="shared" si="356"/>
        <v>0</v>
      </c>
      <c r="H3576" s="447">
        <f>IF($J3563="TC",0,IF($J3563="Nso",0,VLOOKUP($A3560,'Class-9'!$B$9:$FL$108,28,0)))</f>
        <v>0</v>
      </c>
      <c r="I3576" s="445">
        <f>IF($J3563="TC",0,IF($J3563="Nso",0,VLOOKUP($A3560,'Class-9'!$B$9:$FL$108,29,0)))</f>
        <v>0</v>
      </c>
      <c r="J3576" s="446">
        <f t="shared" si="357"/>
        <v>0</v>
      </c>
      <c r="K3576" s="445">
        <f>IF($J3563="TC",0,IF($J3563="Nso",0,VLOOKUP($A3560,'Class-9'!$B$9:$FL$108,31,0)))</f>
        <v>0</v>
      </c>
      <c r="L3576" s="445">
        <f>IF($J3563="Nso",0,VLOOKUP($A3560,'Class-9'!$B$9:$FL$108,32,0))</f>
        <v>0</v>
      </c>
      <c r="M3576" s="446">
        <f t="shared" si="358"/>
        <v>0</v>
      </c>
      <c r="N3576" s="445">
        <f t="shared" si="359"/>
        <v>0</v>
      </c>
      <c r="O3576" s="458" t="str">
        <f>IF($J3563="TC",0,IF($J3563="Nso",0,VLOOKUP($A3560,'Class-9'!$B$9:$FL$108,38,0)))</f>
        <v/>
      </c>
    </row>
    <row r="3577" spans="1:15" ht="48" customHeight="1" thickBot="1">
      <c r="A3577" s="1138"/>
      <c r="B3577" s="417" t="s">
        <v>200</v>
      </c>
      <c r="C3577" s="1108" t="s">
        <v>62</v>
      </c>
      <c r="D3577" s="1109"/>
      <c r="E3577" s="448">
        <f>'Class-9'!$AN$7</f>
        <v>20</v>
      </c>
      <c r="F3577" s="448">
        <f>'Class-9'!$AO$7</f>
        <v>20</v>
      </c>
      <c r="G3577" s="449">
        <f t="shared" si="356"/>
        <v>40</v>
      </c>
      <c r="H3577" s="448">
        <f>'Class-9'!$AQ$7</f>
        <v>48</v>
      </c>
      <c r="I3577" s="448">
        <f>'Class-9'!$AR$7</f>
        <v>12</v>
      </c>
      <c r="J3577" s="449">
        <f t="shared" si="357"/>
        <v>60</v>
      </c>
      <c r="K3577" s="448">
        <f>'Class-9'!$AT$7</f>
        <v>80</v>
      </c>
      <c r="L3577" s="448">
        <f>'Class-9'!$AU$7</f>
        <v>20</v>
      </c>
      <c r="M3577" s="449">
        <f t="shared" si="358"/>
        <v>100</v>
      </c>
      <c r="N3577" s="448">
        <f t="shared" si="359"/>
        <v>200</v>
      </c>
      <c r="O3577" s="427" t="s">
        <v>201</v>
      </c>
    </row>
    <row r="3578" spans="1:15" ht="48" customHeight="1">
      <c r="A3578" s="1138"/>
      <c r="B3578" s="417" t="s">
        <v>200</v>
      </c>
      <c r="C3578" s="1110" t="str">
        <f>'Class-9'!$AN$3</f>
        <v>SANSKRIT-I</v>
      </c>
      <c r="D3578" s="1111"/>
      <c r="E3578" s="443">
        <f>IF($J3563="TC",0,IF($J3563="Nso",0,VLOOKUP($A3560,'Class-9'!$B$9:$FL$108,39,0)))</f>
        <v>0</v>
      </c>
      <c r="F3578" s="443">
        <f>IF($J3563="TC",0,IF($J3563="TC",0,IF($J3563="Nso",0,VLOOKUP($A3560,'Class-9'!$B$9:$FL$108,40,0))))</f>
        <v>0</v>
      </c>
      <c r="G3578" s="450">
        <f t="shared" si="356"/>
        <v>0</v>
      </c>
      <c r="H3578" s="451">
        <f>IF($J3563="TC",0,IF($J3563="Nso",0,VLOOKUP($A3560,'Class-9'!$B$9:$FL$108,42,0)))</f>
        <v>0</v>
      </c>
      <c r="I3578" s="443">
        <f>IF($J3563="TC",0,IF($J3563="Nso",0,VLOOKUP($A3560,'Class-9'!$B$9:$FL$108,43,0)))</f>
        <v>0</v>
      </c>
      <c r="J3578" s="450">
        <f t="shared" si="357"/>
        <v>0</v>
      </c>
      <c r="K3578" s="443">
        <f>IF($J3563="TC",0,IF($J3563="Nso",0,VLOOKUP($A3560,'Class-9'!$B$9:$FL$108,45,0)))</f>
        <v>0</v>
      </c>
      <c r="L3578" s="443">
        <f>IF($J3563="Nso",0,VLOOKUP($A3560,'Class-9'!$B$9:$FL$108,46,0))</f>
        <v>0</v>
      </c>
      <c r="M3578" s="450">
        <f t="shared" si="358"/>
        <v>0</v>
      </c>
      <c r="N3578" s="443">
        <f t="shared" si="359"/>
        <v>0</v>
      </c>
      <c r="O3578" s="457" t="str">
        <f>IF($J3563="TC",0,IF($J3563="Nso",0,VLOOKUP($A3560,'Class-9'!$B$9:$FL$108,52,0)))</f>
        <v/>
      </c>
    </row>
    <row r="3579" spans="1:15" ht="48" customHeight="1">
      <c r="A3579" s="1138"/>
      <c r="B3579" s="417" t="s">
        <v>200</v>
      </c>
      <c r="C3579" s="1112" t="str">
        <f>'Class-9'!$BB$3</f>
        <v>SANSKRIT-II</v>
      </c>
      <c r="D3579" s="1113"/>
      <c r="E3579" s="443">
        <f>IF($J3563="TC",0,IF($J3563="Nso",0,VLOOKUP($A3560,'Class-9'!$B$9:$FL$108,53,0)))</f>
        <v>0</v>
      </c>
      <c r="F3579" s="443">
        <f>IF($J3563="TC",0,IF($J3563="Nso",0,VLOOKUP($A3560,'Class-9'!$B$9:$FL$108,54,0)))</f>
        <v>0</v>
      </c>
      <c r="G3579" s="452">
        <f t="shared" si="356"/>
        <v>0</v>
      </c>
      <c r="H3579" s="453">
        <f>IF($J3563="TC",0,IF($J3563="Nso",0,VLOOKUP($A3560,'Class-9'!$B$9:$FL$108,56,0)))</f>
        <v>0</v>
      </c>
      <c r="I3579" s="443">
        <f>IF($J3563="TC",0,IF($J3563="Nso",0,VLOOKUP($A3560,'Class-9'!$B$9:$FL$108,57,0)))</f>
        <v>0</v>
      </c>
      <c r="J3579" s="452">
        <f t="shared" si="357"/>
        <v>0</v>
      </c>
      <c r="K3579" s="443">
        <f>IF($J3563="TC",0,IF($J3563="Nso",0,VLOOKUP($A3560,'Class-9'!$B$9:$FL$108,59,0)))</f>
        <v>0</v>
      </c>
      <c r="L3579" s="443">
        <f>IF($J3563="Nso",0,VLOOKUP($A3560,'Class-9'!$B$9:$FL$108,60,0))</f>
        <v>0</v>
      </c>
      <c r="M3579" s="452">
        <f t="shared" si="358"/>
        <v>0</v>
      </c>
      <c r="N3579" s="443">
        <f t="shared" si="359"/>
        <v>0</v>
      </c>
      <c r="O3579" s="457" t="str">
        <f>IF($J3563="TC",0,IF($J3563="Nso",0,VLOOKUP($A3560,'Class-9'!$B$9:$FL$108,66,0)))</f>
        <v/>
      </c>
    </row>
    <row r="3580" spans="1:15" ht="48" customHeight="1">
      <c r="A3580" s="1138"/>
      <c r="B3580" s="417" t="s">
        <v>200</v>
      </c>
      <c r="C3580" s="1112" t="str">
        <f>'Class-9'!$BP$3</f>
        <v>MATHEMATICS</v>
      </c>
      <c r="D3580" s="1113"/>
      <c r="E3580" s="443">
        <f>IF($J3563="TC",0,IF($J3563="Nso",0,VLOOKUP($A3560,'Class-9'!$B$9:$FL$108,67,0)))</f>
        <v>0</v>
      </c>
      <c r="F3580" s="443">
        <f>IF($J3563="TC",0,IF($J3563="Nso",0,VLOOKUP($A3560,'Class-9'!$B$9:$FL$108,68,0)))</f>
        <v>0</v>
      </c>
      <c r="G3580" s="452">
        <f t="shared" si="356"/>
        <v>0</v>
      </c>
      <c r="H3580" s="453">
        <f>IF($J3563="TC",0,IF($J3563="Nso",0,VLOOKUP($A3560,'Class-9'!$B$9:$FL$108,70,0)))</f>
        <v>0</v>
      </c>
      <c r="I3580" s="443">
        <f>IF($J3563="TC",0,IF($J3563="Nso",0,VLOOKUP($A3560,'Class-9'!$B$9:$FL$108,71,0)))</f>
        <v>0</v>
      </c>
      <c r="J3580" s="452">
        <f t="shared" si="357"/>
        <v>0</v>
      </c>
      <c r="K3580" s="443">
        <f>IF($J3563="TC",0,IF($J3563="Nso",0,VLOOKUP($A3560,'Class-9'!$B$9:$FL$108,73,0)))</f>
        <v>0</v>
      </c>
      <c r="L3580" s="443">
        <f>IF($J3563="Nso",0,VLOOKUP($A3560,'Class-9'!$B$9:$FL$108,74,0))</f>
        <v>0</v>
      </c>
      <c r="M3580" s="452">
        <f t="shared" si="358"/>
        <v>0</v>
      </c>
      <c r="N3580" s="443">
        <f t="shared" si="359"/>
        <v>0</v>
      </c>
      <c r="O3580" s="457" t="str">
        <f>IF($J3563="TC",0,IF($J3563="Nso",0,VLOOKUP($A3560,'Class-9'!$B$9:$FL$108,80,0)))</f>
        <v/>
      </c>
    </row>
    <row r="3581" spans="1:15" ht="48" customHeight="1">
      <c r="A3581" s="1138"/>
      <c r="B3581" s="417" t="s">
        <v>200</v>
      </c>
      <c r="C3581" s="1114" t="str">
        <f>'Class-9'!$CD$3</f>
        <v>SCIENCE</v>
      </c>
      <c r="D3581" s="1115"/>
      <c r="E3581" s="454">
        <f>IF($J3563="TC",0,IF($J3563="Nso",0,VLOOKUP($A3560,'Class-9'!$B$9:$FL$108,81,0)))</f>
        <v>0</v>
      </c>
      <c r="F3581" s="454">
        <f>IF($J3563="TC",0,IF($J3563="Nso",0,VLOOKUP($A3560,'Class-9'!$B$9:$FL$108,82,0)))</f>
        <v>0</v>
      </c>
      <c r="G3581" s="455">
        <f t="shared" si="356"/>
        <v>0</v>
      </c>
      <c r="H3581" s="456">
        <f>IF($J3563="TC",0,IF($J3563="Nso",0,VLOOKUP($A3560,'Class-9'!$B$9:$FL$108,84,0)))</f>
        <v>0</v>
      </c>
      <c r="I3581" s="454">
        <f>IF($J3563="TC",0,IF($J3563="Nso",0,VLOOKUP($A3560,'Class-9'!$B$9:$FL$108,85,0)))</f>
        <v>0</v>
      </c>
      <c r="J3581" s="455">
        <f t="shared" si="357"/>
        <v>0</v>
      </c>
      <c r="K3581" s="454">
        <f>IF($J3563="TC",0,IF($J3563="Nso",0,VLOOKUP($A3560,'Class-9'!$B$9:$FL$108,87,0)))</f>
        <v>0</v>
      </c>
      <c r="L3581" s="454">
        <f>IF($J3563="Nso",0,VLOOKUP($A3560,'Class-9'!$B$9:$FL$108,88,0))</f>
        <v>0</v>
      </c>
      <c r="M3581" s="455">
        <f t="shared" si="358"/>
        <v>0</v>
      </c>
      <c r="N3581" s="454">
        <f t="shared" si="359"/>
        <v>0</v>
      </c>
      <c r="O3581" s="459" t="str">
        <f>IF($J3563="TC",0,IF($J3563="Nso",0,VLOOKUP($A3560,'Class-9'!$B$9:$FL$108,94,0)))</f>
        <v/>
      </c>
    </row>
    <row r="3582" spans="1:15" ht="48" customHeight="1" thickBot="1">
      <c r="A3582" s="1138"/>
      <c r="B3582" s="417" t="s">
        <v>200</v>
      </c>
      <c r="C3582" s="1114" t="str">
        <f>'Class-9'!$CR$3</f>
        <v>SOCIAL SCIENCE</v>
      </c>
      <c r="D3582" s="1115"/>
      <c r="E3582" s="454">
        <f>IF($J3564="TC",0,IF($J3563="Nso",0,VLOOKUP($A3560,'Class-9'!$B$9:$FL$108,95,0)))</f>
        <v>0</v>
      </c>
      <c r="F3582" s="454">
        <f>IF($J3564="TC",0,IF($J3563="Nso",0,VLOOKUP($A3560,'Class-9'!$B$9:$FL$108,96,0)))</f>
        <v>0</v>
      </c>
      <c r="G3582" s="455">
        <f t="shared" si="356"/>
        <v>0</v>
      </c>
      <c r="H3582" s="456">
        <f>IF($J3564="TC",0,IF($J3563="Nso",0,VLOOKUP($A3560,'Class-9'!$B$9:$FL$108,98,0)))</f>
        <v>0</v>
      </c>
      <c r="I3582" s="454">
        <f>IF($J3564="TC",0,IF($J3563="Nso",0,VLOOKUP($A3560,'Class-9'!$B$9:$FL$108,99,0)))</f>
        <v>0</v>
      </c>
      <c r="J3582" s="455">
        <f t="shared" si="357"/>
        <v>0</v>
      </c>
      <c r="K3582" s="454">
        <f>IF($J3564="TC",0,IF($J3563="Nso",0,VLOOKUP($A3560,'Class-9'!$B$9:$FL$108,101,0)))</f>
        <v>0</v>
      </c>
      <c r="L3582" s="454">
        <f>IF($J3564="Nso",0,VLOOKUP($A3560,'Class-9'!$B$9:$FL$108,102,0))</f>
        <v>0</v>
      </c>
      <c r="M3582" s="455">
        <f t="shared" si="358"/>
        <v>0</v>
      </c>
      <c r="N3582" s="454">
        <f t="shared" si="359"/>
        <v>0</v>
      </c>
      <c r="O3582" s="459" t="str">
        <f>IF($J3564="TC",0,IF($J3563="Nso",0,VLOOKUP($A3560,'Class-9'!$B$9:$FL$108,108,0)))</f>
        <v/>
      </c>
    </row>
    <row r="3583" spans="1:15" ht="33.75" customHeight="1">
      <c r="A3583" s="1138"/>
      <c r="B3583" s="417" t="s">
        <v>200</v>
      </c>
      <c r="C3583" s="1116" t="s">
        <v>89</v>
      </c>
      <c r="D3583" s="1117"/>
      <c r="E3583" s="1118"/>
      <c r="F3583" s="1122" t="s">
        <v>90</v>
      </c>
      <c r="G3583" s="1123"/>
      <c r="H3583" s="1124" t="s">
        <v>91</v>
      </c>
      <c r="I3583" s="1125"/>
      <c r="J3583" s="1126" t="s">
        <v>47</v>
      </c>
      <c r="K3583" s="1127"/>
      <c r="L3583" s="415" t="s">
        <v>111</v>
      </c>
      <c r="M3583" s="1221" t="s">
        <v>45</v>
      </c>
      <c r="N3583" s="1222"/>
      <c r="O3583" s="416" t="s">
        <v>49</v>
      </c>
    </row>
    <row r="3584" spans="1:15" ht="33.75" customHeight="1" thickBot="1">
      <c r="A3584" s="1138"/>
      <c r="B3584" s="417" t="s">
        <v>200</v>
      </c>
      <c r="C3584" s="1119"/>
      <c r="D3584" s="1120"/>
      <c r="E3584" s="1121"/>
      <c r="F3584" s="1130">
        <f>IF($J3563="TC",0,IF($J3563="Nso",0,VLOOKUP($A3560,'Class-9'!$B$9:$FL$108,160,0)))</f>
        <v>0</v>
      </c>
      <c r="G3584" s="1131"/>
      <c r="H3584" s="1130">
        <f>IF($J3563="TC",0,IF($J3563="Nso",0,VLOOKUP($A3560,'Class-9'!$B$9:$FL$108,161,0)))</f>
        <v>0</v>
      </c>
      <c r="I3584" s="1131"/>
      <c r="J3584" s="1132">
        <f>IF($J3563="TC",0,IF($J3563="Nso",0,VLOOKUP($A3560,'Class-9'!$B$9:$FL$108,162,0)))</f>
        <v>0</v>
      </c>
      <c r="K3584" s="1133"/>
      <c r="L3584" s="259" t="str">
        <f>IF($J3563="TC",0,IF($J3563="Nso",0,VLOOKUP($A3560,'Class-9'!$B$9:$FL$108,163,0)))</f>
        <v/>
      </c>
      <c r="M3584" s="1223" t="str">
        <f>IF($J3563="TC","TC",IF($J3563="Nso","NSO",VLOOKUP($A3560,'Class-9'!$B$9:$FL$108,164,0)))</f>
        <v/>
      </c>
      <c r="N3584" s="1224"/>
      <c r="O3584" s="462" t="str">
        <f>IF($J3563="Nso",0,VLOOKUP($A3560,'Class-9'!$B$9:$FL$108,166,0))</f>
        <v/>
      </c>
    </row>
    <row r="3585" spans="1:15" ht="33.75" customHeight="1">
      <c r="A3585" s="1138"/>
      <c r="B3585" s="417" t="s">
        <v>200</v>
      </c>
      <c r="C3585" s="1061" t="s">
        <v>64</v>
      </c>
      <c r="D3585" s="1062"/>
      <c r="E3585" s="1062"/>
      <c r="F3585" s="1062"/>
      <c r="G3585" s="1062"/>
      <c r="H3585" s="1063"/>
      <c r="I3585" s="1064" t="s">
        <v>65</v>
      </c>
      <c r="J3585" s="1065"/>
      <c r="K3585" s="1065"/>
      <c r="L3585" s="460">
        <f>VLOOKUP($A3560,'Class-9'!$B$9:$FL$108,157,0)</f>
        <v>0</v>
      </c>
      <c r="M3585" s="1066" t="s">
        <v>121</v>
      </c>
      <c r="N3585" s="1067"/>
      <c r="O3585" s="1068"/>
    </row>
    <row r="3586" spans="1:15" ht="33.75" customHeight="1" thickBot="1">
      <c r="A3586" s="1138"/>
      <c r="B3586" s="417" t="s">
        <v>200</v>
      </c>
      <c r="C3586" s="1069" t="s">
        <v>60</v>
      </c>
      <c r="D3586" s="1070"/>
      <c r="E3586" s="1070"/>
      <c r="F3586" s="1071" t="s">
        <v>192</v>
      </c>
      <c r="G3586" s="1071"/>
      <c r="H3586" s="260" t="s">
        <v>53</v>
      </c>
      <c r="I3586" s="1072" t="s">
        <v>66</v>
      </c>
      <c r="J3586" s="1073"/>
      <c r="K3586" s="1073"/>
      <c r="L3586" s="461">
        <f>VLOOKUP($A3560,'Class-9'!$B$9:$FL$108,158,0)</f>
        <v>0</v>
      </c>
      <c r="M3586" s="1074" t="str">
        <f>IF($J3563="TC",0,IF($J3563="Nso",0,VLOOKUP($A3560,'Class-9'!$B$9:$FL$108,159,0)))</f>
        <v/>
      </c>
      <c r="N3586" s="1075"/>
      <c r="O3586" s="1076"/>
    </row>
    <row r="3587" spans="1:15" ht="33.75" customHeight="1">
      <c r="A3587" s="1138"/>
      <c r="B3587" s="417" t="s">
        <v>200</v>
      </c>
      <c r="C3587" s="1069"/>
      <c r="D3587" s="1070"/>
      <c r="E3587" s="1070"/>
      <c r="F3587" s="1071"/>
      <c r="G3587" s="1071"/>
      <c r="H3587" s="261" t="s">
        <v>119</v>
      </c>
      <c r="I3587" s="1077" t="s">
        <v>67</v>
      </c>
      <c r="J3587" s="1078"/>
      <c r="K3587" s="1078"/>
      <c r="L3587" s="1079">
        <f>IF($J3563="TC","Transferred",IF($J3563="Nso","NameSeparated",VLOOKUP($A3560,'Class-9'!$B$9:$FL$108,167,0)))</f>
        <v>0</v>
      </c>
      <c r="M3587" s="1079"/>
      <c r="N3587" s="1079"/>
      <c r="O3587" s="1080"/>
    </row>
    <row r="3588" spans="1:15" ht="33.75" customHeight="1">
      <c r="A3588" s="1138"/>
      <c r="B3588" s="417" t="s">
        <v>200</v>
      </c>
      <c r="C3588" s="1081" t="str">
        <f>'Class-9'!$DF$3</f>
        <v>Foundation Of Information Tech.</v>
      </c>
      <c r="D3588" s="1082"/>
      <c r="E3588" s="1083"/>
      <c r="F3588" s="1217" t="str">
        <f>IF($J3563="TC",0,IF($J3563="Nso",0,VLOOKUP($A3560,'Class-9'!$B$9:$GP$108,185,0)))</f>
        <v>0/200</v>
      </c>
      <c r="G3588" s="1217"/>
      <c r="H3588" s="463" t="str">
        <f>IF($J3563="TC",0,IF($J3563="Nso",0,VLOOKUP($A3560,'Class-9'!$B$9:$GP$108,120,0)))</f>
        <v/>
      </c>
      <c r="I3588" s="1085" t="s">
        <v>79</v>
      </c>
      <c r="J3588" s="1086"/>
      <c r="K3588" s="1086"/>
      <c r="L3588" s="1087">
        <f>'Class-9'!$T$2</f>
        <v>44676</v>
      </c>
      <c r="M3588" s="1088"/>
      <c r="N3588" s="1088"/>
      <c r="O3588" s="1089"/>
    </row>
    <row r="3589" spans="1:15" ht="33.75" customHeight="1">
      <c r="A3589" s="1138"/>
      <c r="B3589" s="417" t="s">
        <v>200</v>
      </c>
      <c r="C3589" s="1090" t="str">
        <f>'Class-9'!$DR$3</f>
        <v>Health &amp; Phy. Edu.</v>
      </c>
      <c r="D3589" s="1084"/>
      <c r="E3589" s="1084"/>
      <c r="F3589" s="1207" t="str">
        <f>IF($J3563="TC",0,IF($J3563="Nso",0,VLOOKUP($A3560,'Class-9'!$B$9:$GP$108,189,0)))</f>
        <v>0/200</v>
      </c>
      <c r="G3589" s="1208"/>
      <c r="H3589" s="463" t="str">
        <f>IF($J3563="TC",0,IF($J3563="Nso",0,VLOOKUP($A3560,'Class-9'!$B$9:$GP$108,132,0)))</f>
        <v/>
      </c>
      <c r="I3589" s="1091"/>
      <c r="J3589" s="1092"/>
      <c r="K3589" s="1092"/>
      <c r="L3589" s="1092"/>
      <c r="M3589" s="1092"/>
      <c r="N3589" s="1092"/>
      <c r="O3589" s="1093"/>
    </row>
    <row r="3590" spans="1:15" ht="33.75" customHeight="1">
      <c r="A3590" s="1138"/>
      <c r="B3590" s="417" t="s">
        <v>200</v>
      </c>
      <c r="C3590" s="1028" t="str">
        <f>'Class-9'!$ED$3</f>
        <v>S.U.P.W.</v>
      </c>
      <c r="D3590" s="1029"/>
      <c r="E3590" s="1029"/>
      <c r="F3590" s="1207" t="str">
        <f>IF($J3563="TC",0,IF($J3563="Nso",0,VLOOKUP($A3560,'Class-9'!$B$9:$GP$108,193,0)))</f>
        <v>0/100</v>
      </c>
      <c r="G3590" s="1208"/>
      <c r="H3590" s="463" t="str">
        <f>IF($J3563="TC",0,IF($J3563="Nso",0,VLOOKUP($A3560,'Class-9'!$B$9:$GP$108,138,0)))</f>
        <v/>
      </c>
      <c r="I3590" s="1094"/>
      <c r="J3590" s="1095"/>
      <c r="K3590" s="1095"/>
      <c r="L3590" s="1095"/>
      <c r="M3590" s="1095"/>
      <c r="N3590" s="1095"/>
      <c r="O3590" s="1096"/>
    </row>
    <row r="3591" spans="1:15" ht="33.75" customHeight="1">
      <c r="A3591" s="1138"/>
      <c r="B3591" s="417" t="s">
        <v>200</v>
      </c>
      <c r="C3591" s="1028" t="str">
        <f>'Class-9'!$EJ$3</f>
        <v>ART EDUCATION</v>
      </c>
      <c r="D3591" s="1029"/>
      <c r="E3591" s="1029"/>
      <c r="F3591" s="1207" t="str">
        <f>IF($J3562="TC",0,IF($J3562="Nso",0,VLOOKUP($A3560,'Class-9'!$B$9:$GP$108,197,0)))</f>
        <v>0/100</v>
      </c>
      <c r="G3591" s="1208"/>
      <c r="H3591" s="463" t="str">
        <f>IF($J3562="TC",0,IF($J3562="Nso",0,VLOOKUP($A3560,'Class-9'!$B$9:$GP$108,144,0)))</f>
        <v/>
      </c>
      <c r="I3591" s="1032" t="s">
        <v>92</v>
      </c>
      <c r="J3591" s="1033"/>
      <c r="K3591" s="1033"/>
      <c r="L3591" s="1033"/>
      <c r="M3591" s="1033"/>
      <c r="N3591" s="1033"/>
      <c r="O3591" s="1034"/>
    </row>
    <row r="3592" spans="1:15" ht="33.75" customHeight="1" thickBot="1">
      <c r="A3592" s="1138"/>
      <c r="B3592" s="417" t="s">
        <v>200</v>
      </c>
      <c r="C3592" s="1035" t="str">
        <f>'Class-9'!$EP$3</f>
        <v>H &amp; C RAJ</v>
      </c>
      <c r="D3592" s="1036"/>
      <c r="E3592" s="1036"/>
      <c r="F3592" s="1209" t="str">
        <f>IF($J3563="TC",0,IF($J3563="Nso",0,VLOOKUP($A3560,'Class-9'!$B$9:$GU$108,201,0)))</f>
        <v>0/200</v>
      </c>
      <c r="G3592" s="1210"/>
      <c r="H3592" s="464" t="str">
        <f>IF($J3563="TC",0,IF($J3563="Nso",0,VLOOKUP($A3560,'Class-9'!$B$9:$GU$108,156,0)))</f>
        <v/>
      </c>
      <c r="I3592" s="1032" t="s">
        <v>73</v>
      </c>
      <c r="J3592" s="1033"/>
      <c r="K3592" s="1033"/>
      <c r="L3592" s="1033"/>
      <c r="M3592" s="1033"/>
      <c r="N3592" s="1033"/>
      <c r="O3592" s="1034"/>
    </row>
    <row r="3593" spans="1:15" ht="33.75" customHeight="1">
      <c r="A3593" s="1138"/>
      <c r="B3593" s="417" t="s">
        <v>200</v>
      </c>
      <c r="C3593" s="1046" t="s">
        <v>204</v>
      </c>
      <c r="D3593" s="1047"/>
      <c r="E3593" s="1048"/>
      <c r="F3593" s="1211" t="s">
        <v>205</v>
      </c>
      <c r="G3593" s="1212"/>
      <c r="H3593" s="465" t="s">
        <v>34</v>
      </c>
      <c r="I3593" s="1039" t="s">
        <v>74</v>
      </c>
      <c r="J3593" s="1033"/>
      <c r="K3593" s="1033"/>
      <c r="L3593" s="1033"/>
      <c r="M3593" s="1033"/>
      <c r="N3593" s="1033"/>
      <c r="O3593" s="1034"/>
    </row>
    <row r="3594" spans="1:15" ht="33.75" customHeight="1">
      <c r="A3594" s="1138"/>
      <c r="B3594" s="417" t="s">
        <v>200</v>
      </c>
      <c r="C3594" s="1049"/>
      <c r="D3594" s="1050"/>
      <c r="E3594" s="1051"/>
      <c r="F3594" s="1213" t="s">
        <v>206</v>
      </c>
      <c r="G3594" s="1214"/>
      <c r="H3594" s="466" t="s">
        <v>203</v>
      </c>
      <c r="I3594" s="1040" t="s">
        <v>75</v>
      </c>
      <c r="J3594" s="1041"/>
      <c r="K3594" s="1041"/>
      <c r="L3594" s="1041"/>
      <c r="M3594" s="1041"/>
      <c r="N3594" s="1041"/>
      <c r="O3594" s="1042"/>
    </row>
    <row r="3595" spans="1:15" ht="33.75" customHeight="1">
      <c r="A3595" s="1138"/>
      <c r="B3595" s="417" t="s">
        <v>200</v>
      </c>
      <c r="C3595" s="1049"/>
      <c r="D3595" s="1050"/>
      <c r="E3595" s="1051"/>
      <c r="F3595" s="1213" t="s">
        <v>210</v>
      </c>
      <c r="G3595" s="1214"/>
      <c r="H3595" s="466" t="s">
        <v>68</v>
      </c>
      <c r="I3595" s="1043"/>
      <c r="J3595" s="1044"/>
      <c r="K3595" s="1044"/>
      <c r="L3595" s="1044"/>
      <c r="M3595" s="1044"/>
      <c r="N3595" s="1044"/>
      <c r="O3595" s="1045"/>
    </row>
    <row r="3596" spans="1:15" ht="33.75" customHeight="1">
      <c r="A3596" s="1138"/>
      <c r="B3596" s="417" t="s">
        <v>200</v>
      </c>
      <c r="C3596" s="1049"/>
      <c r="D3596" s="1050"/>
      <c r="E3596" s="1051"/>
      <c r="F3596" s="1213" t="s">
        <v>211</v>
      </c>
      <c r="G3596" s="1214"/>
      <c r="H3596" s="466" t="s">
        <v>69</v>
      </c>
      <c r="I3596" s="1043"/>
      <c r="J3596" s="1044"/>
      <c r="K3596" s="1044"/>
      <c r="L3596" s="1044"/>
      <c r="M3596" s="1044"/>
      <c r="N3596" s="1044"/>
      <c r="O3596" s="1045"/>
    </row>
    <row r="3597" spans="1:15" ht="33.75" customHeight="1">
      <c r="A3597" s="1138"/>
      <c r="B3597" s="417" t="s">
        <v>200</v>
      </c>
      <c r="C3597" s="1049"/>
      <c r="D3597" s="1050"/>
      <c r="E3597" s="1051"/>
      <c r="F3597" s="1213" t="s">
        <v>120</v>
      </c>
      <c r="G3597" s="1214"/>
      <c r="H3597" s="466" t="s">
        <v>71</v>
      </c>
      <c r="I3597" s="1022" t="s">
        <v>93</v>
      </c>
      <c r="J3597" s="1023"/>
      <c r="K3597" s="1023"/>
      <c r="L3597" s="1023"/>
      <c r="M3597" s="1023"/>
      <c r="N3597" s="1023"/>
      <c r="O3597" s="1024"/>
    </row>
    <row r="3598" spans="1:15" ht="33.75" customHeight="1" thickBot="1">
      <c r="A3598" s="1138"/>
      <c r="B3598" s="418" t="s">
        <v>200</v>
      </c>
      <c r="C3598" s="1052"/>
      <c r="D3598" s="1053"/>
      <c r="E3598" s="1054"/>
      <c r="F3598" s="1215" t="s">
        <v>208</v>
      </c>
      <c r="G3598" s="1216"/>
      <c r="H3598" s="467" t="s">
        <v>70</v>
      </c>
      <c r="I3598" s="1025"/>
      <c r="J3598" s="1026"/>
      <c r="K3598" s="1026"/>
      <c r="L3598" s="1026"/>
      <c r="M3598" s="1026"/>
      <c r="N3598" s="1026"/>
      <c r="O3598" s="1027"/>
    </row>
    <row r="3599" spans="1:15" ht="121.5" customHeight="1" thickTop="1">
      <c r="A3599" s="437" t="s">
        <v>191</v>
      </c>
    </row>
    <row r="3600" spans="1:15" ht="24.75" customHeight="1" thickBot="1">
      <c r="A3600" s="471">
        <f>A3560+1</f>
        <v>91</v>
      </c>
      <c r="B3600" s="1137" t="s">
        <v>56</v>
      </c>
      <c r="C3600" s="1137"/>
      <c r="D3600" s="1137"/>
      <c r="E3600" s="1137"/>
      <c r="F3600" s="1137"/>
      <c r="G3600" s="1137"/>
      <c r="H3600" s="1137"/>
      <c r="I3600" s="1137"/>
      <c r="J3600" s="1137"/>
      <c r="K3600" s="1137"/>
      <c r="L3600" s="1137"/>
      <c r="M3600" s="1137"/>
      <c r="N3600" s="1137"/>
      <c r="O3600" s="1137"/>
    </row>
    <row r="3601" spans="1:16" s="430" customFormat="1" ht="66" customHeight="1" thickTop="1">
      <c r="A3601" s="1138"/>
      <c r="B3601" s="1139"/>
      <c r="C3601" s="1140"/>
      <c r="D3601" s="1225" t="str">
        <f>Master!$E$8</f>
        <v>Govt. Sr. Secondary School Raimalwada</v>
      </c>
      <c r="E3601" s="1226"/>
      <c r="F3601" s="1226"/>
      <c r="G3601" s="1226"/>
      <c r="H3601" s="1226"/>
      <c r="I3601" s="1226"/>
      <c r="J3601" s="1226"/>
      <c r="K3601" s="1226"/>
      <c r="L3601" s="1226"/>
      <c r="M3601" s="1226"/>
      <c r="N3601" s="1226"/>
      <c r="O3601" s="1227"/>
    </row>
    <row r="3602" spans="1:16" ht="26.25" customHeight="1" thickBot="1">
      <c r="A3602" s="1138"/>
      <c r="B3602" s="1141"/>
      <c r="C3602" s="1142"/>
      <c r="D3602" s="1146" t="str">
        <f>Master!$E$11</f>
        <v>P.S.-Bapini (Jodhpur)</v>
      </c>
      <c r="E3602" s="1147"/>
      <c r="F3602" s="1147"/>
      <c r="G3602" s="1147"/>
      <c r="H3602" s="1147"/>
      <c r="I3602" s="1147"/>
      <c r="J3602" s="1147"/>
      <c r="K3602" s="1147"/>
      <c r="L3602" s="1147"/>
      <c r="M3602" s="1147"/>
      <c r="N3602" s="1147"/>
      <c r="O3602" s="1148"/>
    </row>
    <row r="3603" spans="1:16" ht="21.75" customHeight="1">
      <c r="A3603" s="1138"/>
      <c r="B3603" s="262"/>
      <c r="C3603" s="1149" t="s">
        <v>183</v>
      </c>
      <c r="D3603" s="1150"/>
      <c r="E3603" s="1150"/>
      <c r="F3603" s="1150"/>
      <c r="G3603" s="1151"/>
      <c r="H3603" s="1158" t="s">
        <v>156</v>
      </c>
      <c r="I3603" s="1158"/>
      <c r="J3603" s="1161">
        <f>VLOOKUP($A3600,'Class-9'!$B$9:$K$108,6)</f>
        <v>0</v>
      </c>
      <c r="K3603" s="1162"/>
      <c r="L3603" s="1167" t="s">
        <v>76</v>
      </c>
      <c r="M3603" s="1168"/>
      <c r="N3603" s="1169" t="str">
        <f>Master!$E$14</f>
        <v>08151106901</v>
      </c>
      <c r="O3603" s="1170"/>
    </row>
    <row r="3604" spans="1:16" ht="21.75" customHeight="1">
      <c r="A3604" s="1138"/>
      <c r="B3604" s="37"/>
      <c r="C3604" s="1152"/>
      <c r="D3604" s="1153"/>
      <c r="E3604" s="1153"/>
      <c r="F3604" s="1153"/>
      <c r="G3604" s="1154"/>
      <c r="H3604" s="1159"/>
      <c r="I3604" s="1159"/>
      <c r="J3604" s="1163"/>
      <c r="K3604" s="1164"/>
      <c r="L3604" s="1171" t="s">
        <v>72</v>
      </c>
      <c r="M3604" s="1172"/>
      <c r="N3604" s="1172"/>
      <c r="O3604" s="1173"/>
      <c r="P3604" s="104" t="s">
        <v>191</v>
      </c>
    </row>
    <row r="3605" spans="1:16" ht="21.75" customHeight="1" thickBot="1">
      <c r="A3605" s="1138"/>
      <c r="B3605" s="37"/>
      <c r="C3605" s="1155"/>
      <c r="D3605" s="1156"/>
      <c r="E3605" s="1156"/>
      <c r="F3605" s="1156"/>
      <c r="G3605" s="1157"/>
      <c r="H3605" s="1160"/>
      <c r="I3605" s="1160"/>
      <c r="J3605" s="1165"/>
      <c r="K3605" s="1166"/>
      <c r="L3605" s="1174" t="s">
        <v>57</v>
      </c>
      <c r="M3605" s="1175"/>
      <c r="N3605" s="1176" t="str">
        <f>Master!$E$6</f>
        <v>2021-22</v>
      </c>
      <c r="O3605" s="1177"/>
    </row>
    <row r="3606" spans="1:16" ht="33.75" customHeight="1">
      <c r="A3606" s="1138"/>
      <c r="B3606" s="417" t="s">
        <v>200</v>
      </c>
      <c r="C3606" s="1228" t="s">
        <v>22</v>
      </c>
      <c r="D3606" s="1229"/>
      <c r="E3606" s="1229"/>
      <c r="F3606" s="1230"/>
      <c r="G3606" s="438" t="s">
        <v>181</v>
      </c>
      <c r="H3606" s="1231">
        <f>VLOOKUP($A3600,'Class-9'!$B$9:$FL$108,4,0)</f>
        <v>0</v>
      </c>
      <c r="I3606" s="1231"/>
      <c r="J3606" s="1231"/>
      <c r="K3606" s="1231"/>
      <c r="L3606" s="1231"/>
      <c r="M3606" s="1231"/>
      <c r="N3606" s="1231"/>
      <c r="O3606" s="1232"/>
    </row>
    <row r="3607" spans="1:16" ht="33.75" customHeight="1">
      <c r="A3607" s="1138"/>
      <c r="B3607" s="417" t="s">
        <v>200</v>
      </c>
      <c r="C3607" s="1233" t="s">
        <v>24</v>
      </c>
      <c r="D3607" s="1234"/>
      <c r="E3607" s="1234"/>
      <c r="F3607" s="1235"/>
      <c r="G3607" s="439" t="s">
        <v>181</v>
      </c>
      <c r="H3607" s="1236">
        <f>VLOOKUP($A3600,'Class-9'!$B$9:$FL$108,7,0)</f>
        <v>0</v>
      </c>
      <c r="I3607" s="1236"/>
      <c r="J3607" s="1236"/>
      <c r="K3607" s="1236"/>
      <c r="L3607" s="1236"/>
      <c r="M3607" s="1236"/>
      <c r="N3607" s="1236"/>
      <c r="O3607" s="1237"/>
    </row>
    <row r="3608" spans="1:16" ht="33.75" customHeight="1">
      <c r="A3608" s="1138"/>
      <c r="B3608" s="417" t="s">
        <v>200</v>
      </c>
      <c r="C3608" s="1233" t="s">
        <v>25</v>
      </c>
      <c r="D3608" s="1234"/>
      <c r="E3608" s="1234"/>
      <c r="F3608" s="1235"/>
      <c r="G3608" s="439" t="s">
        <v>181</v>
      </c>
      <c r="H3608" s="1236">
        <f>VLOOKUP($A3600,'Class-9'!$B$9:$FL$108,8,0)</f>
        <v>0</v>
      </c>
      <c r="I3608" s="1236"/>
      <c r="J3608" s="1236"/>
      <c r="K3608" s="1236"/>
      <c r="L3608" s="1236"/>
      <c r="M3608" s="1236"/>
      <c r="N3608" s="1236"/>
      <c r="O3608" s="1237"/>
    </row>
    <row r="3609" spans="1:16" ht="33.75" customHeight="1">
      <c r="A3609" s="1138"/>
      <c r="B3609" s="417" t="s">
        <v>200</v>
      </c>
      <c r="C3609" s="1233" t="s">
        <v>58</v>
      </c>
      <c r="D3609" s="1234"/>
      <c r="E3609" s="1234"/>
      <c r="F3609" s="1235"/>
      <c r="G3609" s="439" t="s">
        <v>181</v>
      </c>
      <c r="H3609" s="1236">
        <f>VLOOKUP($A3600,'Class-9'!$B$9:$FL$108,9,0)</f>
        <v>0</v>
      </c>
      <c r="I3609" s="1236"/>
      <c r="J3609" s="1236"/>
      <c r="K3609" s="1236"/>
      <c r="L3609" s="1236"/>
      <c r="M3609" s="1236"/>
      <c r="N3609" s="1236"/>
      <c r="O3609" s="1237"/>
    </row>
    <row r="3610" spans="1:16" ht="33.75" customHeight="1">
      <c r="A3610" s="1138"/>
      <c r="B3610" s="417" t="s">
        <v>200</v>
      </c>
      <c r="C3610" s="1233" t="s">
        <v>59</v>
      </c>
      <c r="D3610" s="1234"/>
      <c r="E3610" s="1234"/>
      <c r="F3610" s="1235"/>
      <c r="G3610" s="439" t="s">
        <v>181</v>
      </c>
      <c r="H3610" s="1238" t="str">
        <f>CONCATENATE('Class-9'!$G$4,'Class-9'!$J$4)</f>
        <v>9(A)</v>
      </c>
      <c r="I3610" s="1236"/>
      <c r="J3610" s="1236"/>
      <c r="K3610" s="1236"/>
      <c r="L3610" s="1236"/>
      <c r="M3610" s="1236"/>
      <c r="N3610" s="1236"/>
      <c r="O3610" s="1237"/>
    </row>
    <row r="3611" spans="1:16" ht="33.75" customHeight="1" thickBot="1">
      <c r="A3611" s="1138"/>
      <c r="B3611" s="417" t="s">
        <v>200</v>
      </c>
      <c r="C3611" s="1239" t="s">
        <v>27</v>
      </c>
      <c r="D3611" s="1240"/>
      <c r="E3611" s="1240"/>
      <c r="F3611" s="1241"/>
      <c r="G3611" s="440" t="s">
        <v>181</v>
      </c>
      <c r="H3611" s="1242">
        <f>VLOOKUP($A3600,'Class-9'!$B$9:$FL$108,10,0)</f>
        <v>0</v>
      </c>
      <c r="I3611" s="1242"/>
      <c r="J3611" s="1242"/>
      <c r="K3611" s="1242"/>
      <c r="L3611" s="1242"/>
      <c r="M3611" s="1242"/>
      <c r="N3611" s="1242"/>
      <c r="O3611" s="1243"/>
    </row>
    <row r="3612" spans="1:16" ht="33.75" customHeight="1">
      <c r="A3612" s="1138"/>
      <c r="B3612" s="417" t="s">
        <v>200</v>
      </c>
      <c r="C3612" s="1244" t="s">
        <v>60</v>
      </c>
      <c r="D3612" s="1245"/>
      <c r="E3612" s="1248" t="s">
        <v>81</v>
      </c>
      <c r="F3612" s="1248" t="s">
        <v>82</v>
      </c>
      <c r="G3612" s="1250" t="s">
        <v>32</v>
      </c>
      <c r="H3612" s="1252" t="s">
        <v>61</v>
      </c>
      <c r="I3612" s="1252"/>
      <c r="J3612" s="1253"/>
      <c r="K3612" s="1254" t="s">
        <v>97</v>
      </c>
      <c r="L3612" s="1255"/>
      <c r="M3612" s="1256"/>
      <c r="N3612" s="1248" t="s">
        <v>88</v>
      </c>
      <c r="O3612" s="1218" t="s">
        <v>118</v>
      </c>
    </row>
    <row r="3613" spans="1:16" ht="33.75" customHeight="1">
      <c r="A3613" s="1138"/>
      <c r="B3613" s="417" t="s">
        <v>200</v>
      </c>
      <c r="C3613" s="1246"/>
      <c r="D3613" s="1247"/>
      <c r="E3613" s="1249"/>
      <c r="F3613" s="1249"/>
      <c r="G3613" s="1251"/>
      <c r="H3613" s="468" t="s">
        <v>31</v>
      </c>
      <c r="I3613" s="470" t="s">
        <v>194</v>
      </c>
      <c r="J3613" s="469" t="s">
        <v>32</v>
      </c>
      <c r="K3613" s="468" t="s">
        <v>31</v>
      </c>
      <c r="L3613" s="470" t="s">
        <v>194</v>
      </c>
      <c r="M3613" s="469" t="s">
        <v>32</v>
      </c>
      <c r="N3613" s="1249"/>
      <c r="O3613" s="1219"/>
    </row>
    <row r="3614" spans="1:16" ht="48" customHeight="1" thickBot="1">
      <c r="A3614" s="1138"/>
      <c r="B3614" s="417" t="s">
        <v>200</v>
      </c>
      <c r="C3614" s="1102" t="s">
        <v>62</v>
      </c>
      <c r="D3614" s="1103"/>
      <c r="E3614" s="441">
        <f>'Class-9'!$L$7</f>
        <v>10</v>
      </c>
      <c r="F3614" s="441">
        <f>'Class-9'!$M$7</f>
        <v>10</v>
      </c>
      <c r="G3614" s="442">
        <f>SUM(E3614:F3614)</f>
        <v>20</v>
      </c>
      <c r="H3614" s="441">
        <f>'Class-9'!$O$7</f>
        <v>24</v>
      </c>
      <c r="I3614" s="441">
        <f>'Class-9'!$P$7</f>
        <v>6</v>
      </c>
      <c r="J3614" s="442">
        <f>SUM(H3614:I3614)</f>
        <v>30</v>
      </c>
      <c r="K3614" s="441">
        <f>'Class-9'!$R$7</f>
        <v>40</v>
      </c>
      <c r="L3614" s="441">
        <f>'Class-9'!$S$7</f>
        <v>10</v>
      </c>
      <c r="M3614" s="442">
        <f>SUM(K3614:L3614)</f>
        <v>50</v>
      </c>
      <c r="N3614" s="441">
        <f>SUM(G3614,J3614,M3614)</f>
        <v>100</v>
      </c>
      <c r="O3614" s="1220"/>
    </row>
    <row r="3615" spans="1:16" ht="48" customHeight="1">
      <c r="A3615" s="1138"/>
      <c r="B3615" s="417" t="s">
        <v>200</v>
      </c>
      <c r="C3615" s="1104" t="str">
        <f>'Class-9'!$L$3</f>
        <v>HINDI</v>
      </c>
      <c r="D3615" s="1105"/>
      <c r="E3615" s="443">
        <f>IF($J3603="TC",0,IF($J3603="Nso",0,VLOOKUP($A3600,'Class-9'!$B$9:$FL$108,11,0)))</f>
        <v>0</v>
      </c>
      <c r="F3615" s="443">
        <f>IF($J3603="TC",0,IF($J3603="Nso",0,VLOOKUP($A3600,'Class-9'!$B$9:$FL$108,12,0)))</f>
        <v>0</v>
      </c>
      <c r="G3615" s="444">
        <f t="shared" ref="G3615:G3622" si="360">SUM(E3615:F3615)</f>
        <v>0</v>
      </c>
      <c r="H3615" s="443">
        <f>IF($J3603="TC",0,IF($J3603="Nso",0,VLOOKUP($A3600,'Class-9'!$B$9:$FL$108,14,0)))</f>
        <v>0</v>
      </c>
      <c r="I3615" s="443">
        <f>IF($J3603="TC",0,IF($J3603="Nso",0,VLOOKUP($A3600,'Class-9'!$B$9:$FL$108,15,0)))</f>
        <v>0</v>
      </c>
      <c r="J3615" s="444">
        <f t="shared" ref="J3615:J3622" si="361">SUM(H3615:I3615)</f>
        <v>0</v>
      </c>
      <c r="K3615" s="443">
        <f>IF($J3603="TC",0,IF($J3603="Nso",0,VLOOKUP($A3600,'Class-9'!$B$9:$FL$108,17,0)))</f>
        <v>0</v>
      </c>
      <c r="L3615" s="443">
        <f>IF($J3603="Nso",0,VLOOKUP($A3600,'Class-9'!$B$9:$FL$108,18,0))</f>
        <v>0</v>
      </c>
      <c r="M3615" s="444">
        <f t="shared" ref="M3615:M3622" si="362">SUM(K3615:L3615)</f>
        <v>0</v>
      </c>
      <c r="N3615" s="443">
        <f t="shared" ref="N3615:N3622" si="363">SUM(G3615,J3615,M3615)</f>
        <v>0</v>
      </c>
      <c r="O3615" s="457" t="str">
        <f>IF($J3603="TC",0,IF($J3603="Nso",0,VLOOKUP($A3600,'Class-9'!$B$9:$FL$108,24,0)))</f>
        <v/>
      </c>
    </row>
    <row r="3616" spans="1:16" ht="48" customHeight="1" thickBot="1">
      <c r="A3616" s="1138"/>
      <c r="B3616" s="417" t="s">
        <v>200</v>
      </c>
      <c r="C3616" s="1106" t="str">
        <f>'Class-9'!$Z$3</f>
        <v>ENGLISH</v>
      </c>
      <c r="D3616" s="1107"/>
      <c r="E3616" s="445">
        <f>IF($J3603="TC",0,IF($J3603="Nso",0,VLOOKUP($A3600,'Class-9'!$B$9:$FL$108,25,0)))</f>
        <v>0</v>
      </c>
      <c r="F3616" s="445">
        <f>IF($J3603="TC",0,IF($J3603="Nso",0,VLOOKUP($A3600,'Class-9'!$B$9:$FL$108,26,0)))</f>
        <v>0</v>
      </c>
      <c r="G3616" s="446">
        <f t="shared" si="360"/>
        <v>0</v>
      </c>
      <c r="H3616" s="447">
        <f>IF($J3603="TC",0,IF($J3603="Nso",0,VLOOKUP($A3600,'Class-9'!$B$9:$FL$108,28,0)))</f>
        <v>0</v>
      </c>
      <c r="I3616" s="445">
        <f>IF($J3603="TC",0,IF($J3603="Nso",0,VLOOKUP($A3600,'Class-9'!$B$9:$FL$108,29,0)))</f>
        <v>0</v>
      </c>
      <c r="J3616" s="446">
        <f t="shared" si="361"/>
        <v>0</v>
      </c>
      <c r="K3616" s="445">
        <f>IF($J3603="TC",0,IF($J3603="Nso",0,VLOOKUP($A3600,'Class-9'!$B$9:$FL$108,31,0)))</f>
        <v>0</v>
      </c>
      <c r="L3616" s="445">
        <f>IF($J3603="Nso",0,VLOOKUP($A3600,'Class-9'!$B$9:$FL$108,32,0))</f>
        <v>0</v>
      </c>
      <c r="M3616" s="446">
        <f t="shared" si="362"/>
        <v>0</v>
      </c>
      <c r="N3616" s="445">
        <f t="shared" si="363"/>
        <v>0</v>
      </c>
      <c r="O3616" s="458" t="str">
        <f>IF($J3603="TC",0,IF($J3603="Nso",0,VLOOKUP($A3600,'Class-9'!$B$9:$FL$108,38,0)))</f>
        <v/>
      </c>
    </row>
    <row r="3617" spans="1:15" ht="48" customHeight="1" thickBot="1">
      <c r="A3617" s="1138"/>
      <c r="B3617" s="417" t="s">
        <v>200</v>
      </c>
      <c r="C3617" s="1108" t="s">
        <v>62</v>
      </c>
      <c r="D3617" s="1109"/>
      <c r="E3617" s="448">
        <f>'Class-9'!$AN$7</f>
        <v>20</v>
      </c>
      <c r="F3617" s="448">
        <f>'Class-9'!$AO$7</f>
        <v>20</v>
      </c>
      <c r="G3617" s="449">
        <f t="shared" si="360"/>
        <v>40</v>
      </c>
      <c r="H3617" s="448">
        <f>'Class-9'!$AQ$7</f>
        <v>48</v>
      </c>
      <c r="I3617" s="448">
        <f>'Class-9'!$AR$7</f>
        <v>12</v>
      </c>
      <c r="J3617" s="449">
        <f t="shared" si="361"/>
        <v>60</v>
      </c>
      <c r="K3617" s="448">
        <f>'Class-9'!$AT$7</f>
        <v>80</v>
      </c>
      <c r="L3617" s="448">
        <f>'Class-9'!$AU$7</f>
        <v>20</v>
      </c>
      <c r="M3617" s="449">
        <f t="shared" si="362"/>
        <v>100</v>
      </c>
      <c r="N3617" s="448">
        <f t="shared" si="363"/>
        <v>200</v>
      </c>
      <c r="O3617" s="427" t="s">
        <v>201</v>
      </c>
    </row>
    <row r="3618" spans="1:15" ht="48" customHeight="1">
      <c r="A3618" s="1138"/>
      <c r="B3618" s="417" t="s">
        <v>200</v>
      </c>
      <c r="C3618" s="1110" t="str">
        <f>'Class-9'!$AN$3</f>
        <v>SANSKRIT-I</v>
      </c>
      <c r="D3618" s="1111"/>
      <c r="E3618" s="443">
        <f>IF($J3603="TC",0,IF($J3603="Nso",0,VLOOKUP($A3600,'Class-9'!$B$9:$FL$108,39,0)))</f>
        <v>0</v>
      </c>
      <c r="F3618" s="443">
        <f>IF($J3603="TC",0,IF($J3603="TC",0,IF($J3603="Nso",0,VLOOKUP($A3600,'Class-9'!$B$9:$FL$108,40,0))))</f>
        <v>0</v>
      </c>
      <c r="G3618" s="450">
        <f t="shared" si="360"/>
        <v>0</v>
      </c>
      <c r="H3618" s="451">
        <f>IF($J3603="TC",0,IF($J3603="Nso",0,VLOOKUP($A3600,'Class-9'!$B$9:$FL$108,42,0)))</f>
        <v>0</v>
      </c>
      <c r="I3618" s="443">
        <f>IF($J3603="TC",0,IF($J3603="Nso",0,VLOOKUP($A3600,'Class-9'!$B$9:$FL$108,43,0)))</f>
        <v>0</v>
      </c>
      <c r="J3618" s="450">
        <f t="shared" si="361"/>
        <v>0</v>
      </c>
      <c r="K3618" s="443">
        <f>IF($J3603="TC",0,IF($J3603="Nso",0,VLOOKUP($A3600,'Class-9'!$B$9:$FL$108,45,0)))</f>
        <v>0</v>
      </c>
      <c r="L3618" s="443">
        <f>IF($J3603="Nso",0,VLOOKUP($A3600,'Class-9'!$B$9:$FL$108,46,0))</f>
        <v>0</v>
      </c>
      <c r="M3618" s="450">
        <f t="shared" si="362"/>
        <v>0</v>
      </c>
      <c r="N3618" s="443">
        <f t="shared" si="363"/>
        <v>0</v>
      </c>
      <c r="O3618" s="457" t="str">
        <f>IF($J3603="TC",0,IF($J3603="Nso",0,VLOOKUP($A3600,'Class-9'!$B$9:$FL$108,52,0)))</f>
        <v/>
      </c>
    </row>
    <row r="3619" spans="1:15" ht="48" customHeight="1">
      <c r="A3619" s="1138"/>
      <c r="B3619" s="417" t="s">
        <v>200</v>
      </c>
      <c r="C3619" s="1112" t="str">
        <f>'Class-9'!$BB$3</f>
        <v>SANSKRIT-II</v>
      </c>
      <c r="D3619" s="1113"/>
      <c r="E3619" s="443">
        <f>IF($J3603="TC",0,IF($J3603="Nso",0,VLOOKUP($A3600,'Class-9'!$B$9:$FL$108,53,0)))</f>
        <v>0</v>
      </c>
      <c r="F3619" s="443">
        <f>IF($J3603="TC",0,IF($J3603="Nso",0,VLOOKUP($A3600,'Class-9'!$B$9:$FL$108,54,0)))</f>
        <v>0</v>
      </c>
      <c r="G3619" s="452">
        <f t="shared" si="360"/>
        <v>0</v>
      </c>
      <c r="H3619" s="453">
        <f>IF($J3603="TC",0,IF($J3603="Nso",0,VLOOKUP($A3600,'Class-9'!$B$9:$FL$108,56,0)))</f>
        <v>0</v>
      </c>
      <c r="I3619" s="443">
        <f>IF($J3603="TC",0,IF($J3603="Nso",0,VLOOKUP($A3600,'Class-9'!$B$9:$FL$108,57,0)))</f>
        <v>0</v>
      </c>
      <c r="J3619" s="452">
        <f t="shared" si="361"/>
        <v>0</v>
      </c>
      <c r="K3619" s="443">
        <f>IF($J3603="TC",0,IF($J3603="Nso",0,VLOOKUP($A3600,'Class-9'!$B$9:$FL$108,59,0)))</f>
        <v>0</v>
      </c>
      <c r="L3619" s="443">
        <f>IF($J3603="Nso",0,VLOOKUP($A3600,'Class-9'!$B$9:$FL$108,60,0))</f>
        <v>0</v>
      </c>
      <c r="M3619" s="452">
        <f t="shared" si="362"/>
        <v>0</v>
      </c>
      <c r="N3619" s="443">
        <f t="shared" si="363"/>
        <v>0</v>
      </c>
      <c r="O3619" s="457" t="str">
        <f>IF($J3603="TC",0,IF($J3603="Nso",0,VLOOKUP($A3600,'Class-9'!$B$9:$FL$108,66,0)))</f>
        <v/>
      </c>
    </row>
    <row r="3620" spans="1:15" ht="48" customHeight="1">
      <c r="A3620" s="1138"/>
      <c r="B3620" s="417" t="s">
        <v>200</v>
      </c>
      <c r="C3620" s="1112" t="str">
        <f>'Class-9'!$BP$3</f>
        <v>MATHEMATICS</v>
      </c>
      <c r="D3620" s="1113"/>
      <c r="E3620" s="443">
        <f>IF($J3603="TC",0,IF($J3603="Nso",0,VLOOKUP($A3600,'Class-9'!$B$9:$FL$108,67,0)))</f>
        <v>0</v>
      </c>
      <c r="F3620" s="443">
        <f>IF($J3603="TC",0,IF($J3603="Nso",0,VLOOKUP($A3600,'Class-9'!$B$9:$FL$108,68,0)))</f>
        <v>0</v>
      </c>
      <c r="G3620" s="452">
        <f t="shared" si="360"/>
        <v>0</v>
      </c>
      <c r="H3620" s="453">
        <f>IF($J3603="TC",0,IF($J3603="Nso",0,VLOOKUP($A3600,'Class-9'!$B$9:$FL$108,70,0)))</f>
        <v>0</v>
      </c>
      <c r="I3620" s="443">
        <f>IF($J3603="TC",0,IF($J3603="Nso",0,VLOOKUP($A3600,'Class-9'!$B$9:$FL$108,71,0)))</f>
        <v>0</v>
      </c>
      <c r="J3620" s="452">
        <f t="shared" si="361"/>
        <v>0</v>
      </c>
      <c r="K3620" s="443">
        <f>IF($J3603="TC",0,IF($J3603="Nso",0,VLOOKUP($A3600,'Class-9'!$B$9:$FL$108,73,0)))</f>
        <v>0</v>
      </c>
      <c r="L3620" s="443">
        <f>IF($J3603="Nso",0,VLOOKUP($A3600,'Class-9'!$B$9:$FL$108,74,0))</f>
        <v>0</v>
      </c>
      <c r="M3620" s="452">
        <f t="shared" si="362"/>
        <v>0</v>
      </c>
      <c r="N3620" s="443">
        <f t="shared" si="363"/>
        <v>0</v>
      </c>
      <c r="O3620" s="457" t="str">
        <f>IF($J3603="TC",0,IF($J3603="Nso",0,VLOOKUP($A3600,'Class-9'!$B$9:$FL$108,80,0)))</f>
        <v/>
      </c>
    </row>
    <row r="3621" spans="1:15" ht="48" customHeight="1">
      <c r="A3621" s="1138"/>
      <c r="B3621" s="417" t="s">
        <v>200</v>
      </c>
      <c r="C3621" s="1114" t="str">
        <f>'Class-9'!$CD$3</f>
        <v>SCIENCE</v>
      </c>
      <c r="D3621" s="1115"/>
      <c r="E3621" s="454">
        <f>IF($J3603="TC",0,IF($J3603="Nso",0,VLOOKUP($A3600,'Class-9'!$B$9:$FL$108,81,0)))</f>
        <v>0</v>
      </c>
      <c r="F3621" s="454">
        <f>IF($J3603="TC",0,IF($J3603="Nso",0,VLOOKUP($A3600,'Class-9'!$B$9:$FL$108,82,0)))</f>
        <v>0</v>
      </c>
      <c r="G3621" s="455">
        <f t="shared" si="360"/>
        <v>0</v>
      </c>
      <c r="H3621" s="456">
        <f>IF($J3603="TC",0,IF($J3603="Nso",0,VLOOKUP($A3600,'Class-9'!$B$9:$FL$108,84,0)))</f>
        <v>0</v>
      </c>
      <c r="I3621" s="454">
        <f>IF($J3603="TC",0,IF($J3603="Nso",0,VLOOKUP($A3600,'Class-9'!$B$9:$FL$108,85,0)))</f>
        <v>0</v>
      </c>
      <c r="J3621" s="455">
        <f t="shared" si="361"/>
        <v>0</v>
      </c>
      <c r="K3621" s="454">
        <f>IF($J3603="TC",0,IF($J3603="Nso",0,VLOOKUP($A3600,'Class-9'!$B$9:$FL$108,87,0)))</f>
        <v>0</v>
      </c>
      <c r="L3621" s="454">
        <f>IF($J3603="Nso",0,VLOOKUP($A3600,'Class-9'!$B$9:$FL$108,88,0))</f>
        <v>0</v>
      </c>
      <c r="M3621" s="455">
        <f t="shared" si="362"/>
        <v>0</v>
      </c>
      <c r="N3621" s="454">
        <f t="shared" si="363"/>
        <v>0</v>
      </c>
      <c r="O3621" s="459" t="str">
        <f>IF($J3603="TC",0,IF($J3603="Nso",0,VLOOKUP($A3600,'Class-9'!$B$9:$FL$108,94,0)))</f>
        <v/>
      </c>
    </row>
    <row r="3622" spans="1:15" ht="48" customHeight="1" thickBot="1">
      <c r="A3622" s="1138"/>
      <c r="B3622" s="417" t="s">
        <v>200</v>
      </c>
      <c r="C3622" s="1114" t="str">
        <f>'Class-9'!$CR$3</f>
        <v>SOCIAL SCIENCE</v>
      </c>
      <c r="D3622" s="1115"/>
      <c r="E3622" s="454">
        <f>IF($J3604="TC",0,IF($J3603="Nso",0,VLOOKUP($A3600,'Class-9'!$B$9:$FL$108,95,0)))</f>
        <v>0</v>
      </c>
      <c r="F3622" s="454">
        <f>IF($J3604="TC",0,IF($J3603="Nso",0,VLOOKUP($A3600,'Class-9'!$B$9:$FL$108,96,0)))</f>
        <v>0</v>
      </c>
      <c r="G3622" s="455">
        <f t="shared" si="360"/>
        <v>0</v>
      </c>
      <c r="H3622" s="456">
        <f>IF($J3604="TC",0,IF($J3603="Nso",0,VLOOKUP($A3600,'Class-9'!$B$9:$FL$108,98,0)))</f>
        <v>0</v>
      </c>
      <c r="I3622" s="454">
        <f>IF($J3604="TC",0,IF($J3603="Nso",0,VLOOKUP($A3600,'Class-9'!$B$9:$FL$108,99,0)))</f>
        <v>0</v>
      </c>
      <c r="J3622" s="455">
        <f t="shared" si="361"/>
        <v>0</v>
      </c>
      <c r="K3622" s="454">
        <f>IF($J3604="TC",0,IF($J3603="Nso",0,VLOOKUP($A3600,'Class-9'!$B$9:$FL$108,101,0)))</f>
        <v>0</v>
      </c>
      <c r="L3622" s="454">
        <f>IF($J3604="Nso",0,VLOOKUP($A3600,'Class-9'!$B$9:$FL$108,102,0))</f>
        <v>0</v>
      </c>
      <c r="M3622" s="455">
        <f t="shared" si="362"/>
        <v>0</v>
      </c>
      <c r="N3622" s="454">
        <f t="shared" si="363"/>
        <v>0</v>
      </c>
      <c r="O3622" s="459" t="str">
        <f>IF($J3604="TC",0,IF($J3603="Nso",0,VLOOKUP($A3600,'Class-9'!$B$9:$FL$108,108,0)))</f>
        <v/>
      </c>
    </row>
    <row r="3623" spans="1:15" ht="33.75" customHeight="1">
      <c r="A3623" s="1138"/>
      <c r="B3623" s="417" t="s">
        <v>200</v>
      </c>
      <c r="C3623" s="1116" t="s">
        <v>89</v>
      </c>
      <c r="D3623" s="1117"/>
      <c r="E3623" s="1118"/>
      <c r="F3623" s="1122" t="s">
        <v>90</v>
      </c>
      <c r="G3623" s="1123"/>
      <c r="H3623" s="1124" t="s">
        <v>91</v>
      </c>
      <c r="I3623" s="1125"/>
      <c r="J3623" s="1126" t="s">
        <v>47</v>
      </c>
      <c r="K3623" s="1127"/>
      <c r="L3623" s="415" t="s">
        <v>111</v>
      </c>
      <c r="M3623" s="1221" t="s">
        <v>45</v>
      </c>
      <c r="N3623" s="1222"/>
      <c r="O3623" s="416" t="s">
        <v>49</v>
      </c>
    </row>
    <row r="3624" spans="1:15" ht="33.75" customHeight="1" thickBot="1">
      <c r="A3624" s="1138"/>
      <c r="B3624" s="417" t="s">
        <v>200</v>
      </c>
      <c r="C3624" s="1119"/>
      <c r="D3624" s="1120"/>
      <c r="E3624" s="1121"/>
      <c r="F3624" s="1130">
        <f>IF($J3603="TC",0,IF($J3603="Nso",0,VLOOKUP($A3600,'Class-9'!$B$9:$FL$108,160,0)))</f>
        <v>0</v>
      </c>
      <c r="G3624" s="1131"/>
      <c r="H3624" s="1130">
        <f>IF($J3603="TC",0,IF($J3603="Nso",0,VLOOKUP($A3600,'Class-9'!$B$9:$FL$108,161,0)))</f>
        <v>0</v>
      </c>
      <c r="I3624" s="1131"/>
      <c r="J3624" s="1132">
        <f>IF($J3603="TC",0,IF($J3603="Nso",0,VLOOKUP($A3600,'Class-9'!$B$9:$FL$108,162,0)))</f>
        <v>0</v>
      </c>
      <c r="K3624" s="1133"/>
      <c r="L3624" s="259" t="str">
        <f>IF($J3603="TC",0,IF($J3603="Nso",0,VLOOKUP($A3600,'Class-9'!$B$9:$FL$108,163,0)))</f>
        <v/>
      </c>
      <c r="M3624" s="1223" t="str">
        <f>IF($J3603="TC","TC",IF($J3603="Nso","NSO",VLOOKUP($A3600,'Class-9'!$B$9:$FL$108,164,0)))</f>
        <v/>
      </c>
      <c r="N3624" s="1224"/>
      <c r="O3624" s="462" t="str">
        <f>IF($J3603="Nso",0,VLOOKUP($A3600,'Class-9'!$B$9:$FL$108,166,0))</f>
        <v/>
      </c>
    </row>
    <row r="3625" spans="1:15" ht="33.75" customHeight="1">
      <c r="A3625" s="1138"/>
      <c r="B3625" s="417" t="s">
        <v>200</v>
      </c>
      <c r="C3625" s="1061" t="s">
        <v>64</v>
      </c>
      <c r="D3625" s="1062"/>
      <c r="E3625" s="1062"/>
      <c r="F3625" s="1062"/>
      <c r="G3625" s="1062"/>
      <c r="H3625" s="1063"/>
      <c r="I3625" s="1064" t="s">
        <v>65</v>
      </c>
      <c r="J3625" s="1065"/>
      <c r="K3625" s="1065"/>
      <c r="L3625" s="460">
        <f>VLOOKUP($A3600,'Class-9'!$B$9:$FL$108,157,0)</f>
        <v>0</v>
      </c>
      <c r="M3625" s="1066" t="s">
        <v>121</v>
      </c>
      <c r="N3625" s="1067"/>
      <c r="O3625" s="1068"/>
    </row>
    <row r="3626" spans="1:15" ht="33.75" customHeight="1" thickBot="1">
      <c r="A3626" s="1138"/>
      <c r="B3626" s="417" t="s">
        <v>200</v>
      </c>
      <c r="C3626" s="1069" t="s">
        <v>60</v>
      </c>
      <c r="D3626" s="1070"/>
      <c r="E3626" s="1070"/>
      <c r="F3626" s="1071" t="s">
        <v>192</v>
      </c>
      <c r="G3626" s="1071"/>
      <c r="H3626" s="260" t="s">
        <v>53</v>
      </c>
      <c r="I3626" s="1072" t="s">
        <v>66</v>
      </c>
      <c r="J3626" s="1073"/>
      <c r="K3626" s="1073"/>
      <c r="L3626" s="461">
        <f>VLOOKUP($A3600,'Class-9'!$B$9:$FL$108,158,0)</f>
        <v>0</v>
      </c>
      <c r="M3626" s="1074" t="str">
        <f>IF($J3603="TC",0,IF($J3603="Nso",0,VLOOKUP($A3600,'Class-9'!$B$9:$FL$108,159,0)))</f>
        <v/>
      </c>
      <c r="N3626" s="1075"/>
      <c r="O3626" s="1076"/>
    </row>
    <row r="3627" spans="1:15" ht="33.75" customHeight="1">
      <c r="A3627" s="1138"/>
      <c r="B3627" s="417" t="s">
        <v>200</v>
      </c>
      <c r="C3627" s="1069"/>
      <c r="D3627" s="1070"/>
      <c r="E3627" s="1070"/>
      <c r="F3627" s="1071"/>
      <c r="G3627" s="1071"/>
      <c r="H3627" s="261" t="s">
        <v>119</v>
      </c>
      <c r="I3627" s="1077" t="s">
        <v>67</v>
      </c>
      <c r="J3627" s="1078"/>
      <c r="K3627" s="1078"/>
      <c r="L3627" s="1079">
        <f>IF($J3603="TC","Transferred",IF($J3603="Nso","NameSeparated",VLOOKUP($A3600,'Class-9'!$B$9:$FL$108,167,0)))</f>
        <v>0</v>
      </c>
      <c r="M3627" s="1079"/>
      <c r="N3627" s="1079"/>
      <c r="O3627" s="1080"/>
    </row>
    <row r="3628" spans="1:15" ht="33.75" customHeight="1">
      <c r="A3628" s="1138"/>
      <c r="B3628" s="417" t="s">
        <v>200</v>
      </c>
      <c r="C3628" s="1081" t="str">
        <f>'Class-9'!$DF$3</f>
        <v>Foundation Of Information Tech.</v>
      </c>
      <c r="D3628" s="1082"/>
      <c r="E3628" s="1083"/>
      <c r="F3628" s="1217" t="str">
        <f>IF($J3603="TC",0,IF($J3603="Nso",0,VLOOKUP($A3600,'Class-9'!$B$9:$GP$108,185,0)))</f>
        <v>0/200</v>
      </c>
      <c r="G3628" s="1217"/>
      <c r="H3628" s="463" t="str">
        <f>IF($J3603="TC",0,IF($J3603="Nso",0,VLOOKUP($A3600,'Class-9'!$B$9:$GP$108,120,0)))</f>
        <v/>
      </c>
      <c r="I3628" s="1085" t="s">
        <v>79</v>
      </c>
      <c r="J3628" s="1086"/>
      <c r="K3628" s="1086"/>
      <c r="L3628" s="1087">
        <f>'Class-9'!$T$2</f>
        <v>44676</v>
      </c>
      <c r="M3628" s="1088"/>
      <c r="N3628" s="1088"/>
      <c r="O3628" s="1089"/>
    </row>
    <row r="3629" spans="1:15" ht="33.75" customHeight="1">
      <c r="A3629" s="1138"/>
      <c r="B3629" s="417" t="s">
        <v>200</v>
      </c>
      <c r="C3629" s="1090" t="str">
        <f>'Class-9'!$DR$3</f>
        <v>Health &amp; Phy. Edu.</v>
      </c>
      <c r="D3629" s="1084"/>
      <c r="E3629" s="1084"/>
      <c r="F3629" s="1207" t="str">
        <f>IF($J3603="TC",0,IF($J3603="Nso",0,VLOOKUP($A3600,'Class-9'!$B$9:$GP$108,189,0)))</f>
        <v>0/200</v>
      </c>
      <c r="G3629" s="1208"/>
      <c r="H3629" s="463" t="str">
        <f>IF($J3603="TC",0,IF($J3603="Nso",0,VLOOKUP($A3600,'Class-9'!$B$9:$GP$108,132,0)))</f>
        <v/>
      </c>
      <c r="I3629" s="1091"/>
      <c r="J3629" s="1092"/>
      <c r="K3629" s="1092"/>
      <c r="L3629" s="1092"/>
      <c r="M3629" s="1092"/>
      <c r="N3629" s="1092"/>
      <c r="O3629" s="1093"/>
    </row>
    <row r="3630" spans="1:15" ht="33.75" customHeight="1">
      <c r="A3630" s="1138"/>
      <c r="B3630" s="417" t="s">
        <v>200</v>
      </c>
      <c r="C3630" s="1028" t="str">
        <f>'Class-9'!$ED$3</f>
        <v>S.U.P.W.</v>
      </c>
      <c r="D3630" s="1029"/>
      <c r="E3630" s="1029"/>
      <c r="F3630" s="1207" t="str">
        <f>IF($J3603="TC",0,IF($J3603="Nso",0,VLOOKUP($A3600,'Class-9'!$B$9:$GP$108,193,0)))</f>
        <v>0/100</v>
      </c>
      <c r="G3630" s="1208"/>
      <c r="H3630" s="463" t="str">
        <f>IF($J3603="TC",0,IF($J3603="Nso",0,VLOOKUP($A3600,'Class-9'!$B$9:$GP$108,138,0)))</f>
        <v/>
      </c>
      <c r="I3630" s="1094"/>
      <c r="J3630" s="1095"/>
      <c r="K3630" s="1095"/>
      <c r="L3630" s="1095"/>
      <c r="M3630" s="1095"/>
      <c r="N3630" s="1095"/>
      <c r="O3630" s="1096"/>
    </row>
    <row r="3631" spans="1:15" ht="33.75" customHeight="1">
      <c r="A3631" s="1138"/>
      <c r="B3631" s="417" t="s">
        <v>200</v>
      </c>
      <c r="C3631" s="1028" t="str">
        <f>'Class-9'!$EJ$3</f>
        <v>ART EDUCATION</v>
      </c>
      <c r="D3631" s="1029"/>
      <c r="E3631" s="1029"/>
      <c r="F3631" s="1207" t="str">
        <f>IF($J3602="TC",0,IF($J3602="Nso",0,VLOOKUP($A3600,'Class-9'!$B$9:$GP$108,197,0)))</f>
        <v>0/100</v>
      </c>
      <c r="G3631" s="1208"/>
      <c r="H3631" s="463" t="str">
        <f>IF($J3602="TC",0,IF($J3602="Nso",0,VLOOKUP($A3600,'Class-9'!$B$9:$GP$108,144,0)))</f>
        <v/>
      </c>
      <c r="I3631" s="1032" t="s">
        <v>92</v>
      </c>
      <c r="J3631" s="1033"/>
      <c r="K3631" s="1033"/>
      <c r="L3631" s="1033"/>
      <c r="M3631" s="1033"/>
      <c r="N3631" s="1033"/>
      <c r="O3631" s="1034"/>
    </row>
    <row r="3632" spans="1:15" ht="33.75" customHeight="1" thickBot="1">
      <c r="A3632" s="1138"/>
      <c r="B3632" s="417" t="s">
        <v>200</v>
      </c>
      <c r="C3632" s="1035" t="str">
        <f>'Class-9'!$EP$3</f>
        <v>H &amp; C RAJ</v>
      </c>
      <c r="D3632" s="1036"/>
      <c r="E3632" s="1036"/>
      <c r="F3632" s="1209" t="str">
        <f>IF($J3603="TC",0,IF($J3603="Nso",0,VLOOKUP($A3600,'Class-9'!$B$9:$GU$108,201,0)))</f>
        <v>0/200</v>
      </c>
      <c r="G3632" s="1210"/>
      <c r="H3632" s="464" t="str">
        <f>IF($J3603="TC",0,IF($J3603="Nso",0,VLOOKUP($A3600,'Class-9'!$B$9:$GU$108,156,0)))</f>
        <v/>
      </c>
      <c r="I3632" s="1032" t="s">
        <v>73</v>
      </c>
      <c r="J3632" s="1033"/>
      <c r="K3632" s="1033"/>
      <c r="L3632" s="1033"/>
      <c r="M3632" s="1033"/>
      <c r="N3632" s="1033"/>
      <c r="O3632" s="1034"/>
    </row>
    <row r="3633" spans="1:16" ht="33.75" customHeight="1">
      <c r="A3633" s="1138"/>
      <c r="B3633" s="417" t="s">
        <v>200</v>
      </c>
      <c r="C3633" s="1046" t="s">
        <v>204</v>
      </c>
      <c r="D3633" s="1047"/>
      <c r="E3633" s="1048"/>
      <c r="F3633" s="1211" t="s">
        <v>205</v>
      </c>
      <c r="G3633" s="1212"/>
      <c r="H3633" s="465" t="s">
        <v>34</v>
      </c>
      <c r="I3633" s="1039" t="s">
        <v>74</v>
      </c>
      <c r="J3633" s="1033"/>
      <c r="K3633" s="1033"/>
      <c r="L3633" s="1033"/>
      <c r="M3633" s="1033"/>
      <c r="N3633" s="1033"/>
      <c r="O3633" s="1034"/>
    </row>
    <row r="3634" spans="1:16" ht="33.75" customHeight="1">
      <c r="A3634" s="1138"/>
      <c r="B3634" s="417" t="s">
        <v>200</v>
      </c>
      <c r="C3634" s="1049"/>
      <c r="D3634" s="1050"/>
      <c r="E3634" s="1051"/>
      <c r="F3634" s="1213" t="s">
        <v>206</v>
      </c>
      <c r="G3634" s="1214"/>
      <c r="H3634" s="466" t="s">
        <v>203</v>
      </c>
      <c r="I3634" s="1040" t="s">
        <v>75</v>
      </c>
      <c r="J3634" s="1041"/>
      <c r="K3634" s="1041"/>
      <c r="L3634" s="1041"/>
      <c r="M3634" s="1041"/>
      <c r="N3634" s="1041"/>
      <c r="O3634" s="1042"/>
    </row>
    <row r="3635" spans="1:16" ht="33.75" customHeight="1">
      <c r="A3635" s="1138"/>
      <c r="B3635" s="417" t="s">
        <v>200</v>
      </c>
      <c r="C3635" s="1049"/>
      <c r="D3635" s="1050"/>
      <c r="E3635" s="1051"/>
      <c r="F3635" s="1213" t="s">
        <v>210</v>
      </c>
      <c r="G3635" s="1214"/>
      <c r="H3635" s="466" t="s">
        <v>68</v>
      </c>
      <c r="I3635" s="1043"/>
      <c r="J3635" s="1044"/>
      <c r="K3635" s="1044"/>
      <c r="L3635" s="1044"/>
      <c r="M3635" s="1044"/>
      <c r="N3635" s="1044"/>
      <c r="O3635" s="1045"/>
    </row>
    <row r="3636" spans="1:16" ht="33.75" customHeight="1">
      <c r="A3636" s="1138"/>
      <c r="B3636" s="417" t="s">
        <v>200</v>
      </c>
      <c r="C3636" s="1049"/>
      <c r="D3636" s="1050"/>
      <c r="E3636" s="1051"/>
      <c r="F3636" s="1213" t="s">
        <v>211</v>
      </c>
      <c r="G3636" s="1214"/>
      <c r="H3636" s="466" t="s">
        <v>69</v>
      </c>
      <c r="I3636" s="1043"/>
      <c r="J3636" s="1044"/>
      <c r="K3636" s="1044"/>
      <c r="L3636" s="1044"/>
      <c r="M3636" s="1044"/>
      <c r="N3636" s="1044"/>
      <c r="O3636" s="1045"/>
    </row>
    <row r="3637" spans="1:16" ht="33.75" customHeight="1">
      <c r="A3637" s="1138"/>
      <c r="B3637" s="417" t="s">
        <v>200</v>
      </c>
      <c r="C3637" s="1049"/>
      <c r="D3637" s="1050"/>
      <c r="E3637" s="1051"/>
      <c r="F3637" s="1213" t="s">
        <v>120</v>
      </c>
      <c r="G3637" s="1214"/>
      <c r="H3637" s="466" t="s">
        <v>71</v>
      </c>
      <c r="I3637" s="1022" t="s">
        <v>93</v>
      </c>
      <c r="J3637" s="1023"/>
      <c r="K3637" s="1023"/>
      <c r="L3637" s="1023"/>
      <c r="M3637" s="1023"/>
      <c r="N3637" s="1023"/>
      <c r="O3637" s="1024"/>
    </row>
    <row r="3638" spans="1:16" ht="33.75" customHeight="1" thickBot="1">
      <c r="A3638" s="1138"/>
      <c r="B3638" s="418" t="s">
        <v>200</v>
      </c>
      <c r="C3638" s="1052"/>
      <c r="D3638" s="1053"/>
      <c r="E3638" s="1054"/>
      <c r="F3638" s="1215" t="s">
        <v>208</v>
      </c>
      <c r="G3638" s="1216"/>
      <c r="H3638" s="467" t="s">
        <v>70</v>
      </c>
      <c r="I3638" s="1025"/>
      <c r="J3638" s="1026"/>
      <c r="K3638" s="1026"/>
      <c r="L3638" s="1026"/>
      <c r="M3638" s="1026"/>
      <c r="N3638" s="1026"/>
      <c r="O3638" s="1027"/>
    </row>
    <row r="3639" spans="1:16" ht="121.5" customHeight="1" thickTop="1">
      <c r="A3639" s="437" t="s">
        <v>191</v>
      </c>
    </row>
    <row r="3640" spans="1:16" ht="24.75" customHeight="1" thickBot="1">
      <c r="A3640" s="471">
        <f>A3600+1</f>
        <v>92</v>
      </c>
      <c r="B3640" s="1137" t="s">
        <v>56</v>
      </c>
      <c r="C3640" s="1137"/>
      <c r="D3640" s="1137"/>
      <c r="E3640" s="1137"/>
      <c r="F3640" s="1137"/>
      <c r="G3640" s="1137"/>
      <c r="H3640" s="1137"/>
      <c r="I3640" s="1137"/>
      <c r="J3640" s="1137"/>
      <c r="K3640" s="1137"/>
      <c r="L3640" s="1137"/>
      <c r="M3640" s="1137"/>
      <c r="N3640" s="1137"/>
      <c r="O3640" s="1137"/>
    </row>
    <row r="3641" spans="1:16" s="430" customFormat="1" ht="66" customHeight="1" thickTop="1">
      <c r="A3641" s="1138"/>
      <c r="B3641" s="1139"/>
      <c r="C3641" s="1140"/>
      <c r="D3641" s="1225" t="str">
        <f>Master!$E$8</f>
        <v>Govt. Sr. Secondary School Raimalwada</v>
      </c>
      <c r="E3641" s="1226"/>
      <c r="F3641" s="1226"/>
      <c r="G3641" s="1226"/>
      <c r="H3641" s="1226"/>
      <c r="I3641" s="1226"/>
      <c r="J3641" s="1226"/>
      <c r="K3641" s="1226"/>
      <c r="L3641" s="1226"/>
      <c r="M3641" s="1226"/>
      <c r="N3641" s="1226"/>
      <c r="O3641" s="1227"/>
    </row>
    <row r="3642" spans="1:16" ht="26.25" customHeight="1" thickBot="1">
      <c r="A3642" s="1138"/>
      <c r="B3642" s="1141"/>
      <c r="C3642" s="1142"/>
      <c r="D3642" s="1146" t="str">
        <f>Master!$E$11</f>
        <v>P.S.-Bapini (Jodhpur)</v>
      </c>
      <c r="E3642" s="1147"/>
      <c r="F3642" s="1147"/>
      <c r="G3642" s="1147"/>
      <c r="H3642" s="1147"/>
      <c r="I3642" s="1147"/>
      <c r="J3642" s="1147"/>
      <c r="K3642" s="1147"/>
      <c r="L3642" s="1147"/>
      <c r="M3642" s="1147"/>
      <c r="N3642" s="1147"/>
      <c r="O3642" s="1148"/>
    </row>
    <row r="3643" spans="1:16" ht="21.75" customHeight="1">
      <c r="A3643" s="1138"/>
      <c r="B3643" s="262"/>
      <c r="C3643" s="1149" t="s">
        <v>183</v>
      </c>
      <c r="D3643" s="1150"/>
      <c r="E3643" s="1150"/>
      <c r="F3643" s="1150"/>
      <c r="G3643" s="1151"/>
      <c r="H3643" s="1158" t="s">
        <v>156</v>
      </c>
      <c r="I3643" s="1158"/>
      <c r="J3643" s="1161">
        <f>VLOOKUP($A3640,'Class-9'!$B$9:$K$108,6)</f>
        <v>0</v>
      </c>
      <c r="K3643" s="1162"/>
      <c r="L3643" s="1167" t="s">
        <v>76</v>
      </c>
      <c r="M3643" s="1168"/>
      <c r="N3643" s="1169" t="str">
        <f>Master!$E$14</f>
        <v>08151106901</v>
      </c>
      <c r="O3643" s="1170"/>
    </row>
    <row r="3644" spans="1:16" ht="21.75" customHeight="1">
      <c r="A3644" s="1138"/>
      <c r="B3644" s="37"/>
      <c r="C3644" s="1152"/>
      <c r="D3644" s="1153"/>
      <c r="E3644" s="1153"/>
      <c r="F3644" s="1153"/>
      <c r="G3644" s="1154"/>
      <c r="H3644" s="1159"/>
      <c r="I3644" s="1159"/>
      <c r="J3644" s="1163"/>
      <c r="K3644" s="1164"/>
      <c r="L3644" s="1171" t="s">
        <v>72</v>
      </c>
      <c r="M3644" s="1172"/>
      <c r="N3644" s="1172"/>
      <c r="O3644" s="1173"/>
      <c r="P3644" s="104" t="s">
        <v>191</v>
      </c>
    </row>
    <row r="3645" spans="1:16" ht="21.75" customHeight="1" thickBot="1">
      <c r="A3645" s="1138"/>
      <c r="B3645" s="37"/>
      <c r="C3645" s="1155"/>
      <c r="D3645" s="1156"/>
      <c r="E3645" s="1156"/>
      <c r="F3645" s="1156"/>
      <c r="G3645" s="1157"/>
      <c r="H3645" s="1160"/>
      <c r="I3645" s="1160"/>
      <c r="J3645" s="1165"/>
      <c r="K3645" s="1166"/>
      <c r="L3645" s="1174" t="s">
        <v>57</v>
      </c>
      <c r="M3645" s="1175"/>
      <c r="N3645" s="1176" t="str">
        <f>Master!$E$6</f>
        <v>2021-22</v>
      </c>
      <c r="O3645" s="1177"/>
    </row>
    <row r="3646" spans="1:16" ht="33.75" customHeight="1">
      <c r="A3646" s="1138"/>
      <c r="B3646" s="417" t="s">
        <v>200</v>
      </c>
      <c r="C3646" s="1228" t="s">
        <v>22</v>
      </c>
      <c r="D3646" s="1229"/>
      <c r="E3646" s="1229"/>
      <c r="F3646" s="1230"/>
      <c r="G3646" s="438" t="s">
        <v>181</v>
      </c>
      <c r="H3646" s="1231">
        <f>VLOOKUP($A3640,'Class-9'!$B$9:$FL$108,4,0)</f>
        <v>0</v>
      </c>
      <c r="I3646" s="1231"/>
      <c r="J3646" s="1231"/>
      <c r="K3646" s="1231"/>
      <c r="L3646" s="1231"/>
      <c r="M3646" s="1231"/>
      <c r="N3646" s="1231"/>
      <c r="O3646" s="1232"/>
    </row>
    <row r="3647" spans="1:16" ht="33.75" customHeight="1">
      <c r="A3647" s="1138"/>
      <c r="B3647" s="417" t="s">
        <v>200</v>
      </c>
      <c r="C3647" s="1233" t="s">
        <v>24</v>
      </c>
      <c r="D3647" s="1234"/>
      <c r="E3647" s="1234"/>
      <c r="F3647" s="1235"/>
      <c r="G3647" s="439" t="s">
        <v>181</v>
      </c>
      <c r="H3647" s="1236">
        <f>VLOOKUP($A3640,'Class-9'!$B$9:$FL$108,7,0)</f>
        <v>0</v>
      </c>
      <c r="I3647" s="1236"/>
      <c r="J3647" s="1236"/>
      <c r="K3647" s="1236"/>
      <c r="L3647" s="1236"/>
      <c r="M3647" s="1236"/>
      <c r="N3647" s="1236"/>
      <c r="O3647" s="1237"/>
    </row>
    <row r="3648" spans="1:16" ht="33.75" customHeight="1">
      <c r="A3648" s="1138"/>
      <c r="B3648" s="417" t="s">
        <v>200</v>
      </c>
      <c r="C3648" s="1233" t="s">
        <v>25</v>
      </c>
      <c r="D3648" s="1234"/>
      <c r="E3648" s="1234"/>
      <c r="F3648" s="1235"/>
      <c r="G3648" s="439" t="s">
        <v>181</v>
      </c>
      <c r="H3648" s="1236">
        <f>VLOOKUP($A3640,'Class-9'!$B$9:$FL$108,8,0)</f>
        <v>0</v>
      </c>
      <c r="I3648" s="1236"/>
      <c r="J3648" s="1236"/>
      <c r="K3648" s="1236"/>
      <c r="L3648" s="1236"/>
      <c r="M3648" s="1236"/>
      <c r="N3648" s="1236"/>
      <c r="O3648" s="1237"/>
    </row>
    <row r="3649" spans="1:15" ht="33.75" customHeight="1">
      <c r="A3649" s="1138"/>
      <c r="B3649" s="417" t="s">
        <v>200</v>
      </c>
      <c r="C3649" s="1233" t="s">
        <v>58</v>
      </c>
      <c r="D3649" s="1234"/>
      <c r="E3649" s="1234"/>
      <c r="F3649" s="1235"/>
      <c r="G3649" s="439" t="s">
        <v>181</v>
      </c>
      <c r="H3649" s="1236">
        <f>VLOOKUP($A3640,'Class-9'!$B$9:$FL$108,9,0)</f>
        <v>0</v>
      </c>
      <c r="I3649" s="1236"/>
      <c r="J3649" s="1236"/>
      <c r="K3649" s="1236"/>
      <c r="L3649" s="1236"/>
      <c r="M3649" s="1236"/>
      <c r="N3649" s="1236"/>
      <c r="O3649" s="1237"/>
    </row>
    <row r="3650" spans="1:15" ht="33.75" customHeight="1">
      <c r="A3650" s="1138"/>
      <c r="B3650" s="417" t="s">
        <v>200</v>
      </c>
      <c r="C3650" s="1233" t="s">
        <v>59</v>
      </c>
      <c r="D3650" s="1234"/>
      <c r="E3650" s="1234"/>
      <c r="F3650" s="1235"/>
      <c r="G3650" s="439" t="s">
        <v>181</v>
      </c>
      <c r="H3650" s="1238" t="str">
        <f>CONCATENATE('Class-9'!$G$4,'Class-9'!$J$4)</f>
        <v>9(A)</v>
      </c>
      <c r="I3650" s="1236"/>
      <c r="J3650" s="1236"/>
      <c r="K3650" s="1236"/>
      <c r="L3650" s="1236"/>
      <c r="M3650" s="1236"/>
      <c r="N3650" s="1236"/>
      <c r="O3650" s="1237"/>
    </row>
    <row r="3651" spans="1:15" ht="33.75" customHeight="1" thickBot="1">
      <c r="A3651" s="1138"/>
      <c r="B3651" s="417" t="s">
        <v>200</v>
      </c>
      <c r="C3651" s="1239" t="s">
        <v>27</v>
      </c>
      <c r="D3651" s="1240"/>
      <c r="E3651" s="1240"/>
      <c r="F3651" s="1241"/>
      <c r="G3651" s="440" t="s">
        <v>181</v>
      </c>
      <c r="H3651" s="1242">
        <f>VLOOKUP($A3640,'Class-9'!$B$9:$FL$108,10,0)</f>
        <v>0</v>
      </c>
      <c r="I3651" s="1242"/>
      <c r="J3651" s="1242"/>
      <c r="K3651" s="1242"/>
      <c r="L3651" s="1242"/>
      <c r="M3651" s="1242"/>
      <c r="N3651" s="1242"/>
      <c r="O3651" s="1243"/>
    </row>
    <row r="3652" spans="1:15" ht="33.75" customHeight="1">
      <c r="A3652" s="1138"/>
      <c r="B3652" s="417" t="s">
        <v>200</v>
      </c>
      <c r="C3652" s="1244" t="s">
        <v>60</v>
      </c>
      <c r="D3652" s="1245"/>
      <c r="E3652" s="1248" t="s">
        <v>81</v>
      </c>
      <c r="F3652" s="1248" t="s">
        <v>82</v>
      </c>
      <c r="G3652" s="1250" t="s">
        <v>32</v>
      </c>
      <c r="H3652" s="1252" t="s">
        <v>61</v>
      </c>
      <c r="I3652" s="1252"/>
      <c r="J3652" s="1253"/>
      <c r="K3652" s="1254" t="s">
        <v>97</v>
      </c>
      <c r="L3652" s="1255"/>
      <c r="M3652" s="1256"/>
      <c r="N3652" s="1248" t="s">
        <v>88</v>
      </c>
      <c r="O3652" s="1218" t="s">
        <v>118</v>
      </c>
    </row>
    <row r="3653" spans="1:15" ht="33.75" customHeight="1">
      <c r="A3653" s="1138"/>
      <c r="B3653" s="417" t="s">
        <v>200</v>
      </c>
      <c r="C3653" s="1246"/>
      <c r="D3653" s="1247"/>
      <c r="E3653" s="1249"/>
      <c r="F3653" s="1249"/>
      <c r="G3653" s="1251"/>
      <c r="H3653" s="468" t="s">
        <v>31</v>
      </c>
      <c r="I3653" s="470" t="s">
        <v>194</v>
      </c>
      <c r="J3653" s="469" t="s">
        <v>32</v>
      </c>
      <c r="K3653" s="468" t="s">
        <v>31</v>
      </c>
      <c r="L3653" s="470" t="s">
        <v>194</v>
      </c>
      <c r="M3653" s="469" t="s">
        <v>32</v>
      </c>
      <c r="N3653" s="1249"/>
      <c r="O3653" s="1219"/>
    </row>
    <row r="3654" spans="1:15" ht="48" customHeight="1" thickBot="1">
      <c r="A3654" s="1138"/>
      <c r="B3654" s="417" t="s">
        <v>200</v>
      </c>
      <c r="C3654" s="1102" t="s">
        <v>62</v>
      </c>
      <c r="D3654" s="1103"/>
      <c r="E3654" s="441">
        <f>'Class-9'!$L$7</f>
        <v>10</v>
      </c>
      <c r="F3654" s="441">
        <f>'Class-9'!$M$7</f>
        <v>10</v>
      </c>
      <c r="G3654" s="442">
        <f>SUM(E3654:F3654)</f>
        <v>20</v>
      </c>
      <c r="H3654" s="441">
        <f>'Class-9'!$O$7</f>
        <v>24</v>
      </c>
      <c r="I3654" s="441">
        <f>'Class-9'!$P$7</f>
        <v>6</v>
      </c>
      <c r="J3654" s="442">
        <f>SUM(H3654:I3654)</f>
        <v>30</v>
      </c>
      <c r="K3654" s="441">
        <f>'Class-9'!$R$7</f>
        <v>40</v>
      </c>
      <c r="L3654" s="441">
        <f>'Class-9'!$S$7</f>
        <v>10</v>
      </c>
      <c r="M3654" s="442">
        <f>SUM(K3654:L3654)</f>
        <v>50</v>
      </c>
      <c r="N3654" s="441">
        <f>SUM(G3654,J3654,M3654)</f>
        <v>100</v>
      </c>
      <c r="O3654" s="1220"/>
    </row>
    <row r="3655" spans="1:15" ht="48" customHeight="1">
      <c r="A3655" s="1138"/>
      <c r="B3655" s="417" t="s">
        <v>200</v>
      </c>
      <c r="C3655" s="1104" t="str">
        <f>'Class-9'!$L$3</f>
        <v>HINDI</v>
      </c>
      <c r="D3655" s="1105"/>
      <c r="E3655" s="443">
        <f>IF($J3643="TC",0,IF($J3643="Nso",0,VLOOKUP($A3640,'Class-9'!$B$9:$FL$108,11,0)))</f>
        <v>0</v>
      </c>
      <c r="F3655" s="443">
        <f>IF($J3643="TC",0,IF($J3643="Nso",0,VLOOKUP($A3640,'Class-9'!$B$9:$FL$108,12,0)))</f>
        <v>0</v>
      </c>
      <c r="G3655" s="444">
        <f t="shared" ref="G3655:G3662" si="364">SUM(E3655:F3655)</f>
        <v>0</v>
      </c>
      <c r="H3655" s="443">
        <f>IF($J3643="TC",0,IF($J3643="Nso",0,VLOOKUP($A3640,'Class-9'!$B$9:$FL$108,14,0)))</f>
        <v>0</v>
      </c>
      <c r="I3655" s="443">
        <f>IF($J3643="TC",0,IF($J3643="Nso",0,VLOOKUP($A3640,'Class-9'!$B$9:$FL$108,15,0)))</f>
        <v>0</v>
      </c>
      <c r="J3655" s="444">
        <f t="shared" ref="J3655:J3662" si="365">SUM(H3655:I3655)</f>
        <v>0</v>
      </c>
      <c r="K3655" s="443">
        <f>IF($J3643="TC",0,IF($J3643="Nso",0,VLOOKUP($A3640,'Class-9'!$B$9:$FL$108,17,0)))</f>
        <v>0</v>
      </c>
      <c r="L3655" s="443">
        <f>IF($J3643="Nso",0,VLOOKUP($A3640,'Class-9'!$B$9:$FL$108,18,0))</f>
        <v>0</v>
      </c>
      <c r="M3655" s="444">
        <f t="shared" ref="M3655:M3662" si="366">SUM(K3655:L3655)</f>
        <v>0</v>
      </c>
      <c r="N3655" s="443">
        <f t="shared" ref="N3655:N3662" si="367">SUM(G3655,J3655,M3655)</f>
        <v>0</v>
      </c>
      <c r="O3655" s="457" t="str">
        <f>IF($J3643="TC",0,IF($J3643="Nso",0,VLOOKUP($A3640,'Class-9'!$B$9:$FL$108,24,0)))</f>
        <v/>
      </c>
    </row>
    <row r="3656" spans="1:15" ht="48" customHeight="1" thickBot="1">
      <c r="A3656" s="1138"/>
      <c r="B3656" s="417" t="s">
        <v>200</v>
      </c>
      <c r="C3656" s="1106" t="str">
        <f>'Class-9'!$Z$3</f>
        <v>ENGLISH</v>
      </c>
      <c r="D3656" s="1107"/>
      <c r="E3656" s="445">
        <f>IF($J3643="TC",0,IF($J3643="Nso",0,VLOOKUP($A3640,'Class-9'!$B$9:$FL$108,25,0)))</f>
        <v>0</v>
      </c>
      <c r="F3656" s="445">
        <f>IF($J3643="TC",0,IF($J3643="Nso",0,VLOOKUP($A3640,'Class-9'!$B$9:$FL$108,26,0)))</f>
        <v>0</v>
      </c>
      <c r="G3656" s="446">
        <f t="shared" si="364"/>
        <v>0</v>
      </c>
      <c r="H3656" s="447">
        <f>IF($J3643="TC",0,IF($J3643="Nso",0,VLOOKUP($A3640,'Class-9'!$B$9:$FL$108,28,0)))</f>
        <v>0</v>
      </c>
      <c r="I3656" s="445">
        <f>IF($J3643="TC",0,IF($J3643="Nso",0,VLOOKUP($A3640,'Class-9'!$B$9:$FL$108,29,0)))</f>
        <v>0</v>
      </c>
      <c r="J3656" s="446">
        <f t="shared" si="365"/>
        <v>0</v>
      </c>
      <c r="K3656" s="445">
        <f>IF($J3643="TC",0,IF($J3643="Nso",0,VLOOKUP($A3640,'Class-9'!$B$9:$FL$108,31,0)))</f>
        <v>0</v>
      </c>
      <c r="L3656" s="445">
        <f>IF($J3643="Nso",0,VLOOKUP($A3640,'Class-9'!$B$9:$FL$108,32,0))</f>
        <v>0</v>
      </c>
      <c r="M3656" s="446">
        <f t="shared" si="366"/>
        <v>0</v>
      </c>
      <c r="N3656" s="445">
        <f t="shared" si="367"/>
        <v>0</v>
      </c>
      <c r="O3656" s="458" t="str">
        <f>IF($J3643="TC",0,IF($J3643="Nso",0,VLOOKUP($A3640,'Class-9'!$B$9:$FL$108,38,0)))</f>
        <v/>
      </c>
    </row>
    <row r="3657" spans="1:15" ht="48" customHeight="1" thickBot="1">
      <c r="A3657" s="1138"/>
      <c r="B3657" s="417" t="s">
        <v>200</v>
      </c>
      <c r="C3657" s="1108" t="s">
        <v>62</v>
      </c>
      <c r="D3657" s="1109"/>
      <c r="E3657" s="448">
        <f>'Class-9'!$AN$7</f>
        <v>20</v>
      </c>
      <c r="F3657" s="448">
        <f>'Class-9'!$AO$7</f>
        <v>20</v>
      </c>
      <c r="G3657" s="449">
        <f t="shared" si="364"/>
        <v>40</v>
      </c>
      <c r="H3657" s="448">
        <f>'Class-9'!$AQ$7</f>
        <v>48</v>
      </c>
      <c r="I3657" s="448">
        <f>'Class-9'!$AR$7</f>
        <v>12</v>
      </c>
      <c r="J3657" s="449">
        <f t="shared" si="365"/>
        <v>60</v>
      </c>
      <c r="K3657" s="448">
        <f>'Class-9'!$AT$7</f>
        <v>80</v>
      </c>
      <c r="L3657" s="448">
        <f>'Class-9'!$AU$7</f>
        <v>20</v>
      </c>
      <c r="M3657" s="449">
        <f t="shared" si="366"/>
        <v>100</v>
      </c>
      <c r="N3657" s="448">
        <f t="shared" si="367"/>
        <v>200</v>
      </c>
      <c r="O3657" s="427" t="s">
        <v>201</v>
      </c>
    </row>
    <row r="3658" spans="1:15" ht="48" customHeight="1">
      <c r="A3658" s="1138"/>
      <c r="B3658" s="417" t="s">
        <v>200</v>
      </c>
      <c r="C3658" s="1110" t="str">
        <f>'Class-9'!$AN$3</f>
        <v>SANSKRIT-I</v>
      </c>
      <c r="D3658" s="1111"/>
      <c r="E3658" s="443">
        <f>IF($J3643="TC",0,IF($J3643="Nso",0,VLOOKUP($A3640,'Class-9'!$B$9:$FL$108,39,0)))</f>
        <v>0</v>
      </c>
      <c r="F3658" s="443">
        <f>IF($J3643="TC",0,IF($J3643="TC",0,IF($J3643="Nso",0,VLOOKUP($A3640,'Class-9'!$B$9:$FL$108,40,0))))</f>
        <v>0</v>
      </c>
      <c r="G3658" s="450">
        <f t="shared" si="364"/>
        <v>0</v>
      </c>
      <c r="H3658" s="451">
        <f>IF($J3643="TC",0,IF($J3643="Nso",0,VLOOKUP($A3640,'Class-9'!$B$9:$FL$108,42,0)))</f>
        <v>0</v>
      </c>
      <c r="I3658" s="443">
        <f>IF($J3643="TC",0,IF($J3643="Nso",0,VLOOKUP($A3640,'Class-9'!$B$9:$FL$108,43,0)))</f>
        <v>0</v>
      </c>
      <c r="J3658" s="450">
        <f t="shared" si="365"/>
        <v>0</v>
      </c>
      <c r="K3658" s="443">
        <f>IF($J3643="TC",0,IF($J3643="Nso",0,VLOOKUP($A3640,'Class-9'!$B$9:$FL$108,45,0)))</f>
        <v>0</v>
      </c>
      <c r="L3658" s="443">
        <f>IF($J3643="Nso",0,VLOOKUP($A3640,'Class-9'!$B$9:$FL$108,46,0))</f>
        <v>0</v>
      </c>
      <c r="M3658" s="450">
        <f t="shared" si="366"/>
        <v>0</v>
      </c>
      <c r="N3658" s="443">
        <f t="shared" si="367"/>
        <v>0</v>
      </c>
      <c r="O3658" s="457" t="str">
        <f>IF($J3643="TC",0,IF($J3643="Nso",0,VLOOKUP($A3640,'Class-9'!$B$9:$FL$108,52,0)))</f>
        <v/>
      </c>
    </row>
    <row r="3659" spans="1:15" ht="48" customHeight="1">
      <c r="A3659" s="1138"/>
      <c r="B3659" s="417" t="s">
        <v>200</v>
      </c>
      <c r="C3659" s="1112" t="str">
        <f>'Class-9'!$BB$3</f>
        <v>SANSKRIT-II</v>
      </c>
      <c r="D3659" s="1113"/>
      <c r="E3659" s="443">
        <f>IF($J3643="TC",0,IF($J3643="Nso",0,VLOOKUP($A3640,'Class-9'!$B$9:$FL$108,53,0)))</f>
        <v>0</v>
      </c>
      <c r="F3659" s="443">
        <f>IF($J3643="TC",0,IF($J3643="Nso",0,VLOOKUP($A3640,'Class-9'!$B$9:$FL$108,54,0)))</f>
        <v>0</v>
      </c>
      <c r="G3659" s="452">
        <f t="shared" si="364"/>
        <v>0</v>
      </c>
      <c r="H3659" s="453">
        <f>IF($J3643="TC",0,IF($J3643="Nso",0,VLOOKUP($A3640,'Class-9'!$B$9:$FL$108,56,0)))</f>
        <v>0</v>
      </c>
      <c r="I3659" s="443">
        <f>IF($J3643="TC",0,IF($J3643="Nso",0,VLOOKUP($A3640,'Class-9'!$B$9:$FL$108,57,0)))</f>
        <v>0</v>
      </c>
      <c r="J3659" s="452">
        <f t="shared" si="365"/>
        <v>0</v>
      </c>
      <c r="K3659" s="443">
        <f>IF($J3643="TC",0,IF($J3643="Nso",0,VLOOKUP($A3640,'Class-9'!$B$9:$FL$108,59,0)))</f>
        <v>0</v>
      </c>
      <c r="L3659" s="443">
        <f>IF($J3643="Nso",0,VLOOKUP($A3640,'Class-9'!$B$9:$FL$108,60,0))</f>
        <v>0</v>
      </c>
      <c r="M3659" s="452">
        <f t="shared" si="366"/>
        <v>0</v>
      </c>
      <c r="N3659" s="443">
        <f t="shared" si="367"/>
        <v>0</v>
      </c>
      <c r="O3659" s="457" t="str">
        <f>IF($J3643="TC",0,IF($J3643="Nso",0,VLOOKUP($A3640,'Class-9'!$B$9:$FL$108,66,0)))</f>
        <v/>
      </c>
    </row>
    <row r="3660" spans="1:15" ht="48" customHeight="1">
      <c r="A3660" s="1138"/>
      <c r="B3660" s="417" t="s">
        <v>200</v>
      </c>
      <c r="C3660" s="1112" t="str">
        <f>'Class-9'!$BP$3</f>
        <v>MATHEMATICS</v>
      </c>
      <c r="D3660" s="1113"/>
      <c r="E3660" s="443">
        <f>IF($J3643="TC",0,IF($J3643="Nso",0,VLOOKUP($A3640,'Class-9'!$B$9:$FL$108,67,0)))</f>
        <v>0</v>
      </c>
      <c r="F3660" s="443">
        <f>IF($J3643="TC",0,IF($J3643="Nso",0,VLOOKUP($A3640,'Class-9'!$B$9:$FL$108,68,0)))</f>
        <v>0</v>
      </c>
      <c r="G3660" s="452">
        <f t="shared" si="364"/>
        <v>0</v>
      </c>
      <c r="H3660" s="453">
        <f>IF($J3643="TC",0,IF($J3643="Nso",0,VLOOKUP($A3640,'Class-9'!$B$9:$FL$108,70,0)))</f>
        <v>0</v>
      </c>
      <c r="I3660" s="443">
        <f>IF($J3643="TC",0,IF($J3643="Nso",0,VLOOKUP($A3640,'Class-9'!$B$9:$FL$108,71,0)))</f>
        <v>0</v>
      </c>
      <c r="J3660" s="452">
        <f t="shared" si="365"/>
        <v>0</v>
      </c>
      <c r="K3660" s="443">
        <f>IF($J3643="TC",0,IF($J3643="Nso",0,VLOOKUP($A3640,'Class-9'!$B$9:$FL$108,73,0)))</f>
        <v>0</v>
      </c>
      <c r="L3660" s="443">
        <f>IF($J3643="Nso",0,VLOOKUP($A3640,'Class-9'!$B$9:$FL$108,74,0))</f>
        <v>0</v>
      </c>
      <c r="M3660" s="452">
        <f t="shared" si="366"/>
        <v>0</v>
      </c>
      <c r="N3660" s="443">
        <f t="shared" si="367"/>
        <v>0</v>
      </c>
      <c r="O3660" s="457" t="str">
        <f>IF($J3643="TC",0,IF($J3643="Nso",0,VLOOKUP($A3640,'Class-9'!$B$9:$FL$108,80,0)))</f>
        <v/>
      </c>
    </row>
    <row r="3661" spans="1:15" ht="48" customHeight="1">
      <c r="A3661" s="1138"/>
      <c r="B3661" s="417" t="s">
        <v>200</v>
      </c>
      <c r="C3661" s="1114" t="str">
        <f>'Class-9'!$CD$3</f>
        <v>SCIENCE</v>
      </c>
      <c r="D3661" s="1115"/>
      <c r="E3661" s="454">
        <f>IF($J3643="TC",0,IF($J3643="Nso",0,VLOOKUP($A3640,'Class-9'!$B$9:$FL$108,81,0)))</f>
        <v>0</v>
      </c>
      <c r="F3661" s="454">
        <f>IF($J3643="TC",0,IF($J3643="Nso",0,VLOOKUP($A3640,'Class-9'!$B$9:$FL$108,82,0)))</f>
        <v>0</v>
      </c>
      <c r="G3661" s="455">
        <f t="shared" si="364"/>
        <v>0</v>
      </c>
      <c r="H3661" s="456">
        <f>IF($J3643="TC",0,IF($J3643="Nso",0,VLOOKUP($A3640,'Class-9'!$B$9:$FL$108,84,0)))</f>
        <v>0</v>
      </c>
      <c r="I3661" s="454">
        <f>IF($J3643="TC",0,IF($J3643="Nso",0,VLOOKUP($A3640,'Class-9'!$B$9:$FL$108,85,0)))</f>
        <v>0</v>
      </c>
      <c r="J3661" s="455">
        <f t="shared" si="365"/>
        <v>0</v>
      </c>
      <c r="K3661" s="454">
        <f>IF($J3643="TC",0,IF($J3643="Nso",0,VLOOKUP($A3640,'Class-9'!$B$9:$FL$108,87,0)))</f>
        <v>0</v>
      </c>
      <c r="L3661" s="454">
        <f>IF($J3643="Nso",0,VLOOKUP($A3640,'Class-9'!$B$9:$FL$108,88,0))</f>
        <v>0</v>
      </c>
      <c r="M3661" s="455">
        <f t="shared" si="366"/>
        <v>0</v>
      </c>
      <c r="N3661" s="454">
        <f t="shared" si="367"/>
        <v>0</v>
      </c>
      <c r="O3661" s="459" t="str">
        <f>IF($J3643="TC",0,IF($J3643="Nso",0,VLOOKUP($A3640,'Class-9'!$B$9:$FL$108,94,0)))</f>
        <v/>
      </c>
    </row>
    <row r="3662" spans="1:15" ht="48" customHeight="1" thickBot="1">
      <c r="A3662" s="1138"/>
      <c r="B3662" s="417" t="s">
        <v>200</v>
      </c>
      <c r="C3662" s="1114" t="str">
        <f>'Class-9'!$CR$3</f>
        <v>SOCIAL SCIENCE</v>
      </c>
      <c r="D3662" s="1115"/>
      <c r="E3662" s="454">
        <f>IF($J3644="TC",0,IF($J3643="Nso",0,VLOOKUP($A3640,'Class-9'!$B$9:$FL$108,95,0)))</f>
        <v>0</v>
      </c>
      <c r="F3662" s="454">
        <f>IF($J3644="TC",0,IF($J3643="Nso",0,VLOOKUP($A3640,'Class-9'!$B$9:$FL$108,96,0)))</f>
        <v>0</v>
      </c>
      <c r="G3662" s="455">
        <f t="shared" si="364"/>
        <v>0</v>
      </c>
      <c r="H3662" s="456">
        <f>IF($J3644="TC",0,IF($J3643="Nso",0,VLOOKUP($A3640,'Class-9'!$B$9:$FL$108,98,0)))</f>
        <v>0</v>
      </c>
      <c r="I3662" s="454">
        <f>IF($J3644="TC",0,IF($J3643="Nso",0,VLOOKUP($A3640,'Class-9'!$B$9:$FL$108,99,0)))</f>
        <v>0</v>
      </c>
      <c r="J3662" s="455">
        <f t="shared" si="365"/>
        <v>0</v>
      </c>
      <c r="K3662" s="454">
        <f>IF($J3644="TC",0,IF($J3643="Nso",0,VLOOKUP($A3640,'Class-9'!$B$9:$FL$108,101,0)))</f>
        <v>0</v>
      </c>
      <c r="L3662" s="454">
        <f>IF($J3644="Nso",0,VLOOKUP($A3640,'Class-9'!$B$9:$FL$108,102,0))</f>
        <v>0</v>
      </c>
      <c r="M3662" s="455">
        <f t="shared" si="366"/>
        <v>0</v>
      </c>
      <c r="N3662" s="454">
        <f t="shared" si="367"/>
        <v>0</v>
      </c>
      <c r="O3662" s="459" t="str">
        <f>IF($J3644="TC",0,IF($J3643="Nso",0,VLOOKUP($A3640,'Class-9'!$B$9:$FL$108,108,0)))</f>
        <v/>
      </c>
    </row>
    <row r="3663" spans="1:15" ht="33.75" customHeight="1">
      <c r="A3663" s="1138"/>
      <c r="B3663" s="417" t="s">
        <v>200</v>
      </c>
      <c r="C3663" s="1116" t="s">
        <v>89</v>
      </c>
      <c r="D3663" s="1117"/>
      <c r="E3663" s="1118"/>
      <c r="F3663" s="1122" t="s">
        <v>90</v>
      </c>
      <c r="G3663" s="1123"/>
      <c r="H3663" s="1124" t="s">
        <v>91</v>
      </c>
      <c r="I3663" s="1125"/>
      <c r="J3663" s="1126" t="s">
        <v>47</v>
      </c>
      <c r="K3663" s="1127"/>
      <c r="L3663" s="415" t="s">
        <v>111</v>
      </c>
      <c r="M3663" s="1221" t="s">
        <v>45</v>
      </c>
      <c r="N3663" s="1222"/>
      <c r="O3663" s="416" t="s">
        <v>49</v>
      </c>
    </row>
    <row r="3664" spans="1:15" ht="33.75" customHeight="1" thickBot="1">
      <c r="A3664" s="1138"/>
      <c r="B3664" s="417" t="s">
        <v>200</v>
      </c>
      <c r="C3664" s="1119"/>
      <c r="D3664" s="1120"/>
      <c r="E3664" s="1121"/>
      <c r="F3664" s="1130">
        <f>IF($J3643="TC",0,IF($J3643="Nso",0,VLOOKUP($A3640,'Class-9'!$B$9:$FL$108,160,0)))</f>
        <v>0</v>
      </c>
      <c r="G3664" s="1131"/>
      <c r="H3664" s="1130">
        <f>IF($J3643="TC",0,IF($J3643="Nso",0,VLOOKUP($A3640,'Class-9'!$B$9:$FL$108,161,0)))</f>
        <v>0</v>
      </c>
      <c r="I3664" s="1131"/>
      <c r="J3664" s="1132">
        <f>IF($J3643="TC",0,IF($J3643="Nso",0,VLOOKUP($A3640,'Class-9'!$B$9:$FL$108,162,0)))</f>
        <v>0</v>
      </c>
      <c r="K3664" s="1133"/>
      <c r="L3664" s="259" t="str">
        <f>IF($J3643="TC",0,IF($J3643="Nso",0,VLOOKUP($A3640,'Class-9'!$B$9:$FL$108,163,0)))</f>
        <v/>
      </c>
      <c r="M3664" s="1223" t="str">
        <f>IF($J3643="TC","TC",IF($J3643="Nso","NSO",VLOOKUP($A3640,'Class-9'!$B$9:$FL$108,164,0)))</f>
        <v/>
      </c>
      <c r="N3664" s="1224"/>
      <c r="O3664" s="462" t="str">
        <f>IF($J3643="Nso",0,VLOOKUP($A3640,'Class-9'!$B$9:$FL$108,166,0))</f>
        <v/>
      </c>
    </row>
    <row r="3665" spans="1:15" ht="33.75" customHeight="1">
      <c r="A3665" s="1138"/>
      <c r="B3665" s="417" t="s">
        <v>200</v>
      </c>
      <c r="C3665" s="1061" t="s">
        <v>64</v>
      </c>
      <c r="D3665" s="1062"/>
      <c r="E3665" s="1062"/>
      <c r="F3665" s="1062"/>
      <c r="G3665" s="1062"/>
      <c r="H3665" s="1063"/>
      <c r="I3665" s="1064" t="s">
        <v>65</v>
      </c>
      <c r="J3665" s="1065"/>
      <c r="K3665" s="1065"/>
      <c r="L3665" s="460">
        <f>VLOOKUP($A3640,'Class-9'!$B$9:$FL$108,157,0)</f>
        <v>0</v>
      </c>
      <c r="M3665" s="1066" t="s">
        <v>121</v>
      </c>
      <c r="N3665" s="1067"/>
      <c r="O3665" s="1068"/>
    </row>
    <row r="3666" spans="1:15" ht="33.75" customHeight="1" thickBot="1">
      <c r="A3666" s="1138"/>
      <c r="B3666" s="417" t="s">
        <v>200</v>
      </c>
      <c r="C3666" s="1069" t="s">
        <v>60</v>
      </c>
      <c r="D3666" s="1070"/>
      <c r="E3666" s="1070"/>
      <c r="F3666" s="1071" t="s">
        <v>192</v>
      </c>
      <c r="G3666" s="1071"/>
      <c r="H3666" s="260" t="s">
        <v>53</v>
      </c>
      <c r="I3666" s="1072" t="s">
        <v>66</v>
      </c>
      <c r="J3666" s="1073"/>
      <c r="K3666" s="1073"/>
      <c r="L3666" s="461">
        <f>VLOOKUP($A3640,'Class-9'!$B$9:$FL$108,158,0)</f>
        <v>0</v>
      </c>
      <c r="M3666" s="1074" t="str">
        <f>IF($J3643="TC",0,IF($J3643="Nso",0,VLOOKUP($A3640,'Class-9'!$B$9:$FL$108,159,0)))</f>
        <v/>
      </c>
      <c r="N3666" s="1075"/>
      <c r="O3666" s="1076"/>
    </row>
    <row r="3667" spans="1:15" ht="33.75" customHeight="1">
      <c r="A3667" s="1138"/>
      <c r="B3667" s="417" t="s">
        <v>200</v>
      </c>
      <c r="C3667" s="1069"/>
      <c r="D3667" s="1070"/>
      <c r="E3667" s="1070"/>
      <c r="F3667" s="1071"/>
      <c r="G3667" s="1071"/>
      <c r="H3667" s="261" t="s">
        <v>119</v>
      </c>
      <c r="I3667" s="1077" t="s">
        <v>67</v>
      </c>
      <c r="J3667" s="1078"/>
      <c r="K3667" s="1078"/>
      <c r="L3667" s="1079">
        <f>IF($J3643="TC","Transferred",IF($J3643="Nso","NameSeparated",VLOOKUP($A3640,'Class-9'!$B$9:$FL$108,167,0)))</f>
        <v>0</v>
      </c>
      <c r="M3667" s="1079"/>
      <c r="N3667" s="1079"/>
      <c r="O3667" s="1080"/>
    </row>
    <row r="3668" spans="1:15" ht="33.75" customHeight="1">
      <c r="A3668" s="1138"/>
      <c r="B3668" s="417" t="s">
        <v>200</v>
      </c>
      <c r="C3668" s="1081" t="str">
        <f>'Class-9'!$DF$3</f>
        <v>Foundation Of Information Tech.</v>
      </c>
      <c r="D3668" s="1082"/>
      <c r="E3668" s="1083"/>
      <c r="F3668" s="1217" t="str">
        <f>IF($J3643="TC",0,IF($J3643="Nso",0,VLOOKUP($A3640,'Class-9'!$B$9:$GP$108,185,0)))</f>
        <v>0/200</v>
      </c>
      <c r="G3668" s="1217"/>
      <c r="H3668" s="463" t="str">
        <f>IF($J3643="TC",0,IF($J3643="Nso",0,VLOOKUP($A3640,'Class-9'!$B$9:$GP$108,120,0)))</f>
        <v/>
      </c>
      <c r="I3668" s="1085" t="s">
        <v>79</v>
      </c>
      <c r="J3668" s="1086"/>
      <c r="K3668" s="1086"/>
      <c r="L3668" s="1087">
        <f>'Class-9'!$T$2</f>
        <v>44676</v>
      </c>
      <c r="M3668" s="1088"/>
      <c r="N3668" s="1088"/>
      <c r="O3668" s="1089"/>
    </row>
    <row r="3669" spans="1:15" ht="33.75" customHeight="1">
      <c r="A3669" s="1138"/>
      <c r="B3669" s="417" t="s">
        <v>200</v>
      </c>
      <c r="C3669" s="1090" t="str">
        <f>'Class-9'!$DR$3</f>
        <v>Health &amp; Phy. Edu.</v>
      </c>
      <c r="D3669" s="1084"/>
      <c r="E3669" s="1084"/>
      <c r="F3669" s="1207" t="str">
        <f>IF($J3643="TC",0,IF($J3643="Nso",0,VLOOKUP($A3640,'Class-9'!$B$9:$GP$108,189,0)))</f>
        <v>0/200</v>
      </c>
      <c r="G3669" s="1208"/>
      <c r="H3669" s="463" t="str">
        <f>IF($J3643="TC",0,IF($J3643="Nso",0,VLOOKUP($A3640,'Class-9'!$B$9:$GP$108,132,0)))</f>
        <v/>
      </c>
      <c r="I3669" s="1091"/>
      <c r="J3669" s="1092"/>
      <c r="K3669" s="1092"/>
      <c r="L3669" s="1092"/>
      <c r="M3669" s="1092"/>
      <c r="N3669" s="1092"/>
      <c r="O3669" s="1093"/>
    </row>
    <row r="3670" spans="1:15" ht="33.75" customHeight="1">
      <c r="A3670" s="1138"/>
      <c r="B3670" s="417" t="s">
        <v>200</v>
      </c>
      <c r="C3670" s="1028" t="str">
        <f>'Class-9'!$ED$3</f>
        <v>S.U.P.W.</v>
      </c>
      <c r="D3670" s="1029"/>
      <c r="E3670" s="1029"/>
      <c r="F3670" s="1207" t="str">
        <f>IF($J3643="TC",0,IF($J3643="Nso",0,VLOOKUP($A3640,'Class-9'!$B$9:$GP$108,193,0)))</f>
        <v>0/100</v>
      </c>
      <c r="G3670" s="1208"/>
      <c r="H3670" s="463" t="str">
        <f>IF($J3643="TC",0,IF($J3643="Nso",0,VLOOKUP($A3640,'Class-9'!$B$9:$GP$108,138,0)))</f>
        <v/>
      </c>
      <c r="I3670" s="1094"/>
      <c r="J3670" s="1095"/>
      <c r="K3670" s="1095"/>
      <c r="L3670" s="1095"/>
      <c r="M3670" s="1095"/>
      <c r="N3670" s="1095"/>
      <c r="O3670" s="1096"/>
    </row>
    <row r="3671" spans="1:15" ht="33.75" customHeight="1">
      <c r="A3671" s="1138"/>
      <c r="B3671" s="417" t="s">
        <v>200</v>
      </c>
      <c r="C3671" s="1028" t="str">
        <f>'Class-9'!$EJ$3</f>
        <v>ART EDUCATION</v>
      </c>
      <c r="D3671" s="1029"/>
      <c r="E3671" s="1029"/>
      <c r="F3671" s="1207" t="str">
        <f>IF($J3642="TC",0,IF($J3642="Nso",0,VLOOKUP($A3640,'Class-9'!$B$9:$GP$108,197,0)))</f>
        <v>0/100</v>
      </c>
      <c r="G3671" s="1208"/>
      <c r="H3671" s="463" t="str">
        <f>IF($J3642="TC",0,IF($J3642="Nso",0,VLOOKUP($A3640,'Class-9'!$B$9:$GP$108,144,0)))</f>
        <v/>
      </c>
      <c r="I3671" s="1032" t="s">
        <v>92</v>
      </c>
      <c r="J3671" s="1033"/>
      <c r="K3671" s="1033"/>
      <c r="L3671" s="1033"/>
      <c r="M3671" s="1033"/>
      <c r="N3671" s="1033"/>
      <c r="O3671" s="1034"/>
    </row>
    <row r="3672" spans="1:15" ht="33.75" customHeight="1" thickBot="1">
      <c r="A3672" s="1138"/>
      <c r="B3672" s="417" t="s">
        <v>200</v>
      </c>
      <c r="C3672" s="1035" t="str">
        <f>'Class-9'!$EP$3</f>
        <v>H &amp; C RAJ</v>
      </c>
      <c r="D3672" s="1036"/>
      <c r="E3672" s="1036"/>
      <c r="F3672" s="1209" t="str">
        <f>IF($J3643="TC",0,IF($J3643="Nso",0,VLOOKUP($A3640,'Class-9'!$B$9:$GU$108,201,0)))</f>
        <v>0/200</v>
      </c>
      <c r="G3672" s="1210"/>
      <c r="H3672" s="464" t="str">
        <f>IF($J3643="TC",0,IF($J3643="Nso",0,VLOOKUP($A3640,'Class-9'!$B$9:$GU$108,156,0)))</f>
        <v/>
      </c>
      <c r="I3672" s="1032" t="s">
        <v>73</v>
      </c>
      <c r="J3672" s="1033"/>
      <c r="K3672" s="1033"/>
      <c r="L3672" s="1033"/>
      <c r="M3672" s="1033"/>
      <c r="N3672" s="1033"/>
      <c r="O3672" s="1034"/>
    </row>
    <row r="3673" spans="1:15" ht="33.75" customHeight="1">
      <c r="A3673" s="1138"/>
      <c r="B3673" s="417" t="s">
        <v>200</v>
      </c>
      <c r="C3673" s="1046" t="s">
        <v>204</v>
      </c>
      <c r="D3673" s="1047"/>
      <c r="E3673" s="1048"/>
      <c r="F3673" s="1211" t="s">
        <v>205</v>
      </c>
      <c r="G3673" s="1212"/>
      <c r="H3673" s="465" t="s">
        <v>34</v>
      </c>
      <c r="I3673" s="1039" t="s">
        <v>74</v>
      </c>
      <c r="J3673" s="1033"/>
      <c r="K3673" s="1033"/>
      <c r="L3673" s="1033"/>
      <c r="M3673" s="1033"/>
      <c r="N3673" s="1033"/>
      <c r="O3673" s="1034"/>
    </row>
    <row r="3674" spans="1:15" ht="33.75" customHeight="1">
      <c r="A3674" s="1138"/>
      <c r="B3674" s="417" t="s">
        <v>200</v>
      </c>
      <c r="C3674" s="1049"/>
      <c r="D3674" s="1050"/>
      <c r="E3674" s="1051"/>
      <c r="F3674" s="1213" t="s">
        <v>206</v>
      </c>
      <c r="G3674" s="1214"/>
      <c r="H3674" s="466" t="s">
        <v>203</v>
      </c>
      <c r="I3674" s="1040" t="s">
        <v>75</v>
      </c>
      <c r="J3674" s="1041"/>
      <c r="K3674" s="1041"/>
      <c r="L3674" s="1041"/>
      <c r="M3674" s="1041"/>
      <c r="N3674" s="1041"/>
      <c r="O3674" s="1042"/>
    </row>
    <row r="3675" spans="1:15" ht="33.75" customHeight="1">
      <c r="A3675" s="1138"/>
      <c r="B3675" s="417" t="s">
        <v>200</v>
      </c>
      <c r="C3675" s="1049"/>
      <c r="D3675" s="1050"/>
      <c r="E3675" s="1051"/>
      <c r="F3675" s="1213" t="s">
        <v>210</v>
      </c>
      <c r="G3675" s="1214"/>
      <c r="H3675" s="466" t="s">
        <v>68</v>
      </c>
      <c r="I3675" s="1043"/>
      <c r="J3675" s="1044"/>
      <c r="K3675" s="1044"/>
      <c r="L3675" s="1044"/>
      <c r="M3675" s="1044"/>
      <c r="N3675" s="1044"/>
      <c r="O3675" s="1045"/>
    </row>
    <row r="3676" spans="1:15" ht="33.75" customHeight="1">
      <c r="A3676" s="1138"/>
      <c r="B3676" s="417" t="s">
        <v>200</v>
      </c>
      <c r="C3676" s="1049"/>
      <c r="D3676" s="1050"/>
      <c r="E3676" s="1051"/>
      <c r="F3676" s="1213" t="s">
        <v>211</v>
      </c>
      <c r="G3676" s="1214"/>
      <c r="H3676" s="466" t="s">
        <v>69</v>
      </c>
      <c r="I3676" s="1043"/>
      <c r="J3676" s="1044"/>
      <c r="K3676" s="1044"/>
      <c r="L3676" s="1044"/>
      <c r="M3676" s="1044"/>
      <c r="N3676" s="1044"/>
      <c r="O3676" s="1045"/>
    </row>
    <row r="3677" spans="1:15" ht="33.75" customHeight="1">
      <c r="A3677" s="1138"/>
      <c r="B3677" s="417" t="s">
        <v>200</v>
      </c>
      <c r="C3677" s="1049"/>
      <c r="D3677" s="1050"/>
      <c r="E3677" s="1051"/>
      <c r="F3677" s="1213" t="s">
        <v>120</v>
      </c>
      <c r="G3677" s="1214"/>
      <c r="H3677" s="466" t="s">
        <v>71</v>
      </c>
      <c r="I3677" s="1022" t="s">
        <v>93</v>
      </c>
      <c r="J3677" s="1023"/>
      <c r="K3677" s="1023"/>
      <c r="L3677" s="1023"/>
      <c r="M3677" s="1023"/>
      <c r="N3677" s="1023"/>
      <c r="O3677" s="1024"/>
    </row>
    <row r="3678" spans="1:15" ht="33.75" customHeight="1" thickBot="1">
      <c r="A3678" s="1138"/>
      <c r="B3678" s="418" t="s">
        <v>200</v>
      </c>
      <c r="C3678" s="1052"/>
      <c r="D3678" s="1053"/>
      <c r="E3678" s="1054"/>
      <c r="F3678" s="1215" t="s">
        <v>208</v>
      </c>
      <c r="G3678" s="1216"/>
      <c r="H3678" s="467" t="s">
        <v>70</v>
      </c>
      <c r="I3678" s="1025"/>
      <c r="J3678" s="1026"/>
      <c r="K3678" s="1026"/>
      <c r="L3678" s="1026"/>
      <c r="M3678" s="1026"/>
      <c r="N3678" s="1026"/>
      <c r="O3678" s="1027"/>
    </row>
    <row r="3679" spans="1:15" ht="121.5" customHeight="1" thickTop="1">
      <c r="A3679" s="437" t="s">
        <v>191</v>
      </c>
    </row>
    <row r="3680" spans="1:15" ht="24.75" customHeight="1" thickBot="1">
      <c r="A3680" s="471">
        <f>A3640+1</f>
        <v>93</v>
      </c>
      <c r="B3680" s="1137" t="s">
        <v>56</v>
      </c>
      <c r="C3680" s="1137"/>
      <c r="D3680" s="1137"/>
      <c r="E3680" s="1137"/>
      <c r="F3680" s="1137"/>
      <c r="G3680" s="1137"/>
      <c r="H3680" s="1137"/>
      <c r="I3680" s="1137"/>
      <c r="J3680" s="1137"/>
      <c r="K3680" s="1137"/>
      <c r="L3680" s="1137"/>
      <c r="M3680" s="1137"/>
      <c r="N3680" s="1137"/>
      <c r="O3680" s="1137"/>
    </row>
    <row r="3681" spans="1:16" s="430" customFormat="1" ht="66" customHeight="1" thickTop="1">
      <c r="A3681" s="1138"/>
      <c r="B3681" s="1139"/>
      <c r="C3681" s="1140"/>
      <c r="D3681" s="1225" t="str">
        <f>Master!$E$8</f>
        <v>Govt. Sr. Secondary School Raimalwada</v>
      </c>
      <c r="E3681" s="1226"/>
      <c r="F3681" s="1226"/>
      <c r="G3681" s="1226"/>
      <c r="H3681" s="1226"/>
      <c r="I3681" s="1226"/>
      <c r="J3681" s="1226"/>
      <c r="K3681" s="1226"/>
      <c r="L3681" s="1226"/>
      <c r="M3681" s="1226"/>
      <c r="N3681" s="1226"/>
      <c r="O3681" s="1227"/>
    </row>
    <row r="3682" spans="1:16" ht="26.25" customHeight="1" thickBot="1">
      <c r="A3682" s="1138"/>
      <c r="B3682" s="1141"/>
      <c r="C3682" s="1142"/>
      <c r="D3682" s="1146" t="str">
        <f>Master!$E$11</f>
        <v>P.S.-Bapini (Jodhpur)</v>
      </c>
      <c r="E3682" s="1147"/>
      <c r="F3682" s="1147"/>
      <c r="G3682" s="1147"/>
      <c r="H3682" s="1147"/>
      <c r="I3682" s="1147"/>
      <c r="J3682" s="1147"/>
      <c r="K3682" s="1147"/>
      <c r="L3682" s="1147"/>
      <c r="M3682" s="1147"/>
      <c r="N3682" s="1147"/>
      <c r="O3682" s="1148"/>
    </row>
    <row r="3683" spans="1:16" ht="21.75" customHeight="1">
      <c r="A3683" s="1138"/>
      <c r="B3683" s="262"/>
      <c r="C3683" s="1149" t="s">
        <v>183</v>
      </c>
      <c r="D3683" s="1150"/>
      <c r="E3683" s="1150"/>
      <c r="F3683" s="1150"/>
      <c r="G3683" s="1151"/>
      <c r="H3683" s="1158" t="s">
        <v>156</v>
      </c>
      <c r="I3683" s="1158"/>
      <c r="J3683" s="1161">
        <f>VLOOKUP($A3680,'Class-9'!$B$9:$K$108,6)</f>
        <v>0</v>
      </c>
      <c r="K3683" s="1162"/>
      <c r="L3683" s="1167" t="s">
        <v>76</v>
      </c>
      <c r="M3683" s="1168"/>
      <c r="N3683" s="1169" t="str">
        <f>Master!$E$14</f>
        <v>08151106901</v>
      </c>
      <c r="O3683" s="1170"/>
    </row>
    <row r="3684" spans="1:16" ht="21.75" customHeight="1">
      <c r="A3684" s="1138"/>
      <c r="B3684" s="37"/>
      <c r="C3684" s="1152"/>
      <c r="D3684" s="1153"/>
      <c r="E3684" s="1153"/>
      <c r="F3684" s="1153"/>
      <c r="G3684" s="1154"/>
      <c r="H3684" s="1159"/>
      <c r="I3684" s="1159"/>
      <c r="J3684" s="1163"/>
      <c r="K3684" s="1164"/>
      <c r="L3684" s="1171" t="s">
        <v>72</v>
      </c>
      <c r="M3684" s="1172"/>
      <c r="N3684" s="1172"/>
      <c r="O3684" s="1173"/>
      <c r="P3684" s="104" t="s">
        <v>191</v>
      </c>
    </row>
    <row r="3685" spans="1:16" ht="21.75" customHeight="1" thickBot="1">
      <c r="A3685" s="1138"/>
      <c r="B3685" s="37"/>
      <c r="C3685" s="1155"/>
      <c r="D3685" s="1156"/>
      <c r="E3685" s="1156"/>
      <c r="F3685" s="1156"/>
      <c r="G3685" s="1157"/>
      <c r="H3685" s="1160"/>
      <c r="I3685" s="1160"/>
      <c r="J3685" s="1165"/>
      <c r="K3685" s="1166"/>
      <c r="L3685" s="1174" t="s">
        <v>57</v>
      </c>
      <c r="M3685" s="1175"/>
      <c r="N3685" s="1176" t="str">
        <f>Master!$E$6</f>
        <v>2021-22</v>
      </c>
      <c r="O3685" s="1177"/>
    </row>
    <row r="3686" spans="1:16" ht="33.75" customHeight="1">
      <c r="A3686" s="1138"/>
      <c r="B3686" s="417" t="s">
        <v>200</v>
      </c>
      <c r="C3686" s="1228" t="s">
        <v>22</v>
      </c>
      <c r="D3686" s="1229"/>
      <c r="E3686" s="1229"/>
      <c r="F3686" s="1230"/>
      <c r="G3686" s="438" t="s">
        <v>181</v>
      </c>
      <c r="H3686" s="1231">
        <f>VLOOKUP($A3680,'Class-9'!$B$9:$FL$108,4,0)</f>
        <v>0</v>
      </c>
      <c r="I3686" s="1231"/>
      <c r="J3686" s="1231"/>
      <c r="K3686" s="1231"/>
      <c r="L3686" s="1231"/>
      <c r="M3686" s="1231"/>
      <c r="N3686" s="1231"/>
      <c r="O3686" s="1232"/>
    </row>
    <row r="3687" spans="1:16" ht="33.75" customHeight="1">
      <c r="A3687" s="1138"/>
      <c r="B3687" s="417" t="s">
        <v>200</v>
      </c>
      <c r="C3687" s="1233" t="s">
        <v>24</v>
      </c>
      <c r="D3687" s="1234"/>
      <c r="E3687" s="1234"/>
      <c r="F3687" s="1235"/>
      <c r="G3687" s="439" t="s">
        <v>181</v>
      </c>
      <c r="H3687" s="1236">
        <f>VLOOKUP($A3680,'Class-9'!$B$9:$FL$108,7,0)</f>
        <v>0</v>
      </c>
      <c r="I3687" s="1236"/>
      <c r="J3687" s="1236"/>
      <c r="K3687" s="1236"/>
      <c r="L3687" s="1236"/>
      <c r="M3687" s="1236"/>
      <c r="N3687" s="1236"/>
      <c r="O3687" s="1237"/>
    </row>
    <row r="3688" spans="1:16" ht="33.75" customHeight="1">
      <c r="A3688" s="1138"/>
      <c r="B3688" s="417" t="s">
        <v>200</v>
      </c>
      <c r="C3688" s="1233" t="s">
        <v>25</v>
      </c>
      <c r="D3688" s="1234"/>
      <c r="E3688" s="1234"/>
      <c r="F3688" s="1235"/>
      <c r="G3688" s="439" t="s">
        <v>181</v>
      </c>
      <c r="H3688" s="1236">
        <f>VLOOKUP($A3680,'Class-9'!$B$9:$FL$108,8,0)</f>
        <v>0</v>
      </c>
      <c r="I3688" s="1236"/>
      <c r="J3688" s="1236"/>
      <c r="K3688" s="1236"/>
      <c r="L3688" s="1236"/>
      <c r="M3688" s="1236"/>
      <c r="N3688" s="1236"/>
      <c r="O3688" s="1237"/>
    </row>
    <row r="3689" spans="1:16" ht="33.75" customHeight="1">
      <c r="A3689" s="1138"/>
      <c r="B3689" s="417" t="s">
        <v>200</v>
      </c>
      <c r="C3689" s="1233" t="s">
        <v>58</v>
      </c>
      <c r="D3689" s="1234"/>
      <c r="E3689" s="1234"/>
      <c r="F3689" s="1235"/>
      <c r="G3689" s="439" t="s">
        <v>181</v>
      </c>
      <c r="H3689" s="1236">
        <f>VLOOKUP($A3680,'Class-9'!$B$9:$FL$108,9,0)</f>
        <v>0</v>
      </c>
      <c r="I3689" s="1236"/>
      <c r="J3689" s="1236"/>
      <c r="K3689" s="1236"/>
      <c r="L3689" s="1236"/>
      <c r="M3689" s="1236"/>
      <c r="N3689" s="1236"/>
      <c r="O3689" s="1237"/>
    </row>
    <row r="3690" spans="1:16" ht="33.75" customHeight="1">
      <c r="A3690" s="1138"/>
      <c r="B3690" s="417" t="s">
        <v>200</v>
      </c>
      <c r="C3690" s="1233" t="s">
        <v>59</v>
      </c>
      <c r="D3690" s="1234"/>
      <c r="E3690" s="1234"/>
      <c r="F3690" s="1235"/>
      <c r="G3690" s="439" t="s">
        <v>181</v>
      </c>
      <c r="H3690" s="1238" t="str">
        <f>CONCATENATE('Class-9'!$G$4,'Class-9'!$J$4)</f>
        <v>9(A)</v>
      </c>
      <c r="I3690" s="1236"/>
      <c r="J3690" s="1236"/>
      <c r="K3690" s="1236"/>
      <c r="L3690" s="1236"/>
      <c r="M3690" s="1236"/>
      <c r="N3690" s="1236"/>
      <c r="O3690" s="1237"/>
    </row>
    <row r="3691" spans="1:16" ht="33.75" customHeight="1" thickBot="1">
      <c r="A3691" s="1138"/>
      <c r="B3691" s="417" t="s">
        <v>200</v>
      </c>
      <c r="C3691" s="1239" t="s">
        <v>27</v>
      </c>
      <c r="D3691" s="1240"/>
      <c r="E3691" s="1240"/>
      <c r="F3691" s="1241"/>
      <c r="G3691" s="440" t="s">
        <v>181</v>
      </c>
      <c r="H3691" s="1242">
        <f>VLOOKUP($A3680,'Class-9'!$B$9:$FL$108,10,0)</f>
        <v>0</v>
      </c>
      <c r="I3691" s="1242"/>
      <c r="J3691" s="1242"/>
      <c r="K3691" s="1242"/>
      <c r="L3691" s="1242"/>
      <c r="M3691" s="1242"/>
      <c r="N3691" s="1242"/>
      <c r="O3691" s="1243"/>
    </row>
    <row r="3692" spans="1:16" ht="33.75" customHeight="1">
      <c r="A3692" s="1138"/>
      <c r="B3692" s="417" t="s">
        <v>200</v>
      </c>
      <c r="C3692" s="1244" t="s">
        <v>60</v>
      </c>
      <c r="D3692" s="1245"/>
      <c r="E3692" s="1248" t="s">
        <v>81</v>
      </c>
      <c r="F3692" s="1248" t="s">
        <v>82</v>
      </c>
      <c r="G3692" s="1250" t="s">
        <v>32</v>
      </c>
      <c r="H3692" s="1252" t="s">
        <v>61</v>
      </c>
      <c r="I3692" s="1252"/>
      <c r="J3692" s="1253"/>
      <c r="K3692" s="1254" t="s">
        <v>97</v>
      </c>
      <c r="L3692" s="1255"/>
      <c r="M3692" s="1256"/>
      <c r="N3692" s="1248" t="s">
        <v>88</v>
      </c>
      <c r="O3692" s="1218" t="s">
        <v>118</v>
      </c>
    </row>
    <row r="3693" spans="1:16" ht="33.75" customHeight="1">
      <c r="A3693" s="1138"/>
      <c r="B3693" s="417" t="s">
        <v>200</v>
      </c>
      <c r="C3693" s="1246"/>
      <c r="D3693" s="1247"/>
      <c r="E3693" s="1249"/>
      <c r="F3693" s="1249"/>
      <c r="G3693" s="1251"/>
      <c r="H3693" s="468" t="s">
        <v>31</v>
      </c>
      <c r="I3693" s="470" t="s">
        <v>194</v>
      </c>
      <c r="J3693" s="469" t="s">
        <v>32</v>
      </c>
      <c r="K3693" s="468" t="s">
        <v>31</v>
      </c>
      <c r="L3693" s="470" t="s">
        <v>194</v>
      </c>
      <c r="M3693" s="469" t="s">
        <v>32</v>
      </c>
      <c r="N3693" s="1249"/>
      <c r="O3693" s="1219"/>
    </row>
    <row r="3694" spans="1:16" ht="48" customHeight="1" thickBot="1">
      <c r="A3694" s="1138"/>
      <c r="B3694" s="417" t="s">
        <v>200</v>
      </c>
      <c r="C3694" s="1102" t="s">
        <v>62</v>
      </c>
      <c r="D3694" s="1103"/>
      <c r="E3694" s="441">
        <f>'Class-9'!$L$7</f>
        <v>10</v>
      </c>
      <c r="F3694" s="441">
        <f>'Class-9'!$M$7</f>
        <v>10</v>
      </c>
      <c r="G3694" s="442">
        <f>SUM(E3694:F3694)</f>
        <v>20</v>
      </c>
      <c r="H3694" s="441">
        <f>'Class-9'!$O$7</f>
        <v>24</v>
      </c>
      <c r="I3694" s="441">
        <f>'Class-9'!$P$7</f>
        <v>6</v>
      </c>
      <c r="J3694" s="442">
        <f>SUM(H3694:I3694)</f>
        <v>30</v>
      </c>
      <c r="K3694" s="441">
        <f>'Class-9'!$R$7</f>
        <v>40</v>
      </c>
      <c r="L3694" s="441">
        <f>'Class-9'!$S$7</f>
        <v>10</v>
      </c>
      <c r="M3694" s="442">
        <f>SUM(K3694:L3694)</f>
        <v>50</v>
      </c>
      <c r="N3694" s="441">
        <f>SUM(G3694,J3694,M3694)</f>
        <v>100</v>
      </c>
      <c r="O3694" s="1220"/>
    </row>
    <row r="3695" spans="1:16" ht="48" customHeight="1">
      <c r="A3695" s="1138"/>
      <c r="B3695" s="417" t="s">
        <v>200</v>
      </c>
      <c r="C3695" s="1104" t="str">
        <f>'Class-9'!$L$3</f>
        <v>HINDI</v>
      </c>
      <c r="D3695" s="1105"/>
      <c r="E3695" s="443">
        <f>IF($J3683="TC",0,IF($J3683="Nso",0,VLOOKUP($A3680,'Class-9'!$B$9:$FL$108,11,0)))</f>
        <v>0</v>
      </c>
      <c r="F3695" s="443">
        <f>IF($J3683="TC",0,IF($J3683="Nso",0,VLOOKUP($A3680,'Class-9'!$B$9:$FL$108,12,0)))</f>
        <v>0</v>
      </c>
      <c r="G3695" s="444">
        <f t="shared" ref="G3695:G3702" si="368">SUM(E3695:F3695)</f>
        <v>0</v>
      </c>
      <c r="H3695" s="443">
        <f>IF($J3683="TC",0,IF($J3683="Nso",0,VLOOKUP($A3680,'Class-9'!$B$9:$FL$108,14,0)))</f>
        <v>0</v>
      </c>
      <c r="I3695" s="443">
        <f>IF($J3683="TC",0,IF($J3683="Nso",0,VLOOKUP($A3680,'Class-9'!$B$9:$FL$108,15,0)))</f>
        <v>0</v>
      </c>
      <c r="J3695" s="444">
        <f t="shared" ref="J3695:J3702" si="369">SUM(H3695:I3695)</f>
        <v>0</v>
      </c>
      <c r="K3695" s="443">
        <f>IF($J3683="TC",0,IF($J3683="Nso",0,VLOOKUP($A3680,'Class-9'!$B$9:$FL$108,17,0)))</f>
        <v>0</v>
      </c>
      <c r="L3695" s="443">
        <f>IF($J3683="Nso",0,VLOOKUP($A3680,'Class-9'!$B$9:$FL$108,18,0))</f>
        <v>0</v>
      </c>
      <c r="M3695" s="444">
        <f t="shared" ref="M3695:M3702" si="370">SUM(K3695:L3695)</f>
        <v>0</v>
      </c>
      <c r="N3695" s="443">
        <f t="shared" ref="N3695:N3702" si="371">SUM(G3695,J3695,M3695)</f>
        <v>0</v>
      </c>
      <c r="O3695" s="457" t="str">
        <f>IF($J3683="TC",0,IF($J3683="Nso",0,VLOOKUP($A3680,'Class-9'!$B$9:$FL$108,24,0)))</f>
        <v/>
      </c>
    </row>
    <row r="3696" spans="1:16" ht="48" customHeight="1" thickBot="1">
      <c r="A3696" s="1138"/>
      <c r="B3696" s="417" t="s">
        <v>200</v>
      </c>
      <c r="C3696" s="1106" t="str">
        <f>'Class-9'!$Z$3</f>
        <v>ENGLISH</v>
      </c>
      <c r="D3696" s="1107"/>
      <c r="E3696" s="445">
        <f>IF($J3683="TC",0,IF($J3683="Nso",0,VLOOKUP($A3680,'Class-9'!$B$9:$FL$108,25,0)))</f>
        <v>0</v>
      </c>
      <c r="F3696" s="445">
        <f>IF($J3683="TC",0,IF($J3683="Nso",0,VLOOKUP($A3680,'Class-9'!$B$9:$FL$108,26,0)))</f>
        <v>0</v>
      </c>
      <c r="G3696" s="446">
        <f t="shared" si="368"/>
        <v>0</v>
      </c>
      <c r="H3696" s="447">
        <f>IF($J3683="TC",0,IF($J3683="Nso",0,VLOOKUP($A3680,'Class-9'!$B$9:$FL$108,28,0)))</f>
        <v>0</v>
      </c>
      <c r="I3696" s="445">
        <f>IF($J3683="TC",0,IF($J3683="Nso",0,VLOOKUP($A3680,'Class-9'!$B$9:$FL$108,29,0)))</f>
        <v>0</v>
      </c>
      <c r="J3696" s="446">
        <f t="shared" si="369"/>
        <v>0</v>
      </c>
      <c r="K3696" s="445">
        <f>IF($J3683="TC",0,IF($J3683="Nso",0,VLOOKUP($A3680,'Class-9'!$B$9:$FL$108,31,0)))</f>
        <v>0</v>
      </c>
      <c r="L3696" s="445">
        <f>IF($J3683="Nso",0,VLOOKUP($A3680,'Class-9'!$B$9:$FL$108,32,0))</f>
        <v>0</v>
      </c>
      <c r="M3696" s="446">
        <f t="shared" si="370"/>
        <v>0</v>
      </c>
      <c r="N3696" s="445">
        <f t="shared" si="371"/>
        <v>0</v>
      </c>
      <c r="O3696" s="458" t="str">
        <f>IF($J3683="TC",0,IF($J3683="Nso",0,VLOOKUP($A3680,'Class-9'!$B$9:$FL$108,38,0)))</f>
        <v/>
      </c>
    </row>
    <row r="3697" spans="1:15" ht="48" customHeight="1" thickBot="1">
      <c r="A3697" s="1138"/>
      <c r="B3697" s="417" t="s">
        <v>200</v>
      </c>
      <c r="C3697" s="1108" t="s">
        <v>62</v>
      </c>
      <c r="D3697" s="1109"/>
      <c r="E3697" s="448">
        <f>'Class-9'!$AN$7</f>
        <v>20</v>
      </c>
      <c r="F3697" s="448">
        <f>'Class-9'!$AO$7</f>
        <v>20</v>
      </c>
      <c r="G3697" s="449">
        <f t="shared" si="368"/>
        <v>40</v>
      </c>
      <c r="H3697" s="448">
        <f>'Class-9'!$AQ$7</f>
        <v>48</v>
      </c>
      <c r="I3697" s="448">
        <f>'Class-9'!$AR$7</f>
        <v>12</v>
      </c>
      <c r="J3697" s="449">
        <f t="shared" si="369"/>
        <v>60</v>
      </c>
      <c r="K3697" s="448">
        <f>'Class-9'!$AT$7</f>
        <v>80</v>
      </c>
      <c r="L3697" s="448">
        <f>'Class-9'!$AU$7</f>
        <v>20</v>
      </c>
      <c r="M3697" s="449">
        <f t="shared" si="370"/>
        <v>100</v>
      </c>
      <c r="N3697" s="448">
        <f t="shared" si="371"/>
        <v>200</v>
      </c>
      <c r="O3697" s="427" t="s">
        <v>201</v>
      </c>
    </row>
    <row r="3698" spans="1:15" ht="48" customHeight="1">
      <c r="A3698" s="1138"/>
      <c r="B3698" s="417" t="s">
        <v>200</v>
      </c>
      <c r="C3698" s="1110" t="str">
        <f>'Class-9'!$AN$3</f>
        <v>SANSKRIT-I</v>
      </c>
      <c r="D3698" s="1111"/>
      <c r="E3698" s="443">
        <f>IF($J3683="TC",0,IF($J3683="Nso",0,VLOOKUP($A3680,'Class-9'!$B$9:$FL$108,39,0)))</f>
        <v>0</v>
      </c>
      <c r="F3698" s="443">
        <f>IF($J3683="TC",0,IF($J3683="TC",0,IF($J3683="Nso",0,VLOOKUP($A3680,'Class-9'!$B$9:$FL$108,40,0))))</f>
        <v>0</v>
      </c>
      <c r="G3698" s="450">
        <f t="shared" si="368"/>
        <v>0</v>
      </c>
      <c r="H3698" s="451">
        <f>IF($J3683="TC",0,IF($J3683="Nso",0,VLOOKUP($A3680,'Class-9'!$B$9:$FL$108,42,0)))</f>
        <v>0</v>
      </c>
      <c r="I3698" s="443">
        <f>IF($J3683="TC",0,IF($J3683="Nso",0,VLOOKUP($A3680,'Class-9'!$B$9:$FL$108,43,0)))</f>
        <v>0</v>
      </c>
      <c r="J3698" s="450">
        <f t="shared" si="369"/>
        <v>0</v>
      </c>
      <c r="K3698" s="443">
        <f>IF($J3683="TC",0,IF($J3683="Nso",0,VLOOKUP($A3680,'Class-9'!$B$9:$FL$108,45,0)))</f>
        <v>0</v>
      </c>
      <c r="L3698" s="443">
        <f>IF($J3683="Nso",0,VLOOKUP($A3680,'Class-9'!$B$9:$FL$108,46,0))</f>
        <v>0</v>
      </c>
      <c r="M3698" s="450">
        <f t="shared" si="370"/>
        <v>0</v>
      </c>
      <c r="N3698" s="443">
        <f t="shared" si="371"/>
        <v>0</v>
      </c>
      <c r="O3698" s="457" t="str">
        <f>IF($J3683="TC",0,IF($J3683="Nso",0,VLOOKUP($A3680,'Class-9'!$B$9:$FL$108,52,0)))</f>
        <v/>
      </c>
    </row>
    <row r="3699" spans="1:15" ht="48" customHeight="1">
      <c r="A3699" s="1138"/>
      <c r="B3699" s="417" t="s">
        <v>200</v>
      </c>
      <c r="C3699" s="1112" t="str">
        <f>'Class-9'!$BB$3</f>
        <v>SANSKRIT-II</v>
      </c>
      <c r="D3699" s="1113"/>
      <c r="E3699" s="443">
        <f>IF($J3683="TC",0,IF($J3683="Nso",0,VLOOKUP($A3680,'Class-9'!$B$9:$FL$108,53,0)))</f>
        <v>0</v>
      </c>
      <c r="F3699" s="443">
        <f>IF($J3683="TC",0,IF($J3683="Nso",0,VLOOKUP($A3680,'Class-9'!$B$9:$FL$108,54,0)))</f>
        <v>0</v>
      </c>
      <c r="G3699" s="452">
        <f t="shared" si="368"/>
        <v>0</v>
      </c>
      <c r="H3699" s="453">
        <f>IF($J3683="TC",0,IF($J3683="Nso",0,VLOOKUP($A3680,'Class-9'!$B$9:$FL$108,56,0)))</f>
        <v>0</v>
      </c>
      <c r="I3699" s="443">
        <f>IF($J3683="TC",0,IF($J3683="Nso",0,VLOOKUP($A3680,'Class-9'!$B$9:$FL$108,57,0)))</f>
        <v>0</v>
      </c>
      <c r="J3699" s="452">
        <f t="shared" si="369"/>
        <v>0</v>
      </c>
      <c r="K3699" s="443">
        <f>IF($J3683="TC",0,IF($J3683="Nso",0,VLOOKUP($A3680,'Class-9'!$B$9:$FL$108,59,0)))</f>
        <v>0</v>
      </c>
      <c r="L3699" s="443">
        <f>IF($J3683="Nso",0,VLOOKUP($A3680,'Class-9'!$B$9:$FL$108,60,0))</f>
        <v>0</v>
      </c>
      <c r="M3699" s="452">
        <f t="shared" si="370"/>
        <v>0</v>
      </c>
      <c r="N3699" s="443">
        <f t="shared" si="371"/>
        <v>0</v>
      </c>
      <c r="O3699" s="457" t="str">
        <f>IF($J3683="TC",0,IF($J3683="Nso",0,VLOOKUP($A3680,'Class-9'!$B$9:$FL$108,66,0)))</f>
        <v/>
      </c>
    </row>
    <row r="3700" spans="1:15" ht="48" customHeight="1">
      <c r="A3700" s="1138"/>
      <c r="B3700" s="417" t="s">
        <v>200</v>
      </c>
      <c r="C3700" s="1112" t="str">
        <f>'Class-9'!$BP$3</f>
        <v>MATHEMATICS</v>
      </c>
      <c r="D3700" s="1113"/>
      <c r="E3700" s="443">
        <f>IF($J3683="TC",0,IF($J3683="Nso",0,VLOOKUP($A3680,'Class-9'!$B$9:$FL$108,67,0)))</f>
        <v>0</v>
      </c>
      <c r="F3700" s="443">
        <f>IF($J3683="TC",0,IF($J3683="Nso",0,VLOOKUP($A3680,'Class-9'!$B$9:$FL$108,68,0)))</f>
        <v>0</v>
      </c>
      <c r="G3700" s="452">
        <f t="shared" si="368"/>
        <v>0</v>
      </c>
      <c r="H3700" s="453">
        <f>IF($J3683="TC",0,IF($J3683="Nso",0,VLOOKUP($A3680,'Class-9'!$B$9:$FL$108,70,0)))</f>
        <v>0</v>
      </c>
      <c r="I3700" s="443">
        <f>IF($J3683="TC",0,IF($J3683="Nso",0,VLOOKUP($A3680,'Class-9'!$B$9:$FL$108,71,0)))</f>
        <v>0</v>
      </c>
      <c r="J3700" s="452">
        <f t="shared" si="369"/>
        <v>0</v>
      </c>
      <c r="K3700" s="443">
        <f>IF($J3683="TC",0,IF($J3683="Nso",0,VLOOKUP($A3680,'Class-9'!$B$9:$FL$108,73,0)))</f>
        <v>0</v>
      </c>
      <c r="L3700" s="443">
        <f>IF($J3683="Nso",0,VLOOKUP($A3680,'Class-9'!$B$9:$FL$108,74,0))</f>
        <v>0</v>
      </c>
      <c r="M3700" s="452">
        <f t="shared" si="370"/>
        <v>0</v>
      </c>
      <c r="N3700" s="443">
        <f t="shared" si="371"/>
        <v>0</v>
      </c>
      <c r="O3700" s="457" t="str">
        <f>IF($J3683="TC",0,IF($J3683="Nso",0,VLOOKUP($A3680,'Class-9'!$B$9:$FL$108,80,0)))</f>
        <v/>
      </c>
    </row>
    <row r="3701" spans="1:15" ht="48" customHeight="1">
      <c r="A3701" s="1138"/>
      <c r="B3701" s="417" t="s">
        <v>200</v>
      </c>
      <c r="C3701" s="1114" t="str">
        <f>'Class-9'!$CD$3</f>
        <v>SCIENCE</v>
      </c>
      <c r="D3701" s="1115"/>
      <c r="E3701" s="454">
        <f>IF($J3683="TC",0,IF($J3683="Nso",0,VLOOKUP($A3680,'Class-9'!$B$9:$FL$108,81,0)))</f>
        <v>0</v>
      </c>
      <c r="F3701" s="454">
        <f>IF($J3683="TC",0,IF($J3683="Nso",0,VLOOKUP($A3680,'Class-9'!$B$9:$FL$108,82,0)))</f>
        <v>0</v>
      </c>
      <c r="G3701" s="455">
        <f t="shared" si="368"/>
        <v>0</v>
      </c>
      <c r="H3701" s="456">
        <f>IF($J3683="TC",0,IF($J3683="Nso",0,VLOOKUP($A3680,'Class-9'!$B$9:$FL$108,84,0)))</f>
        <v>0</v>
      </c>
      <c r="I3701" s="454">
        <f>IF($J3683="TC",0,IF($J3683="Nso",0,VLOOKUP($A3680,'Class-9'!$B$9:$FL$108,85,0)))</f>
        <v>0</v>
      </c>
      <c r="J3701" s="455">
        <f t="shared" si="369"/>
        <v>0</v>
      </c>
      <c r="K3701" s="454">
        <f>IF($J3683="TC",0,IF($J3683="Nso",0,VLOOKUP($A3680,'Class-9'!$B$9:$FL$108,87,0)))</f>
        <v>0</v>
      </c>
      <c r="L3701" s="454">
        <f>IF($J3683="Nso",0,VLOOKUP($A3680,'Class-9'!$B$9:$FL$108,88,0))</f>
        <v>0</v>
      </c>
      <c r="M3701" s="455">
        <f t="shared" si="370"/>
        <v>0</v>
      </c>
      <c r="N3701" s="454">
        <f t="shared" si="371"/>
        <v>0</v>
      </c>
      <c r="O3701" s="459" t="str">
        <f>IF($J3683="TC",0,IF($J3683="Nso",0,VLOOKUP($A3680,'Class-9'!$B$9:$FL$108,94,0)))</f>
        <v/>
      </c>
    </row>
    <row r="3702" spans="1:15" ht="48" customHeight="1" thickBot="1">
      <c r="A3702" s="1138"/>
      <c r="B3702" s="417" t="s">
        <v>200</v>
      </c>
      <c r="C3702" s="1114" t="str">
        <f>'Class-9'!$CR$3</f>
        <v>SOCIAL SCIENCE</v>
      </c>
      <c r="D3702" s="1115"/>
      <c r="E3702" s="454">
        <f>IF($J3684="TC",0,IF($J3683="Nso",0,VLOOKUP($A3680,'Class-9'!$B$9:$FL$108,95,0)))</f>
        <v>0</v>
      </c>
      <c r="F3702" s="454">
        <f>IF($J3684="TC",0,IF($J3683="Nso",0,VLOOKUP($A3680,'Class-9'!$B$9:$FL$108,96,0)))</f>
        <v>0</v>
      </c>
      <c r="G3702" s="455">
        <f t="shared" si="368"/>
        <v>0</v>
      </c>
      <c r="H3702" s="456">
        <f>IF($J3684="TC",0,IF($J3683="Nso",0,VLOOKUP($A3680,'Class-9'!$B$9:$FL$108,98,0)))</f>
        <v>0</v>
      </c>
      <c r="I3702" s="454">
        <f>IF($J3684="TC",0,IF($J3683="Nso",0,VLOOKUP($A3680,'Class-9'!$B$9:$FL$108,99,0)))</f>
        <v>0</v>
      </c>
      <c r="J3702" s="455">
        <f t="shared" si="369"/>
        <v>0</v>
      </c>
      <c r="K3702" s="454">
        <f>IF($J3684="TC",0,IF($J3683="Nso",0,VLOOKUP($A3680,'Class-9'!$B$9:$FL$108,101,0)))</f>
        <v>0</v>
      </c>
      <c r="L3702" s="454">
        <f>IF($J3684="Nso",0,VLOOKUP($A3680,'Class-9'!$B$9:$FL$108,102,0))</f>
        <v>0</v>
      </c>
      <c r="M3702" s="455">
        <f t="shared" si="370"/>
        <v>0</v>
      </c>
      <c r="N3702" s="454">
        <f t="shared" si="371"/>
        <v>0</v>
      </c>
      <c r="O3702" s="459" t="str">
        <f>IF($J3684="TC",0,IF($J3683="Nso",0,VLOOKUP($A3680,'Class-9'!$B$9:$FL$108,108,0)))</f>
        <v/>
      </c>
    </row>
    <row r="3703" spans="1:15" ht="33.75" customHeight="1">
      <c r="A3703" s="1138"/>
      <c r="B3703" s="417" t="s">
        <v>200</v>
      </c>
      <c r="C3703" s="1116" t="s">
        <v>89</v>
      </c>
      <c r="D3703" s="1117"/>
      <c r="E3703" s="1118"/>
      <c r="F3703" s="1122" t="s">
        <v>90</v>
      </c>
      <c r="G3703" s="1123"/>
      <c r="H3703" s="1124" t="s">
        <v>91</v>
      </c>
      <c r="I3703" s="1125"/>
      <c r="J3703" s="1126" t="s">
        <v>47</v>
      </c>
      <c r="K3703" s="1127"/>
      <c r="L3703" s="415" t="s">
        <v>111</v>
      </c>
      <c r="M3703" s="1221" t="s">
        <v>45</v>
      </c>
      <c r="N3703" s="1222"/>
      <c r="O3703" s="416" t="s">
        <v>49</v>
      </c>
    </row>
    <row r="3704" spans="1:15" ht="33.75" customHeight="1" thickBot="1">
      <c r="A3704" s="1138"/>
      <c r="B3704" s="417" t="s">
        <v>200</v>
      </c>
      <c r="C3704" s="1119"/>
      <c r="D3704" s="1120"/>
      <c r="E3704" s="1121"/>
      <c r="F3704" s="1130">
        <f>IF($J3683="TC",0,IF($J3683="Nso",0,VLOOKUP($A3680,'Class-9'!$B$9:$FL$108,160,0)))</f>
        <v>0</v>
      </c>
      <c r="G3704" s="1131"/>
      <c r="H3704" s="1130">
        <f>IF($J3683="TC",0,IF($J3683="Nso",0,VLOOKUP($A3680,'Class-9'!$B$9:$FL$108,161,0)))</f>
        <v>0</v>
      </c>
      <c r="I3704" s="1131"/>
      <c r="J3704" s="1132">
        <f>IF($J3683="TC",0,IF($J3683="Nso",0,VLOOKUP($A3680,'Class-9'!$B$9:$FL$108,162,0)))</f>
        <v>0</v>
      </c>
      <c r="K3704" s="1133"/>
      <c r="L3704" s="259" t="str">
        <f>IF($J3683="TC",0,IF($J3683="Nso",0,VLOOKUP($A3680,'Class-9'!$B$9:$FL$108,163,0)))</f>
        <v/>
      </c>
      <c r="M3704" s="1223" t="str">
        <f>IF($J3683="TC","TC",IF($J3683="Nso","NSO",VLOOKUP($A3680,'Class-9'!$B$9:$FL$108,164,0)))</f>
        <v/>
      </c>
      <c r="N3704" s="1224"/>
      <c r="O3704" s="462" t="str">
        <f>IF($J3683="Nso",0,VLOOKUP($A3680,'Class-9'!$B$9:$FL$108,166,0))</f>
        <v/>
      </c>
    </row>
    <row r="3705" spans="1:15" ht="33.75" customHeight="1">
      <c r="A3705" s="1138"/>
      <c r="B3705" s="417" t="s">
        <v>200</v>
      </c>
      <c r="C3705" s="1061" t="s">
        <v>64</v>
      </c>
      <c r="D3705" s="1062"/>
      <c r="E3705" s="1062"/>
      <c r="F3705" s="1062"/>
      <c r="G3705" s="1062"/>
      <c r="H3705" s="1063"/>
      <c r="I3705" s="1064" t="s">
        <v>65</v>
      </c>
      <c r="J3705" s="1065"/>
      <c r="K3705" s="1065"/>
      <c r="L3705" s="460">
        <f>VLOOKUP($A3680,'Class-9'!$B$9:$FL$108,157,0)</f>
        <v>0</v>
      </c>
      <c r="M3705" s="1066" t="s">
        <v>121</v>
      </c>
      <c r="N3705" s="1067"/>
      <c r="O3705" s="1068"/>
    </row>
    <row r="3706" spans="1:15" ht="33.75" customHeight="1" thickBot="1">
      <c r="A3706" s="1138"/>
      <c r="B3706" s="417" t="s">
        <v>200</v>
      </c>
      <c r="C3706" s="1069" t="s">
        <v>60</v>
      </c>
      <c r="D3706" s="1070"/>
      <c r="E3706" s="1070"/>
      <c r="F3706" s="1071" t="s">
        <v>192</v>
      </c>
      <c r="G3706" s="1071"/>
      <c r="H3706" s="260" t="s">
        <v>53</v>
      </c>
      <c r="I3706" s="1072" t="s">
        <v>66</v>
      </c>
      <c r="J3706" s="1073"/>
      <c r="K3706" s="1073"/>
      <c r="L3706" s="461">
        <f>VLOOKUP($A3680,'Class-9'!$B$9:$FL$108,158,0)</f>
        <v>0</v>
      </c>
      <c r="M3706" s="1074" t="str">
        <f>IF($J3683="TC",0,IF($J3683="Nso",0,VLOOKUP($A3680,'Class-9'!$B$9:$FL$108,159,0)))</f>
        <v/>
      </c>
      <c r="N3706" s="1075"/>
      <c r="O3706" s="1076"/>
    </row>
    <row r="3707" spans="1:15" ht="33.75" customHeight="1">
      <c r="A3707" s="1138"/>
      <c r="B3707" s="417" t="s">
        <v>200</v>
      </c>
      <c r="C3707" s="1069"/>
      <c r="D3707" s="1070"/>
      <c r="E3707" s="1070"/>
      <c r="F3707" s="1071"/>
      <c r="G3707" s="1071"/>
      <c r="H3707" s="261" t="s">
        <v>119</v>
      </c>
      <c r="I3707" s="1077" t="s">
        <v>67</v>
      </c>
      <c r="J3707" s="1078"/>
      <c r="K3707" s="1078"/>
      <c r="L3707" s="1079">
        <f>IF($J3683="TC","Transferred",IF($J3683="Nso","NameSeparated",VLOOKUP($A3680,'Class-9'!$B$9:$FL$108,167,0)))</f>
        <v>0</v>
      </c>
      <c r="M3707" s="1079"/>
      <c r="N3707" s="1079"/>
      <c r="O3707" s="1080"/>
    </row>
    <row r="3708" spans="1:15" ht="33.75" customHeight="1">
      <c r="A3708" s="1138"/>
      <c r="B3708" s="417" t="s">
        <v>200</v>
      </c>
      <c r="C3708" s="1081" t="str">
        <f>'Class-9'!$DF$3</f>
        <v>Foundation Of Information Tech.</v>
      </c>
      <c r="D3708" s="1082"/>
      <c r="E3708" s="1083"/>
      <c r="F3708" s="1217" t="str">
        <f>IF($J3683="TC",0,IF($J3683="Nso",0,VLOOKUP($A3680,'Class-9'!$B$9:$GP$108,185,0)))</f>
        <v>0/200</v>
      </c>
      <c r="G3708" s="1217"/>
      <c r="H3708" s="463" t="str">
        <f>IF($J3683="TC",0,IF($J3683="Nso",0,VLOOKUP($A3680,'Class-9'!$B$9:$GP$108,120,0)))</f>
        <v/>
      </c>
      <c r="I3708" s="1085" t="s">
        <v>79</v>
      </c>
      <c r="J3708" s="1086"/>
      <c r="K3708" s="1086"/>
      <c r="L3708" s="1087">
        <f>'Class-9'!$T$2</f>
        <v>44676</v>
      </c>
      <c r="M3708" s="1088"/>
      <c r="N3708" s="1088"/>
      <c r="O3708" s="1089"/>
    </row>
    <row r="3709" spans="1:15" ht="33.75" customHeight="1">
      <c r="A3709" s="1138"/>
      <c r="B3709" s="417" t="s">
        <v>200</v>
      </c>
      <c r="C3709" s="1090" t="str">
        <f>'Class-9'!$DR$3</f>
        <v>Health &amp; Phy. Edu.</v>
      </c>
      <c r="D3709" s="1084"/>
      <c r="E3709" s="1084"/>
      <c r="F3709" s="1207" t="str">
        <f>IF($J3683="TC",0,IF($J3683="Nso",0,VLOOKUP($A3680,'Class-9'!$B$9:$GP$108,189,0)))</f>
        <v>0/200</v>
      </c>
      <c r="G3709" s="1208"/>
      <c r="H3709" s="463" t="str">
        <f>IF($J3683="TC",0,IF($J3683="Nso",0,VLOOKUP($A3680,'Class-9'!$B$9:$GP$108,132,0)))</f>
        <v/>
      </c>
      <c r="I3709" s="1091"/>
      <c r="J3709" s="1092"/>
      <c r="K3709" s="1092"/>
      <c r="L3709" s="1092"/>
      <c r="M3709" s="1092"/>
      <c r="N3709" s="1092"/>
      <c r="O3709" s="1093"/>
    </row>
    <row r="3710" spans="1:15" ht="33.75" customHeight="1">
      <c r="A3710" s="1138"/>
      <c r="B3710" s="417" t="s">
        <v>200</v>
      </c>
      <c r="C3710" s="1028" t="str">
        <f>'Class-9'!$ED$3</f>
        <v>S.U.P.W.</v>
      </c>
      <c r="D3710" s="1029"/>
      <c r="E3710" s="1029"/>
      <c r="F3710" s="1207" t="str">
        <f>IF($J3683="TC",0,IF($J3683="Nso",0,VLOOKUP($A3680,'Class-9'!$B$9:$GP$108,193,0)))</f>
        <v>0/100</v>
      </c>
      <c r="G3710" s="1208"/>
      <c r="H3710" s="463" t="str">
        <f>IF($J3683="TC",0,IF($J3683="Nso",0,VLOOKUP($A3680,'Class-9'!$B$9:$GP$108,138,0)))</f>
        <v/>
      </c>
      <c r="I3710" s="1094"/>
      <c r="J3710" s="1095"/>
      <c r="K3710" s="1095"/>
      <c r="L3710" s="1095"/>
      <c r="M3710" s="1095"/>
      <c r="N3710" s="1095"/>
      <c r="O3710" s="1096"/>
    </row>
    <row r="3711" spans="1:15" ht="33.75" customHeight="1">
      <c r="A3711" s="1138"/>
      <c r="B3711" s="417" t="s">
        <v>200</v>
      </c>
      <c r="C3711" s="1028" t="str">
        <f>'Class-9'!$EJ$3</f>
        <v>ART EDUCATION</v>
      </c>
      <c r="D3711" s="1029"/>
      <c r="E3711" s="1029"/>
      <c r="F3711" s="1207" t="str">
        <f>IF($J3682="TC",0,IF($J3682="Nso",0,VLOOKUP($A3680,'Class-9'!$B$9:$GP$108,197,0)))</f>
        <v>0/100</v>
      </c>
      <c r="G3711" s="1208"/>
      <c r="H3711" s="463" t="str">
        <f>IF($J3682="TC",0,IF($J3682="Nso",0,VLOOKUP($A3680,'Class-9'!$B$9:$GP$108,144,0)))</f>
        <v/>
      </c>
      <c r="I3711" s="1032" t="s">
        <v>92</v>
      </c>
      <c r="J3711" s="1033"/>
      <c r="K3711" s="1033"/>
      <c r="L3711" s="1033"/>
      <c r="M3711" s="1033"/>
      <c r="N3711" s="1033"/>
      <c r="O3711" s="1034"/>
    </row>
    <row r="3712" spans="1:15" ht="33.75" customHeight="1" thickBot="1">
      <c r="A3712" s="1138"/>
      <c r="B3712" s="417" t="s">
        <v>200</v>
      </c>
      <c r="C3712" s="1035" t="str">
        <f>'Class-9'!$EP$3</f>
        <v>H &amp; C RAJ</v>
      </c>
      <c r="D3712" s="1036"/>
      <c r="E3712" s="1036"/>
      <c r="F3712" s="1209" t="str">
        <f>IF($J3683="TC",0,IF($J3683="Nso",0,VLOOKUP($A3680,'Class-9'!$B$9:$GU$108,201,0)))</f>
        <v>0/200</v>
      </c>
      <c r="G3712" s="1210"/>
      <c r="H3712" s="464" t="str">
        <f>IF($J3683="TC",0,IF($J3683="Nso",0,VLOOKUP($A3680,'Class-9'!$B$9:$GU$108,156,0)))</f>
        <v/>
      </c>
      <c r="I3712" s="1032" t="s">
        <v>73</v>
      </c>
      <c r="J3712" s="1033"/>
      <c r="K3712" s="1033"/>
      <c r="L3712" s="1033"/>
      <c r="M3712" s="1033"/>
      <c r="N3712" s="1033"/>
      <c r="O3712" s="1034"/>
    </row>
    <row r="3713" spans="1:16" ht="33.75" customHeight="1">
      <c r="A3713" s="1138"/>
      <c r="B3713" s="417" t="s">
        <v>200</v>
      </c>
      <c r="C3713" s="1046" t="s">
        <v>204</v>
      </c>
      <c r="D3713" s="1047"/>
      <c r="E3713" s="1048"/>
      <c r="F3713" s="1211" t="s">
        <v>205</v>
      </c>
      <c r="G3713" s="1212"/>
      <c r="H3713" s="465" t="s">
        <v>34</v>
      </c>
      <c r="I3713" s="1039" t="s">
        <v>74</v>
      </c>
      <c r="J3713" s="1033"/>
      <c r="K3713" s="1033"/>
      <c r="L3713" s="1033"/>
      <c r="M3713" s="1033"/>
      <c r="N3713" s="1033"/>
      <c r="O3713" s="1034"/>
    </row>
    <row r="3714" spans="1:16" ht="33.75" customHeight="1">
      <c r="A3714" s="1138"/>
      <c r="B3714" s="417" t="s">
        <v>200</v>
      </c>
      <c r="C3714" s="1049"/>
      <c r="D3714" s="1050"/>
      <c r="E3714" s="1051"/>
      <c r="F3714" s="1213" t="s">
        <v>206</v>
      </c>
      <c r="G3714" s="1214"/>
      <c r="H3714" s="466" t="s">
        <v>203</v>
      </c>
      <c r="I3714" s="1040" t="s">
        <v>75</v>
      </c>
      <c r="J3714" s="1041"/>
      <c r="K3714" s="1041"/>
      <c r="L3714" s="1041"/>
      <c r="M3714" s="1041"/>
      <c r="N3714" s="1041"/>
      <c r="O3714" s="1042"/>
    </row>
    <row r="3715" spans="1:16" ht="33.75" customHeight="1">
      <c r="A3715" s="1138"/>
      <c r="B3715" s="417" t="s">
        <v>200</v>
      </c>
      <c r="C3715" s="1049"/>
      <c r="D3715" s="1050"/>
      <c r="E3715" s="1051"/>
      <c r="F3715" s="1213" t="s">
        <v>210</v>
      </c>
      <c r="G3715" s="1214"/>
      <c r="H3715" s="466" t="s">
        <v>68</v>
      </c>
      <c r="I3715" s="1043"/>
      <c r="J3715" s="1044"/>
      <c r="K3715" s="1044"/>
      <c r="L3715" s="1044"/>
      <c r="M3715" s="1044"/>
      <c r="N3715" s="1044"/>
      <c r="O3715" s="1045"/>
    </row>
    <row r="3716" spans="1:16" ht="33.75" customHeight="1">
      <c r="A3716" s="1138"/>
      <c r="B3716" s="417" t="s">
        <v>200</v>
      </c>
      <c r="C3716" s="1049"/>
      <c r="D3716" s="1050"/>
      <c r="E3716" s="1051"/>
      <c r="F3716" s="1213" t="s">
        <v>211</v>
      </c>
      <c r="G3716" s="1214"/>
      <c r="H3716" s="466" t="s">
        <v>69</v>
      </c>
      <c r="I3716" s="1043"/>
      <c r="J3716" s="1044"/>
      <c r="K3716" s="1044"/>
      <c r="L3716" s="1044"/>
      <c r="M3716" s="1044"/>
      <c r="N3716" s="1044"/>
      <c r="O3716" s="1045"/>
    </row>
    <row r="3717" spans="1:16" ht="33.75" customHeight="1">
      <c r="A3717" s="1138"/>
      <c r="B3717" s="417" t="s">
        <v>200</v>
      </c>
      <c r="C3717" s="1049"/>
      <c r="D3717" s="1050"/>
      <c r="E3717" s="1051"/>
      <c r="F3717" s="1213" t="s">
        <v>120</v>
      </c>
      <c r="G3717" s="1214"/>
      <c r="H3717" s="466" t="s">
        <v>71</v>
      </c>
      <c r="I3717" s="1022" t="s">
        <v>93</v>
      </c>
      <c r="J3717" s="1023"/>
      <c r="K3717" s="1023"/>
      <c r="L3717" s="1023"/>
      <c r="M3717" s="1023"/>
      <c r="N3717" s="1023"/>
      <c r="O3717" s="1024"/>
    </row>
    <row r="3718" spans="1:16" ht="33.75" customHeight="1" thickBot="1">
      <c r="A3718" s="1138"/>
      <c r="B3718" s="418" t="s">
        <v>200</v>
      </c>
      <c r="C3718" s="1052"/>
      <c r="D3718" s="1053"/>
      <c r="E3718" s="1054"/>
      <c r="F3718" s="1215" t="s">
        <v>208</v>
      </c>
      <c r="G3718" s="1216"/>
      <c r="H3718" s="467" t="s">
        <v>70</v>
      </c>
      <c r="I3718" s="1025"/>
      <c r="J3718" s="1026"/>
      <c r="K3718" s="1026"/>
      <c r="L3718" s="1026"/>
      <c r="M3718" s="1026"/>
      <c r="N3718" s="1026"/>
      <c r="O3718" s="1027"/>
    </row>
    <row r="3719" spans="1:16" ht="121.5" customHeight="1" thickTop="1">
      <c r="A3719" s="437" t="s">
        <v>191</v>
      </c>
    </row>
    <row r="3720" spans="1:16" ht="24.75" customHeight="1" thickBot="1">
      <c r="A3720" s="471">
        <f>A3680+1</f>
        <v>94</v>
      </c>
      <c r="B3720" s="1137" t="s">
        <v>56</v>
      </c>
      <c r="C3720" s="1137"/>
      <c r="D3720" s="1137"/>
      <c r="E3720" s="1137"/>
      <c r="F3720" s="1137"/>
      <c r="G3720" s="1137"/>
      <c r="H3720" s="1137"/>
      <c r="I3720" s="1137"/>
      <c r="J3720" s="1137"/>
      <c r="K3720" s="1137"/>
      <c r="L3720" s="1137"/>
      <c r="M3720" s="1137"/>
      <c r="N3720" s="1137"/>
      <c r="O3720" s="1137"/>
    </row>
    <row r="3721" spans="1:16" s="430" customFormat="1" ht="66" customHeight="1" thickTop="1">
      <c r="A3721" s="1138"/>
      <c r="B3721" s="1139"/>
      <c r="C3721" s="1140"/>
      <c r="D3721" s="1225" t="str">
        <f>Master!$E$8</f>
        <v>Govt. Sr. Secondary School Raimalwada</v>
      </c>
      <c r="E3721" s="1226"/>
      <c r="F3721" s="1226"/>
      <c r="G3721" s="1226"/>
      <c r="H3721" s="1226"/>
      <c r="I3721" s="1226"/>
      <c r="J3721" s="1226"/>
      <c r="K3721" s="1226"/>
      <c r="L3721" s="1226"/>
      <c r="M3721" s="1226"/>
      <c r="N3721" s="1226"/>
      <c r="O3721" s="1227"/>
    </row>
    <row r="3722" spans="1:16" ht="26.25" customHeight="1" thickBot="1">
      <c r="A3722" s="1138"/>
      <c r="B3722" s="1141"/>
      <c r="C3722" s="1142"/>
      <c r="D3722" s="1146" t="str">
        <f>Master!$E$11</f>
        <v>P.S.-Bapini (Jodhpur)</v>
      </c>
      <c r="E3722" s="1147"/>
      <c r="F3722" s="1147"/>
      <c r="G3722" s="1147"/>
      <c r="H3722" s="1147"/>
      <c r="I3722" s="1147"/>
      <c r="J3722" s="1147"/>
      <c r="K3722" s="1147"/>
      <c r="L3722" s="1147"/>
      <c r="M3722" s="1147"/>
      <c r="N3722" s="1147"/>
      <c r="O3722" s="1148"/>
    </row>
    <row r="3723" spans="1:16" ht="21.75" customHeight="1">
      <c r="A3723" s="1138"/>
      <c r="B3723" s="262"/>
      <c r="C3723" s="1149" t="s">
        <v>183</v>
      </c>
      <c r="D3723" s="1150"/>
      <c r="E3723" s="1150"/>
      <c r="F3723" s="1150"/>
      <c r="G3723" s="1151"/>
      <c r="H3723" s="1158" t="s">
        <v>156</v>
      </c>
      <c r="I3723" s="1158"/>
      <c r="J3723" s="1161">
        <f>VLOOKUP($A3720,'Class-9'!$B$9:$K$108,6)</f>
        <v>0</v>
      </c>
      <c r="K3723" s="1162"/>
      <c r="L3723" s="1167" t="s">
        <v>76</v>
      </c>
      <c r="M3723" s="1168"/>
      <c r="N3723" s="1169" t="str">
        <f>Master!$E$14</f>
        <v>08151106901</v>
      </c>
      <c r="O3723" s="1170"/>
    </row>
    <row r="3724" spans="1:16" ht="21.75" customHeight="1">
      <c r="A3724" s="1138"/>
      <c r="B3724" s="37"/>
      <c r="C3724" s="1152"/>
      <c r="D3724" s="1153"/>
      <c r="E3724" s="1153"/>
      <c r="F3724" s="1153"/>
      <c r="G3724" s="1154"/>
      <c r="H3724" s="1159"/>
      <c r="I3724" s="1159"/>
      <c r="J3724" s="1163"/>
      <c r="K3724" s="1164"/>
      <c r="L3724" s="1171" t="s">
        <v>72</v>
      </c>
      <c r="M3724" s="1172"/>
      <c r="N3724" s="1172"/>
      <c r="O3724" s="1173"/>
      <c r="P3724" s="104" t="s">
        <v>191</v>
      </c>
    </row>
    <row r="3725" spans="1:16" ht="21.75" customHeight="1" thickBot="1">
      <c r="A3725" s="1138"/>
      <c r="B3725" s="37"/>
      <c r="C3725" s="1155"/>
      <c r="D3725" s="1156"/>
      <c r="E3725" s="1156"/>
      <c r="F3725" s="1156"/>
      <c r="G3725" s="1157"/>
      <c r="H3725" s="1160"/>
      <c r="I3725" s="1160"/>
      <c r="J3725" s="1165"/>
      <c r="K3725" s="1166"/>
      <c r="L3725" s="1174" t="s">
        <v>57</v>
      </c>
      <c r="M3725" s="1175"/>
      <c r="N3725" s="1176" t="str">
        <f>Master!$E$6</f>
        <v>2021-22</v>
      </c>
      <c r="O3725" s="1177"/>
    </row>
    <row r="3726" spans="1:16" ht="33.75" customHeight="1">
      <c r="A3726" s="1138"/>
      <c r="B3726" s="417" t="s">
        <v>200</v>
      </c>
      <c r="C3726" s="1228" t="s">
        <v>22</v>
      </c>
      <c r="D3726" s="1229"/>
      <c r="E3726" s="1229"/>
      <c r="F3726" s="1230"/>
      <c r="G3726" s="438" t="s">
        <v>181</v>
      </c>
      <c r="H3726" s="1231">
        <f>VLOOKUP($A3720,'Class-9'!$B$9:$FL$108,4,0)</f>
        <v>0</v>
      </c>
      <c r="I3726" s="1231"/>
      <c r="J3726" s="1231"/>
      <c r="K3726" s="1231"/>
      <c r="L3726" s="1231"/>
      <c r="M3726" s="1231"/>
      <c r="N3726" s="1231"/>
      <c r="O3726" s="1232"/>
    </row>
    <row r="3727" spans="1:16" ht="33.75" customHeight="1">
      <c r="A3727" s="1138"/>
      <c r="B3727" s="417" t="s">
        <v>200</v>
      </c>
      <c r="C3727" s="1233" t="s">
        <v>24</v>
      </c>
      <c r="D3727" s="1234"/>
      <c r="E3727" s="1234"/>
      <c r="F3727" s="1235"/>
      <c r="G3727" s="439" t="s">
        <v>181</v>
      </c>
      <c r="H3727" s="1236">
        <f>VLOOKUP($A3720,'Class-9'!$B$9:$FL$108,7,0)</f>
        <v>0</v>
      </c>
      <c r="I3727" s="1236"/>
      <c r="J3727" s="1236"/>
      <c r="K3727" s="1236"/>
      <c r="L3727" s="1236"/>
      <c r="M3727" s="1236"/>
      <c r="N3727" s="1236"/>
      <c r="O3727" s="1237"/>
    </row>
    <row r="3728" spans="1:16" ht="33.75" customHeight="1">
      <c r="A3728" s="1138"/>
      <c r="B3728" s="417" t="s">
        <v>200</v>
      </c>
      <c r="C3728" s="1233" t="s">
        <v>25</v>
      </c>
      <c r="D3728" s="1234"/>
      <c r="E3728" s="1234"/>
      <c r="F3728" s="1235"/>
      <c r="G3728" s="439" t="s">
        <v>181</v>
      </c>
      <c r="H3728" s="1236">
        <f>VLOOKUP($A3720,'Class-9'!$B$9:$FL$108,8,0)</f>
        <v>0</v>
      </c>
      <c r="I3728" s="1236"/>
      <c r="J3728" s="1236"/>
      <c r="K3728" s="1236"/>
      <c r="L3728" s="1236"/>
      <c r="M3728" s="1236"/>
      <c r="N3728" s="1236"/>
      <c r="O3728" s="1237"/>
    </row>
    <row r="3729" spans="1:15" ht="33.75" customHeight="1">
      <c r="A3729" s="1138"/>
      <c r="B3729" s="417" t="s">
        <v>200</v>
      </c>
      <c r="C3729" s="1233" t="s">
        <v>58</v>
      </c>
      <c r="D3729" s="1234"/>
      <c r="E3729" s="1234"/>
      <c r="F3729" s="1235"/>
      <c r="G3729" s="439" t="s">
        <v>181</v>
      </c>
      <c r="H3729" s="1236">
        <f>VLOOKUP($A3720,'Class-9'!$B$9:$FL$108,9,0)</f>
        <v>0</v>
      </c>
      <c r="I3729" s="1236"/>
      <c r="J3729" s="1236"/>
      <c r="K3729" s="1236"/>
      <c r="L3729" s="1236"/>
      <c r="M3729" s="1236"/>
      <c r="N3729" s="1236"/>
      <c r="O3729" s="1237"/>
    </row>
    <row r="3730" spans="1:15" ht="33.75" customHeight="1">
      <c r="A3730" s="1138"/>
      <c r="B3730" s="417" t="s">
        <v>200</v>
      </c>
      <c r="C3730" s="1233" t="s">
        <v>59</v>
      </c>
      <c r="D3730" s="1234"/>
      <c r="E3730" s="1234"/>
      <c r="F3730" s="1235"/>
      <c r="G3730" s="439" t="s">
        <v>181</v>
      </c>
      <c r="H3730" s="1238" t="str">
        <f>CONCATENATE('Class-9'!$G$4,'Class-9'!$J$4)</f>
        <v>9(A)</v>
      </c>
      <c r="I3730" s="1236"/>
      <c r="J3730" s="1236"/>
      <c r="K3730" s="1236"/>
      <c r="L3730" s="1236"/>
      <c r="M3730" s="1236"/>
      <c r="N3730" s="1236"/>
      <c r="O3730" s="1237"/>
    </row>
    <row r="3731" spans="1:15" ht="33.75" customHeight="1" thickBot="1">
      <c r="A3731" s="1138"/>
      <c r="B3731" s="417" t="s">
        <v>200</v>
      </c>
      <c r="C3731" s="1239" t="s">
        <v>27</v>
      </c>
      <c r="D3731" s="1240"/>
      <c r="E3731" s="1240"/>
      <c r="F3731" s="1241"/>
      <c r="G3731" s="440" t="s">
        <v>181</v>
      </c>
      <c r="H3731" s="1242">
        <f>VLOOKUP($A3720,'Class-9'!$B$9:$FL$108,10,0)</f>
        <v>0</v>
      </c>
      <c r="I3731" s="1242"/>
      <c r="J3731" s="1242"/>
      <c r="K3731" s="1242"/>
      <c r="L3731" s="1242"/>
      <c r="M3731" s="1242"/>
      <c r="N3731" s="1242"/>
      <c r="O3731" s="1243"/>
    </row>
    <row r="3732" spans="1:15" ht="33.75" customHeight="1">
      <c r="A3732" s="1138"/>
      <c r="B3732" s="417" t="s">
        <v>200</v>
      </c>
      <c r="C3732" s="1244" t="s">
        <v>60</v>
      </c>
      <c r="D3732" s="1245"/>
      <c r="E3732" s="1248" t="s">
        <v>81</v>
      </c>
      <c r="F3732" s="1248" t="s">
        <v>82</v>
      </c>
      <c r="G3732" s="1250" t="s">
        <v>32</v>
      </c>
      <c r="H3732" s="1252" t="s">
        <v>61</v>
      </c>
      <c r="I3732" s="1252"/>
      <c r="J3732" s="1253"/>
      <c r="K3732" s="1254" t="s">
        <v>97</v>
      </c>
      <c r="L3732" s="1255"/>
      <c r="M3732" s="1256"/>
      <c r="N3732" s="1248" t="s">
        <v>88</v>
      </c>
      <c r="O3732" s="1218" t="s">
        <v>118</v>
      </c>
    </row>
    <row r="3733" spans="1:15" ht="33.75" customHeight="1">
      <c r="A3733" s="1138"/>
      <c r="B3733" s="417" t="s">
        <v>200</v>
      </c>
      <c r="C3733" s="1246"/>
      <c r="D3733" s="1247"/>
      <c r="E3733" s="1249"/>
      <c r="F3733" s="1249"/>
      <c r="G3733" s="1251"/>
      <c r="H3733" s="468" t="s">
        <v>31</v>
      </c>
      <c r="I3733" s="470" t="s">
        <v>194</v>
      </c>
      <c r="J3733" s="469" t="s">
        <v>32</v>
      </c>
      <c r="K3733" s="468" t="s">
        <v>31</v>
      </c>
      <c r="L3733" s="470" t="s">
        <v>194</v>
      </c>
      <c r="M3733" s="469" t="s">
        <v>32</v>
      </c>
      <c r="N3733" s="1249"/>
      <c r="O3733" s="1219"/>
    </row>
    <row r="3734" spans="1:15" ht="48" customHeight="1" thickBot="1">
      <c r="A3734" s="1138"/>
      <c r="B3734" s="417" t="s">
        <v>200</v>
      </c>
      <c r="C3734" s="1102" t="s">
        <v>62</v>
      </c>
      <c r="D3734" s="1103"/>
      <c r="E3734" s="441">
        <f>'Class-9'!$L$7</f>
        <v>10</v>
      </c>
      <c r="F3734" s="441">
        <f>'Class-9'!$M$7</f>
        <v>10</v>
      </c>
      <c r="G3734" s="442">
        <f>SUM(E3734:F3734)</f>
        <v>20</v>
      </c>
      <c r="H3734" s="441">
        <f>'Class-9'!$O$7</f>
        <v>24</v>
      </c>
      <c r="I3734" s="441">
        <f>'Class-9'!$P$7</f>
        <v>6</v>
      </c>
      <c r="J3734" s="442">
        <f>SUM(H3734:I3734)</f>
        <v>30</v>
      </c>
      <c r="K3734" s="441">
        <f>'Class-9'!$R$7</f>
        <v>40</v>
      </c>
      <c r="L3734" s="441">
        <f>'Class-9'!$S$7</f>
        <v>10</v>
      </c>
      <c r="M3734" s="442">
        <f>SUM(K3734:L3734)</f>
        <v>50</v>
      </c>
      <c r="N3734" s="441">
        <f>SUM(G3734,J3734,M3734)</f>
        <v>100</v>
      </c>
      <c r="O3734" s="1220"/>
    </row>
    <row r="3735" spans="1:15" ht="48" customHeight="1">
      <c r="A3735" s="1138"/>
      <c r="B3735" s="417" t="s">
        <v>200</v>
      </c>
      <c r="C3735" s="1104" t="str">
        <f>'Class-9'!$L$3</f>
        <v>HINDI</v>
      </c>
      <c r="D3735" s="1105"/>
      <c r="E3735" s="443">
        <f>IF($J3723="TC",0,IF($J3723="Nso",0,VLOOKUP($A3720,'Class-9'!$B$9:$FL$108,11,0)))</f>
        <v>0</v>
      </c>
      <c r="F3735" s="443">
        <f>IF($J3723="TC",0,IF($J3723="Nso",0,VLOOKUP($A3720,'Class-9'!$B$9:$FL$108,12,0)))</f>
        <v>0</v>
      </c>
      <c r="G3735" s="444">
        <f t="shared" ref="G3735:G3742" si="372">SUM(E3735:F3735)</f>
        <v>0</v>
      </c>
      <c r="H3735" s="443">
        <f>IF($J3723="TC",0,IF($J3723="Nso",0,VLOOKUP($A3720,'Class-9'!$B$9:$FL$108,14,0)))</f>
        <v>0</v>
      </c>
      <c r="I3735" s="443">
        <f>IF($J3723="TC",0,IF($J3723="Nso",0,VLOOKUP($A3720,'Class-9'!$B$9:$FL$108,15,0)))</f>
        <v>0</v>
      </c>
      <c r="J3735" s="444">
        <f t="shared" ref="J3735:J3742" si="373">SUM(H3735:I3735)</f>
        <v>0</v>
      </c>
      <c r="K3735" s="443">
        <f>IF($J3723="TC",0,IF($J3723="Nso",0,VLOOKUP($A3720,'Class-9'!$B$9:$FL$108,17,0)))</f>
        <v>0</v>
      </c>
      <c r="L3735" s="443">
        <f>IF($J3723="Nso",0,VLOOKUP($A3720,'Class-9'!$B$9:$FL$108,18,0))</f>
        <v>0</v>
      </c>
      <c r="M3735" s="444">
        <f t="shared" ref="M3735:M3742" si="374">SUM(K3735:L3735)</f>
        <v>0</v>
      </c>
      <c r="N3735" s="443">
        <f t="shared" ref="N3735:N3742" si="375">SUM(G3735,J3735,M3735)</f>
        <v>0</v>
      </c>
      <c r="O3735" s="457" t="str">
        <f>IF($J3723="TC",0,IF($J3723="Nso",0,VLOOKUP($A3720,'Class-9'!$B$9:$FL$108,24,0)))</f>
        <v/>
      </c>
    </row>
    <row r="3736" spans="1:15" ht="48" customHeight="1" thickBot="1">
      <c r="A3736" s="1138"/>
      <c r="B3736" s="417" t="s">
        <v>200</v>
      </c>
      <c r="C3736" s="1106" t="str">
        <f>'Class-9'!$Z$3</f>
        <v>ENGLISH</v>
      </c>
      <c r="D3736" s="1107"/>
      <c r="E3736" s="445">
        <f>IF($J3723="TC",0,IF($J3723="Nso",0,VLOOKUP($A3720,'Class-9'!$B$9:$FL$108,25,0)))</f>
        <v>0</v>
      </c>
      <c r="F3736" s="445">
        <f>IF($J3723="TC",0,IF($J3723="Nso",0,VLOOKUP($A3720,'Class-9'!$B$9:$FL$108,26,0)))</f>
        <v>0</v>
      </c>
      <c r="G3736" s="446">
        <f t="shared" si="372"/>
        <v>0</v>
      </c>
      <c r="H3736" s="447">
        <f>IF($J3723="TC",0,IF($J3723="Nso",0,VLOOKUP($A3720,'Class-9'!$B$9:$FL$108,28,0)))</f>
        <v>0</v>
      </c>
      <c r="I3736" s="445">
        <f>IF($J3723="TC",0,IF($J3723="Nso",0,VLOOKUP($A3720,'Class-9'!$B$9:$FL$108,29,0)))</f>
        <v>0</v>
      </c>
      <c r="J3736" s="446">
        <f t="shared" si="373"/>
        <v>0</v>
      </c>
      <c r="K3736" s="445">
        <f>IF($J3723="TC",0,IF($J3723="Nso",0,VLOOKUP($A3720,'Class-9'!$B$9:$FL$108,31,0)))</f>
        <v>0</v>
      </c>
      <c r="L3736" s="445">
        <f>IF($J3723="Nso",0,VLOOKUP($A3720,'Class-9'!$B$9:$FL$108,32,0))</f>
        <v>0</v>
      </c>
      <c r="M3736" s="446">
        <f t="shared" si="374"/>
        <v>0</v>
      </c>
      <c r="N3736" s="445">
        <f t="shared" si="375"/>
        <v>0</v>
      </c>
      <c r="O3736" s="458" t="str">
        <f>IF($J3723="TC",0,IF($J3723="Nso",0,VLOOKUP($A3720,'Class-9'!$B$9:$FL$108,38,0)))</f>
        <v/>
      </c>
    </row>
    <row r="3737" spans="1:15" ht="48" customHeight="1" thickBot="1">
      <c r="A3737" s="1138"/>
      <c r="B3737" s="417" t="s">
        <v>200</v>
      </c>
      <c r="C3737" s="1108" t="s">
        <v>62</v>
      </c>
      <c r="D3737" s="1109"/>
      <c r="E3737" s="448">
        <f>'Class-9'!$AN$7</f>
        <v>20</v>
      </c>
      <c r="F3737" s="448">
        <f>'Class-9'!$AO$7</f>
        <v>20</v>
      </c>
      <c r="G3737" s="449">
        <f t="shared" si="372"/>
        <v>40</v>
      </c>
      <c r="H3737" s="448">
        <f>'Class-9'!$AQ$7</f>
        <v>48</v>
      </c>
      <c r="I3737" s="448">
        <f>'Class-9'!$AR$7</f>
        <v>12</v>
      </c>
      <c r="J3737" s="449">
        <f t="shared" si="373"/>
        <v>60</v>
      </c>
      <c r="K3737" s="448">
        <f>'Class-9'!$AT$7</f>
        <v>80</v>
      </c>
      <c r="L3737" s="448">
        <f>'Class-9'!$AU$7</f>
        <v>20</v>
      </c>
      <c r="M3737" s="449">
        <f t="shared" si="374"/>
        <v>100</v>
      </c>
      <c r="N3737" s="448">
        <f t="shared" si="375"/>
        <v>200</v>
      </c>
      <c r="O3737" s="427" t="s">
        <v>201</v>
      </c>
    </row>
    <row r="3738" spans="1:15" ht="48" customHeight="1">
      <c r="A3738" s="1138"/>
      <c r="B3738" s="417" t="s">
        <v>200</v>
      </c>
      <c r="C3738" s="1110" t="str">
        <f>'Class-9'!$AN$3</f>
        <v>SANSKRIT-I</v>
      </c>
      <c r="D3738" s="1111"/>
      <c r="E3738" s="443">
        <f>IF($J3723="TC",0,IF($J3723="Nso",0,VLOOKUP($A3720,'Class-9'!$B$9:$FL$108,39,0)))</f>
        <v>0</v>
      </c>
      <c r="F3738" s="443">
        <f>IF($J3723="TC",0,IF($J3723="TC",0,IF($J3723="Nso",0,VLOOKUP($A3720,'Class-9'!$B$9:$FL$108,40,0))))</f>
        <v>0</v>
      </c>
      <c r="G3738" s="450">
        <f t="shared" si="372"/>
        <v>0</v>
      </c>
      <c r="H3738" s="451">
        <f>IF($J3723="TC",0,IF($J3723="Nso",0,VLOOKUP($A3720,'Class-9'!$B$9:$FL$108,42,0)))</f>
        <v>0</v>
      </c>
      <c r="I3738" s="443">
        <f>IF($J3723="TC",0,IF($J3723="Nso",0,VLOOKUP($A3720,'Class-9'!$B$9:$FL$108,43,0)))</f>
        <v>0</v>
      </c>
      <c r="J3738" s="450">
        <f t="shared" si="373"/>
        <v>0</v>
      </c>
      <c r="K3738" s="443">
        <f>IF($J3723="TC",0,IF($J3723="Nso",0,VLOOKUP($A3720,'Class-9'!$B$9:$FL$108,45,0)))</f>
        <v>0</v>
      </c>
      <c r="L3738" s="443">
        <f>IF($J3723="Nso",0,VLOOKUP($A3720,'Class-9'!$B$9:$FL$108,46,0))</f>
        <v>0</v>
      </c>
      <c r="M3738" s="450">
        <f t="shared" si="374"/>
        <v>0</v>
      </c>
      <c r="N3738" s="443">
        <f t="shared" si="375"/>
        <v>0</v>
      </c>
      <c r="O3738" s="457" t="str">
        <f>IF($J3723="TC",0,IF($J3723="Nso",0,VLOOKUP($A3720,'Class-9'!$B$9:$FL$108,52,0)))</f>
        <v/>
      </c>
    </row>
    <row r="3739" spans="1:15" ht="48" customHeight="1">
      <c r="A3739" s="1138"/>
      <c r="B3739" s="417" t="s">
        <v>200</v>
      </c>
      <c r="C3739" s="1112" t="str">
        <f>'Class-9'!$BB$3</f>
        <v>SANSKRIT-II</v>
      </c>
      <c r="D3739" s="1113"/>
      <c r="E3739" s="443">
        <f>IF($J3723="TC",0,IF($J3723="Nso",0,VLOOKUP($A3720,'Class-9'!$B$9:$FL$108,53,0)))</f>
        <v>0</v>
      </c>
      <c r="F3739" s="443">
        <f>IF($J3723="TC",0,IF($J3723="Nso",0,VLOOKUP($A3720,'Class-9'!$B$9:$FL$108,54,0)))</f>
        <v>0</v>
      </c>
      <c r="G3739" s="452">
        <f t="shared" si="372"/>
        <v>0</v>
      </c>
      <c r="H3739" s="453">
        <f>IF($J3723="TC",0,IF($J3723="Nso",0,VLOOKUP($A3720,'Class-9'!$B$9:$FL$108,56,0)))</f>
        <v>0</v>
      </c>
      <c r="I3739" s="443">
        <f>IF($J3723="TC",0,IF($J3723="Nso",0,VLOOKUP($A3720,'Class-9'!$B$9:$FL$108,57,0)))</f>
        <v>0</v>
      </c>
      <c r="J3739" s="452">
        <f t="shared" si="373"/>
        <v>0</v>
      </c>
      <c r="K3739" s="443">
        <f>IF($J3723="TC",0,IF($J3723="Nso",0,VLOOKUP($A3720,'Class-9'!$B$9:$FL$108,59,0)))</f>
        <v>0</v>
      </c>
      <c r="L3739" s="443">
        <f>IF($J3723="Nso",0,VLOOKUP($A3720,'Class-9'!$B$9:$FL$108,60,0))</f>
        <v>0</v>
      </c>
      <c r="M3739" s="452">
        <f t="shared" si="374"/>
        <v>0</v>
      </c>
      <c r="N3739" s="443">
        <f t="shared" si="375"/>
        <v>0</v>
      </c>
      <c r="O3739" s="457" t="str">
        <f>IF($J3723="TC",0,IF($J3723="Nso",0,VLOOKUP($A3720,'Class-9'!$B$9:$FL$108,66,0)))</f>
        <v/>
      </c>
    </row>
    <row r="3740" spans="1:15" ht="48" customHeight="1">
      <c r="A3740" s="1138"/>
      <c r="B3740" s="417" t="s">
        <v>200</v>
      </c>
      <c r="C3740" s="1112" t="str">
        <f>'Class-9'!$BP$3</f>
        <v>MATHEMATICS</v>
      </c>
      <c r="D3740" s="1113"/>
      <c r="E3740" s="443">
        <f>IF($J3723="TC",0,IF($J3723="Nso",0,VLOOKUP($A3720,'Class-9'!$B$9:$FL$108,67,0)))</f>
        <v>0</v>
      </c>
      <c r="F3740" s="443">
        <f>IF($J3723="TC",0,IF($J3723="Nso",0,VLOOKUP($A3720,'Class-9'!$B$9:$FL$108,68,0)))</f>
        <v>0</v>
      </c>
      <c r="G3740" s="452">
        <f t="shared" si="372"/>
        <v>0</v>
      </c>
      <c r="H3740" s="453">
        <f>IF($J3723="TC",0,IF($J3723="Nso",0,VLOOKUP($A3720,'Class-9'!$B$9:$FL$108,70,0)))</f>
        <v>0</v>
      </c>
      <c r="I3740" s="443">
        <f>IF($J3723="TC",0,IF($J3723="Nso",0,VLOOKUP($A3720,'Class-9'!$B$9:$FL$108,71,0)))</f>
        <v>0</v>
      </c>
      <c r="J3740" s="452">
        <f t="shared" si="373"/>
        <v>0</v>
      </c>
      <c r="K3740" s="443">
        <f>IF($J3723="TC",0,IF($J3723="Nso",0,VLOOKUP($A3720,'Class-9'!$B$9:$FL$108,73,0)))</f>
        <v>0</v>
      </c>
      <c r="L3740" s="443">
        <f>IF($J3723="Nso",0,VLOOKUP($A3720,'Class-9'!$B$9:$FL$108,74,0))</f>
        <v>0</v>
      </c>
      <c r="M3740" s="452">
        <f t="shared" si="374"/>
        <v>0</v>
      </c>
      <c r="N3740" s="443">
        <f t="shared" si="375"/>
        <v>0</v>
      </c>
      <c r="O3740" s="457" t="str">
        <f>IF($J3723="TC",0,IF($J3723="Nso",0,VLOOKUP($A3720,'Class-9'!$B$9:$FL$108,80,0)))</f>
        <v/>
      </c>
    </row>
    <row r="3741" spans="1:15" ht="48" customHeight="1">
      <c r="A3741" s="1138"/>
      <c r="B3741" s="417" t="s">
        <v>200</v>
      </c>
      <c r="C3741" s="1114" t="str">
        <f>'Class-9'!$CD$3</f>
        <v>SCIENCE</v>
      </c>
      <c r="D3741" s="1115"/>
      <c r="E3741" s="454">
        <f>IF($J3723="TC",0,IF($J3723="Nso",0,VLOOKUP($A3720,'Class-9'!$B$9:$FL$108,81,0)))</f>
        <v>0</v>
      </c>
      <c r="F3741" s="454">
        <f>IF($J3723="TC",0,IF($J3723="Nso",0,VLOOKUP($A3720,'Class-9'!$B$9:$FL$108,82,0)))</f>
        <v>0</v>
      </c>
      <c r="G3741" s="455">
        <f t="shared" si="372"/>
        <v>0</v>
      </c>
      <c r="H3741" s="456">
        <f>IF($J3723="TC",0,IF($J3723="Nso",0,VLOOKUP($A3720,'Class-9'!$B$9:$FL$108,84,0)))</f>
        <v>0</v>
      </c>
      <c r="I3741" s="454">
        <f>IF($J3723="TC",0,IF($J3723="Nso",0,VLOOKUP($A3720,'Class-9'!$B$9:$FL$108,85,0)))</f>
        <v>0</v>
      </c>
      <c r="J3741" s="455">
        <f t="shared" si="373"/>
        <v>0</v>
      </c>
      <c r="K3741" s="454">
        <f>IF($J3723="TC",0,IF($J3723="Nso",0,VLOOKUP($A3720,'Class-9'!$B$9:$FL$108,87,0)))</f>
        <v>0</v>
      </c>
      <c r="L3741" s="454">
        <f>IF($J3723="Nso",0,VLOOKUP($A3720,'Class-9'!$B$9:$FL$108,88,0))</f>
        <v>0</v>
      </c>
      <c r="M3741" s="455">
        <f t="shared" si="374"/>
        <v>0</v>
      </c>
      <c r="N3741" s="454">
        <f t="shared" si="375"/>
        <v>0</v>
      </c>
      <c r="O3741" s="459" t="str">
        <f>IF($J3723="TC",0,IF($J3723="Nso",0,VLOOKUP($A3720,'Class-9'!$B$9:$FL$108,94,0)))</f>
        <v/>
      </c>
    </row>
    <row r="3742" spans="1:15" ht="48" customHeight="1" thickBot="1">
      <c r="A3742" s="1138"/>
      <c r="B3742" s="417" t="s">
        <v>200</v>
      </c>
      <c r="C3742" s="1114" t="str">
        <f>'Class-9'!$CR$3</f>
        <v>SOCIAL SCIENCE</v>
      </c>
      <c r="D3742" s="1115"/>
      <c r="E3742" s="454">
        <f>IF($J3724="TC",0,IF($J3723="Nso",0,VLOOKUP($A3720,'Class-9'!$B$9:$FL$108,95,0)))</f>
        <v>0</v>
      </c>
      <c r="F3742" s="454">
        <f>IF($J3724="TC",0,IF($J3723="Nso",0,VLOOKUP($A3720,'Class-9'!$B$9:$FL$108,96,0)))</f>
        <v>0</v>
      </c>
      <c r="G3742" s="455">
        <f t="shared" si="372"/>
        <v>0</v>
      </c>
      <c r="H3742" s="456">
        <f>IF($J3724="TC",0,IF($J3723="Nso",0,VLOOKUP($A3720,'Class-9'!$B$9:$FL$108,98,0)))</f>
        <v>0</v>
      </c>
      <c r="I3742" s="454">
        <f>IF($J3724="TC",0,IF($J3723="Nso",0,VLOOKUP($A3720,'Class-9'!$B$9:$FL$108,99,0)))</f>
        <v>0</v>
      </c>
      <c r="J3742" s="455">
        <f t="shared" si="373"/>
        <v>0</v>
      </c>
      <c r="K3742" s="454">
        <f>IF($J3724="TC",0,IF($J3723="Nso",0,VLOOKUP($A3720,'Class-9'!$B$9:$FL$108,101,0)))</f>
        <v>0</v>
      </c>
      <c r="L3742" s="454">
        <f>IF($J3724="Nso",0,VLOOKUP($A3720,'Class-9'!$B$9:$FL$108,102,0))</f>
        <v>0</v>
      </c>
      <c r="M3742" s="455">
        <f t="shared" si="374"/>
        <v>0</v>
      </c>
      <c r="N3742" s="454">
        <f t="shared" si="375"/>
        <v>0</v>
      </c>
      <c r="O3742" s="459" t="str">
        <f>IF($J3724="TC",0,IF($J3723="Nso",0,VLOOKUP($A3720,'Class-9'!$B$9:$FL$108,108,0)))</f>
        <v/>
      </c>
    </row>
    <row r="3743" spans="1:15" ht="33.75" customHeight="1">
      <c r="A3743" s="1138"/>
      <c r="B3743" s="417" t="s">
        <v>200</v>
      </c>
      <c r="C3743" s="1116" t="s">
        <v>89</v>
      </c>
      <c r="D3743" s="1117"/>
      <c r="E3743" s="1118"/>
      <c r="F3743" s="1122" t="s">
        <v>90</v>
      </c>
      <c r="G3743" s="1123"/>
      <c r="H3743" s="1124" t="s">
        <v>91</v>
      </c>
      <c r="I3743" s="1125"/>
      <c r="J3743" s="1126" t="s">
        <v>47</v>
      </c>
      <c r="K3743" s="1127"/>
      <c r="L3743" s="415" t="s">
        <v>111</v>
      </c>
      <c r="M3743" s="1221" t="s">
        <v>45</v>
      </c>
      <c r="N3743" s="1222"/>
      <c r="O3743" s="416" t="s">
        <v>49</v>
      </c>
    </row>
    <row r="3744" spans="1:15" ht="33.75" customHeight="1" thickBot="1">
      <c r="A3744" s="1138"/>
      <c r="B3744" s="417" t="s">
        <v>200</v>
      </c>
      <c r="C3744" s="1119"/>
      <c r="D3744" s="1120"/>
      <c r="E3744" s="1121"/>
      <c r="F3744" s="1130">
        <f>IF($J3723="TC",0,IF($J3723="Nso",0,VLOOKUP($A3720,'Class-9'!$B$9:$FL$108,160,0)))</f>
        <v>0</v>
      </c>
      <c r="G3744" s="1131"/>
      <c r="H3744" s="1130">
        <f>IF($J3723="TC",0,IF($J3723="Nso",0,VLOOKUP($A3720,'Class-9'!$B$9:$FL$108,161,0)))</f>
        <v>0</v>
      </c>
      <c r="I3744" s="1131"/>
      <c r="J3744" s="1132">
        <f>IF($J3723="TC",0,IF($J3723="Nso",0,VLOOKUP($A3720,'Class-9'!$B$9:$FL$108,162,0)))</f>
        <v>0</v>
      </c>
      <c r="K3744" s="1133"/>
      <c r="L3744" s="259" t="str">
        <f>IF($J3723="TC",0,IF($J3723="Nso",0,VLOOKUP($A3720,'Class-9'!$B$9:$FL$108,163,0)))</f>
        <v/>
      </c>
      <c r="M3744" s="1223" t="str">
        <f>IF($J3723="TC","TC",IF($J3723="Nso","NSO",VLOOKUP($A3720,'Class-9'!$B$9:$FL$108,164,0)))</f>
        <v/>
      </c>
      <c r="N3744" s="1224"/>
      <c r="O3744" s="462" t="str">
        <f>IF($J3723="Nso",0,VLOOKUP($A3720,'Class-9'!$B$9:$FL$108,166,0))</f>
        <v/>
      </c>
    </row>
    <row r="3745" spans="1:15" ht="33.75" customHeight="1">
      <c r="A3745" s="1138"/>
      <c r="B3745" s="417" t="s">
        <v>200</v>
      </c>
      <c r="C3745" s="1061" t="s">
        <v>64</v>
      </c>
      <c r="D3745" s="1062"/>
      <c r="E3745" s="1062"/>
      <c r="F3745" s="1062"/>
      <c r="G3745" s="1062"/>
      <c r="H3745" s="1063"/>
      <c r="I3745" s="1064" t="s">
        <v>65</v>
      </c>
      <c r="J3745" s="1065"/>
      <c r="K3745" s="1065"/>
      <c r="L3745" s="460">
        <f>VLOOKUP($A3720,'Class-9'!$B$9:$FL$108,157,0)</f>
        <v>0</v>
      </c>
      <c r="M3745" s="1066" t="s">
        <v>121</v>
      </c>
      <c r="N3745" s="1067"/>
      <c r="O3745" s="1068"/>
    </row>
    <row r="3746" spans="1:15" ht="33.75" customHeight="1" thickBot="1">
      <c r="A3746" s="1138"/>
      <c r="B3746" s="417" t="s">
        <v>200</v>
      </c>
      <c r="C3746" s="1069" t="s">
        <v>60</v>
      </c>
      <c r="D3746" s="1070"/>
      <c r="E3746" s="1070"/>
      <c r="F3746" s="1071" t="s">
        <v>192</v>
      </c>
      <c r="G3746" s="1071"/>
      <c r="H3746" s="260" t="s">
        <v>53</v>
      </c>
      <c r="I3746" s="1072" t="s">
        <v>66</v>
      </c>
      <c r="J3746" s="1073"/>
      <c r="K3746" s="1073"/>
      <c r="L3746" s="461">
        <f>VLOOKUP($A3720,'Class-9'!$B$9:$FL$108,158,0)</f>
        <v>0</v>
      </c>
      <c r="M3746" s="1074" t="str">
        <f>IF($J3723="TC",0,IF($J3723="Nso",0,VLOOKUP($A3720,'Class-9'!$B$9:$FL$108,159,0)))</f>
        <v/>
      </c>
      <c r="N3746" s="1075"/>
      <c r="O3746" s="1076"/>
    </row>
    <row r="3747" spans="1:15" ht="33.75" customHeight="1">
      <c r="A3747" s="1138"/>
      <c r="B3747" s="417" t="s">
        <v>200</v>
      </c>
      <c r="C3747" s="1069"/>
      <c r="D3747" s="1070"/>
      <c r="E3747" s="1070"/>
      <c r="F3747" s="1071"/>
      <c r="G3747" s="1071"/>
      <c r="H3747" s="261" t="s">
        <v>119</v>
      </c>
      <c r="I3747" s="1077" t="s">
        <v>67</v>
      </c>
      <c r="J3747" s="1078"/>
      <c r="K3747" s="1078"/>
      <c r="L3747" s="1079">
        <f>IF($J3723="TC","Transferred",IF($J3723="Nso","NameSeparated",VLOOKUP($A3720,'Class-9'!$B$9:$FL$108,167,0)))</f>
        <v>0</v>
      </c>
      <c r="M3747" s="1079"/>
      <c r="N3747" s="1079"/>
      <c r="O3747" s="1080"/>
    </row>
    <row r="3748" spans="1:15" ht="33.75" customHeight="1">
      <c r="A3748" s="1138"/>
      <c r="B3748" s="417" t="s">
        <v>200</v>
      </c>
      <c r="C3748" s="1081" t="str">
        <f>'Class-9'!$DF$3</f>
        <v>Foundation Of Information Tech.</v>
      </c>
      <c r="D3748" s="1082"/>
      <c r="E3748" s="1083"/>
      <c r="F3748" s="1217" t="str">
        <f>IF($J3723="TC",0,IF($J3723="Nso",0,VLOOKUP($A3720,'Class-9'!$B$9:$GP$108,185,0)))</f>
        <v>0/200</v>
      </c>
      <c r="G3748" s="1217"/>
      <c r="H3748" s="463" t="str">
        <f>IF($J3723="TC",0,IF($J3723="Nso",0,VLOOKUP($A3720,'Class-9'!$B$9:$GP$108,120,0)))</f>
        <v/>
      </c>
      <c r="I3748" s="1085" t="s">
        <v>79</v>
      </c>
      <c r="J3748" s="1086"/>
      <c r="K3748" s="1086"/>
      <c r="L3748" s="1087">
        <f>'Class-9'!$T$2</f>
        <v>44676</v>
      </c>
      <c r="M3748" s="1088"/>
      <c r="N3748" s="1088"/>
      <c r="O3748" s="1089"/>
    </row>
    <row r="3749" spans="1:15" ht="33.75" customHeight="1">
      <c r="A3749" s="1138"/>
      <c r="B3749" s="417" t="s">
        <v>200</v>
      </c>
      <c r="C3749" s="1090" t="str">
        <f>'Class-9'!$DR$3</f>
        <v>Health &amp; Phy. Edu.</v>
      </c>
      <c r="D3749" s="1084"/>
      <c r="E3749" s="1084"/>
      <c r="F3749" s="1207" t="str">
        <f>IF($J3723="TC",0,IF($J3723="Nso",0,VLOOKUP($A3720,'Class-9'!$B$9:$GP$108,189,0)))</f>
        <v>0/200</v>
      </c>
      <c r="G3749" s="1208"/>
      <c r="H3749" s="463" t="str">
        <f>IF($J3723="TC",0,IF($J3723="Nso",0,VLOOKUP($A3720,'Class-9'!$B$9:$GP$108,132,0)))</f>
        <v/>
      </c>
      <c r="I3749" s="1091"/>
      <c r="J3749" s="1092"/>
      <c r="K3749" s="1092"/>
      <c r="L3749" s="1092"/>
      <c r="M3749" s="1092"/>
      <c r="N3749" s="1092"/>
      <c r="O3749" s="1093"/>
    </row>
    <row r="3750" spans="1:15" ht="33.75" customHeight="1">
      <c r="A3750" s="1138"/>
      <c r="B3750" s="417" t="s">
        <v>200</v>
      </c>
      <c r="C3750" s="1028" t="str">
        <f>'Class-9'!$ED$3</f>
        <v>S.U.P.W.</v>
      </c>
      <c r="D3750" s="1029"/>
      <c r="E3750" s="1029"/>
      <c r="F3750" s="1207" t="str">
        <f>IF($J3723="TC",0,IF($J3723="Nso",0,VLOOKUP($A3720,'Class-9'!$B$9:$GP$108,193,0)))</f>
        <v>0/100</v>
      </c>
      <c r="G3750" s="1208"/>
      <c r="H3750" s="463" t="str">
        <f>IF($J3723="TC",0,IF($J3723="Nso",0,VLOOKUP($A3720,'Class-9'!$B$9:$GP$108,138,0)))</f>
        <v/>
      </c>
      <c r="I3750" s="1094"/>
      <c r="J3750" s="1095"/>
      <c r="K3750" s="1095"/>
      <c r="L3750" s="1095"/>
      <c r="M3750" s="1095"/>
      <c r="N3750" s="1095"/>
      <c r="O3750" s="1096"/>
    </row>
    <row r="3751" spans="1:15" ht="33.75" customHeight="1">
      <c r="A3751" s="1138"/>
      <c r="B3751" s="417" t="s">
        <v>200</v>
      </c>
      <c r="C3751" s="1028" t="str">
        <f>'Class-9'!$EJ$3</f>
        <v>ART EDUCATION</v>
      </c>
      <c r="D3751" s="1029"/>
      <c r="E3751" s="1029"/>
      <c r="F3751" s="1207" t="str">
        <f>IF($J3722="TC",0,IF($J3722="Nso",0,VLOOKUP($A3720,'Class-9'!$B$9:$GP$108,197,0)))</f>
        <v>0/100</v>
      </c>
      <c r="G3751" s="1208"/>
      <c r="H3751" s="463" t="str">
        <f>IF($J3722="TC",0,IF($J3722="Nso",0,VLOOKUP($A3720,'Class-9'!$B$9:$GP$108,144,0)))</f>
        <v/>
      </c>
      <c r="I3751" s="1032" t="s">
        <v>92</v>
      </c>
      <c r="J3751" s="1033"/>
      <c r="K3751" s="1033"/>
      <c r="L3751" s="1033"/>
      <c r="M3751" s="1033"/>
      <c r="N3751" s="1033"/>
      <c r="O3751" s="1034"/>
    </row>
    <row r="3752" spans="1:15" ht="33.75" customHeight="1" thickBot="1">
      <c r="A3752" s="1138"/>
      <c r="B3752" s="417" t="s">
        <v>200</v>
      </c>
      <c r="C3752" s="1035" t="str">
        <f>'Class-9'!$EP$3</f>
        <v>H &amp; C RAJ</v>
      </c>
      <c r="D3752" s="1036"/>
      <c r="E3752" s="1036"/>
      <c r="F3752" s="1209" t="str">
        <f>IF($J3723="TC",0,IF($J3723="Nso",0,VLOOKUP($A3720,'Class-9'!$B$9:$GU$108,201,0)))</f>
        <v>0/200</v>
      </c>
      <c r="G3752" s="1210"/>
      <c r="H3752" s="464" t="str">
        <f>IF($J3723="TC",0,IF($J3723="Nso",0,VLOOKUP($A3720,'Class-9'!$B$9:$GU$108,156,0)))</f>
        <v/>
      </c>
      <c r="I3752" s="1032" t="s">
        <v>73</v>
      </c>
      <c r="J3752" s="1033"/>
      <c r="K3752" s="1033"/>
      <c r="L3752" s="1033"/>
      <c r="M3752" s="1033"/>
      <c r="N3752" s="1033"/>
      <c r="O3752" s="1034"/>
    </row>
    <row r="3753" spans="1:15" ht="33.75" customHeight="1">
      <c r="A3753" s="1138"/>
      <c r="B3753" s="417" t="s">
        <v>200</v>
      </c>
      <c r="C3753" s="1046" t="s">
        <v>204</v>
      </c>
      <c r="D3753" s="1047"/>
      <c r="E3753" s="1048"/>
      <c r="F3753" s="1211" t="s">
        <v>205</v>
      </c>
      <c r="G3753" s="1212"/>
      <c r="H3753" s="465" t="s">
        <v>34</v>
      </c>
      <c r="I3753" s="1039" t="s">
        <v>74</v>
      </c>
      <c r="J3753" s="1033"/>
      <c r="K3753" s="1033"/>
      <c r="L3753" s="1033"/>
      <c r="M3753" s="1033"/>
      <c r="N3753" s="1033"/>
      <c r="O3753" s="1034"/>
    </row>
    <row r="3754" spans="1:15" ht="33.75" customHeight="1">
      <c r="A3754" s="1138"/>
      <c r="B3754" s="417" t="s">
        <v>200</v>
      </c>
      <c r="C3754" s="1049"/>
      <c r="D3754" s="1050"/>
      <c r="E3754" s="1051"/>
      <c r="F3754" s="1213" t="s">
        <v>206</v>
      </c>
      <c r="G3754" s="1214"/>
      <c r="H3754" s="466" t="s">
        <v>203</v>
      </c>
      <c r="I3754" s="1040" t="s">
        <v>75</v>
      </c>
      <c r="J3754" s="1041"/>
      <c r="K3754" s="1041"/>
      <c r="L3754" s="1041"/>
      <c r="M3754" s="1041"/>
      <c r="N3754" s="1041"/>
      <c r="O3754" s="1042"/>
    </row>
    <row r="3755" spans="1:15" ht="33.75" customHeight="1">
      <c r="A3755" s="1138"/>
      <c r="B3755" s="417" t="s">
        <v>200</v>
      </c>
      <c r="C3755" s="1049"/>
      <c r="D3755" s="1050"/>
      <c r="E3755" s="1051"/>
      <c r="F3755" s="1213" t="s">
        <v>210</v>
      </c>
      <c r="G3755" s="1214"/>
      <c r="H3755" s="466" t="s">
        <v>68</v>
      </c>
      <c r="I3755" s="1043"/>
      <c r="J3755" s="1044"/>
      <c r="K3755" s="1044"/>
      <c r="L3755" s="1044"/>
      <c r="M3755" s="1044"/>
      <c r="N3755" s="1044"/>
      <c r="O3755" s="1045"/>
    </row>
    <row r="3756" spans="1:15" ht="33.75" customHeight="1">
      <c r="A3756" s="1138"/>
      <c r="B3756" s="417" t="s">
        <v>200</v>
      </c>
      <c r="C3756" s="1049"/>
      <c r="D3756" s="1050"/>
      <c r="E3756" s="1051"/>
      <c r="F3756" s="1213" t="s">
        <v>211</v>
      </c>
      <c r="G3756" s="1214"/>
      <c r="H3756" s="466" t="s">
        <v>69</v>
      </c>
      <c r="I3756" s="1043"/>
      <c r="J3756" s="1044"/>
      <c r="K3756" s="1044"/>
      <c r="L3756" s="1044"/>
      <c r="M3756" s="1044"/>
      <c r="N3756" s="1044"/>
      <c r="O3756" s="1045"/>
    </row>
    <row r="3757" spans="1:15" ht="33.75" customHeight="1">
      <c r="A3757" s="1138"/>
      <c r="B3757" s="417" t="s">
        <v>200</v>
      </c>
      <c r="C3757" s="1049"/>
      <c r="D3757" s="1050"/>
      <c r="E3757" s="1051"/>
      <c r="F3757" s="1213" t="s">
        <v>120</v>
      </c>
      <c r="G3757" s="1214"/>
      <c r="H3757" s="466" t="s">
        <v>71</v>
      </c>
      <c r="I3757" s="1022" t="s">
        <v>93</v>
      </c>
      <c r="J3757" s="1023"/>
      <c r="K3757" s="1023"/>
      <c r="L3757" s="1023"/>
      <c r="M3757" s="1023"/>
      <c r="N3757" s="1023"/>
      <c r="O3757" s="1024"/>
    </row>
    <row r="3758" spans="1:15" ht="33.75" customHeight="1" thickBot="1">
      <c r="A3758" s="1138"/>
      <c r="B3758" s="418" t="s">
        <v>200</v>
      </c>
      <c r="C3758" s="1052"/>
      <c r="D3758" s="1053"/>
      <c r="E3758" s="1054"/>
      <c r="F3758" s="1215" t="s">
        <v>208</v>
      </c>
      <c r="G3758" s="1216"/>
      <c r="H3758" s="467" t="s">
        <v>70</v>
      </c>
      <c r="I3758" s="1025"/>
      <c r="J3758" s="1026"/>
      <c r="K3758" s="1026"/>
      <c r="L3758" s="1026"/>
      <c r="M3758" s="1026"/>
      <c r="N3758" s="1026"/>
      <c r="O3758" s="1027"/>
    </row>
    <row r="3759" spans="1:15" ht="121.5" customHeight="1" thickTop="1">
      <c r="A3759" s="437" t="s">
        <v>191</v>
      </c>
    </row>
    <row r="3760" spans="1:15" ht="24.75" customHeight="1" thickBot="1">
      <c r="A3760" s="471">
        <f>A3720+1</f>
        <v>95</v>
      </c>
      <c r="B3760" s="1137" t="s">
        <v>56</v>
      </c>
      <c r="C3760" s="1137"/>
      <c r="D3760" s="1137"/>
      <c r="E3760" s="1137"/>
      <c r="F3760" s="1137"/>
      <c r="G3760" s="1137"/>
      <c r="H3760" s="1137"/>
      <c r="I3760" s="1137"/>
      <c r="J3760" s="1137"/>
      <c r="K3760" s="1137"/>
      <c r="L3760" s="1137"/>
      <c r="M3760" s="1137"/>
      <c r="N3760" s="1137"/>
      <c r="O3760" s="1137"/>
    </row>
    <row r="3761" spans="1:16" s="430" customFormat="1" ht="66" customHeight="1" thickTop="1">
      <c r="A3761" s="1138"/>
      <c r="B3761" s="1139"/>
      <c r="C3761" s="1140"/>
      <c r="D3761" s="1225" t="str">
        <f>Master!$E$8</f>
        <v>Govt. Sr. Secondary School Raimalwada</v>
      </c>
      <c r="E3761" s="1226"/>
      <c r="F3761" s="1226"/>
      <c r="G3761" s="1226"/>
      <c r="H3761" s="1226"/>
      <c r="I3761" s="1226"/>
      <c r="J3761" s="1226"/>
      <c r="K3761" s="1226"/>
      <c r="L3761" s="1226"/>
      <c r="M3761" s="1226"/>
      <c r="N3761" s="1226"/>
      <c r="O3761" s="1227"/>
    </row>
    <row r="3762" spans="1:16" ht="26.25" customHeight="1" thickBot="1">
      <c r="A3762" s="1138"/>
      <c r="B3762" s="1141"/>
      <c r="C3762" s="1142"/>
      <c r="D3762" s="1146" t="str">
        <f>Master!$E$11</f>
        <v>P.S.-Bapini (Jodhpur)</v>
      </c>
      <c r="E3762" s="1147"/>
      <c r="F3762" s="1147"/>
      <c r="G3762" s="1147"/>
      <c r="H3762" s="1147"/>
      <c r="I3762" s="1147"/>
      <c r="J3762" s="1147"/>
      <c r="K3762" s="1147"/>
      <c r="L3762" s="1147"/>
      <c r="M3762" s="1147"/>
      <c r="N3762" s="1147"/>
      <c r="O3762" s="1148"/>
    </row>
    <row r="3763" spans="1:16" ht="21.75" customHeight="1">
      <c r="A3763" s="1138"/>
      <c r="B3763" s="262"/>
      <c r="C3763" s="1149" t="s">
        <v>183</v>
      </c>
      <c r="D3763" s="1150"/>
      <c r="E3763" s="1150"/>
      <c r="F3763" s="1150"/>
      <c r="G3763" s="1151"/>
      <c r="H3763" s="1158" t="s">
        <v>156</v>
      </c>
      <c r="I3763" s="1158"/>
      <c r="J3763" s="1161">
        <f>VLOOKUP($A3760,'Class-9'!$B$9:$K$108,6)</f>
        <v>0</v>
      </c>
      <c r="K3763" s="1162"/>
      <c r="L3763" s="1167" t="s">
        <v>76</v>
      </c>
      <c r="M3763" s="1168"/>
      <c r="N3763" s="1169" t="str">
        <f>Master!$E$14</f>
        <v>08151106901</v>
      </c>
      <c r="O3763" s="1170"/>
    </row>
    <row r="3764" spans="1:16" ht="21.75" customHeight="1">
      <c r="A3764" s="1138"/>
      <c r="B3764" s="37"/>
      <c r="C3764" s="1152"/>
      <c r="D3764" s="1153"/>
      <c r="E3764" s="1153"/>
      <c r="F3764" s="1153"/>
      <c r="G3764" s="1154"/>
      <c r="H3764" s="1159"/>
      <c r="I3764" s="1159"/>
      <c r="J3764" s="1163"/>
      <c r="K3764" s="1164"/>
      <c r="L3764" s="1171" t="s">
        <v>72</v>
      </c>
      <c r="M3764" s="1172"/>
      <c r="N3764" s="1172"/>
      <c r="O3764" s="1173"/>
      <c r="P3764" s="104" t="s">
        <v>191</v>
      </c>
    </row>
    <row r="3765" spans="1:16" ht="21.75" customHeight="1" thickBot="1">
      <c r="A3765" s="1138"/>
      <c r="B3765" s="37"/>
      <c r="C3765" s="1155"/>
      <c r="D3765" s="1156"/>
      <c r="E3765" s="1156"/>
      <c r="F3765" s="1156"/>
      <c r="G3765" s="1157"/>
      <c r="H3765" s="1160"/>
      <c r="I3765" s="1160"/>
      <c r="J3765" s="1165"/>
      <c r="K3765" s="1166"/>
      <c r="L3765" s="1174" t="s">
        <v>57</v>
      </c>
      <c r="M3765" s="1175"/>
      <c r="N3765" s="1176" t="str">
        <f>Master!$E$6</f>
        <v>2021-22</v>
      </c>
      <c r="O3765" s="1177"/>
    </row>
    <row r="3766" spans="1:16" ht="33.75" customHeight="1">
      <c r="A3766" s="1138"/>
      <c r="B3766" s="417" t="s">
        <v>200</v>
      </c>
      <c r="C3766" s="1228" t="s">
        <v>22</v>
      </c>
      <c r="D3766" s="1229"/>
      <c r="E3766" s="1229"/>
      <c r="F3766" s="1230"/>
      <c r="G3766" s="438" t="s">
        <v>181</v>
      </c>
      <c r="H3766" s="1231">
        <f>VLOOKUP($A3760,'Class-9'!$B$9:$FL$108,4,0)</f>
        <v>0</v>
      </c>
      <c r="I3766" s="1231"/>
      <c r="J3766" s="1231"/>
      <c r="K3766" s="1231"/>
      <c r="L3766" s="1231"/>
      <c r="M3766" s="1231"/>
      <c r="N3766" s="1231"/>
      <c r="O3766" s="1232"/>
    </row>
    <row r="3767" spans="1:16" ht="33.75" customHeight="1">
      <c r="A3767" s="1138"/>
      <c r="B3767" s="417" t="s">
        <v>200</v>
      </c>
      <c r="C3767" s="1233" t="s">
        <v>24</v>
      </c>
      <c r="D3767" s="1234"/>
      <c r="E3767" s="1234"/>
      <c r="F3767" s="1235"/>
      <c r="G3767" s="439" t="s">
        <v>181</v>
      </c>
      <c r="H3767" s="1236">
        <f>VLOOKUP($A3760,'Class-9'!$B$9:$FL$108,7,0)</f>
        <v>0</v>
      </c>
      <c r="I3767" s="1236"/>
      <c r="J3767" s="1236"/>
      <c r="K3767" s="1236"/>
      <c r="L3767" s="1236"/>
      <c r="M3767" s="1236"/>
      <c r="N3767" s="1236"/>
      <c r="O3767" s="1237"/>
    </row>
    <row r="3768" spans="1:16" ht="33.75" customHeight="1">
      <c r="A3768" s="1138"/>
      <c r="B3768" s="417" t="s">
        <v>200</v>
      </c>
      <c r="C3768" s="1233" t="s">
        <v>25</v>
      </c>
      <c r="D3768" s="1234"/>
      <c r="E3768" s="1234"/>
      <c r="F3768" s="1235"/>
      <c r="G3768" s="439" t="s">
        <v>181</v>
      </c>
      <c r="H3768" s="1236">
        <f>VLOOKUP($A3760,'Class-9'!$B$9:$FL$108,8,0)</f>
        <v>0</v>
      </c>
      <c r="I3768" s="1236"/>
      <c r="J3768" s="1236"/>
      <c r="K3768" s="1236"/>
      <c r="L3768" s="1236"/>
      <c r="M3768" s="1236"/>
      <c r="N3768" s="1236"/>
      <c r="O3768" s="1237"/>
    </row>
    <row r="3769" spans="1:16" ht="33.75" customHeight="1">
      <c r="A3769" s="1138"/>
      <c r="B3769" s="417" t="s">
        <v>200</v>
      </c>
      <c r="C3769" s="1233" t="s">
        <v>58</v>
      </c>
      <c r="D3769" s="1234"/>
      <c r="E3769" s="1234"/>
      <c r="F3769" s="1235"/>
      <c r="G3769" s="439" t="s">
        <v>181</v>
      </c>
      <c r="H3769" s="1236">
        <f>VLOOKUP($A3760,'Class-9'!$B$9:$FL$108,9,0)</f>
        <v>0</v>
      </c>
      <c r="I3769" s="1236"/>
      <c r="J3769" s="1236"/>
      <c r="K3769" s="1236"/>
      <c r="L3769" s="1236"/>
      <c r="M3769" s="1236"/>
      <c r="N3769" s="1236"/>
      <c r="O3769" s="1237"/>
    </row>
    <row r="3770" spans="1:16" ht="33.75" customHeight="1">
      <c r="A3770" s="1138"/>
      <c r="B3770" s="417" t="s">
        <v>200</v>
      </c>
      <c r="C3770" s="1233" t="s">
        <v>59</v>
      </c>
      <c r="D3770" s="1234"/>
      <c r="E3770" s="1234"/>
      <c r="F3770" s="1235"/>
      <c r="G3770" s="439" t="s">
        <v>181</v>
      </c>
      <c r="H3770" s="1238" t="str">
        <f>CONCATENATE('Class-9'!$G$4,'Class-9'!$J$4)</f>
        <v>9(A)</v>
      </c>
      <c r="I3770" s="1236"/>
      <c r="J3770" s="1236"/>
      <c r="K3770" s="1236"/>
      <c r="L3770" s="1236"/>
      <c r="M3770" s="1236"/>
      <c r="N3770" s="1236"/>
      <c r="O3770" s="1237"/>
    </row>
    <row r="3771" spans="1:16" ht="33.75" customHeight="1" thickBot="1">
      <c r="A3771" s="1138"/>
      <c r="B3771" s="417" t="s">
        <v>200</v>
      </c>
      <c r="C3771" s="1239" t="s">
        <v>27</v>
      </c>
      <c r="D3771" s="1240"/>
      <c r="E3771" s="1240"/>
      <c r="F3771" s="1241"/>
      <c r="G3771" s="440" t="s">
        <v>181</v>
      </c>
      <c r="H3771" s="1242">
        <f>VLOOKUP($A3760,'Class-9'!$B$9:$FL$108,10,0)</f>
        <v>0</v>
      </c>
      <c r="I3771" s="1242"/>
      <c r="J3771" s="1242"/>
      <c r="K3771" s="1242"/>
      <c r="L3771" s="1242"/>
      <c r="M3771" s="1242"/>
      <c r="N3771" s="1242"/>
      <c r="O3771" s="1243"/>
    </row>
    <row r="3772" spans="1:16" ht="33.75" customHeight="1">
      <c r="A3772" s="1138"/>
      <c r="B3772" s="417" t="s">
        <v>200</v>
      </c>
      <c r="C3772" s="1244" t="s">
        <v>60</v>
      </c>
      <c r="D3772" s="1245"/>
      <c r="E3772" s="1248" t="s">
        <v>81</v>
      </c>
      <c r="F3772" s="1248" t="s">
        <v>82</v>
      </c>
      <c r="G3772" s="1250" t="s">
        <v>32</v>
      </c>
      <c r="H3772" s="1252" t="s">
        <v>61</v>
      </c>
      <c r="I3772" s="1252"/>
      <c r="J3772" s="1253"/>
      <c r="K3772" s="1254" t="s">
        <v>97</v>
      </c>
      <c r="L3772" s="1255"/>
      <c r="M3772" s="1256"/>
      <c r="N3772" s="1248" t="s">
        <v>88</v>
      </c>
      <c r="O3772" s="1218" t="s">
        <v>118</v>
      </c>
    </row>
    <row r="3773" spans="1:16" ht="33.75" customHeight="1">
      <c r="A3773" s="1138"/>
      <c r="B3773" s="417" t="s">
        <v>200</v>
      </c>
      <c r="C3773" s="1246"/>
      <c r="D3773" s="1247"/>
      <c r="E3773" s="1249"/>
      <c r="F3773" s="1249"/>
      <c r="G3773" s="1251"/>
      <c r="H3773" s="468" t="s">
        <v>31</v>
      </c>
      <c r="I3773" s="470" t="s">
        <v>194</v>
      </c>
      <c r="J3773" s="469" t="s">
        <v>32</v>
      </c>
      <c r="K3773" s="468" t="s">
        <v>31</v>
      </c>
      <c r="L3773" s="470" t="s">
        <v>194</v>
      </c>
      <c r="M3773" s="469" t="s">
        <v>32</v>
      </c>
      <c r="N3773" s="1249"/>
      <c r="O3773" s="1219"/>
    </row>
    <row r="3774" spans="1:16" ht="48" customHeight="1" thickBot="1">
      <c r="A3774" s="1138"/>
      <c r="B3774" s="417" t="s">
        <v>200</v>
      </c>
      <c r="C3774" s="1102" t="s">
        <v>62</v>
      </c>
      <c r="D3774" s="1103"/>
      <c r="E3774" s="441">
        <f>'Class-9'!$L$7</f>
        <v>10</v>
      </c>
      <c r="F3774" s="441">
        <f>'Class-9'!$M$7</f>
        <v>10</v>
      </c>
      <c r="G3774" s="442">
        <f>SUM(E3774:F3774)</f>
        <v>20</v>
      </c>
      <c r="H3774" s="441">
        <f>'Class-9'!$O$7</f>
        <v>24</v>
      </c>
      <c r="I3774" s="441">
        <f>'Class-9'!$P$7</f>
        <v>6</v>
      </c>
      <c r="J3774" s="442">
        <f>SUM(H3774:I3774)</f>
        <v>30</v>
      </c>
      <c r="K3774" s="441">
        <f>'Class-9'!$R$7</f>
        <v>40</v>
      </c>
      <c r="L3774" s="441">
        <f>'Class-9'!$S$7</f>
        <v>10</v>
      </c>
      <c r="M3774" s="442">
        <f>SUM(K3774:L3774)</f>
        <v>50</v>
      </c>
      <c r="N3774" s="441">
        <f>SUM(G3774,J3774,M3774)</f>
        <v>100</v>
      </c>
      <c r="O3774" s="1220"/>
    </row>
    <row r="3775" spans="1:16" ht="48" customHeight="1">
      <c r="A3775" s="1138"/>
      <c r="B3775" s="417" t="s">
        <v>200</v>
      </c>
      <c r="C3775" s="1104" t="str">
        <f>'Class-9'!$L$3</f>
        <v>HINDI</v>
      </c>
      <c r="D3775" s="1105"/>
      <c r="E3775" s="443">
        <f>IF($J3763="TC",0,IF($J3763="Nso",0,VLOOKUP($A3760,'Class-9'!$B$9:$FL$108,11,0)))</f>
        <v>0</v>
      </c>
      <c r="F3775" s="443">
        <f>IF($J3763="TC",0,IF($J3763="Nso",0,VLOOKUP($A3760,'Class-9'!$B$9:$FL$108,12,0)))</f>
        <v>0</v>
      </c>
      <c r="G3775" s="444">
        <f t="shared" ref="G3775:G3782" si="376">SUM(E3775:F3775)</f>
        <v>0</v>
      </c>
      <c r="H3775" s="443">
        <f>IF($J3763="TC",0,IF($J3763="Nso",0,VLOOKUP($A3760,'Class-9'!$B$9:$FL$108,14,0)))</f>
        <v>0</v>
      </c>
      <c r="I3775" s="443">
        <f>IF($J3763="TC",0,IF($J3763="Nso",0,VLOOKUP($A3760,'Class-9'!$B$9:$FL$108,15,0)))</f>
        <v>0</v>
      </c>
      <c r="J3775" s="444">
        <f t="shared" ref="J3775:J3782" si="377">SUM(H3775:I3775)</f>
        <v>0</v>
      </c>
      <c r="K3775" s="443">
        <f>IF($J3763="TC",0,IF($J3763="Nso",0,VLOOKUP($A3760,'Class-9'!$B$9:$FL$108,17,0)))</f>
        <v>0</v>
      </c>
      <c r="L3775" s="443">
        <f>IF($J3763="Nso",0,VLOOKUP($A3760,'Class-9'!$B$9:$FL$108,18,0))</f>
        <v>0</v>
      </c>
      <c r="M3775" s="444">
        <f t="shared" ref="M3775:M3782" si="378">SUM(K3775:L3775)</f>
        <v>0</v>
      </c>
      <c r="N3775" s="443">
        <f t="shared" ref="N3775:N3782" si="379">SUM(G3775,J3775,M3775)</f>
        <v>0</v>
      </c>
      <c r="O3775" s="457" t="str">
        <f>IF($J3763="TC",0,IF($J3763="Nso",0,VLOOKUP($A3760,'Class-9'!$B$9:$FL$108,24,0)))</f>
        <v/>
      </c>
    </row>
    <row r="3776" spans="1:16" ht="48" customHeight="1" thickBot="1">
      <c r="A3776" s="1138"/>
      <c r="B3776" s="417" t="s">
        <v>200</v>
      </c>
      <c r="C3776" s="1106" t="str">
        <f>'Class-9'!$Z$3</f>
        <v>ENGLISH</v>
      </c>
      <c r="D3776" s="1107"/>
      <c r="E3776" s="445">
        <f>IF($J3763="TC",0,IF($J3763="Nso",0,VLOOKUP($A3760,'Class-9'!$B$9:$FL$108,25,0)))</f>
        <v>0</v>
      </c>
      <c r="F3776" s="445">
        <f>IF($J3763="TC",0,IF($J3763="Nso",0,VLOOKUP($A3760,'Class-9'!$B$9:$FL$108,26,0)))</f>
        <v>0</v>
      </c>
      <c r="G3776" s="446">
        <f t="shared" si="376"/>
        <v>0</v>
      </c>
      <c r="H3776" s="447">
        <f>IF($J3763="TC",0,IF($J3763="Nso",0,VLOOKUP($A3760,'Class-9'!$B$9:$FL$108,28,0)))</f>
        <v>0</v>
      </c>
      <c r="I3776" s="445">
        <f>IF($J3763="TC",0,IF($J3763="Nso",0,VLOOKUP($A3760,'Class-9'!$B$9:$FL$108,29,0)))</f>
        <v>0</v>
      </c>
      <c r="J3776" s="446">
        <f t="shared" si="377"/>
        <v>0</v>
      </c>
      <c r="K3776" s="445">
        <f>IF($J3763="TC",0,IF($J3763="Nso",0,VLOOKUP($A3760,'Class-9'!$B$9:$FL$108,31,0)))</f>
        <v>0</v>
      </c>
      <c r="L3776" s="445">
        <f>IF($J3763="Nso",0,VLOOKUP($A3760,'Class-9'!$B$9:$FL$108,32,0))</f>
        <v>0</v>
      </c>
      <c r="M3776" s="446">
        <f t="shared" si="378"/>
        <v>0</v>
      </c>
      <c r="N3776" s="445">
        <f t="shared" si="379"/>
        <v>0</v>
      </c>
      <c r="O3776" s="458" t="str">
        <f>IF($J3763="TC",0,IF($J3763="Nso",0,VLOOKUP($A3760,'Class-9'!$B$9:$FL$108,38,0)))</f>
        <v/>
      </c>
    </row>
    <row r="3777" spans="1:15" ht="48" customHeight="1" thickBot="1">
      <c r="A3777" s="1138"/>
      <c r="B3777" s="417" t="s">
        <v>200</v>
      </c>
      <c r="C3777" s="1108" t="s">
        <v>62</v>
      </c>
      <c r="D3777" s="1109"/>
      <c r="E3777" s="448">
        <f>'Class-9'!$AN$7</f>
        <v>20</v>
      </c>
      <c r="F3777" s="448">
        <f>'Class-9'!$AO$7</f>
        <v>20</v>
      </c>
      <c r="G3777" s="449">
        <f t="shared" si="376"/>
        <v>40</v>
      </c>
      <c r="H3777" s="448">
        <f>'Class-9'!$AQ$7</f>
        <v>48</v>
      </c>
      <c r="I3777" s="448">
        <f>'Class-9'!$AR$7</f>
        <v>12</v>
      </c>
      <c r="J3777" s="449">
        <f t="shared" si="377"/>
        <v>60</v>
      </c>
      <c r="K3777" s="448">
        <f>'Class-9'!$AT$7</f>
        <v>80</v>
      </c>
      <c r="L3777" s="448">
        <f>'Class-9'!$AU$7</f>
        <v>20</v>
      </c>
      <c r="M3777" s="449">
        <f t="shared" si="378"/>
        <v>100</v>
      </c>
      <c r="N3777" s="448">
        <f t="shared" si="379"/>
        <v>200</v>
      </c>
      <c r="O3777" s="427" t="s">
        <v>201</v>
      </c>
    </row>
    <row r="3778" spans="1:15" ht="48" customHeight="1">
      <c r="A3778" s="1138"/>
      <c r="B3778" s="417" t="s">
        <v>200</v>
      </c>
      <c r="C3778" s="1110" t="str">
        <f>'Class-9'!$AN$3</f>
        <v>SANSKRIT-I</v>
      </c>
      <c r="D3778" s="1111"/>
      <c r="E3778" s="443">
        <f>IF($J3763="TC",0,IF($J3763="Nso",0,VLOOKUP($A3760,'Class-9'!$B$9:$FL$108,39,0)))</f>
        <v>0</v>
      </c>
      <c r="F3778" s="443">
        <f>IF($J3763="TC",0,IF($J3763="TC",0,IF($J3763="Nso",0,VLOOKUP($A3760,'Class-9'!$B$9:$FL$108,40,0))))</f>
        <v>0</v>
      </c>
      <c r="G3778" s="450">
        <f t="shared" si="376"/>
        <v>0</v>
      </c>
      <c r="H3778" s="451">
        <f>IF($J3763="TC",0,IF($J3763="Nso",0,VLOOKUP($A3760,'Class-9'!$B$9:$FL$108,42,0)))</f>
        <v>0</v>
      </c>
      <c r="I3778" s="443">
        <f>IF($J3763="TC",0,IF($J3763="Nso",0,VLOOKUP($A3760,'Class-9'!$B$9:$FL$108,43,0)))</f>
        <v>0</v>
      </c>
      <c r="J3778" s="450">
        <f t="shared" si="377"/>
        <v>0</v>
      </c>
      <c r="K3778" s="443">
        <f>IF($J3763="TC",0,IF($J3763="Nso",0,VLOOKUP($A3760,'Class-9'!$B$9:$FL$108,45,0)))</f>
        <v>0</v>
      </c>
      <c r="L3778" s="443">
        <f>IF($J3763="Nso",0,VLOOKUP($A3760,'Class-9'!$B$9:$FL$108,46,0))</f>
        <v>0</v>
      </c>
      <c r="M3778" s="450">
        <f t="shared" si="378"/>
        <v>0</v>
      </c>
      <c r="N3778" s="443">
        <f t="shared" si="379"/>
        <v>0</v>
      </c>
      <c r="O3778" s="457" t="str">
        <f>IF($J3763="TC",0,IF($J3763="Nso",0,VLOOKUP($A3760,'Class-9'!$B$9:$FL$108,52,0)))</f>
        <v/>
      </c>
    </row>
    <row r="3779" spans="1:15" ht="48" customHeight="1">
      <c r="A3779" s="1138"/>
      <c r="B3779" s="417" t="s">
        <v>200</v>
      </c>
      <c r="C3779" s="1112" t="str">
        <f>'Class-9'!$BB$3</f>
        <v>SANSKRIT-II</v>
      </c>
      <c r="D3779" s="1113"/>
      <c r="E3779" s="443">
        <f>IF($J3763="TC",0,IF($J3763="Nso",0,VLOOKUP($A3760,'Class-9'!$B$9:$FL$108,53,0)))</f>
        <v>0</v>
      </c>
      <c r="F3779" s="443">
        <f>IF($J3763="TC",0,IF($J3763="Nso",0,VLOOKUP($A3760,'Class-9'!$B$9:$FL$108,54,0)))</f>
        <v>0</v>
      </c>
      <c r="G3779" s="452">
        <f t="shared" si="376"/>
        <v>0</v>
      </c>
      <c r="H3779" s="453">
        <f>IF($J3763="TC",0,IF($J3763="Nso",0,VLOOKUP($A3760,'Class-9'!$B$9:$FL$108,56,0)))</f>
        <v>0</v>
      </c>
      <c r="I3779" s="443">
        <f>IF($J3763="TC",0,IF($J3763="Nso",0,VLOOKUP($A3760,'Class-9'!$B$9:$FL$108,57,0)))</f>
        <v>0</v>
      </c>
      <c r="J3779" s="452">
        <f t="shared" si="377"/>
        <v>0</v>
      </c>
      <c r="K3779" s="443">
        <f>IF($J3763="TC",0,IF($J3763="Nso",0,VLOOKUP($A3760,'Class-9'!$B$9:$FL$108,59,0)))</f>
        <v>0</v>
      </c>
      <c r="L3779" s="443">
        <f>IF($J3763="Nso",0,VLOOKUP($A3760,'Class-9'!$B$9:$FL$108,60,0))</f>
        <v>0</v>
      </c>
      <c r="M3779" s="452">
        <f t="shared" si="378"/>
        <v>0</v>
      </c>
      <c r="N3779" s="443">
        <f t="shared" si="379"/>
        <v>0</v>
      </c>
      <c r="O3779" s="457" t="str">
        <f>IF($J3763="TC",0,IF($J3763="Nso",0,VLOOKUP($A3760,'Class-9'!$B$9:$FL$108,66,0)))</f>
        <v/>
      </c>
    </row>
    <row r="3780" spans="1:15" ht="48" customHeight="1">
      <c r="A3780" s="1138"/>
      <c r="B3780" s="417" t="s">
        <v>200</v>
      </c>
      <c r="C3780" s="1112" t="str">
        <f>'Class-9'!$BP$3</f>
        <v>MATHEMATICS</v>
      </c>
      <c r="D3780" s="1113"/>
      <c r="E3780" s="443">
        <f>IF($J3763="TC",0,IF($J3763="Nso",0,VLOOKUP($A3760,'Class-9'!$B$9:$FL$108,67,0)))</f>
        <v>0</v>
      </c>
      <c r="F3780" s="443">
        <f>IF($J3763="TC",0,IF($J3763="Nso",0,VLOOKUP($A3760,'Class-9'!$B$9:$FL$108,68,0)))</f>
        <v>0</v>
      </c>
      <c r="G3780" s="452">
        <f t="shared" si="376"/>
        <v>0</v>
      </c>
      <c r="H3780" s="453">
        <f>IF($J3763="TC",0,IF($J3763="Nso",0,VLOOKUP($A3760,'Class-9'!$B$9:$FL$108,70,0)))</f>
        <v>0</v>
      </c>
      <c r="I3780" s="443">
        <f>IF($J3763="TC",0,IF($J3763="Nso",0,VLOOKUP($A3760,'Class-9'!$B$9:$FL$108,71,0)))</f>
        <v>0</v>
      </c>
      <c r="J3780" s="452">
        <f t="shared" si="377"/>
        <v>0</v>
      </c>
      <c r="K3780" s="443">
        <f>IF($J3763="TC",0,IF($J3763="Nso",0,VLOOKUP($A3760,'Class-9'!$B$9:$FL$108,73,0)))</f>
        <v>0</v>
      </c>
      <c r="L3780" s="443">
        <f>IF($J3763="Nso",0,VLOOKUP($A3760,'Class-9'!$B$9:$FL$108,74,0))</f>
        <v>0</v>
      </c>
      <c r="M3780" s="452">
        <f t="shared" si="378"/>
        <v>0</v>
      </c>
      <c r="N3780" s="443">
        <f t="shared" si="379"/>
        <v>0</v>
      </c>
      <c r="O3780" s="457" t="str">
        <f>IF($J3763="TC",0,IF($J3763="Nso",0,VLOOKUP($A3760,'Class-9'!$B$9:$FL$108,80,0)))</f>
        <v/>
      </c>
    </row>
    <row r="3781" spans="1:15" ht="48" customHeight="1">
      <c r="A3781" s="1138"/>
      <c r="B3781" s="417" t="s">
        <v>200</v>
      </c>
      <c r="C3781" s="1114" t="str">
        <f>'Class-9'!$CD$3</f>
        <v>SCIENCE</v>
      </c>
      <c r="D3781" s="1115"/>
      <c r="E3781" s="454">
        <f>IF($J3763="TC",0,IF($J3763="Nso",0,VLOOKUP($A3760,'Class-9'!$B$9:$FL$108,81,0)))</f>
        <v>0</v>
      </c>
      <c r="F3781" s="454">
        <f>IF($J3763="TC",0,IF($J3763="Nso",0,VLOOKUP($A3760,'Class-9'!$B$9:$FL$108,82,0)))</f>
        <v>0</v>
      </c>
      <c r="G3781" s="455">
        <f t="shared" si="376"/>
        <v>0</v>
      </c>
      <c r="H3781" s="456">
        <f>IF($J3763="TC",0,IF($J3763="Nso",0,VLOOKUP($A3760,'Class-9'!$B$9:$FL$108,84,0)))</f>
        <v>0</v>
      </c>
      <c r="I3781" s="454">
        <f>IF($J3763="TC",0,IF($J3763="Nso",0,VLOOKUP($A3760,'Class-9'!$B$9:$FL$108,85,0)))</f>
        <v>0</v>
      </c>
      <c r="J3781" s="455">
        <f t="shared" si="377"/>
        <v>0</v>
      </c>
      <c r="K3781" s="454">
        <f>IF($J3763="TC",0,IF($J3763="Nso",0,VLOOKUP($A3760,'Class-9'!$B$9:$FL$108,87,0)))</f>
        <v>0</v>
      </c>
      <c r="L3781" s="454">
        <f>IF($J3763="Nso",0,VLOOKUP($A3760,'Class-9'!$B$9:$FL$108,88,0))</f>
        <v>0</v>
      </c>
      <c r="M3781" s="455">
        <f t="shared" si="378"/>
        <v>0</v>
      </c>
      <c r="N3781" s="454">
        <f t="shared" si="379"/>
        <v>0</v>
      </c>
      <c r="O3781" s="459" t="str">
        <f>IF($J3763="TC",0,IF($J3763="Nso",0,VLOOKUP($A3760,'Class-9'!$B$9:$FL$108,94,0)))</f>
        <v/>
      </c>
    </row>
    <row r="3782" spans="1:15" ht="48" customHeight="1" thickBot="1">
      <c r="A3782" s="1138"/>
      <c r="B3782" s="417" t="s">
        <v>200</v>
      </c>
      <c r="C3782" s="1114" t="str">
        <f>'Class-9'!$CR$3</f>
        <v>SOCIAL SCIENCE</v>
      </c>
      <c r="D3782" s="1115"/>
      <c r="E3782" s="454">
        <f>IF($J3764="TC",0,IF($J3763="Nso",0,VLOOKUP($A3760,'Class-9'!$B$9:$FL$108,95,0)))</f>
        <v>0</v>
      </c>
      <c r="F3782" s="454">
        <f>IF($J3764="TC",0,IF($J3763="Nso",0,VLOOKUP($A3760,'Class-9'!$B$9:$FL$108,96,0)))</f>
        <v>0</v>
      </c>
      <c r="G3782" s="455">
        <f t="shared" si="376"/>
        <v>0</v>
      </c>
      <c r="H3782" s="456">
        <f>IF($J3764="TC",0,IF($J3763="Nso",0,VLOOKUP($A3760,'Class-9'!$B$9:$FL$108,98,0)))</f>
        <v>0</v>
      </c>
      <c r="I3782" s="454">
        <f>IF($J3764="TC",0,IF($J3763="Nso",0,VLOOKUP($A3760,'Class-9'!$B$9:$FL$108,99,0)))</f>
        <v>0</v>
      </c>
      <c r="J3782" s="455">
        <f t="shared" si="377"/>
        <v>0</v>
      </c>
      <c r="K3782" s="454">
        <f>IF($J3764="TC",0,IF($J3763="Nso",0,VLOOKUP($A3760,'Class-9'!$B$9:$FL$108,101,0)))</f>
        <v>0</v>
      </c>
      <c r="L3782" s="454">
        <f>IF($J3764="Nso",0,VLOOKUP($A3760,'Class-9'!$B$9:$FL$108,102,0))</f>
        <v>0</v>
      </c>
      <c r="M3782" s="455">
        <f t="shared" si="378"/>
        <v>0</v>
      </c>
      <c r="N3782" s="454">
        <f t="shared" si="379"/>
        <v>0</v>
      </c>
      <c r="O3782" s="459" t="str">
        <f>IF($J3764="TC",0,IF($J3763="Nso",0,VLOOKUP($A3760,'Class-9'!$B$9:$FL$108,108,0)))</f>
        <v/>
      </c>
    </row>
    <row r="3783" spans="1:15" ht="33.75" customHeight="1">
      <c r="A3783" s="1138"/>
      <c r="B3783" s="417" t="s">
        <v>200</v>
      </c>
      <c r="C3783" s="1116" t="s">
        <v>89</v>
      </c>
      <c r="D3783" s="1117"/>
      <c r="E3783" s="1118"/>
      <c r="F3783" s="1122" t="s">
        <v>90</v>
      </c>
      <c r="G3783" s="1123"/>
      <c r="H3783" s="1124" t="s">
        <v>91</v>
      </c>
      <c r="I3783" s="1125"/>
      <c r="J3783" s="1126" t="s">
        <v>47</v>
      </c>
      <c r="K3783" s="1127"/>
      <c r="L3783" s="415" t="s">
        <v>111</v>
      </c>
      <c r="M3783" s="1221" t="s">
        <v>45</v>
      </c>
      <c r="N3783" s="1222"/>
      <c r="O3783" s="416" t="s">
        <v>49</v>
      </c>
    </row>
    <row r="3784" spans="1:15" ht="33.75" customHeight="1" thickBot="1">
      <c r="A3784" s="1138"/>
      <c r="B3784" s="417" t="s">
        <v>200</v>
      </c>
      <c r="C3784" s="1119"/>
      <c r="D3784" s="1120"/>
      <c r="E3784" s="1121"/>
      <c r="F3784" s="1130">
        <f>IF($J3763="TC",0,IF($J3763="Nso",0,VLOOKUP($A3760,'Class-9'!$B$9:$FL$108,160,0)))</f>
        <v>0</v>
      </c>
      <c r="G3784" s="1131"/>
      <c r="H3784" s="1130">
        <f>IF($J3763="TC",0,IF($J3763="Nso",0,VLOOKUP($A3760,'Class-9'!$B$9:$FL$108,161,0)))</f>
        <v>0</v>
      </c>
      <c r="I3784" s="1131"/>
      <c r="J3784" s="1132">
        <f>IF($J3763="TC",0,IF($J3763="Nso",0,VLOOKUP($A3760,'Class-9'!$B$9:$FL$108,162,0)))</f>
        <v>0</v>
      </c>
      <c r="K3784" s="1133"/>
      <c r="L3784" s="259" t="str">
        <f>IF($J3763="TC",0,IF($J3763="Nso",0,VLOOKUP($A3760,'Class-9'!$B$9:$FL$108,163,0)))</f>
        <v/>
      </c>
      <c r="M3784" s="1223" t="str">
        <f>IF($J3763="TC","TC",IF($J3763="Nso","NSO",VLOOKUP($A3760,'Class-9'!$B$9:$FL$108,164,0)))</f>
        <v/>
      </c>
      <c r="N3784" s="1224"/>
      <c r="O3784" s="462" t="str">
        <f>IF($J3763="Nso",0,VLOOKUP($A3760,'Class-9'!$B$9:$FL$108,166,0))</f>
        <v/>
      </c>
    </row>
    <row r="3785" spans="1:15" ht="33.75" customHeight="1">
      <c r="A3785" s="1138"/>
      <c r="B3785" s="417" t="s">
        <v>200</v>
      </c>
      <c r="C3785" s="1061" t="s">
        <v>64</v>
      </c>
      <c r="D3785" s="1062"/>
      <c r="E3785" s="1062"/>
      <c r="F3785" s="1062"/>
      <c r="G3785" s="1062"/>
      <c r="H3785" s="1063"/>
      <c r="I3785" s="1064" t="s">
        <v>65</v>
      </c>
      <c r="J3785" s="1065"/>
      <c r="K3785" s="1065"/>
      <c r="L3785" s="460">
        <f>VLOOKUP($A3760,'Class-9'!$B$9:$FL$108,157,0)</f>
        <v>0</v>
      </c>
      <c r="M3785" s="1066" t="s">
        <v>121</v>
      </c>
      <c r="N3785" s="1067"/>
      <c r="O3785" s="1068"/>
    </row>
    <row r="3786" spans="1:15" ht="33.75" customHeight="1" thickBot="1">
      <c r="A3786" s="1138"/>
      <c r="B3786" s="417" t="s">
        <v>200</v>
      </c>
      <c r="C3786" s="1069" t="s">
        <v>60</v>
      </c>
      <c r="D3786" s="1070"/>
      <c r="E3786" s="1070"/>
      <c r="F3786" s="1071" t="s">
        <v>192</v>
      </c>
      <c r="G3786" s="1071"/>
      <c r="H3786" s="260" t="s">
        <v>53</v>
      </c>
      <c r="I3786" s="1072" t="s">
        <v>66</v>
      </c>
      <c r="J3786" s="1073"/>
      <c r="K3786" s="1073"/>
      <c r="L3786" s="461">
        <f>VLOOKUP($A3760,'Class-9'!$B$9:$FL$108,158,0)</f>
        <v>0</v>
      </c>
      <c r="M3786" s="1074" t="str">
        <f>IF($J3763="TC",0,IF($J3763="Nso",0,VLOOKUP($A3760,'Class-9'!$B$9:$FL$108,159,0)))</f>
        <v/>
      </c>
      <c r="N3786" s="1075"/>
      <c r="O3786" s="1076"/>
    </row>
    <row r="3787" spans="1:15" ht="33.75" customHeight="1">
      <c r="A3787" s="1138"/>
      <c r="B3787" s="417" t="s">
        <v>200</v>
      </c>
      <c r="C3787" s="1069"/>
      <c r="D3787" s="1070"/>
      <c r="E3787" s="1070"/>
      <c r="F3787" s="1071"/>
      <c r="G3787" s="1071"/>
      <c r="H3787" s="261" t="s">
        <v>119</v>
      </c>
      <c r="I3787" s="1077" t="s">
        <v>67</v>
      </c>
      <c r="J3787" s="1078"/>
      <c r="K3787" s="1078"/>
      <c r="L3787" s="1079">
        <f>IF($J3763="TC","Transferred",IF($J3763="Nso","NameSeparated",VLOOKUP($A3760,'Class-9'!$B$9:$FL$108,167,0)))</f>
        <v>0</v>
      </c>
      <c r="M3787" s="1079"/>
      <c r="N3787" s="1079"/>
      <c r="O3787" s="1080"/>
    </row>
    <row r="3788" spans="1:15" ht="33.75" customHeight="1">
      <c r="A3788" s="1138"/>
      <c r="B3788" s="417" t="s">
        <v>200</v>
      </c>
      <c r="C3788" s="1081" t="str">
        <f>'Class-9'!$DF$3</f>
        <v>Foundation Of Information Tech.</v>
      </c>
      <c r="D3788" s="1082"/>
      <c r="E3788" s="1083"/>
      <c r="F3788" s="1217" t="str">
        <f>IF($J3763="TC",0,IF($J3763="Nso",0,VLOOKUP($A3760,'Class-9'!$B$9:$GP$108,185,0)))</f>
        <v>0/200</v>
      </c>
      <c r="G3788" s="1217"/>
      <c r="H3788" s="463" t="str">
        <f>IF($J3763="TC",0,IF($J3763="Nso",0,VLOOKUP($A3760,'Class-9'!$B$9:$GP$108,120,0)))</f>
        <v/>
      </c>
      <c r="I3788" s="1085" t="s">
        <v>79</v>
      </c>
      <c r="J3788" s="1086"/>
      <c r="K3788" s="1086"/>
      <c r="L3788" s="1087">
        <f>'Class-9'!$T$2</f>
        <v>44676</v>
      </c>
      <c r="M3788" s="1088"/>
      <c r="N3788" s="1088"/>
      <c r="O3788" s="1089"/>
    </row>
    <row r="3789" spans="1:15" ht="33.75" customHeight="1">
      <c r="A3789" s="1138"/>
      <c r="B3789" s="417" t="s">
        <v>200</v>
      </c>
      <c r="C3789" s="1090" t="str">
        <f>'Class-9'!$DR$3</f>
        <v>Health &amp; Phy. Edu.</v>
      </c>
      <c r="D3789" s="1084"/>
      <c r="E3789" s="1084"/>
      <c r="F3789" s="1207" t="str">
        <f>IF($J3763="TC",0,IF($J3763="Nso",0,VLOOKUP($A3760,'Class-9'!$B$9:$GP$108,189,0)))</f>
        <v>0/200</v>
      </c>
      <c r="G3789" s="1208"/>
      <c r="H3789" s="463" t="str">
        <f>IF($J3763="TC",0,IF($J3763="Nso",0,VLOOKUP($A3760,'Class-9'!$B$9:$GP$108,132,0)))</f>
        <v/>
      </c>
      <c r="I3789" s="1091"/>
      <c r="J3789" s="1092"/>
      <c r="K3789" s="1092"/>
      <c r="L3789" s="1092"/>
      <c r="M3789" s="1092"/>
      <c r="N3789" s="1092"/>
      <c r="O3789" s="1093"/>
    </row>
    <row r="3790" spans="1:15" ht="33.75" customHeight="1">
      <c r="A3790" s="1138"/>
      <c r="B3790" s="417" t="s">
        <v>200</v>
      </c>
      <c r="C3790" s="1028" t="str">
        <f>'Class-9'!$ED$3</f>
        <v>S.U.P.W.</v>
      </c>
      <c r="D3790" s="1029"/>
      <c r="E3790" s="1029"/>
      <c r="F3790" s="1207" t="str">
        <f>IF($J3763="TC",0,IF($J3763="Nso",0,VLOOKUP($A3760,'Class-9'!$B$9:$GP$108,193,0)))</f>
        <v>0/100</v>
      </c>
      <c r="G3790" s="1208"/>
      <c r="H3790" s="463" t="str">
        <f>IF($J3763="TC",0,IF($J3763="Nso",0,VLOOKUP($A3760,'Class-9'!$B$9:$GP$108,138,0)))</f>
        <v/>
      </c>
      <c r="I3790" s="1094"/>
      <c r="J3790" s="1095"/>
      <c r="K3790" s="1095"/>
      <c r="L3790" s="1095"/>
      <c r="M3790" s="1095"/>
      <c r="N3790" s="1095"/>
      <c r="O3790" s="1096"/>
    </row>
    <row r="3791" spans="1:15" ht="33.75" customHeight="1">
      <c r="A3791" s="1138"/>
      <c r="B3791" s="417" t="s">
        <v>200</v>
      </c>
      <c r="C3791" s="1028" t="str">
        <f>'Class-9'!$EJ$3</f>
        <v>ART EDUCATION</v>
      </c>
      <c r="D3791" s="1029"/>
      <c r="E3791" s="1029"/>
      <c r="F3791" s="1207" t="str">
        <f>IF($J3762="TC",0,IF($J3762="Nso",0,VLOOKUP($A3760,'Class-9'!$B$9:$GP$108,197,0)))</f>
        <v>0/100</v>
      </c>
      <c r="G3791" s="1208"/>
      <c r="H3791" s="463" t="str">
        <f>IF($J3762="TC",0,IF($J3762="Nso",0,VLOOKUP($A3760,'Class-9'!$B$9:$GP$108,144,0)))</f>
        <v/>
      </c>
      <c r="I3791" s="1032" t="s">
        <v>92</v>
      </c>
      <c r="J3791" s="1033"/>
      <c r="K3791" s="1033"/>
      <c r="L3791" s="1033"/>
      <c r="M3791" s="1033"/>
      <c r="N3791" s="1033"/>
      <c r="O3791" s="1034"/>
    </row>
    <row r="3792" spans="1:15" ht="33.75" customHeight="1" thickBot="1">
      <c r="A3792" s="1138"/>
      <c r="B3792" s="417" t="s">
        <v>200</v>
      </c>
      <c r="C3792" s="1035" t="str">
        <f>'Class-9'!$EP$3</f>
        <v>H &amp; C RAJ</v>
      </c>
      <c r="D3792" s="1036"/>
      <c r="E3792" s="1036"/>
      <c r="F3792" s="1209" t="str">
        <f>IF($J3763="TC",0,IF($J3763="Nso",0,VLOOKUP($A3760,'Class-9'!$B$9:$GU$108,201,0)))</f>
        <v>0/200</v>
      </c>
      <c r="G3792" s="1210"/>
      <c r="H3792" s="464" t="str">
        <f>IF($J3763="TC",0,IF($J3763="Nso",0,VLOOKUP($A3760,'Class-9'!$B$9:$GU$108,156,0)))</f>
        <v/>
      </c>
      <c r="I3792" s="1032" t="s">
        <v>73</v>
      </c>
      <c r="J3792" s="1033"/>
      <c r="K3792" s="1033"/>
      <c r="L3792" s="1033"/>
      <c r="M3792" s="1033"/>
      <c r="N3792" s="1033"/>
      <c r="O3792" s="1034"/>
    </row>
    <row r="3793" spans="1:16" ht="33.75" customHeight="1">
      <c r="A3793" s="1138"/>
      <c r="B3793" s="417" t="s">
        <v>200</v>
      </c>
      <c r="C3793" s="1046" t="s">
        <v>204</v>
      </c>
      <c r="D3793" s="1047"/>
      <c r="E3793" s="1048"/>
      <c r="F3793" s="1211" t="s">
        <v>205</v>
      </c>
      <c r="G3793" s="1212"/>
      <c r="H3793" s="465" t="s">
        <v>34</v>
      </c>
      <c r="I3793" s="1039" t="s">
        <v>74</v>
      </c>
      <c r="J3793" s="1033"/>
      <c r="K3793" s="1033"/>
      <c r="L3793" s="1033"/>
      <c r="M3793" s="1033"/>
      <c r="N3793" s="1033"/>
      <c r="O3793" s="1034"/>
    </row>
    <row r="3794" spans="1:16" ht="33.75" customHeight="1">
      <c r="A3794" s="1138"/>
      <c r="B3794" s="417" t="s">
        <v>200</v>
      </c>
      <c r="C3794" s="1049"/>
      <c r="D3794" s="1050"/>
      <c r="E3794" s="1051"/>
      <c r="F3794" s="1213" t="s">
        <v>206</v>
      </c>
      <c r="G3794" s="1214"/>
      <c r="H3794" s="466" t="s">
        <v>203</v>
      </c>
      <c r="I3794" s="1040" t="s">
        <v>75</v>
      </c>
      <c r="J3794" s="1041"/>
      <c r="K3794" s="1041"/>
      <c r="L3794" s="1041"/>
      <c r="M3794" s="1041"/>
      <c r="N3794" s="1041"/>
      <c r="O3794" s="1042"/>
    </row>
    <row r="3795" spans="1:16" ht="33.75" customHeight="1">
      <c r="A3795" s="1138"/>
      <c r="B3795" s="417" t="s">
        <v>200</v>
      </c>
      <c r="C3795" s="1049"/>
      <c r="D3795" s="1050"/>
      <c r="E3795" s="1051"/>
      <c r="F3795" s="1213" t="s">
        <v>210</v>
      </c>
      <c r="G3795" s="1214"/>
      <c r="H3795" s="466" t="s">
        <v>68</v>
      </c>
      <c r="I3795" s="1043"/>
      <c r="J3795" s="1044"/>
      <c r="K3795" s="1044"/>
      <c r="L3795" s="1044"/>
      <c r="M3795" s="1044"/>
      <c r="N3795" s="1044"/>
      <c r="O3795" s="1045"/>
    </row>
    <row r="3796" spans="1:16" ht="33.75" customHeight="1">
      <c r="A3796" s="1138"/>
      <c r="B3796" s="417" t="s">
        <v>200</v>
      </c>
      <c r="C3796" s="1049"/>
      <c r="D3796" s="1050"/>
      <c r="E3796" s="1051"/>
      <c r="F3796" s="1213" t="s">
        <v>211</v>
      </c>
      <c r="G3796" s="1214"/>
      <c r="H3796" s="466" t="s">
        <v>69</v>
      </c>
      <c r="I3796" s="1043"/>
      <c r="J3796" s="1044"/>
      <c r="K3796" s="1044"/>
      <c r="L3796" s="1044"/>
      <c r="M3796" s="1044"/>
      <c r="N3796" s="1044"/>
      <c r="O3796" s="1045"/>
    </row>
    <row r="3797" spans="1:16" ht="33.75" customHeight="1">
      <c r="A3797" s="1138"/>
      <c r="B3797" s="417" t="s">
        <v>200</v>
      </c>
      <c r="C3797" s="1049"/>
      <c r="D3797" s="1050"/>
      <c r="E3797" s="1051"/>
      <c r="F3797" s="1213" t="s">
        <v>120</v>
      </c>
      <c r="G3797" s="1214"/>
      <c r="H3797" s="466" t="s">
        <v>71</v>
      </c>
      <c r="I3797" s="1022" t="s">
        <v>93</v>
      </c>
      <c r="J3797" s="1023"/>
      <c r="K3797" s="1023"/>
      <c r="L3797" s="1023"/>
      <c r="M3797" s="1023"/>
      <c r="N3797" s="1023"/>
      <c r="O3797" s="1024"/>
    </row>
    <row r="3798" spans="1:16" ht="33.75" customHeight="1" thickBot="1">
      <c r="A3798" s="1138"/>
      <c r="B3798" s="418" t="s">
        <v>200</v>
      </c>
      <c r="C3798" s="1052"/>
      <c r="D3798" s="1053"/>
      <c r="E3798" s="1054"/>
      <c r="F3798" s="1215" t="s">
        <v>208</v>
      </c>
      <c r="G3798" s="1216"/>
      <c r="H3798" s="467" t="s">
        <v>70</v>
      </c>
      <c r="I3798" s="1025"/>
      <c r="J3798" s="1026"/>
      <c r="K3798" s="1026"/>
      <c r="L3798" s="1026"/>
      <c r="M3798" s="1026"/>
      <c r="N3798" s="1026"/>
      <c r="O3798" s="1027"/>
    </row>
    <row r="3799" spans="1:16" ht="121.5" customHeight="1" thickTop="1">
      <c r="A3799" s="437" t="s">
        <v>191</v>
      </c>
    </row>
    <row r="3800" spans="1:16" ht="24.75" customHeight="1" thickBot="1">
      <c r="A3800" s="471">
        <f>A3760+1</f>
        <v>96</v>
      </c>
      <c r="B3800" s="1137" t="s">
        <v>56</v>
      </c>
      <c r="C3800" s="1137"/>
      <c r="D3800" s="1137"/>
      <c r="E3800" s="1137"/>
      <c r="F3800" s="1137"/>
      <c r="G3800" s="1137"/>
      <c r="H3800" s="1137"/>
      <c r="I3800" s="1137"/>
      <c r="J3800" s="1137"/>
      <c r="K3800" s="1137"/>
      <c r="L3800" s="1137"/>
      <c r="M3800" s="1137"/>
      <c r="N3800" s="1137"/>
      <c r="O3800" s="1137"/>
    </row>
    <row r="3801" spans="1:16" s="430" customFormat="1" ht="66" customHeight="1" thickTop="1">
      <c r="A3801" s="1138"/>
      <c r="B3801" s="1139"/>
      <c r="C3801" s="1140"/>
      <c r="D3801" s="1225" t="str">
        <f>Master!$E$8</f>
        <v>Govt. Sr. Secondary School Raimalwada</v>
      </c>
      <c r="E3801" s="1226"/>
      <c r="F3801" s="1226"/>
      <c r="G3801" s="1226"/>
      <c r="H3801" s="1226"/>
      <c r="I3801" s="1226"/>
      <c r="J3801" s="1226"/>
      <c r="K3801" s="1226"/>
      <c r="L3801" s="1226"/>
      <c r="M3801" s="1226"/>
      <c r="N3801" s="1226"/>
      <c r="O3801" s="1227"/>
    </row>
    <row r="3802" spans="1:16" ht="26.25" customHeight="1" thickBot="1">
      <c r="A3802" s="1138"/>
      <c r="B3802" s="1141"/>
      <c r="C3802" s="1142"/>
      <c r="D3802" s="1146" t="str">
        <f>Master!$E$11</f>
        <v>P.S.-Bapini (Jodhpur)</v>
      </c>
      <c r="E3802" s="1147"/>
      <c r="F3802" s="1147"/>
      <c r="G3802" s="1147"/>
      <c r="H3802" s="1147"/>
      <c r="I3802" s="1147"/>
      <c r="J3802" s="1147"/>
      <c r="K3802" s="1147"/>
      <c r="L3802" s="1147"/>
      <c r="M3802" s="1147"/>
      <c r="N3802" s="1147"/>
      <c r="O3802" s="1148"/>
    </row>
    <row r="3803" spans="1:16" ht="21.75" customHeight="1">
      <c r="A3803" s="1138"/>
      <c r="B3803" s="262"/>
      <c r="C3803" s="1149" t="s">
        <v>183</v>
      </c>
      <c r="D3803" s="1150"/>
      <c r="E3803" s="1150"/>
      <c r="F3803" s="1150"/>
      <c r="G3803" s="1151"/>
      <c r="H3803" s="1158" t="s">
        <v>156</v>
      </c>
      <c r="I3803" s="1158"/>
      <c r="J3803" s="1161">
        <f>VLOOKUP($A3800,'Class-9'!$B$9:$K$108,6)</f>
        <v>0</v>
      </c>
      <c r="K3803" s="1162"/>
      <c r="L3803" s="1167" t="s">
        <v>76</v>
      </c>
      <c r="M3803" s="1168"/>
      <c r="N3803" s="1169" t="str">
        <f>Master!$E$14</f>
        <v>08151106901</v>
      </c>
      <c r="O3803" s="1170"/>
    </row>
    <row r="3804" spans="1:16" ht="21.75" customHeight="1">
      <c r="A3804" s="1138"/>
      <c r="B3804" s="37"/>
      <c r="C3804" s="1152"/>
      <c r="D3804" s="1153"/>
      <c r="E3804" s="1153"/>
      <c r="F3804" s="1153"/>
      <c r="G3804" s="1154"/>
      <c r="H3804" s="1159"/>
      <c r="I3804" s="1159"/>
      <c r="J3804" s="1163"/>
      <c r="K3804" s="1164"/>
      <c r="L3804" s="1171" t="s">
        <v>72</v>
      </c>
      <c r="M3804" s="1172"/>
      <c r="N3804" s="1172"/>
      <c r="O3804" s="1173"/>
      <c r="P3804" s="104" t="s">
        <v>191</v>
      </c>
    </row>
    <row r="3805" spans="1:16" ht="21.75" customHeight="1" thickBot="1">
      <c r="A3805" s="1138"/>
      <c r="B3805" s="37"/>
      <c r="C3805" s="1155"/>
      <c r="D3805" s="1156"/>
      <c r="E3805" s="1156"/>
      <c r="F3805" s="1156"/>
      <c r="G3805" s="1157"/>
      <c r="H3805" s="1160"/>
      <c r="I3805" s="1160"/>
      <c r="J3805" s="1165"/>
      <c r="K3805" s="1166"/>
      <c r="L3805" s="1174" t="s">
        <v>57</v>
      </c>
      <c r="M3805" s="1175"/>
      <c r="N3805" s="1176" t="str">
        <f>Master!$E$6</f>
        <v>2021-22</v>
      </c>
      <c r="O3805" s="1177"/>
    </row>
    <row r="3806" spans="1:16" ht="33.75" customHeight="1">
      <c r="A3806" s="1138"/>
      <c r="B3806" s="417" t="s">
        <v>200</v>
      </c>
      <c r="C3806" s="1228" t="s">
        <v>22</v>
      </c>
      <c r="D3806" s="1229"/>
      <c r="E3806" s="1229"/>
      <c r="F3806" s="1230"/>
      <c r="G3806" s="438" t="s">
        <v>181</v>
      </c>
      <c r="H3806" s="1231">
        <f>VLOOKUP($A3800,'Class-9'!$B$9:$FL$108,4,0)</f>
        <v>0</v>
      </c>
      <c r="I3806" s="1231"/>
      <c r="J3806" s="1231"/>
      <c r="K3806" s="1231"/>
      <c r="L3806" s="1231"/>
      <c r="M3806" s="1231"/>
      <c r="N3806" s="1231"/>
      <c r="O3806" s="1232"/>
    </row>
    <row r="3807" spans="1:16" ht="33.75" customHeight="1">
      <c r="A3807" s="1138"/>
      <c r="B3807" s="417" t="s">
        <v>200</v>
      </c>
      <c r="C3807" s="1233" t="s">
        <v>24</v>
      </c>
      <c r="D3807" s="1234"/>
      <c r="E3807" s="1234"/>
      <c r="F3807" s="1235"/>
      <c r="G3807" s="439" t="s">
        <v>181</v>
      </c>
      <c r="H3807" s="1236">
        <f>VLOOKUP($A3800,'Class-9'!$B$9:$FL$108,7,0)</f>
        <v>0</v>
      </c>
      <c r="I3807" s="1236"/>
      <c r="J3807" s="1236"/>
      <c r="K3807" s="1236"/>
      <c r="L3807" s="1236"/>
      <c r="M3807" s="1236"/>
      <c r="N3807" s="1236"/>
      <c r="O3807" s="1237"/>
    </row>
    <row r="3808" spans="1:16" ht="33.75" customHeight="1">
      <c r="A3808" s="1138"/>
      <c r="B3808" s="417" t="s">
        <v>200</v>
      </c>
      <c r="C3808" s="1233" t="s">
        <v>25</v>
      </c>
      <c r="D3808" s="1234"/>
      <c r="E3808" s="1234"/>
      <c r="F3808" s="1235"/>
      <c r="G3808" s="439" t="s">
        <v>181</v>
      </c>
      <c r="H3808" s="1236">
        <f>VLOOKUP($A3800,'Class-9'!$B$9:$FL$108,8,0)</f>
        <v>0</v>
      </c>
      <c r="I3808" s="1236"/>
      <c r="J3808" s="1236"/>
      <c r="K3808" s="1236"/>
      <c r="L3808" s="1236"/>
      <c r="M3808" s="1236"/>
      <c r="N3808" s="1236"/>
      <c r="O3808" s="1237"/>
    </row>
    <row r="3809" spans="1:15" ht="33.75" customHeight="1">
      <c r="A3809" s="1138"/>
      <c r="B3809" s="417" t="s">
        <v>200</v>
      </c>
      <c r="C3809" s="1233" t="s">
        <v>58</v>
      </c>
      <c r="D3809" s="1234"/>
      <c r="E3809" s="1234"/>
      <c r="F3809" s="1235"/>
      <c r="G3809" s="439" t="s">
        <v>181</v>
      </c>
      <c r="H3809" s="1236">
        <f>VLOOKUP($A3800,'Class-9'!$B$9:$FL$108,9,0)</f>
        <v>0</v>
      </c>
      <c r="I3809" s="1236"/>
      <c r="J3809" s="1236"/>
      <c r="K3809" s="1236"/>
      <c r="L3809" s="1236"/>
      <c r="M3809" s="1236"/>
      <c r="N3809" s="1236"/>
      <c r="O3809" s="1237"/>
    </row>
    <row r="3810" spans="1:15" ht="33.75" customHeight="1">
      <c r="A3810" s="1138"/>
      <c r="B3810" s="417" t="s">
        <v>200</v>
      </c>
      <c r="C3810" s="1233" t="s">
        <v>59</v>
      </c>
      <c r="D3810" s="1234"/>
      <c r="E3810" s="1234"/>
      <c r="F3810" s="1235"/>
      <c r="G3810" s="439" t="s">
        <v>181</v>
      </c>
      <c r="H3810" s="1238" t="str">
        <f>CONCATENATE('Class-9'!$G$4,'Class-9'!$J$4)</f>
        <v>9(A)</v>
      </c>
      <c r="I3810" s="1236"/>
      <c r="J3810" s="1236"/>
      <c r="K3810" s="1236"/>
      <c r="L3810" s="1236"/>
      <c r="M3810" s="1236"/>
      <c r="N3810" s="1236"/>
      <c r="O3810" s="1237"/>
    </row>
    <row r="3811" spans="1:15" ht="33.75" customHeight="1" thickBot="1">
      <c r="A3811" s="1138"/>
      <c r="B3811" s="417" t="s">
        <v>200</v>
      </c>
      <c r="C3811" s="1239" t="s">
        <v>27</v>
      </c>
      <c r="D3811" s="1240"/>
      <c r="E3811" s="1240"/>
      <c r="F3811" s="1241"/>
      <c r="G3811" s="440" t="s">
        <v>181</v>
      </c>
      <c r="H3811" s="1242">
        <f>VLOOKUP($A3800,'Class-9'!$B$9:$FL$108,10,0)</f>
        <v>0</v>
      </c>
      <c r="I3811" s="1242"/>
      <c r="J3811" s="1242"/>
      <c r="K3811" s="1242"/>
      <c r="L3811" s="1242"/>
      <c r="M3811" s="1242"/>
      <c r="N3811" s="1242"/>
      <c r="O3811" s="1243"/>
    </row>
    <row r="3812" spans="1:15" ht="33.75" customHeight="1">
      <c r="A3812" s="1138"/>
      <c r="B3812" s="417" t="s">
        <v>200</v>
      </c>
      <c r="C3812" s="1244" t="s">
        <v>60</v>
      </c>
      <c r="D3812" s="1245"/>
      <c r="E3812" s="1248" t="s">
        <v>81</v>
      </c>
      <c r="F3812" s="1248" t="s">
        <v>82</v>
      </c>
      <c r="G3812" s="1250" t="s">
        <v>32</v>
      </c>
      <c r="H3812" s="1252" t="s">
        <v>61</v>
      </c>
      <c r="I3812" s="1252"/>
      <c r="J3812" s="1253"/>
      <c r="K3812" s="1254" t="s">
        <v>97</v>
      </c>
      <c r="L3812" s="1255"/>
      <c r="M3812" s="1256"/>
      <c r="N3812" s="1248" t="s">
        <v>88</v>
      </c>
      <c r="O3812" s="1218" t="s">
        <v>118</v>
      </c>
    </row>
    <row r="3813" spans="1:15" ht="33.75" customHeight="1">
      <c r="A3813" s="1138"/>
      <c r="B3813" s="417" t="s">
        <v>200</v>
      </c>
      <c r="C3813" s="1246"/>
      <c r="D3813" s="1247"/>
      <c r="E3813" s="1249"/>
      <c r="F3813" s="1249"/>
      <c r="G3813" s="1251"/>
      <c r="H3813" s="468" t="s">
        <v>31</v>
      </c>
      <c r="I3813" s="470" t="s">
        <v>194</v>
      </c>
      <c r="J3813" s="469" t="s">
        <v>32</v>
      </c>
      <c r="K3813" s="468" t="s">
        <v>31</v>
      </c>
      <c r="L3813" s="470" t="s">
        <v>194</v>
      </c>
      <c r="M3813" s="469" t="s">
        <v>32</v>
      </c>
      <c r="N3813" s="1249"/>
      <c r="O3813" s="1219"/>
    </row>
    <row r="3814" spans="1:15" ht="48" customHeight="1" thickBot="1">
      <c r="A3814" s="1138"/>
      <c r="B3814" s="417" t="s">
        <v>200</v>
      </c>
      <c r="C3814" s="1102" t="s">
        <v>62</v>
      </c>
      <c r="D3814" s="1103"/>
      <c r="E3814" s="441">
        <f>'Class-9'!$L$7</f>
        <v>10</v>
      </c>
      <c r="F3814" s="441">
        <f>'Class-9'!$M$7</f>
        <v>10</v>
      </c>
      <c r="G3814" s="442">
        <f>SUM(E3814:F3814)</f>
        <v>20</v>
      </c>
      <c r="H3814" s="441">
        <f>'Class-9'!$O$7</f>
        <v>24</v>
      </c>
      <c r="I3814" s="441">
        <f>'Class-9'!$P$7</f>
        <v>6</v>
      </c>
      <c r="J3814" s="442">
        <f>SUM(H3814:I3814)</f>
        <v>30</v>
      </c>
      <c r="K3814" s="441">
        <f>'Class-9'!$R$7</f>
        <v>40</v>
      </c>
      <c r="L3814" s="441">
        <f>'Class-9'!$S$7</f>
        <v>10</v>
      </c>
      <c r="M3814" s="442">
        <f>SUM(K3814:L3814)</f>
        <v>50</v>
      </c>
      <c r="N3814" s="441">
        <f>SUM(G3814,J3814,M3814)</f>
        <v>100</v>
      </c>
      <c r="O3814" s="1220"/>
    </row>
    <row r="3815" spans="1:15" ht="48" customHeight="1">
      <c r="A3815" s="1138"/>
      <c r="B3815" s="417" t="s">
        <v>200</v>
      </c>
      <c r="C3815" s="1104" t="str">
        <f>'Class-9'!$L$3</f>
        <v>HINDI</v>
      </c>
      <c r="D3815" s="1105"/>
      <c r="E3815" s="443">
        <f>IF($J3803="TC",0,IF($J3803="Nso",0,VLOOKUP($A3800,'Class-9'!$B$9:$FL$108,11,0)))</f>
        <v>0</v>
      </c>
      <c r="F3815" s="443">
        <f>IF($J3803="TC",0,IF($J3803="Nso",0,VLOOKUP($A3800,'Class-9'!$B$9:$FL$108,12,0)))</f>
        <v>0</v>
      </c>
      <c r="G3815" s="444">
        <f t="shared" ref="G3815:G3822" si="380">SUM(E3815:F3815)</f>
        <v>0</v>
      </c>
      <c r="H3815" s="443">
        <f>IF($J3803="TC",0,IF($J3803="Nso",0,VLOOKUP($A3800,'Class-9'!$B$9:$FL$108,14,0)))</f>
        <v>0</v>
      </c>
      <c r="I3815" s="443">
        <f>IF($J3803="TC",0,IF($J3803="Nso",0,VLOOKUP($A3800,'Class-9'!$B$9:$FL$108,15,0)))</f>
        <v>0</v>
      </c>
      <c r="J3815" s="444">
        <f t="shared" ref="J3815:J3822" si="381">SUM(H3815:I3815)</f>
        <v>0</v>
      </c>
      <c r="K3815" s="443">
        <f>IF($J3803="TC",0,IF($J3803="Nso",0,VLOOKUP($A3800,'Class-9'!$B$9:$FL$108,17,0)))</f>
        <v>0</v>
      </c>
      <c r="L3815" s="443">
        <f>IF($J3803="Nso",0,VLOOKUP($A3800,'Class-9'!$B$9:$FL$108,18,0))</f>
        <v>0</v>
      </c>
      <c r="M3815" s="444">
        <f t="shared" ref="M3815:M3822" si="382">SUM(K3815:L3815)</f>
        <v>0</v>
      </c>
      <c r="N3815" s="443">
        <f t="shared" ref="N3815:N3822" si="383">SUM(G3815,J3815,M3815)</f>
        <v>0</v>
      </c>
      <c r="O3815" s="457" t="str">
        <f>IF($J3803="TC",0,IF($J3803="Nso",0,VLOOKUP($A3800,'Class-9'!$B$9:$FL$108,24,0)))</f>
        <v/>
      </c>
    </row>
    <row r="3816" spans="1:15" ht="48" customHeight="1" thickBot="1">
      <c r="A3816" s="1138"/>
      <c r="B3816" s="417" t="s">
        <v>200</v>
      </c>
      <c r="C3816" s="1106" t="str">
        <f>'Class-9'!$Z$3</f>
        <v>ENGLISH</v>
      </c>
      <c r="D3816" s="1107"/>
      <c r="E3816" s="445">
        <f>IF($J3803="TC",0,IF($J3803="Nso",0,VLOOKUP($A3800,'Class-9'!$B$9:$FL$108,25,0)))</f>
        <v>0</v>
      </c>
      <c r="F3816" s="445">
        <f>IF($J3803="TC",0,IF($J3803="Nso",0,VLOOKUP($A3800,'Class-9'!$B$9:$FL$108,26,0)))</f>
        <v>0</v>
      </c>
      <c r="G3816" s="446">
        <f t="shared" si="380"/>
        <v>0</v>
      </c>
      <c r="H3816" s="447">
        <f>IF($J3803="TC",0,IF($J3803="Nso",0,VLOOKUP($A3800,'Class-9'!$B$9:$FL$108,28,0)))</f>
        <v>0</v>
      </c>
      <c r="I3816" s="445">
        <f>IF($J3803="TC",0,IF($J3803="Nso",0,VLOOKUP($A3800,'Class-9'!$B$9:$FL$108,29,0)))</f>
        <v>0</v>
      </c>
      <c r="J3816" s="446">
        <f t="shared" si="381"/>
        <v>0</v>
      </c>
      <c r="K3816" s="445">
        <f>IF($J3803="TC",0,IF($J3803="Nso",0,VLOOKUP($A3800,'Class-9'!$B$9:$FL$108,31,0)))</f>
        <v>0</v>
      </c>
      <c r="L3816" s="445">
        <f>IF($J3803="Nso",0,VLOOKUP($A3800,'Class-9'!$B$9:$FL$108,32,0))</f>
        <v>0</v>
      </c>
      <c r="M3816" s="446">
        <f t="shared" si="382"/>
        <v>0</v>
      </c>
      <c r="N3816" s="445">
        <f t="shared" si="383"/>
        <v>0</v>
      </c>
      <c r="O3816" s="458" t="str">
        <f>IF($J3803="TC",0,IF($J3803="Nso",0,VLOOKUP($A3800,'Class-9'!$B$9:$FL$108,38,0)))</f>
        <v/>
      </c>
    </row>
    <row r="3817" spans="1:15" ht="48" customHeight="1" thickBot="1">
      <c r="A3817" s="1138"/>
      <c r="B3817" s="417" t="s">
        <v>200</v>
      </c>
      <c r="C3817" s="1108" t="s">
        <v>62</v>
      </c>
      <c r="D3817" s="1109"/>
      <c r="E3817" s="448">
        <f>'Class-9'!$AN$7</f>
        <v>20</v>
      </c>
      <c r="F3817" s="448">
        <f>'Class-9'!$AO$7</f>
        <v>20</v>
      </c>
      <c r="G3817" s="449">
        <f t="shared" si="380"/>
        <v>40</v>
      </c>
      <c r="H3817" s="448">
        <f>'Class-9'!$AQ$7</f>
        <v>48</v>
      </c>
      <c r="I3817" s="448">
        <f>'Class-9'!$AR$7</f>
        <v>12</v>
      </c>
      <c r="J3817" s="449">
        <f t="shared" si="381"/>
        <v>60</v>
      </c>
      <c r="K3817" s="448">
        <f>'Class-9'!$AT$7</f>
        <v>80</v>
      </c>
      <c r="L3817" s="448">
        <f>'Class-9'!$AU$7</f>
        <v>20</v>
      </c>
      <c r="M3817" s="449">
        <f t="shared" si="382"/>
        <v>100</v>
      </c>
      <c r="N3817" s="448">
        <f t="shared" si="383"/>
        <v>200</v>
      </c>
      <c r="O3817" s="427" t="s">
        <v>201</v>
      </c>
    </row>
    <row r="3818" spans="1:15" ht="48" customHeight="1">
      <c r="A3818" s="1138"/>
      <c r="B3818" s="417" t="s">
        <v>200</v>
      </c>
      <c r="C3818" s="1110" t="str">
        <f>'Class-9'!$AN$3</f>
        <v>SANSKRIT-I</v>
      </c>
      <c r="D3818" s="1111"/>
      <c r="E3818" s="443">
        <f>IF($J3803="TC",0,IF($J3803="Nso",0,VLOOKUP($A3800,'Class-9'!$B$9:$FL$108,39,0)))</f>
        <v>0</v>
      </c>
      <c r="F3818" s="443">
        <f>IF($J3803="TC",0,IF($J3803="TC",0,IF($J3803="Nso",0,VLOOKUP($A3800,'Class-9'!$B$9:$FL$108,40,0))))</f>
        <v>0</v>
      </c>
      <c r="G3818" s="450">
        <f t="shared" si="380"/>
        <v>0</v>
      </c>
      <c r="H3818" s="451">
        <f>IF($J3803="TC",0,IF($J3803="Nso",0,VLOOKUP($A3800,'Class-9'!$B$9:$FL$108,42,0)))</f>
        <v>0</v>
      </c>
      <c r="I3818" s="443">
        <f>IF($J3803="TC",0,IF($J3803="Nso",0,VLOOKUP($A3800,'Class-9'!$B$9:$FL$108,43,0)))</f>
        <v>0</v>
      </c>
      <c r="J3818" s="450">
        <f t="shared" si="381"/>
        <v>0</v>
      </c>
      <c r="K3818" s="443">
        <f>IF($J3803="TC",0,IF($J3803="Nso",0,VLOOKUP($A3800,'Class-9'!$B$9:$FL$108,45,0)))</f>
        <v>0</v>
      </c>
      <c r="L3818" s="443">
        <f>IF($J3803="Nso",0,VLOOKUP($A3800,'Class-9'!$B$9:$FL$108,46,0))</f>
        <v>0</v>
      </c>
      <c r="M3818" s="450">
        <f t="shared" si="382"/>
        <v>0</v>
      </c>
      <c r="N3818" s="443">
        <f t="shared" si="383"/>
        <v>0</v>
      </c>
      <c r="O3818" s="457" t="str">
        <f>IF($J3803="TC",0,IF($J3803="Nso",0,VLOOKUP($A3800,'Class-9'!$B$9:$FL$108,52,0)))</f>
        <v/>
      </c>
    </row>
    <row r="3819" spans="1:15" ht="48" customHeight="1">
      <c r="A3819" s="1138"/>
      <c r="B3819" s="417" t="s">
        <v>200</v>
      </c>
      <c r="C3819" s="1112" t="str">
        <f>'Class-9'!$BB$3</f>
        <v>SANSKRIT-II</v>
      </c>
      <c r="D3819" s="1113"/>
      <c r="E3819" s="443">
        <f>IF($J3803="TC",0,IF($J3803="Nso",0,VLOOKUP($A3800,'Class-9'!$B$9:$FL$108,53,0)))</f>
        <v>0</v>
      </c>
      <c r="F3819" s="443">
        <f>IF($J3803="TC",0,IF($J3803="Nso",0,VLOOKUP($A3800,'Class-9'!$B$9:$FL$108,54,0)))</f>
        <v>0</v>
      </c>
      <c r="G3819" s="452">
        <f t="shared" si="380"/>
        <v>0</v>
      </c>
      <c r="H3819" s="453">
        <f>IF($J3803="TC",0,IF($J3803="Nso",0,VLOOKUP($A3800,'Class-9'!$B$9:$FL$108,56,0)))</f>
        <v>0</v>
      </c>
      <c r="I3819" s="443">
        <f>IF($J3803="TC",0,IF($J3803="Nso",0,VLOOKUP($A3800,'Class-9'!$B$9:$FL$108,57,0)))</f>
        <v>0</v>
      </c>
      <c r="J3819" s="452">
        <f t="shared" si="381"/>
        <v>0</v>
      </c>
      <c r="K3819" s="443">
        <f>IF($J3803="TC",0,IF($J3803="Nso",0,VLOOKUP($A3800,'Class-9'!$B$9:$FL$108,59,0)))</f>
        <v>0</v>
      </c>
      <c r="L3819" s="443">
        <f>IF($J3803="Nso",0,VLOOKUP($A3800,'Class-9'!$B$9:$FL$108,60,0))</f>
        <v>0</v>
      </c>
      <c r="M3819" s="452">
        <f t="shared" si="382"/>
        <v>0</v>
      </c>
      <c r="N3819" s="443">
        <f t="shared" si="383"/>
        <v>0</v>
      </c>
      <c r="O3819" s="457" t="str">
        <f>IF($J3803="TC",0,IF($J3803="Nso",0,VLOOKUP($A3800,'Class-9'!$B$9:$FL$108,66,0)))</f>
        <v/>
      </c>
    </row>
    <row r="3820" spans="1:15" ht="48" customHeight="1">
      <c r="A3820" s="1138"/>
      <c r="B3820" s="417" t="s">
        <v>200</v>
      </c>
      <c r="C3820" s="1112" t="str">
        <f>'Class-9'!$BP$3</f>
        <v>MATHEMATICS</v>
      </c>
      <c r="D3820" s="1113"/>
      <c r="E3820" s="443">
        <f>IF($J3803="TC",0,IF($J3803="Nso",0,VLOOKUP($A3800,'Class-9'!$B$9:$FL$108,67,0)))</f>
        <v>0</v>
      </c>
      <c r="F3820" s="443">
        <f>IF($J3803="TC",0,IF($J3803="Nso",0,VLOOKUP($A3800,'Class-9'!$B$9:$FL$108,68,0)))</f>
        <v>0</v>
      </c>
      <c r="G3820" s="452">
        <f t="shared" si="380"/>
        <v>0</v>
      </c>
      <c r="H3820" s="453">
        <f>IF($J3803="TC",0,IF($J3803="Nso",0,VLOOKUP($A3800,'Class-9'!$B$9:$FL$108,70,0)))</f>
        <v>0</v>
      </c>
      <c r="I3820" s="443">
        <f>IF($J3803="TC",0,IF($J3803="Nso",0,VLOOKUP($A3800,'Class-9'!$B$9:$FL$108,71,0)))</f>
        <v>0</v>
      </c>
      <c r="J3820" s="452">
        <f t="shared" si="381"/>
        <v>0</v>
      </c>
      <c r="K3820" s="443">
        <f>IF($J3803="TC",0,IF($J3803="Nso",0,VLOOKUP($A3800,'Class-9'!$B$9:$FL$108,73,0)))</f>
        <v>0</v>
      </c>
      <c r="L3820" s="443">
        <f>IF($J3803="Nso",0,VLOOKUP($A3800,'Class-9'!$B$9:$FL$108,74,0))</f>
        <v>0</v>
      </c>
      <c r="M3820" s="452">
        <f t="shared" si="382"/>
        <v>0</v>
      </c>
      <c r="N3820" s="443">
        <f t="shared" si="383"/>
        <v>0</v>
      </c>
      <c r="O3820" s="457" t="str">
        <f>IF($J3803="TC",0,IF($J3803="Nso",0,VLOOKUP($A3800,'Class-9'!$B$9:$FL$108,80,0)))</f>
        <v/>
      </c>
    </row>
    <row r="3821" spans="1:15" ht="48" customHeight="1">
      <c r="A3821" s="1138"/>
      <c r="B3821" s="417" t="s">
        <v>200</v>
      </c>
      <c r="C3821" s="1114" t="str">
        <f>'Class-9'!$CD$3</f>
        <v>SCIENCE</v>
      </c>
      <c r="D3821" s="1115"/>
      <c r="E3821" s="454">
        <f>IF($J3803="TC",0,IF($J3803="Nso",0,VLOOKUP($A3800,'Class-9'!$B$9:$FL$108,81,0)))</f>
        <v>0</v>
      </c>
      <c r="F3821" s="454">
        <f>IF($J3803="TC",0,IF($J3803="Nso",0,VLOOKUP($A3800,'Class-9'!$B$9:$FL$108,82,0)))</f>
        <v>0</v>
      </c>
      <c r="G3821" s="455">
        <f t="shared" si="380"/>
        <v>0</v>
      </c>
      <c r="H3821" s="456">
        <f>IF($J3803="TC",0,IF($J3803="Nso",0,VLOOKUP($A3800,'Class-9'!$B$9:$FL$108,84,0)))</f>
        <v>0</v>
      </c>
      <c r="I3821" s="454">
        <f>IF($J3803="TC",0,IF($J3803="Nso",0,VLOOKUP($A3800,'Class-9'!$B$9:$FL$108,85,0)))</f>
        <v>0</v>
      </c>
      <c r="J3821" s="455">
        <f t="shared" si="381"/>
        <v>0</v>
      </c>
      <c r="K3821" s="454">
        <f>IF($J3803="TC",0,IF($J3803="Nso",0,VLOOKUP($A3800,'Class-9'!$B$9:$FL$108,87,0)))</f>
        <v>0</v>
      </c>
      <c r="L3821" s="454">
        <f>IF($J3803="Nso",0,VLOOKUP($A3800,'Class-9'!$B$9:$FL$108,88,0))</f>
        <v>0</v>
      </c>
      <c r="M3821" s="455">
        <f t="shared" si="382"/>
        <v>0</v>
      </c>
      <c r="N3821" s="454">
        <f t="shared" si="383"/>
        <v>0</v>
      </c>
      <c r="O3821" s="459" t="str">
        <f>IF($J3803="TC",0,IF($J3803="Nso",0,VLOOKUP($A3800,'Class-9'!$B$9:$FL$108,94,0)))</f>
        <v/>
      </c>
    </row>
    <row r="3822" spans="1:15" ht="48" customHeight="1" thickBot="1">
      <c r="A3822" s="1138"/>
      <c r="B3822" s="417" t="s">
        <v>200</v>
      </c>
      <c r="C3822" s="1114" t="str">
        <f>'Class-9'!$CR$3</f>
        <v>SOCIAL SCIENCE</v>
      </c>
      <c r="D3822" s="1115"/>
      <c r="E3822" s="454">
        <f>IF($J3804="TC",0,IF($J3803="Nso",0,VLOOKUP($A3800,'Class-9'!$B$9:$FL$108,95,0)))</f>
        <v>0</v>
      </c>
      <c r="F3822" s="454">
        <f>IF($J3804="TC",0,IF($J3803="Nso",0,VLOOKUP($A3800,'Class-9'!$B$9:$FL$108,96,0)))</f>
        <v>0</v>
      </c>
      <c r="G3822" s="455">
        <f t="shared" si="380"/>
        <v>0</v>
      </c>
      <c r="H3822" s="456">
        <f>IF($J3804="TC",0,IF($J3803="Nso",0,VLOOKUP($A3800,'Class-9'!$B$9:$FL$108,98,0)))</f>
        <v>0</v>
      </c>
      <c r="I3822" s="454">
        <f>IF($J3804="TC",0,IF($J3803="Nso",0,VLOOKUP($A3800,'Class-9'!$B$9:$FL$108,99,0)))</f>
        <v>0</v>
      </c>
      <c r="J3822" s="455">
        <f t="shared" si="381"/>
        <v>0</v>
      </c>
      <c r="K3822" s="454">
        <f>IF($J3804="TC",0,IF($J3803="Nso",0,VLOOKUP($A3800,'Class-9'!$B$9:$FL$108,101,0)))</f>
        <v>0</v>
      </c>
      <c r="L3822" s="454">
        <f>IF($J3804="Nso",0,VLOOKUP($A3800,'Class-9'!$B$9:$FL$108,102,0))</f>
        <v>0</v>
      </c>
      <c r="M3822" s="455">
        <f t="shared" si="382"/>
        <v>0</v>
      </c>
      <c r="N3822" s="454">
        <f t="shared" si="383"/>
        <v>0</v>
      </c>
      <c r="O3822" s="459" t="str">
        <f>IF($J3804="TC",0,IF($J3803="Nso",0,VLOOKUP($A3800,'Class-9'!$B$9:$FL$108,108,0)))</f>
        <v/>
      </c>
    </row>
    <row r="3823" spans="1:15" ht="33.75" customHeight="1">
      <c r="A3823" s="1138"/>
      <c r="B3823" s="417" t="s">
        <v>200</v>
      </c>
      <c r="C3823" s="1116" t="s">
        <v>89</v>
      </c>
      <c r="D3823" s="1117"/>
      <c r="E3823" s="1118"/>
      <c r="F3823" s="1122" t="s">
        <v>90</v>
      </c>
      <c r="G3823" s="1123"/>
      <c r="H3823" s="1124" t="s">
        <v>91</v>
      </c>
      <c r="I3823" s="1125"/>
      <c r="J3823" s="1126" t="s">
        <v>47</v>
      </c>
      <c r="K3823" s="1127"/>
      <c r="L3823" s="415" t="s">
        <v>111</v>
      </c>
      <c r="M3823" s="1221" t="s">
        <v>45</v>
      </c>
      <c r="N3823" s="1222"/>
      <c r="O3823" s="416" t="s">
        <v>49</v>
      </c>
    </row>
    <row r="3824" spans="1:15" ht="33.75" customHeight="1" thickBot="1">
      <c r="A3824" s="1138"/>
      <c r="B3824" s="417" t="s">
        <v>200</v>
      </c>
      <c r="C3824" s="1119"/>
      <c r="D3824" s="1120"/>
      <c r="E3824" s="1121"/>
      <c r="F3824" s="1130">
        <f>IF($J3803="TC",0,IF($J3803="Nso",0,VLOOKUP($A3800,'Class-9'!$B$9:$FL$108,160,0)))</f>
        <v>0</v>
      </c>
      <c r="G3824" s="1131"/>
      <c r="H3824" s="1130">
        <f>IF($J3803="TC",0,IF($J3803="Nso",0,VLOOKUP($A3800,'Class-9'!$B$9:$FL$108,161,0)))</f>
        <v>0</v>
      </c>
      <c r="I3824" s="1131"/>
      <c r="J3824" s="1132">
        <f>IF($J3803="TC",0,IF($J3803="Nso",0,VLOOKUP($A3800,'Class-9'!$B$9:$FL$108,162,0)))</f>
        <v>0</v>
      </c>
      <c r="K3824" s="1133"/>
      <c r="L3824" s="259" t="str">
        <f>IF($J3803="TC",0,IF($J3803="Nso",0,VLOOKUP($A3800,'Class-9'!$B$9:$FL$108,163,0)))</f>
        <v/>
      </c>
      <c r="M3824" s="1223" t="str">
        <f>IF($J3803="TC","TC",IF($J3803="Nso","NSO",VLOOKUP($A3800,'Class-9'!$B$9:$FL$108,164,0)))</f>
        <v/>
      </c>
      <c r="N3824" s="1224"/>
      <c r="O3824" s="462" t="str">
        <f>IF($J3803="Nso",0,VLOOKUP($A3800,'Class-9'!$B$9:$FL$108,166,0))</f>
        <v/>
      </c>
    </row>
    <row r="3825" spans="1:15" ht="33.75" customHeight="1">
      <c r="A3825" s="1138"/>
      <c r="B3825" s="417" t="s">
        <v>200</v>
      </c>
      <c r="C3825" s="1061" t="s">
        <v>64</v>
      </c>
      <c r="D3825" s="1062"/>
      <c r="E3825" s="1062"/>
      <c r="F3825" s="1062"/>
      <c r="G3825" s="1062"/>
      <c r="H3825" s="1063"/>
      <c r="I3825" s="1064" t="s">
        <v>65</v>
      </c>
      <c r="J3825" s="1065"/>
      <c r="K3825" s="1065"/>
      <c r="L3825" s="460">
        <f>VLOOKUP($A3800,'Class-9'!$B$9:$FL$108,157,0)</f>
        <v>0</v>
      </c>
      <c r="M3825" s="1066" t="s">
        <v>121</v>
      </c>
      <c r="N3825" s="1067"/>
      <c r="O3825" s="1068"/>
    </row>
    <row r="3826" spans="1:15" ht="33.75" customHeight="1" thickBot="1">
      <c r="A3826" s="1138"/>
      <c r="B3826" s="417" t="s">
        <v>200</v>
      </c>
      <c r="C3826" s="1069" t="s">
        <v>60</v>
      </c>
      <c r="D3826" s="1070"/>
      <c r="E3826" s="1070"/>
      <c r="F3826" s="1071" t="s">
        <v>192</v>
      </c>
      <c r="G3826" s="1071"/>
      <c r="H3826" s="260" t="s">
        <v>53</v>
      </c>
      <c r="I3826" s="1072" t="s">
        <v>66</v>
      </c>
      <c r="J3826" s="1073"/>
      <c r="K3826" s="1073"/>
      <c r="L3826" s="461">
        <f>VLOOKUP($A3800,'Class-9'!$B$9:$FL$108,158,0)</f>
        <v>0</v>
      </c>
      <c r="M3826" s="1074" t="str">
        <f>IF($J3803="TC",0,IF($J3803="Nso",0,VLOOKUP($A3800,'Class-9'!$B$9:$FL$108,159,0)))</f>
        <v/>
      </c>
      <c r="N3826" s="1075"/>
      <c r="O3826" s="1076"/>
    </row>
    <row r="3827" spans="1:15" ht="33.75" customHeight="1">
      <c r="A3827" s="1138"/>
      <c r="B3827" s="417" t="s">
        <v>200</v>
      </c>
      <c r="C3827" s="1069"/>
      <c r="D3827" s="1070"/>
      <c r="E3827" s="1070"/>
      <c r="F3827" s="1071"/>
      <c r="G3827" s="1071"/>
      <c r="H3827" s="261" t="s">
        <v>119</v>
      </c>
      <c r="I3827" s="1077" t="s">
        <v>67</v>
      </c>
      <c r="J3827" s="1078"/>
      <c r="K3827" s="1078"/>
      <c r="L3827" s="1079">
        <f>IF($J3803="TC","Transferred",IF($J3803="Nso","NameSeparated",VLOOKUP($A3800,'Class-9'!$B$9:$FL$108,167,0)))</f>
        <v>0</v>
      </c>
      <c r="M3827" s="1079"/>
      <c r="N3827" s="1079"/>
      <c r="O3827" s="1080"/>
    </row>
    <row r="3828" spans="1:15" ht="33.75" customHeight="1">
      <c r="A3828" s="1138"/>
      <c r="B3828" s="417" t="s">
        <v>200</v>
      </c>
      <c r="C3828" s="1081" t="str">
        <f>'Class-9'!$DF$3</f>
        <v>Foundation Of Information Tech.</v>
      </c>
      <c r="D3828" s="1082"/>
      <c r="E3828" s="1083"/>
      <c r="F3828" s="1217" t="str">
        <f>IF($J3803="TC",0,IF($J3803="Nso",0,VLOOKUP($A3800,'Class-9'!$B$9:$GP$108,185,0)))</f>
        <v>0/200</v>
      </c>
      <c r="G3828" s="1217"/>
      <c r="H3828" s="463" t="str">
        <f>IF($J3803="TC",0,IF($J3803="Nso",0,VLOOKUP($A3800,'Class-9'!$B$9:$GP$108,120,0)))</f>
        <v/>
      </c>
      <c r="I3828" s="1085" t="s">
        <v>79</v>
      </c>
      <c r="J3828" s="1086"/>
      <c r="K3828" s="1086"/>
      <c r="L3828" s="1087">
        <f>'Class-9'!$T$2</f>
        <v>44676</v>
      </c>
      <c r="M3828" s="1088"/>
      <c r="N3828" s="1088"/>
      <c r="O3828" s="1089"/>
    </row>
    <row r="3829" spans="1:15" ht="33.75" customHeight="1">
      <c r="A3829" s="1138"/>
      <c r="B3829" s="417" t="s">
        <v>200</v>
      </c>
      <c r="C3829" s="1090" t="str">
        <f>'Class-9'!$DR$3</f>
        <v>Health &amp; Phy. Edu.</v>
      </c>
      <c r="D3829" s="1084"/>
      <c r="E3829" s="1084"/>
      <c r="F3829" s="1207" t="str">
        <f>IF($J3803="TC",0,IF($J3803="Nso",0,VLOOKUP($A3800,'Class-9'!$B$9:$GP$108,189,0)))</f>
        <v>0/200</v>
      </c>
      <c r="G3829" s="1208"/>
      <c r="H3829" s="463" t="str">
        <f>IF($J3803="TC",0,IF($J3803="Nso",0,VLOOKUP($A3800,'Class-9'!$B$9:$GP$108,132,0)))</f>
        <v/>
      </c>
      <c r="I3829" s="1091"/>
      <c r="J3829" s="1092"/>
      <c r="K3829" s="1092"/>
      <c r="L3829" s="1092"/>
      <c r="M3829" s="1092"/>
      <c r="N3829" s="1092"/>
      <c r="O3829" s="1093"/>
    </row>
    <row r="3830" spans="1:15" ht="33.75" customHeight="1">
      <c r="A3830" s="1138"/>
      <c r="B3830" s="417" t="s">
        <v>200</v>
      </c>
      <c r="C3830" s="1028" t="str">
        <f>'Class-9'!$ED$3</f>
        <v>S.U.P.W.</v>
      </c>
      <c r="D3830" s="1029"/>
      <c r="E3830" s="1029"/>
      <c r="F3830" s="1207" t="str">
        <f>IF($J3803="TC",0,IF($J3803="Nso",0,VLOOKUP($A3800,'Class-9'!$B$9:$GP$108,193,0)))</f>
        <v>0/100</v>
      </c>
      <c r="G3830" s="1208"/>
      <c r="H3830" s="463" t="str">
        <f>IF($J3803="TC",0,IF($J3803="Nso",0,VLOOKUP($A3800,'Class-9'!$B$9:$GP$108,138,0)))</f>
        <v/>
      </c>
      <c r="I3830" s="1094"/>
      <c r="J3830" s="1095"/>
      <c r="K3830" s="1095"/>
      <c r="L3830" s="1095"/>
      <c r="M3830" s="1095"/>
      <c r="N3830" s="1095"/>
      <c r="O3830" s="1096"/>
    </row>
    <row r="3831" spans="1:15" ht="33.75" customHeight="1">
      <c r="A3831" s="1138"/>
      <c r="B3831" s="417" t="s">
        <v>200</v>
      </c>
      <c r="C3831" s="1028" t="str">
        <f>'Class-9'!$EJ$3</f>
        <v>ART EDUCATION</v>
      </c>
      <c r="D3831" s="1029"/>
      <c r="E3831" s="1029"/>
      <c r="F3831" s="1207" t="str">
        <f>IF($J3802="TC",0,IF($J3802="Nso",0,VLOOKUP($A3800,'Class-9'!$B$9:$GP$108,197,0)))</f>
        <v>0/100</v>
      </c>
      <c r="G3831" s="1208"/>
      <c r="H3831" s="463" t="str">
        <f>IF($J3802="TC",0,IF($J3802="Nso",0,VLOOKUP($A3800,'Class-9'!$B$9:$GP$108,144,0)))</f>
        <v/>
      </c>
      <c r="I3831" s="1032" t="s">
        <v>92</v>
      </c>
      <c r="J3831" s="1033"/>
      <c r="K3831" s="1033"/>
      <c r="L3831" s="1033"/>
      <c r="M3831" s="1033"/>
      <c r="N3831" s="1033"/>
      <c r="O3831" s="1034"/>
    </row>
    <row r="3832" spans="1:15" ht="33.75" customHeight="1" thickBot="1">
      <c r="A3832" s="1138"/>
      <c r="B3832" s="417" t="s">
        <v>200</v>
      </c>
      <c r="C3832" s="1035" t="str">
        <f>'Class-9'!$EP$3</f>
        <v>H &amp; C RAJ</v>
      </c>
      <c r="D3832" s="1036"/>
      <c r="E3832" s="1036"/>
      <c r="F3832" s="1209" t="str">
        <f>IF($J3803="TC",0,IF($J3803="Nso",0,VLOOKUP($A3800,'Class-9'!$B$9:$GU$108,201,0)))</f>
        <v>0/200</v>
      </c>
      <c r="G3832" s="1210"/>
      <c r="H3832" s="464" t="str">
        <f>IF($J3803="TC",0,IF($J3803="Nso",0,VLOOKUP($A3800,'Class-9'!$B$9:$GU$108,156,0)))</f>
        <v/>
      </c>
      <c r="I3832" s="1032" t="s">
        <v>73</v>
      </c>
      <c r="J3832" s="1033"/>
      <c r="K3832" s="1033"/>
      <c r="L3832" s="1033"/>
      <c r="M3832" s="1033"/>
      <c r="N3832" s="1033"/>
      <c r="O3832" s="1034"/>
    </row>
    <row r="3833" spans="1:15" ht="33.75" customHeight="1">
      <c r="A3833" s="1138"/>
      <c r="B3833" s="417" t="s">
        <v>200</v>
      </c>
      <c r="C3833" s="1046" t="s">
        <v>204</v>
      </c>
      <c r="D3833" s="1047"/>
      <c r="E3833" s="1048"/>
      <c r="F3833" s="1211" t="s">
        <v>205</v>
      </c>
      <c r="G3833" s="1212"/>
      <c r="H3833" s="465" t="s">
        <v>34</v>
      </c>
      <c r="I3833" s="1039" t="s">
        <v>74</v>
      </c>
      <c r="J3833" s="1033"/>
      <c r="K3833" s="1033"/>
      <c r="L3833" s="1033"/>
      <c r="M3833" s="1033"/>
      <c r="N3833" s="1033"/>
      <c r="O3833" s="1034"/>
    </row>
    <row r="3834" spans="1:15" ht="33.75" customHeight="1">
      <c r="A3834" s="1138"/>
      <c r="B3834" s="417" t="s">
        <v>200</v>
      </c>
      <c r="C3834" s="1049"/>
      <c r="D3834" s="1050"/>
      <c r="E3834" s="1051"/>
      <c r="F3834" s="1213" t="s">
        <v>206</v>
      </c>
      <c r="G3834" s="1214"/>
      <c r="H3834" s="466" t="s">
        <v>203</v>
      </c>
      <c r="I3834" s="1040" t="s">
        <v>75</v>
      </c>
      <c r="J3834" s="1041"/>
      <c r="K3834" s="1041"/>
      <c r="L3834" s="1041"/>
      <c r="M3834" s="1041"/>
      <c r="N3834" s="1041"/>
      <c r="O3834" s="1042"/>
    </row>
    <row r="3835" spans="1:15" ht="33.75" customHeight="1">
      <c r="A3835" s="1138"/>
      <c r="B3835" s="417" t="s">
        <v>200</v>
      </c>
      <c r="C3835" s="1049"/>
      <c r="D3835" s="1050"/>
      <c r="E3835" s="1051"/>
      <c r="F3835" s="1213" t="s">
        <v>210</v>
      </c>
      <c r="G3835" s="1214"/>
      <c r="H3835" s="466" t="s">
        <v>68</v>
      </c>
      <c r="I3835" s="1043"/>
      <c r="J3835" s="1044"/>
      <c r="K3835" s="1044"/>
      <c r="L3835" s="1044"/>
      <c r="M3835" s="1044"/>
      <c r="N3835" s="1044"/>
      <c r="O3835" s="1045"/>
    </row>
    <row r="3836" spans="1:15" ht="33.75" customHeight="1">
      <c r="A3836" s="1138"/>
      <c r="B3836" s="417" t="s">
        <v>200</v>
      </c>
      <c r="C3836" s="1049"/>
      <c r="D3836" s="1050"/>
      <c r="E3836" s="1051"/>
      <c r="F3836" s="1213" t="s">
        <v>211</v>
      </c>
      <c r="G3836" s="1214"/>
      <c r="H3836" s="466" t="s">
        <v>69</v>
      </c>
      <c r="I3836" s="1043"/>
      <c r="J3836" s="1044"/>
      <c r="K3836" s="1044"/>
      <c r="L3836" s="1044"/>
      <c r="M3836" s="1044"/>
      <c r="N3836" s="1044"/>
      <c r="O3836" s="1045"/>
    </row>
    <row r="3837" spans="1:15" ht="33.75" customHeight="1">
      <c r="A3837" s="1138"/>
      <c r="B3837" s="417" t="s">
        <v>200</v>
      </c>
      <c r="C3837" s="1049"/>
      <c r="D3837" s="1050"/>
      <c r="E3837" s="1051"/>
      <c r="F3837" s="1213" t="s">
        <v>120</v>
      </c>
      <c r="G3837" s="1214"/>
      <c r="H3837" s="466" t="s">
        <v>71</v>
      </c>
      <c r="I3837" s="1022" t="s">
        <v>93</v>
      </c>
      <c r="J3837" s="1023"/>
      <c r="K3837" s="1023"/>
      <c r="L3837" s="1023"/>
      <c r="M3837" s="1023"/>
      <c r="N3837" s="1023"/>
      <c r="O3837" s="1024"/>
    </row>
    <row r="3838" spans="1:15" ht="33.75" customHeight="1" thickBot="1">
      <c r="A3838" s="1138"/>
      <c r="B3838" s="418" t="s">
        <v>200</v>
      </c>
      <c r="C3838" s="1052"/>
      <c r="D3838" s="1053"/>
      <c r="E3838" s="1054"/>
      <c r="F3838" s="1215" t="s">
        <v>208</v>
      </c>
      <c r="G3838" s="1216"/>
      <c r="H3838" s="467" t="s">
        <v>70</v>
      </c>
      <c r="I3838" s="1025"/>
      <c r="J3838" s="1026"/>
      <c r="K3838" s="1026"/>
      <c r="L3838" s="1026"/>
      <c r="M3838" s="1026"/>
      <c r="N3838" s="1026"/>
      <c r="O3838" s="1027"/>
    </row>
    <row r="3839" spans="1:15" ht="121.5" customHeight="1" thickTop="1">
      <c r="A3839" s="437" t="s">
        <v>191</v>
      </c>
    </row>
    <row r="3840" spans="1:15" ht="24.75" customHeight="1" thickBot="1">
      <c r="A3840" s="471">
        <f>A3800+1</f>
        <v>97</v>
      </c>
      <c r="B3840" s="1137" t="s">
        <v>56</v>
      </c>
      <c r="C3840" s="1137"/>
      <c r="D3840" s="1137"/>
      <c r="E3840" s="1137"/>
      <c r="F3840" s="1137"/>
      <c r="G3840" s="1137"/>
      <c r="H3840" s="1137"/>
      <c r="I3840" s="1137"/>
      <c r="J3840" s="1137"/>
      <c r="K3840" s="1137"/>
      <c r="L3840" s="1137"/>
      <c r="M3840" s="1137"/>
      <c r="N3840" s="1137"/>
      <c r="O3840" s="1137"/>
    </row>
    <row r="3841" spans="1:16" s="430" customFormat="1" ht="66" customHeight="1" thickTop="1">
      <c r="A3841" s="1138"/>
      <c r="B3841" s="1139"/>
      <c r="C3841" s="1140"/>
      <c r="D3841" s="1225" t="str">
        <f>Master!$E$8</f>
        <v>Govt. Sr. Secondary School Raimalwada</v>
      </c>
      <c r="E3841" s="1226"/>
      <c r="F3841" s="1226"/>
      <c r="G3841" s="1226"/>
      <c r="H3841" s="1226"/>
      <c r="I3841" s="1226"/>
      <c r="J3841" s="1226"/>
      <c r="K3841" s="1226"/>
      <c r="L3841" s="1226"/>
      <c r="M3841" s="1226"/>
      <c r="N3841" s="1226"/>
      <c r="O3841" s="1227"/>
    </row>
    <row r="3842" spans="1:16" ht="26.25" customHeight="1" thickBot="1">
      <c r="A3842" s="1138"/>
      <c r="B3842" s="1141"/>
      <c r="C3842" s="1142"/>
      <c r="D3842" s="1146" t="str">
        <f>Master!$E$11</f>
        <v>P.S.-Bapini (Jodhpur)</v>
      </c>
      <c r="E3842" s="1147"/>
      <c r="F3842" s="1147"/>
      <c r="G3842" s="1147"/>
      <c r="H3842" s="1147"/>
      <c r="I3842" s="1147"/>
      <c r="J3842" s="1147"/>
      <c r="K3842" s="1147"/>
      <c r="L3842" s="1147"/>
      <c r="M3842" s="1147"/>
      <c r="N3842" s="1147"/>
      <c r="O3842" s="1148"/>
    </row>
    <row r="3843" spans="1:16" ht="21.75" customHeight="1">
      <c r="A3843" s="1138"/>
      <c r="B3843" s="262"/>
      <c r="C3843" s="1149" t="s">
        <v>183</v>
      </c>
      <c r="D3843" s="1150"/>
      <c r="E3843" s="1150"/>
      <c r="F3843" s="1150"/>
      <c r="G3843" s="1151"/>
      <c r="H3843" s="1158" t="s">
        <v>156</v>
      </c>
      <c r="I3843" s="1158"/>
      <c r="J3843" s="1161">
        <f>VLOOKUP($A3840,'Class-9'!$B$9:$K$108,6)</f>
        <v>0</v>
      </c>
      <c r="K3843" s="1162"/>
      <c r="L3843" s="1167" t="s">
        <v>76</v>
      </c>
      <c r="M3843" s="1168"/>
      <c r="N3843" s="1169" t="str">
        <f>Master!$E$14</f>
        <v>08151106901</v>
      </c>
      <c r="O3843" s="1170"/>
    </row>
    <row r="3844" spans="1:16" ht="21.75" customHeight="1">
      <c r="A3844" s="1138"/>
      <c r="B3844" s="37"/>
      <c r="C3844" s="1152"/>
      <c r="D3844" s="1153"/>
      <c r="E3844" s="1153"/>
      <c r="F3844" s="1153"/>
      <c r="G3844" s="1154"/>
      <c r="H3844" s="1159"/>
      <c r="I3844" s="1159"/>
      <c r="J3844" s="1163"/>
      <c r="K3844" s="1164"/>
      <c r="L3844" s="1171" t="s">
        <v>72</v>
      </c>
      <c r="M3844" s="1172"/>
      <c r="N3844" s="1172"/>
      <c r="O3844" s="1173"/>
      <c r="P3844" s="104" t="s">
        <v>191</v>
      </c>
    </row>
    <row r="3845" spans="1:16" ht="21.75" customHeight="1" thickBot="1">
      <c r="A3845" s="1138"/>
      <c r="B3845" s="37"/>
      <c r="C3845" s="1155"/>
      <c r="D3845" s="1156"/>
      <c r="E3845" s="1156"/>
      <c r="F3845" s="1156"/>
      <c r="G3845" s="1157"/>
      <c r="H3845" s="1160"/>
      <c r="I3845" s="1160"/>
      <c r="J3845" s="1165"/>
      <c r="K3845" s="1166"/>
      <c r="L3845" s="1174" t="s">
        <v>57</v>
      </c>
      <c r="M3845" s="1175"/>
      <c r="N3845" s="1176" t="str">
        <f>Master!$E$6</f>
        <v>2021-22</v>
      </c>
      <c r="O3845" s="1177"/>
    </row>
    <row r="3846" spans="1:16" ht="33.75" customHeight="1">
      <c r="A3846" s="1138"/>
      <c r="B3846" s="417" t="s">
        <v>200</v>
      </c>
      <c r="C3846" s="1228" t="s">
        <v>22</v>
      </c>
      <c r="D3846" s="1229"/>
      <c r="E3846" s="1229"/>
      <c r="F3846" s="1230"/>
      <c r="G3846" s="438" t="s">
        <v>181</v>
      </c>
      <c r="H3846" s="1231">
        <f>VLOOKUP($A3840,'Class-9'!$B$9:$FL$108,4,0)</f>
        <v>0</v>
      </c>
      <c r="I3846" s="1231"/>
      <c r="J3846" s="1231"/>
      <c r="K3846" s="1231"/>
      <c r="L3846" s="1231"/>
      <c r="M3846" s="1231"/>
      <c r="N3846" s="1231"/>
      <c r="O3846" s="1232"/>
    </row>
    <row r="3847" spans="1:16" ht="33.75" customHeight="1">
      <c r="A3847" s="1138"/>
      <c r="B3847" s="417" t="s">
        <v>200</v>
      </c>
      <c r="C3847" s="1233" t="s">
        <v>24</v>
      </c>
      <c r="D3847" s="1234"/>
      <c r="E3847" s="1234"/>
      <c r="F3847" s="1235"/>
      <c r="G3847" s="439" t="s">
        <v>181</v>
      </c>
      <c r="H3847" s="1236">
        <f>VLOOKUP($A3840,'Class-9'!$B$9:$FL$108,7,0)</f>
        <v>0</v>
      </c>
      <c r="I3847" s="1236"/>
      <c r="J3847" s="1236"/>
      <c r="K3847" s="1236"/>
      <c r="L3847" s="1236"/>
      <c r="M3847" s="1236"/>
      <c r="N3847" s="1236"/>
      <c r="O3847" s="1237"/>
    </row>
    <row r="3848" spans="1:16" ht="33.75" customHeight="1">
      <c r="A3848" s="1138"/>
      <c r="B3848" s="417" t="s">
        <v>200</v>
      </c>
      <c r="C3848" s="1233" t="s">
        <v>25</v>
      </c>
      <c r="D3848" s="1234"/>
      <c r="E3848" s="1234"/>
      <c r="F3848" s="1235"/>
      <c r="G3848" s="439" t="s">
        <v>181</v>
      </c>
      <c r="H3848" s="1236">
        <f>VLOOKUP($A3840,'Class-9'!$B$9:$FL$108,8,0)</f>
        <v>0</v>
      </c>
      <c r="I3848" s="1236"/>
      <c r="J3848" s="1236"/>
      <c r="K3848" s="1236"/>
      <c r="L3848" s="1236"/>
      <c r="M3848" s="1236"/>
      <c r="N3848" s="1236"/>
      <c r="O3848" s="1237"/>
    </row>
    <row r="3849" spans="1:16" ht="33.75" customHeight="1">
      <c r="A3849" s="1138"/>
      <c r="B3849" s="417" t="s">
        <v>200</v>
      </c>
      <c r="C3849" s="1233" t="s">
        <v>58</v>
      </c>
      <c r="D3849" s="1234"/>
      <c r="E3849" s="1234"/>
      <c r="F3849" s="1235"/>
      <c r="G3849" s="439" t="s">
        <v>181</v>
      </c>
      <c r="H3849" s="1236">
        <f>VLOOKUP($A3840,'Class-9'!$B$9:$FL$108,9,0)</f>
        <v>0</v>
      </c>
      <c r="I3849" s="1236"/>
      <c r="J3849" s="1236"/>
      <c r="K3849" s="1236"/>
      <c r="L3849" s="1236"/>
      <c r="M3849" s="1236"/>
      <c r="N3849" s="1236"/>
      <c r="O3849" s="1237"/>
    </row>
    <row r="3850" spans="1:16" ht="33.75" customHeight="1">
      <c r="A3850" s="1138"/>
      <c r="B3850" s="417" t="s">
        <v>200</v>
      </c>
      <c r="C3850" s="1233" t="s">
        <v>59</v>
      </c>
      <c r="D3850" s="1234"/>
      <c r="E3850" s="1234"/>
      <c r="F3850" s="1235"/>
      <c r="G3850" s="439" t="s">
        <v>181</v>
      </c>
      <c r="H3850" s="1238" t="str">
        <f>CONCATENATE('Class-9'!$G$4,'Class-9'!$J$4)</f>
        <v>9(A)</v>
      </c>
      <c r="I3850" s="1236"/>
      <c r="J3850" s="1236"/>
      <c r="K3850" s="1236"/>
      <c r="L3850" s="1236"/>
      <c r="M3850" s="1236"/>
      <c r="N3850" s="1236"/>
      <c r="O3850" s="1237"/>
    </row>
    <row r="3851" spans="1:16" ht="33.75" customHeight="1" thickBot="1">
      <c r="A3851" s="1138"/>
      <c r="B3851" s="417" t="s">
        <v>200</v>
      </c>
      <c r="C3851" s="1239" t="s">
        <v>27</v>
      </c>
      <c r="D3851" s="1240"/>
      <c r="E3851" s="1240"/>
      <c r="F3851" s="1241"/>
      <c r="G3851" s="440" t="s">
        <v>181</v>
      </c>
      <c r="H3851" s="1242">
        <f>VLOOKUP($A3840,'Class-9'!$B$9:$FL$108,10,0)</f>
        <v>0</v>
      </c>
      <c r="I3851" s="1242"/>
      <c r="J3851" s="1242"/>
      <c r="K3851" s="1242"/>
      <c r="L3851" s="1242"/>
      <c r="M3851" s="1242"/>
      <c r="N3851" s="1242"/>
      <c r="O3851" s="1243"/>
    </row>
    <row r="3852" spans="1:16" ht="33.75" customHeight="1">
      <c r="A3852" s="1138"/>
      <c r="B3852" s="417" t="s">
        <v>200</v>
      </c>
      <c r="C3852" s="1244" t="s">
        <v>60</v>
      </c>
      <c r="D3852" s="1245"/>
      <c r="E3852" s="1248" t="s">
        <v>81</v>
      </c>
      <c r="F3852" s="1248" t="s">
        <v>82</v>
      </c>
      <c r="G3852" s="1250" t="s">
        <v>32</v>
      </c>
      <c r="H3852" s="1252" t="s">
        <v>61</v>
      </c>
      <c r="I3852" s="1252"/>
      <c r="J3852" s="1253"/>
      <c r="K3852" s="1254" t="s">
        <v>97</v>
      </c>
      <c r="L3852" s="1255"/>
      <c r="M3852" s="1256"/>
      <c r="N3852" s="1248" t="s">
        <v>88</v>
      </c>
      <c r="O3852" s="1218" t="s">
        <v>118</v>
      </c>
    </row>
    <row r="3853" spans="1:16" ht="33.75" customHeight="1">
      <c r="A3853" s="1138"/>
      <c r="B3853" s="417" t="s">
        <v>200</v>
      </c>
      <c r="C3853" s="1246"/>
      <c r="D3853" s="1247"/>
      <c r="E3853" s="1249"/>
      <c r="F3853" s="1249"/>
      <c r="G3853" s="1251"/>
      <c r="H3853" s="468" t="s">
        <v>31</v>
      </c>
      <c r="I3853" s="470" t="s">
        <v>194</v>
      </c>
      <c r="J3853" s="469" t="s">
        <v>32</v>
      </c>
      <c r="K3853" s="468" t="s">
        <v>31</v>
      </c>
      <c r="L3853" s="470" t="s">
        <v>194</v>
      </c>
      <c r="M3853" s="469" t="s">
        <v>32</v>
      </c>
      <c r="N3853" s="1249"/>
      <c r="O3853" s="1219"/>
    </row>
    <row r="3854" spans="1:16" ht="48" customHeight="1" thickBot="1">
      <c r="A3854" s="1138"/>
      <c r="B3854" s="417" t="s">
        <v>200</v>
      </c>
      <c r="C3854" s="1102" t="s">
        <v>62</v>
      </c>
      <c r="D3854" s="1103"/>
      <c r="E3854" s="441">
        <f>'Class-9'!$L$7</f>
        <v>10</v>
      </c>
      <c r="F3854" s="441">
        <f>'Class-9'!$M$7</f>
        <v>10</v>
      </c>
      <c r="G3854" s="442">
        <f>SUM(E3854:F3854)</f>
        <v>20</v>
      </c>
      <c r="H3854" s="441">
        <f>'Class-9'!$O$7</f>
        <v>24</v>
      </c>
      <c r="I3854" s="441">
        <f>'Class-9'!$P$7</f>
        <v>6</v>
      </c>
      <c r="J3854" s="442">
        <f>SUM(H3854:I3854)</f>
        <v>30</v>
      </c>
      <c r="K3854" s="441">
        <f>'Class-9'!$R$7</f>
        <v>40</v>
      </c>
      <c r="L3854" s="441">
        <f>'Class-9'!$S$7</f>
        <v>10</v>
      </c>
      <c r="M3854" s="442">
        <f>SUM(K3854:L3854)</f>
        <v>50</v>
      </c>
      <c r="N3854" s="441">
        <f>SUM(G3854,J3854,M3854)</f>
        <v>100</v>
      </c>
      <c r="O3854" s="1220"/>
    </row>
    <row r="3855" spans="1:16" ht="48" customHeight="1">
      <c r="A3855" s="1138"/>
      <c r="B3855" s="417" t="s">
        <v>200</v>
      </c>
      <c r="C3855" s="1104" t="str">
        <f>'Class-9'!$L$3</f>
        <v>HINDI</v>
      </c>
      <c r="D3855" s="1105"/>
      <c r="E3855" s="443">
        <f>IF($J3843="TC",0,IF($J3843="Nso",0,VLOOKUP($A3840,'Class-9'!$B$9:$FL$108,11,0)))</f>
        <v>0</v>
      </c>
      <c r="F3855" s="443">
        <f>IF($J3843="TC",0,IF($J3843="Nso",0,VLOOKUP($A3840,'Class-9'!$B$9:$FL$108,12,0)))</f>
        <v>0</v>
      </c>
      <c r="G3855" s="444">
        <f t="shared" ref="G3855:G3862" si="384">SUM(E3855:F3855)</f>
        <v>0</v>
      </c>
      <c r="H3855" s="443">
        <f>IF($J3843="TC",0,IF($J3843="Nso",0,VLOOKUP($A3840,'Class-9'!$B$9:$FL$108,14,0)))</f>
        <v>0</v>
      </c>
      <c r="I3855" s="443">
        <f>IF($J3843="TC",0,IF($J3843="Nso",0,VLOOKUP($A3840,'Class-9'!$B$9:$FL$108,15,0)))</f>
        <v>0</v>
      </c>
      <c r="J3855" s="444">
        <f t="shared" ref="J3855:J3862" si="385">SUM(H3855:I3855)</f>
        <v>0</v>
      </c>
      <c r="K3855" s="443">
        <f>IF($J3843="TC",0,IF($J3843="Nso",0,VLOOKUP($A3840,'Class-9'!$B$9:$FL$108,17,0)))</f>
        <v>0</v>
      </c>
      <c r="L3855" s="443">
        <f>IF($J3843="Nso",0,VLOOKUP($A3840,'Class-9'!$B$9:$FL$108,18,0))</f>
        <v>0</v>
      </c>
      <c r="M3855" s="444">
        <f t="shared" ref="M3855:M3862" si="386">SUM(K3855:L3855)</f>
        <v>0</v>
      </c>
      <c r="N3855" s="443">
        <f t="shared" ref="N3855:N3862" si="387">SUM(G3855,J3855,M3855)</f>
        <v>0</v>
      </c>
      <c r="O3855" s="457" t="str">
        <f>IF($J3843="TC",0,IF($J3843="Nso",0,VLOOKUP($A3840,'Class-9'!$B$9:$FL$108,24,0)))</f>
        <v/>
      </c>
    </row>
    <row r="3856" spans="1:16" ht="48" customHeight="1" thickBot="1">
      <c r="A3856" s="1138"/>
      <c r="B3856" s="417" t="s">
        <v>200</v>
      </c>
      <c r="C3856" s="1106" t="str">
        <f>'Class-9'!$Z$3</f>
        <v>ENGLISH</v>
      </c>
      <c r="D3856" s="1107"/>
      <c r="E3856" s="445">
        <f>IF($J3843="TC",0,IF($J3843="Nso",0,VLOOKUP($A3840,'Class-9'!$B$9:$FL$108,25,0)))</f>
        <v>0</v>
      </c>
      <c r="F3856" s="445">
        <f>IF($J3843="TC",0,IF($J3843="Nso",0,VLOOKUP($A3840,'Class-9'!$B$9:$FL$108,26,0)))</f>
        <v>0</v>
      </c>
      <c r="G3856" s="446">
        <f t="shared" si="384"/>
        <v>0</v>
      </c>
      <c r="H3856" s="447">
        <f>IF($J3843="TC",0,IF($J3843="Nso",0,VLOOKUP($A3840,'Class-9'!$B$9:$FL$108,28,0)))</f>
        <v>0</v>
      </c>
      <c r="I3856" s="445">
        <f>IF($J3843="TC",0,IF($J3843="Nso",0,VLOOKUP($A3840,'Class-9'!$B$9:$FL$108,29,0)))</f>
        <v>0</v>
      </c>
      <c r="J3856" s="446">
        <f t="shared" si="385"/>
        <v>0</v>
      </c>
      <c r="K3856" s="445">
        <f>IF($J3843="TC",0,IF($J3843="Nso",0,VLOOKUP($A3840,'Class-9'!$B$9:$FL$108,31,0)))</f>
        <v>0</v>
      </c>
      <c r="L3856" s="445">
        <f>IF($J3843="Nso",0,VLOOKUP($A3840,'Class-9'!$B$9:$FL$108,32,0))</f>
        <v>0</v>
      </c>
      <c r="M3856" s="446">
        <f t="shared" si="386"/>
        <v>0</v>
      </c>
      <c r="N3856" s="445">
        <f t="shared" si="387"/>
        <v>0</v>
      </c>
      <c r="O3856" s="458" t="str">
        <f>IF($J3843="TC",0,IF($J3843="Nso",0,VLOOKUP($A3840,'Class-9'!$B$9:$FL$108,38,0)))</f>
        <v/>
      </c>
    </row>
    <row r="3857" spans="1:15" ht="48" customHeight="1" thickBot="1">
      <c r="A3857" s="1138"/>
      <c r="B3857" s="417" t="s">
        <v>200</v>
      </c>
      <c r="C3857" s="1108" t="s">
        <v>62</v>
      </c>
      <c r="D3857" s="1109"/>
      <c r="E3857" s="448">
        <f>'Class-9'!$AN$7</f>
        <v>20</v>
      </c>
      <c r="F3857" s="448">
        <f>'Class-9'!$AO$7</f>
        <v>20</v>
      </c>
      <c r="G3857" s="449">
        <f t="shared" si="384"/>
        <v>40</v>
      </c>
      <c r="H3857" s="448">
        <f>'Class-9'!$AQ$7</f>
        <v>48</v>
      </c>
      <c r="I3857" s="448">
        <f>'Class-9'!$AR$7</f>
        <v>12</v>
      </c>
      <c r="J3857" s="449">
        <f t="shared" si="385"/>
        <v>60</v>
      </c>
      <c r="K3857" s="448">
        <f>'Class-9'!$AT$7</f>
        <v>80</v>
      </c>
      <c r="L3857" s="448">
        <f>'Class-9'!$AU$7</f>
        <v>20</v>
      </c>
      <c r="M3857" s="449">
        <f t="shared" si="386"/>
        <v>100</v>
      </c>
      <c r="N3857" s="448">
        <f t="shared" si="387"/>
        <v>200</v>
      </c>
      <c r="O3857" s="427" t="s">
        <v>201</v>
      </c>
    </row>
    <row r="3858" spans="1:15" ht="48" customHeight="1">
      <c r="A3858" s="1138"/>
      <c r="B3858" s="417" t="s">
        <v>200</v>
      </c>
      <c r="C3858" s="1110" t="str">
        <f>'Class-9'!$AN$3</f>
        <v>SANSKRIT-I</v>
      </c>
      <c r="D3858" s="1111"/>
      <c r="E3858" s="443">
        <f>IF($J3843="TC",0,IF($J3843="Nso",0,VLOOKUP($A3840,'Class-9'!$B$9:$FL$108,39,0)))</f>
        <v>0</v>
      </c>
      <c r="F3858" s="443">
        <f>IF($J3843="TC",0,IF($J3843="TC",0,IF($J3843="Nso",0,VLOOKUP($A3840,'Class-9'!$B$9:$FL$108,40,0))))</f>
        <v>0</v>
      </c>
      <c r="G3858" s="450">
        <f t="shared" si="384"/>
        <v>0</v>
      </c>
      <c r="H3858" s="451">
        <f>IF($J3843="TC",0,IF($J3843="Nso",0,VLOOKUP($A3840,'Class-9'!$B$9:$FL$108,42,0)))</f>
        <v>0</v>
      </c>
      <c r="I3858" s="443">
        <f>IF($J3843="TC",0,IF($J3843="Nso",0,VLOOKUP($A3840,'Class-9'!$B$9:$FL$108,43,0)))</f>
        <v>0</v>
      </c>
      <c r="J3858" s="450">
        <f t="shared" si="385"/>
        <v>0</v>
      </c>
      <c r="K3858" s="443">
        <f>IF($J3843="TC",0,IF($J3843="Nso",0,VLOOKUP($A3840,'Class-9'!$B$9:$FL$108,45,0)))</f>
        <v>0</v>
      </c>
      <c r="L3858" s="443">
        <f>IF($J3843="Nso",0,VLOOKUP($A3840,'Class-9'!$B$9:$FL$108,46,0))</f>
        <v>0</v>
      </c>
      <c r="M3858" s="450">
        <f t="shared" si="386"/>
        <v>0</v>
      </c>
      <c r="N3858" s="443">
        <f t="shared" si="387"/>
        <v>0</v>
      </c>
      <c r="O3858" s="457" t="str">
        <f>IF($J3843="TC",0,IF($J3843="Nso",0,VLOOKUP($A3840,'Class-9'!$B$9:$FL$108,52,0)))</f>
        <v/>
      </c>
    </row>
    <row r="3859" spans="1:15" ht="48" customHeight="1">
      <c r="A3859" s="1138"/>
      <c r="B3859" s="417" t="s">
        <v>200</v>
      </c>
      <c r="C3859" s="1112" t="str">
        <f>'Class-9'!$BB$3</f>
        <v>SANSKRIT-II</v>
      </c>
      <c r="D3859" s="1113"/>
      <c r="E3859" s="443">
        <f>IF($J3843="TC",0,IF($J3843="Nso",0,VLOOKUP($A3840,'Class-9'!$B$9:$FL$108,53,0)))</f>
        <v>0</v>
      </c>
      <c r="F3859" s="443">
        <f>IF($J3843="TC",0,IF($J3843="Nso",0,VLOOKUP($A3840,'Class-9'!$B$9:$FL$108,54,0)))</f>
        <v>0</v>
      </c>
      <c r="G3859" s="452">
        <f t="shared" si="384"/>
        <v>0</v>
      </c>
      <c r="H3859" s="453">
        <f>IF($J3843="TC",0,IF($J3843="Nso",0,VLOOKUP($A3840,'Class-9'!$B$9:$FL$108,56,0)))</f>
        <v>0</v>
      </c>
      <c r="I3859" s="443">
        <f>IF($J3843="TC",0,IF($J3843="Nso",0,VLOOKUP($A3840,'Class-9'!$B$9:$FL$108,57,0)))</f>
        <v>0</v>
      </c>
      <c r="J3859" s="452">
        <f t="shared" si="385"/>
        <v>0</v>
      </c>
      <c r="K3859" s="443">
        <f>IF($J3843="TC",0,IF($J3843="Nso",0,VLOOKUP($A3840,'Class-9'!$B$9:$FL$108,59,0)))</f>
        <v>0</v>
      </c>
      <c r="L3859" s="443">
        <f>IF($J3843="Nso",0,VLOOKUP($A3840,'Class-9'!$B$9:$FL$108,60,0))</f>
        <v>0</v>
      </c>
      <c r="M3859" s="452">
        <f t="shared" si="386"/>
        <v>0</v>
      </c>
      <c r="N3859" s="443">
        <f t="shared" si="387"/>
        <v>0</v>
      </c>
      <c r="O3859" s="457" t="str">
        <f>IF($J3843="TC",0,IF($J3843="Nso",0,VLOOKUP($A3840,'Class-9'!$B$9:$FL$108,66,0)))</f>
        <v/>
      </c>
    </row>
    <row r="3860" spans="1:15" ht="48" customHeight="1">
      <c r="A3860" s="1138"/>
      <c r="B3860" s="417" t="s">
        <v>200</v>
      </c>
      <c r="C3860" s="1112" t="str">
        <f>'Class-9'!$BP$3</f>
        <v>MATHEMATICS</v>
      </c>
      <c r="D3860" s="1113"/>
      <c r="E3860" s="443">
        <f>IF($J3843="TC",0,IF($J3843="Nso",0,VLOOKUP($A3840,'Class-9'!$B$9:$FL$108,67,0)))</f>
        <v>0</v>
      </c>
      <c r="F3860" s="443">
        <f>IF($J3843="TC",0,IF($J3843="Nso",0,VLOOKUP($A3840,'Class-9'!$B$9:$FL$108,68,0)))</f>
        <v>0</v>
      </c>
      <c r="G3860" s="452">
        <f t="shared" si="384"/>
        <v>0</v>
      </c>
      <c r="H3860" s="453">
        <f>IF($J3843="TC",0,IF($J3843="Nso",0,VLOOKUP($A3840,'Class-9'!$B$9:$FL$108,70,0)))</f>
        <v>0</v>
      </c>
      <c r="I3860" s="443">
        <f>IF($J3843="TC",0,IF($J3843="Nso",0,VLOOKUP($A3840,'Class-9'!$B$9:$FL$108,71,0)))</f>
        <v>0</v>
      </c>
      <c r="J3860" s="452">
        <f t="shared" si="385"/>
        <v>0</v>
      </c>
      <c r="K3860" s="443">
        <f>IF($J3843="TC",0,IF($J3843="Nso",0,VLOOKUP($A3840,'Class-9'!$B$9:$FL$108,73,0)))</f>
        <v>0</v>
      </c>
      <c r="L3860" s="443">
        <f>IF($J3843="Nso",0,VLOOKUP($A3840,'Class-9'!$B$9:$FL$108,74,0))</f>
        <v>0</v>
      </c>
      <c r="M3860" s="452">
        <f t="shared" si="386"/>
        <v>0</v>
      </c>
      <c r="N3860" s="443">
        <f t="shared" si="387"/>
        <v>0</v>
      </c>
      <c r="O3860" s="457" t="str">
        <f>IF($J3843="TC",0,IF($J3843="Nso",0,VLOOKUP($A3840,'Class-9'!$B$9:$FL$108,80,0)))</f>
        <v/>
      </c>
    </row>
    <row r="3861" spans="1:15" ht="48" customHeight="1">
      <c r="A3861" s="1138"/>
      <c r="B3861" s="417" t="s">
        <v>200</v>
      </c>
      <c r="C3861" s="1114" t="str">
        <f>'Class-9'!$CD$3</f>
        <v>SCIENCE</v>
      </c>
      <c r="D3861" s="1115"/>
      <c r="E3861" s="454">
        <f>IF($J3843="TC",0,IF($J3843="Nso",0,VLOOKUP($A3840,'Class-9'!$B$9:$FL$108,81,0)))</f>
        <v>0</v>
      </c>
      <c r="F3861" s="454">
        <f>IF($J3843="TC",0,IF($J3843="Nso",0,VLOOKUP($A3840,'Class-9'!$B$9:$FL$108,82,0)))</f>
        <v>0</v>
      </c>
      <c r="G3861" s="455">
        <f t="shared" si="384"/>
        <v>0</v>
      </c>
      <c r="H3861" s="456">
        <f>IF($J3843="TC",0,IF($J3843="Nso",0,VLOOKUP($A3840,'Class-9'!$B$9:$FL$108,84,0)))</f>
        <v>0</v>
      </c>
      <c r="I3861" s="454">
        <f>IF($J3843="TC",0,IF($J3843="Nso",0,VLOOKUP($A3840,'Class-9'!$B$9:$FL$108,85,0)))</f>
        <v>0</v>
      </c>
      <c r="J3861" s="455">
        <f t="shared" si="385"/>
        <v>0</v>
      </c>
      <c r="K3861" s="454">
        <f>IF($J3843="TC",0,IF($J3843="Nso",0,VLOOKUP($A3840,'Class-9'!$B$9:$FL$108,87,0)))</f>
        <v>0</v>
      </c>
      <c r="L3861" s="454">
        <f>IF($J3843="Nso",0,VLOOKUP($A3840,'Class-9'!$B$9:$FL$108,88,0))</f>
        <v>0</v>
      </c>
      <c r="M3861" s="455">
        <f t="shared" si="386"/>
        <v>0</v>
      </c>
      <c r="N3861" s="454">
        <f t="shared" si="387"/>
        <v>0</v>
      </c>
      <c r="O3861" s="459" t="str">
        <f>IF($J3843="TC",0,IF($J3843="Nso",0,VLOOKUP($A3840,'Class-9'!$B$9:$FL$108,94,0)))</f>
        <v/>
      </c>
    </row>
    <row r="3862" spans="1:15" ht="48" customHeight="1" thickBot="1">
      <c r="A3862" s="1138"/>
      <c r="B3862" s="417" t="s">
        <v>200</v>
      </c>
      <c r="C3862" s="1114" t="str">
        <f>'Class-9'!$CR$3</f>
        <v>SOCIAL SCIENCE</v>
      </c>
      <c r="D3862" s="1115"/>
      <c r="E3862" s="454">
        <f>IF($J3844="TC",0,IF($J3843="Nso",0,VLOOKUP($A3840,'Class-9'!$B$9:$FL$108,95,0)))</f>
        <v>0</v>
      </c>
      <c r="F3862" s="454">
        <f>IF($J3844="TC",0,IF($J3843="Nso",0,VLOOKUP($A3840,'Class-9'!$B$9:$FL$108,96,0)))</f>
        <v>0</v>
      </c>
      <c r="G3862" s="455">
        <f t="shared" si="384"/>
        <v>0</v>
      </c>
      <c r="H3862" s="456">
        <f>IF($J3844="TC",0,IF($J3843="Nso",0,VLOOKUP($A3840,'Class-9'!$B$9:$FL$108,98,0)))</f>
        <v>0</v>
      </c>
      <c r="I3862" s="454">
        <f>IF($J3844="TC",0,IF($J3843="Nso",0,VLOOKUP($A3840,'Class-9'!$B$9:$FL$108,99,0)))</f>
        <v>0</v>
      </c>
      <c r="J3862" s="455">
        <f t="shared" si="385"/>
        <v>0</v>
      </c>
      <c r="K3862" s="454">
        <f>IF($J3844="TC",0,IF($J3843="Nso",0,VLOOKUP($A3840,'Class-9'!$B$9:$FL$108,101,0)))</f>
        <v>0</v>
      </c>
      <c r="L3862" s="454">
        <f>IF($J3844="Nso",0,VLOOKUP($A3840,'Class-9'!$B$9:$FL$108,102,0))</f>
        <v>0</v>
      </c>
      <c r="M3862" s="455">
        <f t="shared" si="386"/>
        <v>0</v>
      </c>
      <c r="N3862" s="454">
        <f t="shared" si="387"/>
        <v>0</v>
      </c>
      <c r="O3862" s="459" t="str">
        <f>IF($J3844="TC",0,IF($J3843="Nso",0,VLOOKUP($A3840,'Class-9'!$B$9:$FL$108,108,0)))</f>
        <v/>
      </c>
    </row>
    <row r="3863" spans="1:15" ht="33.75" customHeight="1">
      <c r="A3863" s="1138"/>
      <c r="B3863" s="417" t="s">
        <v>200</v>
      </c>
      <c r="C3863" s="1116" t="s">
        <v>89</v>
      </c>
      <c r="D3863" s="1117"/>
      <c r="E3863" s="1118"/>
      <c r="F3863" s="1122" t="s">
        <v>90</v>
      </c>
      <c r="G3863" s="1123"/>
      <c r="H3863" s="1124" t="s">
        <v>91</v>
      </c>
      <c r="I3863" s="1125"/>
      <c r="J3863" s="1126" t="s">
        <v>47</v>
      </c>
      <c r="K3863" s="1127"/>
      <c r="L3863" s="415" t="s">
        <v>111</v>
      </c>
      <c r="M3863" s="1221" t="s">
        <v>45</v>
      </c>
      <c r="N3863" s="1222"/>
      <c r="O3863" s="416" t="s">
        <v>49</v>
      </c>
    </row>
    <row r="3864" spans="1:15" ht="33.75" customHeight="1" thickBot="1">
      <c r="A3864" s="1138"/>
      <c r="B3864" s="417" t="s">
        <v>200</v>
      </c>
      <c r="C3864" s="1119"/>
      <c r="D3864" s="1120"/>
      <c r="E3864" s="1121"/>
      <c r="F3864" s="1130">
        <f>IF($J3843="TC",0,IF($J3843="Nso",0,VLOOKUP($A3840,'Class-9'!$B$9:$FL$108,160,0)))</f>
        <v>0</v>
      </c>
      <c r="G3864" s="1131"/>
      <c r="H3864" s="1130">
        <f>IF($J3843="TC",0,IF($J3843="Nso",0,VLOOKUP($A3840,'Class-9'!$B$9:$FL$108,161,0)))</f>
        <v>0</v>
      </c>
      <c r="I3864" s="1131"/>
      <c r="J3864" s="1132">
        <f>IF($J3843="TC",0,IF($J3843="Nso",0,VLOOKUP($A3840,'Class-9'!$B$9:$FL$108,162,0)))</f>
        <v>0</v>
      </c>
      <c r="K3864" s="1133"/>
      <c r="L3864" s="259" t="str">
        <f>IF($J3843="TC",0,IF($J3843="Nso",0,VLOOKUP($A3840,'Class-9'!$B$9:$FL$108,163,0)))</f>
        <v/>
      </c>
      <c r="M3864" s="1223" t="str">
        <f>IF($J3843="TC","TC",IF($J3843="Nso","NSO",VLOOKUP($A3840,'Class-9'!$B$9:$FL$108,164,0)))</f>
        <v/>
      </c>
      <c r="N3864" s="1224"/>
      <c r="O3864" s="462" t="str">
        <f>IF($J3843="Nso",0,VLOOKUP($A3840,'Class-9'!$B$9:$FL$108,166,0))</f>
        <v/>
      </c>
    </row>
    <row r="3865" spans="1:15" ht="33.75" customHeight="1">
      <c r="A3865" s="1138"/>
      <c r="B3865" s="417" t="s">
        <v>200</v>
      </c>
      <c r="C3865" s="1061" t="s">
        <v>64</v>
      </c>
      <c r="D3865" s="1062"/>
      <c r="E3865" s="1062"/>
      <c r="F3865" s="1062"/>
      <c r="G3865" s="1062"/>
      <c r="H3865" s="1063"/>
      <c r="I3865" s="1064" t="s">
        <v>65</v>
      </c>
      <c r="J3865" s="1065"/>
      <c r="K3865" s="1065"/>
      <c r="L3865" s="460">
        <f>VLOOKUP($A3840,'Class-9'!$B$9:$FL$108,157,0)</f>
        <v>0</v>
      </c>
      <c r="M3865" s="1066" t="s">
        <v>121</v>
      </c>
      <c r="N3865" s="1067"/>
      <c r="O3865" s="1068"/>
    </row>
    <row r="3866" spans="1:15" ht="33.75" customHeight="1" thickBot="1">
      <c r="A3866" s="1138"/>
      <c r="B3866" s="417" t="s">
        <v>200</v>
      </c>
      <c r="C3866" s="1069" t="s">
        <v>60</v>
      </c>
      <c r="D3866" s="1070"/>
      <c r="E3866" s="1070"/>
      <c r="F3866" s="1071" t="s">
        <v>192</v>
      </c>
      <c r="G3866" s="1071"/>
      <c r="H3866" s="260" t="s">
        <v>53</v>
      </c>
      <c r="I3866" s="1072" t="s">
        <v>66</v>
      </c>
      <c r="J3866" s="1073"/>
      <c r="K3866" s="1073"/>
      <c r="L3866" s="461">
        <f>VLOOKUP($A3840,'Class-9'!$B$9:$FL$108,158,0)</f>
        <v>0</v>
      </c>
      <c r="M3866" s="1074" t="str">
        <f>IF($J3843="TC",0,IF($J3843="Nso",0,VLOOKUP($A3840,'Class-9'!$B$9:$FL$108,159,0)))</f>
        <v/>
      </c>
      <c r="N3866" s="1075"/>
      <c r="O3866" s="1076"/>
    </row>
    <row r="3867" spans="1:15" ht="33.75" customHeight="1">
      <c r="A3867" s="1138"/>
      <c r="B3867" s="417" t="s">
        <v>200</v>
      </c>
      <c r="C3867" s="1069"/>
      <c r="D3867" s="1070"/>
      <c r="E3867" s="1070"/>
      <c r="F3867" s="1071"/>
      <c r="G3867" s="1071"/>
      <c r="H3867" s="261" t="s">
        <v>119</v>
      </c>
      <c r="I3867" s="1077" t="s">
        <v>67</v>
      </c>
      <c r="J3867" s="1078"/>
      <c r="K3867" s="1078"/>
      <c r="L3867" s="1079">
        <f>IF($J3843="TC","Transferred",IF($J3843="Nso","NameSeparated",VLOOKUP($A3840,'Class-9'!$B$9:$FL$108,167,0)))</f>
        <v>0</v>
      </c>
      <c r="M3867" s="1079"/>
      <c r="N3867" s="1079"/>
      <c r="O3867" s="1080"/>
    </row>
    <row r="3868" spans="1:15" ht="33.75" customHeight="1">
      <c r="A3868" s="1138"/>
      <c r="B3868" s="417" t="s">
        <v>200</v>
      </c>
      <c r="C3868" s="1081" t="str">
        <f>'Class-9'!$DF$3</f>
        <v>Foundation Of Information Tech.</v>
      </c>
      <c r="D3868" s="1082"/>
      <c r="E3868" s="1083"/>
      <c r="F3868" s="1217" t="str">
        <f>IF($J3843="TC",0,IF($J3843="Nso",0,VLOOKUP($A3840,'Class-9'!$B$9:$GP$108,185,0)))</f>
        <v>0/200</v>
      </c>
      <c r="G3868" s="1217"/>
      <c r="H3868" s="463" t="str">
        <f>IF($J3843="TC",0,IF($J3843="Nso",0,VLOOKUP($A3840,'Class-9'!$B$9:$GP$108,120,0)))</f>
        <v/>
      </c>
      <c r="I3868" s="1085" t="s">
        <v>79</v>
      </c>
      <c r="J3868" s="1086"/>
      <c r="K3868" s="1086"/>
      <c r="L3868" s="1087">
        <f>'Class-9'!$T$2</f>
        <v>44676</v>
      </c>
      <c r="M3868" s="1088"/>
      <c r="N3868" s="1088"/>
      <c r="O3868" s="1089"/>
    </row>
    <row r="3869" spans="1:15" ht="33.75" customHeight="1">
      <c r="A3869" s="1138"/>
      <c r="B3869" s="417" t="s">
        <v>200</v>
      </c>
      <c r="C3869" s="1090" t="str">
        <f>'Class-9'!$DR$3</f>
        <v>Health &amp; Phy. Edu.</v>
      </c>
      <c r="D3869" s="1084"/>
      <c r="E3869" s="1084"/>
      <c r="F3869" s="1207" t="str">
        <f>IF($J3843="TC",0,IF($J3843="Nso",0,VLOOKUP($A3840,'Class-9'!$B$9:$GP$108,189,0)))</f>
        <v>0/200</v>
      </c>
      <c r="G3869" s="1208"/>
      <c r="H3869" s="463" t="str">
        <f>IF($J3843="TC",0,IF($J3843="Nso",0,VLOOKUP($A3840,'Class-9'!$B$9:$GP$108,132,0)))</f>
        <v/>
      </c>
      <c r="I3869" s="1091"/>
      <c r="J3869" s="1092"/>
      <c r="K3869" s="1092"/>
      <c r="L3869" s="1092"/>
      <c r="M3869" s="1092"/>
      <c r="N3869" s="1092"/>
      <c r="O3869" s="1093"/>
    </row>
    <row r="3870" spans="1:15" ht="33.75" customHeight="1">
      <c r="A3870" s="1138"/>
      <c r="B3870" s="417" t="s">
        <v>200</v>
      </c>
      <c r="C3870" s="1028" t="str">
        <f>'Class-9'!$ED$3</f>
        <v>S.U.P.W.</v>
      </c>
      <c r="D3870" s="1029"/>
      <c r="E3870" s="1029"/>
      <c r="F3870" s="1207" t="str">
        <f>IF($J3843="TC",0,IF($J3843="Nso",0,VLOOKUP($A3840,'Class-9'!$B$9:$GP$108,193,0)))</f>
        <v>0/100</v>
      </c>
      <c r="G3870" s="1208"/>
      <c r="H3870" s="463" t="str">
        <f>IF($J3843="TC",0,IF($J3843="Nso",0,VLOOKUP($A3840,'Class-9'!$B$9:$GP$108,138,0)))</f>
        <v/>
      </c>
      <c r="I3870" s="1094"/>
      <c r="J3870" s="1095"/>
      <c r="K3870" s="1095"/>
      <c r="L3870" s="1095"/>
      <c r="M3870" s="1095"/>
      <c r="N3870" s="1095"/>
      <c r="O3870" s="1096"/>
    </row>
    <row r="3871" spans="1:15" ht="33.75" customHeight="1">
      <c r="A3871" s="1138"/>
      <c r="B3871" s="417" t="s">
        <v>200</v>
      </c>
      <c r="C3871" s="1028" t="str">
        <f>'Class-9'!$EJ$3</f>
        <v>ART EDUCATION</v>
      </c>
      <c r="D3871" s="1029"/>
      <c r="E3871" s="1029"/>
      <c r="F3871" s="1207" t="str">
        <f>IF($J3842="TC",0,IF($J3842="Nso",0,VLOOKUP($A3840,'Class-9'!$B$9:$GP$108,197,0)))</f>
        <v>0/100</v>
      </c>
      <c r="G3871" s="1208"/>
      <c r="H3871" s="463" t="str">
        <f>IF($J3842="TC",0,IF($J3842="Nso",0,VLOOKUP($A3840,'Class-9'!$B$9:$GP$108,144,0)))</f>
        <v/>
      </c>
      <c r="I3871" s="1032" t="s">
        <v>92</v>
      </c>
      <c r="J3871" s="1033"/>
      <c r="K3871" s="1033"/>
      <c r="L3871" s="1033"/>
      <c r="M3871" s="1033"/>
      <c r="N3871" s="1033"/>
      <c r="O3871" s="1034"/>
    </row>
    <row r="3872" spans="1:15" ht="33.75" customHeight="1" thickBot="1">
      <c r="A3872" s="1138"/>
      <c r="B3872" s="417" t="s">
        <v>200</v>
      </c>
      <c r="C3872" s="1035" t="str">
        <f>'Class-9'!$EP$3</f>
        <v>H &amp; C RAJ</v>
      </c>
      <c r="D3872" s="1036"/>
      <c r="E3872" s="1036"/>
      <c r="F3872" s="1209" t="str">
        <f>IF($J3843="TC",0,IF($J3843="Nso",0,VLOOKUP($A3840,'Class-9'!$B$9:$GU$108,201,0)))</f>
        <v>0/200</v>
      </c>
      <c r="G3872" s="1210"/>
      <c r="H3872" s="464" t="str">
        <f>IF($J3843="TC",0,IF($J3843="Nso",0,VLOOKUP($A3840,'Class-9'!$B$9:$GU$108,156,0)))</f>
        <v/>
      </c>
      <c r="I3872" s="1032" t="s">
        <v>73</v>
      </c>
      <c r="J3872" s="1033"/>
      <c r="K3872" s="1033"/>
      <c r="L3872" s="1033"/>
      <c r="M3872" s="1033"/>
      <c r="N3872" s="1033"/>
      <c r="O3872" s="1034"/>
    </row>
    <row r="3873" spans="1:16" ht="33.75" customHeight="1">
      <c r="A3873" s="1138"/>
      <c r="B3873" s="417" t="s">
        <v>200</v>
      </c>
      <c r="C3873" s="1046" t="s">
        <v>204</v>
      </c>
      <c r="D3873" s="1047"/>
      <c r="E3873" s="1048"/>
      <c r="F3873" s="1211" t="s">
        <v>205</v>
      </c>
      <c r="G3873" s="1212"/>
      <c r="H3873" s="465" t="s">
        <v>34</v>
      </c>
      <c r="I3873" s="1039" t="s">
        <v>74</v>
      </c>
      <c r="J3873" s="1033"/>
      <c r="K3873" s="1033"/>
      <c r="L3873" s="1033"/>
      <c r="M3873" s="1033"/>
      <c r="N3873" s="1033"/>
      <c r="O3873" s="1034"/>
    </row>
    <row r="3874" spans="1:16" ht="33.75" customHeight="1">
      <c r="A3874" s="1138"/>
      <c r="B3874" s="417" t="s">
        <v>200</v>
      </c>
      <c r="C3874" s="1049"/>
      <c r="D3874" s="1050"/>
      <c r="E3874" s="1051"/>
      <c r="F3874" s="1213" t="s">
        <v>206</v>
      </c>
      <c r="G3874" s="1214"/>
      <c r="H3874" s="466" t="s">
        <v>203</v>
      </c>
      <c r="I3874" s="1040" t="s">
        <v>75</v>
      </c>
      <c r="J3874" s="1041"/>
      <c r="K3874" s="1041"/>
      <c r="L3874" s="1041"/>
      <c r="M3874" s="1041"/>
      <c r="N3874" s="1041"/>
      <c r="O3874" s="1042"/>
    </row>
    <row r="3875" spans="1:16" ht="33.75" customHeight="1">
      <c r="A3875" s="1138"/>
      <c r="B3875" s="417" t="s">
        <v>200</v>
      </c>
      <c r="C3875" s="1049"/>
      <c r="D3875" s="1050"/>
      <c r="E3875" s="1051"/>
      <c r="F3875" s="1213" t="s">
        <v>210</v>
      </c>
      <c r="G3875" s="1214"/>
      <c r="H3875" s="466" t="s">
        <v>68</v>
      </c>
      <c r="I3875" s="1043"/>
      <c r="J3875" s="1044"/>
      <c r="K3875" s="1044"/>
      <c r="L3875" s="1044"/>
      <c r="M3875" s="1044"/>
      <c r="N3875" s="1044"/>
      <c r="O3875" s="1045"/>
    </row>
    <row r="3876" spans="1:16" ht="33.75" customHeight="1">
      <c r="A3876" s="1138"/>
      <c r="B3876" s="417" t="s">
        <v>200</v>
      </c>
      <c r="C3876" s="1049"/>
      <c r="D3876" s="1050"/>
      <c r="E3876" s="1051"/>
      <c r="F3876" s="1213" t="s">
        <v>211</v>
      </c>
      <c r="G3876" s="1214"/>
      <c r="H3876" s="466" t="s">
        <v>69</v>
      </c>
      <c r="I3876" s="1043"/>
      <c r="J3876" s="1044"/>
      <c r="K3876" s="1044"/>
      <c r="L3876" s="1044"/>
      <c r="M3876" s="1044"/>
      <c r="N3876" s="1044"/>
      <c r="O3876" s="1045"/>
    </row>
    <row r="3877" spans="1:16" ht="33.75" customHeight="1">
      <c r="A3877" s="1138"/>
      <c r="B3877" s="417" t="s">
        <v>200</v>
      </c>
      <c r="C3877" s="1049"/>
      <c r="D3877" s="1050"/>
      <c r="E3877" s="1051"/>
      <c r="F3877" s="1213" t="s">
        <v>120</v>
      </c>
      <c r="G3877" s="1214"/>
      <c r="H3877" s="466" t="s">
        <v>71</v>
      </c>
      <c r="I3877" s="1022" t="s">
        <v>93</v>
      </c>
      <c r="J3877" s="1023"/>
      <c r="K3877" s="1023"/>
      <c r="L3877" s="1023"/>
      <c r="M3877" s="1023"/>
      <c r="N3877" s="1023"/>
      <c r="O3877" s="1024"/>
    </row>
    <row r="3878" spans="1:16" ht="33.75" customHeight="1" thickBot="1">
      <c r="A3878" s="1138"/>
      <c r="B3878" s="418" t="s">
        <v>200</v>
      </c>
      <c r="C3878" s="1052"/>
      <c r="D3878" s="1053"/>
      <c r="E3878" s="1054"/>
      <c r="F3878" s="1215" t="s">
        <v>208</v>
      </c>
      <c r="G3878" s="1216"/>
      <c r="H3878" s="467" t="s">
        <v>70</v>
      </c>
      <c r="I3878" s="1025"/>
      <c r="J3878" s="1026"/>
      <c r="K3878" s="1026"/>
      <c r="L3878" s="1026"/>
      <c r="M3878" s="1026"/>
      <c r="N3878" s="1026"/>
      <c r="O3878" s="1027"/>
    </row>
    <row r="3879" spans="1:16" ht="121.5" customHeight="1" thickTop="1">
      <c r="A3879" s="437" t="s">
        <v>191</v>
      </c>
    </row>
    <row r="3880" spans="1:16" ht="121.5" customHeight="1">
      <c r="A3880" s="437" t="s">
        <v>191</v>
      </c>
    </row>
    <row r="3881" spans="1:16" ht="24.75" customHeight="1" thickBot="1">
      <c r="A3881" s="471">
        <f>A3840+1</f>
        <v>98</v>
      </c>
      <c r="B3881" s="1137" t="s">
        <v>56</v>
      </c>
      <c r="C3881" s="1137"/>
      <c r="D3881" s="1137"/>
      <c r="E3881" s="1137"/>
      <c r="F3881" s="1137"/>
      <c r="G3881" s="1137"/>
      <c r="H3881" s="1137"/>
      <c r="I3881" s="1137"/>
      <c r="J3881" s="1137"/>
      <c r="K3881" s="1137"/>
      <c r="L3881" s="1137"/>
      <c r="M3881" s="1137"/>
      <c r="N3881" s="1137"/>
      <c r="O3881" s="1137"/>
    </row>
    <row r="3882" spans="1:16" s="430" customFormat="1" ht="66" customHeight="1" thickTop="1">
      <c r="A3882" s="1138"/>
      <c r="B3882" s="1139"/>
      <c r="C3882" s="1140"/>
      <c r="D3882" s="1225" t="str">
        <f>Master!$E$8</f>
        <v>Govt. Sr. Secondary School Raimalwada</v>
      </c>
      <c r="E3882" s="1226"/>
      <c r="F3882" s="1226"/>
      <c r="G3882" s="1226"/>
      <c r="H3882" s="1226"/>
      <c r="I3882" s="1226"/>
      <c r="J3882" s="1226"/>
      <c r="K3882" s="1226"/>
      <c r="L3882" s="1226"/>
      <c r="M3882" s="1226"/>
      <c r="N3882" s="1226"/>
      <c r="O3882" s="1227"/>
    </row>
    <row r="3883" spans="1:16" ht="26.25" customHeight="1" thickBot="1">
      <c r="A3883" s="1138"/>
      <c r="B3883" s="1141"/>
      <c r="C3883" s="1142"/>
      <c r="D3883" s="1146" t="str">
        <f>Master!$E$11</f>
        <v>P.S.-Bapini (Jodhpur)</v>
      </c>
      <c r="E3883" s="1147"/>
      <c r="F3883" s="1147"/>
      <c r="G3883" s="1147"/>
      <c r="H3883" s="1147"/>
      <c r="I3883" s="1147"/>
      <c r="J3883" s="1147"/>
      <c r="K3883" s="1147"/>
      <c r="L3883" s="1147"/>
      <c r="M3883" s="1147"/>
      <c r="N3883" s="1147"/>
      <c r="O3883" s="1148"/>
    </row>
    <row r="3884" spans="1:16" ht="21.75" customHeight="1">
      <c r="A3884" s="1138"/>
      <c r="B3884" s="262"/>
      <c r="C3884" s="1149" t="s">
        <v>183</v>
      </c>
      <c r="D3884" s="1150"/>
      <c r="E3884" s="1150"/>
      <c r="F3884" s="1150"/>
      <c r="G3884" s="1151"/>
      <c r="H3884" s="1158" t="s">
        <v>156</v>
      </c>
      <c r="I3884" s="1158"/>
      <c r="J3884" s="1161">
        <f>VLOOKUP($A3881,'Class-9'!$B$9:$K$108,6)</f>
        <v>0</v>
      </c>
      <c r="K3884" s="1162"/>
      <c r="L3884" s="1167" t="s">
        <v>76</v>
      </c>
      <c r="M3884" s="1168"/>
      <c r="N3884" s="1169" t="str">
        <f>Master!$E$14</f>
        <v>08151106901</v>
      </c>
      <c r="O3884" s="1170"/>
    </row>
    <row r="3885" spans="1:16" ht="21.75" customHeight="1">
      <c r="A3885" s="1138"/>
      <c r="B3885" s="37"/>
      <c r="C3885" s="1152"/>
      <c r="D3885" s="1153"/>
      <c r="E3885" s="1153"/>
      <c r="F3885" s="1153"/>
      <c r="G3885" s="1154"/>
      <c r="H3885" s="1159"/>
      <c r="I3885" s="1159"/>
      <c r="J3885" s="1163"/>
      <c r="K3885" s="1164"/>
      <c r="L3885" s="1171" t="s">
        <v>72</v>
      </c>
      <c r="M3885" s="1172"/>
      <c r="N3885" s="1172"/>
      <c r="O3885" s="1173"/>
      <c r="P3885" s="104" t="s">
        <v>191</v>
      </c>
    </row>
    <row r="3886" spans="1:16" ht="21.75" customHeight="1" thickBot="1">
      <c r="A3886" s="1138"/>
      <c r="B3886" s="37"/>
      <c r="C3886" s="1155"/>
      <c r="D3886" s="1156"/>
      <c r="E3886" s="1156"/>
      <c r="F3886" s="1156"/>
      <c r="G3886" s="1157"/>
      <c r="H3886" s="1160"/>
      <c r="I3886" s="1160"/>
      <c r="J3886" s="1165"/>
      <c r="K3886" s="1166"/>
      <c r="L3886" s="1174" t="s">
        <v>57</v>
      </c>
      <c r="M3886" s="1175"/>
      <c r="N3886" s="1176" t="str">
        <f>Master!$E$6</f>
        <v>2021-22</v>
      </c>
      <c r="O3886" s="1177"/>
    </row>
    <row r="3887" spans="1:16" ht="33.75" customHeight="1">
      <c r="A3887" s="1138"/>
      <c r="B3887" s="417" t="s">
        <v>200</v>
      </c>
      <c r="C3887" s="1228" t="s">
        <v>22</v>
      </c>
      <c r="D3887" s="1229"/>
      <c r="E3887" s="1229"/>
      <c r="F3887" s="1230"/>
      <c r="G3887" s="438" t="s">
        <v>181</v>
      </c>
      <c r="H3887" s="1231">
        <f>VLOOKUP($A3881,'Class-9'!$B$9:$FL$108,4,0)</f>
        <v>0</v>
      </c>
      <c r="I3887" s="1231"/>
      <c r="J3887" s="1231"/>
      <c r="K3887" s="1231"/>
      <c r="L3887" s="1231"/>
      <c r="M3887" s="1231"/>
      <c r="N3887" s="1231"/>
      <c r="O3887" s="1232"/>
    </row>
    <row r="3888" spans="1:16" ht="33.75" customHeight="1">
      <c r="A3888" s="1138"/>
      <c r="B3888" s="417" t="s">
        <v>200</v>
      </c>
      <c r="C3888" s="1233" t="s">
        <v>24</v>
      </c>
      <c r="D3888" s="1234"/>
      <c r="E3888" s="1234"/>
      <c r="F3888" s="1235"/>
      <c r="G3888" s="439" t="s">
        <v>181</v>
      </c>
      <c r="H3888" s="1236">
        <f>VLOOKUP($A3881,'Class-9'!$B$9:$FL$108,7,0)</f>
        <v>0</v>
      </c>
      <c r="I3888" s="1236"/>
      <c r="J3888" s="1236"/>
      <c r="K3888" s="1236"/>
      <c r="L3888" s="1236"/>
      <c r="M3888" s="1236"/>
      <c r="N3888" s="1236"/>
      <c r="O3888" s="1237"/>
    </row>
    <row r="3889" spans="1:15" ht="33.75" customHeight="1">
      <c r="A3889" s="1138"/>
      <c r="B3889" s="417" t="s">
        <v>200</v>
      </c>
      <c r="C3889" s="1233" t="s">
        <v>25</v>
      </c>
      <c r="D3889" s="1234"/>
      <c r="E3889" s="1234"/>
      <c r="F3889" s="1235"/>
      <c r="G3889" s="439" t="s">
        <v>181</v>
      </c>
      <c r="H3889" s="1236">
        <f>VLOOKUP($A3881,'Class-9'!$B$9:$FL$108,8,0)</f>
        <v>0</v>
      </c>
      <c r="I3889" s="1236"/>
      <c r="J3889" s="1236"/>
      <c r="K3889" s="1236"/>
      <c r="L3889" s="1236"/>
      <c r="M3889" s="1236"/>
      <c r="N3889" s="1236"/>
      <c r="O3889" s="1237"/>
    </row>
    <row r="3890" spans="1:15" ht="33.75" customHeight="1">
      <c r="A3890" s="1138"/>
      <c r="B3890" s="417" t="s">
        <v>200</v>
      </c>
      <c r="C3890" s="1233" t="s">
        <v>58</v>
      </c>
      <c r="D3890" s="1234"/>
      <c r="E3890" s="1234"/>
      <c r="F3890" s="1235"/>
      <c r="G3890" s="439" t="s">
        <v>181</v>
      </c>
      <c r="H3890" s="1236">
        <f>VLOOKUP($A3881,'Class-9'!$B$9:$FL$108,9,0)</f>
        <v>0</v>
      </c>
      <c r="I3890" s="1236"/>
      <c r="J3890" s="1236"/>
      <c r="K3890" s="1236"/>
      <c r="L3890" s="1236"/>
      <c r="M3890" s="1236"/>
      <c r="N3890" s="1236"/>
      <c r="O3890" s="1237"/>
    </row>
    <row r="3891" spans="1:15" ht="33.75" customHeight="1">
      <c r="A3891" s="1138"/>
      <c r="B3891" s="417" t="s">
        <v>200</v>
      </c>
      <c r="C3891" s="1233" t="s">
        <v>59</v>
      </c>
      <c r="D3891" s="1234"/>
      <c r="E3891" s="1234"/>
      <c r="F3891" s="1235"/>
      <c r="G3891" s="439" t="s">
        <v>181</v>
      </c>
      <c r="H3891" s="1238" t="str">
        <f>CONCATENATE('Class-9'!$G$4,'Class-9'!$J$4)</f>
        <v>9(A)</v>
      </c>
      <c r="I3891" s="1236"/>
      <c r="J3891" s="1236"/>
      <c r="K3891" s="1236"/>
      <c r="L3891" s="1236"/>
      <c r="M3891" s="1236"/>
      <c r="N3891" s="1236"/>
      <c r="O3891" s="1237"/>
    </row>
    <row r="3892" spans="1:15" ht="33.75" customHeight="1" thickBot="1">
      <c r="A3892" s="1138"/>
      <c r="B3892" s="417" t="s">
        <v>200</v>
      </c>
      <c r="C3892" s="1239" t="s">
        <v>27</v>
      </c>
      <c r="D3892" s="1240"/>
      <c r="E3892" s="1240"/>
      <c r="F3892" s="1241"/>
      <c r="G3892" s="440" t="s">
        <v>181</v>
      </c>
      <c r="H3892" s="1242">
        <f>VLOOKUP($A3881,'Class-9'!$B$9:$FL$108,10,0)</f>
        <v>0</v>
      </c>
      <c r="I3892" s="1242"/>
      <c r="J3892" s="1242"/>
      <c r="K3892" s="1242"/>
      <c r="L3892" s="1242"/>
      <c r="M3892" s="1242"/>
      <c r="N3892" s="1242"/>
      <c r="O3892" s="1243"/>
    </row>
    <row r="3893" spans="1:15" ht="33.75" customHeight="1">
      <c r="A3893" s="1138"/>
      <c r="B3893" s="417" t="s">
        <v>200</v>
      </c>
      <c r="C3893" s="1244" t="s">
        <v>60</v>
      </c>
      <c r="D3893" s="1245"/>
      <c r="E3893" s="1248" t="s">
        <v>81</v>
      </c>
      <c r="F3893" s="1248" t="s">
        <v>82</v>
      </c>
      <c r="G3893" s="1250" t="s">
        <v>32</v>
      </c>
      <c r="H3893" s="1252" t="s">
        <v>61</v>
      </c>
      <c r="I3893" s="1252"/>
      <c r="J3893" s="1253"/>
      <c r="K3893" s="1254" t="s">
        <v>97</v>
      </c>
      <c r="L3893" s="1255"/>
      <c r="M3893" s="1256"/>
      <c r="N3893" s="1248" t="s">
        <v>88</v>
      </c>
      <c r="O3893" s="1218" t="s">
        <v>118</v>
      </c>
    </row>
    <row r="3894" spans="1:15" ht="33.75" customHeight="1">
      <c r="A3894" s="1138"/>
      <c r="B3894" s="417" t="s">
        <v>200</v>
      </c>
      <c r="C3894" s="1246"/>
      <c r="D3894" s="1247"/>
      <c r="E3894" s="1249"/>
      <c r="F3894" s="1249"/>
      <c r="G3894" s="1251"/>
      <c r="H3894" s="468" t="s">
        <v>31</v>
      </c>
      <c r="I3894" s="470" t="s">
        <v>194</v>
      </c>
      <c r="J3894" s="469" t="s">
        <v>32</v>
      </c>
      <c r="K3894" s="468" t="s">
        <v>31</v>
      </c>
      <c r="L3894" s="470" t="s">
        <v>194</v>
      </c>
      <c r="M3894" s="469" t="s">
        <v>32</v>
      </c>
      <c r="N3894" s="1249"/>
      <c r="O3894" s="1219"/>
    </row>
    <row r="3895" spans="1:15" ht="48" customHeight="1" thickBot="1">
      <c r="A3895" s="1138"/>
      <c r="B3895" s="417" t="s">
        <v>200</v>
      </c>
      <c r="C3895" s="1102" t="s">
        <v>62</v>
      </c>
      <c r="D3895" s="1103"/>
      <c r="E3895" s="441">
        <f>'Class-9'!$L$7</f>
        <v>10</v>
      </c>
      <c r="F3895" s="441">
        <f>'Class-9'!$M$7</f>
        <v>10</v>
      </c>
      <c r="G3895" s="442">
        <f>SUM(E3895:F3895)</f>
        <v>20</v>
      </c>
      <c r="H3895" s="441">
        <f>'Class-9'!$O$7</f>
        <v>24</v>
      </c>
      <c r="I3895" s="441">
        <f>'Class-9'!$P$7</f>
        <v>6</v>
      </c>
      <c r="J3895" s="442">
        <f>SUM(H3895:I3895)</f>
        <v>30</v>
      </c>
      <c r="K3895" s="441">
        <f>'Class-9'!$R$7</f>
        <v>40</v>
      </c>
      <c r="L3895" s="441">
        <f>'Class-9'!$S$7</f>
        <v>10</v>
      </c>
      <c r="M3895" s="442">
        <f>SUM(K3895:L3895)</f>
        <v>50</v>
      </c>
      <c r="N3895" s="441">
        <f>SUM(G3895,J3895,M3895)</f>
        <v>100</v>
      </c>
      <c r="O3895" s="1220"/>
    </row>
    <row r="3896" spans="1:15" ht="48" customHeight="1">
      <c r="A3896" s="1138"/>
      <c r="B3896" s="417" t="s">
        <v>200</v>
      </c>
      <c r="C3896" s="1104" t="str">
        <f>'Class-9'!$L$3</f>
        <v>HINDI</v>
      </c>
      <c r="D3896" s="1105"/>
      <c r="E3896" s="443">
        <f>IF($J3884="TC",0,IF($J3884="Nso",0,VLOOKUP($A3881,'Class-9'!$B$9:$FL$108,11,0)))</f>
        <v>0</v>
      </c>
      <c r="F3896" s="443">
        <f>IF($J3884="TC",0,IF($J3884="Nso",0,VLOOKUP($A3881,'Class-9'!$B$9:$FL$108,12,0)))</f>
        <v>0</v>
      </c>
      <c r="G3896" s="444">
        <f t="shared" ref="G3896:G3903" si="388">SUM(E3896:F3896)</f>
        <v>0</v>
      </c>
      <c r="H3896" s="443">
        <f>IF($J3884="TC",0,IF($J3884="Nso",0,VLOOKUP($A3881,'Class-9'!$B$9:$FL$108,14,0)))</f>
        <v>0</v>
      </c>
      <c r="I3896" s="443">
        <f>IF($J3884="TC",0,IF($J3884="Nso",0,VLOOKUP($A3881,'Class-9'!$B$9:$FL$108,15,0)))</f>
        <v>0</v>
      </c>
      <c r="J3896" s="444">
        <f t="shared" ref="J3896:J3903" si="389">SUM(H3896:I3896)</f>
        <v>0</v>
      </c>
      <c r="K3896" s="443">
        <f>IF($J3884="TC",0,IF($J3884="Nso",0,VLOOKUP($A3881,'Class-9'!$B$9:$FL$108,17,0)))</f>
        <v>0</v>
      </c>
      <c r="L3896" s="443">
        <f>IF($J3884="Nso",0,VLOOKUP($A3881,'Class-9'!$B$9:$FL$108,18,0))</f>
        <v>0</v>
      </c>
      <c r="M3896" s="444">
        <f t="shared" ref="M3896:M3903" si="390">SUM(K3896:L3896)</f>
        <v>0</v>
      </c>
      <c r="N3896" s="443">
        <f t="shared" ref="N3896:N3903" si="391">SUM(G3896,J3896,M3896)</f>
        <v>0</v>
      </c>
      <c r="O3896" s="457" t="str">
        <f>IF($J3884="TC",0,IF($J3884="Nso",0,VLOOKUP($A3881,'Class-9'!$B$9:$FL$108,24,0)))</f>
        <v/>
      </c>
    </row>
    <row r="3897" spans="1:15" ht="48" customHeight="1" thickBot="1">
      <c r="A3897" s="1138"/>
      <c r="B3897" s="417" t="s">
        <v>200</v>
      </c>
      <c r="C3897" s="1106" t="str">
        <f>'Class-9'!$Z$3</f>
        <v>ENGLISH</v>
      </c>
      <c r="D3897" s="1107"/>
      <c r="E3897" s="445">
        <f>IF($J3884="TC",0,IF($J3884="Nso",0,VLOOKUP($A3881,'Class-9'!$B$9:$FL$108,25,0)))</f>
        <v>0</v>
      </c>
      <c r="F3897" s="445">
        <f>IF($J3884="TC",0,IF($J3884="Nso",0,VLOOKUP($A3881,'Class-9'!$B$9:$FL$108,26,0)))</f>
        <v>0</v>
      </c>
      <c r="G3897" s="446">
        <f t="shared" si="388"/>
        <v>0</v>
      </c>
      <c r="H3897" s="447">
        <f>IF($J3884="TC",0,IF($J3884="Nso",0,VLOOKUP($A3881,'Class-9'!$B$9:$FL$108,28,0)))</f>
        <v>0</v>
      </c>
      <c r="I3897" s="445">
        <f>IF($J3884="TC",0,IF($J3884="Nso",0,VLOOKUP($A3881,'Class-9'!$B$9:$FL$108,29,0)))</f>
        <v>0</v>
      </c>
      <c r="J3897" s="446">
        <f t="shared" si="389"/>
        <v>0</v>
      </c>
      <c r="K3897" s="445">
        <f>IF($J3884="TC",0,IF($J3884="Nso",0,VLOOKUP($A3881,'Class-9'!$B$9:$FL$108,31,0)))</f>
        <v>0</v>
      </c>
      <c r="L3897" s="445">
        <f>IF($J3884="Nso",0,VLOOKUP($A3881,'Class-9'!$B$9:$FL$108,32,0))</f>
        <v>0</v>
      </c>
      <c r="M3897" s="446">
        <f t="shared" si="390"/>
        <v>0</v>
      </c>
      <c r="N3897" s="445">
        <f t="shared" si="391"/>
        <v>0</v>
      </c>
      <c r="O3897" s="458" t="str">
        <f>IF($J3884="TC",0,IF($J3884="Nso",0,VLOOKUP($A3881,'Class-9'!$B$9:$FL$108,38,0)))</f>
        <v/>
      </c>
    </row>
    <row r="3898" spans="1:15" ht="48" customHeight="1" thickBot="1">
      <c r="A3898" s="1138"/>
      <c r="B3898" s="417" t="s">
        <v>200</v>
      </c>
      <c r="C3898" s="1108" t="s">
        <v>62</v>
      </c>
      <c r="D3898" s="1109"/>
      <c r="E3898" s="448">
        <f>'Class-9'!$AN$7</f>
        <v>20</v>
      </c>
      <c r="F3898" s="448">
        <f>'Class-9'!$AO$7</f>
        <v>20</v>
      </c>
      <c r="G3898" s="449">
        <f t="shared" si="388"/>
        <v>40</v>
      </c>
      <c r="H3898" s="448">
        <f>'Class-9'!$AQ$7</f>
        <v>48</v>
      </c>
      <c r="I3898" s="448">
        <f>'Class-9'!$AR$7</f>
        <v>12</v>
      </c>
      <c r="J3898" s="449">
        <f t="shared" si="389"/>
        <v>60</v>
      </c>
      <c r="K3898" s="448">
        <f>'Class-9'!$AT$7</f>
        <v>80</v>
      </c>
      <c r="L3898" s="448">
        <f>'Class-9'!$AU$7</f>
        <v>20</v>
      </c>
      <c r="M3898" s="449">
        <f t="shared" si="390"/>
        <v>100</v>
      </c>
      <c r="N3898" s="448">
        <f t="shared" si="391"/>
        <v>200</v>
      </c>
      <c r="O3898" s="427" t="s">
        <v>201</v>
      </c>
    </row>
    <row r="3899" spans="1:15" ht="48" customHeight="1">
      <c r="A3899" s="1138"/>
      <c r="B3899" s="417" t="s">
        <v>200</v>
      </c>
      <c r="C3899" s="1110" t="str">
        <f>'Class-9'!$AN$3</f>
        <v>SANSKRIT-I</v>
      </c>
      <c r="D3899" s="1111"/>
      <c r="E3899" s="443">
        <f>IF($J3884="TC",0,IF($J3884="Nso",0,VLOOKUP($A3881,'Class-9'!$B$9:$FL$108,39,0)))</f>
        <v>0</v>
      </c>
      <c r="F3899" s="443">
        <f>IF($J3884="TC",0,IF($J3884="TC",0,IF($J3884="Nso",0,VLOOKUP($A3881,'Class-9'!$B$9:$FL$108,40,0))))</f>
        <v>0</v>
      </c>
      <c r="G3899" s="450">
        <f t="shared" si="388"/>
        <v>0</v>
      </c>
      <c r="H3899" s="451">
        <f>IF($J3884="TC",0,IF($J3884="Nso",0,VLOOKUP($A3881,'Class-9'!$B$9:$FL$108,42,0)))</f>
        <v>0</v>
      </c>
      <c r="I3899" s="443">
        <f>IF($J3884="TC",0,IF($J3884="Nso",0,VLOOKUP($A3881,'Class-9'!$B$9:$FL$108,43,0)))</f>
        <v>0</v>
      </c>
      <c r="J3899" s="450">
        <f t="shared" si="389"/>
        <v>0</v>
      </c>
      <c r="K3899" s="443">
        <f>IF($J3884="TC",0,IF($J3884="Nso",0,VLOOKUP($A3881,'Class-9'!$B$9:$FL$108,45,0)))</f>
        <v>0</v>
      </c>
      <c r="L3899" s="443">
        <f>IF($J3884="Nso",0,VLOOKUP($A3881,'Class-9'!$B$9:$FL$108,46,0))</f>
        <v>0</v>
      </c>
      <c r="M3899" s="450">
        <f t="shared" si="390"/>
        <v>0</v>
      </c>
      <c r="N3899" s="443">
        <f t="shared" si="391"/>
        <v>0</v>
      </c>
      <c r="O3899" s="457" t="str">
        <f>IF($J3884="TC",0,IF($J3884="Nso",0,VLOOKUP($A3881,'Class-9'!$B$9:$FL$108,52,0)))</f>
        <v/>
      </c>
    </row>
    <row r="3900" spans="1:15" ht="48" customHeight="1">
      <c r="A3900" s="1138"/>
      <c r="B3900" s="417" t="s">
        <v>200</v>
      </c>
      <c r="C3900" s="1112" t="str">
        <f>'Class-9'!$BB$3</f>
        <v>SANSKRIT-II</v>
      </c>
      <c r="D3900" s="1113"/>
      <c r="E3900" s="443">
        <f>IF($J3884="TC",0,IF($J3884="Nso",0,VLOOKUP($A3881,'Class-9'!$B$9:$FL$108,53,0)))</f>
        <v>0</v>
      </c>
      <c r="F3900" s="443">
        <f>IF($J3884="TC",0,IF($J3884="Nso",0,VLOOKUP($A3881,'Class-9'!$B$9:$FL$108,54,0)))</f>
        <v>0</v>
      </c>
      <c r="G3900" s="452">
        <f t="shared" si="388"/>
        <v>0</v>
      </c>
      <c r="H3900" s="453">
        <f>IF($J3884="TC",0,IF($J3884="Nso",0,VLOOKUP($A3881,'Class-9'!$B$9:$FL$108,56,0)))</f>
        <v>0</v>
      </c>
      <c r="I3900" s="443">
        <f>IF($J3884="TC",0,IF($J3884="Nso",0,VLOOKUP($A3881,'Class-9'!$B$9:$FL$108,57,0)))</f>
        <v>0</v>
      </c>
      <c r="J3900" s="452">
        <f t="shared" si="389"/>
        <v>0</v>
      </c>
      <c r="K3900" s="443">
        <f>IF($J3884="TC",0,IF($J3884="Nso",0,VLOOKUP($A3881,'Class-9'!$B$9:$FL$108,59,0)))</f>
        <v>0</v>
      </c>
      <c r="L3900" s="443">
        <f>IF($J3884="Nso",0,VLOOKUP($A3881,'Class-9'!$B$9:$FL$108,60,0))</f>
        <v>0</v>
      </c>
      <c r="M3900" s="452">
        <f t="shared" si="390"/>
        <v>0</v>
      </c>
      <c r="N3900" s="443">
        <f t="shared" si="391"/>
        <v>0</v>
      </c>
      <c r="O3900" s="457" t="str">
        <f>IF($J3884="TC",0,IF($J3884="Nso",0,VLOOKUP($A3881,'Class-9'!$B$9:$FL$108,66,0)))</f>
        <v/>
      </c>
    </row>
    <row r="3901" spans="1:15" ht="48" customHeight="1">
      <c r="A3901" s="1138"/>
      <c r="B3901" s="417" t="s">
        <v>200</v>
      </c>
      <c r="C3901" s="1112" t="str">
        <f>'Class-9'!$BP$3</f>
        <v>MATHEMATICS</v>
      </c>
      <c r="D3901" s="1113"/>
      <c r="E3901" s="443">
        <f>IF($J3884="TC",0,IF($J3884="Nso",0,VLOOKUP($A3881,'Class-9'!$B$9:$FL$108,67,0)))</f>
        <v>0</v>
      </c>
      <c r="F3901" s="443">
        <f>IF($J3884="TC",0,IF($J3884="Nso",0,VLOOKUP($A3881,'Class-9'!$B$9:$FL$108,68,0)))</f>
        <v>0</v>
      </c>
      <c r="G3901" s="452">
        <f t="shared" si="388"/>
        <v>0</v>
      </c>
      <c r="H3901" s="453">
        <f>IF($J3884="TC",0,IF($J3884="Nso",0,VLOOKUP($A3881,'Class-9'!$B$9:$FL$108,70,0)))</f>
        <v>0</v>
      </c>
      <c r="I3901" s="443">
        <f>IF($J3884="TC",0,IF($J3884="Nso",0,VLOOKUP($A3881,'Class-9'!$B$9:$FL$108,71,0)))</f>
        <v>0</v>
      </c>
      <c r="J3901" s="452">
        <f t="shared" si="389"/>
        <v>0</v>
      </c>
      <c r="K3901" s="443">
        <f>IF($J3884="TC",0,IF($J3884="Nso",0,VLOOKUP($A3881,'Class-9'!$B$9:$FL$108,73,0)))</f>
        <v>0</v>
      </c>
      <c r="L3901" s="443">
        <f>IF($J3884="Nso",0,VLOOKUP($A3881,'Class-9'!$B$9:$FL$108,74,0))</f>
        <v>0</v>
      </c>
      <c r="M3901" s="452">
        <f t="shared" si="390"/>
        <v>0</v>
      </c>
      <c r="N3901" s="443">
        <f t="shared" si="391"/>
        <v>0</v>
      </c>
      <c r="O3901" s="457" t="str">
        <f>IF($J3884="TC",0,IF($J3884="Nso",0,VLOOKUP($A3881,'Class-9'!$B$9:$FL$108,80,0)))</f>
        <v/>
      </c>
    </row>
    <row r="3902" spans="1:15" ht="48" customHeight="1">
      <c r="A3902" s="1138"/>
      <c r="B3902" s="417" t="s">
        <v>200</v>
      </c>
      <c r="C3902" s="1114" t="str">
        <f>'Class-9'!$CD$3</f>
        <v>SCIENCE</v>
      </c>
      <c r="D3902" s="1115"/>
      <c r="E3902" s="454">
        <f>IF($J3884="TC",0,IF($J3884="Nso",0,VLOOKUP($A3881,'Class-9'!$B$9:$FL$108,81,0)))</f>
        <v>0</v>
      </c>
      <c r="F3902" s="454">
        <f>IF($J3884="TC",0,IF($J3884="Nso",0,VLOOKUP($A3881,'Class-9'!$B$9:$FL$108,82,0)))</f>
        <v>0</v>
      </c>
      <c r="G3902" s="455">
        <f t="shared" si="388"/>
        <v>0</v>
      </c>
      <c r="H3902" s="456">
        <f>IF($J3884="TC",0,IF($J3884="Nso",0,VLOOKUP($A3881,'Class-9'!$B$9:$FL$108,84,0)))</f>
        <v>0</v>
      </c>
      <c r="I3902" s="454">
        <f>IF($J3884="TC",0,IF($J3884="Nso",0,VLOOKUP($A3881,'Class-9'!$B$9:$FL$108,85,0)))</f>
        <v>0</v>
      </c>
      <c r="J3902" s="455">
        <f t="shared" si="389"/>
        <v>0</v>
      </c>
      <c r="K3902" s="454">
        <f>IF($J3884="TC",0,IF($J3884="Nso",0,VLOOKUP($A3881,'Class-9'!$B$9:$FL$108,87,0)))</f>
        <v>0</v>
      </c>
      <c r="L3902" s="454">
        <f>IF($J3884="Nso",0,VLOOKUP($A3881,'Class-9'!$B$9:$FL$108,88,0))</f>
        <v>0</v>
      </c>
      <c r="M3902" s="455">
        <f t="shared" si="390"/>
        <v>0</v>
      </c>
      <c r="N3902" s="454">
        <f t="shared" si="391"/>
        <v>0</v>
      </c>
      <c r="O3902" s="459" t="str">
        <f>IF($J3884="TC",0,IF($J3884="Nso",0,VLOOKUP($A3881,'Class-9'!$B$9:$FL$108,94,0)))</f>
        <v/>
      </c>
    </row>
    <row r="3903" spans="1:15" ht="48" customHeight="1" thickBot="1">
      <c r="A3903" s="1138"/>
      <c r="B3903" s="417" t="s">
        <v>200</v>
      </c>
      <c r="C3903" s="1114" t="str">
        <f>'Class-9'!$CR$3</f>
        <v>SOCIAL SCIENCE</v>
      </c>
      <c r="D3903" s="1115"/>
      <c r="E3903" s="454">
        <f>IF($J3885="TC",0,IF($J3884="Nso",0,VLOOKUP($A3881,'Class-9'!$B$9:$FL$108,95,0)))</f>
        <v>0</v>
      </c>
      <c r="F3903" s="454">
        <f>IF($J3885="TC",0,IF($J3884="Nso",0,VLOOKUP($A3881,'Class-9'!$B$9:$FL$108,96,0)))</f>
        <v>0</v>
      </c>
      <c r="G3903" s="455">
        <f t="shared" si="388"/>
        <v>0</v>
      </c>
      <c r="H3903" s="456">
        <f>IF($J3885="TC",0,IF($J3884="Nso",0,VLOOKUP($A3881,'Class-9'!$B$9:$FL$108,98,0)))</f>
        <v>0</v>
      </c>
      <c r="I3903" s="454">
        <f>IF($J3885="TC",0,IF($J3884="Nso",0,VLOOKUP($A3881,'Class-9'!$B$9:$FL$108,99,0)))</f>
        <v>0</v>
      </c>
      <c r="J3903" s="455">
        <f t="shared" si="389"/>
        <v>0</v>
      </c>
      <c r="K3903" s="454">
        <f>IF($J3885="TC",0,IF($J3884="Nso",0,VLOOKUP($A3881,'Class-9'!$B$9:$FL$108,101,0)))</f>
        <v>0</v>
      </c>
      <c r="L3903" s="454">
        <f>IF($J3885="Nso",0,VLOOKUP($A3881,'Class-9'!$B$9:$FL$108,102,0))</f>
        <v>0</v>
      </c>
      <c r="M3903" s="455">
        <f t="shared" si="390"/>
        <v>0</v>
      </c>
      <c r="N3903" s="454">
        <f t="shared" si="391"/>
        <v>0</v>
      </c>
      <c r="O3903" s="459" t="str">
        <f>IF($J3885="TC",0,IF($J3884="Nso",0,VLOOKUP($A3881,'Class-9'!$B$9:$FL$108,108,0)))</f>
        <v/>
      </c>
    </row>
    <row r="3904" spans="1:15" ht="33.75" customHeight="1">
      <c r="A3904" s="1138"/>
      <c r="B3904" s="417" t="s">
        <v>200</v>
      </c>
      <c r="C3904" s="1116" t="s">
        <v>89</v>
      </c>
      <c r="D3904" s="1117"/>
      <c r="E3904" s="1118"/>
      <c r="F3904" s="1122" t="s">
        <v>90</v>
      </c>
      <c r="G3904" s="1123"/>
      <c r="H3904" s="1124" t="s">
        <v>91</v>
      </c>
      <c r="I3904" s="1125"/>
      <c r="J3904" s="1126" t="s">
        <v>47</v>
      </c>
      <c r="K3904" s="1127"/>
      <c r="L3904" s="415" t="s">
        <v>111</v>
      </c>
      <c r="M3904" s="1221" t="s">
        <v>45</v>
      </c>
      <c r="N3904" s="1222"/>
      <c r="O3904" s="416" t="s">
        <v>49</v>
      </c>
    </row>
    <row r="3905" spans="1:15" ht="33.75" customHeight="1" thickBot="1">
      <c r="A3905" s="1138"/>
      <c r="B3905" s="417" t="s">
        <v>200</v>
      </c>
      <c r="C3905" s="1119"/>
      <c r="D3905" s="1120"/>
      <c r="E3905" s="1121"/>
      <c r="F3905" s="1130">
        <f>IF($J3884="TC",0,IF($J3884="Nso",0,VLOOKUP($A3881,'Class-9'!$B$9:$FL$108,160,0)))</f>
        <v>0</v>
      </c>
      <c r="G3905" s="1131"/>
      <c r="H3905" s="1130">
        <f>IF($J3884="TC",0,IF($J3884="Nso",0,VLOOKUP($A3881,'Class-9'!$B$9:$FL$108,161,0)))</f>
        <v>0</v>
      </c>
      <c r="I3905" s="1131"/>
      <c r="J3905" s="1132">
        <f>IF($J3884="TC",0,IF($J3884="Nso",0,VLOOKUP($A3881,'Class-9'!$B$9:$FL$108,162,0)))</f>
        <v>0</v>
      </c>
      <c r="K3905" s="1133"/>
      <c r="L3905" s="259" t="str">
        <f>IF($J3884="TC",0,IF($J3884="Nso",0,VLOOKUP($A3881,'Class-9'!$B$9:$FL$108,163,0)))</f>
        <v/>
      </c>
      <c r="M3905" s="1223" t="str">
        <f>IF($J3884="TC","TC",IF($J3884="Nso","NSO",VLOOKUP($A3881,'Class-9'!$B$9:$FL$108,164,0)))</f>
        <v/>
      </c>
      <c r="N3905" s="1224"/>
      <c r="O3905" s="462" t="str">
        <f>IF($J3884="Nso",0,VLOOKUP($A3881,'Class-9'!$B$9:$FL$108,166,0))</f>
        <v/>
      </c>
    </row>
    <row r="3906" spans="1:15" ht="33.75" customHeight="1">
      <c r="A3906" s="1138"/>
      <c r="B3906" s="417" t="s">
        <v>200</v>
      </c>
      <c r="C3906" s="1061" t="s">
        <v>64</v>
      </c>
      <c r="D3906" s="1062"/>
      <c r="E3906" s="1062"/>
      <c r="F3906" s="1062"/>
      <c r="G3906" s="1062"/>
      <c r="H3906" s="1063"/>
      <c r="I3906" s="1064" t="s">
        <v>65</v>
      </c>
      <c r="J3906" s="1065"/>
      <c r="K3906" s="1065"/>
      <c r="L3906" s="460">
        <f>VLOOKUP($A3881,'Class-9'!$B$9:$FL$108,157,0)</f>
        <v>0</v>
      </c>
      <c r="M3906" s="1066" t="s">
        <v>121</v>
      </c>
      <c r="N3906" s="1067"/>
      <c r="O3906" s="1068"/>
    </row>
    <row r="3907" spans="1:15" ht="33.75" customHeight="1" thickBot="1">
      <c r="A3907" s="1138"/>
      <c r="B3907" s="417" t="s">
        <v>200</v>
      </c>
      <c r="C3907" s="1069" t="s">
        <v>60</v>
      </c>
      <c r="D3907" s="1070"/>
      <c r="E3907" s="1070"/>
      <c r="F3907" s="1071" t="s">
        <v>192</v>
      </c>
      <c r="G3907" s="1071"/>
      <c r="H3907" s="260" t="s">
        <v>53</v>
      </c>
      <c r="I3907" s="1072" t="s">
        <v>66</v>
      </c>
      <c r="J3907" s="1073"/>
      <c r="K3907" s="1073"/>
      <c r="L3907" s="461">
        <f>VLOOKUP($A3881,'Class-9'!$B$9:$FL$108,158,0)</f>
        <v>0</v>
      </c>
      <c r="M3907" s="1074" t="str">
        <f>IF($J3884="TC",0,IF($J3884="Nso",0,VLOOKUP($A3881,'Class-9'!$B$9:$FL$108,159,0)))</f>
        <v/>
      </c>
      <c r="N3907" s="1075"/>
      <c r="O3907" s="1076"/>
    </row>
    <row r="3908" spans="1:15" ht="33.75" customHeight="1">
      <c r="A3908" s="1138"/>
      <c r="B3908" s="417" t="s">
        <v>200</v>
      </c>
      <c r="C3908" s="1069"/>
      <c r="D3908" s="1070"/>
      <c r="E3908" s="1070"/>
      <c r="F3908" s="1071"/>
      <c r="G3908" s="1071"/>
      <c r="H3908" s="261" t="s">
        <v>119</v>
      </c>
      <c r="I3908" s="1077" t="s">
        <v>67</v>
      </c>
      <c r="J3908" s="1078"/>
      <c r="K3908" s="1078"/>
      <c r="L3908" s="1079">
        <f>IF($J3884="TC","Transferred",IF($J3884="Nso","NameSeparated",VLOOKUP($A3881,'Class-9'!$B$9:$FL$108,167,0)))</f>
        <v>0</v>
      </c>
      <c r="M3908" s="1079"/>
      <c r="N3908" s="1079"/>
      <c r="O3908" s="1080"/>
    </row>
    <row r="3909" spans="1:15" ht="33.75" customHeight="1">
      <c r="A3909" s="1138"/>
      <c r="B3909" s="417" t="s">
        <v>200</v>
      </c>
      <c r="C3909" s="1081" t="str">
        <f>'Class-9'!$DF$3</f>
        <v>Foundation Of Information Tech.</v>
      </c>
      <c r="D3909" s="1082"/>
      <c r="E3909" s="1083"/>
      <c r="F3909" s="1217" t="str">
        <f>IF($J3884="TC",0,IF($J3884="Nso",0,VLOOKUP($A3881,'Class-9'!$B$9:$GP$108,185,0)))</f>
        <v>0/200</v>
      </c>
      <c r="G3909" s="1217"/>
      <c r="H3909" s="463" t="str">
        <f>IF($J3884="TC",0,IF($J3884="Nso",0,VLOOKUP($A3881,'Class-9'!$B$9:$GP$108,120,0)))</f>
        <v/>
      </c>
      <c r="I3909" s="1085" t="s">
        <v>79</v>
      </c>
      <c r="J3909" s="1086"/>
      <c r="K3909" s="1086"/>
      <c r="L3909" s="1087">
        <f>'Class-9'!$T$2</f>
        <v>44676</v>
      </c>
      <c r="M3909" s="1088"/>
      <c r="N3909" s="1088"/>
      <c r="O3909" s="1089"/>
    </row>
    <row r="3910" spans="1:15" ht="33.75" customHeight="1">
      <c r="A3910" s="1138"/>
      <c r="B3910" s="417" t="s">
        <v>200</v>
      </c>
      <c r="C3910" s="1090" t="str">
        <f>'Class-9'!$DR$3</f>
        <v>Health &amp; Phy. Edu.</v>
      </c>
      <c r="D3910" s="1084"/>
      <c r="E3910" s="1084"/>
      <c r="F3910" s="1207" t="str">
        <f>IF($J3884="TC",0,IF($J3884="Nso",0,VLOOKUP($A3881,'Class-9'!$B$9:$GP$108,189,0)))</f>
        <v>0/200</v>
      </c>
      <c r="G3910" s="1208"/>
      <c r="H3910" s="463" t="str">
        <f>IF($J3884="TC",0,IF($J3884="Nso",0,VLOOKUP($A3881,'Class-9'!$B$9:$GP$108,132,0)))</f>
        <v/>
      </c>
      <c r="I3910" s="1091"/>
      <c r="J3910" s="1092"/>
      <c r="K3910" s="1092"/>
      <c r="L3910" s="1092"/>
      <c r="M3910" s="1092"/>
      <c r="N3910" s="1092"/>
      <c r="O3910" s="1093"/>
    </row>
    <row r="3911" spans="1:15" ht="33.75" customHeight="1">
      <c r="A3911" s="1138"/>
      <c r="B3911" s="417" t="s">
        <v>200</v>
      </c>
      <c r="C3911" s="1028" t="str">
        <f>'Class-9'!$ED$3</f>
        <v>S.U.P.W.</v>
      </c>
      <c r="D3911" s="1029"/>
      <c r="E3911" s="1029"/>
      <c r="F3911" s="1207" t="str">
        <f>IF($J3884="TC",0,IF($J3884="Nso",0,VLOOKUP($A3881,'Class-9'!$B$9:$GP$108,193,0)))</f>
        <v>0/100</v>
      </c>
      <c r="G3911" s="1208"/>
      <c r="H3911" s="463" t="str">
        <f>IF($J3884="TC",0,IF($J3884="Nso",0,VLOOKUP($A3881,'Class-9'!$B$9:$GP$108,138,0)))</f>
        <v/>
      </c>
      <c r="I3911" s="1094"/>
      <c r="J3911" s="1095"/>
      <c r="K3911" s="1095"/>
      <c r="L3911" s="1095"/>
      <c r="M3911" s="1095"/>
      <c r="N3911" s="1095"/>
      <c r="O3911" s="1096"/>
    </row>
    <row r="3912" spans="1:15" ht="33.75" customHeight="1">
      <c r="A3912" s="1138"/>
      <c r="B3912" s="417" t="s">
        <v>200</v>
      </c>
      <c r="C3912" s="1028" t="str">
        <f>'Class-9'!$EJ$3</f>
        <v>ART EDUCATION</v>
      </c>
      <c r="D3912" s="1029"/>
      <c r="E3912" s="1029"/>
      <c r="F3912" s="1207" t="str">
        <f>IF($J3883="TC",0,IF($J3883="Nso",0,VLOOKUP($A3881,'Class-9'!$B$9:$GP$108,197,0)))</f>
        <v>0/100</v>
      </c>
      <c r="G3912" s="1208"/>
      <c r="H3912" s="463" t="str">
        <f>IF($J3883="TC",0,IF($J3883="Nso",0,VLOOKUP($A3881,'Class-9'!$B$9:$GP$108,144,0)))</f>
        <v/>
      </c>
      <c r="I3912" s="1032" t="s">
        <v>92</v>
      </c>
      <c r="J3912" s="1033"/>
      <c r="K3912" s="1033"/>
      <c r="L3912" s="1033"/>
      <c r="M3912" s="1033"/>
      <c r="N3912" s="1033"/>
      <c r="O3912" s="1034"/>
    </row>
    <row r="3913" spans="1:15" ht="33.75" customHeight="1" thickBot="1">
      <c r="A3913" s="1138"/>
      <c r="B3913" s="417" t="s">
        <v>200</v>
      </c>
      <c r="C3913" s="1035" t="str">
        <f>'Class-9'!$EP$3</f>
        <v>H &amp; C RAJ</v>
      </c>
      <c r="D3913" s="1036"/>
      <c r="E3913" s="1036"/>
      <c r="F3913" s="1209" t="str">
        <f>IF($J3884="TC",0,IF($J3884="Nso",0,VLOOKUP($A3881,'Class-9'!$B$9:$GU$108,201,0)))</f>
        <v>0/200</v>
      </c>
      <c r="G3913" s="1210"/>
      <c r="H3913" s="464" t="str">
        <f>IF($J3884="TC",0,IF($J3884="Nso",0,VLOOKUP($A3881,'Class-9'!$B$9:$GU$108,156,0)))</f>
        <v/>
      </c>
      <c r="I3913" s="1032" t="s">
        <v>73</v>
      </c>
      <c r="J3913" s="1033"/>
      <c r="K3913" s="1033"/>
      <c r="L3913" s="1033"/>
      <c r="M3913" s="1033"/>
      <c r="N3913" s="1033"/>
      <c r="O3913" s="1034"/>
    </row>
    <row r="3914" spans="1:15" ht="33.75" customHeight="1">
      <c r="A3914" s="1138"/>
      <c r="B3914" s="417" t="s">
        <v>200</v>
      </c>
      <c r="C3914" s="1046" t="s">
        <v>204</v>
      </c>
      <c r="D3914" s="1047"/>
      <c r="E3914" s="1048"/>
      <c r="F3914" s="1211" t="s">
        <v>205</v>
      </c>
      <c r="G3914" s="1212"/>
      <c r="H3914" s="465" t="s">
        <v>34</v>
      </c>
      <c r="I3914" s="1039" t="s">
        <v>74</v>
      </c>
      <c r="J3914" s="1033"/>
      <c r="K3914" s="1033"/>
      <c r="L3914" s="1033"/>
      <c r="M3914" s="1033"/>
      <c r="N3914" s="1033"/>
      <c r="O3914" s="1034"/>
    </row>
    <row r="3915" spans="1:15" ht="33.75" customHeight="1">
      <c r="A3915" s="1138"/>
      <c r="B3915" s="417" t="s">
        <v>200</v>
      </c>
      <c r="C3915" s="1049"/>
      <c r="D3915" s="1050"/>
      <c r="E3915" s="1051"/>
      <c r="F3915" s="1213" t="s">
        <v>206</v>
      </c>
      <c r="G3915" s="1214"/>
      <c r="H3915" s="466" t="s">
        <v>203</v>
      </c>
      <c r="I3915" s="1040" t="s">
        <v>75</v>
      </c>
      <c r="J3915" s="1041"/>
      <c r="K3915" s="1041"/>
      <c r="L3915" s="1041"/>
      <c r="M3915" s="1041"/>
      <c r="N3915" s="1041"/>
      <c r="O3915" s="1042"/>
    </row>
    <row r="3916" spans="1:15" ht="33.75" customHeight="1">
      <c r="A3916" s="1138"/>
      <c r="B3916" s="417" t="s">
        <v>200</v>
      </c>
      <c r="C3916" s="1049"/>
      <c r="D3916" s="1050"/>
      <c r="E3916" s="1051"/>
      <c r="F3916" s="1213" t="s">
        <v>210</v>
      </c>
      <c r="G3916" s="1214"/>
      <c r="H3916" s="466" t="s">
        <v>68</v>
      </c>
      <c r="I3916" s="1043"/>
      <c r="J3916" s="1044"/>
      <c r="K3916" s="1044"/>
      <c r="L3916" s="1044"/>
      <c r="M3916" s="1044"/>
      <c r="N3916" s="1044"/>
      <c r="O3916" s="1045"/>
    </row>
    <row r="3917" spans="1:15" ht="33.75" customHeight="1">
      <c r="A3917" s="1138"/>
      <c r="B3917" s="417" t="s">
        <v>200</v>
      </c>
      <c r="C3917" s="1049"/>
      <c r="D3917" s="1050"/>
      <c r="E3917" s="1051"/>
      <c r="F3917" s="1213" t="s">
        <v>211</v>
      </c>
      <c r="G3917" s="1214"/>
      <c r="H3917" s="466" t="s">
        <v>69</v>
      </c>
      <c r="I3917" s="1043"/>
      <c r="J3917" s="1044"/>
      <c r="K3917" s="1044"/>
      <c r="L3917" s="1044"/>
      <c r="M3917" s="1044"/>
      <c r="N3917" s="1044"/>
      <c r="O3917" s="1045"/>
    </row>
    <row r="3918" spans="1:15" ht="33.75" customHeight="1">
      <c r="A3918" s="1138"/>
      <c r="B3918" s="417" t="s">
        <v>200</v>
      </c>
      <c r="C3918" s="1049"/>
      <c r="D3918" s="1050"/>
      <c r="E3918" s="1051"/>
      <c r="F3918" s="1213" t="s">
        <v>120</v>
      </c>
      <c r="G3918" s="1214"/>
      <c r="H3918" s="466" t="s">
        <v>71</v>
      </c>
      <c r="I3918" s="1022" t="s">
        <v>93</v>
      </c>
      <c r="J3918" s="1023"/>
      <c r="K3918" s="1023"/>
      <c r="L3918" s="1023"/>
      <c r="M3918" s="1023"/>
      <c r="N3918" s="1023"/>
      <c r="O3918" s="1024"/>
    </row>
    <row r="3919" spans="1:15" ht="33.75" customHeight="1" thickBot="1">
      <c r="A3919" s="1138"/>
      <c r="B3919" s="418" t="s">
        <v>200</v>
      </c>
      <c r="C3919" s="1052"/>
      <c r="D3919" s="1053"/>
      <c r="E3919" s="1054"/>
      <c r="F3919" s="1215" t="s">
        <v>208</v>
      </c>
      <c r="G3919" s="1216"/>
      <c r="H3919" s="467" t="s">
        <v>70</v>
      </c>
      <c r="I3919" s="1025"/>
      <c r="J3919" s="1026"/>
      <c r="K3919" s="1026"/>
      <c r="L3919" s="1026"/>
      <c r="M3919" s="1026"/>
      <c r="N3919" s="1026"/>
      <c r="O3919" s="1027"/>
    </row>
    <row r="3920" spans="1:15" ht="121.5" customHeight="1" thickTop="1">
      <c r="A3920" s="437" t="s">
        <v>191</v>
      </c>
    </row>
    <row r="3921" spans="1:16" ht="24.75" customHeight="1" thickBot="1">
      <c r="A3921" s="471">
        <f>A3881+1</f>
        <v>99</v>
      </c>
      <c r="B3921" s="1137" t="s">
        <v>56</v>
      </c>
      <c r="C3921" s="1137"/>
      <c r="D3921" s="1137"/>
      <c r="E3921" s="1137"/>
      <c r="F3921" s="1137"/>
      <c r="G3921" s="1137"/>
      <c r="H3921" s="1137"/>
      <c r="I3921" s="1137"/>
      <c r="J3921" s="1137"/>
      <c r="K3921" s="1137"/>
      <c r="L3921" s="1137"/>
      <c r="M3921" s="1137"/>
      <c r="N3921" s="1137"/>
      <c r="O3921" s="1137"/>
    </row>
    <row r="3922" spans="1:16" s="430" customFormat="1" ht="66" customHeight="1" thickTop="1">
      <c r="A3922" s="1138"/>
      <c r="B3922" s="1139"/>
      <c r="C3922" s="1140"/>
      <c r="D3922" s="1225" t="str">
        <f>Master!$E$8</f>
        <v>Govt. Sr. Secondary School Raimalwada</v>
      </c>
      <c r="E3922" s="1226"/>
      <c r="F3922" s="1226"/>
      <c r="G3922" s="1226"/>
      <c r="H3922" s="1226"/>
      <c r="I3922" s="1226"/>
      <c r="J3922" s="1226"/>
      <c r="K3922" s="1226"/>
      <c r="L3922" s="1226"/>
      <c r="M3922" s="1226"/>
      <c r="N3922" s="1226"/>
      <c r="O3922" s="1227"/>
    </row>
    <row r="3923" spans="1:16" ht="26.25" customHeight="1" thickBot="1">
      <c r="A3923" s="1138"/>
      <c r="B3923" s="1141"/>
      <c r="C3923" s="1142"/>
      <c r="D3923" s="1146" t="str">
        <f>Master!$E$11</f>
        <v>P.S.-Bapini (Jodhpur)</v>
      </c>
      <c r="E3923" s="1147"/>
      <c r="F3923" s="1147"/>
      <c r="G3923" s="1147"/>
      <c r="H3923" s="1147"/>
      <c r="I3923" s="1147"/>
      <c r="J3923" s="1147"/>
      <c r="K3923" s="1147"/>
      <c r="L3923" s="1147"/>
      <c r="M3923" s="1147"/>
      <c r="N3923" s="1147"/>
      <c r="O3923" s="1148"/>
    </row>
    <row r="3924" spans="1:16" ht="21.75" customHeight="1">
      <c r="A3924" s="1138"/>
      <c r="B3924" s="262"/>
      <c r="C3924" s="1149" t="s">
        <v>183</v>
      </c>
      <c r="D3924" s="1150"/>
      <c r="E3924" s="1150"/>
      <c r="F3924" s="1150"/>
      <c r="G3924" s="1151"/>
      <c r="H3924" s="1158" t="s">
        <v>156</v>
      </c>
      <c r="I3924" s="1158"/>
      <c r="J3924" s="1161">
        <f>VLOOKUP($A3921,'Class-9'!$B$9:$K$108,6)</f>
        <v>0</v>
      </c>
      <c r="K3924" s="1162"/>
      <c r="L3924" s="1167" t="s">
        <v>76</v>
      </c>
      <c r="M3924" s="1168"/>
      <c r="N3924" s="1169" t="str">
        <f>Master!$E$14</f>
        <v>08151106901</v>
      </c>
      <c r="O3924" s="1170"/>
    </row>
    <row r="3925" spans="1:16" ht="21.75" customHeight="1">
      <c r="A3925" s="1138"/>
      <c r="B3925" s="37"/>
      <c r="C3925" s="1152"/>
      <c r="D3925" s="1153"/>
      <c r="E3925" s="1153"/>
      <c r="F3925" s="1153"/>
      <c r="G3925" s="1154"/>
      <c r="H3925" s="1159"/>
      <c r="I3925" s="1159"/>
      <c r="J3925" s="1163"/>
      <c r="K3925" s="1164"/>
      <c r="L3925" s="1171" t="s">
        <v>72</v>
      </c>
      <c r="M3925" s="1172"/>
      <c r="N3925" s="1172"/>
      <c r="O3925" s="1173"/>
      <c r="P3925" s="104" t="s">
        <v>191</v>
      </c>
    </row>
    <row r="3926" spans="1:16" ht="21.75" customHeight="1" thickBot="1">
      <c r="A3926" s="1138"/>
      <c r="B3926" s="37"/>
      <c r="C3926" s="1155"/>
      <c r="D3926" s="1156"/>
      <c r="E3926" s="1156"/>
      <c r="F3926" s="1156"/>
      <c r="G3926" s="1157"/>
      <c r="H3926" s="1160"/>
      <c r="I3926" s="1160"/>
      <c r="J3926" s="1165"/>
      <c r="K3926" s="1166"/>
      <c r="L3926" s="1174" t="s">
        <v>57</v>
      </c>
      <c r="M3926" s="1175"/>
      <c r="N3926" s="1176" t="str">
        <f>Master!$E$6</f>
        <v>2021-22</v>
      </c>
      <c r="O3926" s="1177"/>
    </row>
    <row r="3927" spans="1:16" ht="33.75" customHeight="1">
      <c r="A3927" s="1138"/>
      <c r="B3927" s="417" t="s">
        <v>200</v>
      </c>
      <c r="C3927" s="1228" t="s">
        <v>22</v>
      </c>
      <c r="D3927" s="1229"/>
      <c r="E3927" s="1229"/>
      <c r="F3927" s="1230"/>
      <c r="G3927" s="438" t="s">
        <v>181</v>
      </c>
      <c r="H3927" s="1231">
        <f>VLOOKUP($A3921,'Class-9'!$B$9:$FL$108,4,0)</f>
        <v>0</v>
      </c>
      <c r="I3927" s="1231"/>
      <c r="J3927" s="1231"/>
      <c r="K3927" s="1231"/>
      <c r="L3927" s="1231"/>
      <c r="M3927" s="1231"/>
      <c r="N3927" s="1231"/>
      <c r="O3927" s="1232"/>
    </row>
    <row r="3928" spans="1:16" ht="33.75" customHeight="1">
      <c r="A3928" s="1138"/>
      <c r="B3928" s="417" t="s">
        <v>200</v>
      </c>
      <c r="C3928" s="1233" t="s">
        <v>24</v>
      </c>
      <c r="D3928" s="1234"/>
      <c r="E3928" s="1234"/>
      <c r="F3928" s="1235"/>
      <c r="G3928" s="439" t="s">
        <v>181</v>
      </c>
      <c r="H3928" s="1236">
        <f>VLOOKUP($A3921,'Class-9'!$B$9:$FL$108,7,0)</f>
        <v>0</v>
      </c>
      <c r="I3928" s="1236"/>
      <c r="J3928" s="1236"/>
      <c r="K3928" s="1236"/>
      <c r="L3928" s="1236"/>
      <c r="M3928" s="1236"/>
      <c r="N3928" s="1236"/>
      <c r="O3928" s="1237"/>
    </row>
    <row r="3929" spans="1:16" ht="33.75" customHeight="1">
      <c r="A3929" s="1138"/>
      <c r="B3929" s="417" t="s">
        <v>200</v>
      </c>
      <c r="C3929" s="1233" t="s">
        <v>25</v>
      </c>
      <c r="D3929" s="1234"/>
      <c r="E3929" s="1234"/>
      <c r="F3929" s="1235"/>
      <c r="G3929" s="439" t="s">
        <v>181</v>
      </c>
      <c r="H3929" s="1236">
        <f>VLOOKUP($A3921,'Class-9'!$B$9:$FL$108,8,0)</f>
        <v>0</v>
      </c>
      <c r="I3929" s="1236"/>
      <c r="J3929" s="1236"/>
      <c r="K3929" s="1236"/>
      <c r="L3929" s="1236"/>
      <c r="M3929" s="1236"/>
      <c r="N3929" s="1236"/>
      <c r="O3929" s="1237"/>
    </row>
    <row r="3930" spans="1:16" ht="33.75" customHeight="1">
      <c r="A3930" s="1138"/>
      <c r="B3930" s="417" t="s">
        <v>200</v>
      </c>
      <c r="C3930" s="1233" t="s">
        <v>58</v>
      </c>
      <c r="D3930" s="1234"/>
      <c r="E3930" s="1234"/>
      <c r="F3930" s="1235"/>
      <c r="G3930" s="439" t="s">
        <v>181</v>
      </c>
      <c r="H3930" s="1236">
        <f>VLOOKUP($A3921,'Class-9'!$B$9:$FL$108,9,0)</f>
        <v>0</v>
      </c>
      <c r="I3930" s="1236"/>
      <c r="J3930" s="1236"/>
      <c r="K3930" s="1236"/>
      <c r="L3930" s="1236"/>
      <c r="M3930" s="1236"/>
      <c r="N3930" s="1236"/>
      <c r="O3930" s="1237"/>
    </row>
    <row r="3931" spans="1:16" ht="33.75" customHeight="1">
      <c r="A3931" s="1138"/>
      <c r="B3931" s="417" t="s">
        <v>200</v>
      </c>
      <c r="C3931" s="1233" t="s">
        <v>59</v>
      </c>
      <c r="D3931" s="1234"/>
      <c r="E3931" s="1234"/>
      <c r="F3931" s="1235"/>
      <c r="G3931" s="439" t="s">
        <v>181</v>
      </c>
      <c r="H3931" s="1238" t="str">
        <f>CONCATENATE('Class-9'!$G$4,'Class-9'!$J$4)</f>
        <v>9(A)</v>
      </c>
      <c r="I3931" s="1236"/>
      <c r="J3931" s="1236"/>
      <c r="K3931" s="1236"/>
      <c r="L3931" s="1236"/>
      <c r="M3931" s="1236"/>
      <c r="N3931" s="1236"/>
      <c r="O3931" s="1237"/>
    </row>
    <row r="3932" spans="1:16" ht="33.75" customHeight="1" thickBot="1">
      <c r="A3932" s="1138"/>
      <c r="B3932" s="417" t="s">
        <v>200</v>
      </c>
      <c r="C3932" s="1239" t="s">
        <v>27</v>
      </c>
      <c r="D3932" s="1240"/>
      <c r="E3932" s="1240"/>
      <c r="F3932" s="1241"/>
      <c r="G3932" s="440" t="s">
        <v>181</v>
      </c>
      <c r="H3932" s="1242">
        <f>VLOOKUP($A3921,'Class-9'!$B$9:$FL$108,10,0)</f>
        <v>0</v>
      </c>
      <c r="I3932" s="1242"/>
      <c r="J3932" s="1242"/>
      <c r="K3932" s="1242"/>
      <c r="L3932" s="1242"/>
      <c r="M3932" s="1242"/>
      <c r="N3932" s="1242"/>
      <c r="O3932" s="1243"/>
    </row>
    <row r="3933" spans="1:16" ht="33.75" customHeight="1">
      <c r="A3933" s="1138"/>
      <c r="B3933" s="417" t="s">
        <v>200</v>
      </c>
      <c r="C3933" s="1244" t="s">
        <v>60</v>
      </c>
      <c r="D3933" s="1245"/>
      <c r="E3933" s="1248" t="s">
        <v>81</v>
      </c>
      <c r="F3933" s="1248" t="s">
        <v>82</v>
      </c>
      <c r="G3933" s="1250" t="s">
        <v>32</v>
      </c>
      <c r="H3933" s="1252" t="s">
        <v>61</v>
      </c>
      <c r="I3933" s="1252"/>
      <c r="J3933" s="1253"/>
      <c r="K3933" s="1254" t="s">
        <v>97</v>
      </c>
      <c r="L3933" s="1255"/>
      <c r="M3933" s="1256"/>
      <c r="N3933" s="1248" t="s">
        <v>88</v>
      </c>
      <c r="O3933" s="1218" t="s">
        <v>118</v>
      </c>
    </row>
    <row r="3934" spans="1:16" ht="33.75" customHeight="1">
      <c r="A3934" s="1138"/>
      <c r="B3934" s="417" t="s">
        <v>200</v>
      </c>
      <c r="C3934" s="1246"/>
      <c r="D3934" s="1247"/>
      <c r="E3934" s="1249"/>
      <c r="F3934" s="1249"/>
      <c r="G3934" s="1251"/>
      <c r="H3934" s="468" t="s">
        <v>31</v>
      </c>
      <c r="I3934" s="470" t="s">
        <v>194</v>
      </c>
      <c r="J3934" s="469" t="s">
        <v>32</v>
      </c>
      <c r="K3934" s="468" t="s">
        <v>31</v>
      </c>
      <c r="L3934" s="470" t="s">
        <v>194</v>
      </c>
      <c r="M3934" s="469" t="s">
        <v>32</v>
      </c>
      <c r="N3934" s="1249"/>
      <c r="O3934" s="1219"/>
    </row>
    <row r="3935" spans="1:16" ht="48" customHeight="1" thickBot="1">
      <c r="A3935" s="1138"/>
      <c r="B3935" s="417" t="s">
        <v>200</v>
      </c>
      <c r="C3935" s="1102" t="s">
        <v>62</v>
      </c>
      <c r="D3935" s="1103"/>
      <c r="E3935" s="441">
        <f>'Class-9'!$L$7</f>
        <v>10</v>
      </c>
      <c r="F3935" s="441">
        <f>'Class-9'!$M$7</f>
        <v>10</v>
      </c>
      <c r="G3935" s="442">
        <f>SUM(E3935:F3935)</f>
        <v>20</v>
      </c>
      <c r="H3935" s="441">
        <f>'Class-9'!$O$7</f>
        <v>24</v>
      </c>
      <c r="I3935" s="441">
        <f>'Class-9'!$P$7</f>
        <v>6</v>
      </c>
      <c r="J3935" s="442">
        <f>SUM(H3935:I3935)</f>
        <v>30</v>
      </c>
      <c r="K3935" s="441">
        <f>'Class-9'!$R$7</f>
        <v>40</v>
      </c>
      <c r="L3935" s="441">
        <f>'Class-9'!$S$7</f>
        <v>10</v>
      </c>
      <c r="M3935" s="442">
        <f>SUM(K3935:L3935)</f>
        <v>50</v>
      </c>
      <c r="N3935" s="441">
        <f>SUM(G3935,J3935,M3935)</f>
        <v>100</v>
      </c>
      <c r="O3935" s="1220"/>
    </row>
    <row r="3936" spans="1:16" ht="48" customHeight="1">
      <c r="A3936" s="1138"/>
      <c r="B3936" s="417" t="s">
        <v>200</v>
      </c>
      <c r="C3936" s="1104" t="str">
        <f>'Class-9'!$L$3</f>
        <v>HINDI</v>
      </c>
      <c r="D3936" s="1105"/>
      <c r="E3936" s="443">
        <f>IF($J3924="TC",0,IF($J3924="Nso",0,VLOOKUP($A3921,'Class-9'!$B$9:$FL$108,11,0)))</f>
        <v>0</v>
      </c>
      <c r="F3936" s="443">
        <f>IF($J3924="TC",0,IF($J3924="Nso",0,VLOOKUP($A3921,'Class-9'!$B$9:$FL$108,12,0)))</f>
        <v>0</v>
      </c>
      <c r="G3936" s="444">
        <f t="shared" ref="G3936:G3943" si="392">SUM(E3936:F3936)</f>
        <v>0</v>
      </c>
      <c r="H3936" s="443">
        <f>IF($J3924="TC",0,IF($J3924="Nso",0,VLOOKUP($A3921,'Class-9'!$B$9:$FL$108,14,0)))</f>
        <v>0</v>
      </c>
      <c r="I3936" s="443">
        <f>IF($J3924="TC",0,IF($J3924="Nso",0,VLOOKUP($A3921,'Class-9'!$B$9:$FL$108,15,0)))</f>
        <v>0</v>
      </c>
      <c r="J3936" s="444">
        <f t="shared" ref="J3936:J3943" si="393">SUM(H3936:I3936)</f>
        <v>0</v>
      </c>
      <c r="K3936" s="443">
        <f>IF($J3924="TC",0,IF($J3924="Nso",0,VLOOKUP($A3921,'Class-9'!$B$9:$FL$108,17,0)))</f>
        <v>0</v>
      </c>
      <c r="L3936" s="443">
        <f>IF($J3924="Nso",0,VLOOKUP($A3921,'Class-9'!$B$9:$FL$108,18,0))</f>
        <v>0</v>
      </c>
      <c r="M3936" s="444">
        <f t="shared" ref="M3936:M3943" si="394">SUM(K3936:L3936)</f>
        <v>0</v>
      </c>
      <c r="N3936" s="443">
        <f t="shared" ref="N3936:N3943" si="395">SUM(G3936,J3936,M3936)</f>
        <v>0</v>
      </c>
      <c r="O3936" s="457" t="str">
        <f>IF($J3924="TC",0,IF($J3924="Nso",0,VLOOKUP($A3921,'Class-9'!$B$9:$FL$108,24,0)))</f>
        <v/>
      </c>
    </row>
    <row r="3937" spans="1:15" ht="48" customHeight="1" thickBot="1">
      <c r="A3937" s="1138"/>
      <c r="B3937" s="417" t="s">
        <v>200</v>
      </c>
      <c r="C3937" s="1106" t="str">
        <f>'Class-9'!$Z$3</f>
        <v>ENGLISH</v>
      </c>
      <c r="D3937" s="1107"/>
      <c r="E3937" s="445">
        <f>IF($J3924="TC",0,IF($J3924="Nso",0,VLOOKUP($A3921,'Class-9'!$B$9:$FL$108,25,0)))</f>
        <v>0</v>
      </c>
      <c r="F3937" s="445">
        <f>IF($J3924="TC",0,IF($J3924="Nso",0,VLOOKUP($A3921,'Class-9'!$B$9:$FL$108,26,0)))</f>
        <v>0</v>
      </c>
      <c r="G3937" s="446">
        <f t="shared" si="392"/>
        <v>0</v>
      </c>
      <c r="H3937" s="447">
        <f>IF($J3924="TC",0,IF($J3924="Nso",0,VLOOKUP($A3921,'Class-9'!$B$9:$FL$108,28,0)))</f>
        <v>0</v>
      </c>
      <c r="I3937" s="445">
        <f>IF($J3924="TC",0,IF($J3924="Nso",0,VLOOKUP($A3921,'Class-9'!$B$9:$FL$108,29,0)))</f>
        <v>0</v>
      </c>
      <c r="J3937" s="446">
        <f t="shared" si="393"/>
        <v>0</v>
      </c>
      <c r="K3937" s="445">
        <f>IF($J3924="TC",0,IF($J3924="Nso",0,VLOOKUP($A3921,'Class-9'!$B$9:$FL$108,31,0)))</f>
        <v>0</v>
      </c>
      <c r="L3937" s="445">
        <f>IF($J3924="Nso",0,VLOOKUP($A3921,'Class-9'!$B$9:$FL$108,32,0))</f>
        <v>0</v>
      </c>
      <c r="M3937" s="446">
        <f t="shared" si="394"/>
        <v>0</v>
      </c>
      <c r="N3937" s="445">
        <f t="shared" si="395"/>
        <v>0</v>
      </c>
      <c r="O3937" s="458" t="str">
        <f>IF($J3924="TC",0,IF($J3924="Nso",0,VLOOKUP($A3921,'Class-9'!$B$9:$FL$108,38,0)))</f>
        <v/>
      </c>
    </row>
    <row r="3938" spans="1:15" ht="48" customHeight="1" thickBot="1">
      <c r="A3938" s="1138"/>
      <c r="B3938" s="417" t="s">
        <v>200</v>
      </c>
      <c r="C3938" s="1108" t="s">
        <v>62</v>
      </c>
      <c r="D3938" s="1109"/>
      <c r="E3938" s="448">
        <f>'Class-9'!$AN$7</f>
        <v>20</v>
      </c>
      <c r="F3938" s="448">
        <f>'Class-9'!$AO$7</f>
        <v>20</v>
      </c>
      <c r="G3938" s="449">
        <f t="shared" si="392"/>
        <v>40</v>
      </c>
      <c r="H3938" s="448">
        <f>'Class-9'!$AQ$7</f>
        <v>48</v>
      </c>
      <c r="I3938" s="448">
        <f>'Class-9'!$AR$7</f>
        <v>12</v>
      </c>
      <c r="J3938" s="449">
        <f t="shared" si="393"/>
        <v>60</v>
      </c>
      <c r="K3938" s="448">
        <f>'Class-9'!$AT$7</f>
        <v>80</v>
      </c>
      <c r="L3938" s="448">
        <f>'Class-9'!$AU$7</f>
        <v>20</v>
      </c>
      <c r="M3938" s="449">
        <f t="shared" si="394"/>
        <v>100</v>
      </c>
      <c r="N3938" s="448">
        <f t="shared" si="395"/>
        <v>200</v>
      </c>
      <c r="O3938" s="427" t="s">
        <v>201</v>
      </c>
    </row>
    <row r="3939" spans="1:15" ht="48" customHeight="1">
      <c r="A3939" s="1138"/>
      <c r="B3939" s="417" t="s">
        <v>200</v>
      </c>
      <c r="C3939" s="1110" t="str">
        <f>'Class-9'!$AN$3</f>
        <v>SANSKRIT-I</v>
      </c>
      <c r="D3939" s="1111"/>
      <c r="E3939" s="443">
        <f>IF($J3924="TC",0,IF($J3924="Nso",0,VLOOKUP($A3921,'Class-9'!$B$9:$FL$108,39,0)))</f>
        <v>0</v>
      </c>
      <c r="F3939" s="443">
        <f>IF($J3924="TC",0,IF($J3924="TC",0,IF($J3924="Nso",0,VLOOKUP($A3921,'Class-9'!$B$9:$FL$108,40,0))))</f>
        <v>0</v>
      </c>
      <c r="G3939" s="450">
        <f t="shared" si="392"/>
        <v>0</v>
      </c>
      <c r="H3939" s="451">
        <f>IF($J3924="TC",0,IF($J3924="Nso",0,VLOOKUP($A3921,'Class-9'!$B$9:$FL$108,42,0)))</f>
        <v>0</v>
      </c>
      <c r="I3939" s="443">
        <f>IF($J3924="TC",0,IF($J3924="Nso",0,VLOOKUP($A3921,'Class-9'!$B$9:$FL$108,43,0)))</f>
        <v>0</v>
      </c>
      <c r="J3939" s="450">
        <f t="shared" si="393"/>
        <v>0</v>
      </c>
      <c r="K3939" s="443">
        <f>IF($J3924="TC",0,IF($J3924="Nso",0,VLOOKUP($A3921,'Class-9'!$B$9:$FL$108,45,0)))</f>
        <v>0</v>
      </c>
      <c r="L3939" s="443">
        <f>IF($J3924="Nso",0,VLOOKUP($A3921,'Class-9'!$B$9:$FL$108,46,0))</f>
        <v>0</v>
      </c>
      <c r="M3939" s="450">
        <f t="shared" si="394"/>
        <v>0</v>
      </c>
      <c r="N3939" s="443">
        <f t="shared" si="395"/>
        <v>0</v>
      </c>
      <c r="O3939" s="457" t="str">
        <f>IF($J3924="TC",0,IF($J3924="Nso",0,VLOOKUP($A3921,'Class-9'!$B$9:$FL$108,52,0)))</f>
        <v/>
      </c>
    </row>
    <row r="3940" spans="1:15" ht="48" customHeight="1">
      <c r="A3940" s="1138"/>
      <c r="B3940" s="417" t="s">
        <v>200</v>
      </c>
      <c r="C3940" s="1112" t="str">
        <f>'Class-9'!$BB$3</f>
        <v>SANSKRIT-II</v>
      </c>
      <c r="D3940" s="1113"/>
      <c r="E3940" s="443">
        <f>IF($J3924="TC",0,IF($J3924="Nso",0,VLOOKUP($A3921,'Class-9'!$B$9:$FL$108,53,0)))</f>
        <v>0</v>
      </c>
      <c r="F3940" s="443">
        <f>IF($J3924="TC",0,IF($J3924="Nso",0,VLOOKUP($A3921,'Class-9'!$B$9:$FL$108,54,0)))</f>
        <v>0</v>
      </c>
      <c r="G3940" s="452">
        <f t="shared" si="392"/>
        <v>0</v>
      </c>
      <c r="H3940" s="453">
        <f>IF($J3924="TC",0,IF($J3924="Nso",0,VLOOKUP($A3921,'Class-9'!$B$9:$FL$108,56,0)))</f>
        <v>0</v>
      </c>
      <c r="I3940" s="443">
        <f>IF($J3924="TC",0,IF($J3924="Nso",0,VLOOKUP($A3921,'Class-9'!$B$9:$FL$108,57,0)))</f>
        <v>0</v>
      </c>
      <c r="J3940" s="452">
        <f t="shared" si="393"/>
        <v>0</v>
      </c>
      <c r="K3940" s="443">
        <f>IF($J3924="TC",0,IF($J3924="Nso",0,VLOOKUP($A3921,'Class-9'!$B$9:$FL$108,59,0)))</f>
        <v>0</v>
      </c>
      <c r="L3940" s="443">
        <f>IF($J3924="Nso",0,VLOOKUP($A3921,'Class-9'!$B$9:$FL$108,60,0))</f>
        <v>0</v>
      </c>
      <c r="M3940" s="452">
        <f t="shared" si="394"/>
        <v>0</v>
      </c>
      <c r="N3940" s="443">
        <f t="shared" si="395"/>
        <v>0</v>
      </c>
      <c r="O3940" s="457" t="str">
        <f>IF($J3924="TC",0,IF($J3924="Nso",0,VLOOKUP($A3921,'Class-9'!$B$9:$FL$108,66,0)))</f>
        <v/>
      </c>
    </row>
    <row r="3941" spans="1:15" ht="48" customHeight="1">
      <c r="A3941" s="1138"/>
      <c r="B3941" s="417" t="s">
        <v>200</v>
      </c>
      <c r="C3941" s="1112" t="str">
        <f>'Class-9'!$BP$3</f>
        <v>MATHEMATICS</v>
      </c>
      <c r="D3941" s="1113"/>
      <c r="E3941" s="443">
        <f>IF($J3924="TC",0,IF($J3924="Nso",0,VLOOKUP($A3921,'Class-9'!$B$9:$FL$108,67,0)))</f>
        <v>0</v>
      </c>
      <c r="F3941" s="443">
        <f>IF($J3924="TC",0,IF($J3924="Nso",0,VLOOKUP($A3921,'Class-9'!$B$9:$FL$108,68,0)))</f>
        <v>0</v>
      </c>
      <c r="G3941" s="452">
        <f t="shared" si="392"/>
        <v>0</v>
      </c>
      <c r="H3941" s="453">
        <f>IF($J3924="TC",0,IF($J3924="Nso",0,VLOOKUP($A3921,'Class-9'!$B$9:$FL$108,70,0)))</f>
        <v>0</v>
      </c>
      <c r="I3941" s="443">
        <f>IF($J3924="TC",0,IF($J3924="Nso",0,VLOOKUP($A3921,'Class-9'!$B$9:$FL$108,71,0)))</f>
        <v>0</v>
      </c>
      <c r="J3941" s="452">
        <f t="shared" si="393"/>
        <v>0</v>
      </c>
      <c r="K3941" s="443">
        <f>IF($J3924="TC",0,IF($J3924="Nso",0,VLOOKUP($A3921,'Class-9'!$B$9:$FL$108,73,0)))</f>
        <v>0</v>
      </c>
      <c r="L3941" s="443">
        <f>IF($J3924="Nso",0,VLOOKUP($A3921,'Class-9'!$B$9:$FL$108,74,0))</f>
        <v>0</v>
      </c>
      <c r="M3941" s="452">
        <f t="shared" si="394"/>
        <v>0</v>
      </c>
      <c r="N3941" s="443">
        <f t="shared" si="395"/>
        <v>0</v>
      </c>
      <c r="O3941" s="457" t="str">
        <f>IF($J3924="TC",0,IF($J3924="Nso",0,VLOOKUP($A3921,'Class-9'!$B$9:$FL$108,80,0)))</f>
        <v/>
      </c>
    </row>
    <row r="3942" spans="1:15" ht="48" customHeight="1">
      <c r="A3942" s="1138"/>
      <c r="B3942" s="417" t="s">
        <v>200</v>
      </c>
      <c r="C3942" s="1114" t="str">
        <f>'Class-9'!$CD$3</f>
        <v>SCIENCE</v>
      </c>
      <c r="D3942" s="1115"/>
      <c r="E3942" s="454">
        <f>IF($J3924="TC",0,IF($J3924="Nso",0,VLOOKUP($A3921,'Class-9'!$B$9:$FL$108,81,0)))</f>
        <v>0</v>
      </c>
      <c r="F3942" s="454">
        <f>IF($J3924="TC",0,IF($J3924="Nso",0,VLOOKUP($A3921,'Class-9'!$B$9:$FL$108,82,0)))</f>
        <v>0</v>
      </c>
      <c r="G3942" s="455">
        <f t="shared" si="392"/>
        <v>0</v>
      </c>
      <c r="H3942" s="456">
        <f>IF($J3924="TC",0,IF($J3924="Nso",0,VLOOKUP($A3921,'Class-9'!$B$9:$FL$108,84,0)))</f>
        <v>0</v>
      </c>
      <c r="I3942" s="454">
        <f>IF($J3924="TC",0,IF($J3924="Nso",0,VLOOKUP($A3921,'Class-9'!$B$9:$FL$108,85,0)))</f>
        <v>0</v>
      </c>
      <c r="J3942" s="455">
        <f t="shared" si="393"/>
        <v>0</v>
      </c>
      <c r="K3942" s="454">
        <f>IF($J3924="TC",0,IF($J3924="Nso",0,VLOOKUP($A3921,'Class-9'!$B$9:$FL$108,87,0)))</f>
        <v>0</v>
      </c>
      <c r="L3942" s="454">
        <f>IF($J3924="Nso",0,VLOOKUP($A3921,'Class-9'!$B$9:$FL$108,88,0))</f>
        <v>0</v>
      </c>
      <c r="M3942" s="455">
        <f t="shared" si="394"/>
        <v>0</v>
      </c>
      <c r="N3942" s="454">
        <f t="shared" si="395"/>
        <v>0</v>
      </c>
      <c r="O3942" s="459" t="str">
        <f>IF($J3924="TC",0,IF($J3924="Nso",0,VLOOKUP($A3921,'Class-9'!$B$9:$FL$108,94,0)))</f>
        <v/>
      </c>
    </row>
    <row r="3943" spans="1:15" ht="48" customHeight="1" thickBot="1">
      <c r="A3943" s="1138"/>
      <c r="B3943" s="417" t="s">
        <v>200</v>
      </c>
      <c r="C3943" s="1114" t="str">
        <f>'Class-9'!$CR$3</f>
        <v>SOCIAL SCIENCE</v>
      </c>
      <c r="D3943" s="1115"/>
      <c r="E3943" s="454">
        <f>IF($J3925="TC",0,IF($J3924="Nso",0,VLOOKUP($A3921,'Class-9'!$B$9:$FL$108,95,0)))</f>
        <v>0</v>
      </c>
      <c r="F3943" s="454">
        <f>IF($J3925="TC",0,IF($J3924="Nso",0,VLOOKUP($A3921,'Class-9'!$B$9:$FL$108,96,0)))</f>
        <v>0</v>
      </c>
      <c r="G3943" s="455">
        <f t="shared" si="392"/>
        <v>0</v>
      </c>
      <c r="H3943" s="456">
        <f>IF($J3925="TC",0,IF($J3924="Nso",0,VLOOKUP($A3921,'Class-9'!$B$9:$FL$108,98,0)))</f>
        <v>0</v>
      </c>
      <c r="I3943" s="454">
        <f>IF($J3925="TC",0,IF($J3924="Nso",0,VLOOKUP($A3921,'Class-9'!$B$9:$FL$108,99,0)))</f>
        <v>0</v>
      </c>
      <c r="J3943" s="455">
        <f t="shared" si="393"/>
        <v>0</v>
      </c>
      <c r="K3943" s="454">
        <f>IF($J3925="TC",0,IF($J3924="Nso",0,VLOOKUP($A3921,'Class-9'!$B$9:$FL$108,101,0)))</f>
        <v>0</v>
      </c>
      <c r="L3943" s="454">
        <f>IF($J3925="Nso",0,VLOOKUP($A3921,'Class-9'!$B$9:$FL$108,102,0))</f>
        <v>0</v>
      </c>
      <c r="M3943" s="455">
        <f t="shared" si="394"/>
        <v>0</v>
      </c>
      <c r="N3943" s="454">
        <f t="shared" si="395"/>
        <v>0</v>
      </c>
      <c r="O3943" s="459" t="str">
        <f>IF($J3925="TC",0,IF($J3924="Nso",0,VLOOKUP($A3921,'Class-9'!$B$9:$FL$108,108,0)))</f>
        <v/>
      </c>
    </row>
    <row r="3944" spans="1:15" ht="33.75" customHeight="1">
      <c r="A3944" s="1138"/>
      <c r="B3944" s="417" t="s">
        <v>200</v>
      </c>
      <c r="C3944" s="1116" t="s">
        <v>89</v>
      </c>
      <c r="D3944" s="1117"/>
      <c r="E3944" s="1118"/>
      <c r="F3944" s="1122" t="s">
        <v>90</v>
      </c>
      <c r="G3944" s="1123"/>
      <c r="H3944" s="1124" t="s">
        <v>91</v>
      </c>
      <c r="I3944" s="1125"/>
      <c r="J3944" s="1126" t="s">
        <v>47</v>
      </c>
      <c r="K3944" s="1127"/>
      <c r="L3944" s="415" t="s">
        <v>111</v>
      </c>
      <c r="M3944" s="1221" t="s">
        <v>45</v>
      </c>
      <c r="N3944" s="1222"/>
      <c r="O3944" s="416" t="s">
        <v>49</v>
      </c>
    </row>
    <row r="3945" spans="1:15" ht="33.75" customHeight="1" thickBot="1">
      <c r="A3945" s="1138"/>
      <c r="B3945" s="417" t="s">
        <v>200</v>
      </c>
      <c r="C3945" s="1119"/>
      <c r="D3945" s="1120"/>
      <c r="E3945" s="1121"/>
      <c r="F3945" s="1130">
        <f>IF($J3924="TC",0,IF($J3924="Nso",0,VLOOKUP($A3921,'Class-9'!$B$9:$FL$108,160,0)))</f>
        <v>0</v>
      </c>
      <c r="G3945" s="1131"/>
      <c r="H3945" s="1130">
        <f>IF($J3924="TC",0,IF($J3924="Nso",0,VLOOKUP($A3921,'Class-9'!$B$9:$FL$108,161,0)))</f>
        <v>0</v>
      </c>
      <c r="I3945" s="1131"/>
      <c r="J3945" s="1132">
        <f>IF($J3924="TC",0,IF($J3924="Nso",0,VLOOKUP($A3921,'Class-9'!$B$9:$FL$108,162,0)))</f>
        <v>0</v>
      </c>
      <c r="K3945" s="1133"/>
      <c r="L3945" s="259" t="str">
        <f>IF($J3924="TC",0,IF($J3924="Nso",0,VLOOKUP($A3921,'Class-9'!$B$9:$FL$108,163,0)))</f>
        <v/>
      </c>
      <c r="M3945" s="1223" t="str">
        <f>IF($J3924="TC","TC",IF($J3924="Nso","NSO",VLOOKUP($A3921,'Class-9'!$B$9:$FL$108,164,0)))</f>
        <v/>
      </c>
      <c r="N3945" s="1224"/>
      <c r="O3945" s="462" t="str">
        <f>IF($J3924="Nso",0,VLOOKUP($A3921,'Class-9'!$B$9:$FL$108,166,0))</f>
        <v/>
      </c>
    </row>
    <row r="3946" spans="1:15" ht="33.75" customHeight="1">
      <c r="A3946" s="1138"/>
      <c r="B3946" s="417" t="s">
        <v>200</v>
      </c>
      <c r="C3946" s="1061" t="s">
        <v>64</v>
      </c>
      <c r="D3946" s="1062"/>
      <c r="E3946" s="1062"/>
      <c r="F3946" s="1062"/>
      <c r="G3946" s="1062"/>
      <c r="H3946" s="1063"/>
      <c r="I3946" s="1064" t="s">
        <v>65</v>
      </c>
      <c r="J3946" s="1065"/>
      <c r="K3946" s="1065"/>
      <c r="L3946" s="460">
        <f>VLOOKUP($A3921,'Class-9'!$B$9:$FL$108,157,0)</f>
        <v>0</v>
      </c>
      <c r="M3946" s="1066" t="s">
        <v>121</v>
      </c>
      <c r="N3946" s="1067"/>
      <c r="O3946" s="1068"/>
    </row>
    <row r="3947" spans="1:15" ht="33.75" customHeight="1" thickBot="1">
      <c r="A3947" s="1138"/>
      <c r="B3947" s="417" t="s">
        <v>200</v>
      </c>
      <c r="C3947" s="1069" t="s">
        <v>60</v>
      </c>
      <c r="D3947" s="1070"/>
      <c r="E3947" s="1070"/>
      <c r="F3947" s="1071" t="s">
        <v>192</v>
      </c>
      <c r="G3947" s="1071"/>
      <c r="H3947" s="260" t="s">
        <v>53</v>
      </c>
      <c r="I3947" s="1072" t="s">
        <v>66</v>
      </c>
      <c r="J3947" s="1073"/>
      <c r="K3947" s="1073"/>
      <c r="L3947" s="461">
        <f>VLOOKUP($A3921,'Class-9'!$B$9:$FL$108,158,0)</f>
        <v>0</v>
      </c>
      <c r="M3947" s="1074" t="str">
        <f>IF($J3924="TC",0,IF($J3924="Nso",0,VLOOKUP($A3921,'Class-9'!$B$9:$FL$108,159,0)))</f>
        <v/>
      </c>
      <c r="N3947" s="1075"/>
      <c r="O3947" s="1076"/>
    </row>
    <row r="3948" spans="1:15" ht="33.75" customHeight="1">
      <c r="A3948" s="1138"/>
      <c r="B3948" s="417" t="s">
        <v>200</v>
      </c>
      <c r="C3948" s="1069"/>
      <c r="D3948" s="1070"/>
      <c r="E3948" s="1070"/>
      <c r="F3948" s="1071"/>
      <c r="G3948" s="1071"/>
      <c r="H3948" s="261" t="s">
        <v>119</v>
      </c>
      <c r="I3948" s="1077" t="s">
        <v>67</v>
      </c>
      <c r="J3948" s="1078"/>
      <c r="K3948" s="1078"/>
      <c r="L3948" s="1079">
        <f>IF($J3924="TC","Transferred",IF($J3924="Nso","NameSeparated",VLOOKUP($A3921,'Class-9'!$B$9:$FL$108,167,0)))</f>
        <v>0</v>
      </c>
      <c r="M3948" s="1079"/>
      <c r="N3948" s="1079"/>
      <c r="O3948" s="1080"/>
    </row>
    <row r="3949" spans="1:15" ht="33.75" customHeight="1">
      <c r="A3949" s="1138"/>
      <c r="B3949" s="417" t="s">
        <v>200</v>
      </c>
      <c r="C3949" s="1081" t="str">
        <f>'Class-9'!$DF$3</f>
        <v>Foundation Of Information Tech.</v>
      </c>
      <c r="D3949" s="1082"/>
      <c r="E3949" s="1083"/>
      <c r="F3949" s="1217" t="str">
        <f>IF($J3924="TC",0,IF($J3924="Nso",0,VLOOKUP($A3921,'Class-9'!$B$9:$GP$108,185,0)))</f>
        <v>0/200</v>
      </c>
      <c r="G3949" s="1217"/>
      <c r="H3949" s="463" t="str">
        <f>IF($J3924="TC",0,IF($J3924="Nso",0,VLOOKUP($A3921,'Class-9'!$B$9:$GP$108,120,0)))</f>
        <v/>
      </c>
      <c r="I3949" s="1085" t="s">
        <v>79</v>
      </c>
      <c r="J3949" s="1086"/>
      <c r="K3949" s="1086"/>
      <c r="L3949" s="1087">
        <f>'Class-9'!$T$2</f>
        <v>44676</v>
      </c>
      <c r="M3949" s="1088"/>
      <c r="N3949" s="1088"/>
      <c r="O3949" s="1089"/>
    </row>
    <row r="3950" spans="1:15" ht="33.75" customHeight="1">
      <c r="A3950" s="1138"/>
      <c r="B3950" s="417" t="s">
        <v>200</v>
      </c>
      <c r="C3950" s="1090" t="str">
        <f>'Class-9'!$DR$3</f>
        <v>Health &amp; Phy. Edu.</v>
      </c>
      <c r="D3950" s="1084"/>
      <c r="E3950" s="1084"/>
      <c r="F3950" s="1207" t="str">
        <f>IF($J3924="TC",0,IF($J3924="Nso",0,VLOOKUP($A3921,'Class-9'!$B$9:$GP$108,189,0)))</f>
        <v>0/200</v>
      </c>
      <c r="G3950" s="1208"/>
      <c r="H3950" s="463" t="str">
        <f>IF($J3924="TC",0,IF($J3924="Nso",0,VLOOKUP($A3921,'Class-9'!$B$9:$GP$108,132,0)))</f>
        <v/>
      </c>
      <c r="I3950" s="1091"/>
      <c r="J3950" s="1092"/>
      <c r="K3950" s="1092"/>
      <c r="L3950" s="1092"/>
      <c r="M3950" s="1092"/>
      <c r="N3950" s="1092"/>
      <c r="O3950" s="1093"/>
    </row>
    <row r="3951" spans="1:15" ht="33.75" customHeight="1">
      <c r="A3951" s="1138"/>
      <c r="B3951" s="417" t="s">
        <v>200</v>
      </c>
      <c r="C3951" s="1028" t="str">
        <f>'Class-9'!$ED$3</f>
        <v>S.U.P.W.</v>
      </c>
      <c r="D3951" s="1029"/>
      <c r="E3951" s="1029"/>
      <c r="F3951" s="1207" t="str">
        <f>IF($J3924="TC",0,IF($J3924="Nso",0,VLOOKUP($A3921,'Class-9'!$B$9:$GP$108,193,0)))</f>
        <v>0/100</v>
      </c>
      <c r="G3951" s="1208"/>
      <c r="H3951" s="463" t="str">
        <f>IF($J3924="TC",0,IF($J3924="Nso",0,VLOOKUP($A3921,'Class-9'!$B$9:$GP$108,138,0)))</f>
        <v/>
      </c>
      <c r="I3951" s="1094"/>
      <c r="J3951" s="1095"/>
      <c r="K3951" s="1095"/>
      <c r="L3951" s="1095"/>
      <c r="M3951" s="1095"/>
      <c r="N3951" s="1095"/>
      <c r="O3951" s="1096"/>
    </row>
    <row r="3952" spans="1:15" ht="33.75" customHeight="1">
      <c r="A3952" s="1138"/>
      <c r="B3952" s="417" t="s">
        <v>200</v>
      </c>
      <c r="C3952" s="1028" t="str">
        <f>'Class-9'!$EJ$3</f>
        <v>ART EDUCATION</v>
      </c>
      <c r="D3952" s="1029"/>
      <c r="E3952" s="1029"/>
      <c r="F3952" s="1207" t="str">
        <f>IF($J3923="TC",0,IF($J3923="Nso",0,VLOOKUP($A3921,'Class-9'!$B$9:$GP$108,197,0)))</f>
        <v>0/100</v>
      </c>
      <c r="G3952" s="1208"/>
      <c r="H3952" s="463" t="str">
        <f>IF($J3923="TC",0,IF($J3923="Nso",0,VLOOKUP($A3921,'Class-9'!$B$9:$GP$108,144,0)))</f>
        <v/>
      </c>
      <c r="I3952" s="1032" t="s">
        <v>92</v>
      </c>
      <c r="J3952" s="1033"/>
      <c r="K3952" s="1033"/>
      <c r="L3952" s="1033"/>
      <c r="M3952" s="1033"/>
      <c r="N3952" s="1033"/>
      <c r="O3952" s="1034"/>
    </row>
    <row r="3953" spans="1:16" ht="33.75" customHeight="1" thickBot="1">
      <c r="A3953" s="1138"/>
      <c r="B3953" s="417" t="s">
        <v>200</v>
      </c>
      <c r="C3953" s="1035" t="str">
        <f>'Class-9'!$EP$3</f>
        <v>H &amp; C RAJ</v>
      </c>
      <c r="D3953" s="1036"/>
      <c r="E3953" s="1036"/>
      <c r="F3953" s="1209" t="str">
        <f>IF($J3924="TC",0,IF($J3924="Nso",0,VLOOKUP($A3921,'Class-9'!$B$9:$GU$108,201,0)))</f>
        <v>0/200</v>
      </c>
      <c r="G3953" s="1210"/>
      <c r="H3953" s="464" t="str">
        <f>IF($J3924="TC",0,IF($J3924="Nso",0,VLOOKUP($A3921,'Class-9'!$B$9:$GU$108,156,0)))</f>
        <v/>
      </c>
      <c r="I3953" s="1032" t="s">
        <v>73</v>
      </c>
      <c r="J3953" s="1033"/>
      <c r="K3953" s="1033"/>
      <c r="L3953" s="1033"/>
      <c r="M3953" s="1033"/>
      <c r="N3953" s="1033"/>
      <c r="O3953" s="1034"/>
    </row>
    <row r="3954" spans="1:16" ht="33.75" customHeight="1">
      <c r="A3954" s="1138"/>
      <c r="B3954" s="417" t="s">
        <v>200</v>
      </c>
      <c r="C3954" s="1046" t="s">
        <v>204</v>
      </c>
      <c r="D3954" s="1047"/>
      <c r="E3954" s="1048"/>
      <c r="F3954" s="1211" t="s">
        <v>205</v>
      </c>
      <c r="G3954" s="1212"/>
      <c r="H3954" s="465" t="s">
        <v>34</v>
      </c>
      <c r="I3954" s="1039" t="s">
        <v>74</v>
      </c>
      <c r="J3954" s="1033"/>
      <c r="K3954" s="1033"/>
      <c r="L3954" s="1033"/>
      <c r="M3954" s="1033"/>
      <c r="N3954" s="1033"/>
      <c r="O3954" s="1034"/>
    </row>
    <row r="3955" spans="1:16" ht="33.75" customHeight="1">
      <c r="A3955" s="1138"/>
      <c r="B3955" s="417" t="s">
        <v>200</v>
      </c>
      <c r="C3955" s="1049"/>
      <c r="D3955" s="1050"/>
      <c r="E3955" s="1051"/>
      <c r="F3955" s="1213" t="s">
        <v>206</v>
      </c>
      <c r="G3955" s="1214"/>
      <c r="H3955" s="466" t="s">
        <v>203</v>
      </c>
      <c r="I3955" s="1040" t="s">
        <v>75</v>
      </c>
      <c r="J3955" s="1041"/>
      <c r="K3955" s="1041"/>
      <c r="L3955" s="1041"/>
      <c r="M3955" s="1041"/>
      <c r="N3955" s="1041"/>
      <c r="O3955" s="1042"/>
    </row>
    <row r="3956" spans="1:16" ht="33.75" customHeight="1">
      <c r="A3956" s="1138"/>
      <c r="B3956" s="417" t="s">
        <v>200</v>
      </c>
      <c r="C3956" s="1049"/>
      <c r="D3956" s="1050"/>
      <c r="E3956" s="1051"/>
      <c r="F3956" s="1213" t="s">
        <v>210</v>
      </c>
      <c r="G3956" s="1214"/>
      <c r="H3956" s="466" t="s">
        <v>68</v>
      </c>
      <c r="I3956" s="1043"/>
      <c r="J3956" s="1044"/>
      <c r="K3956" s="1044"/>
      <c r="L3956" s="1044"/>
      <c r="M3956" s="1044"/>
      <c r="N3956" s="1044"/>
      <c r="O3956" s="1045"/>
    </row>
    <row r="3957" spans="1:16" ht="33.75" customHeight="1">
      <c r="A3957" s="1138"/>
      <c r="B3957" s="417" t="s">
        <v>200</v>
      </c>
      <c r="C3957" s="1049"/>
      <c r="D3957" s="1050"/>
      <c r="E3957" s="1051"/>
      <c r="F3957" s="1213" t="s">
        <v>211</v>
      </c>
      <c r="G3957" s="1214"/>
      <c r="H3957" s="466" t="s">
        <v>69</v>
      </c>
      <c r="I3957" s="1043"/>
      <c r="J3957" s="1044"/>
      <c r="K3957" s="1044"/>
      <c r="L3957" s="1044"/>
      <c r="M3957" s="1044"/>
      <c r="N3957" s="1044"/>
      <c r="O3957" s="1045"/>
    </row>
    <row r="3958" spans="1:16" ht="33.75" customHeight="1">
      <c r="A3958" s="1138"/>
      <c r="B3958" s="417" t="s">
        <v>200</v>
      </c>
      <c r="C3958" s="1049"/>
      <c r="D3958" s="1050"/>
      <c r="E3958" s="1051"/>
      <c r="F3958" s="1213" t="s">
        <v>120</v>
      </c>
      <c r="G3958" s="1214"/>
      <c r="H3958" s="466" t="s">
        <v>71</v>
      </c>
      <c r="I3958" s="1022" t="s">
        <v>93</v>
      </c>
      <c r="J3958" s="1023"/>
      <c r="K3958" s="1023"/>
      <c r="L3958" s="1023"/>
      <c r="M3958" s="1023"/>
      <c r="N3958" s="1023"/>
      <c r="O3958" s="1024"/>
    </row>
    <row r="3959" spans="1:16" ht="33.75" customHeight="1" thickBot="1">
      <c r="A3959" s="1138"/>
      <c r="B3959" s="418" t="s">
        <v>200</v>
      </c>
      <c r="C3959" s="1052"/>
      <c r="D3959" s="1053"/>
      <c r="E3959" s="1054"/>
      <c r="F3959" s="1215" t="s">
        <v>208</v>
      </c>
      <c r="G3959" s="1216"/>
      <c r="H3959" s="467" t="s">
        <v>70</v>
      </c>
      <c r="I3959" s="1025"/>
      <c r="J3959" s="1026"/>
      <c r="K3959" s="1026"/>
      <c r="L3959" s="1026"/>
      <c r="M3959" s="1026"/>
      <c r="N3959" s="1026"/>
      <c r="O3959" s="1027"/>
    </row>
    <row r="3960" spans="1:16" ht="121.5" customHeight="1" thickTop="1">
      <c r="A3960" s="437" t="s">
        <v>191</v>
      </c>
    </row>
    <row r="3961" spans="1:16" ht="24.75" customHeight="1" thickBot="1">
      <c r="A3961" s="471">
        <f>A3921+1</f>
        <v>100</v>
      </c>
      <c r="B3961" s="1137" t="s">
        <v>56</v>
      </c>
      <c r="C3961" s="1137"/>
      <c r="D3961" s="1137"/>
      <c r="E3961" s="1137"/>
      <c r="F3961" s="1137"/>
      <c r="G3961" s="1137"/>
      <c r="H3961" s="1137"/>
      <c r="I3961" s="1137"/>
      <c r="J3961" s="1137"/>
      <c r="K3961" s="1137"/>
      <c r="L3961" s="1137"/>
      <c r="M3961" s="1137"/>
      <c r="N3961" s="1137"/>
      <c r="O3961" s="1137"/>
    </row>
    <row r="3962" spans="1:16" s="430" customFormat="1" ht="66" customHeight="1" thickTop="1">
      <c r="A3962" s="1138"/>
      <c r="B3962" s="1139"/>
      <c r="C3962" s="1140"/>
      <c r="D3962" s="1225" t="str">
        <f>Master!$E$8</f>
        <v>Govt. Sr. Secondary School Raimalwada</v>
      </c>
      <c r="E3962" s="1226"/>
      <c r="F3962" s="1226"/>
      <c r="G3962" s="1226"/>
      <c r="H3962" s="1226"/>
      <c r="I3962" s="1226"/>
      <c r="J3962" s="1226"/>
      <c r="K3962" s="1226"/>
      <c r="L3962" s="1226"/>
      <c r="M3962" s="1226"/>
      <c r="N3962" s="1226"/>
      <c r="O3962" s="1227"/>
    </row>
    <row r="3963" spans="1:16" ht="26.25" customHeight="1" thickBot="1">
      <c r="A3963" s="1138"/>
      <c r="B3963" s="1141"/>
      <c r="C3963" s="1142"/>
      <c r="D3963" s="1146" t="str">
        <f>Master!$E$11</f>
        <v>P.S.-Bapini (Jodhpur)</v>
      </c>
      <c r="E3963" s="1147"/>
      <c r="F3963" s="1147"/>
      <c r="G3963" s="1147"/>
      <c r="H3963" s="1147"/>
      <c r="I3963" s="1147"/>
      <c r="J3963" s="1147"/>
      <c r="K3963" s="1147"/>
      <c r="L3963" s="1147"/>
      <c r="M3963" s="1147"/>
      <c r="N3963" s="1147"/>
      <c r="O3963" s="1148"/>
    </row>
    <row r="3964" spans="1:16" ht="21.75" customHeight="1">
      <c r="A3964" s="1138"/>
      <c r="B3964" s="262"/>
      <c r="C3964" s="1149" t="s">
        <v>183</v>
      </c>
      <c r="D3964" s="1150"/>
      <c r="E3964" s="1150"/>
      <c r="F3964" s="1150"/>
      <c r="G3964" s="1151"/>
      <c r="H3964" s="1158" t="s">
        <v>156</v>
      </c>
      <c r="I3964" s="1158"/>
      <c r="J3964" s="1161">
        <f>VLOOKUP($A3961,'Class-9'!$B$9:$K$108,6)</f>
        <v>0</v>
      </c>
      <c r="K3964" s="1162"/>
      <c r="L3964" s="1167" t="s">
        <v>76</v>
      </c>
      <c r="M3964" s="1168"/>
      <c r="N3964" s="1169" t="str">
        <f>Master!$E$14</f>
        <v>08151106901</v>
      </c>
      <c r="O3964" s="1170"/>
    </row>
    <row r="3965" spans="1:16" ht="21.75" customHeight="1">
      <c r="A3965" s="1138"/>
      <c r="B3965" s="37"/>
      <c r="C3965" s="1152"/>
      <c r="D3965" s="1153"/>
      <c r="E3965" s="1153"/>
      <c r="F3965" s="1153"/>
      <c r="G3965" s="1154"/>
      <c r="H3965" s="1159"/>
      <c r="I3965" s="1159"/>
      <c r="J3965" s="1163"/>
      <c r="K3965" s="1164"/>
      <c r="L3965" s="1171" t="s">
        <v>72</v>
      </c>
      <c r="M3965" s="1172"/>
      <c r="N3965" s="1172"/>
      <c r="O3965" s="1173"/>
      <c r="P3965" s="104" t="s">
        <v>191</v>
      </c>
    </row>
    <row r="3966" spans="1:16" ht="21.75" customHeight="1" thickBot="1">
      <c r="A3966" s="1138"/>
      <c r="B3966" s="37"/>
      <c r="C3966" s="1155"/>
      <c r="D3966" s="1156"/>
      <c r="E3966" s="1156"/>
      <c r="F3966" s="1156"/>
      <c r="G3966" s="1157"/>
      <c r="H3966" s="1160"/>
      <c r="I3966" s="1160"/>
      <c r="J3966" s="1165"/>
      <c r="K3966" s="1166"/>
      <c r="L3966" s="1174" t="s">
        <v>57</v>
      </c>
      <c r="M3966" s="1175"/>
      <c r="N3966" s="1176" t="str">
        <f>Master!$E$6</f>
        <v>2021-22</v>
      </c>
      <c r="O3966" s="1177"/>
    </row>
    <row r="3967" spans="1:16" ht="33.75" customHeight="1">
      <c r="A3967" s="1138"/>
      <c r="B3967" s="417" t="s">
        <v>200</v>
      </c>
      <c r="C3967" s="1228" t="s">
        <v>22</v>
      </c>
      <c r="D3967" s="1229"/>
      <c r="E3967" s="1229"/>
      <c r="F3967" s="1230"/>
      <c r="G3967" s="438" t="s">
        <v>181</v>
      </c>
      <c r="H3967" s="1231">
        <f>VLOOKUP($A3961,'Class-9'!$B$9:$FL$108,4,0)</f>
        <v>0</v>
      </c>
      <c r="I3967" s="1231"/>
      <c r="J3967" s="1231"/>
      <c r="K3967" s="1231"/>
      <c r="L3967" s="1231"/>
      <c r="M3967" s="1231"/>
      <c r="N3967" s="1231"/>
      <c r="O3967" s="1232"/>
    </row>
    <row r="3968" spans="1:16" ht="33.75" customHeight="1">
      <c r="A3968" s="1138"/>
      <c r="B3968" s="417" t="s">
        <v>200</v>
      </c>
      <c r="C3968" s="1233" t="s">
        <v>24</v>
      </c>
      <c r="D3968" s="1234"/>
      <c r="E3968" s="1234"/>
      <c r="F3968" s="1235"/>
      <c r="G3968" s="439" t="s">
        <v>181</v>
      </c>
      <c r="H3968" s="1236">
        <f>VLOOKUP($A3961,'Class-9'!$B$9:$FL$108,7,0)</f>
        <v>0</v>
      </c>
      <c r="I3968" s="1236"/>
      <c r="J3968" s="1236"/>
      <c r="K3968" s="1236"/>
      <c r="L3968" s="1236"/>
      <c r="M3968" s="1236"/>
      <c r="N3968" s="1236"/>
      <c r="O3968" s="1237"/>
    </row>
    <row r="3969" spans="1:15" ht="33.75" customHeight="1">
      <c r="A3969" s="1138"/>
      <c r="B3969" s="417" t="s">
        <v>200</v>
      </c>
      <c r="C3969" s="1233" t="s">
        <v>25</v>
      </c>
      <c r="D3969" s="1234"/>
      <c r="E3969" s="1234"/>
      <c r="F3969" s="1235"/>
      <c r="G3969" s="439" t="s">
        <v>181</v>
      </c>
      <c r="H3969" s="1236">
        <f>VLOOKUP($A3961,'Class-9'!$B$9:$FL$108,8,0)</f>
        <v>0</v>
      </c>
      <c r="I3969" s="1236"/>
      <c r="J3969" s="1236"/>
      <c r="K3969" s="1236"/>
      <c r="L3969" s="1236"/>
      <c r="M3969" s="1236"/>
      <c r="N3969" s="1236"/>
      <c r="O3969" s="1237"/>
    </row>
    <row r="3970" spans="1:15" ht="33.75" customHeight="1">
      <c r="A3970" s="1138"/>
      <c r="B3970" s="417" t="s">
        <v>200</v>
      </c>
      <c r="C3970" s="1233" t="s">
        <v>58</v>
      </c>
      <c r="D3970" s="1234"/>
      <c r="E3970" s="1234"/>
      <c r="F3970" s="1235"/>
      <c r="G3970" s="439" t="s">
        <v>181</v>
      </c>
      <c r="H3970" s="1236">
        <f>VLOOKUP($A3961,'Class-9'!$B$9:$FL$108,9,0)</f>
        <v>0</v>
      </c>
      <c r="I3970" s="1236"/>
      <c r="J3970" s="1236"/>
      <c r="K3970" s="1236"/>
      <c r="L3970" s="1236"/>
      <c r="M3970" s="1236"/>
      <c r="N3970" s="1236"/>
      <c r="O3970" s="1237"/>
    </row>
    <row r="3971" spans="1:15" ht="33.75" customHeight="1">
      <c r="A3971" s="1138"/>
      <c r="B3971" s="417" t="s">
        <v>200</v>
      </c>
      <c r="C3971" s="1233" t="s">
        <v>59</v>
      </c>
      <c r="D3971" s="1234"/>
      <c r="E3971" s="1234"/>
      <c r="F3971" s="1235"/>
      <c r="G3971" s="439" t="s">
        <v>181</v>
      </c>
      <c r="H3971" s="1238" t="str">
        <f>CONCATENATE('Class-9'!$G$4,'Class-9'!$J$4)</f>
        <v>9(A)</v>
      </c>
      <c r="I3971" s="1236"/>
      <c r="J3971" s="1236"/>
      <c r="K3971" s="1236"/>
      <c r="L3971" s="1236"/>
      <c r="M3971" s="1236"/>
      <c r="N3971" s="1236"/>
      <c r="O3971" s="1237"/>
    </row>
    <row r="3972" spans="1:15" ht="33.75" customHeight="1" thickBot="1">
      <c r="A3972" s="1138"/>
      <c r="B3972" s="417" t="s">
        <v>200</v>
      </c>
      <c r="C3972" s="1239" t="s">
        <v>27</v>
      </c>
      <c r="D3972" s="1240"/>
      <c r="E3972" s="1240"/>
      <c r="F3972" s="1241"/>
      <c r="G3972" s="440" t="s">
        <v>181</v>
      </c>
      <c r="H3972" s="1242">
        <f>VLOOKUP($A3961,'Class-9'!$B$9:$FL$108,10,0)</f>
        <v>0</v>
      </c>
      <c r="I3972" s="1242"/>
      <c r="J3972" s="1242"/>
      <c r="K3972" s="1242"/>
      <c r="L3972" s="1242"/>
      <c r="M3972" s="1242"/>
      <c r="N3972" s="1242"/>
      <c r="O3972" s="1243"/>
    </row>
    <row r="3973" spans="1:15" ht="33.75" customHeight="1">
      <c r="A3973" s="1138"/>
      <c r="B3973" s="417" t="s">
        <v>200</v>
      </c>
      <c r="C3973" s="1244" t="s">
        <v>60</v>
      </c>
      <c r="D3973" s="1245"/>
      <c r="E3973" s="1248" t="s">
        <v>81</v>
      </c>
      <c r="F3973" s="1248" t="s">
        <v>82</v>
      </c>
      <c r="G3973" s="1250" t="s">
        <v>32</v>
      </c>
      <c r="H3973" s="1252" t="s">
        <v>61</v>
      </c>
      <c r="I3973" s="1252"/>
      <c r="J3973" s="1253"/>
      <c r="K3973" s="1254" t="s">
        <v>97</v>
      </c>
      <c r="L3973" s="1255"/>
      <c r="M3973" s="1256"/>
      <c r="N3973" s="1248" t="s">
        <v>88</v>
      </c>
      <c r="O3973" s="1218" t="s">
        <v>118</v>
      </c>
    </row>
    <row r="3974" spans="1:15" ht="33.75" customHeight="1">
      <c r="A3974" s="1138"/>
      <c r="B3974" s="417" t="s">
        <v>200</v>
      </c>
      <c r="C3974" s="1246"/>
      <c r="D3974" s="1247"/>
      <c r="E3974" s="1249"/>
      <c r="F3974" s="1249"/>
      <c r="G3974" s="1251"/>
      <c r="H3974" s="468" t="s">
        <v>31</v>
      </c>
      <c r="I3974" s="470" t="s">
        <v>194</v>
      </c>
      <c r="J3974" s="469" t="s">
        <v>32</v>
      </c>
      <c r="K3974" s="468" t="s">
        <v>31</v>
      </c>
      <c r="L3974" s="470" t="s">
        <v>194</v>
      </c>
      <c r="M3974" s="469" t="s">
        <v>32</v>
      </c>
      <c r="N3974" s="1249"/>
      <c r="O3974" s="1219"/>
    </row>
    <row r="3975" spans="1:15" ht="48" customHeight="1" thickBot="1">
      <c r="A3975" s="1138"/>
      <c r="B3975" s="417" t="s">
        <v>200</v>
      </c>
      <c r="C3975" s="1102" t="s">
        <v>62</v>
      </c>
      <c r="D3975" s="1103"/>
      <c r="E3975" s="441">
        <f>'Class-9'!$L$7</f>
        <v>10</v>
      </c>
      <c r="F3975" s="441">
        <f>'Class-9'!$M$7</f>
        <v>10</v>
      </c>
      <c r="G3975" s="442">
        <f>SUM(E3975:F3975)</f>
        <v>20</v>
      </c>
      <c r="H3975" s="441">
        <f>'Class-9'!$O$7</f>
        <v>24</v>
      </c>
      <c r="I3975" s="441">
        <f>'Class-9'!$P$7</f>
        <v>6</v>
      </c>
      <c r="J3975" s="442">
        <f>SUM(H3975:I3975)</f>
        <v>30</v>
      </c>
      <c r="K3975" s="441">
        <f>'Class-9'!$R$7</f>
        <v>40</v>
      </c>
      <c r="L3975" s="441">
        <f>'Class-9'!$S$7</f>
        <v>10</v>
      </c>
      <c r="M3975" s="442">
        <f>SUM(K3975:L3975)</f>
        <v>50</v>
      </c>
      <c r="N3975" s="441">
        <f>SUM(G3975,J3975,M3975)</f>
        <v>100</v>
      </c>
      <c r="O3975" s="1220"/>
    </row>
    <row r="3976" spans="1:15" ht="48" customHeight="1">
      <c r="A3976" s="1138"/>
      <c r="B3976" s="417" t="s">
        <v>200</v>
      </c>
      <c r="C3976" s="1104" t="str">
        <f>'Class-9'!$L$3</f>
        <v>HINDI</v>
      </c>
      <c r="D3976" s="1105"/>
      <c r="E3976" s="443">
        <f>IF($J3964="TC",0,IF($J3964="Nso",0,VLOOKUP($A3961,'Class-9'!$B$9:$FL$108,11,0)))</f>
        <v>0</v>
      </c>
      <c r="F3976" s="443">
        <f>IF($J3964="TC",0,IF($J3964="Nso",0,VLOOKUP($A3961,'Class-9'!$B$9:$FL$108,12,0)))</f>
        <v>0</v>
      </c>
      <c r="G3976" s="444">
        <f t="shared" ref="G3976:G3983" si="396">SUM(E3976:F3976)</f>
        <v>0</v>
      </c>
      <c r="H3976" s="443">
        <f>IF($J3964="TC",0,IF($J3964="Nso",0,VLOOKUP($A3961,'Class-9'!$B$9:$FL$108,14,0)))</f>
        <v>0</v>
      </c>
      <c r="I3976" s="443">
        <f>IF($J3964="TC",0,IF($J3964="Nso",0,VLOOKUP($A3961,'Class-9'!$B$9:$FL$108,15,0)))</f>
        <v>0</v>
      </c>
      <c r="J3976" s="444">
        <f t="shared" ref="J3976:J3983" si="397">SUM(H3976:I3976)</f>
        <v>0</v>
      </c>
      <c r="K3976" s="443">
        <f>IF($J3964="TC",0,IF($J3964="Nso",0,VLOOKUP($A3961,'Class-9'!$B$9:$FL$108,17,0)))</f>
        <v>0</v>
      </c>
      <c r="L3976" s="443">
        <f>IF($J3964="Nso",0,VLOOKUP($A3961,'Class-9'!$B$9:$FL$108,18,0))</f>
        <v>0</v>
      </c>
      <c r="M3976" s="444">
        <f t="shared" ref="M3976:M3983" si="398">SUM(K3976:L3976)</f>
        <v>0</v>
      </c>
      <c r="N3976" s="443">
        <f t="shared" ref="N3976:N3983" si="399">SUM(G3976,J3976,M3976)</f>
        <v>0</v>
      </c>
      <c r="O3976" s="457" t="str">
        <f>IF($J3964="TC",0,IF($J3964="Nso",0,VLOOKUP($A3961,'Class-9'!$B$9:$FL$108,24,0)))</f>
        <v/>
      </c>
    </row>
    <row r="3977" spans="1:15" ht="48" customHeight="1" thickBot="1">
      <c r="A3977" s="1138"/>
      <c r="B3977" s="417" t="s">
        <v>200</v>
      </c>
      <c r="C3977" s="1106" t="str">
        <f>'Class-9'!$Z$3</f>
        <v>ENGLISH</v>
      </c>
      <c r="D3977" s="1107"/>
      <c r="E3977" s="445">
        <f>IF($J3964="TC",0,IF($J3964="Nso",0,VLOOKUP($A3961,'Class-9'!$B$9:$FL$108,25,0)))</f>
        <v>0</v>
      </c>
      <c r="F3977" s="445">
        <f>IF($J3964="TC",0,IF($J3964="Nso",0,VLOOKUP($A3961,'Class-9'!$B$9:$FL$108,26,0)))</f>
        <v>0</v>
      </c>
      <c r="G3977" s="446">
        <f t="shared" si="396"/>
        <v>0</v>
      </c>
      <c r="H3977" s="447">
        <f>IF($J3964="TC",0,IF($J3964="Nso",0,VLOOKUP($A3961,'Class-9'!$B$9:$FL$108,28,0)))</f>
        <v>0</v>
      </c>
      <c r="I3977" s="445">
        <f>IF($J3964="TC",0,IF($J3964="Nso",0,VLOOKUP($A3961,'Class-9'!$B$9:$FL$108,29,0)))</f>
        <v>0</v>
      </c>
      <c r="J3977" s="446">
        <f t="shared" si="397"/>
        <v>0</v>
      </c>
      <c r="K3977" s="445">
        <f>IF($J3964="TC",0,IF($J3964="Nso",0,VLOOKUP($A3961,'Class-9'!$B$9:$FL$108,31,0)))</f>
        <v>0</v>
      </c>
      <c r="L3977" s="445">
        <f>IF($J3964="Nso",0,VLOOKUP($A3961,'Class-9'!$B$9:$FL$108,32,0))</f>
        <v>0</v>
      </c>
      <c r="M3977" s="446">
        <f t="shared" si="398"/>
        <v>0</v>
      </c>
      <c r="N3977" s="445">
        <f t="shared" si="399"/>
        <v>0</v>
      </c>
      <c r="O3977" s="458" t="str">
        <f>IF($J3964="TC",0,IF($J3964="Nso",0,VLOOKUP($A3961,'Class-9'!$B$9:$FL$108,38,0)))</f>
        <v/>
      </c>
    </row>
    <row r="3978" spans="1:15" ht="48" customHeight="1" thickBot="1">
      <c r="A3978" s="1138"/>
      <c r="B3978" s="417" t="s">
        <v>200</v>
      </c>
      <c r="C3978" s="1108" t="s">
        <v>62</v>
      </c>
      <c r="D3978" s="1109"/>
      <c r="E3978" s="448">
        <f>'Class-9'!$AN$7</f>
        <v>20</v>
      </c>
      <c r="F3978" s="448">
        <f>'Class-9'!$AO$7</f>
        <v>20</v>
      </c>
      <c r="G3978" s="449">
        <f t="shared" si="396"/>
        <v>40</v>
      </c>
      <c r="H3978" s="448">
        <f>'Class-9'!$AQ$7</f>
        <v>48</v>
      </c>
      <c r="I3978" s="448">
        <f>'Class-9'!$AR$7</f>
        <v>12</v>
      </c>
      <c r="J3978" s="449">
        <f t="shared" si="397"/>
        <v>60</v>
      </c>
      <c r="K3978" s="448">
        <f>'Class-9'!$AT$7</f>
        <v>80</v>
      </c>
      <c r="L3978" s="448">
        <f>'Class-9'!$AU$7</f>
        <v>20</v>
      </c>
      <c r="M3978" s="449">
        <f t="shared" si="398"/>
        <v>100</v>
      </c>
      <c r="N3978" s="448">
        <f t="shared" si="399"/>
        <v>200</v>
      </c>
      <c r="O3978" s="427" t="s">
        <v>201</v>
      </c>
    </row>
    <row r="3979" spans="1:15" ht="48" customHeight="1">
      <c r="A3979" s="1138"/>
      <c r="B3979" s="417" t="s">
        <v>200</v>
      </c>
      <c r="C3979" s="1110" t="str">
        <f>'Class-9'!$AN$3</f>
        <v>SANSKRIT-I</v>
      </c>
      <c r="D3979" s="1111"/>
      <c r="E3979" s="443">
        <f>IF($J3964="TC",0,IF($J3964="Nso",0,VLOOKUP($A3961,'Class-9'!$B$9:$FL$108,39,0)))</f>
        <v>0</v>
      </c>
      <c r="F3979" s="443">
        <f>IF($J3964="TC",0,IF($J3964="TC",0,IF($J3964="Nso",0,VLOOKUP($A3961,'Class-9'!$B$9:$FL$108,40,0))))</f>
        <v>0</v>
      </c>
      <c r="G3979" s="450">
        <f t="shared" si="396"/>
        <v>0</v>
      </c>
      <c r="H3979" s="451">
        <f>IF($J3964="TC",0,IF($J3964="Nso",0,VLOOKUP($A3961,'Class-9'!$B$9:$FL$108,42,0)))</f>
        <v>0</v>
      </c>
      <c r="I3979" s="443">
        <f>IF($J3964="TC",0,IF($J3964="Nso",0,VLOOKUP($A3961,'Class-9'!$B$9:$FL$108,43,0)))</f>
        <v>0</v>
      </c>
      <c r="J3979" s="450">
        <f t="shared" si="397"/>
        <v>0</v>
      </c>
      <c r="K3979" s="443">
        <f>IF($J3964="TC",0,IF($J3964="Nso",0,VLOOKUP($A3961,'Class-9'!$B$9:$FL$108,45,0)))</f>
        <v>0</v>
      </c>
      <c r="L3979" s="443">
        <f>IF($J3964="Nso",0,VLOOKUP($A3961,'Class-9'!$B$9:$FL$108,46,0))</f>
        <v>0</v>
      </c>
      <c r="M3979" s="450">
        <f t="shared" si="398"/>
        <v>0</v>
      </c>
      <c r="N3979" s="443">
        <f t="shared" si="399"/>
        <v>0</v>
      </c>
      <c r="O3979" s="457" t="str">
        <f>IF($J3964="TC",0,IF($J3964="Nso",0,VLOOKUP($A3961,'Class-9'!$B$9:$FL$108,52,0)))</f>
        <v/>
      </c>
    </row>
    <row r="3980" spans="1:15" ht="48" customHeight="1">
      <c r="A3980" s="1138"/>
      <c r="B3980" s="417" t="s">
        <v>200</v>
      </c>
      <c r="C3980" s="1112" t="str">
        <f>'Class-9'!$BB$3</f>
        <v>SANSKRIT-II</v>
      </c>
      <c r="D3980" s="1113"/>
      <c r="E3980" s="443">
        <f>IF($J3964="TC",0,IF($J3964="Nso",0,VLOOKUP($A3961,'Class-9'!$B$9:$FL$108,53,0)))</f>
        <v>0</v>
      </c>
      <c r="F3980" s="443">
        <f>IF($J3964="TC",0,IF($J3964="Nso",0,VLOOKUP($A3961,'Class-9'!$B$9:$FL$108,54,0)))</f>
        <v>0</v>
      </c>
      <c r="G3980" s="452">
        <f t="shared" si="396"/>
        <v>0</v>
      </c>
      <c r="H3980" s="453">
        <f>IF($J3964="TC",0,IF($J3964="Nso",0,VLOOKUP($A3961,'Class-9'!$B$9:$FL$108,56,0)))</f>
        <v>0</v>
      </c>
      <c r="I3980" s="443">
        <f>IF($J3964="TC",0,IF($J3964="Nso",0,VLOOKUP($A3961,'Class-9'!$B$9:$FL$108,57,0)))</f>
        <v>0</v>
      </c>
      <c r="J3980" s="452">
        <f t="shared" si="397"/>
        <v>0</v>
      </c>
      <c r="K3980" s="443">
        <f>IF($J3964="TC",0,IF($J3964="Nso",0,VLOOKUP($A3961,'Class-9'!$B$9:$FL$108,59,0)))</f>
        <v>0</v>
      </c>
      <c r="L3980" s="443">
        <f>IF($J3964="Nso",0,VLOOKUP($A3961,'Class-9'!$B$9:$FL$108,60,0))</f>
        <v>0</v>
      </c>
      <c r="M3980" s="452">
        <f t="shared" si="398"/>
        <v>0</v>
      </c>
      <c r="N3980" s="443">
        <f t="shared" si="399"/>
        <v>0</v>
      </c>
      <c r="O3980" s="457" t="str">
        <f>IF($J3964="TC",0,IF($J3964="Nso",0,VLOOKUP($A3961,'Class-9'!$B$9:$FL$108,66,0)))</f>
        <v/>
      </c>
    </row>
    <row r="3981" spans="1:15" ht="48" customHeight="1">
      <c r="A3981" s="1138"/>
      <c r="B3981" s="417" t="s">
        <v>200</v>
      </c>
      <c r="C3981" s="1112" t="str">
        <f>'Class-9'!$BP$3</f>
        <v>MATHEMATICS</v>
      </c>
      <c r="D3981" s="1113"/>
      <c r="E3981" s="443">
        <f>IF($J3964="TC",0,IF($J3964="Nso",0,VLOOKUP($A3961,'Class-9'!$B$9:$FL$108,67,0)))</f>
        <v>0</v>
      </c>
      <c r="F3981" s="443">
        <f>IF($J3964="TC",0,IF($J3964="Nso",0,VLOOKUP($A3961,'Class-9'!$B$9:$FL$108,68,0)))</f>
        <v>0</v>
      </c>
      <c r="G3981" s="452">
        <f t="shared" si="396"/>
        <v>0</v>
      </c>
      <c r="H3981" s="453">
        <f>IF($J3964="TC",0,IF($J3964="Nso",0,VLOOKUP($A3961,'Class-9'!$B$9:$FL$108,70,0)))</f>
        <v>0</v>
      </c>
      <c r="I3981" s="443">
        <f>IF($J3964="TC",0,IF($J3964="Nso",0,VLOOKUP($A3961,'Class-9'!$B$9:$FL$108,71,0)))</f>
        <v>0</v>
      </c>
      <c r="J3981" s="452">
        <f t="shared" si="397"/>
        <v>0</v>
      </c>
      <c r="K3981" s="443">
        <f>IF($J3964="TC",0,IF($J3964="Nso",0,VLOOKUP($A3961,'Class-9'!$B$9:$FL$108,73,0)))</f>
        <v>0</v>
      </c>
      <c r="L3981" s="443">
        <f>IF($J3964="Nso",0,VLOOKUP($A3961,'Class-9'!$B$9:$FL$108,74,0))</f>
        <v>0</v>
      </c>
      <c r="M3981" s="452">
        <f t="shared" si="398"/>
        <v>0</v>
      </c>
      <c r="N3981" s="443">
        <f t="shared" si="399"/>
        <v>0</v>
      </c>
      <c r="O3981" s="457" t="str">
        <f>IF($J3964="TC",0,IF($J3964="Nso",0,VLOOKUP($A3961,'Class-9'!$B$9:$FL$108,80,0)))</f>
        <v/>
      </c>
    </row>
    <row r="3982" spans="1:15" ht="48" customHeight="1">
      <c r="A3982" s="1138"/>
      <c r="B3982" s="417" t="s">
        <v>200</v>
      </c>
      <c r="C3982" s="1114" t="str">
        <f>'Class-9'!$CD$3</f>
        <v>SCIENCE</v>
      </c>
      <c r="D3982" s="1115"/>
      <c r="E3982" s="454">
        <f>IF($J3964="TC",0,IF($J3964="Nso",0,VLOOKUP($A3961,'Class-9'!$B$9:$FL$108,81,0)))</f>
        <v>0</v>
      </c>
      <c r="F3982" s="454">
        <f>IF($J3964="TC",0,IF($J3964="Nso",0,VLOOKUP($A3961,'Class-9'!$B$9:$FL$108,82,0)))</f>
        <v>0</v>
      </c>
      <c r="G3982" s="455">
        <f t="shared" si="396"/>
        <v>0</v>
      </c>
      <c r="H3982" s="456">
        <f>IF($J3964="TC",0,IF($J3964="Nso",0,VLOOKUP($A3961,'Class-9'!$B$9:$FL$108,84,0)))</f>
        <v>0</v>
      </c>
      <c r="I3982" s="454">
        <f>IF($J3964="TC",0,IF($J3964="Nso",0,VLOOKUP($A3961,'Class-9'!$B$9:$FL$108,85,0)))</f>
        <v>0</v>
      </c>
      <c r="J3982" s="455">
        <f t="shared" si="397"/>
        <v>0</v>
      </c>
      <c r="K3982" s="454">
        <f>IF($J3964="TC",0,IF($J3964="Nso",0,VLOOKUP($A3961,'Class-9'!$B$9:$FL$108,87,0)))</f>
        <v>0</v>
      </c>
      <c r="L3982" s="454">
        <f>IF($J3964="Nso",0,VLOOKUP($A3961,'Class-9'!$B$9:$FL$108,88,0))</f>
        <v>0</v>
      </c>
      <c r="M3982" s="455">
        <f t="shared" si="398"/>
        <v>0</v>
      </c>
      <c r="N3982" s="454">
        <f t="shared" si="399"/>
        <v>0</v>
      </c>
      <c r="O3982" s="459" t="str">
        <f>IF($J3964="TC",0,IF($J3964="Nso",0,VLOOKUP($A3961,'Class-9'!$B$9:$FL$108,94,0)))</f>
        <v/>
      </c>
    </row>
    <row r="3983" spans="1:15" ht="48" customHeight="1" thickBot="1">
      <c r="A3983" s="1138"/>
      <c r="B3983" s="417" t="s">
        <v>200</v>
      </c>
      <c r="C3983" s="1114" t="str">
        <f>'Class-9'!$CR$3</f>
        <v>SOCIAL SCIENCE</v>
      </c>
      <c r="D3983" s="1115"/>
      <c r="E3983" s="454">
        <f>IF($J3965="TC",0,IF($J3964="Nso",0,VLOOKUP($A3961,'Class-9'!$B$9:$FL$108,95,0)))</f>
        <v>0</v>
      </c>
      <c r="F3983" s="454">
        <f>IF($J3965="TC",0,IF($J3964="Nso",0,VLOOKUP($A3961,'Class-9'!$B$9:$FL$108,96,0)))</f>
        <v>0</v>
      </c>
      <c r="G3983" s="455">
        <f t="shared" si="396"/>
        <v>0</v>
      </c>
      <c r="H3983" s="456">
        <f>IF($J3965="TC",0,IF($J3964="Nso",0,VLOOKUP($A3961,'Class-9'!$B$9:$FL$108,98,0)))</f>
        <v>0</v>
      </c>
      <c r="I3983" s="454">
        <f>IF($J3965="TC",0,IF($J3964="Nso",0,VLOOKUP($A3961,'Class-9'!$B$9:$FL$108,99,0)))</f>
        <v>0</v>
      </c>
      <c r="J3983" s="455">
        <f t="shared" si="397"/>
        <v>0</v>
      </c>
      <c r="K3983" s="454">
        <f>IF($J3965="TC",0,IF($J3964="Nso",0,VLOOKUP($A3961,'Class-9'!$B$9:$FL$108,101,0)))</f>
        <v>0</v>
      </c>
      <c r="L3983" s="454">
        <f>IF($J3965="Nso",0,VLOOKUP($A3961,'Class-9'!$B$9:$FL$108,102,0))</f>
        <v>0</v>
      </c>
      <c r="M3983" s="455">
        <f t="shared" si="398"/>
        <v>0</v>
      </c>
      <c r="N3983" s="454">
        <f t="shared" si="399"/>
        <v>0</v>
      </c>
      <c r="O3983" s="459" t="str">
        <f>IF($J3965="TC",0,IF($J3964="Nso",0,VLOOKUP($A3961,'Class-9'!$B$9:$FL$108,108,0)))</f>
        <v/>
      </c>
    </row>
    <row r="3984" spans="1:15" ht="33.75" customHeight="1">
      <c r="A3984" s="1138"/>
      <c r="B3984" s="417" t="s">
        <v>200</v>
      </c>
      <c r="C3984" s="1116" t="s">
        <v>89</v>
      </c>
      <c r="D3984" s="1117"/>
      <c r="E3984" s="1118"/>
      <c r="F3984" s="1122" t="s">
        <v>90</v>
      </c>
      <c r="G3984" s="1123"/>
      <c r="H3984" s="1124" t="s">
        <v>91</v>
      </c>
      <c r="I3984" s="1125"/>
      <c r="J3984" s="1126" t="s">
        <v>47</v>
      </c>
      <c r="K3984" s="1127"/>
      <c r="L3984" s="415" t="s">
        <v>111</v>
      </c>
      <c r="M3984" s="1221" t="s">
        <v>45</v>
      </c>
      <c r="N3984" s="1222"/>
      <c r="O3984" s="416" t="s">
        <v>49</v>
      </c>
    </row>
    <row r="3985" spans="1:15" ht="33.75" customHeight="1" thickBot="1">
      <c r="A3985" s="1138"/>
      <c r="B3985" s="417" t="s">
        <v>200</v>
      </c>
      <c r="C3985" s="1119"/>
      <c r="D3985" s="1120"/>
      <c r="E3985" s="1121"/>
      <c r="F3985" s="1130">
        <f>IF($J3964="TC",0,IF($J3964="Nso",0,VLOOKUP($A3961,'Class-9'!$B$9:$FL$108,160,0)))</f>
        <v>0</v>
      </c>
      <c r="G3985" s="1131"/>
      <c r="H3985" s="1130">
        <f>IF($J3964="TC",0,IF($J3964="Nso",0,VLOOKUP($A3961,'Class-9'!$B$9:$FL$108,161,0)))</f>
        <v>0</v>
      </c>
      <c r="I3985" s="1131"/>
      <c r="J3985" s="1132">
        <f>IF($J3964="TC",0,IF($J3964="Nso",0,VLOOKUP($A3961,'Class-9'!$B$9:$FL$108,162,0)))</f>
        <v>0</v>
      </c>
      <c r="K3985" s="1133"/>
      <c r="L3985" s="259" t="str">
        <f>IF($J3964="TC",0,IF($J3964="Nso",0,VLOOKUP($A3961,'Class-9'!$B$9:$FL$108,163,0)))</f>
        <v/>
      </c>
      <c r="M3985" s="1223" t="str">
        <f>IF($J3964="TC","TC",IF($J3964="Nso","NSO",VLOOKUP($A3961,'Class-9'!$B$9:$FL$108,164,0)))</f>
        <v/>
      </c>
      <c r="N3985" s="1224"/>
      <c r="O3985" s="462" t="str">
        <f>IF($J3964="Nso",0,VLOOKUP($A3961,'Class-9'!$B$9:$FL$108,166,0))</f>
        <v/>
      </c>
    </row>
    <row r="3986" spans="1:15" ht="33.75" customHeight="1">
      <c r="A3986" s="1138"/>
      <c r="B3986" s="417" t="s">
        <v>200</v>
      </c>
      <c r="C3986" s="1061" t="s">
        <v>64</v>
      </c>
      <c r="D3986" s="1062"/>
      <c r="E3986" s="1062"/>
      <c r="F3986" s="1062"/>
      <c r="G3986" s="1062"/>
      <c r="H3986" s="1063"/>
      <c r="I3986" s="1064" t="s">
        <v>65</v>
      </c>
      <c r="J3986" s="1065"/>
      <c r="K3986" s="1065"/>
      <c r="L3986" s="460">
        <f>VLOOKUP($A3961,'Class-9'!$B$9:$FL$108,157,0)</f>
        <v>0</v>
      </c>
      <c r="M3986" s="1066" t="s">
        <v>121</v>
      </c>
      <c r="N3986" s="1067"/>
      <c r="O3986" s="1068"/>
    </row>
    <row r="3987" spans="1:15" ht="33.75" customHeight="1" thickBot="1">
      <c r="A3987" s="1138"/>
      <c r="B3987" s="417" t="s">
        <v>200</v>
      </c>
      <c r="C3987" s="1069" t="s">
        <v>60</v>
      </c>
      <c r="D3987" s="1070"/>
      <c r="E3987" s="1070"/>
      <c r="F3987" s="1071" t="s">
        <v>192</v>
      </c>
      <c r="G3987" s="1071"/>
      <c r="H3987" s="260" t="s">
        <v>53</v>
      </c>
      <c r="I3987" s="1072" t="s">
        <v>66</v>
      </c>
      <c r="J3987" s="1073"/>
      <c r="K3987" s="1073"/>
      <c r="L3987" s="461">
        <f>VLOOKUP($A3961,'Class-9'!$B$9:$FL$108,158,0)</f>
        <v>0</v>
      </c>
      <c r="M3987" s="1074" t="str">
        <f>IF($J3964="TC",0,IF($J3964="Nso",0,VLOOKUP($A3961,'Class-9'!$B$9:$FL$108,159,0)))</f>
        <v/>
      </c>
      <c r="N3987" s="1075"/>
      <c r="O3987" s="1076"/>
    </row>
    <row r="3988" spans="1:15" ht="33.75" customHeight="1">
      <c r="A3988" s="1138"/>
      <c r="B3988" s="417" t="s">
        <v>200</v>
      </c>
      <c r="C3988" s="1069"/>
      <c r="D3988" s="1070"/>
      <c r="E3988" s="1070"/>
      <c r="F3988" s="1071"/>
      <c r="G3988" s="1071"/>
      <c r="H3988" s="261" t="s">
        <v>119</v>
      </c>
      <c r="I3988" s="1077" t="s">
        <v>67</v>
      </c>
      <c r="J3988" s="1078"/>
      <c r="K3988" s="1078"/>
      <c r="L3988" s="1079">
        <f>IF($J3964="TC","Transferred",IF($J3964="Nso","NameSeparated",VLOOKUP($A3961,'Class-9'!$B$9:$FL$108,167,0)))</f>
        <v>0</v>
      </c>
      <c r="M3988" s="1079"/>
      <c r="N3988" s="1079"/>
      <c r="O3988" s="1080"/>
    </row>
    <row r="3989" spans="1:15" ht="33.75" customHeight="1">
      <c r="A3989" s="1138"/>
      <c r="B3989" s="417" t="s">
        <v>200</v>
      </c>
      <c r="C3989" s="1081" t="str">
        <f>'Class-9'!$DF$3</f>
        <v>Foundation Of Information Tech.</v>
      </c>
      <c r="D3989" s="1082"/>
      <c r="E3989" s="1083"/>
      <c r="F3989" s="1217" t="str">
        <f>IF($J3964="TC",0,IF($J3964="Nso",0,VLOOKUP($A3961,'Class-9'!$B$9:$GP$108,185,0)))</f>
        <v>0/200</v>
      </c>
      <c r="G3989" s="1217"/>
      <c r="H3989" s="463" t="str">
        <f>IF($J3964="TC",0,IF($J3964="Nso",0,VLOOKUP($A3961,'Class-9'!$B$9:$GP$108,120,0)))</f>
        <v/>
      </c>
      <c r="I3989" s="1085" t="s">
        <v>79</v>
      </c>
      <c r="J3989" s="1086"/>
      <c r="K3989" s="1086"/>
      <c r="L3989" s="1087">
        <f>'Class-9'!$T$2</f>
        <v>44676</v>
      </c>
      <c r="M3989" s="1088"/>
      <c r="N3989" s="1088"/>
      <c r="O3989" s="1089"/>
    </row>
    <row r="3990" spans="1:15" ht="33.75" customHeight="1">
      <c r="A3990" s="1138"/>
      <c r="B3990" s="417" t="s">
        <v>200</v>
      </c>
      <c r="C3990" s="1090" t="str">
        <f>'Class-9'!$DR$3</f>
        <v>Health &amp; Phy. Edu.</v>
      </c>
      <c r="D3990" s="1084"/>
      <c r="E3990" s="1084"/>
      <c r="F3990" s="1207" t="str">
        <f>IF($J3964="TC",0,IF($J3964="Nso",0,VLOOKUP($A3961,'Class-9'!$B$9:$GP$108,189,0)))</f>
        <v>0/200</v>
      </c>
      <c r="G3990" s="1208"/>
      <c r="H3990" s="463" t="str">
        <f>IF($J3964="TC",0,IF($J3964="Nso",0,VLOOKUP($A3961,'Class-9'!$B$9:$GP$108,132,0)))</f>
        <v/>
      </c>
      <c r="I3990" s="1091"/>
      <c r="J3990" s="1092"/>
      <c r="K3990" s="1092"/>
      <c r="L3990" s="1092"/>
      <c r="M3990" s="1092"/>
      <c r="N3990" s="1092"/>
      <c r="O3990" s="1093"/>
    </row>
    <row r="3991" spans="1:15" ht="33.75" customHeight="1">
      <c r="A3991" s="1138"/>
      <c r="B3991" s="417" t="s">
        <v>200</v>
      </c>
      <c r="C3991" s="1028" t="str">
        <f>'Class-9'!$ED$3</f>
        <v>S.U.P.W.</v>
      </c>
      <c r="D3991" s="1029"/>
      <c r="E3991" s="1029"/>
      <c r="F3991" s="1207" t="str">
        <f>IF($J3964="TC",0,IF($J3964="Nso",0,VLOOKUP($A3961,'Class-9'!$B$9:$GP$108,193,0)))</f>
        <v>0/100</v>
      </c>
      <c r="G3991" s="1208"/>
      <c r="H3991" s="463" t="str">
        <f>IF($J3964="TC",0,IF($J3964="Nso",0,VLOOKUP($A3961,'Class-9'!$B$9:$GP$108,138,0)))</f>
        <v/>
      </c>
      <c r="I3991" s="1094"/>
      <c r="J3991" s="1095"/>
      <c r="K3991" s="1095"/>
      <c r="L3991" s="1095"/>
      <c r="M3991" s="1095"/>
      <c r="N3991" s="1095"/>
      <c r="O3991" s="1096"/>
    </row>
    <row r="3992" spans="1:15" ht="33.75" customHeight="1">
      <c r="A3992" s="1138"/>
      <c r="B3992" s="417" t="s">
        <v>200</v>
      </c>
      <c r="C3992" s="1028" t="str">
        <f>'Class-9'!$EJ$3</f>
        <v>ART EDUCATION</v>
      </c>
      <c r="D3992" s="1029"/>
      <c r="E3992" s="1029"/>
      <c r="F3992" s="1207" t="str">
        <f>IF($J3963="TC",0,IF($J3963="Nso",0,VLOOKUP($A3961,'Class-9'!$B$9:$GP$108,197,0)))</f>
        <v>0/100</v>
      </c>
      <c r="G3992" s="1208"/>
      <c r="H3992" s="463" t="str">
        <f>IF($J3963="TC",0,IF($J3963="Nso",0,VLOOKUP($A3961,'Class-9'!$B$9:$GP$108,144,0)))</f>
        <v/>
      </c>
      <c r="I3992" s="1032" t="s">
        <v>92</v>
      </c>
      <c r="J3992" s="1033"/>
      <c r="K3992" s="1033"/>
      <c r="L3992" s="1033"/>
      <c r="M3992" s="1033"/>
      <c r="N3992" s="1033"/>
      <c r="O3992" s="1034"/>
    </row>
    <row r="3993" spans="1:15" ht="33.75" customHeight="1" thickBot="1">
      <c r="A3993" s="1138"/>
      <c r="B3993" s="417" t="s">
        <v>200</v>
      </c>
      <c r="C3993" s="1035" t="str">
        <f>'Class-9'!$EP$3</f>
        <v>H &amp; C RAJ</v>
      </c>
      <c r="D3993" s="1036"/>
      <c r="E3993" s="1036"/>
      <c r="F3993" s="1209" t="str">
        <f>IF($J3964="TC",0,IF($J3964="Nso",0,VLOOKUP($A3961,'Class-9'!$B$9:$GU$108,201,0)))</f>
        <v>0/200</v>
      </c>
      <c r="G3993" s="1210"/>
      <c r="H3993" s="464" t="str">
        <f>IF($J3964="TC",0,IF($J3964="Nso",0,VLOOKUP($A3961,'Class-9'!$B$9:$GU$108,156,0)))</f>
        <v/>
      </c>
      <c r="I3993" s="1032" t="s">
        <v>73</v>
      </c>
      <c r="J3993" s="1033"/>
      <c r="K3993" s="1033"/>
      <c r="L3993" s="1033"/>
      <c r="M3993" s="1033"/>
      <c r="N3993" s="1033"/>
      <c r="O3993" s="1034"/>
    </row>
    <row r="3994" spans="1:15" ht="33.75" customHeight="1">
      <c r="A3994" s="1138"/>
      <c r="B3994" s="417" t="s">
        <v>200</v>
      </c>
      <c r="C3994" s="1046" t="s">
        <v>204</v>
      </c>
      <c r="D3994" s="1047"/>
      <c r="E3994" s="1048"/>
      <c r="F3994" s="1211" t="s">
        <v>205</v>
      </c>
      <c r="G3994" s="1212"/>
      <c r="H3994" s="465" t="s">
        <v>34</v>
      </c>
      <c r="I3994" s="1039" t="s">
        <v>74</v>
      </c>
      <c r="J3994" s="1033"/>
      <c r="K3994" s="1033"/>
      <c r="L3994" s="1033"/>
      <c r="M3994" s="1033"/>
      <c r="N3994" s="1033"/>
      <c r="O3994" s="1034"/>
    </row>
    <row r="3995" spans="1:15" ht="33.75" customHeight="1">
      <c r="A3995" s="1138"/>
      <c r="B3995" s="417" t="s">
        <v>200</v>
      </c>
      <c r="C3995" s="1049"/>
      <c r="D3995" s="1050"/>
      <c r="E3995" s="1051"/>
      <c r="F3995" s="1213" t="s">
        <v>206</v>
      </c>
      <c r="G3995" s="1214"/>
      <c r="H3995" s="466" t="s">
        <v>203</v>
      </c>
      <c r="I3995" s="1040" t="s">
        <v>75</v>
      </c>
      <c r="J3995" s="1041"/>
      <c r="K3995" s="1041"/>
      <c r="L3995" s="1041"/>
      <c r="M3995" s="1041"/>
      <c r="N3995" s="1041"/>
      <c r="O3995" s="1042"/>
    </row>
    <row r="3996" spans="1:15" ht="33.75" customHeight="1">
      <c r="A3996" s="1138"/>
      <c r="B3996" s="417" t="s">
        <v>200</v>
      </c>
      <c r="C3996" s="1049"/>
      <c r="D3996" s="1050"/>
      <c r="E3996" s="1051"/>
      <c r="F3996" s="1213" t="s">
        <v>210</v>
      </c>
      <c r="G3996" s="1214"/>
      <c r="H3996" s="466" t="s">
        <v>68</v>
      </c>
      <c r="I3996" s="1043"/>
      <c r="J3996" s="1044"/>
      <c r="K3996" s="1044"/>
      <c r="L3996" s="1044"/>
      <c r="M3996" s="1044"/>
      <c r="N3996" s="1044"/>
      <c r="O3996" s="1045"/>
    </row>
    <row r="3997" spans="1:15" ht="33.75" customHeight="1">
      <c r="A3997" s="1138"/>
      <c r="B3997" s="417" t="s">
        <v>200</v>
      </c>
      <c r="C3997" s="1049"/>
      <c r="D3997" s="1050"/>
      <c r="E3997" s="1051"/>
      <c r="F3997" s="1213" t="s">
        <v>211</v>
      </c>
      <c r="G3997" s="1214"/>
      <c r="H3997" s="466" t="s">
        <v>69</v>
      </c>
      <c r="I3997" s="1043"/>
      <c r="J3997" s="1044"/>
      <c r="K3997" s="1044"/>
      <c r="L3997" s="1044"/>
      <c r="M3997" s="1044"/>
      <c r="N3997" s="1044"/>
      <c r="O3997" s="1045"/>
    </row>
    <row r="3998" spans="1:15" ht="33.75" customHeight="1">
      <c r="A3998" s="1138"/>
      <c r="B3998" s="417" t="s">
        <v>200</v>
      </c>
      <c r="C3998" s="1049"/>
      <c r="D3998" s="1050"/>
      <c r="E3998" s="1051"/>
      <c r="F3998" s="1213" t="s">
        <v>120</v>
      </c>
      <c r="G3998" s="1214"/>
      <c r="H3998" s="466" t="s">
        <v>71</v>
      </c>
      <c r="I3998" s="1022" t="s">
        <v>93</v>
      </c>
      <c r="J3998" s="1023"/>
      <c r="K3998" s="1023"/>
      <c r="L3998" s="1023"/>
      <c r="M3998" s="1023"/>
      <c r="N3998" s="1023"/>
      <c r="O3998" s="1024"/>
    </row>
    <row r="3999" spans="1:15" ht="33.75" customHeight="1" thickBot="1">
      <c r="A3999" s="1138"/>
      <c r="B3999" s="418" t="s">
        <v>200</v>
      </c>
      <c r="C3999" s="1052"/>
      <c r="D3999" s="1053"/>
      <c r="E3999" s="1054"/>
      <c r="F3999" s="1215" t="s">
        <v>208</v>
      </c>
      <c r="G3999" s="1216"/>
      <c r="H3999" s="467" t="s">
        <v>70</v>
      </c>
      <c r="I3999" s="1025"/>
      <c r="J3999" s="1026"/>
      <c r="K3999" s="1026"/>
      <c r="L3999" s="1026"/>
      <c r="M3999" s="1026"/>
      <c r="N3999" s="1026"/>
      <c r="O3999" s="1027"/>
    </row>
    <row r="4000" spans="1:15" ht="121.5" customHeight="1" thickTop="1">
      <c r="A4000" s="437" t="s">
        <v>191</v>
      </c>
    </row>
    <row r="4001" spans="1:1" ht="121.5" hidden="1" customHeight="1">
      <c r="A4001" s="437" t="s">
        <v>191</v>
      </c>
    </row>
    <row r="4002" spans="1:1" hidden="1"/>
    <row r="4003" spans="1:1" hidden="1"/>
    <row r="4004" spans="1:1" hidden="1"/>
    <row r="4005" spans="1:1" hidden="1"/>
    <row r="4006" spans="1:1" hidden="1"/>
    <row r="4007" spans="1:1" hidden="1"/>
    <row r="4008" spans="1:1" hidden="1"/>
    <row r="4009" spans="1:1" hidden="1"/>
    <row r="4010" spans="1:1" hidden="1"/>
    <row r="4011" spans="1:1" hidden="1"/>
    <row r="4012" spans="1:1" hidden="1"/>
    <row r="4013" spans="1:1" hidden="1"/>
    <row r="4014" spans="1:1" hidden="1"/>
    <row r="4015" spans="1:1" hidden="1"/>
    <row r="4016" spans="1:1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t="15" hidden="1" customHeight="1"/>
    <row r="19087" ht="15" hidden="1" customHeight="1"/>
    <row r="19088" ht="15" hidden="1" customHeight="1"/>
    <row r="19089" ht="15" hidden="1" customHeight="1"/>
    <row r="19090" ht="15" hidden="1" customHeight="1"/>
    <row r="19091" ht="15" hidden="1" customHeight="1"/>
    <row r="19092" ht="15" hidden="1" customHeight="1"/>
    <row r="19093" ht="15" hidden="1" customHeight="1"/>
    <row r="19094" ht="15" hidden="1" customHeight="1"/>
    <row r="19095" ht="15" hidden="1" customHeight="1"/>
    <row r="19096" ht="15" hidden="1" customHeight="1"/>
    <row r="19097" ht="15" hidden="1" customHeight="1"/>
    <row r="19098" ht="15" hidden="1" customHeight="1"/>
    <row r="19099" ht="15" hidden="1" customHeight="1"/>
    <row r="19100" ht="15" hidden="1" customHeight="1"/>
    <row r="19101" ht="15" hidden="1" customHeight="1"/>
    <row r="19102" ht="15" hidden="1" customHeight="1"/>
    <row r="19103" ht="15" hidden="1" customHeight="1"/>
    <row r="19104" ht="15" hidden="1" customHeight="1"/>
    <row r="19105" ht="15" hidden="1" customHeight="1"/>
    <row r="19106" ht="15" hidden="1" customHeight="1"/>
    <row r="19107" ht="15" hidden="1" customHeight="1"/>
    <row r="19108" ht="15" hidden="1" customHeight="1"/>
    <row r="19109" ht="15" hidden="1" customHeight="1"/>
    <row r="19110" ht="15" hidden="1" customHeight="1"/>
    <row r="19111" ht="15" hidden="1" customHeight="1"/>
    <row r="19112" ht="15" hidden="1" customHeight="1"/>
    <row r="19113" ht="15" hidden="1" customHeight="1"/>
    <row r="19114" ht="15" hidden="1" customHeight="1"/>
    <row r="19115" ht="15" hidden="1" customHeight="1"/>
    <row r="19116" ht="15" hidden="1" customHeight="1"/>
    <row r="19117" ht="15" hidden="1" customHeight="1"/>
    <row r="19118" ht="15" hidden="1" customHeight="1"/>
    <row r="19119" ht="15" hidden="1" customHeight="1"/>
    <row r="19120" ht="15" hidden="1" customHeight="1"/>
    <row r="19121" ht="15" hidden="1" customHeight="1"/>
    <row r="19122" ht="15" hidden="1" customHeight="1"/>
    <row r="19123" ht="15" hidden="1" customHeight="1"/>
    <row r="19124" ht="15" hidden="1" customHeight="1"/>
    <row r="19125" ht="15" hidden="1" customHeight="1"/>
    <row r="19126" ht="15" hidden="1" customHeight="1"/>
    <row r="19127" ht="15" hidden="1" customHeight="1"/>
    <row r="19128" ht="15" hidden="1" customHeight="1"/>
    <row r="19129" ht="15" hidden="1" customHeight="1"/>
    <row r="19130" ht="15" hidden="1" customHeight="1"/>
    <row r="19131" ht="15" hidden="1" customHeight="1"/>
    <row r="19132" ht="15" hidden="1" customHeight="1"/>
    <row r="19133" ht="15" hidden="1" customHeight="1"/>
    <row r="19134" ht="15" hidden="1" customHeight="1"/>
    <row r="19135" ht="15" hidden="1" customHeight="1"/>
    <row r="19136" ht="15" hidden="1" customHeight="1"/>
    <row r="19137" ht="15" hidden="1" customHeight="1"/>
    <row r="19138" ht="15" hidden="1" customHeight="1"/>
    <row r="19139" ht="15" hidden="1" customHeight="1"/>
    <row r="19140" ht="15" hidden="1" customHeight="1"/>
    <row r="19141" ht="15" hidden="1" customHeight="1"/>
    <row r="19142" ht="15" hidden="1" customHeight="1"/>
    <row r="19143" ht="15" hidden="1" customHeight="1"/>
    <row r="19144" ht="15" hidden="1" customHeight="1"/>
    <row r="19145" ht="15" hidden="1" customHeight="1"/>
    <row r="19146" ht="15" hidden="1" customHeight="1"/>
    <row r="19147" ht="15" hidden="1" customHeight="1"/>
    <row r="19148" ht="15" hidden="1" customHeight="1"/>
    <row r="19149" ht="15" hidden="1" customHeight="1"/>
    <row r="19150" ht="15" hidden="1" customHeight="1"/>
    <row r="19151" ht="15" hidden="1" customHeight="1"/>
    <row r="19152" ht="15" hidden="1" customHeight="1"/>
    <row r="19153" ht="15" hidden="1" customHeight="1"/>
    <row r="19154" ht="15" hidden="1" customHeight="1"/>
    <row r="19155" ht="15" hidden="1" customHeight="1"/>
    <row r="19156" ht="15" hidden="1" customHeight="1"/>
    <row r="19157" ht="15" hidden="1" customHeight="1"/>
    <row r="19158" ht="15" hidden="1" customHeight="1"/>
    <row r="19159" ht="15" hidden="1" customHeight="1"/>
    <row r="19160" ht="15" hidden="1" customHeight="1"/>
    <row r="19161" ht="15" hidden="1" customHeight="1"/>
    <row r="19162" ht="15" hidden="1" customHeight="1"/>
    <row r="19163" ht="15" hidden="1" customHeight="1"/>
    <row r="19164" ht="15" hidden="1" customHeight="1"/>
    <row r="19165" ht="15" hidden="1" customHeight="1"/>
    <row r="19166" ht="15" hidden="1" customHeight="1"/>
    <row r="19167" ht="15" hidden="1" customHeight="1"/>
    <row r="19168" ht="15" hidden="1" customHeight="1"/>
    <row r="19169" ht="15" hidden="1" customHeight="1"/>
    <row r="19170" ht="15" hidden="1" customHeight="1"/>
    <row r="19171" ht="15" hidden="1" customHeight="1"/>
    <row r="19172" ht="15" hidden="1" customHeight="1"/>
    <row r="19173" ht="15" hidden="1" customHeight="1"/>
    <row r="19174" ht="15" hidden="1" customHeight="1"/>
    <row r="19175" ht="15" hidden="1" customHeight="1"/>
    <row r="19176" ht="15" hidden="1" customHeight="1"/>
    <row r="19177" ht="15" hidden="1" customHeight="1"/>
    <row r="19178" ht="15" hidden="1" customHeight="1"/>
    <row r="19179" ht="15" hidden="1" customHeight="1"/>
    <row r="19180" ht="15" hidden="1" customHeight="1"/>
    <row r="19181" ht="15" hidden="1" customHeight="1"/>
    <row r="19182" ht="15" hidden="1" customHeight="1"/>
    <row r="19183" ht="15" hidden="1" customHeight="1"/>
    <row r="19184" ht="15" hidden="1" customHeight="1"/>
    <row r="19185" ht="15" hidden="1" customHeight="1"/>
    <row r="19186" ht="15" hidden="1" customHeight="1"/>
    <row r="19187" ht="15" hidden="1" customHeight="1"/>
    <row r="19188" ht="15" hidden="1" customHeight="1"/>
    <row r="19189" ht="15" hidden="1" customHeight="1"/>
    <row r="19190" ht="15" hidden="1" customHeight="1"/>
    <row r="19191" ht="15" hidden="1" customHeight="1"/>
    <row r="19192" ht="15" hidden="1" customHeight="1"/>
    <row r="19193" ht="15" hidden="1" customHeight="1"/>
    <row r="19194" ht="15" hidden="1" customHeight="1"/>
    <row r="19195" ht="15" hidden="1" customHeight="1"/>
    <row r="19196" ht="15" hidden="1" customHeight="1"/>
    <row r="19197" ht="15" hidden="1" customHeight="1"/>
    <row r="19198" ht="15" hidden="1" customHeight="1"/>
    <row r="19199" ht="15" hidden="1" customHeight="1"/>
    <row r="19200" ht="15" hidden="1" customHeight="1"/>
    <row r="19201" ht="15" hidden="1" customHeight="1"/>
    <row r="19202" ht="15" hidden="1" customHeight="1"/>
    <row r="19203" ht="15" hidden="1" customHeight="1"/>
    <row r="19204" ht="15" hidden="1" customHeight="1"/>
    <row r="19205" ht="15" hidden="1" customHeight="1"/>
    <row r="19206" ht="15" hidden="1" customHeight="1"/>
    <row r="19207" ht="15" hidden="1" customHeight="1"/>
    <row r="19208" ht="15" hidden="1" customHeight="1"/>
    <row r="19209" ht="15" hidden="1" customHeight="1"/>
    <row r="19210" ht="15" hidden="1" customHeight="1"/>
    <row r="19211" ht="15" hidden="1" customHeight="1"/>
    <row r="19212" ht="15" hidden="1" customHeight="1"/>
    <row r="19213" ht="15" hidden="1" customHeight="1"/>
    <row r="19214" ht="15" hidden="1" customHeight="1"/>
    <row r="19215" ht="15" hidden="1" customHeight="1"/>
    <row r="19216" ht="15" hidden="1" customHeight="1"/>
    <row r="19217" ht="15" hidden="1" customHeight="1"/>
    <row r="19218" ht="15" hidden="1" customHeight="1"/>
    <row r="19219" ht="15" hidden="1" customHeight="1"/>
    <row r="19220" ht="15" hidden="1" customHeight="1"/>
    <row r="19221" ht="15" hidden="1" customHeight="1"/>
    <row r="19222" ht="15" hidden="1" customHeight="1"/>
    <row r="19223" ht="15" hidden="1" customHeight="1"/>
    <row r="19224" ht="15" hidden="1" customHeight="1"/>
    <row r="19225" ht="15" hidden="1" customHeight="1"/>
    <row r="19226" ht="15" hidden="1" customHeight="1"/>
    <row r="19227" ht="15" hidden="1" customHeight="1"/>
    <row r="19228" ht="15" hidden="1" customHeight="1"/>
    <row r="19229" ht="15" hidden="1" customHeight="1"/>
    <row r="19230" ht="15" hidden="1" customHeight="1"/>
    <row r="19231" ht="15" hidden="1" customHeight="1"/>
    <row r="19232" ht="15" hidden="1" customHeight="1"/>
    <row r="19233" ht="15" hidden="1" customHeight="1"/>
    <row r="19234" ht="15" hidden="1" customHeight="1"/>
    <row r="19235" ht="15" hidden="1" customHeight="1"/>
    <row r="19236" ht="15" hidden="1" customHeight="1"/>
    <row r="19237" ht="15" hidden="1" customHeight="1"/>
    <row r="19238" ht="15" hidden="1" customHeight="1"/>
    <row r="19239" ht="15" hidden="1" customHeight="1"/>
    <row r="19240" ht="15" hidden="1" customHeight="1"/>
    <row r="19241" ht="15" hidden="1" customHeight="1"/>
    <row r="19242" ht="15" hidden="1" customHeight="1"/>
    <row r="19243" ht="15" hidden="1" customHeight="1"/>
    <row r="19244" ht="15" hidden="1" customHeight="1"/>
    <row r="19245" ht="15" hidden="1" customHeight="1"/>
    <row r="19246" ht="15" hidden="1" customHeight="1"/>
    <row r="19247" ht="15" hidden="1" customHeight="1"/>
    <row r="19248" ht="15" hidden="1" customHeight="1"/>
    <row r="19249" ht="15" hidden="1" customHeight="1"/>
    <row r="19250" ht="15" hidden="1" customHeight="1"/>
    <row r="19251" ht="15" hidden="1" customHeight="1"/>
    <row r="19252" ht="15" hidden="1" customHeight="1"/>
    <row r="19253" ht="15" hidden="1" customHeight="1"/>
    <row r="19254" ht="15" hidden="1" customHeight="1"/>
    <row r="19255" ht="15" hidden="1" customHeight="1"/>
    <row r="19256" ht="15" hidden="1" customHeight="1"/>
    <row r="19257" ht="15" hidden="1" customHeight="1"/>
    <row r="19258" ht="15" hidden="1" customHeight="1"/>
    <row r="19259" ht="15" hidden="1" customHeight="1"/>
    <row r="19260" ht="15" hidden="1" customHeight="1"/>
    <row r="19261" ht="15" hidden="1" customHeight="1"/>
    <row r="19262" ht="15" hidden="1" customHeight="1"/>
    <row r="19263" ht="15" hidden="1" customHeight="1"/>
    <row r="19264" ht="15" hidden="1" customHeight="1"/>
    <row r="19265" ht="15" hidden="1" customHeight="1"/>
    <row r="19266" ht="15" hidden="1" customHeight="1"/>
    <row r="19267" ht="15" hidden="1" customHeight="1"/>
    <row r="19268" ht="15" hidden="1" customHeight="1"/>
    <row r="19269" ht="15" hidden="1" customHeight="1"/>
    <row r="19270" ht="15" hidden="1" customHeight="1"/>
    <row r="19271" ht="15" hidden="1" customHeight="1"/>
    <row r="19272" ht="15" hidden="1" customHeight="1"/>
    <row r="19273" ht="15" hidden="1" customHeight="1"/>
    <row r="19274" ht="15" hidden="1" customHeight="1"/>
    <row r="19275" ht="15" hidden="1" customHeight="1"/>
    <row r="19276" ht="15" hidden="1" customHeight="1"/>
    <row r="19277" ht="15" hidden="1" customHeight="1"/>
    <row r="19278" ht="15" hidden="1" customHeight="1"/>
    <row r="19279" ht="15" hidden="1" customHeight="1"/>
    <row r="19280" ht="15" hidden="1" customHeight="1"/>
    <row r="19281" ht="15" hidden="1" customHeight="1"/>
    <row r="19282" ht="15" hidden="1" customHeight="1"/>
    <row r="19283" ht="15" hidden="1" customHeight="1"/>
    <row r="19284" ht="15" hidden="1" customHeight="1"/>
    <row r="19285" ht="15" hidden="1" customHeight="1"/>
    <row r="19286" ht="15" hidden="1" customHeight="1"/>
    <row r="19287" ht="15" hidden="1" customHeight="1"/>
    <row r="19288" ht="15" hidden="1" customHeight="1"/>
    <row r="19289" ht="15" hidden="1" customHeight="1"/>
    <row r="19290" ht="15" hidden="1" customHeight="1"/>
    <row r="19291" ht="15" hidden="1" customHeight="1"/>
    <row r="19292" ht="15" hidden="1" customHeight="1"/>
    <row r="19293" ht="15" hidden="1" customHeight="1"/>
    <row r="19294" ht="15" hidden="1" customHeight="1"/>
    <row r="19295" ht="15" hidden="1" customHeight="1"/>
    <row r="19296" ht="15" hidden="1" customHeight="1"/>
    <row r="19297" ht="15" hidden="1" customHeight="1"/>
    <row r="19298" ht="15" hidden="1" customHeight="1"/>
    <row r="19299" ht="15" hidden="1" customHeight="1"/>
    <row r="19300" ht="15" hidden="1" customHeight="1"/>
    <row r="19301" ht="15" hidden="1" customHeight="1"/>
    <row r="19302" ht="15" hidden="1" customHeight="1"/>
    <row r="19303" ht="15" hidden="1" customHeight="1"/>
    <row r="19304" ht="15" hidden="1" customHeight="1"/>
    <row r="19305" ht="15" hidden="1" customHeight="1"/>
    <row r="19306" ht="15" hidden="1" customHeight="1"/>
    <row r="19307" ht="15" hidden="1" customHeight="1"/>
    <row r="19308" ht="15" hidden="1" customHeight="1"/>
    <row r="19309" ht="15" hidden="1" customHeight="1"/>
    <row r="19310" ht="15" hidden="1" customHeight="1"/>
    <row r="19311" ht="15" hidden="1" customHeight="1"/>
    <row r="19312" ht="15" hidden="1" customHeight="1"/>
    <row r="19313" ht="15" hidden="1" customHeight="1"/>
    <row r="19314" ht="15" hidden="1" customHeight="1"/>
    <row r="19315" ht="15" hidden="1" customHeight="1"/>
    <row r="19316" ht="15" hidden="1" customHeight="1"/>
    <row r="19317" ht="15" hidden="1" customHeight="1"/>
    <row r="19318" ht="15" hidden="1" customHeight="1"/>
    <row r="19319" ht="15" hidden="1" customHeight="1"/>
    <row r="19320" ht="15" hidden="1" customHeight="1"/>
    <row r="19321" ht="15" hidden="1" customHeight="1"/>
    <row r="19322" ht="15" hidden="1" customHeight="1"/>
    <row r="19323" ht="15" hidden="1" customHeight="1"/>
    <row r="19324" ht="15" hidden="1" customHeight="1"/>
    <row r="19325" ht="15" hidden="1" customHeight="1"/>
    <row r="19326" ht="15" hidden="1" customHeight="1"/>
    <row r="19327" ht="15" hidden="1" customHeight="1"/>
    <row r="19328" ht="15" hidden="1" customHeight="1"/>
    <row r="19329" ht="15" hidden="1" customHeight="1"/>
    <row r="19330" ht="15" hidden="1" customHeight="1"/>
    <row r="19331" ht="15" hidden="1" customHeight="1"/>
    <row r="19332" ht="15" hidden="1" customHeight="1"/>
    <row r="19333" ht="15" hidden="1" customHeight="1"/>
    <row r="19334" ht="15" hidden="1" customHeight="1"/>
    <row r="19335" ht="15" hidden="1" customHeight="1"/>
    <row r="19336" ht="15" hidden="1" customHeight="1"/>
    <row r="19337" ht="15" hidden="1" customHeight="1"/>
    <row r="19338" ht="15" hidden="1" customHeight="1"/>
    <row r="19339" ht="15" hidden="1" customHeight="1"/>
    <row r="19340" ht="15" hidden="1" customHeight="1"/>
    <row r="19341" ht="15" hidden="1" customHeight="1"/>
    <row r="19342" ht="15" hidden="1" customHeight="1"/>
    <row r="19343" ht="15" hidden="1" customHeight="1"/>
    <row r="19344" ht="15" hidden="1" customHeight="1"/>
    <row r="19345" ht="15" hidden="1" customHeight="1"/>
    <row r="19346" ht="15" hidden="1" customHeight="1"/>
    <row r="19347" ht="15" hidden="1" customHeight="1"/>
    <row r="19348" ht="15" hidden="1" customHeight="1"/>
    <row r="19349" ht="15" hidden="1" customHeight="1"/>
    <row r="19350" ht="15" hidden="1" customHeight="1"/>
    <row r="19351" ht="15" hidden="1" customHeight="1"/>
    <row r="19352" ht="15" hidden="1" customHeight="1"/>
    <row r="19353" ht="15" hidden="1" customHeight="1"/>
    <row r="19354" ht="15" hidden="1" customHeight="1"/>
    <row r="19355" ht="15" hidden="1" customHeight="1"/>
    <row r="19356" ht="15" hidden="1" customHeight="1"/>
    <row r="19357" ht="15" hidden="1" customHeight="1"/>
    <row r="19358" ht="15" hidden="1" customHeight="1"/>
    <row r="19359" ht="15" hidden="1" customHeight="1"/>
    <row r="19360" ht="15" hidden="1" customHeight="1"/>
    <row r="19361" ht="15" hidden="1" customHeight="1"/>
    <row r="19362" ht="15" hidden="1" customHeight="1"/>
    <row r="19363" ht="15" hidden="1" customHeight="1"/>
    <row r="19364" ht="15" hidden="1" customHeight="1"/>
    <row r="19365" ht="15" hidden="1" customHeight="1"/>
    <row r="19366" ht="15" hidden="1" customHeight="1"/>
    <row r="19367" ht="15" hidden="1" customHeight="1"/>
    <row r="19368" ht="15" hidden="1" customHeight="1"/>
    <row r="19369" ht="15" hidden="1" customHeight="1"/>
    <row r="19370" ht="15" hidden="1" customHeight="1"/>
    <row r="19371" ht="15" hidden="1" customHeight="1"/>
    <row r="19372" ht="15" hidden="1" customHeight="1"/>
    <row r="19373" ht="15" hidden="1" customHeight="1"/>
    <row r="19374" ht="15" hidden="1" customHeight="1"/>
    <row r="19375" ht="15" hidden="1" customHeight="1"/>
    <row r="19376" ht="15" hidden="1" customHeight="1"/>
    <row r="19377" ht="15" hidden="1" customHeight="1"/>
    <row r="19378" ht="15" hidden="1" customHeight="1"/>
    <row r="19379" ht="15" hidden="1" customHeight="1"/>
    <row r="19380" ht="15" hidden="1" customHeight="1"/>
    <row r="19381" ht="15" hidden="1" customHeight="1"/>
    <row r="19382" ht="15" hidden="1" customHeight="1"/>
    <row r="19383" ht="15" hidden="1" customHeight="1"/>
    <row r="19384" ht="15" hidden="1" customHeight="1"/>
    <row r="19385" ht="15" hidden="1" customHeight="1"/>
    <row r="19386" ht="15" hidden="1" customHeight="1"/>
    <row r="19387" ht="15" hidden="1" customHeight="1"/>
    <row r="19388" ht="15" hidden="1" customHeight="1"/>
    <row r="19389" ht="15" hidden="1" customHeight="1"/>
    <row r="19390" ht="15" hidden="1" customHeight="1"/>
    <row r="19391" ht="15" hidden="1" customHeight="1"/>
    <row r="19392" ht="15" hidden="1" customHeight="1"/>
    <row r="19393" ht="15" hidden="1" customHeight="1"/>
    <row r="19394" ht="15" hidden="1" customHeight="1"/>
    <row r="19395" ht="15" hidden="1" customHeight="1"/>
    <row r="19396" ht="15" hidden="1" customHeight="1"/>
    <row r="19397" ht="15" hidden="1" customHeight="1"/>
    <row r="19398" ht="15" hidden="1" customHeight="1"/>
    <row r="19399" ht="15" hidden="1" customHeight="1"/>
    <row r="19400" ht="15" hidden="1" customHeight="1"/>
    <row r="19401" ht="15" hidden="1" customHeight="1"/>
    <row r="19402" ht="15" hidden="1" customHeight="1"/>
    <row r="19403" ht="15" hidden="1" customHeight="1"/>
    <row r="19404" ht="15" hidden="1" customHeight="1"/>
    <row r="19405" ht="15" hidden="1" customHeight="1"/>
    <row r="19406" ht="15" hidden="1" customHeight="1"/>
    <row r="19407" ht="15" hidden="1" customHeight="1"/>
    <row r="19408" ht="15" hidden="1" customHeight="1"/>
    <row r="19409" ht="15" hidden="1" customHeight="1"/>
    <row r="19410" ht="15" hidden="1" customHeight="1"/>
    <row r="19411" ht="15" hidden="1" customHeight="1"/>
    <row r="19412" ht="15" hidden="1" customHeight="1"/>
    <row r="19413" ht="15" hidden="1" customHeight="1"/>
    <row r="19414" ht="15" hidden="1" customHeight="1"/>
    <row r="19415" ht="15" hidden="1" customHeight="1"/>
    <row r="19416" ht="15" hidden="1" customHeight="1"/>
    <row r="19417" ht="15" hidden="1" customHeight="1"/>
    <row r="19418" ht="15" hidden="1" customHeight="1"/>
    <row r="19419" ht="15" hidden="1" customHeight="1"/>
    <row r="19420" ht="15" hidden="1" customHeight="1"/>
    <row r="19421" ht="15" hidden="1" customHeight="1"/>
    <row r="19422" ht="15" hidden="1" customHeight="1"/>
    <row r="19423" ht="15" hidden="1" customHeight="1"/>
    <row r="19424" ht="15" hidden="1" customHeight="1"/>
    <row r="19425" ht="15" hidden="1" customHeight="1"/>
    <row r="19426" ht="15" hidden="1" customHeight="1"/>
    <row r="19427" ht="15" hidden="1" customHeight="1"/>
    <row r="19428" ht="15" hidden="1" customHeight="1"/>
    <row r="19429" ht="15" hidden="1" customHeight="1"/>
    <row r="19430" ht="15" hidden="1" customHeight="1"/>
    <row r="19431" ht="15" hidden="1" customHeight="1"/>
    <row r="19432" ht="15" hidden="1" customHeight="1"/>
    <row r="19433" ht="15" hidden="1" customHeight="1"/>
    <row r="19434" ht="15" hidden="1" customHeight="1"/>
    <row r="19435" ht="15" hidden="1" customHeight="1"/>
    <row r="19436" ht="15" hidden="1" customHeight="1"/>
    <row r="19437" ht="15" hidden="1" customHeight="1"/>
    <row r="19438" ht="15" hidden="1" customHeight="1"/>
    <row r="19439" ht="15" hidden="1" customHeight="1"/>
    <row r="19440" ht="15" hidden="1" customHeight="1"/>
    <row r="19441" ht="15" hidden="1" customHeight="1"/>
    <row r="19442" ht="15" hidden="1" customHeight="1"/>
    <row r="19443" ht="15" hidden="1" customHeight="1"/>
    <row r="19444" ht="15" hidden="1" customHeight="1"/>
    <row r="19445" ht="15" hidden="1" customHeight="1"/>
    <row r="19446" ht="15" hidden="1" customHeight="1"/>
    <row r="19447" ht="15" hidden="1" customHeight="1"/>
    <row r="19448" ht="15" hidden="1" customHeight="1"/>
    <row r="19449" ht="15" hidden="1" customHeight="1"/>
    <row r="19450" ht="15" hidden="1" customHeight="1"/>
    <row r="19451" ht="15" hidden="1" customHeight="1"/>
    <row r="19452" ht="15" hidden="1" customHeight="1"/>
    <row r="19453" ht="15" hidden="1" customHeight="1"/>
    <row r="19454" ht="15" hidden="1" customHeight="1"/>
    <row r="19455" ht="15" hidden="1" customHeight="1"/>
    <row r="19456" ht="15" hidden="1" customHeight="1"/>
    <row r="19457" ht="15" hidden="1" customHeight="1"/>
    <row r="19458" ht="15" hidden="1" customHeight="1"/>
    <row r="19459" ht="15" hidden="1" customHeight="1"/>
    <row r="19460" ht="15" hidden="1" customHeight="1"/>
    <row r="19461" ht="15" hidden="1" customHeight="1"/>
    <row r="19462" ht="15" hidden="1" customHeight="1"/>
    <row r="19463" ht="15" hidden="1" customHeight="1"/>
    <row r="19464" ht="15" hidden="1" customHeight="1"/>
    <row r="19465" ht="15" hidden="1" customHeight="1"/>
    <row r="19466" ht="15" hidden="1" customHeight="1"/>
    <row r="19467" ht="15" hidden="1" customHeight="1"/>
    <row r="19468" ht="15" hidden="1" customHeight="1"/>
    <row r="19469" ht="15" hidden="1" customHeight="1"/>
    <row r="19470" ht="15" hidden="1" customHeight="1"/>
    <row r="19471" ht="15" hidden="1" customHeight="1"/>
    <row r="19472" ht="15" hidden="1" customHeight="1"/>
    <row r="19473" ht="15" hidden="1" customHeight="1"/>
    <row r="19474" ht="15" hidden="1" customHeight="1"/>
    <row r="19475" ht="15" hidden="1" customHeight="1"/>
    <row r="19476" ht="15" hidden="1" customHeight="1"/>
    <row r="19477" ht="15" hidden="1" customHeight="1"/>
    <row r="19478" ht="15" hidden="1" customHeight="1"/>
    <row r="19479" ht="15" hidden="1" customHeight="1"/>
    <row r="19480" ht="15" hidden="1" customHeight="1"/>
    <row r="19481" ht="15" hidden="1" customHeight="1"/>
    <row r="19482" ht="15" hidden="1" customHeight="1"/>
    <row r="19483" ht="15" hidden="1" customHeight="1"/>
    <row r="19484" ht="15" hidden="1" customHeight="1"/>
    <row r="19485" ht="15" hidden="1" customHeight="1"/>
    <row r="19486" ht="15" hidden="1" customHeight="1"/>
    <row r="19487" ht="15" hidden="1" customHeight="1"/>
    <row r="19488" ht="15" hidden="1" customHeight="1"/>
    <row r="19489" ht="15" hidden="1" customHeight="1"/>
    <row r="19490" ht="15" hidden="1" customHeight="1"/>
    <row r="19491" ht="15" hidden="1" customHeight="1"/>
    <row r="19492" ht="15" hidden="1" customHeight="1"/>
    <row r="19493" ht="15" hidden="1" customHeight="1"/>
    <row r="19494" ht="15" hidden="1" customHeight="1"/>
    <row r="19495" ht="15" hidden="1" customHeight="1"/>
    <row r="19496" ht="15" hidden="1" customHeight="1"/>
    <row r="19497" ht="15" hidden="1" customHeight="1"/>
    <row r="19498" ht="15" hidden="1" customHeight="1"/>
    <row r="19499" ht="15" hidden="1" customHeight="1"/>
    <row r="19500" ht="15" hidden="1" customHeight="1"/>
    <row r="19501" ht="15" hidden="1" customHeight="1"/>
    <row r="19502" ht="15" hidden="1" customHeight="1"/>
    <row r="19503" ht="15" hidden="1" customHeight="1"/>
    <row r="19504" ht="15" hidden="1" customHeight="1"/>
    <row r="19505" ht="15" hidden="1" customHeight="1"/>
    <row r="19506" ht="15" hidden="1" customHeight="1"/>
    <row r="19507" ht="15" hidden="1" customHeight="1"/>
    <row r="19508" ht="15" hidden="1" customHeight="1"/>
    <row r="19509" ht="15" hidden="1" customHeight="1"/>
    <row r="19510" ht="15" hidden="1" customHeight="1"/>
    <row r="19511" ht="15" hidden="1" customHeight="1"/>
    <row r="19512" ht="15" hidden="1" customHeight="1"/>
    <row r="19513" ht="15" hidden="1" customHeight="1"/>
    <row r="19514" ht="15" hidden="1" customHeight="1"/>
    <row r="19515" ht="15" hidden="1" customHeight="1"/>
    <row r="19516" ht="15" hidden="1" customHeight="1"/>
    <row r="19517" ht="15" hidden="1" customHeight="1"/>
    <row r="19518" ht="15" hidden="1" customHeight="1"/>
    <row r="19519" ht="15" hidden="1" customHeight="1"/>
    <row r="19520" ht="15" hidden="1" customHeight="1"/>
    <row r="19521" ht="15" hidden="1" customHeight="1"/>
    <row r="19522" ht="15" hidden="1" customHeight="1"/>
    <row r="19523" ht="15" hidden="1" customHeight="1"/>
    <row r="19524" ht="15" hidden="1" customHeight="1"/>
    <row r="19525" ht="15" hidden="1" customHeight="1"/>
    <row r="19526" ht="15" hidden="1" customHeight="1"/>
    <row r="19527" ht="15" hidden="1" customHeight="1"/>
    <row r="19528" ht="15" hidden="1" customHeight="1"/>
    <row r="19529" ht="15" hidden="1" customHeight="1"/>
    <row r="19530" ht="15" hidden="1" customHeight="1"/>
    <row r="19531" ht="15" hidden="1" customHeight="1"/>
    <row r="19532" ht="15" hidden="1" customHeight="1"/>
    <row r="19533" ht="15" hidden="1" customHeight="1"/>
    <row r="19534" ht="15" hidden="1" customHeight="1"/>
    <row r="19535" ht="15" hidden="1" customHeight="1"/>
    <row r="19536" ht="15" hidden="1" customHeight="1"/>
    <row r="19537" ht="15" hidden="1" customHeight="1"/>
    <row r="19538" ht="15" hidden="1" customHeight="1"/>
    <row r="19539" ht="15" hidden="1" customHeight="1"/>
    <row r="19540" ht="15" hidden="1" customHeight="1"/>
    <row r="19541" ht="15" hidden="1" customHeight="1"/>
    <row r="19542" ht="15" hidden="1" customHeight="1"/>
    <row r="19543" ht="15" hidden="1" customHeight="1"/>
    <row r="19544" ht="15" hidden="1" customHeight="1"/>
    <row r="19545" ht="15" hidden="1" customHeight="1"/>
    <row r="19546" ht="15" hidden="1" customHeight="1"/>
    <row r="19547" ht="15" hidden="1" customHeight="1"/>
    <row r="19548" ht="15" hidden="1" customHeight="1"/>
    <row r="19549" ht="15" hidden="1" customHeight="1"/>
    <row r="19550" ht="15" hidden="1" customHeight="1"/>
    <row r="19551" ht="15" hidden="1" customHeight="1"/>
    <row r="19552" ht="15" hidden="1" customHeight="1"/>
    <row r="19553" ht="15" hidden="1" customHeight="1"/>
    <row r="19554" ht="15" hidden="1" customHeight="1"/>
    <row r="19555" ht="15" hidden="1" customHeight="1"/>
    <row r="19556" ht="15" hidden="1" customHeight="1"/>
    <row r="19557" ht="15" hidden="1" customHeight="1"/>
    <row r="19558" ht="15" hidden="1" customHeight="1"/>
    <row r="19559" ht="15" hidden="1" customHeight="1"/>
    <row r="19560" ht="15" hidden="1" customHeight="1"/>
    <row r="19561" ht="15" hidden="1" customHeight="1"/>
    <row r="19562" ht="15" hidden="1" customHeight="1"/>
    <row r="19563" ht="15" hidden="1" customHeight="1"/>
    <row r="19564" ht="15" hidden="1" customHeight="1"/>
    <row r="19565" ht="15" hidden="1" customHeight="1"/>
    <row r="19566" ht="15" hidden="1" customHeight="1"/>
    <row r="19567" ht="15" hidden="1" customHeight="1"/>
    <row r="19568" ht="15" hidden="1" customHeight="1"/>
    <row r="19569" ht="15" hidden="1" customHeight="1"/>
    <row r="19570" ht="15" hidden="1" customHeight="1"/>
    <row r="19571" ht="15" hidden="1" customHeight="1"/>
    <row r="19572" ht="15" hidden="1" customHeight="1"/>
    <row r="19573" ht="15" hidden="1" customHeight="1"/>
    <row r="19574" ht="15" hidden="1" customHeight="1"/>
    <row r="19575" ht="15" hidden="1" customHeight="1"/>
    <row r="19576" ht="15" hidden="1" customHeight="1"/>
    <row r="19577" ht="15" hidden="1" customHeight="1"/>
    <row r="19578" ht="15" hidden="1" customHeight="1"/>
    <row r="19579" ht="15" hidden="1" customHeight="1"/>
    <row r="19580" ht="15" hidden="1" customHeight="1"/>
    <row r="19581" ht="15" hidden="1" customHeight="1"/>
    <row r="19582" ht="15" hidden="1" customHeight="1"/>
    <row r="19583" ht="15" hidden="1" customHeight="1"/>
    <row r="19584" ht="15" hidden="1" customHeight="1"/>
    <row r="19585" ht="15" hidden="1" customHeight="1"/>
    <row r="19586" ht="15" hidden="1" customHeight="1"/>
    <row r="19587" ht="15" hidden="1" customHeight="1"/>
    <row r="19588" ht="15" hidden="1" customHeight="1"/>
    <row r="19589" ht="15" hidden="1" customHeight="1"/>
    <row r="19590" ht="15" hidden="1" customHeight="1"/>
    <row r="19591" ht="15" hidden="1" customHeight="1"/>
    <row r="19592" ht="15" hidden="1" customHeight="1"/>
    <row r="19593" ht="15" hidden="1" customHeight="1"/>
    <row r="19594" ht="15" hidden="1" customHeight="1"/>
    <row r="19595" ht="15" hidden="1" customHeight="1"/>
    <row r="19596" ht="15" hidden="1" customHeight="1"/>
    <row r="19597" ht="15" hidden="1" customHeight="1"/>
    <row r="19598" ht="15" hidden="1" customHeight="1"/>
    <row r="19599" ht="15" hidden="1" customHeight="1"/>
    <row r="19600" ht="15" hidden="1" customHeight="1"/>
    <row r="19601" ht="15" hidden="1" customHeight="1"/>
    <row r="19602" ht="15" hidden="1" customHeight="1"/>
    <row r="19603" ht="15" hidden="1" customHeight="1"/>
    <row r="19604" ht="15" hidden="1" customHeight="1"/>
    <row r="19605" ht="15" hidden="1" customHeight="1"/>
    <row r="19606" ht="15" hidden="1" customHeight="1"/>
    <row r="19607" ht="15" hidden="1" customHeight="1"/>
    <row r="19608" ht="15" hidden="1" customHeight="1"/>
    <row r="19609" ht="15" hidden="1" customHeight="1"/>
    <row r="19610" ht="15" hidden="1" customHeight="1"/>
    <row r="19611" ht="15" hidden="1" customHeight="1"/>
    <row r="19612" ht="15" hidden="1" customHeight="1"/>
    <row r="19613" ht="15" hidden="1" customHeight="1"/>
    <row r="19614" ht="15" hidden="1" customHeight="1"/>
    <row r="19615" ht="15" hidden="1" customHeight="1"/>
    <row r="19616" ht="15" hidden="1" customHeight="1"/>
    <row r="19617" ht="15" hidden="1" customHeight="1"/>
    <row r="19618" ht="15" hidden="1" customHeight="1"/>
    <row r="19619" ht="15" hidden="1" customHeight="1"/>
    <row r="19620" ht="15" hidden="1" customHeight="1"/>
    <row r="19621" ht="15" hidden="1" customHeight="1"/>
    <row r="19622" ht="15" hidden="1" customHeight="1"/>
    <row r="19623" ht="15" hidden="1" customHeight="1"/>
    <row r="19624" ht="15" hidden="1" customHeight="1"/>
    <row r="19625" ht="15" hidden="1" customHeight="1"/>
    <row r="19626" ht="15" hidden="1" customHeight="1"/>
    <row r="19627" ht="15" hidden="1" customHeight="1"/>
    <row r="19628" ht="15" hidden="1" customHeight="1"/>
    <row r="19629" ht="15" hidden="1" customHeight="1"/>
    <row r="19630" ht="15" hidden="1" customHeight="1"/>
    <row r="19631" ht="15" hidden="1" customHeight="1"/>
    <row r="19632" ht="15" hidden="1" customHeight="1"/>
    <row r="19633" ht="15" hidden="1" customHeight="1"/>
    <row r="19634" ht="15" hidden="1" customHeight="1"/>
    <row r="19635" ht="15" hidden="1" customHeight="1"/>
    <row r="19636" ht="15" hidden="1" customHeight="1"/>
    <row r="19637" ht="15" hidden="1" customHeight="1"/>
    <row r="19638" ht="15" hidden="1" customHeight="1"/>
    <row r="19639" ht="15" hidden="1" customHeight="1"/>
    <row r="19640" ht="15" hidden="1" customHeight="1"/>
    <row r="19641" ht="15" hidden="1" customHeight="1"/>
    <row r="19642" ht="15" hidden="1" customHeight="1"/>
    <row r="19643" ht="15" hidden="1" customHeight="1"/>
    <row r="19644" ht="15" hidden="1" customHeight="1"/>
    <row r="19645" ht="15" hidden="1" customHeight="1"/>
    <row r="19646" ht="15" hidden="1" customHeight="1"/>
    <row r="19647" ht="15" hidden="1" customHeight="1"/>
    <row r="19648" ht="15" hidden="1" customHeight="1"/>
    <row r="19649" ht="15" hidden="1" customHeight="1"/>
    <row r="19650" ht="15" hidden="1" customHeight="1"/>
    <row r="19651" ht="15" hidden="1" customHeight="1"/>
    <row r="19652" ht="15" hidden="1" customHeight="1"/>
    <row r="19653" ht="15" hidden="1" customHeight="1"/>
    <row r="19654" ht="15" hidden="1" customHeight="1"/>
    <row r="19655" ht="15" hidden="1" customHeight="1"/>
    <row r="19656" ht="15" hidden="1" customHeight="1"/>
    <row r="19657" ht="15" hidden="1" customHeight="1"/>
    <row r="19658" ht="15" hidden="1" customHeight="1"/>
    <row r="19659" ht="15" hidden="1" customHeight="1"/>
    <row r="19660" ht="15" hidden="1" customHeight="1"/>
    <row r="19661" ht="15" hidden="1" customHeight="1"/>
    <row r="19662" ht="15" hidden="1" customHeight="1"/>
    <row r="19663" ht="15" hidden="1" customHeight="1"/>
    <row r="19664" ht="15" hidden="1" customHeight="1"/>
    <row r="19665" ht="15" hidden="1" customHeight="1"/>
    <row r="19666" ht="15" hidden="1" customHeight="1"/>
    <row r="19667" ht="15" hidden="1" customHeight="1"/>
    <row r="19668" ht="15" hidden="1" customHeight="1"/>
    <row r="19669" ht="15" hidden="1" customHeight="1"/>
    <row r="19670" ht="15" hidden="1" customHeight="1"/>
    <row r="19671" ht="15" hidden="1" customHeight="1"/>
    <row r="19672" ht="15" hidden="1" customHeight="1"/>
    <row r="19673" ht="15" hidden="1" customHeight="1"/>
    <row r="19674" ht="15" hidden="1" customHeight="1"/>
    <row r="19675" ht="15" hidden="1" customHeight="1"/>
    <row r="19676" ht="15" hidden="1" customHeight="1"/>
    <row r="19677" ht="15" hidden="1" customHeight="1"/>
    <row r="19678" ht="15" hidden="1" customHeight="1"/>
    <row r="19679" ht="15" hidden="1" customHeight="1"/>
    <row r="19680" ht="15" hidden="1" customHeight="1"/>
    <row r="19681" ht="15" hidden="1" customHeight="1"/>
    <row r="19682" ht="15" hidden="1" customHeight="1"/>
    <row r="19683" ht="15" hidden="1" customHeight="1"/>
    <row r="19684" ht="15" hidden="1" customHeight="1"/>
    <row r="19685" ht="15" hidden="1" customHeight="1"/>
    <row r="19686" ht="15" hidden="1" customHeight="1"/>
    <row r="19687" ht="15" hidden="1" customHeight="1"/>
    <row r="19688" ht="15" hidden="1" customHeight="1"/>
    <row r="19689" ht="15" hidden="1" customHeight="1"/>
    <row r="19690" ht="15" hidden="1" customHeight="1"/>
    <row r="19691" ht="15" hidden="1" customHeight="1"/>
    <row r="19692" ht="15" hidden="1" customHeight="1"/>
    <row r="19693" ht="15" hidden="1" customHeight="1"/>
    <row r="19694" ht="15" hidden="1" customHeight="1"/>
    <row r="19695" ht="15" hidden="1" customHeight="1"/>
    <row r="19696" ht="15" hidden="1" customHeight="1"/>
    <row r="19697" ht="15" hidden="1" customHeight="1"/>
    <row r="19698" ht="15" hidden="1" customHeight="1"/>
    <row r="19699" ht="15" hidden="1" customHeight="1"/>
    <row r="19700" ht="15" hidden="1" customHeight="1"/>
    <row r="19701" ht="15" hidden="1" customHeight="1"/>
    <row r="19702" ht="15" hidden="1" customHeight="1"/>
    <row r="19703" ht="15" hidden="1" customHeight="1"/>
    <row r="19704" ht="15" hidden="1" customHeight="1"/>
    <row r="19705" ht="15" hidden="1" customHeight="1"/>
    <row r="19706" ht="15" hidden="1" customHeight="1"/>
    <row r="19707" ht="15" hidden="1" customHeight="1"/>
    <row r="19708" ht="15" hidden="1" customHeight="1"/>
    <row r="19709" ht="15" hidden="1" customHeight="1"/>
    <row r="19710" ht="15" hidden="1" customHeight="1"/>
    <row r="19711" ht="15" hidden="1" customHeight="1"/>
    <row r="19712" ht="15" hidden="1" customHeight="1"/>
    <row r="19713" ht="15" hidden="1" customHeight="1"/>
    <row r="19714" ht="15" hidden="1" customHeight="1"/>
    <row r="19715" ht="15" hidden="1" customHeight="1"/>
    <row r="19716" ht="15" hidden="1" customHeight="1"/>
    <row r="19717" ht="15" hidden="1" customHeight="1"/>
    <row r="19718" ht="15" hidden="1" customHeight="1"/>
    <row r="19719" ht="15" hidden="1" customHeight="1"/>
    <row r="19720" ht="15" hidden="1" customHeight="1"/>
    <row r="19721" ht="15" hidden="1" customHeight="1"/>
    <row r="19722" ht="15" hidden="1" customHeight="1"/>
    <row r="19723" ht="15" hidden="1" customHeight="1"/>
    <row r="19724" ht="15" hidden="1" customHeight="1"/>
    <row r="19725" ht="15" hidden="1" customHeight="1"/>
    <row r="19726" ht="15" hidden="1" customHeight="1"/>
    <row r="19727" ht="15" hidden="1" customHeight="1"/>
    <row r="19728" ht="15" hidden="1" customHeight="1"/>
    <row r="19729" ht="15" hidden="1" customHeight="1"/>
    <row r="19730" ht="15" hidden="1" customHeight="1"/>
    <row r="19731" ht="15" hidden="1" customHeight="1"/>
    <row r="19732" ht="15" hidden="1" customHeight="1"/>
    <row r="19733" ht="15" hidden="1" customHeight="1"/>
    <row r="19734" ht="15" hidden="1" customHeight="1"/>
    <row r="19735" ht="15" hidden="1" customHeight="1"/>
    <row r="19736" ht="15" hidden="1" customHeight="1"/>
    <row r="19737" ht="15" hidden="1" customHeight="1"/>
    <row r="19738" ht="15" hidden="1" customHeight="1"/>
    <row r="19739" ht="15" hidden="1" customHeight="1"/>
    <row r="19740" ht="15" hidden="1" customHeight="1"/>
    <row r="19741" ht="15" hidden="1" customHeight="1"/>
    <row r="19742" ht="15" hidden="1" customHeight="1"/>
    <row r="19743" ht="15" hidden="1" customHeight="1"/>
    <row r="19744" ht="15" hidden="1" customHeight="1"/>
    <row r="19745" ht="15" hidden="1" customHeight="1"/>
    <row r="19746" ht="15" hidden="1" customHeight="1"/>
    <row r="19747" ht="15" hidden="1" customHeight="1"/>
    <row r="19748" ht="15" hidden="1" customHeight="1"/>
    <row r="19749" ht="15" hidden="1" customHeight="1"/>
    <row r="19750" ht="15" hidden="1" customHeight="1"/>
    <row r="19751" ht="15" hidden="1" customHeight="1"/>
    <row r="19752" ht="15" hidden="1" customHeight="1"/>
    <row r="19753" ht="15" hidden="1" customHeight="1"/>
    <row r="19754" ht="15" hidden="1" customHeight="1"/>
    <row r="19755" ht="15" hidden="1" customHeight="1"/>
    <row r="19756" ht="15" hidden="1" customHeight="1"/>
    <row r="19757" ht="15" hidden="1" customHeight="1"/>
    <row r="19758" ht="15" hidden="1" customHeight="1"/>
    <row r="19759" ht="15" hidden="1" customHeight="1"/>
    <row r="19760" ht="15" hidden="1" customHeight="1"/>
    <row r="19761" ht="15" hidden="1" customHeight="1"/>
    <row r="19762" ht="15" hidden="1" customHeight="1"/>
    <row r="19763" ht="15" hidden="1" customHeight="1"/>
    <row r="19764" ht="15" hidden="1" customHeight="1"/>
    <row r="19765" ht="15" hidden="1" customHeight="1"/>
    <row r="19766" ht="15" hidden="1" customHeight="1"/>
    <row r="19767" ht="15" hidden="1" customHeight="1"/>
    <row r="19768" ht="15" hidden="1" customHeight="1"/>
    <row r="19769" ht="15" hidden="1" customHeight="1"/>
    <row r="19770" ht="15" hidden="1" customHeight="1"/>
    <row r="19771" ht="15" hidden="1" customHeight="1"/>
    <row r="19772" ht="15" hidden="1" customHeight="1"/>
    <row r="19773" ht="15" hidden="1" customHeight="1"/>
    <row r="19774" ht="15" hidden="1" customHeight="1"/>
    <row r="19775" ht="15" hidden="1" customHeight="1"/>
    <row r="19776" ht="15" hidden="1" customHeight="1"/>
    <row r="19777" ht="15" hidden="1" customHeight="1"/>
    <row r="19778" ht="15" hidden="1" customHeight="1"/>
    <row r="19779" ht="15" hidden="1" customHeight="1"/>
    <row r="19780" ht="15" hidden="1" customHeight="1"/>
    <row r="19781" ht="15" hidden="1" customHeight="1"/>
    <row r="19782" ht="15" hidden="1" customHeight="1"/>
    <row r="19783" ht="15" hidden="1" customHeight="1"/>
    <row r="19784" ht="15" hidden="1" customHeight="1"/>
    <row r="19785" ht="15" hidden="1" customHeight="1"/>
    <row r="19786" ht="15" hidden="1" customHeight="1"/>
    <row r="19787" ht="15" hidden="1" customHeight="1"/>
    <row r="19788" ht="15" hidden="1" customHeight="1"/>
    <row r="19789" ht="15" hidden="1" customHeight="1"/>
    <row r="19790" ht="15" hidden="1" customHeight="1"/>
    <row r="19791" ht="15" hidden="1" customHeight="1"/>
    <row r="19792" ht="15" hidden="1" customHeight="1"/>
    <row r="19793" ht="15" hidden="1" customHeight="1"/>
    <row r="19794" ht="15" hidden="1" customHeight="1"/>
    <row r="19795" ht="15" hidden="1" customHeight="1"/>
    <row r="19796" ht="15" hidden="1" customHeight="1"/>
    <row r="19797" ht="15" hidden="1" customHeight="1"/>
    <row r="19798" ht="15" hidden="1" customHeight="1"/>
    <row r="19799" ht="15" hidden="1" customHeight="1"/>
    <row r="19800" ht="15" hidden="1" customHeight="1"/>
    <row r="19801" ht="15" hidden="1" customHeight="1"/>
    <row r="19802" ht="15" hidden="1" customHeight="1"/>
    <row r="19803" ht="15" hidden="1" customHeight="1"/>
    <row r="19804" ht="15" hidden="1" customHeight="1"/>
    <row r="19805" ht="15" hidden="1" customHeight="1"/>
    <row r="19806" ht="15" hidden="1" customHeight="1"/>
    <row r="19807" ht="15" hidden="1" customHeight="1"/>
    <row r="19808" ht="15" hidden="1" customHeight="1"/>
    <row r="19809" ht="15" hidden="1" customHeight="1"/>
    <row r="19810" ht="15" hidden="1" customHeight="1"/>
    <row r="19811" ht="15" hidden="1" customHeight="1"/>
    <row r="19812" ht="15" hidden="1" customHeight="1"/>
    <row r="19813" ht="15" hidden="1" customHeight="1"/>
    <row r="19814" ht="15" hidden="1" customHeight="1"/>
    <row r="19815" ht="15" hidden="1" customHeight="1"/>
    <row r="19816" ht="15" hidden="1" customHeight="1"/>
    <row r="19817" ht="15" hidden="1" customHeight="1"/>
    <row r="19818" ht="15" hidden="1" customHeight="1"/>
    <row r="19819" ht="15" hidden="1" customHeight="1"/>
    <row r="19820" ht="15" hidden="1" customHeight="1"/>
    <row r="19821" ht="15" hidden="1" customHeight="1"/>
    <row r="19822" ht="15" hidden="1" customHeight="1"/>
    <row r="19823" ht="15" hidden="1" customHeight="1"/>
    <row r="19824" ht="15" hidden="1" customHeight="1"/>
    <row r="19825" ht="15" hidden="1" customHeight="1"/>
    <row r="19826" ht="15" hidden="1" customHeight="1"/>
    <row r="19827" ht="15" hidden="1" customHeight="1"/>
    <row r="19828" ht="15" hidden="1" customHeight="1"/>
    <row r="19829" ht="15" hidden="1" customHeight="1"/>
    <row r="19830" ht="15" hidden="1" customHeight="1"/>
    <row r="19831" ht="15" hidden="1" customHeight="1"/>
    <row r="19832" ht="15" hidden="1" customHeight="1"/>
    <row r="19833" ht="15" hidden="1" customHeight="1"/>
    <row r="19834" ht="15" hidden="1" customHeight="1"/>
    <row r="19835" ht="15" hidden="1" customHeight="1"/>
    <row r="19836" ht="15" hidden="1" customHeight="1"/>
    <row r="19837" ht="15" hidden="1" customHeight="1"/>
    <row r="19838" ht="15" hidden="1" customHeight="1"/>
    <row r="19839" ht="15" hidden="1" customHeight="1"/>
    <row r="19840" ht="15" hidden="1" customHeight="1"/>
    <row r="19841" ht="15" hidden="1" customHeight="1"/>
    <row r="19842" ht="15" hidden="1" customHeight="1"/>
    <row r="19843" ht="15" hidden="1" customHeight="1"/>
    <row r="19844" ht="15" hidden="1" customHeight="1"/>
    <row r="19845" ht="15" hidden="1" customHeight="1"/>
    <row r="19846" ht="15" hidden="1" customHeight="1"/>
    <row r="19847" ht="15" hidden="1" customHeight="1"/>
    <row r="19848" ht="15" hidden="1" customHeight="1"/>
    <row r="19849" ht="15" hidden="1" customHeight="1"/>
    <row r="19850" ht="15" hidden="1" customHeight="1"/>
    <row r="19851" ht="15" hidden="1" customHeight="1"/>
    <row r="19852" ht="15" hidden="1" customHeight="1"/>
    <row r="19853" ht="15" hidden="1" customHeight="1"/>
    <row r="19854" ht="15" hidden="1" customHeight="1"/>
    <row r="19855" ht="15" hidden="1" customHeight="1"/>
    <row r="19856" ht="15" hidden="1" customHeight="1"/>
    <row r="19857" ht="15" hidden="1" customHeight="1"/>
    <row r="19858" ht="15" hidden="1" customHeight="1"/>
    <row r="19859" ht="15" hidden="1" customHeight="1"/>
    <row r="19860" ht="15" hidden="1" customHeight="1"/>
    <row r="19861" ht="15" hidden="1" customHeight="1"/>
    <row r="19862" ht="15" hidden="1" customHeight="1"/>
    <row r="19863" ht="15" hidden="1" customHeight="1"/>
    <row r="19864" ht="15" hidden="1" customHeight="1"/>
    <row r="19865" ht="15" hidden="1" customHeight="1"/>
    <row r="19866" ht="15" hidden="1" customHeight="1"/>
    <row r="19867" ht="15" hidden="1" customHeight="1"/>
    <row r="19868" ht="15" hidden="1" customHeight="1"/>
    <row r="19869" ht="15" hidden="1" customHeight="1"/>
    <row r="19870" ht="15" hidden="1" customHeight="1"/>
    <row r="19871" ht="15" hidden="1" customHeight="1"/>
    <row r="19872" ht="15" hidden="1" customHeight="1"/>
    <row r="19873" ht="15" hidden="1" customHeight="1"/>
    <row r="19874" ht="15" hidden="1" customHeight="1"/>
    <row r="19875" ht="15" hidden="1" customHeight="1"/>
    <row r="19876" ht="15" hidden="1" customHeight="1"/>
    <row r="19877" ht="15" hidden="1" customHeight="1"/>
    <row r="19878" ht="15" hidden="1" customHeight="1"/>
    <row r="19879" ht="15" hidden="1" customHeight="1"/>
    <row r="19880" ht="15" hidden="1" customHeight="1"/>
    <row r="19881" ht="15" hidden="1" customHeight="1"/>
    <row r="19882" ht="15" hidden="1" customHeight="1"/>
    <row r="19883" ht="15" hidden="1" customHeight="1"/>
    <row r="19884" ht="15" hidden="1" customHeight="1"/>
    <row r="19885" ht="15" hidden="1" customHeight="1"/>
    <row r="19886" ht="15" hidden="1" customHeight="1"/>
    <row r="19887" ht="15" hidden="1" customHeight="1"/>
    <row r="19888" ht="15" hidden="1" customHeight="1"/>
    <row r="19889" ht="15" hidden="1" customHeight="1"/>
    <row r="19890" ht="15" hidden="1" customHeight="1"/>
    <row r="19891" ht="15" hidden="1" customHeight="1"/>
    <row r="19892" ht="15" hidden="1" customHeight="1"/>
    <row r="19893" ht="15" hidden="1" customHeight="1"/>
    <row r="19894" ht="15" hidden="1" customHeight="1"/>
    <row r="19895" ht="15" hidden="1" customHeight="1"/>
    <row r="19896" ht="15" hidden="1" customHeight="1"/>
    <row r="19897" ht="15" hidden="1" customHeight="1"/>
    <row r="19898" ht="15" hidden="1" customHeight="1"/>
    <row r="19899" ht="15" hidden="1" customHeight="1"/>
    <row r="19900" ht="15" hidden="1" customHeight="1"/>
    <row r="19901" ht="15" hidden="1" customHeight="1"/>
    <row r="19902" ht="15" hidden="1" customHeight="1"/>
    <row r="19903" ht="15" hidden="1" customHeight="1"/>
    <row r="19904" ht="15" hidden="1" customHeight="1"/>
    <row r="19905" ht="15" hidden="1" customHeight="1"/>
    <row r="19906" ht="15" hidden="1" customHeight="1"/>
    <row r="19907" ht="15" hidden="1" customHeight="1"/>
    <row r="19908" ht="15" hidden="1" customHeight="1"/>
    <row r="19909" ht="15" hidden="1" customHeight="1"/>
    <row r="19910" ht="15" hidden="1" customHeight="1"/>
    <row r="19911" ht="15" hidden="1" customHeight="1"/>
    <row r="19912" ht="15" hidden="1" customHeight="1"/>
    <row r="19913" ht="15" hidden="1" customHeight="1"/>
    <row r="19914" ht="15" hidden="1" customHeight="1"/>
    <row r="19915" ht="15" hidden="1" customHeight="1"/>
    <row r="19916" ht="15" hidden="1" customHeight="1"/>
    <row r="19917" ht="15" hidden="1" customHeight="1"/>
    <row r="19918" ht="15" hidden="1" customHeight="1"/>
    <row r="19919" ht="15" hidden="1" customHeight="1"/>
    <row r="19920" ht="15" hidden="1" customHeight="1"/>
    <row r="19921" ht="15" hidden="1" customHeight="1"/>
    <row r="19922" ht="15" hidden="1" customHeight="1"/>
    <row r="19923" ht="15" hidden="1" customHeight="1"/>
    <row r="19924" ht="15" hidden="1" customHeight="1"/>
    <row r="19925" ht="15" hidden="1" customHeight="1"/>
    <row r="19926" ht="15" hidden="1" customHeight="1"/>
    <row r="19927" ht="15" hidden="1" customHeight="1"/>
    <row r="19928" ht="15" hidden="1" customHeight="1"/>
    <row r="19929" ht="15" hidden="1" customHeight="1"/>
    <row r="19930" ht="15" hidden="1" customHeight="1"/>
    <row r="19931" ht="15" hidden="1" customHeight="1"/>
    <row r="19932" ht="15" hidden="1" customHeight="1"/>
    <row r="19933" ht="15" hidden="1" customHeight="1"/>
    <row r="19934" ht="15" hidden="1" customHeight="1"/>
    <row r="19935" ht="15" hidden="1" customHeight="1"/>
    <row r="19936" ht="15" hidden="1" customHeight="1"/>
    <row r="19937" ht="15" hidden="1" customHeight="1"/>
    <row r="19938" ht="15" hidden="1" customHeight="1"/>
    <row r="19939" ht="15" hidden="1" customHeight="1"/>
    <row r="19940" ht="15" hidden="1" customHeight="1"/>
    <row r="19941" ht="15" hidden="1" customHeight="1"/>
    <row r="19942" ht="15" hidden="1" customHeight="1"/>
    <row r="19943" ht="15" hidden="1" customHeight="1"/>
    <row r="19944" ht="15" hidden="1" customHeight="1"/>
    <row r="19945" ht="15" hidden="1" customHeight="1"/>
    <row r="19946" ht="15" hidden="1" customHeight="1"/>
    <row r="19947" ht="15" hidden="1" customHeight="1"/>
    <row r="19948" ht="15" hidden="1" customHeight="1"/>
    <row r="19949" ht="15" hidden="1" customHeight="1"/>
    <row r="19950" ht="15" hidden="1" customHeight="1"/>
    <row r="19951" ht="15" hidden="1" customHeight="1"/>
    <row r="19952" ht="15" hidden="1" customHeight="1"/>
    <row r="19953" ht="15" hidden="1" customHeight="1"/>
    <row r="19954" ht="15" hidden="1" customHeight="1"/>
    <row r="19955" ht="15" hidden="1" customHeight="1"/>
    <row r="19956" ht="15" hidden="1" customHeight="1"/>
    <row r="19957" ht="15" hidden="1" customHeight="1"/>
    <row r="19958" ht="15" hidden="1" customHeight="1"/>
    <row r="19959" ht="15" hidden="1" customHeight="1"/>
    <row r="19960" ht="15" hidden="1" customHeight="1"/>
    <row r="19961" ht="15" hidden="1" customHeight="1"/>
    <row r="19962" ht="15" hidden="1" customHeight="1"/>
    <row r="19963" ht="15" hidden="1" customHeight="1"/>
    <row r="19964" ht="15" hidden="1" customHeight="1"/>
    <row r="19965" ht="15" hidden="1" customHeight="1"/>
    <row r="19966" ht="15" hidden="1" customHeight="1"/>
    <row r="19967" ht="15" hidden="1" customHeight="1"/>
    <row r="19968" ht="15" hidden="1" customHeight="1"/>
    <row r="19969" ht="15" hidden="1" customHeight="1"/>
    <row r="19970" ht="15" hidden="1" customHeight="1"/>
    <row r="19971" ht="15" hidden="1" customHeight="1"/>
    <row r="19972" ht="15" hidden="1" customHeight="1"/>
    <row r="19973" ht="15" hidden="1" customHeight="1"/>
    <row r="19974" ht="15" hidden="1" customHeight="1"/>
    <row r="19975" ht="15" hidden="1" customHeight="1"/>
    <row r="19976" ht="15" hidden="1" customHeight="1"/>
    <row r="19977" ht="15" hidden="1" customHeight="1"/>
    <row r="19978" ht="15" hidden="1" customHeight="1"/>
    <row r="19979" ht="15" hidden="1" customHeight="1"/>
    <row r="19980" ht="15" hidden="1" customHeight="1"/>
    <row r="19981" ht="15" hidden="1" customHeight="1"/>
    <row r="19982" ht="15" hidden="1" customHeight="1"/>
    <row r="19983" ht="15" hidden="1" customHeight="1"/>
    <row r="19984" ht="15" hidden="1" customHeight="1"/>
    <row r="19985" ht="15" hidden="1" customHeight="1"/>
    <row r="19986" ht="15" hidden="1" customHeight="1"/>
    <row r="19987" ht="15" hidden="1" customHeight="1"/>
    <row r="19988" ht="15" hidden="1" customHeight="1"/>
    <row r="19989" ht="15" hidden="1" customHeight="1"/>
    <row r="19990" ht="15" hidden="1" customHeight="1"/>
    <row r="19991" ht="15" hidden="1" customHeight="1"/>
    <row r="19992" ht="15" hidden="1" customHeight="1"/>
    <row r="19993" ht="15" hidden="1" customHeight="1"/>
    <row r="19994" ht="15" hidden="1" customHeight="1"/>
    <row r="19995" ht="15" hidden="1" customHeight="1"/>
    <row r="19996" ht="15" hidden="1" customHeight="1"/>
    <row r="19997" ht="15" hidden="1" customHeight="1"/>
    <row r="19998" ht="15" hidden="1" customHeight="1"/>
    <row r="19999" ht="15" hidden="1" customHeight="1"/>
    <row r="20000" ht="15" hidden="1" customHeight="1"/>
    <row r="20001" ht="15" hidden="1" customHeight="1"/>
    <row r="20002" ht="15" hidden="1" customHeight="1"/>
    <row r="20003" ht="15" hidden="1" customHeight="1"/>
    <row r="20004" ht="15" hidden="1" customHeight="1"/>
    <row r="20005" ht="15" hidden="1" customHeight="1"/>
    <row r="20006" ht="15" hidden="1" customHeight="1"/>
    <row r="20007" ht="15" hidden="1" customHeight="1"/>
    <row r="20008" ht="15" hidden="1" customHeight="1"/>
    <row r="20009" ht="15" hidden="1" customHeight="1"/>
    <row r="20010" ht="15" hidden="1" customHeight="1"/>
    <row r="20011" ht="15" hidden="1" customHeight="1"/>
    <row r="20012" ht="15" hidden="1" customHeight="1"/>
    <row r="20013" ht="15" hidden="1" customHeight="1"/>
    <row r="20014" ht="15" hidden="1" customHeight="1"/>
    <row r="20015" ht="15" hidden="1" customHeight="1"/>
    <row r="20016" ht="15" hidden="1" customHeight="1"/>
    <row r="20017" ht="15" hidden="1" customHeight="1"/>
    <row r="20018" ht="15" hidden="1" customHeight="1"/>
    <row r="20019" ht="15" hidden="1" customHeight="1"/>
    <row r="20020" ht="15" hidden="1" customHeight="1"/>
    <row r="20021" ht="15" hidden="1" customHeight="1"/>
    <row r="20022" ht="15" hidden="1" customHeight="1"/>
    <row r="20023" ht="15" hidden="1" customHeight="1"/>
    <row r="20024" ht="15" hidden="1" customHeight="1"/>
    <row r="20025" ht="15" hidden="1" customHeight="1"/>
    <row r="20026" ht="15" hidden="1" customHeight="1"/>
    <row r="20027" ht="15" hidden="1" customHeight="1"/>
    <row r="20028" ht="15" hidden="1" customHeight="1"/>
    <row r="20029" ht="15" hidden="1" customHeight="1"/>
    <row r="20030" ht="15" hidden="1" customHeight="1"/>
    <row r="20031" ht="15" hidden="1" customHeight="1"/>
    <row r="20032" ht="15" hidden="1" customHeight="1"/>
    <row r="20033" ht="15" hidden="1" customHeight="1"/>
    <row r="20034" ht="15" hidden="1" customHeight="1"/>
    <row r="20035" ht="15" hidden="1" customHeight="1"/>
    <row r="20036" ht="15" hidden="1" customHeight="1"/>
    <row r="20037" ht="15" hidden="1" customHeight="1"/>
    <row r="20038" ht="15" hidden="1" customHeight="1"/>
    <row r="20039" ht="15" hidden="1" customHeight="1"/>
    <row r="20040" ht="15" hidden="1" customHeight="1"/>
    <row r="20041" ht="15" hidden="1" customHeight="1"/>
    <row r="20042" ht="15" hidden="1" customHeight="1"/>
    <row r="20043" ht="15" hidden="1" customHeight="1"/>
    <row r="20044" ht="15" hidden="1" customHeight="1"/>
    <row r="20045" ht="15" hidden="1" customHeight="1"/>
    <row r="20046" ht="15" hidden="1" customHeight="1"/>
    <row r="20047" ht="15" hidden="1" customHeight="1"/>
    <row r="20048" ht="15" hidden="1" customHeight="1"/>
    <row r="20049" ht="15" hidden="1" customHeight="1"/>
    <row r="20050" ht="15" hidden="1" customHeight="1"/>
    <row r="20051" ht="15" hidden="1" customHeight="1"/>
    <row r="20052" ht="15" hidden="1" customHeight="1"/>
    <row r="20053" ht="15" hidden="1" customHeight="1"/>
    <row r="20054" ht="15" hidden="1" customHeight="1"/>
    <row r="20055" ht="15" hidden="1" customHeight="1"/>
    <row r="20056" ht="15" hidden="1" customHeight="1"/>
    <row r="20057" ht="15" hidden="1" customHeight="1"/>
    <row r="20058" ht="15" hidden="1" customHeight="1"/>
    <row r="20059" ht="15" hidden="1" customHeight="1"/>
    <row r="20060" ht="15" hidden="1" customHeight="1"/>
    <row r="20061" ht="15" hidden="1" customHeight="1"/>
    <row r="20062" ht="15" hidden="1" customHeight="1"/>
    <row r="20063" ht="15" hidden="1" customHeight="1"/>
    <row r="20064" ht="15" hidden="1" customHeight="1"/>
    <row r="20065" ht="15" hidden="1" customHeight="1"/>
    <row r="20066" ht="15" hidden="1" customHeight="1"/>
    <row r="20067" ht="15" hidden="1" customHeight="1"/>
    <row r="20068" ht="15" hidden="1" customHeight="1"/>
    <row r="20069" ht="15" hidden="1" customHeight="1"/>
    <row r="20070" ht="15" hidden="1" customHeight="1"/>
    <row r="20071" ht="15" hidden="1" customHeight="1"/>
    <row r="20072" ht="15" hidden="1" customHeight="1"/>
    <row r="20073" ht="15" hidden="1" customHeight="1"/>
    <row r="20074" ht="15" hidden="1" customHeight="1"/>
    <row r="20075" ht="15" hidden="1" customHeight="1"/>
    <row r="20076" ht="15" hidden="1" customHeight="1"/>
    <row r="20077" ht="15" hidden="1" customHeight="1"/>
    <row r="20078" ht="15" hidden="1" customHeight="1"/>
    <row r="20079" ht="15" hidden="1" customHeight="1"/>
    <row r="20080" ht="15" hidden="1" customHeight="1"/>
    <row r="20081" ht="15" hidden="1" customHeight="1"/>
    <row r="20082" ht="15" hidden="1" customHeight="1"/>
    <row r="20083" ht="15" hidden="1" customHeight="1"/>
    <row r="20084" ht="15" hidden="1" customHeight="1"/>
    <row r="20085" ht="15" hidden="1" customHeight="1"/>
    <row r="20086" ht="15" hidden="1" customHeight="1"/>
    <row r="20087" ht="15" hidden="1" customHeight="1"/>
    <row r="20088" ht="15" hidden="1" customHeight="1"/>
    <row r="20089" ht="15" hidden="1" customHeight="1"/>
    <row r="20090" ht="15" hidden="1" customHeight="1"/>
    <row r="20091" ht="15" hidden="1" customHeight="1"/>
    <row r="20092" ht="15" hidden="1" customHeight="1"/>
    <row r="20093" ht="15" hidden="1" customHeight="1"/>
    <row r="20094" ht="15" hidden="1" customHeight="1"/>
    <row r="20095" ht="15" hidden="1" customHeight="1"/>
    <row r="20096" ht="15" hidden="1" customHeight="1"/>
    <row r="20097" ht="15" hidden="1" customHeight="1"/>
    <row r="20098" ht="15" hidden="1" customHeight="1"/>
    <row r="20099" ht="15" hidden="1" customHeight="1"/>
    <row r="20100" ht="15" hidden="1" customHeight="1"/>
    <row r="20101" ht="15" hidden="1" customHeight="1"/>
    <row r="20102" ht="15" hidden="1" customHeight="1"/>
    <row r="20103" ht="15" hidden="1" customHeight="1"/>
    <row r="20104" ht="15" hidden="1" customHeight="1"/>
    <row r="20105" ht="15" hidden="1" customHeight="1"/>
    <row r="20106" ht="15" hidden="1" customHeight="1"/>
    <row r="20107" ht="15" hidden="1" customHeight="1"/>
    <row r="20108" ht="15" hidden="1" customHeight="1"/>
    <row r="20109" ht="15" hidden="1" customHeight="1"/>
    <row r="20110" ht="15" hidden="1" customHeight="1"/>
    <row r="20111" ht="15" hidden="1" customHeight="1"/>
    <row r="20112" ht="15" hidden="1" customHeight="1"/>
    <row r="20113" ht="15" hidden="1" customHeight="1"/>
    <row r="20114" ht="15" hidden="1" customHeight="1"/>
    <row r="20115" ht="15" hidden="1" customHeight="1"/>
    <row r="20116" ht="15" hidden="1" customHeight="1"/>
    <row r="20117" ht="15" hidden="1" customHeight="1"/>
    <row r="20118" ht="15" hidden="1" customHeight="1"/>
    <row r="20119" ht="15" hidden="1" customHeight="1"/>
    <row r="20120" ht="15" hidden="1" customHeight="1"/>
    <row r="20121" ht="15" hidden="1" customHeight="1"/>
    <row r="20122" ht="15" hidden="1" customHeight="1"/>
    <row r="20123" ht="15" hidden="1" customHeight="1"/>
    <row r="20124" ht="15" hidden="1" customHeight="1"/>
    <row r="20125" ht="15" hidden="1" customHeight="1"/>
    <row r="20126" ht="15" hidden="1" customHeight="1"/>
    <row r="20127" ht="15" hidden="1" customHeight="1"/>
    <row r="20128" ht="15" hidden="1" customHeight="1"/>
    <row r="20129" ht="15" hidden="1" customHeight="1"/>
    <row r="20130" ht="15" hidden="1" customHeight="1"/>
    <row r="20131" ht="15" hidden="1" customHeight="1"/>
    <row r="20132" ht="15" hidden="1" customHeight="1"/>
    <row r="20133" ht="15" hidden="1" customHeight="1"/>
    <row r="20134" ht="15" hidden="1" customHeight="1"/>
    <row r="20135" ht="15" hidden="1" customHeight="1"/>
    <row r="20136" ht="15" hidden="1" customHeight="1"/>
    <row r="20137" ht="15" hidden="1" customHeight="1"/>
    <row r="20138" ht="15" hidden="1" customHeight="1"/>
    <row r="20139" ht="15" hidden="1" customHeight="1"/>
    <row r="20140" ht="15" hidden="1" customHeight="1"/>
    <row r="20141" ht="15" hidden="1" customHeight="1"/>
    <row r="20142" ht="15" hidden="1" customHeight="1"/>
    <row r="20143" ht="15" hidden="1" customHeight="1"/>
    <row r="20144" ht="15" hidden="1" customHeight="1"/>
    <row r="20145" ht="15" hidden="1" customHeight="1"/>
    <row r="20146" ht="15" hidden="1" customHeight="1"/>
    <row r="20147" ht="15" hidden="1" customHeight="1"/>
    <row r="20148" ht="15" hidden="1" customHeight="1"/>
    <row r="20149" ht="15" hidden="1" customHeight="1"/>
    <row r="20150" ht="15" hidden="1" customHeight="1"/>
    <row r="20151" ht="15" hidden="1" customHeight="1"/>
    <row r="20152" ht="15" hidden="1" customHeight="1"/>
    <row r="20153" ht="15" hidden="1" customHeight="1"/>
    <row r="20154" ht="15" hidden="1" customHeight="1"/>
    <row r="20155" ht="15" hidden="1" customHeight="1"/>
    <row r="20156" ht="15" hidden="1" customHeight="1"/>
    <row r="20157" ht="15" hidden="1" customHeight="1"/>
    <row r="20158" ht="15" hidden="1" customHeight="1"/>
    <row r="20159" ht="15" hidden="1" customHeight="1"/>
    <row r="20160" ht="15" hidden="1" customHeight="1"/>
    <row r="20161" ht="15" hidden="1" customHeight="1"/>
    <row r="20162" ht="15" hidden="1" customHeight="1"/>
    <row r="20163" ht="15" hidden="1" customHeight="1"/>
    <row r="20164" ht="15" hidden="1" customHeight="1"/>
    <row r="20165" ht="15" hidden="1" customHeight="1"/>
    <row r="20166" ht="15" hidden="1" customHeight="1"/>
    <row r="20167" ht="15" hidden="1" customHeight="1"/>
    <row r="20168" ht="15" hidden="1" customHeight="1"/>
    <row r="20169" ht="15" hidden="1" customHeight="1"/>
    <row r="20170" ht="15" hidden="1" customHeight="1"/>
    <row r="20171" ht="15" hidden="1" customHeight="1"/>
    <row r="20172" ht="15" hidden="1" customHeight="1"/>
    <row r="20173" ht="15" hidden="1" customHeight="1"/>
    <row r="20174" ht="15" hidden="1" customHeight="1"/>
    <row r="20175" ht="15" hidden="1" customHeight="1"/>
    <row r="20176" ht="15" hidden="1" customHeight="1"/>
    <row r="20177" ht="15" hidden="1" customHeight="1"/>
    <row r="20178" ht="15" hidden="1" customHeight="1"/>
    <row r="20179" ht="15" hidden="1" customHeight="1"/>
    <row r="20180" ht="15" hidden="1" customHeight="1"/>
    <row r="20181" ht="15" hidden="1" customHeight="1"/>
    <row r="20182" ht="15" hidden="1" customHeight="1"/>
    <row r="20183" ht="15" hidden="1" customHeight="1"/>
    <row r="20184" ht="15" hidden="1" customHeight="1"/>
    <row r="20185" ht="15" hidden="1" customHeight="1"/>
    <row r="20186" ht="15" hidden="1" customHeight="1"/>
    <row r="20187" ht="15" hidden="1" customHeight="1"/>
    <row r="20188" ht="15" hidden="1" customHeight="1"/>
    <row r="20189" ht="15" hidden="1" customHeight="1"/>
    <row r="20190" ht="15" hidden="1" customHeight="1"/>
    <row r="20191" ht="15" hidden="1" customHeight="1"/>
    <row r="20192" ht="15" hidden="1" customHeight="1"/>
    <row r="20193" ht="15" hidden="1" customHeight="1"/>
    <row r="20194" ht="15" hidden="1" customHeight="1"/>
    <row r="20195" ht="15" hidden="1" customHeight="1"/>
    <row r="20196" ht="15" hidden="1" customHeight="1"/>
    <row r="20197" ht="15" hidden="1" customHeight="1"/>
    <row r="20198" ht="15" hidden="1" customHeight="1"/>
    <row r="20199" ht="15" hidden="1" customHeight="1"/>
    <row r="20200" ht="15" hidden="1" customHeight="1"/>
    <row r="20201" ht="15" hidden="1" customHeight="1"/>
    <row r="20202" ht="15" hidden="1" customHeight="1"/>
    <row r="20203" ht="15" hidden="1" customHeight="1"/>
    <row r="20204" ht="15" hidden="1" customHeight="1"/>
    <row r="20205" ht="15" hidden="1" customHeight="1"/>
    <row r="20206" ht="15" hidden="1" customHeight="1"/>
    <row r="20207" ht="15" hidden="1" customHeight="1"/>
    <row r="20208" ht="15" hidden="1" customHeight="1"/>
    <row r="20209" ht="15" hidden="1" customHeight="1"/>
    <row r="20210" ht="15" hidden="1" customHeight="1"/>
    <row r="20211" ht="15" hidden="1" customHeight="1"/>
    <row r="20212" ht="15" hidden="1" customHeight="1"/>
    <row r="20213" ht="15" hidden="1" customHeight="1"/>
    <row r="20214" ht="15" hidden="1" customHeight="1"/>
    <row r="20215" ht="15" hidden="1" customHeight="1"/>
    <row r="20216" ht="15" hidden="1" customHeight="1"/>
    <row r="20217" ht="15" hidden="1" customHeight="1"/>
    <row r="20218" ht="15" hidden="1" customHeight="1"/>
    <row r="20219" ht="15" hidden="1" customHeight="1"/>
    <row r="20220" ht="15" hidden="1" customHeight="1"/>
    <row r="20221" ht="15" hidden="1" customHeight="1"/>
    <row r="20222" ht="15" hidden="1" customHeight="1"/>
    <row r="20223" ht="15" hidden="1" customHeight="1"/>
    <row r="20224" ht="15" hidden="1" customHeight="1"/>
    <row r="20225" ht="15" hidden="1" customHeight="1"/>
    <row r="20226" ht="15" hidden="1" customHeight="1"/>
    <row r="20227" ht="15" hidden="1" customHeight="1"/>
    <row r="20228" ht="15" hidden="1" customHeight="1"/>
    <row r="20229" ht="15" hidden="1" customHeight="1"/>
    <row r="20230" ht="15" hidden="1" customHeight="1"/>
    <row r="20231" ht="15" hidden="1" customHeight="1"/>
    <row r="20232" ht="15" hidden="1" customHeight="1"/>
    <row r="20233" ht="15" hidden="1" customHeight="1"/>
    <row r="20234" ht="15" hidden="1" customHeight="1"/>
    <row r="20235" ht="15" hidden="1" customHeight="1"/>
    <row r="20236" ht="15" hidden="1" customHeight="1"/>
    <row r="20237" ht="15" hidden="1" customHeight="1"/>
    <row r="20238" ht="15" hidden="1" customHeight="1"/>
    <row r="20239" ht="15" hidden="1" customHeight="1"/>
    <row r="20240" ht="15" hidden="1" customHeight="1"/>
    <row r="20241" ht="15" hidden="1" customHeight="1"/>
    <row r="20242" ht="15" hidden="1" customHeight="1"/>
    <row r="20243" ht="15" hidden="1" customHeight="1"/>
    <row r="20244" ht="15" hidden="1" customHeight="1"/>
    <row r="20245" ht="15" hidden="1" customHeight="1"/>
    <row r="20246" ht="15" hidden="1" customHeight="1"/>
    <row r="20247" ht="15" hidden="1" customHeight="1"/>
    <row r="20248" ht="15" hidden="1" customHeight="1"/>
    <row r="20249" ht="15" hidden="1" customHeight="1"/>
    <row r="20250" ht="15" hidden="1" customHeight="1"/>
    <row r="20251" ht="15" hidden="1" customHeight="1"/>
    <row r="20252" ht="15" hidden="1" customHeight="1"/>
    <row r="20253" ht="15" hidden="1" customHeight="1"/>
    <row r="20254" ht="15" hidden="1" customHeight="1"/>
    <row r="20255" ht="15" hidden="1" customHeight="1"/>
    <row r="20256" ht="15" hidden="1" customHeight="1"/>
    <row r="20257" ht="15" hidden="1" customHeight="1"/>
    <row r="20258" ht="15" hidden="1" customHeight="1"/>
    <row r="20259" ht="15" hidden="1" customHeight="1"/>
    <row r="20260" ht="15" hidden="1" customHeight="1"/>
    <row r="20261" ht="15" hidden="1" customHeight="1"/>
    <row r="20262" ht="15" hidden="1" customHeight="1"/>
    <row r="20263" ht="15" hidden="1" customHeight="1"/>
    <row r="20264" ht="15" hidden="1" customHeight="1"/>
    <row r="20265" ht="15" hidden="1" customHeight="1"/>
    <row r="20266" ht="15" hidden="1" customHeight="1"/>
    <row r="20267" ht="15" hidden="1" customHeight="1"/>
    <row r="20268" ht="15" hidden="1" customHeight="1"/>
    <row r="20269" ht="15" hidden="1" customHeight="1"/>
    <row r="20270" ht="15" hidden="1" customHeight="1"/>
    <row r="20271" ht="15" hidden="1" customHeight="1"/>
    <row r="20272" ht="15" hidden="1" customHeight="1"/>
    <row r="20273" ht="15" hidden="1" customHeight="1"/>
    <row r="20274" ht="15" hidden="1" customHeight="1"/>
    <row r="20275" ht="15" hidden="1" customHeight="1"/>
    <row r="20276" ht="15" hidden="1" customHeight="1"/>
    <row r="20277" ht="15" hidden="1" customHeight="1"/>
    <row r="20278" ht="15" hidden="1" customHeight="1"/>
    <row r="20279" ht="15" hidden="1" customHeight="1"/>
    <row r="20280" ht="15" hidden="1" customHeight="1"/>
    <row r="20281" ht="15" hidden="1" customHeight="1"/>
    <row r="20282" ht="15" hidden="1" customHeight="1"/>
    <row r="20283" ht="15" hidden="1" customHeight="1"/>
    <row r="20284" ht="15" hidden="1" customHeight="1"/>
    <row r="20285" ht="15" hidden="1" customHeight="1"/>
    <row r="20286" ht="15" hidden="1" customHeight="1"/>
    <row r="20287" ht="15" hidden="1" customHeight="1"/>
    <row r="20288" ht="15" hidden="1" customHeight="1"/>
    <row r="20289" ht="15" hidden="1" customHeight="1"/>
    <row r="20290" ht="15" hidden="1" customHeight="1"/>
    <row r="20291" ht="15" hidden="1" customHeight="1"/>
    <row r="20292" ht="15" hidden="1" customHeight="1"/>
    <row r="20293" ht="15" hidden="1" customHeight="1"/>
    <row r="20294" ht="15" hidden="1" customHeight="1"/>
    <row r="20295" ht="15" hidden="1" customHeight="1"/>
    <row r="20296" ht="15" hidden="1" customHeight="1"/>
    <row r="20297" ht="15" hidden="1" customHeight="1"/>
    <row r="20298" ht="15" hidden="1" customHeight="1"/>
    <row r="20299" ht="15" hidden="1" customHeight="1"/>
    <row r="20300" ht="15" hidden="1" customHeight="1"/>
    <row r="20301" ht="15" hidden="1" customHeight="1"/>
    <row r="20302" ht="15" hidden="1" customHeight="1"/>
    <row r="20303" ht="15" hidden="1" customHeight="1"/>
    <row r="20304" ht="15" hidden="1" customHeight="1"/>
    <row r="20305" ht="15" hidden="1" customHeight="1"/>
    <row r="20306" ht="15" hidden="1" customHeight="1"/>
    <row r="20307" ht="15" hidden="1" customHeight="1"/>
    <row r="20308" ht="15" hidden="1" customHeight="1"/>
    <row r="20309" ht="15" hidden="1" customHeight="1"/>
    <row r="20310" ht="15" hidden="1" customHeight="1"/>
    <row r="20311" ht="15" hidden="1" customHeight="1"/>
    <row r="20312" ht="15" hidden="1" customHeight="1"/>
    <row r="20313" ht="15" hidden="1" customHeight="1"/>
    <row r="20314" ht="15" hidden="1" customHeight="1"/>
    <row r="20315" ht="15" hidden="1" customHeight="1"/>
    <row r="20316" ht="15" hidden="1" customHeight="1"/>
    <row r="20317" ht="15" hidden="1" customHeight="1"/>
    <row r="20318" ht="15" hidden="1" customHeight="1"/>
    <row r="20319" ht="15" hidden="1" customHeight="1"/>
    <row r="20320" ht="15" hidden="1" customHeight="1"/>
    <row r="20321" ht="15" hidden="1" customHeight="1"/>
    <row r="20322" ht="15" hidden="1" customHeight="1"/>
    <row r="20323" ht="15" hidden="1" customHeight="1"/>
    <row r="20324" ht="15" hidden="1" customHeight="1"/>
    <row r="20325" ht="15" hidden="1" customHeight="1"/>
    <row r="20326" ht="15" hidden="1" customHeight="1"/>
    <row r="20327" ht="15" hidden="1" customHeight="1"/>
    <row r="20328" ht="15" hidden="1" customHeight="1"/>
    <row r="20329" ht="15" hidden="1" customHeight="1"/>
    <row r="20330" ht="15" hidden="1" customHeight="1"/>
    <row r="20331" ht="15" hidden="1" customHeight="1"/>
    <row r="20332" ht="15" hidden="1" customHeight="1"/>
    <row r="20333" ht="15" hidden="1" customHeight="1"/>
    <row r="20334" ht="15" hidden="1" customHeight="1"/>
    <row r="20335" ht="15" hidden="1" customHeight="1"/>
    <row r="20336" ht="15" hidden="1" customHeight="1"/>
    <row r="20337" ht="15" hidden="1" customHeight="1"/>
    <row r="20338" ht="15" hidden="1" customHeight="1"/>
    <row r="20339" ht="15" hidden="1" customHeight="1"/>
    <row r="20340" ht="15" hidden="1" customHeight="1"/>
    <row r="20341" ht="15" hidden="1" customHeight="1"/>
    <row r="20342" ht="15" hidden="1" customHeight="1"/>
    <row r="20343" ht="15" hidden="1" customHeight="1"/>
    <row r="20344" ht="15" hidden="1" customHeight="1"/>
    <row r="20345" ht="15" hidden="1" customHeight="1"/>
    <row r="20346" ht="15" hidden="1" customHeight="1"/>
    <row r="20347" ht="15" hidden="1" customHeight="1"/>
    <row r="20348" ht="15" hidden="1" customHeight="1"/>
    <row r="20349" ht="15" hidden="1" customHeight="1"/>
    <row r="20350" ht="15" hidden="1" customHeight="1"/>
    <row r="20351" ht="15" hidden="1" customHeight="1"/>
    <row r="20352" ht="15" hidden="1" customHeight="1"/>
    <row r="20353" ht="15" hidden="1" customHeight="1"/>
    <row r="20354" ht="15" hidden="1" customHeight="1"/>
    <row r="20355" ht="15" hidden="1" customHeight="1"/>
    <row r="20356" ht="15" hidden="1" customHeight="1"/>
    <row r="20357" ht="15" hidden="1" customHeight="1"/>
    <row r="20358" ht="15" hidden="1" customHeight="1"/>
    <row r="20359" ht="15" hidden="1" customHeight="1"/>
    <row r="20360" ht="15" hidden="1" customHeight="1"/>
    <row r="20361" ht="15" hidden="1" customHeight="1"/>
    <row r="20362" ht="15" hidden="1" customHeight="1"/>
    <row r="20363" ht="15" hidden="1" customHeight="1"/>
    <row r="20364" ht="15" hidden="1" customHeight="1"/>
    <row r="20365" ht="15" hidden="1" customHeight="1"/>
    <row r="20366" ht="15" hidden="1" customHeight="1"/>
    <row r="20367" ht="15" hidden="1" customHeight="1"/>
    <row r="20368" ht="15" hidden="1" customHeight="1"/>
    <row r="20369" ht="15" hidden="1" customHeight="1"/>
    <row r="20370" ht="15" hidden="1" customHeight="1"/>
    <row r="20371" ht="15" hidden="1" customHeight="1"/>
    <row r="20372" ht="15" hidden="1" customHeight="1"/>
    <row r="20373" ht="15" hidden="1" customHeight="1"/>
    <row r="20374" ht="15" hidden="1" customHeight="1"/>
    <row r="20375" ht="15" hidden="1" customHeight="1"/>
    <row r="20376" ht="15" hidden="1" customHeight="1"/>
    <row r="20377" ht="15" hidden="1" customHeight="1"/>
    <row r="20378" ht="15" hidden="1" customHeight="1"/>
    <row r="20379" ht="15" hidden="1" customHeight="1"/>
    <row r="20380" ht="15" hidden="1" customHeight="1"/>
    <row r="20381" ht="15" hidden="1" customHeight="1"/>
    <row r="20382" ht="15" hidden="1" customHeight="1"/>
    <row r="20383" ht="15" hidden="1" customHeight="1"/>
    <row r="20384" ht="15" hidden="1" customHeight="1"/>
    <row r="20385" ht="15" hidden="1" customHeight="1"/>
    <row r="20386" ht="15" hidden="1" customHeight="1"/>
    <row r="20387" ht="15" hidden="1" customHeight="1"/>
    <row r="20388" ht="15" hidden="1" customHeight="1"/>
    <row r="20389" ht="15" hidden="1" customHeight="1"/>
    <row r="20390" ht="15" hidden="1" customHeight="1"/>
    <row r="20391" ht="15" hidden="1" customHeight="1"/>
    <row r="20392" ht="15" hidden="1" customHeight="1"/>
    <row r="20393" ht="15" hidden="1" customHeight="1"/>
    <row r="20394" ht="15" hidden="1" customHeight="1"/>
    <row r="20395" ht="15" hidden="1" customHeight="1"/>
    <row r="20396" ht="15" hidden="1" customHeight="1"/>
    <row r="20397" ht="15" hidden="1" customHeight="1"/>
    <row r="20398" ht="15" hidden="1" customHeight="1"/>
    <row r="20399" ht="15" hidden="1" customHeight="1"/>
    <row r="20400" ht="15" hidden="1" customHeight="1"/>
    <row r="20401" ht="15" hidden="1" customHeight="1"/>
    <row r="20402" ht="15" hidden="1" customHeight="1"/>
    <row r="20403" ht="15" hidden="1" customHeight="1"/>
    <row r="20404" ht="15" hidden="1" customHeight="1"/>
    <row r="20405" ht="15" hidden="1" customHeight="1"/>
    <row r="20406" ht="15" hidden="1" customHeight="1"/>
    <row r="20407" ht="15" hidden="1" customHeight="1"/>
    <row r="20408" ht="15" hidden="1" customHeight="1"/>
    <row r="20409" ht="15" hidden="1" customHeight="1"/>
    <row r="20410" ht="15" hidden="1" customHeight="1"/>
    <row r="20411" ht="15" hidden="1" customHeight="1"/>
    <row r="20412" ht="15" hidden="1" customHeight="1"/>
    <row r="20413" ht="15" hidden="1" customHeight="1"/>
    <row r="20414" ht="15" hidden="1" customHeight="1"/>
    <row r="20415" ht="15" hidden="1" customHeight="1"/>
    <row r="20416" ht="15" hidden="1" customHeight="1"/>
    <row r="20417" ht="15" hidden="1" customHeight="1"/>
    <row r="20418" ht="15" hidden="1" customHeight="1"/>
    <row r="20419" ht="15" hidden="1" customHeight="1"/>
    <row r="20420" ht="15" hidden="1" customHeight="1"/>
    <row r="20421" ht="15" hidden="1" customHeight="1"/>
    <row r="20422" ht="15" hidden="1" customHeight="1"/>
    <row r="20423" ht="15" hidden="1" customHeight="1"/>
    <row r="20424" ht="15" hidden="1" customHeight="1"/>
    <row r="20425" ht="15" hidden="1" customHeight="1"/>
    <row r="20426" ht="15" hidden="1" customHeight="1"/>
    <row r="20427" ht="15" hidden="1" customHeight="1"/>
    <row r="20428" ht="15" hidden="1" customHeight="1"/>
    <row r="20429" ht="15" hidden="1" customHeight="1"/>
    <row r="20430" ht="15" hidden="1" customHeight="1"/>
    <row r="20431" ht="15" hidden="1" customHeight="1"/>
    <row r="20432" ht="15" hidden="1" customHeight="1"/>
    <row r="20433" ht="15" hidden="1" customHeight="1"/>
    <row r="20434" ht="15" hidden="1" customHeight="1"/>
    <row r="20435" ht="15" hidden="1" customHeight="1"/>
    <row r="20436" ht="15" hidden="1" customHeight="1"/>
    <row r="20437" ht="15" hidden="1" customHeight="1"/>
    <row r="20438" ht="15" hidden="1" customHeight="1"/>
    <row r="20439" ht="15" hidden="1" customHeight="1"/>
    <row r="20440" ht="15" hidden="1" customHeight="1"/>
    <row r="20441" ht="15" hidden="1" customHeight="1"/>
    <row r="20442" ht="15" hidden="1" customHeight="1"/>
    <row r="20443" ht="15" hidden="1" customHeight="1"/>
    <row r="20444" ht="15" hidden="1" customHeight="1"/>
    <row r="20445" ht="15" hidden="1" customHeight="1"/>
    <row r="20446" ht="15" hidden="1" customHeight="1"/>
    <row r="20447" ht="15" hidden="1" customHeight="1"/>
    <row r="20448" ht="15" hidden="1" customHeight="1"/>
    <row r="20449" ht="15" hidden="1" customHeight="1"/>
    <row r="20450" ht="15" hidden="1" customHeight="1"/>
    <row r="20451" ht="15" hidden="1" customHeight="1"/>
    <row r="20452" ht="15" hidden="1" customHeight="1"/>
    <row r="20453" ht="15" hidden="1" customHeight="1"/>
    <row r="20454" ht="15" hidden="1" customHeight="1"/>
    <row r="20455" ht="15" hidden="1" customHeight="1"/>
    <row r="20456" ht="15" hidden="1" customHeight="1"/>
    <row r="20457" ht="15" hidden="1" customHeight="1"/>
    <row r="20458" ht="15" hidden="1" customHeight="1"/>
    <row r="20459" ht="15" hidden="1" customHeight="1"/>
    <row r="20460" ht="15" hidden="1" customHeight="1"/>
    <row r="20461" ht="15" hidden="1" customHeight="1"/>
    <row r="20462" ht="15" hidden="1" customHeight="1"/>
    <row r="20463" ht="15" hidden="1" customHeight="1"/>
    <row r="20464" ht="15" hidden="1" customHeight="1"/>
    <row r="20465" ht="15" hidden="1" customHeight="1"/>
    <row r="20466" ht="15" hidden="1" customHeight="1"/>
    <row r="20467" ht="15" hidden="1" customHeight="1"/>
    <row r="20468" ht="15" hidden="1" customHeight="1"/>
    <row r="20469" ht="15" hidden="1" customHeight="1"/>
    <row r="20470" ht="15" hidden="1" customHeight="1"/>
    <row r="20471" ht="15" hidden="1" customHeight="1"/>
    <row r="20472" ht="15" hidden="1" customHeight="1"/>
    <row r="20473" ht="15" hidden="1" customHeight="1"/>
    <row r="20474" ht="15" hidden="1" customHeight="1"/>
    <row r="20475" ht="15" hidden="1" customHeight="1"/>
    <row r="20476" ht="15" hidden="1" customHeight="1"/>
    <row r="20477" ht="15" hidden="1" customHeight="1"/>
    <row r="20478" ht="15" hidden="1" customHeight="1"/>
    <row r="20479" ht="15" hidden="1" customHeight="1"/>
    <row r="20480" ht="15" hidden="1" customHeight="1"/>
    <row r="20481" ht="15" hidden="1" customHeight="1"/>
    <row r="20482" ht="15" hidden="1" customHeight="1"/>
    <row r="20483" ht="15" hidden="1" customHeight="1"/>
    <row r="20484" ht="15" hidden="1" customHeight="1"/>
    <row r="20485" ht="15" hidden="1" customHeight="1"/>
    <row r="20486" ht="15" hidden="1" customHeight="1"/>
    <row r="20487" ht="15" hidden="1" customHeight="1"/>
    <row r="20488" ht="15" hidden="1" customHeight="1"/>
    <row r="20489" ht="15" hidden="1" customHeight="1"/>
    <row r="20490" ht="15" hidden="1" customHeight="1"/>
    <row r="20491" ht="15" hidden="1" customHeight="1"/>
    <row r="20492" ht="15" hidden="1" customHeight="1"/>
    <row r="20493" ht="15" hidden="1" customHeight="1"/>
    <row r="20494" ht="15" hidden="1" customHeight="1"/>
    <row r="20495" ht="15" hidden="1" customHeight="1"/>
    <row r="20496" ht="15" hidden="1" customHeight="1"/>
    <row r="20497" ht="15" hidden="1" customHeight="1"/>
    <row r="20498" ht="15" hidden="1" customHeight="1"/>
    <row r="20499" ht="15" hidden="1" customHeight="1"/>
    <row r="20500" ht="15" hidden="1" customHeight="1"/>
    <row r="20501" ht="15" hidden="1" customHeight="1"/>
    <row r="20502" ht="15" hidden="1" customHeight="1"/>
    <row r="20503" ht="15" hidden="1" customHeight="1"/>
    <row r="20504" ht="15" hidden="1" customHeight="1"/>
    <row r="20505" ht="15" hidden="1" customHeight="1"/>
    <row r="20506" ht="15" hidden="1" customHeight="1"/>
    <row r="20507" ht="15" hidden="1" customHeight="1"/>
    <row r="20508" ht="15" hidden="1" customHeight="1"/>
    <row r="20509" ht="15" hidden="1" customHeight="1"/>
    <row r="20510" ht="15" hidden="1" customHeight="1"/>
    <row r="20511" ht="15" hidden="1" customHeight="1"/>
    <row r="20512" ht="15" hidden="1" customHeight="1"/>
    <row r="20513" ht="15" hidden="1" customHeight="1"/>
    <row r="20514" ht="15" hidden="1" customHeight="1"/>
    <row r="20515" ht="15" hidden="1" customHeight="1"/>
    <row r="20516" ht="15" hidden="1" customHeight="1"/>
    <row r="20517" ht="15" hidden="1" customHeight="1"/>
    <row r="20518" ht="15" hidden="1" customHeight="1"/>
    <row r="20519" ht="15" hidden="1" customHeight="1"/>
    <row r="20520" ht="15" hidden="1" customHeight="1"/>
    <row r="20521" ht="15" hidden="1" customHeight="1"/>
    <row r="20522" ht="15" hidden="1" customHeight="1"/>
    <row r="20523" ht="15" hidden="1" customHeight="1"/>
    <row r="20524" ht="15" hidden="1" customHeight="1"/>
    <row r="20525" ht="15" hidden="1" customHeight="1"/>
    <row r="20526" ht="15" hidden="1" customHeight="1"/>
    <row r="20527" ht="15" hidden="1" customHeight="1"/>
    <row r="20528" ht="15" hidden="1" customHeight="1"/>
    <row r="20529" ht="15" hidden="1" customHeight="1"/>
    <row r="20530" ht="15" hidden="1" customHeight="1"/>
    <row r="20531" ht="15" hidden="1" customHeight="1"/>
    <row r="20532" ht="15" hidden="1" customHeight="1"/>
    <row r="20533" ht="15" hidden="1" customHeight="1"/>
    <row r="20534" ht="15" hidden="1" customHeight="1"/>
    <row r="20535" ht="15" hidden="1" customHeight="1"/>
    <row r="20536" ht="15" hidden="1" customHeight="1"/>
    <row r="20537" ht="15" hidden="1" customHeight="1"/>
    <row r="20538" ht="15" hidden="1" customHeight="1"/>
    <row r="20539" ht="15" hidden="1" customHeight="1"/>
    <row r="20540" ht="15" hidden="1" customHeight="1"/>
    <row r="20541" ht="15" hidden="1" customHeight="1"/>
    <row r="20542" ht="15" hidden="1" customHeight="1"/>
    <row r="20543" ht="15" hidden="1" customHeight="1"/>
    <row r="20544" ht="15" hidden="1" customHeight="1"/>
    <row r="20545" ht="15" hidden="1" customHeight="1"/>
    <row r="20546" ht="15" hidden="1" customHeight="1"/>
    <row r="20547" ht="15" hidden="1" customHeight="1"/>
    <row r="20548" ht="15" hidden="1" customHeight="1"/>
    <row r="20549" ht="15" hidden="1" customHeight="1"/>
    <row r="20550" ht="15" hidden="1" customHeight="1"/>
    <row r="20551" ht="15" hidden="1" customHeight="1"/>
    <row r="20552" ht="15" hidden="1" customHeight="1"/>
    <row r="20553" ht="15" hidden="1" customHeight="1"/>
    <row r="20554" ht="15" hidden="1" customHeight="1"/>
    <row r="20555" ht="15" hidden="1" customHeight="1"/>
    <row r="20556" ht="15" hidden="1" customHeight="1"/>
    <row r="20557" ht="15" hidden="1" customHeight="1"/>
    <row r="20558" ht="15" hidden="1" customHeight="1"/>
    <row r="20559" ht="15" hidden="1" customHeight="1"/>
    <row r="20560" ht="15" hidden="1" customHeight="1"/>
    <row r="20561" ht="15" hidden="1" customHeight="1"/>
    <row r="20562" ht="15" hidden="1" customHeight="1"/>
    <row r="20563" ht="15" hidden="1" customHeight="1"/>
    <row r="20564" ht="15" hidden="1" customHeight="1"/>
    <row r="20565" ht="15" hidden="1" customHeight="1"/>
    <row r="20566" ht="15" hidden="1" customHeight="1"/>
    <row r="20567" ht="15" hidden="1" customHeight="1"/>
    <row r="20568" ht="15" hidden="1" customHeight="1"/>
    <row r="20569" ht="15" hidden="1" customHeight="1"/>
    <row r="20570" ht="15" hidden="1" customHeight="1"/>
    <row r="20571" ht="15" hidden="1" customHeight="1"/>
    <row r="20572" ht="15" hidden="1" customHeight="1"/>
    <row r="20573" ht="15" hidden="1" customHeight="1"/>
    <row r="20574" ht="15" hidden="1" customHeight="1"/>
    <row r="20575" ht="15" hidden="1" customHeight="1"/>
    <row r="20576" ht="15" hidden="1" customHeight="1"/>
    <row r="20577" ht="15" hidden="1" customHeight="1"/>
    <row r="20578" ht="15" hidden="1" customHeight="1"/>
    <row r="20579" ht="15" hidden="1" customHeight="1"/>
    <row r="20580" ht="15" hidden="1" customHeight="1"/>
    <row r="20581" ht="15" hidden="1" customHeight="1"/>
    <row r="20582" ht="15" hidden="1" customHeight="1"/>
    <row r="20583" ht="15" hidden="1" customHeight="1"/>
    <row r="20584" ht="15" hidden="1" customHeight="1"/>
    <row r="20585" ht="15" hidden="1" customHeight="1"/>
    <row r="20586" ht="15" hidden="1" customHeight="1"/>
    <row r="20587" ht="15" hidden="1" customHeight="1"/>
    <row r="20588" ht="15" hidden="1" customHeight="1"/>
    <row r="20589" ht="15" hidden="1" customHeight="1"/>
    <row r="20590" ht="15" hidden="1" customHeight="1"/>
    <row r="20591" ht="15" hidden="1" customHeight="1"/>
    <row r="20592" ht="15" hidden="1" customHeight="1"/>
    <row r="20593" ht="15" hidden="1" customHeight="1"/>
    <row r="20594" ht="15" hidden="1" customHeight="1"/>
    <row r="20595" ht="15" hidden="1" customHeight="1"/>
    <row r="20596" ht="15" hidden="1" customHeight="1"/>
    <row r="20597" ht="15" hidden="1" customHeight="1"/>
    <row r="20598" ht="15" hidden="1" customHeight="1"/>
    <row r="20599" ht="15" hidden="1" customHeight="1"/>
    <row r="20600" ht="15" hidden="1" customHeight="1"/>
    <row r="20601" ht="15" hidden="1" customHeight="1"/>
    <row r="20602" ht="15" hidden="1" customHeight="1"/>
    <row r="20603" ht="15" hidden="1" customHeight="1"/>
    <row r="20604" ht="15" hidden="1" customHeight="1"/>
    <row r="20605" ht="15" hidden="1" customHeight="1"/>
    <row r="20606" ht="15" hidden="1" customHeight="1"/>
    <row r="20607" ht="15" hidden="1" customHeight="1"/>
    <row r="20608" ht="15" hidden="1" customHeight="1"/>
    <row r="20609" ht="15" hidden="1" customHeight="1"/>
    <row r="20610" ht="15" hidden="1" customHeight="1"/>
    <row r="20611" ht="15" hidden="1" customHeight="1"/>
    <row r="20612" ht="15" hidden="1" customHeight="1"/>
    <row r="20613" ht="15" hidden="1" customHeight="1"/>
    <row r="20614" ht="15" hidden="1" customHeight="1"/>
    <row r="20615" ht="15" hidden="1" customHeight="1"/>
    <row r="20616" ht="15" hidden="1" customHeight="1"/>
    <row r="20617" ht="15" hidden="1" customHeight="1"/>
    <row r="20618" ht="15" hidden="1" customHeight="1"/>
    <row r="20619" ht="15" hidden="1" customHeight="1"/>
    <row r="20620" ht="15" hidden="1" customHeight="1"/>
    <row r="20621" ht="15" hidden="1" customHeight="1"/>
    <row r="20622" ht="15" hidden="1" customHeight="1"/>
    <row r="20623" ht="15" hidden="1" customHeight="1"/>
    <row r="20624" ht="15" hidden="1" customHeight="1"/>
    <row r="20625" ht="15" hidden="1" customHeight="1"/>
    <row r="20626" ht="15" hidden="1" customHeight="1"/>
    <row r="20627" ht="15" hidden="1" customHeight="1"/>
    <row r="20628" ht="15" hidden="1" customHeight="1"/>
    <row r="20629" ht="15" hidden="1" customHeight="1"/>
    <row r="20630" ht="15" hidden="1" customHeight="1"/>
    <row r="20631" ht="15" hidden="1" customHeight="1"/>
    <row r="20632" ht="15" hidden="1" customHeight="1"/>
    <row r="20633" ht="15" hidden="1" customHeight="1"/>
    <row r="20634" ht="15" hidden="1" customHeight="1"/>
    <row r="20635" ht="15" hidden="1" customHeight="1"/>
    <row r="20636" ht="15" hidden="1" customHeight="1"/>
    <row r="20637" ht="15" hidden="1" customHeight="1"/>
    <row r="20638" ht="15" hidden="1" customHeight="1"/>
    <row r="20639" ht="15" hidden="1" customHeight="1"/>
    <row r="20640" ht="15" hidden="1" customHeight="1"/>
    <row r="20641" ht="15" hidden="1" customHeight="1"/>
    <row r="20642" ht="15" hidden="1" customHeight="1"/>
    <row r="20643" ht="15" hidden="1" customHeight="1"/>
    <row r="20644" ht="15" hidden="1" customHeight="1"/>
    <row r="20645" ht="15" hidden="1" customHeight="1"/>
    <row r="20646" ht="15" hidden="1" customHeight="1"/>
    <row r="20647" ht="15" hidden="1" customHeight="1"/>
    <row r="20648" ht="15" hidden="1" customHeight="1"/>
    <row r="20649" ht="15" hidden="1" customHeight="1"/>
    <row r="20650" ht="15" hidden="1" customHeight="1"/>
    <row r="20651" ht="15" hidden="1" customHeight="1"/>
    <row r="20652" ht="15" hidden="1" customHeight="1"/>
    <row r="20653" ht="15" hidden="1" customHeight="1"/>
    <row r="20654" ht="15" hidden="1" customHeight="1"/>
    <row r="20655" ht="15" hidden="1" customHeight="1"/>
    <row r="20656" ht="15" hidden="1" customHeight="1"/>
    <row r="20657" ht="15" hidden="1" customHeight="1"/>
    <row r="20658" ht="15" hidden="1" customHeight="1"/>
    <row r="20659" ht="15" hidden="1" customHeight="1"/>
    <row r="20660" ht="15" hidden="1" customHeight="1"/>
    <row r="20661" ht="15" hidden="1" customHeight="1"/>
    <row r="20662" ht="15" hidden="1" customHeight="1"/>
    <row r="20663" ht="15" hidden="1" customHeight="1"/>
    <row r="20664" ht="15" hidden="1" customHeight="1"/>
    <row r="20665" ht="15" hidden="1" customHeight="1"/>
    <row r="20666" ht="15" hidden="1" customHeight="1"/>
    <row r="20667" ht="15" hidden="1" customHeight="1"/>
    <row r="20668" ht="15" hidden="1" customHeight="1"/>
    <row r="20669" ht="15" hidden="1" customHeight="1"/>
    <row r="20670" ht="15" hidden="1" customHeight="1"/>
    <row r="20671" ht="15" hidden="1" customHeight="1"/>
    <row r="20672" ht="15" hidden="1" customHeight="1"/>
    <row r="20673" ht="15" hidden="1" customHeight="1"/>
    <row r="20674" ht="15" hidden="1" customHeight="1"/>
    <row r="20675" ht="15" hidden="1" customHeight="1"/>
    <row r="20676" ht="15" hidden="1" customHeight="1"/>
    <row r="20677" ht="15" hidden="1" customHeight="1"/>
    <row r="20678" ht="15" hidden="1" customHeight="1"/>
    <row r="20679" ht="15" hidden="1" customHeight="1"/>
    <row r="20680" ht="15" hidden="1" customHeight="1"/>
    <row r="20681" ht="15" hidden="1" customHeight="1"/>
    <row r="20682" ht="15" hidden="1" customHeight="1"/>
    <row r="20683" ht="15" hidden="1" customHeight="1"/>
    <row r="20684" ht="15" hidden="1" customHeight="1"/>
    <row r="20685" ht="15" hidden="1" customHeight="1"/>
    <row r="20686" ht="15" hidden="1" customHeight="1"/>
    <row r="20687" ht="15" hidden="1" customHeight="1"/>
    <row r="20688" ht="15" hidden="1" customHeight="1"/>
    <row r="20689" ht="15" hidden="1" customHeight="1"/>
    <row r="20690" ht="15" hidden="1" customHeight="1"/>
    <row r="20691" ht="15" hidden="1" customHeight="1"/>
    <row r="20692" ht="15" hidden="1" customHeight="1"/>
    <row r="20693" ht="15" hidden="1" customHeight="1"/>
    <row r="20694" ht="15" hidden="1" customHeight="1"/>
    <row r="20695" ht="15" hidden="1" customHeight="1"/>
    <row r="20696" ht="15" hidden="1" customHeight="1"/>
    <row r="20697" ht="15" hidden="1" customHeight="1"/>
    <row r="20698" ht="15" hidden="1" customHeight="1"/>
    <row r="20699" ht="15" hidden="1" customHeight="1"/>
    <row r="20700" ht="15" hidden="1" customHeight="1"/>
    <row r="20701" ht="15" hidden="1" customHeight="1"/>
    <row r="20702" ht="15" hidden="1" customHeight="1"/>
    <row r="20703" ht="15" hidden="1" customHeight="1"/>
    <row r="20704" ht="15" hidden="1" customHeight="1"/>
    <row r="20705" ht="15" hidden="1" customHeight="1"/>
    <row r="20706" ht="15" hidden="1" customHeight="1"/>
    <row r="20707" ht="15" hidden="1" customHeight="1"/>
    <row r="20708" ht="15" hidden="1" customHeight="1"/>
    <row r="20709" ht="15" hidden="1" customHeight="1"/>
    <row r="20710" ht="15" hidden="1" customHeight="1"/>
    <row r="20711" ht="15" hidden="1" customHeight="1"/>
    <row r="20712" ht="15" hidden="1" customHeight="1"/>
    <row r="20713" ht="15" hidden="1" customHeight="1"/>
    <row r="20714" ht="15" hidden="1" customHeight="1"/>
    <row r="20715" ht="15" hidden="1" customHeight="1"/>
    <row r="20716" ht="15" hidden="1" customHeight="1"/>
    <row r="20717" ht="15" hidden="1" customHeight="1"/>
    <row r="20718" ht="15" hidden="1" customHeight="1"/>
    <row r="20719" ht="15" hidden="1" customHeight="1"/>
    <row r="20720" ht="15" hidden="1" customHeight="1"/>
    <row r="20721" ht="15" hidden="1" customHeight="1"/>
    <row r="20722" ht="15" hidden="1" customHeight="1"/>
    <row r="20723" ht="15" hidden="1" customHeight="1"/>
    <row r="20724" ht="15" hidden="1" customHeight="1"/>
    <row r="20725" ht="15" hidden="1" customHeight="1"/>
    <row r="20726" ht="15" hidden="1" customHeight="1"/>
    <row r="20727" ht="15" hidden="1" customHeight="1"/>
    <row r="20728" ht="15" hidden="1" customHeight="1"/>
    <row r="20729" ht="15" hidden="1" customHeight="1"/>
    <row r="20730" ht="15" hidden="1" customHeight="1"/>
    <row r="20731" ht="15" hidden="1" customHeight="1"/>
    <row r="20732" ht="15" hidden="1" customHeight="1"/>
    <row r="20733" ht="15" hidden="1" customHeight="1"/>
    <row r="20734" ht="15" hidden="1" customHeight="1"/>
    <row r="20735" ht="15" hidden="1" customHeight="1"/>
    <row r="20736" ht="15" hidden="1" customHeight="1"/>
    <row r="20737" ht="15" hidden="1" customHeight="1"/>
    <row r="20738" ht="15" hidden="1" customHeight="1"/>
    <row r="20739" ht="15" hidden="1" customHeight="1"/>
    <row r="20740" ht="15" hidden="1" customHeight="1"/>
    <row r="20741" ht="15" hidden="1" customHeight="1"/>
    <row r="20742" ht="15" hidden="1" customHeight="1"/>
    <row r="20743" ht="15" hidden="1" customHeight="1"/>
    <row r="20744" ht="15" hidden="1" customHeight="1"/>
    <row r="20745" ht="15" hidden="1" customHeight="1"/>
    <row r="20746" ht="15" hidden="1" customHeight="1"/>
    <row r="20747" ht="15" hidden="1" customHeight="1"/>
    <row r="20748" ht="15" hidden="1" customHeight="1"/>
    <row r="20749" ht="15" hidden="1" customHeight="1"/>
    <row r="20750" ht="15" hidden="1" customHeight="1"/>
    <row r="20751" ht="15" hidden="1" customHeight="1"/>
    <row r="20752" ht="15" hidden="1" customHeight="1"/>
    <row r="20753" ht="15" hidden="1" customHeight="1"/>
    <row r="20754" ht="15" hidden="1" customHeight="1"/>
    <row r="20755" ht="15" hidden="1" customHeight="1"/>
    <row r="20756" ht="15" hidden="1" customHeight="1"/>
    <row r="20757" ht="15" hidden="1" customHeight="1"/>
    <row r="20758" ht="15" hidden="1" customHeight="1"/>
    <row r="20759" ht="15" hidden="1" customHeight="1"/>
    <row r="20760" ht="15" hidden="1" customHeight="1"/>
    <row r="20761" ht="15" hidden="1" customHeight="1"/>
    <row r="20762" ht="15" hidden="1" customHeight="1"/>
    <row r="20763" ht="15" hidden="1" customHeight="1"/>
    <row r="20764" ht="15" hidden="1" customHeight="1"/>
    <row r="20765" ht="15" hidden="1" customHeight="1"/>
    <row r="20766" ht="15" hidden="1" customHeight="1"/>
    <row r="20767" ht="15" hidden="1" customHeight="1"/>
    <row r="20768" ht="15" hidden="1" customHeight="1"/>
    <row r="20769" ht="15" hidden="1" customHeight="1"/>
    <row r="20770" ht="15" hidden="1" customHeight="1"/>
    <row r="20771" ht="15" hidden="1" customHeight="1"/>
    <row r="20772" ht="15" hidden="1" customHeight="1"/>
    <row r="20773" ht="15" hidden="1" customHeight="1"/>
    <row r="20774" ht="15" hidden="1" customHeight="1"/>
    <row r="20775" ht="15" hidden="1" customHeight="1"/>
    <row r="20776" ht="15" hidden="1" customHeight="1"/>
    <row r="20777" ht="15" hidden="1" customHeight="1"/>
    <row r="20778" ht="15" hidden="1" customHeight="1"/>
    <row r="20779" ht="15" hidden="1" customHeight="1"/>
    <row r="20780" ht="15" hidden="1" customHeight="1"/>
    <row r="20781" ht="15" hidden="1" customHeight="1"/>
    <row r="20782" ht="15" hidden="1" customHeight="1"/>
    <row r="20783" ht="15" hidden="1" customHeight="1"/>
    <row r="20784" ht="15" hidden="1" customHeight="1"/>
    <row r="20785" ht="15" hidden="1" customHeight="1"/>
    <row r="20786" ht="15" hidden="1" customHeight="1"/>
    <row r="20787" ht="15" hidden="1" customHeight="1"/>
    <row r="20788" ht="15" hidden="1" customHeight="1"/>
    <row r="20789" ht="15" hidden="1" customHeight="1"/>
    <row r="20790" ht="15" hidden="1" customHeight="1"/>
    <row r="20791" ht="15" hidden="1" customHeight="1"/>
    <row r="20792" ht="15" hidden="1" customHeight="1"/>
    <row r="20793" ht="15" hidden="1" customHeight="1"/>
    <row r="20794" ht="15" hidden="1" customHeight="1"/>
    <row r="20795" ht="15" hidden="1" customHeight="1"/>
    <row r="20796" ht="15" hidden="1" customHeight="1"/>
    <row r="20797" ht="15" hidden="1" customHeight="1"/>
    <row r="20798" ht="15" hidden="1" customHeight="1"/>
    <row r="20799" ht="15" hidden="1" customHeight="1"/>
    <row r="20800" ht="15" hidden="1" customHeight="1"/>
    <row r="20801" ht="15" hidden="1" customHeight="1"/>
    <row r="20802" ht="15" hidden="1" customHeight="1"/>
    <row r="20803" ht="15" hidden="1" customHeight="1"/>
    <row r="20804" ht="15" hidden="1" customHeight="1"/>
    <row r="20805" ht="15" hidden="1" customHeight="1"/>
    <row r="20806" ht="15" hidden="1" customHeight="1"/>
    <row r="20807" ht="15" hidden="1" customHeight="1"/>
    <row r="20808" ht="15" hidden="1" customHeight="1"/>
    <row r="20809" ht="15" hidden="1" customHeight="1"/>
    <row r="20810" ht="15" hidden="1" customHeight="1"/>
    <row r="20811" ht="15" hidden="1" customHeight="1"/>
    <row r="20812" ht="15" hidden="1" customHeight="1"/>
    <row r="20813" ht="15" hidden="1" customHeight="1"/>
    <row r="20814" ht="15" hidden="1" customHeight="1"/>
    <row r="20815" ht="15" hidden="1" customHeight="1"/>
    <row r="20816" ht="15" hidden="1" customHeight="1"/>
    <row r="20817" ht="15" hidden="1" customHeight="1"/>
    <row r="20818" ht="15" hidden="1" customHeight="1"/>
    <row r="20819" ht="15" hidden="1" customHeight="1"/>
    <row r="20820" ht="15" hidden="1" customHeight="1"/>
    <row r="20821" ht="15" hidden="1" customHeight="1"/>
    <row r="20822" ht="15" hidden="1" customHeight="1"/>
    <row r="20823" ht="15" hidden="1" customHeight="1"/>
    <row r="20824" ht="15" hidden="1" customHeight="1"/>
    <row r="20825" ht="15" hidden="1" customHeight="1"/>
    <row r="20826" ht="15" hidden="1" customHeight="1"/>
    <row r="20827" ht="15" hidden="1" customHeight="1"/>
    <row r="20828" ht="15" hidden="1" customHeight="1"/>
    <row r="20829" ht="15" hidden="1" customHeight="1"/>
    <row r="20830" ht="15" hidden="1" customHeight="1"/>
    <row r="20831" ht="15" hidden="1" customHeight="1"/>
    <row r="20832" ht="15" hidden="1" customHeight="1"/>
    <row r="20833" ht="15" hidden="1" customHeight="1"/>
    <row r="20834" ht="15" hidden="1" customHeight="1"/>
    <row r="20835" ht="15" hidden="1" customHeight="1"/>
    <row r="20836" ht="15" hidden="1" customHeight="1"/>
    <row r="20837" ht="15" hidden="1" customHeight="1"/>
    <row r="20838" ht="15" hidden="1" customHeight="1"/>
    <row r="20839" ht="15" hidden="1" customHeight="1"/>
    <row r="20840" ht="15" hidden="1" customHeight="1"/>
    <row r="20841" ht="15" hidden="1" customHeight="1"/>
    <row r="20842" ht="15" hidden="1" customHeight="1"/>
    <row r="20843" ht="15" hidden="1" customHeight="1"/>
    <row r="20844" ht="15" hidden="1" customHeight="1"/>
    <row r="20845" ht="15" hidden="1" customHeight="1"/>
    <row r="20846" ht="15" hidden="1" customHeight="1"/>
    <row r="20847" ht="15" hidden="1" customHeight="1"/>
    <row r="20848" ht="15" hidden="1" customHeight="1"/>
    <row r="20849" ht="15" hidden="1" customHeight="1"/>
    <row r="20850" ht="15" hidden="1" customHeight="1"/>
    <row r="20851" ht="15" hidden="1" customHeight="1"/>
    <row r="20852" ht="15" hidden="1" customHeight="1"/>
    <row r="20853" ht="15" hidden="1" customHeight="1"/>
    <row r="20854" ht="15" hidden="1" customHeight="1"/>
    <row r="20855" ht="15" hidden="1" customHeight="1"/>
    <row r="20856" ht="15" hidden="1" customHeight="1"/>
    <row r="20857" ht="15" hidden="1" customHeight="1"/>
    <row r="20858" ht="15" hidden="1" customHeight="1"/>
    <row r="20859" ht="15" hidden="1" customHeight="1"/>
    <row r="20860" ht="15" hidden="1" customHeight="1"/>
    <row r="20861" ht="15" hidden="1" customHeight="1"/>
    <row r="20862" ht="15" hidden="1" customHeight="1"/>
    <row r="20863" ht="15" hidden="1" customHeight="1"/>
    <row r="20864" ht="15" hidden="1" customHeight="1"/>
    <row r="20865" ht="15" hidden="1" customHeight="1"/>
    <row r="20866" ht="15" hidden="1" customHeight="1"/>
    <row r="20867" ht="15" hidden="1" customHeight="1"/>
    <row r="20868" ht="15" hidden="1" customHeight="1"/>
    <row r="20869" ht="15" hidden="1" customHeight="1"/>
    <row r="20870" ht="15" hidden="1" customHeight="1"/>
    <row r="20871" ht="15" hidden="1" customHeight="1"/>
    <row r="20872" ht="15" hidden="1" customHeight="1"/>
    <row r="20873" ht="15" hidden="1" customHeight="1"/>
    <row r="20874" ht="15" hidden="1" customHeight="1"/>
    <row r="20875" ht="15" hidden="1" customHeight="1"/>
    <row r="20876" ht="15" hidden="1" customHeight="1"/>
    <row r="20877" ht="15" hidden="1" customHeight="1"/>
    <row r="20878" ht="15" hidden="1" customHeight="1"/>
    <row r="20879" ht="15" hidden="1" customHeight="1"/>
    <row r="20880" ht="15" hidden="1" customHeight="1"/>
    <row r="20881" ht="15" hidden="1" customHeight="1"/>
    <row r="20882" ht="15" hidden="1" customHeight="1"/>
    <row r="20883" ht="15" hidden="1" customHeight="1"/>
    <row r="20884" ht="15" hidden="1" customHeight="1"/>
    <row r="20885" ht="15" hidden="1" customHeight="1"/>
    <row r="20886" ht="15" hidden="1" customHeight="1"/>
    <row r="20887" ht="15" hidden="1" customHeight="1"/>
    <row r="20888" ht="15" hidden="1" customHeight="1"/>
    <row r="20889" ht="15" hidden="1" customHeight="1"/>
    <row r="20890" ht="15" hidden="1" customHeight="1"/>
    <row r="20891" ht="15" hidden="1" customHeight="1"/>
    <row r="20892" ht="15" hidden="1" customHeight="1"/>
    <row r="20893" ht="15" hidden="1" customHeight="1"/>
    <row r="20894" ht="15" hidden="1" customHeight="1"/>
    <row r="20895" ht="15" hidden="1" customHeight="1"/>
    <row r="20896" ht="15" hidden="1" customHeight="1"/>
    <row r="20897" ht="15" hidden="1" customHeight="1"/>
    <row r="20898" ht="15" hidden="1" customHeight="1"/>
    <row r="20899" ht="15" hidden="1" customHeight="1"/>
    <row r="20900" ht="15" hidden="1" customHeight="1"/>
    <row r="20901" ht="15" hidden="1" customHeight="1"/>
    <row r="20902" ht="15" hidden="1" customHeight="1"/>
    <row r="20903" ht="15" hidden="1" customHeight="1"/>
    <row r="20904" ht="15" hidden="1" customHeight="1"/>
    <row r="20905" ht="15" hidden="1" customHeight="1"/>
    <row r="20906" ht="15" hidden="1" customHeight="1"/>
    <row r="20907" ht="15" hidden="1" customHeight="1"/>
    <row r="20908" ht="15" hidden="1" customHeight="1"/>
    <row r="20909" ht="15" hidden="1" customHeight="1"/>
    <row r="20910" ht="15" hidden="1" customHeight="1"/>
    <row r="20911" ht="15" hidden="1" customHeight="1"/>
    <row r="20912" ht="15" hidden="1" customHeight="1"/>
    <row r="20913" ht="15" hidden="1" customHeight="1"/>
    <row r="20914" ht="15" hidden="1" customHeight="1"/>
    <row r="20915" ht="15" hidden="1" customHeight="1"/>
    <row r="20916" ht="15" hidden="1" customHeight="1"/>
    <row r="20917" ht="15" hidden="1" customHeight="1"/>
    <row r="20918" ht="15" hidden="1" customHeight="1"/>
    <row r="20919" ht="15" hidden="1" customHeight="1"/>
    <row r="20920" ht="15" hidden="1" customHeight="1"/>
    <row r="20921" ht="15" hidden="1" customHeight="1"/>
    <row r="20922" ht="15" hidden="1" customHeight="1"/>
    <row r="20923" ht="15" hidden="1" customHeight="1"/>
    <row r="20924" ht="15" hidden="1" customHeight="1"/>
    <row r="20925" ht="15" hidden="1" customHeight="1"/>
    <row r="20926" ht="15" hidden="1" customHeight="1"/>
    <row r="20927" ht="15" hidden="1" customHeight="1"/>
    <row r="20928" ht="15" hidden="1" customHeight="1"/>
    <row r="20929" ht="15" hidden="1" customHeight="1"/>
    <row r="20930" ht="15" hidden="1" customHeight="1"/>
    <row r="20931" ht="15" hidden="1" customHeight="1"/>
    <row r="20932" ht="15" hidden="1" customHeight="1"/>
    <row r="20933" ht="15" hidden="1" customHeight="1"/>
    <row r="20934" ht="15" hidden="1" customHeight="1"/>
    <row r="20935" ht="15" hidden="1" customHeight="1"/>
    <row r="20936" ht="15" hidden="1" customHeight="1"/>
    <row r="20937" ht="15" hidden="1" customHeight="1"/>
    <row r="20938" ht="15" hidden="1" customHeight="1"/>
    <row r="20939" ht="15" hidden="1" customHeight="1"/>
    <row r="20940" ht="15" hidden="1" customHeight="1"/>
    <row r="20941" ht="15" hidden="1" customHeight="1"/>
    <row r="20942" ht="15" hidden="1" customHeight="1"/>
    <row r="20943" ht="15" hidden="1" customHeight="1"/>
    <row r="20944" ht="15" hidden="1" customHeight="1"/>
    <row r="20945" ht="15" hidden="1" customHeight="1"/>
    <row r="20946" ht="15" hidden="1" customHeight="1"/>
    <row r="20947" ht="15" hidden="1" customHeight="1"/>
    <row r="20948" ht="15" hidden="1" customHeight="1"/>
    <row r="20949" ht="15" hidden="1" customHeight="1"/>
    <row r="20950" ht="15" hidden="1" customHeight="1"/>
    <row r="20951" ht="15" hidden="1" customHeight="1"/>
    <row r="20952" ht="15" hidden="1" customHeight="1"/>
    <row r="20953" ht="15" hidden="1" customHeight="1"/>
    <row r="20954" ht="15" hidden="1" customHeight="1"/>
    <row r="20955" ht="15" hidden="1" customHeight="1"/>
    <row r="20956" ht="15" hidden="1" customHeight="1"/>
    <row r="20957" ht="15" hidden="1" customHeight="1"/>
    <row r="20958" ht="15" hidden="1" customHeight="1"/>
    <row r="20959" ht="15" hidden="1" customHeight="1"/>
    <row r="20960" ht="15" hidden="1" customHeight="1"/>
    <row r="20961" ht="15" hidden="1" customHeight="1"/>
    <row r="20962" ht="15" hidden="1" customHeight="1"/>
    <row r="20963" ht="15" hidden="1" customHeight="1"/>
    <row r="20964" ht="15" hidden="1" customHeight="1"/>
    <row r="20965" ht="15" hidden="1" customHeight="1"/>
    <row r="20966" ht="15" hidden="1" customHeight="1"/>
    <row r="20967" ht="15" hidden="1" customHeight="1"/>
    <row r="20968" ht="15" hidden="1" customHeight="1"/>
    <row r="20969" ht="15" hidden="1" customHeight="1"/>
    <row r="20970" ht="15" hidden="1" customHeight="1"/>
    <row r="20971" ht="15" hidden="1" customHeight="1"/>
    <row r="20972" ht="15" hidden="1" customHeight="1"/>
    <row r="20973" ht="15" hidden="1" customHeight="1"/>
    <row r="20974" ht="15" hidden="1" customHeight="1"/>
    <row r="20975" ht="15" hidden="1" customHeight="1"/>
    <row r="20976" ht="15" hidden="1" customHeight="1"/>
    <row r="20977" ht="15" hidden="1" customHeight="1"/>
    <row r="20978" ht="15" hidden="1" customHeight="1"/>
    <row r="20979" ht="15" hidden="1" customHeight="1"/>
    <row r="20980" ht="15" hidden="1" customHeight="1"/>
    <row r="20981" ht="15" hidden="1" customHeight="1"/>
    <row r="20982" ht="15" hidden="1" customHeight="1"/>
    <row r="20983" ht="15" hidden="1" customHeight="1"/>
    <row r="20984" ht="15" hidden="1" customHeight="1"/>
    <row r="20985" ht="15" hidden="1" customHeight="1"/>
    <row r="20986" ht="15" hidden="1" customHeight="1"/>
    <row r="20987" ht="15" hidden="1" customHeight="1"/>
    <row r="20988" ht="15" hidden="1" customHeight="1"/>
    <row r="20989" ht="15" hidden="1" customHeight="1"/>
    <row r="20990" ht="15" hidden="1" customHeight="1"/>
    <row r="20991" ht="15" hidden="1" customHeight="1"/>
    <row r="20992" ht="15" hidden="1" customHeight="1"/>
    <row r="20993" ht="15" hidden="1" customHeight="1"/>
    <row r="20994" ht="15" hidden="1" customHeight="1"/>
    <row r="20995" ht="15" hidden="1" customHeight="1"/>
    <row r="20996" ht="15" hidden="1" customHeight="1"/>
    <row r="20997" ht="15" hidden="1" customHeight="1"/>
    <row r="20998" ht="15" hidden="1" customHeight="1"/>
    <row r="20999" ht="15" hidden="1" customHeight="1"/>
    <row r="21000" ht="15" hidden="1" customHeight="1"/>
    <row r="21001" ht="15" hidden="1" customHeight="1"/>
    <row r="21002" ht="15" hidden="1" customHeight="1"/>
    <row r="21003" ht="15" hidden="1" customHeight="1"/>
    <row r="21004" ht="15" hidden="1" customHeight="1"/>
    <row r="21005" ht="15" hidden="1" customHeight="1"/>
    <row r="21006" ht="15" hidden="1" customHeight="1"/>
    <row r="21007" ht="15" hidden="1" customHeight="1"/>
    <row r="21008" ht="15" hidden="1" customHeight="1"/>
    <row r="21009" ht="15" hidden="1" customHeight="1"/>
    <row r="21010" ht="15" hidden="1" customHeight="1"/>
    <row r="21011" ht="15" hidden="1" customHeight="1"/>
    <row r="21012" ht="15" hidden="1" customHeight="1"/>
    <row r="21013" ht="15" hidden="1" customHeight="1"/>
    <row r="21014" ht="15" hidden="1" customHeight="1"/>
    <row r="21015" ht="15" hidden="1" customHeight="1"/>
    <row r="21016" ht="15" hidden="1" customHeight="1"/>
    <row r="21017" ht="15" hidden="1" customHeight="1"/>
    <row r="21018" ht="15" hidden="1" customHeight="1"/>
    <row r="21019" ht="15" hidden="1" customHeight="1"/>
    <row r="21020" ht="15" hidden="1" customHeight="1"/>
    <row r="21021" ht="15" hidden="1" customHeight="1"/>
    <row r="21022" ht="15" hidden="1" customHeight="1"/>
    <row r="21023" ht="15" hidden="1" customHeight="1"/>
    <row r="21024" ht="15" hidden="1" customHeight="1"/>
    <row r="21025" ht="15" hidden="1" customHeight="1"/>
    <row r="21026" ht="15" hidden="1" customHeight="1"/>
    <row r="21027" ht="15" hidden="1" customHeight="1"/>
    <row r="21028" ht="15" hidden="1" customHeight="1"/>
    <row r="21029" ht="15" hidden="1" customHeight="1"/>
    <row r="21030" ht="15" hidden="1" customHeight="1"/>
    <row r="21031" ht="15" hidden="1" customHeight="1"/>
    <row r="21032" ht="15" hidden="1" customHeight="1"/>
    <row r="21033" ht="15" hidden="1" customHeight="1"/>
    <row r="21034" ht="15" hidden="1" customHeight="1"/>
    <row r="21035" ht="15" hidden="1" customHeight="1"/>
    <row r="21036" ht="15" hidden="1" customHeight="1"/>
    <row r="21037" ht="15" hidden="1" customHeight="1"/>
    <row r="21038" ht="15" hidden="1" customHeight="1"/>
    <row r="21039" ht="15" hidden="1" customHeight="1"/>
    <row r="21040" ht="15" hidden="1" customHeight="1"/>
    <row r="21041" ht="15" hidden="1" customHeight="1"/>
    <row r="21042" ht="15" hidden="1" customHeight="1"/>
    <row r="21043" ht="15" hidden="1" customHeight="1"/>
    <row r="21044" ht="15" hidden="1" customHeight="1"/>
    <row r="21045" ht="15" hidden="1" customHeight="1"/>
    <row r="21046" ht="15" hidden="1" customHeight="1"/>
    <row r="21047" ht="15" hidden="1" customHeight="1"/>
    <row r="21048" ht="15" hidden="1" customHeight="1"/>
    <row r="21049" ht="15" hidden="1" customHeight="1"/>
    <row r="21050" ht="15" hidden="1" customHeight="1"/>
    <row r="21051" ht="15" hidden="1" customHeight="1"/>
    <row r="21052" ht="15" hidden="1" customHeight="1"/>
    <row r="21053" ht="15" hidden="1" customHeight="1"/>
    <row r="21054" ht="15" hidden="1" customHeight="1"/>
    <row r="21055" ht="15" hidden="1" customHeight="1"/>
    <row r="21056" ht="15" hidden="1" customHeight="1"/>
    <row r="21057" ht="15" hidden="1" customHeight="1"/>
    <row r="21058" ht="15" hidden="1" customHeight="1"/>
    <row r="21059" ht="15" hidden="1" customHeight="1"/>
    <row r="21060" ht="15" hidden="1" customHeight="1"/>
    <row r="21061" ht="15" hidden="1" customHeight="1"/>
    <row r="21062" ht="15" hidden="1" customHeight="1"/>
    <row r="21063" ht="15" hidden="1" customHeight="1"/>
    <row r="21064" ht="15" hidden="1" customHeight="1"/>
    <row r="21065" ht="15" hidden="1" customHeight="1"/>
    <row r="21066" ht="15" hidden="1" customHeight="1"/>
    <row r="21067" ht="15" hidden="1" customHeight="1"/>
    <row r="21068" ht="15" hidden="1" customHeight="1"/>
    <row r="21069" ht="15" hidden="1" customHeight="1"/>
    <row r="21070" ht="15" hidden="1" customHeight="1"/>
    <row r="21071" ht="15" hidden="1" customHeight="1"/>
    <row r="21072" ht="15" hidden="1" customHeight="1"/>
    <row r="21073" ht="15" hidden="1" customHeight="1"/>
    <row r="21074" ht="15" hidden="1" customHeight="1"/>
    <row r="21075" ht="15" hidden="1" customHeight="1"/>
    <row r="21076" ht="15" hidden="1" customHeight="1"/>
    <row r="21077" ht="15" hidden="1" customHeight="1"/>
    <row r="21078" ht="15" hidden="1" customHeight="1"/>
    <row r="21079" ht="15" hidden="1" customHeight="1"/>
    <row r="21080" ht="15" hidden="1" customHeight="1"/>
    <row r="21081" ht="15" hidden="1" customHeight="1"/>
    <row r="21082" ht="15" hidden="1" customHeight="1"/>
    <row r="21083" ht="15" hidden="1" customHeight="1"/>
    <row r="21084" ht="15" hidden="1" customHeight="1"/>
    <row r="21085" ht="15" hidden="1" customHeight="1"/>
    <row r="21086" ht="15" hidden="1" customHeight="1"/>
    <row r="21087" ht="15" hidden="1" customHeight="1"/>
    <row r="21088" ht="15" hidden="1" customHeight="1"/>
    <row r="21089" ht="15" hidden="1" customHeight="1"/>
    <row r="21090" ht="15" hidden="1" customHeight="1"/>
    <row r="21091" ht="15" hidden="1" customHeight="1"/>
    <row r="21092" ht="15" hidden="1" customHeight="1"/>
    <row r="21093" ht="15" hidden="1" customHeight="1"/>
    <row r="21094" ht="15" hidden="1" customHeight="1"/>
    <row r="21095" ht="15" hidden="1" customHeight="1"/>
    <row r="21096" ht="15" hidden="1" customHeight="1"/>
    <row r="21097" ht="15" hidden="1" customHeight="1"/>
    <row r="21098" ht="15" hidden="1" customHeight="1"/>
    <row r="21099" ht="15" hidden="1" customHeight="1"/>
    <row r="21100" ht="15" hidden="1" customHeight="1"/>
    <row r="21101" ht="15" hidden="1" customHeight="1"/>
    <row r="21102" ht="15" hidden="1" customHeight="1"/>
    <row r="21103" ht="15" hidden="1" customHeight="1"/>
    <row r="21104" ht="15" hidden="1" customHeight="1"/>
    <row r="21105" ht="15" hidden="1" customHeight="1"/>
    <row r="21106" ht="15" hidden="1" customHeight="1"/>
    <row r="21107" ht="15" hidden="1" customHeight="1"/>
    <row r="21108" ht="15" hidden="1" customHeight="1"/>
    <row r="21109" ht="15" hidden="1" customHeight="1"/>
    <row r="21110" ht="15" hidden="1" customHeight="1"/>
    <row r="21111" ht="15" hidden="1" customHeight="1"/>
    <row r="21112" ht="15" hidden="1" customHeight="1"/>
    <row r="21113" ht="15" hidden="1" customHeight="1"/>
    <row r="21114" ht="15" hidden="1" customHeight="1"/>
    <row r="21115" ht="15" hidden="1" customHeight="1"/>
    <row r="21116" ht="15" hidden="1" customHeight="1"/>
    <row r="21117" ht="15" hidden="1" customHeight="1"/>
    <row r="21118" ht="15" hidden="1" customHeight="1"/>
    <row r="21119" ht="15" hidden="1" customHeight="1"/>
    <row r="21120" ht="15" hidden="1" customHeight="1"/>
    <row r="21121" ht="15" hidden="1" customHeight="1"/>
    <row r="21122" ht="15" hidden="1" customHeight="1"/>
    <row r="21123" ht="15" hidden="1" customHeight="1"/>
    <row r="21124" ht="15" hidden="1" customHeight="1"/>
    <row r="21125" ht="15" hidden="1" customHeight="1"/>
    <row r="21126" ht="15" hidden="1" customHeight="1"/>
    <row r="21127" ht="15" hidden="1" customHeight="1"/>
    <row r="21128" ht="15" hidden="1" customHeight="1"/>
    <row r="21129" ht="15" hidden="1" customHeight="1"/>
    <row r="21130" ht="15" hidden="1" customHeight="1"/>
    <row r="21131" ht="15" hidden="1" customHeight="1"/>
    <row r="21132" ht="15" hidden="1" customHeight="1"/>
    <row r="21133" ht="15" hidden="1" customHeight="1"/>
    <row r="21134" ht="15" hidden="1" customHeight="1"/>
    <row r="21135" ht="15" hidden="1" customHeight="1"/>
    <row r="21136" ht="15" hidden="1" customHeight="1"/>
    <row r="21137" ht="15" hidden="1" customHeight="1"/>
    <row r="21138" ht="15" hidden="1" customHeight="1"/>
    <row r="21139" ht="15" hidden="1" customHeight="1"/>
    <row r="21140" ht="15" hidden="1" customHeight="1"/>
    <row r="21141" ht="15" hidden="1" customHeight="1"/>
    <row r="21142" ht="15" hidden="1" customHeight="1"/>
    <row r="21143" ht="15" hidden="1" customHeight="1"/>
    <row r="21144" ht="15" hidden="1" customHeight="1"/>
    <row r="21145" ht="15" hidden="1" customHeight="1"/>
    <row r="21146" ht="15" hidden="1" customHeight="1"/>
    <row r="21147" ht="15" hidden="1" customHeight="1"/>
    <row r="21148" ht="15" hidden="1" customHeight="1"/>
    <row r="21149" ht="15" hidden="1" customHeight="1"/>
    <row r="21150" ht="15" hidden="1" customHeight="1"/>
    <row r="21151" ht="15" hidden="1" customHeight="1"/>
    <row r="21152" ht="15" hidden="1" customHeight="1"/>
    <row r="21153" ht="15" hidden="1" customHeight="1"/>
    <row r="21154" ht="15" hidden="1" customHeight="1"/>
    <row r="21155" ht="15" hidden="1" customHeight="1"/>
    <row r="21156" ht="15" hidden="1" customHeight="1"/>
    <row r="21157" ht="15" hidden="1" customHeight="1"/>
    <row r="21158" ht="15" hidden="1" customHeight="1"/>
    <row r="21159" ht="15" hidden="1" customHeight="1"/>
    <row r="21160" ht="15" hidden="1" customHeight="1"/>
    <row r="21161" ht="15" hidden="1" customHeight="1"/>
    <row r="21162" ht="15" hidden="1" customHeight="1"/>
    <row r="21163" ht="15" hidden="1" customHeight="1"/>
    <row r="21164" ht="15" hidden="1" customHeight="1"/>
    <row r="21165" ht="15" hidden="1" customHeight="1"/>
    <row r="21166" ht="15" hidden="1" customHeight="1"/>
    <row r="21167" ht="15" hidden="1" customHeight="1"/>
    <row r="21168" ht="15" hidden="1" customHeight="1"/>
    <row r="21169" ht="15" hidden="1" customHeight="1"/>
    <row r="21170" ht="15" hidden="1" customHeight="1"/>
    <row r="21171" ht="15" hidden="1" customHeight="1"/>
    <row r="21172" ht="15" hidden="1" customHeight="1"/>
    <row r="21173" ht="15" hidden="1" customHeight="1"/>
    <row r="21174" ht="15" hidden="1" customHeight="1"/>
    <row r="21175" ht="15" hidden="1" customHeight="1"/>
    <row r="21176" ht="15" hidden="1" customHeight="1"/>
    <row r="21177" ht="15" hidden="1" customHeight="1"/>
    <row r="21178" ht="15" hidden="1" customHeight="1"/>
    <row r="21179" ht="15" hidden="1" customHeight="1"/>
    <row r="21180" ht="15" hidden="1" customHeight="1"/>
    <row r="21181" ht="15" hidden="1" customHeight="1"/>
    <row r="21182" ht="15" hidden="1" customHeight="1"/>
    <row r="21183" ht="15" hidden="1" customHeight="1"/>
    <row r="21184" ht="15" hidden="1" customHeight="1"/>
    <row r="21185" ht="15" hidden="1" customHeight="1"/>
    <row r="21186" ht="15" hidden="1" customHeight="1"/>
    <row r="21187" ht="15" hidden="1" customHeight="1"/>
    <row r="21188" ht="15" hidden="1" customHeight="1"/>
    <row r="21189" ht="15" hidden="1" customHeight="1"/>
    <row r="21190" ht="15" hidden="1" customHeight="1"/>
    <row r="21191" ht="15" hidden="1" customHeight="1"/>
    <row r="21192" ht="15" hidden="1" customHeight="1"/>
    <row r="21193" ht="15" hidden="1" customHeight="1"/>
    <row r="21194" ht="15" hidden="1" customHeight="1"/>
    <row r="21195" ht="15" hidden="1" customHeight="1"/>
    <row r="21196" ht="15" hidden="1" customHeight="1"/>
    <row r="21197" ht="15" hidden="1" customHeight="1"/>
    <row r="21198" ht="15" hidden="1" customHeight="1"/>
    <row r="21199" ht="15" hidden="1" customHeight="1"/>
    <row r="21200" ht="15" hidden="1" customHeight="1"/>
    <row r="21201" ht="15" hidden="1" customHeight="1"/>
    <row r="21202" ht="15" hidden="1" customHeight="1"/>
    <row r="21203" ht="15" hidden="1" customHeight="1"/>
    <row r="21204" ht="15" hidden="1" customHeight="1"/>
    <row r="21205" ht="15" hidden="1" customHeight="1"/>
    <row r="21206" ht="15" hidden="1" customHeight="1"/>
    <row r="21207" ht="15" hidden="1" customHeight="1"/>
    <row r="21208" ht="15" hidden="1" customHeight="1"/>
    <row r="21209" ht="15" hidden="1" customHeight="1"/>
    <row r="21210" ht="15" hidden="1" customHeight="1"/>
    <row r="21211" ht="15" hidden="1" customHeight="1"/>
    <row r="21212" ht="15" hidden="1" customHeight="1"/>
    <row r="21213" ht="15" hidden="1" customHeight="1"/>
    <row r="21214" ht="15" hidden="1" customHeight="1"/>
    <row r="21215" ht="15" hidden="1" customHeight="1"/>
    <row r="21216" ht="15" hidden="1" customHeight="1"/>
    <row r="21217" ht="15" hidden="1" customHeight="1"/>
    <row r="21218" ht="15" hidden="1" customHeight="1"/>
    <row r="21219" ht="15" hidden="1" customHeight="1"/>
    <row r="21220" ht="15" hidden="1" customHeight="1"/>
    <row r="21221" ht="15" hidden="1" customHeight="1"/>
    <row r="21222" ht="15" hidden="1" customHeight="1"/>
    <row r="21223" ht="15" hidden="1" customHeight="1"/>
    <row r="21224" ht="15" hidden="1" customHeight="1"/>
    <row r="21225" ht="15" hidden="1" customHeight="1"/>
    <row r="21226" ht="15" hidden="1" customHeight="1"/>
    <row r="21227" ht="15" hidden="1" customHeight="1"/>
    <row r="21228" ht="15" hidden="1" customHeight="1"/>
    <row r="21229" ht="15" hidden="1" customHeight="1"/>
    <row r="21230" ht="15" hidden="1" customHeight="1"/>
    <row r="21231" ht="15" hidden="1" customHeight="1"/>
    <row r="21232" ht="15" hidden="1" customHeight="1"/>
    <row r="21233" ht="15" hidden="1" customHeight="1"/>
    <row r="21234" ht="15" hidden="1" customHeight="1"/>
    <row r="21235" ht="15" hidden="1" customHeight="1"/>
    <row r="21236" ht="15" hidden="1" customHeight="1"/>
    <row r="21237" ht="15" hidden="1" customHeight="1"/>
    <row r="21238" ht="15" hidden="1" customHeight="1"/>
    <row r="21239" ht="15" hidden="1" customHeight="1"/>
    <row r="21240" ht="15" hidden="1" customHeight="1"/>
    <row r="21241" ht="15" hidden="1" customHeight="1"/>
    <row r="21242" ht="15" hidden="1" customHeight="1"/>
    <row r="21243" ht="15" hidden="1" customHeight="1"/>
    <row r="21244" ht="15" hidden="1" customHeight="1"/>
    <row r="21245" ht="15" hidden="1" customHeight="1"/>
    <row r="21246" ht="15" hidden="1" customHeight="1"/>
    <row r="21247" ht="15" hidden="1" customHeight="1"/>
    <row r="21248" ht="15" hidden="1" customHeight="1"/>
    <row r="21249" ht="15" hidden="1" customHeight="1"/>
    <row r="21250" ht="15" hidden="1" customHeight="1"/>
    <row r="21251" ht="15" hidden="1" customHeight="1"/>
    <row r="21252" ht="15" hidden="1" customHeight="1"/>
    <row r="21253" ht="15" hidden="1" customHeight="1"/>
    <row r="21254" ht="15" hidden="1" customHeight="1"/>
    <row r="21255" ht="15" hidden="1" customHeight="1"/>
    <row r="21256" ht="15" hidden="1" customHeight="1"/>
    <row r="21257" ht="15" hidden="1" customHeight="1"/>
    <row r="21258" ht="15" hidden="1" customHeight="1"/>
    <row r="21259" ht="15" hidden="1" customHeight="1"/>
    <row r="21260" ht="15" hidden="1" customHeight="1"/>
    <row r="21261" ht="15" hidden="1" customHeight="1"/>
    <row r="21262" ht="15" hidden="1" customHeight="1"/>
    <row r="21263" ht="15" hidden="1" customHeight="1"/>
    <row r="21264" ht="15" hidden="1" customHeight="1"/>
    <row r="21265" ht="15" hidden="1" customHeight="1"/>
    <row r="21266" ht="15" hidden="1" customHeight="1"/>
    <row r="21267" ht="15" hidden="1" customHeight="1"/>
    <row r="21268" ht="15" hidden="1" customHeight="1"/>
    <row r="21269" ht="15" hidden="1" customHeight="1"/>
    <row r="21270" ht="15" hidden="1" customHeight="1"/>
    <row r="21271" ht="15" hidden="1" customHeight="1"/>
    <row r="21272" ht="15" hidden="1" customHeight="1"/>
    <row r="21273" ht="15" hidden="1" customHeight="1"/>
    <row r="21274" ht="15" hidden="1" customHeight="1"/>
    <row r="21275" ht="15" hidden="1" customHeight="1"/>
    <row r="21276" ht="15" hidden="1" customHeight="1"/>
    <row r="21277" ht="15" hidden="1" customHeight="1"/>
    <row r="21278" ht="15" hidden="1" customHeight="1"/>
    <row r="21279" ht="15" hidden="1" customHeight="1"/>
    <row r="21280" ht="15" hidden="1" customHeight="1"/>
    <row r="21281" ht="15" hidden="1" customHeight="1"/>
    <row r="21282" ht="15" hidden="1" customHeight="1"/>
    <row r="21283" ht="15" hidden="1" customHeight="1"/>
    <row r="21284" ht="15" hidden="1" customHeight="1"/>
    <row r="21285" ht="15" hidden="1" customHeight="1"/>
    <row r="21286" ht="15" hidden="1" customHeight="1"/>
    <row r="21287" ht="15" hidden="1" customHeight="1"/>
    <row r="21288" ht="15" hidden="1" customHeight="1"/>
    <row r="21289" ht="15" hidden="1" customHeight="1"/>
    <row r="21290" ht="15" hidden="1" customHeight="1"/>
    <row r="21291" ht="15" hidden="1" customHeight="1"/>
    <row r="21292" ht="15" hidden="1" customHeight="1"/>
    <row r="21293" ht="15" hidden="1" customHeight="1"/>
    <row r="21294" ht="15" hidden="1" customHeight="1"/>
    <row r="21295" ht="15" hidden="1" customHeight="1"/>
    <row r="21296" ht="15" hidden="1" customHeight="1"/>
    <row r="21297" ht="15" hidden="1" customHeight="1"/>
    <row r="21298" ht="15" hidden="1" customHeight="1"/>
    <row r="21299" ht="15" hidden="1" customHeight="1"/>
    <row r="21300" ht="15" hidden="1" customHeight="1"/>
    <row r="21301" ht="15" hidden="1" customHeight="1"/>
    <row r="21302" ht="15" hidden="1" customHeight="1"/>
    <row r="21303" ht="15" hidden="1" customHeight="1"/>
    <row r="21304" ht="15" hidden="1" customHeight="1"/>
    <row r="21305" ht="15" hidden="1" customHeight="1"/>
    <row r="21306" ht="15" hidden="1" customHeight="1"/>
    <row r="21307" ht="15" hidden="1" customHeight="1"/>
    <row r="21308" ht="15" hidden="1" customHeight="1"/>
    <row r="21309" ht="15" hidden="1" customHeight="1"/>
    <row r="21310" ht="15" hidden="1" customHeight="1"/>
    <row r="21311" ht="15" hidden="1" customHeight="1"/>
    <row r="21312" ht="15" hidden="1" customHeight="1"/>
    <row r="21313" ht="15" hidden="1" customHeight="1"/>
    <row r="21314" ht="15" hidden="1" customHeight="1"/>
    <row r="21315" ht="15" hidden="1" customHeight="1"/>
    <row r="21316" ht="15" hidden="1" customHeight="1"/>
    <row r="21317" ht="15" hidden="1" customHeight="1"/>
    <row r="21318" ht="15" hidden="1" customHeight="1"/>
    <row r="21319" ht="15" hidden="1" customHeight="1"/>
    <row r="21320" ht="15" hidden="1" customHeight="1"/>
    <row r="21321" ht="15" hidden="1" customHeight="1"/>
    <row r="21322" ht="15" hidden="1" customHeight="1"/>
    <row r="21323" ht="15" hidden="1" customHeight="1"/>
    <row r="21324" ht="15" hidden="1" customHeight="1"/>
    <row r="21325" ht="15" hidden="1" customHeight="1"/>
    <row r="21326" ht="15" hidden="1" customHeight="1"/>
    <row r="21327" ht="15" hidden="1" customHeight="1"/>
    <row r="21328" ht="15" hidden="1" customHeight="1"/>
    <row r="21329" ht="15" hidden="1" customHeight="1"/>
    <row r="21330" ht="15" hidden="1" customHeight="1"/>
    <row r="21331" ht="15" hidden="1" customHeight="1"/>
    <row r="21332" ht="15" hidden="1" customHeight="1"/>
    <row r="21333" ht="15" hidden="1" customHeight="1"/>
    <row r="21334" ht="15" hidden="1" customHeight="1"/>
    <row r="21335" ht="15" hidden="1" customHeight="1"/>
    <row r="21336" ht="15" hidden="1" customHeight="1"/>
    <row r="21337" ht="15" hidden="1" customHeight="1"/>
    <row r="21338" ht="15" hidden="1" customHeight="1"/>
    <row r="21339" ht="15" hidden="1" customHeight="1"/>
    <row r="21340" ht="15" hidden="1" customHeight="1"/>
    <row r="21341" ht="15" hidden="1" customHeight="1"/>
    <row r="21342" ht="15" hidden="1" customHeight="1"/>
    <row r="21343" ht="15" hidden="1" customHeight="1"/>
    <row r="21344" ht="15" hidden="1" customHeight="1"/>
    <row r="21345" ht="15" hidden="1" customHeight="1"/>
    <row r="21346" ht="15" hidden="1" customHeight="1"/>
    <row r="21347" ht="15" hidden="1" customHeight="1"/>
    <row r="21348" ht="15" hidden="1" customHeight="1"/>
    <row r="21349" ht="15" hidden="1" customHeight="1"/>
    <row r="21350" ht="15" hidden="1" customHeight="1"/>
    <row r="21351" ht="15" hidden="1" customHeight="1"/>
    <row r="21352" ht="15" hidden="1" customHeight="1"/>
    <row r="21353" ht="15" hidden="1" customHeight="1"/>
    <row r="21354" ht="15" hidden="1" customHeight="1"/>
    <row r="21355" ht="15" hidden="1" customHeight="1"/>
    <row r="21356" ht="15" hidden="1" customHeight="1"/>
    <row r="21357" ht="15" hidden="1" customHeight="1"/>
    <row r="21358" ht="15" hidden="1" customHeight="1"/>
    <row r="21359" ht="15" hidden="1" customHeight="1"/>
    <row r="21360" ht="15" hidden="1" customHeight="1"/>
    <row r="21361" ht="15" hidden="1" customHeight="1"/>
    <row r="21362" ht="15" hidden="1" customHeight="1"/>
    <row r="21363" ht="15" hidden="1" customHeight="1"/>
    <row r="21364" ht="15" hidden="1" customHeight="1"/>
    <row r="21365" ht="15" hidden="1" customHeight="1"/>
    <row r="21366" ht="15" hidden="1" customHeight="1"/>
    <row r="21367" ht="15" hidden="1" customHeight="1"/>
    <row r="21368" ht="15" hidden="1" customHeight="1"/>
    <row r="21369" ht="15" hidden="1" customHeight="1"/>
    <row r="21370" ht="15" hidden="1" customHeight="1"/>
    <row r="21371" ht="15" hidden="1" customHeight="1"/>
    <row r="21372" ht="15" hidden="1" customHeight="1"/>
    <row r="21373" ht="15" hidden="1" customHeight="1"/>
    <row r="21374" ht="15" hidden="1" customHeight="1"/>
    <row r="21375" ht="15" hidden="1" customHeight="1"/>
    <row r="21376" ht="15" hidden="1" customHeight="1"/>
    <row r="21377" ht="15" hidden="1" customHeight="1"/>
    <row r="21378" ht="15" hidden="1" customHeight="1"/>
    <row r="21379" ht="15" hidden="1" customHeight="1"/>
    <row r="21380" ht="15" hidden="1" customHeight="1"/>
    <row r="21381" ht="15" hidden="1" customHeight="1"/>
    <row r="21382" ht="15" hidden="1" customHeight="1"/>
    <row r="21383" ht="15" hidden="1" customHeight="1"/>
    <row r="21384" ht="15" hidden="1" customHeight="1"/>
    <row r="21385" ht="15" hidden="1" customHeight="1"/>
    <row r="21386" ht="15" hidden="1" customHeight="1"/>
    <row r="21387" ht="15" hidden="1" customHeight="1"/>
    <row r="21388" ht="15" hidden="1" customHeight="1"/>
    <row r="21389" ht="15" hidden="1" customHeight="1"/>
    <row r="21390" ht="15" hidden="1" customHeight="1"/>
    <row r="21391" ht="15" hidden="1" customHeight="1"/>
    <row r="21392" ht="15" hidden="1" customHeight="1"/>
    <row r="21393" ht="15" hidden="1" customHeight="1"/>
    <row r="21394" ht="15" hidden="1" customHeight="1"/>
    <row r="21395" ht="15" hidden="1" customHeight="1"/>
    <row r="21396" ht="15" hidden="1" customHeight="1"/>
    <row r="21397" ht="15" hidden="1" customHeight="1"/>
    <row r="21398" ht="15" hidden="1" customHeight="1"/>
    <row r="21399" ht="15" hidden="1" customHeight="1"/>
    <row r="21400" ht="15" hidden="1" customHeight="1"/>
    <row r="21401" ht="15" hidden="1" customHeight="1"/>
    <row r="21402" ht="15" hidden="1" customHeight="1"/>
    <row r="21403" ht="15" hidden="1" customHeight="1"/>
    <row r="21404" ht="15" hidden="1" customHeight="1"/>
    <row r="21405" ht="15" hidden="1" customHeight="1"/>
    <row r="21406" ht="15" hidden="1" customHeight="1"/>
    <row r="21407" ht="15" hidden="1" customHeight="1"/>
    <row r="21408" ht="15" hidden="1" customHeight="1"/>
    <row r="21409" ht="15" hidden="1" customHeight="1"/>
    <row r="21410" ht="15" hidden="1" customHeight="1"/>
    <row r="21411" ht="15" hidden="1" customHeight="1"/>
    <row r="21412" ht="15" hidden="1" customHeight="1"/>
    <row r="21413" ht="15" hidden="1" customHeight="1"/>
    <row r="21414" ht="15" hidden="1" customHeight="1"/>
    <row r="21415" ht="15" hidden="1" customHeight="1"/>
    <row r="21416" ht="15" hidden="1" customHeight="1"/>
    <row r="21417" ht="15" hidden="1" customHeight="1"/>
    <row r="21418" ht="15" hidden="1" customHeight="1"/>
    <row r="21419" ht="15" hidden="1" customHeight="1"/>
    <row r="21420" ht="15" hidden="1" customHeight="1"/>
    <row r="21421" ht="15" hidden="1" customHeight="1"/>
    <row r="21422" ht="15" hidden="1" customHeight="1"/>
    <row r="21423" ht="15" hidden="1" customHeight="1"/>
    <row r="21424" ht="15" hidden="1" customHeight="1"/>
    <row r="21425" ht="15" hidden="1" customHeight="1"/>
    <row r="21426" ht="15" hidden="1" customHeight="1"/>
    <row r="21427" ht="15" hidden="1" customHeight="1"/>
    <row r="21428" ht="15" hidden="1" customHeight="1"/>
    <row r="21429" ht="15" hidden="1" customHeight="1"/>
    <row r="21430" ht="15" hidden="1" customHeight="1"/>
    <row r="21431" ht="15" hidden="1" customHeight="1"/>
    <row r="21432" ht="15" hidden="1" customHeight="1"/>
    <row r="21433" ht="15" hidden="1" customHeight="1"/>
    <row r="21434" ht="15" hidden="1" customHeight="1"/>
    <row r="21435" ht="15" hidden="1" customHeight="1"/>
    <row r="21436" ht="15" hidden="1" customHeight="1"/>
    <row r="21437" ht="15" hidden="1" customHeight="1"/>
    <row r="21438" ht="15" hidden="1" customHeight="1"/>
    <row r="21439" ht="15" hidden="1" customHeight="1"/>
    <row r="21440" ht="15" hidden="1" customHeight="1"/>
    <row r="21441" ht="15" hidden="1" customHeight="1"/>
    <row r="21442" ht="15" hidden="1" customHeight="1"/>
    <row r="21443" ht="15" hidden="1" customHeight="1"/>
    <row r="21444" ht="15" hidden="1" customHeight="1"/>
    <row r="21445" ht="15" hidden="1" customHeight="1"/>
    <row r="21446" ht="15" hidden="1" customHeight="1"/>
    <row r="21447" ht="15" hidden="1" customHeight="1"/>
    <row r="21448" ht="15" hidden="1" customHeight="1"/>
    <row r="21449" ht="15" hidden="1" customHeight="1"/>
    <row r="21450" ht="15" hidden="1" customHeight="1"/>
    <row r="21451" ht="15" hidden="1" customHeight="1"/>
    <row r="21452" ht="15" hidden="1" customHeight="1"/>
    <row r="21453" ht="15" hidden="1" customHeight="1"/>
    <row r="21454" ht="15" hidden="1" customHeight="1"/>
    <row r="21455" ht="15" hidden="1" customHeight="1"/>
    <row r="21456" ht="15" hidden="1" customHeight="1"/>
    <row r="21457" ht="15" hidden="1" customHeight="1"/>
    <row r="21458" ht="15" hidden="1" customHeight="1"/>
    <row r="21459" ht="15" hidden="1" customHeight="1"/>
    <row r="21460" ht="15" hidden="1" customHeight="1"/>
    <row r="21461" ht="15" hidden="1" customHeight="1"/>
    <row r="21462" ht="15" hidden="1" customHeight="1"/>
    <row r="21463" ht="15" hidden="1" customHeight="1"/>
    <row r="21464" ht="15" hidden="1" customHeight="1"/>
    <row r="21465" ht="15" hidden="1" customHeight="1"/>
    <row r="21466" ht="15" hidden="1" customHeight="1"/>
    <row r="21467" ht="15" hidden="1" customHeight="1"/>
    <row r="21468" ht="15" hidden="1" customHeight="1"/>
    <row r="21469" ht="15" hidden="1" customHeight="1"/>
    <row r="21470" ht="15" hidden="1" customHeight="1"/>
    <row r="21471" ht="15" hidden="1" customHeight="1"/>
    <row r="21472" ht="15" hidden="1" customHeight="1"/>
    <row r="21473" ht="15" hidden="1" customHeight="1"/>
    <row r="21474" ht="15" hidden="1" customHeight="1"/>
    <row r="21475" ht="15" hidden="1" customHeight="1"/>
    <row r="21476" ht="15" hidden="1" customHeight="1"/>
    <row r="21477" ht="15" hidden="1" customHeight="1"/>
    <row r="21478" ht="15" hidden="1" customHeight="1"/>
    <row r="21479" ht="15" hidden="1" customHeight="1"/>
    <row r="21480" ht="15" hidden="1" customHeight="1"/>
    <row r="21481" ht="15" hidden="1" customHeight="1"/>
    <row r="21482" ht="15" hidden="1" customHeight="1"/>
    <row r="21483" ht="15" hidden="1" customHeight="1"/>
    <row r="21484" ht="15" hidden="1" customHeight="1"/>
    <row r="21485" ht="15" hidden="1" customHeight="1"/>
    <row r="21486" ht="15" hidden="1" customHeight="1"/>
    <row r="21487" ht="15" hidden="1" customHeight="1"/>
    <row r="21488" ht="15" hidden="1" customHeight="1"/>
    <row r="21489" ht="15" hidden="1" customHeight="1"/>
    <row r="21490" ht="15" hidden="1" customHeight="1"/>
    <row r="21491" ht="15" hidden="1" customHeight="1"/>
    <row r="21492" ht="15" hidden="1" customHeight="1"/>
    <row r="21493" ht="15" hidden="1" customHeight="1"/>
    <row r="21494" ht="15" hidden="1" customHeight="1"/>
    <row r="21495" ht="15" hidden="1" customHeight="1"/>
    <row r="21496" ht="15" hidden="1" customHeight="1"/>
    <row r="21497" ht="15" hidden="1" customHeight="1"/>
    <row r="21498" ht="15" hidden="1" customHeight="1"/>
    <row r="21499" ht="15" hidden="1" customHeight="1"/>
    <row r="21500" ht="15" hidden="1" customHeight="1"/>
    <row r="21501" ht="15" hidden="1" customHeight="1"/>
    <row r="21502" ht="15" hidden="1" customHeight="1"/>
    <row r="21503" ht="15" hidden="1" customHeight="1"/>
    <row r="21504" ht="15" hidden="1" customHeight="1"/>
    <row r="21505" ht="15" hidden="1" customHeight="1"/>
    <row r="21506" ht="15" hidden="1" customHeight="1"/>
    <row r="21507" ht="15" hidden="1" customHeight="1"/>
    <row r="21508" ht="15" hidden="1" customHeight="1"/>
    <row r="21509" ht="15" hidden="1" customHeight="1"/>
    <row r="21510" ht="15" hidden="1" customHeight="1"/>
    <row r="21511" ht="15" hidden="1" customHeight="1"/>
    <row r="21512" ht="15" hidden="1" customHeight="1"/>
    <row r="21513" ht="15" hidden="1" customHeight="1"/>
    <row r="21514" ht="15" hidden="1" customHeight="1"/>
    <row r="21515" ht="15" hidden="1" customHeight="1"/>
    <row r="21516" ht="15" hidden="1" customHeight="1"/>
    <row r="21517" ht="15" hidden="1" customHeight="1"/>
    <row r="21518" ht="15" hidden="1" customHeight="1"/>
    <row r="21519" ht="15" hidden="1" customHeight="1"/>
    <row r="21520" ht="15" hidden="1" customHeight="1"/>
    <row r="21521" ht="15" hidden="1" customHeight="1"/>
    <row r="21522" ht="15" hidden="1" customHeight="1"/>
    <row r="21523" ht="15" hidden="1" customHeight="1"/>
    <row r="21524" ht="15" hidden="1" customHeight="1"/>
    <row r="21525" ht="15" hidden="1" customHeight="1"/>
    <row r="21526" ht="15" hidden="1" customHeight="1"/>
    <row r="21527" ht="15" hidden="1" customHeight="1"/>
    <row r="21528" ht="15" hidden="1" customHeight="1"/>
    <row r="21529" ht="15" hidden="1" customHeight="1"/>
    <row r="21530" ht="15" hidden="1" customHeight="1"/>
    <row r="21531" ht="15" hidden="1" customHeight="1"/>
    <row r="21532" ht="15" hidden="1" customHeight="1"/>
    <row r="21533" ht="15" hidden="1" customHeight="1"/>
    <row r="21534" ht="15" hidden="1" customHeight="1"/>
    <row r="21535" ht="15" hidden="1" customHeight="1"/>
    <row r="21536" ht="15" hidden="1" customHeight="1"/>
    <row r="21537" ht="15" hidden="1" customHeight="1"/>
    <row r="21538" ht="15" hidden="1" customHeight="1"/>
    <row r="21539" ht="15" hidden="1" customHeight="1"/>
    <row r="21540" ht="15" hidden="1" customHeight="1"/>
    <row r="21541" ht="15" hidden="1" customHeight="1"/>
    <row r="21542" ht="15" hidden="1" customHeight="1"/>
    <row r="21543" ht="15" hidden="1" customHeight="1"/>
    <row r="21544" ht="15" hidden="1" customHeight="1"/>
    <row r="21545" ht="15" hidden="1" customHeight="1"/>
    <row r="21546" ht="15" hidden="1" customHeight="1"/>
    <row r="21547" ht="15" hidden="1" customHeight="1"/>
    <row r="21548" ht="15" hidden="1" customHeight="1"/>
    <row r="21549" ht="15" hidden="1" customHeight="1"/>
    <row r="21550" ht="15" hidden="1" customHeight="1"/>
    <row r="21551" ht="15" hidden="1" customHeight="1"/>
    <row r="21552" ht="15" hidden="1" customHeight="1"/>
    <row r="21553" ht="15" hidden="1" customHeight="1"/>
    <row r="21554" ht="15" hidden="1" customHeight="1"/>
    <row r="21555" ht="15" hidden="1" customHeight="1"/>
    <row r="21556" ht="15" hidden="1" customHeight="1"/>
    <row r="21557" ht="15" hidden="1" customHeight="1"/>
    <row r="21558" ht="15" hidden="1" customHeight="1"/>
    <row r="21559" ht="15" hidden="1" customHeight="1"/>
    <row r="21560" ht="15" hidden="1" customHeight="1"/>
    <row r="21561" ht="15" hidden="1" customHeight="1"/>
    <row r="21562" ht="15" hidden="1" customHeight="1"/>
    <row r="21563" ht="15" hidden="1" customHeight="1"/>
    <row r="21564" ht="15" hidden="1" customHeight="1"/>
    <row r="21565" ht="15" hidden="1" customHeight="1"/>
    <row r="21566" ht="15" hidden="1" customHeight="1"/>
    <row r="21567" ht="15" hidden="1" customHeight="1"/>
    <row r="21568" ht="15" hidden="1" customHeight="1"/>
    <row r="21569" ht="15" hidden="1" customHeight="1"/>
    <row r="21570" ht="15" hidden="1" customHeight="1"/>
    <row r="21571" ht="15" hidden="1" customHeight="1"/>
    <row r="21572" ht="15" hidden="1" customHeight="1"/>
    <row r="21573" ht="15" hidden="1" customHeight="1"/>
    <row r="21574" ht="15" hidden="1" customHeight="1"/>
    <row r="21575" ht="15" hidden="1" customHeight="1"/>
    <row r="21576" ht="15" hidden="1" customHeight="1"/>
    <row r="21577" ht="15" hidden="1" customHeight="1"/>
    <row r="21578" ht="15" hidden="1" customHeight="1"/>
    <row r="21579" ht="15" hidden="1" customHeight="1"/>
    <row r="21580" ht="15" hidden="1" customHeight="1"/>
    <row r="21581" ht="15" hidden="1" customHeight="1"/>
    <row r="21582" ht="15" hidden="1" customHeight="1"/>
    <row r="21583" ht="15" hidden="1" customHeight="1"/>
    <row r="21584" ht="15" hidden="1" customHeight="1"/>
    <row r="21585" ht="15" hidden="1" customHeight="1"/>
    <row r="21586" ht="15" hidden="1" customHeight="1"/>
    <row r="21587" ht="15" hidden="1" customHeight="1"/>
    <row r="21588" ht="15" hidden="1" customHeight="1"/>
    <row r="21589" ht="15" hidden="1" customHeight="1"/>
    <row r="21590" ht="15" hidden="1" customHeight="1"/>
    <row r="21591" ht="15" hidden="1" customHeight="1"/>
    <row r="21592" ht="15" hidden="1" customHeight="1"/>
    <row r="21593" ht="15" hidden="1" customHeight="1"/>
    <row r="21594" ht="15" hidden="1" customHeight="1"/>
    <row r="21595" ht="15" hidden="1" customHeight="1"/>
    <row r="21596" ht="15" hidden="1" customHeight="1"/>
    <row r="21597" ht="15" hidden="1" customHeight="1"/>
    <row r="21598" ht="15" hidden="1" customHeight="1"/>
    <row r="21599" ht="15" hidden="1" customHeight="1"/>
    <row r="21600" ht="15" hidden="1" customHeight="1"/>
    <row r="21601" ht="15" hidden="1" customHeight="1"/>
    <row r="21602" ht="15" hidden="1" customHeight="1"/>
    <row r="21603" ht="15" hidden="1" customHeight="1"/>
    <row r="21604" ht="15" hidden="1" customHeight="1"/>
    <row r="21605" ht="15" hidden="1" customHeight="1"/>
    <row r="21606" ht="15" hidden="1" customHeight="1"/>
    <row r="21607" ht="15" hidden="1" customHeight="1"/>
    <row r="21608" ht="15" hidden="1" customHeight="1"/>
    <row r="21609" ht="15" hidden="1" customHeight="1"/>
    <row r="21610" ht="15" hidden="1" customHeight="1"/>
    <row r="21611" ht="15" hidden="1" customHeight="1"/>
    <row r="21612" ht="15" hidden="1" customHeight="1"/>
    <row r="21613" ht="15" hidden="1" customHeight="1"/>
    <row r="21614" ht="15" hidden="1" customHeight="1"/>
    <row r="21615" ht="15" hidden="1" customHeight="1"/>
    <row r="21616" ht="15" hidden="1" customHeight="1"/>
    <row r="21617" ht="15" hidden="1" customHeight="1"/>
    <row r="21618" ht="15" hidden="1" customHeight="1"/>
    <row r="21619" ht="15" hidden="1" customHeight="1"/>
    <row r="21620" ht="15" hidden="1" customHeight="1"/>
    <row r="21621" ht="15" hidden="1" customHeight="1"/>
    <row r="21622" ht="15" hidden="1" customHeight="1"/>
    <row r="21623" ht="15" hidden="1" customHeight="1"/>
    <row r="21624" ht="15" hidden="1" customHeight="1"/>
    <row r="21625" ht="15" hidden="1" customHeight="1"/>
    <row r="21626" ht="15" hidden="1" customHeight="1"/>
    <row r="21627" ht="15" hidden="1" customHeight="1"/>
    <row r="21628" ht="15" hidden="1" customHeight="1"/>
    <row r="21629" ht="15" hidden="1" customHeight="1"/>
    <row r="21630" ht="15" hidden="1" customHeight="1"/>
    <row r="21631" ht="15" hidden="1" customHeight="1"/>
    <row r="21632" ht="15" hidden="1" customHeight="1"/>
    <row r="21633" ht="15" hidden="1" customHeight="1"/>
    <row r="21634" ht="15" hidden="1" customHeight="1"/>
    <row r="21635" ht="15" hidden="1" customHeight="1"/>
    <row r="21636" ht="15" hidden="1" customHeight="1"/>
    <row r="21637" ht="15" hidden="1" customHeight="1"/>
    <row r="21638" ht="15" hidden="1" customHeight="1"/>
    <row r="21639" ht="15" hidden="1" customHeight="1"/>
    <row r="21640" ht="15" hidden="1" customHeight="1"/>
    <row r="21641" ht="15" hidden="1" customHeight="1"/>
    <row r="21642" ht="15" hidden="1" customHeight="1"/>
    <row r="21643" ht="15" hidden="1" customHeight="1"/>
    <row r="21644" ht="15" hidden="1" customHeight="1"/>
    <row r="21645" ht="15" hidden="1" customHeight="1"/>
    <row r="21646" ht="15" hidden="1" customHeight="1"/>
    <row r="21647" ht="15" hidden="1" customHeight="1"/>
    <row r="21648" ht="15" hidden="1" customHeight="1"/>
    <row r="21649" ht="15" hidden="1" customHeight="1"/>
    <row r="21650" ht="15" hidden="1" customHeight="1"/>
    <row r="21651" ht="15" hidden="1" customHeight="1"/>
    <row r="21652" ht="15" hidden="1" customHeight="1"/>
    <row r="21653" ht="15" hidden="1" customHeight="1"/>
    <row r="21654" ht="15" hidden="1" customHeight="1"/>
    <row r="21655" ht="15" hidden="1" customHeight="1"/>
    <row r="21656" ht="15" hidden="1" customHeight="1"/>
    <row r="21657" ht="15" hidden="1" customHeight="1"/>
    <row r="21658" ht="15" hidden="1" customHeight="1"/>
    <row r="21659" ht="15" hidden="1" customHeight="1"/>
    <row r="21660" ht="15" hidden="1" customHeight="1"/>
    <row r="21661" ht="15" hidden="1" customHeight="1"/>
    <row r="21662" ht="15" hidden="1" customHeight="1"/>
    <row r="21663" ht="15" hidden="1" customHeight="1"/>
    <row r="21664" ht="15" hidden="1" customHeight="1"/>
    <row r="21665" ht="15" hidden="1" customHeight="1"/>
    <row r="21666" ht="15" hidden="1" customHeight="1"/>
    <row r="21667" ht="15" hidden="1" customHeight="1"/>
    <row r="21668" ht="15" hidden="1" customHeight="1"/>
    <row r="21669" ht="15" hidden="1" customHeight="1"/>
    <row r="21670" ht="15" hidden="1" customHeight="1"/>
    <row r="21671" ht="15" hidden="1" customHeight="1"/>
    <row r="21672" ht="15" hidden="1" customHeight="1"/>
    <row r="21673" ht="15" hidden="1" customHeight="1"/>
    <row r="21674" ht="15" hidden="1" customHeight="1"/>
    <row r="21675" ht="15" hidden="1" customHeight="1"/>
    <row r="21676" ht="15" hidden="1" customHeight="1"/>
    <row r="21677" ht="15" hidden="1" customHeight="1"/>
    <row r="21678" ht="15" hidden="1" customHeight="1"/>
    <row r="21679" ht="15" hidden="1" customHeight="1"/>
    <row r="21680" ht="15" hidden="1" customHeight="1"/>
    <row r="21681" ht="15" hidden="1" customHeight="1"/>
    <row r="21682" ht="15" hidden="1" customHeight="1"/>
    <row r="21683" ht="15" hidden="1" customHeight="1"/>
    <row r="21684" ht="15" hidden="1" customHeight="1"/>
    <row r="21685" ht="15" hidden="1" customHeight="1"/>
    <row r="21686" ht="15" hidden="1" customHeight="1"/>
    <row r="21687" ht="15" hidden="1" customHeight="1"/>
    <row r="21688" ht="15" hidden="1" customHeight="1"/>
    <row r="21689" ht="15" hidden="1" customHeight="1"/>
    <row r="21690" ht="15" hidden="1" customHeight="1"/>
    <row r="21691" ht="15" hidden="1" customHeight="1"/>
    <row r="21692" ht="15" hidden="1" customHeight="1"/>
    <row r="21693" ht="15" hidden="1" customHeight="1"/>
    <row r="21694" ht="15" hidden="1" customHeight="1"/>
    <row r="21695" ht="15" hidden="1" customHeight="1"/>
    <row r="21696" ht="15" hidden="1" customHeight="1"/>
    <row r="21697" ht="15" hidden="1" customHeight="1"/>
    <row r="21698" ht="15" hidden="1" customHeight="1"/>
    <row r="21699" ht="15" hidden="1" customHeight="1"/>
    <row r="21700" ht="15" hidden="1" customHeight="1"/>
    <row r="21701" ht="15" hidden="1" customHeight="1"/>
    <row r="21702" ht="15" hidden="1" customHeight="1"/>
    <row r="21703" ht="15" hidden="1" customHeight="1"/>
    <row r="21704" ht="15" hidden="1" customHeight="1"/>
    <row r="21705" ht="15" hidden="1" customHeight="1"/>
    <row r="21706" ht="15" hidden="1" customHeight="1"/>
    <row r="21707" ht="15" hidden="1" customHeight="1"/>
    <row r="21708" ht="15" hidden="1" customHeight="1"/>
    <row r="21709" ht="15" hidden="1" customHeight="1"/>
    <row r="21710" ht="15" hidden="1" customHeight="1"/>
    <row r="21711" ht="15" hidden="1" customHeight="1"/>
    <row r="21712" ht="15" hidden="1" customHeight="1"/>
    <row r="21713" ht="15" hidden="1" customHeight="1"/>
    <row r="21714" ht="15" hidden="1" customHeight="1"/>
    <row r="21715" ht="15" hidden="1" customHeight="1"/>
    <row r="21716" ht="15" hidden="1" customHeight="1"/>
    <row r="21717" ht="15" hidden="1" customHeight="1"/>
    <row r="21718" ht="15" hidden="1" customHeight="1"/>
    <row r="21719" ht="15" hidden="1" customHeight="1"/>
    <row r="21720" ht="15" hidden="1" customHeight="1"/>
    <row r="21721" ht="15" hidden="1" customHeight="1"/>
    <row r="21722" ht="15" hidden="1" customHeight="1"/>
    <row r="21723" ht="15" hidden="1" customHeight="1"/>
    <row r="21724" ht="15" hidden="1" customHeight="1"/>
    <row r="21725" ht="15" hidden="1" customHeight="1"/>
    <row r="21726" ht="15" hidden="1" customHeight="1"/>
    <row r="21727" ht="15" hidden="1" customHeight="1"/>
    <row r="21728" ht="15" hidden="1" customHeight="1"/>
    <row r="21729" ht="15" hidden="1" customHeight="1"/>
    <row r="21730" ht="15" hidden="1" customHeight="1"/>
    <row r="21731" ht="15" hidden="1" customHeight="1"/>
    <row r="21732" ht="15" hidden="1" customHeight="1"/>
    <row r="21733" ht="15" hidden="1" customHeight="1"/>
    <row r="21734" ht="15" hidden="1" customHeight="1"/>
    <row r="21735" ht="15" hidden="1" customHeight="1"/>
    <row r="21736" ht="15" hidden="1" customHeight="1"/>
    <row r="21737" ht="15" hidden="1" customHeight="1"/>
    <row r="21738" ht="15" hidden="1" customHeight="1"/>
    <row r="21739" ht="15" hidden="1" customHeight="1"/>
    <row r="21740" ht="15" hidden="1" customHeight="1"/>
    <row r="21741" ht="15" hidden="1" customHeight="1"/>
    <row r="21742" ht="15" hidden="1" customHeight="1"/>
    <row r="21743" ht="15" hidden="1" customHeight="1"/>
    <row r="21744" ht="15" hidden="1" customHeight="1"/>
    <row r="21745" ht="15" hidden="1" customHeight="1"/>
    <row r="21746" ht="15" hidden="1" customHeight="1"/>
    <row r="21747" ht="15" hidden="1" customHeight="1"/>
    <row r="21748" ht="15" hidden="1" customHeight="1"/>
    <row r="21749" ht="15" hidden="1" customHeight="1"/>
    <row r="21750" ht="15" hidden="1" customHeight="1"/>
    <row r="21751" ht="15" hidden="1" customHeight="1"/>
    <row r="21752" ht="15" hidden="1" customHeight="1"/>
    <row r="21753" ht="15" hidden="1" customHeight="1"/>
    <row r="21754" ht="15" hidden="1" customHeight="1"/>
    <row r="21755" ht="15" hidden="1" customHeight="1"/>
    <row r="21756" ht="15" hidden="1" customHeight="1"/>
    <row r="21757" ht="15" hidden="1" customHeight="1"/>
    <row r="21758" ht="15" hidden="1" customHeight="1"/>
    <row r="21759" ht="15" hidden="1" customHeight="1"/>
    <row r="21760" ht="15" hidden="1" customHeight="1"/>
    <row r="21761" ht="15" hidden="1" customHeight="1"/>
    <row r="21762" ht="15" hidden="1" customHeight="1"/>
    <row r="21763" ht="15" hidden="1" customHeight="1"/>
    <row r="21764" ht="15" hidden="1" customHeight="1"/>
    <row r="21765" ht="15" hidden="1" customHeight="1"/>
    <row r="21766" ht="15" hidden="1" customHeight="1"/>
    <row r="21767" ht="15" hidden="1" customHeight="1"/>
    <row r="21768" ht="15" hidden="1" customHeight="1"/>
    <row r="21769" ht="15" hidden="1" customHeight="1"/>
    <row r="21770" ht="15" hidden="1" customHeight="1"/>
    <row r="21771" ht="15" hidden="1" customHeight="1"/>
    <row r="21772" ht="15" hidden="1" customHeight="1"/>
    <row r="21773" ht="15" hidden="1" customHeight="1"/>
    <row r="21774" ht="15" hidden="1" customHeight="1"/>
    <row r="21775" ht="15" hidden="1" customHeight="1"/>
    <row r="21776" ht="15" hidden="1" customHeight="1"/>
    <row r="21777" ht="15" hidden="1" customHeight="1"/>
    <row r="21778" ht="15" hidden="1" customHeight="1"/>
    <row r="21779" ht="15" hidden="1" customHeight="1"/>
    <row r="21780" ht="15" hidden="1" customHeight="1"/>
    <row r="21781" ht="15" hidden="1" customHeight="1"/>
    <row r="21782" ht="15" hidden="1" customHeight="1"/>
    <row r="21783" ht="15" hidden="1" customHeight="1"/>
    <row r="21784" ht="15" hidden="1" customHeight="1"/>
    <row r="21785" ht="15" hidden="1" customHeight="1"/>
    <row r="21786" ht="15" hidden="1" customHeight="1"/>
    <row r="21787" ht="15" hidden="1" customHeight="1"/>
    <row r="21788" ht="15" hidden="1" customHeight="1"/>
    <row r="21789" ht="15" hidden="1" customHeight="1"/>
    <row r="21790" ht="15" hidden="1" customHeight="1"/>
    <row r="21791" ht="15" hidden="1" customHeight="1"/>
    <row r="21792" ht="15" hidden="1" customHeight="1"/>
    <row r="21793" ht="15" hidden="1" customHeight="1"/>
    <row r="21794" ht="15" hidden="1" customHeight="1"/>
    <row r="21795" ht="15" hidden="1" customHeight="1"/>
    <row r="21796" ht="15" hidden="1" customHeight="1"/>
    <row r="21797" ht="15" hidden="1" customHeight="1"/>
    <row r="21798" ht="15" hidden="1" customHeight="1"/>
    <row r="21799" ht="15" hidden="1" customHeight="1"/>
    <row r="21800" ht="15" hidden="1" customHeight="1"/>
    <row r="21801" ht="15" hidden="1" customHeight="1"/>
    <row r="21802" ht="15" hidden="1" customHeight="1"/>
    <row r="21803" ht="15" hidden="1" customHeight="1"/>
    <row r="21804" ht="15" hidden="1" customHeight="1"/>
    <row r="21805" ht="15" hidden="1" customHeight="1"/>
    <row r="21806" ht="15" hidden="1" customHeight="1"/>
    <row r="21807" ht="15" hidden="1" customHeight="1"/>
    <row r="21808" ht="15" hidden="1" customHeight="1"/>
    <row r="21809" ht="15" hidden="1" customHeight="1"/>
    <row r="21810" ht="15" hidden="1" customHeight="1"/>
    <row r="21811" ht="15" hidden="1" customHeight="1"/>
    <row r="21812" ht="15" hidden="1" customHeight="1"/>
    <row r="21813" ht="15" hidden="1" customHeight="1"/>
    <row r="21814" ht="15" hidden="1" customHeight="1"/>
    <row r="21815" ht="15" hidden="1" customHeight="1"/>
    <row r="21816" ht="15" hidden="1" customHeight="1"/>
    <row r="21817" ht="15" hidden="1" customHeight="1"/>
    <row r="21818" ht="15" hidden="1" customHeight="1"/>
    <row r="21819" ht="15" hidden="1" customHeight="1"/>
    <row r="21820" ht="15" hidden="1" customHeight="1"/>
    <row r="21821" ht="15" hidden="1" customHeight="1"/>
    <row r="21822" ht="15" hidden="1" customHeight="1"/>
    <row r="21823" ht="15" hidden="1" customHeight="1"/>
    <row r="21824" ht="15" hidden="1" customHeight="1"/>
    <row r="21825" ht="15" hidden="1" customHeight="1"/>
    <row r="21826" ht="15" hidden="1" customHeight="1"/>
    <row r="21827" ht="15" hidden="1" customHeight="1"/>
    <row r="21828" ht="15" hidden="1" customHeight="1"/>
    <row r="21829" ht="15" hidden="1" customHeight="1"/>
    <row r="21830" ht="15" hidden="1" customHeight="1"/>
    <row r="21831" ht="15" hidden="1" customHeight="1"/>
    <row r="21832" ht="15" hidden="1" customHeight="1"/>
    <row r="21833" ht="15" hidden="1" customHeight="1"/>
    <row r="21834" ht="15" hidden="1" customHeight="1"/>
    <row r="21835" ht="15" hidden="1" customHeight="1"/>
    <row r="21836" ht="15" hidden="1" customHeight="1"/>
    <row r="21837" ht="15" hidden="1" customHeight="1"/>
    <row r="21838" ht="15" hidden="1" customHeight="1"/>
    <row r="21839" ht="15" hidden="1" customHeight="1"/>
    <row r="21840" ht="15" hidden="1" customHeight="1"/>
    <row r="21841" ht="15" hidden="1" customHeight="1"/>
    <row r="21842" ht="15" hidden="1" customHeight="1"/>
    <row r="21843" ht="15" hidden="1" customHeight="1"/>
    <row r="21844" ht="15" hidden="1" customHeight="1"/>
    <row r="21845" ht="15" hidden="1" customHeight="1"/>
    <row r="21846" ht="15" hidden="1" customHeight="1"/>
    <row r="21847" ht="15" hidden="1" customHeight="1"/>
    <row r="21848" ht="15" hidden="1" customHeight="1"/>
    <row r="21849" ht="15" hidden="1" customHeight="1"/>
    <row r="21850" ht="15" hidden="1" customHeight="1"/>
    <row r="21851" ht="15" hidden="1" customHeight="1"/>
    <row r="21852" ht="15" hidden="1" customHeight="1"/>
    <row r="21853" ht="15" hidden="1" customHeight="1"/>
    <row r="21854" ht="15" hidden="1" customHeight="1"/>
    <row r="21855" ht="15" hidden="1" customHeight="1"/>
    <row r="21856" ht="15" hidden="1" customHeight="1"/>
    <row r="21857" ht="15" hidden="1" customHeight="1"/>
    <row r="21858" ht="15" hidden="1" customHeight="1"/>
    <row r="21859" ht="15" hidden="1" customHeight="1"/>
    <row r="21860" ht="15" hidden="1" customHeight="1"/>
    <row r="21861" ht="15" hidden="1" customHeight="1"/>
    <row r="21862" ht="15" hidden="1" customHeight="1"/>
    <row r="21863" ht="15" hidden="1" customHeight="1"/>
    <row r="21864" ht="15" hidden="1" customHeight="1"/>
    <row r="21865" ht="15" hidden="1" customHeight="1"/>
    <row r="21866" ht="15" hidden="1" customHeight="1"/>
    <row r="21867" ht="15" hidden="1" customHeight="1"/>
    <row r="21868" ht="15" hidden="1" customHeight="1"/>
    <row r="21869" ht="15" hidden="1" customHeight="1"/>
    <row r="21870" ht="15" hidden="1" customHeight="1"/>
    <row r="21871" ht="15" hidden="1" customHeight="1"/>
    <row r="21872" ht="15" hidden="1" customHeight="1"/>
    <row r="21873" ht="15" hidden="1" customHeight="1"/>
    <row r="21874" ht="15" hidden="1" customHeight="1"/>
    <row r="21875" ht="15" hidden="1" customHeight="1"/>
    <row r="21876" ht="15" hidden="1" customHeight="1"/>
    <row r="21877" ht="15" hidden="1" customHeight="1"/>
    <row r="21878" ht="15" hidden="1" customHeight="1"/>
    <row r="21879" ht="15" hidden="1" customHeight="1"/>
    <row r="21880" ht="15" hidden="1" customHeight="1"/>
    <row r="21881" ht="15" hidden="1" customHeight="1"/>
    <row r="21882" ht="15" hidden="1" customHeight="1"/>
    <row r="21883" ht="15" hidden="1" customHeight="1"/>
    <row r="21884" ht="15" hidden="1" customHeight="1"/>
    <row r="21885" ht="15" hidden="1" customHeight="1"/>
    <row r="21886" ht="15" hidden="1" customHeight="1"/>
    <row r="21887" ht="15" hidden="1" customHeight="1"/>
    <row r="21888" ht="15" hidden="1" customHeight="1"/>
    <row r="21889" ht="15" hidden="1" customHeight="1"/>
    <row r="21890" ht="15" hidden="1" customHeight="1"/>
    <row r="21891" ht="15" hidden="1" customHeight="1"/>
    <row r="21892" ht="15" hidden="1" customHeight="1"/>
    <row r="21893" ht="15" hidden="1" customHeight="1"/>
    <row r="21894" ht="15" hidden="1" customHeight="1"/>
    <row r="21895" ht="15" hidden="1" customHeight="1"/>
    <row r="21896" ht="15" hidden="1" customHeight="1"/>
    <row r="21897" ht="15" hidden="1" customHeight="1"/>
    <row r="21898" ht="15" hidden="1" customHeight="1"/>
    <row r="21899" ht="15" hidden="1" customHeight="1"/>
    <row r="21900" ht="15" hidden="1" customHeight="1"/>
    <row r="21901" ht="15" hidden="1" customHeight="1"/>
    <row r="21902" ht="15" hidden="1" customHeight="1"/>
    <row r="21903" ht="15" hidden="1" customHeight="1"/>
    <row r="21904" ht="15" hidden="1" customHeight="1"/>
    <row r="21905" ht="15" hidden="1" customHeight="1"/>
    <row r="21906" ht="15" hidden="1" customHeight="1"/>
    <row r="21907" ht="15" hidden="1" customHeight="1"/>
    <row r="21908" ht="15" hidden="1" customHeight="1"/>
    <row r="21909" ht="15" hidden="1" customHeight="1"/>
    <row r="21910" ht="15" hidden="1" customHeight="1"/>
    <row r="21911" ht="15" hidden="1" customHeight="1"/>
    <row r="21912" ht="15" hidden="1" customHeight="1"/>
    <row r="21913" ht="15" hidden="1" customHeight="1"/>
    <row r="21914" ht="15" hidden="1" customHeight="1"/>
    <row r="21915" ht="15" hidden="1" customHeight="1"/>
    <row r="21916" ht="15" hidden="1" customHeight="1"/>
    <row r="21917" ht="15" hidden="1" customHeight="1"/>
    <row r="21918" ht="15" hidden="1" customHeight="1"/>
    <row r="21919" ht="15" hidden="1" customHeight="1"/>
    <row r="21920" ht="15" hidden="1" customHeight="1"/>
    <row r="21921" ht="15" hidden="1" customHeight="1"/>
    <row r="21922" ht="15" hidden="1" customHeight="1"/>
    <row r="21923" ht="15" hidden="1" customHeight="1"/>
    <row r="21924" ht="15" hidden="1" customHeight="1"/>
    <row r="21925" ht="15" hidden="1" customHeight="1"/>
    <row r="21926" ht="15" hidden="1" customHeight="1"/>
    <row r="21927" ht="15" hidden="1" customHeight="1"/>
    <row r="21928" ht="15" hidden="1" customHeight="1"/>
    <row r="21929" ht="15" hidden="1" customHeight="1"/>
    <row r="21930" ht="15" hidden="1" customHeight="1"/>
    <row r="21931" ht="15" hidden="1" customHeight="1"/>
    <row r="21932" ht="15" hidden="1" customHeight="1"/>
    <row r="21933" ht="15" hidden="1" customHeight="1"/>
    <row r="21934" ht="15" hidden="1" customHeight="1"/>
    <row r="21935" ht="15" hidden="1" customHeight="1"/>
    <row r="21936" ht="15" hidden="1" customHeight="1"/>
    <row r="21937" ht="15" hidden="1" customHeight="1"/>
    <row r="21938" ht="15" hidden="1" customHeight="1"/>
    <row r="21939" ht="15" hidden="1" customHeight="1"/>
    <row r="21940" ht="15" hidden="1" customHeight="1"/>
    <row r="21941" ht="15" hidden="1" customHeight="1"/>
    <row r="21942" ht="15" hidden="1" customHeight="1"/>
    <row r="21943" ht="15" hidden="1" customHeight="1"/>
    <row r="21944" ht="15" hidden="1" customHeight="1"/>
    <row r="21945" ht="15" hidden="1" customHeight="1"/>
    <row r="21946" ht="15" hidden="1" customHeight="1"/>
    <row r="21947" ht="15" hidden="1" customHeight="1"/>
    <row r="21948" ht="15" hidden="1" customHeight="1"/>
    <row r="21949" ht="15" hidden="1" customHeight="1"/>
    <row r="21950" ht="15" hidden="1" customHeight="1"/>
    <row r="21951" ht="15" hidden="1" customHeight="1"/>
    <row r="21952" ht="15" hidden="1" customHeight="1"/>
    <row r="21953" ht="15" hidden="1" customHeight="1"/>
    <row r="21954" ht="15" hidden="1" customHeight="1"/>
    <row r="21955" ht="15" hidden="1" customHeight="1"/>
    <row r="21956" ht="15" hidden="1" customHeight="1"/>
    <row r="21957" ht="15" hidden="1" customHeight="1"/>
    <row r="21958" ht="15" hidden="1" customHeight="1"/>
    <row r="21959" ht="15" hidden="1" customHeight="1"/>
    <row r="21960" ht="15" hidden="1" customHeight="1"/>
    <row r="21961" ht="15" hidden="1" customHeight="1"/>
    <row r="21962" ht="15" hidden="1" customHeight="1"/>
    <row r="21963" ht="15" hidden="1" customHeight="1"/>
    <row r="21964" ht="15" hidden="1" customHeight="1"/>
    <row r="21965" ht="15" hidden="1" customHeight="1"/>
    <row r="21966" ht="15" hidden="1" customHeight="1"/>
    <row r="21967" ht="15" hidden="1" customHeight="1"/>
    <row r="21968" ht="15" hidden="1" customHeight="1"/>
    <row r="21969" ht="15" hidden="1" customHeight="1"/>
    <row r="21970" ht="15" hidden="1" customHeight="1"/>
    <row r="21971" ht="15" hidden="1" customHeight="1"/>
    <row r="21972" ht="15" hidden="1" customHeight="1"/>
    <row r="21973" ht="15" hidden="1" customHeight="1"/>
    <row r="21974" ht="15" hidden="1" customHeight="1"/>
    <row r="21975" ht="15" hidden="1" customHeight="1"/>
    <row r="21976" ht="15" hidden="1" customHeight="1"/>
    <row r="21977" ht="15" hidden="1" customHeight="1"/>
    <row r="21978" ht="15" hidden="1" customHeight="1"/>
    <row r="21979" ht="15" hidden="1" customHeight="1"/>
    <row r="21980" ht="15" hidden="1" customHeight="1"/>
    <row r="21981" ht="15" hidden="1" customHeight="1"/>
    <row r="21982" ht="15" hidden="1" customHeight="1"/>
    <row r="21983" ht="15" hidden="1" customHeight="1"/>
    <row r="21984" ht="15" hidden="1" customHeight="1"/>
    <row r="21985" ht="15" hidden="1" customHeight="1"/>
    <row r="21986" ht="15" hidden="1" customHeight="1"/>
    <row r="21987" ht="15" hidden="1" customHeight="1"/>
    <row r="21988" ht="15" hidden="1" customHeight="1"/>
    <row r="21989" ht="15" hidden="1" customHeight="1"/>
    <row r="21990" ht="15" hidden="1" customHeight="1"/>
    <row r="21991" ht="15" hidden="1" customHeight="1"/>
    <row r="21992" ht="15" hidden="1" customHeight="1"/>
    <row r="21993" ht="15" hidden="1" customHeight="1"/>
    <row r="21994" ht="15" hidden="1" customHeight="1"/>
    <row r="21995" ht="15" hidden="1" customHeight="1"/>
    <row r="21996" ht="15" hidden="1" customHeight="1"/>
    <row r="21997" ht="15" hidden="1" customHeight="1"/>
    <row r="21998" ht="15" hidden="1" customHeight="1"/>
    <row r="21999" ht="15" hidden="1" customHeight="1"/>
    <row r="22000" ht="15" hidden="1" customHeight="1"/>
    <row r="22001" ht="15" hidden="1" customHeight="1"/>
    <row r="22002" ht="15" hidden="1" customHeight="1"/>
    <row r="22003" ht="15" hidden="1" customHeight="1"/>
    <row r="22004" ht="15" hidden="1" customHeight="1"/>
    <row r="22005" ht="15" hidden="1" customHeight="1"/>
    <row r="22006" ht="15" hidden="1" customHeight="1"/>
    <row r="22007" ht="15" hidden="1" customHeight="1"/>
    <row r="22008" ht="15" hidden="1" customHeight="1"/>
    <row r="22009" ht="15" hidden="1" customHeight="1"/>
    <row r="22010" ht="15" hidden="1" customHeight="1"/>
    <row r="22011" ht="15" hidden="1" customHeight="1"/>
    <row r="22012" ht="15" hidden="1" customHeight="1"/>
    <row r="22013" ht="15" hidden="1" customHeight="1"/>
    <row r="22014" ht="15" hidden="1" customHeight="1"/>
    <row r="22015" ht="15" hidden="1" customHeight="1"/>
    <row r="22016" ht="15" hidden="1" customHeight="1"/>
    <row r="22017" ht="15" hidden="1" customHeight="1"/>
    <row r="22018" ht="15" hidden="1" customHeight="1"/>
    <row r="22019" ht="15" hidden="1" customHeight="1"/>
    <row r="22020" ht="15" hidden="1" customHeight="1"/>
    <row r="22021" ht="15" hidden="1" customHeight="1"/>
    <row r="22022" ht="15" hidden="1" customHeight="1"/>
    <row r="22023" ht="15" hidden="1" customHeight="1"/>
    <row r="22024" ht="15" hidden="1" customHeight="1"/>
    <row r="22025" ht="15" hidden="1" customHeight="1"/>
    <row r="22026" ht="15" hidden="1" customHeight="1"/>
    <row r="22027" ht="15" hidden="1" customHeight="1"/>
    <row r="22028" ht="15" hidden="1" customHeight="1"/>
    <row r="22029" ht="15" hidden="1" customHeight="1"/>
    <row r="22030" ht="15" hidden="1" customHeight="1"/>
    <row r="22031" ht="15" hidden="1" customHeight="1"/>
    <row r="22032" ht="15" hidden="1" customHeight="1"/>
    <row r="22033" ht="15" hidden="1" customHeight="1"/>
    <row r="22034" ht="15" hidden="1" customHeight="1"/>
    <row r="22035" ht="15" hidden="1" customHeight="1"/>
    <row r="22036" ht="15" hidden="1" customHeight="1"/>
    <row r="22037" ht="15" hidden="1" customHeight="1"/>
    <row r="22038" ht="15" hidden="1" customHeight="1"/>
    <row r="22039" ht="15" hidden="1" customHeight="1"/>
    <row r="22040" ht="15" hidden="1" customHeight="1"/>
    <row r="22041" ht="15" hidden="1" customHeight="1"/>
    <row r="22042" ht="15" hidden="1" customHeight="1"/>
    <row r="22043" ht="15" hidden="1" customHeight="1"/>
    <row r="22044" ht="15" hidden="1" customHeight="1"/>
    <row r="22045" ht="15" hidden="1" customHeight="1"/>
    <row r="22046" ht="15" hidden="1" customHeight="1"/>
    <row r="22047" ht="15" hidden="1" customHeight="1"/>
    <row r="22048" ht="15" hidden="1" customHeight="1"/>
    <row r="22049" ht="15" hidden="1" customHeight="1"/>
    <row r="22050" ht="15" hidden="1" customHeight="1"/>
    <row r="22051" ht="15" hidden="1" customHeight="1"/>
    <row r="22052" ht="15" hidden="1" customHeight="1"/>
    <row r="22053" ht="15" hidden="1" customHeight="1"/>
    <row r="22054" ht="15" hidden="1" customHeight="1"/>
    <row r="22055" ht="15" hidden="1" customHeight="1"/>
    <row r="22056" ht="15" hidden="1" customHeight="1"/>
    <row r="22057" ht="15" hidden="1" customHeight="1"/>
    <row r="22058" ht="15" hidden="1" customHeight="1"/>
    <row r="22059" ht="15" hidden="1" customHeight="1"/>
    <row r="22060" ht="15" hidden="1" customHeight="1"/>
    <row r="22061" ht="15" hidden="1" customHeight="1"/>
    <row r="22062" ht="15" hidden="1" customHeight="1"/>
    <row r="22063" ht="15" hidden="1" customHeight="1"/>
    <row r="22064" ht="15" hidden="1" customHeight="1"/>
    <row r="22065" ht="15" hidden="1" customHeight="1"/>
    <row r="22066" ht="15" hidden="1" customHeight="1"/>
    <row r="22067" ht="15" hidden="1" customHeight="1"/>
    <row r="22068" ht="15" hidden="1" customHeight="1"/>
    <row r="22069" ht="15" hidden="1" customHeight="1"/>
    <row r="22070" ht="15" hidden="1" customHeight="1"/>
    <row r="22071" ht="15" hidden="1" customHeight="1"/>
    <row r="22072" ht="15" hidden="1" customHeight="1"/>
    <row r="22073" ht="15" hidden="1" customHeight="1"/>
    <row r="22074" ht="15" hidden="1" customHeight="1"/>
    <row r="22075" ht="15" hidden="1" customHeight="1"/>
    <row r="22076" ht="15" hidden="1" customHeight="1"/>
    <row r="22077" ht="15" hidden="1" customHeight="1"/>
    <row r="22078" ht="15" hidden="1" customHeight="1"/>
    <row r="22079" ht="15" hidden="1" customHeight="1"/>
    <row r="22080" ht="15" hidden="1" customHeight="1"/>
    <row r="22081" ht="15" hidden="1" customHeight="1"/>
    <row r="22082" ht="15" hidden="1" customHeight="1"/>
    <row r="22083" ht="15" hidden="1" customHeight="1"/>
    <row r="22084" ht="15" hidden="1" customHeight="1"/>
    <row r="22085" ht="15" hidden="1" customHeight="1"/>
    <row r="22086" ht="15" hidden="1" customHeight="1"/>
    <row r="22087" ht="15" hidden="1" customHeight="1"/>
    <row r="22088" ht="15" hidden="1" customHeight="1"/>
    <row r="22089" ht="15" hidden="1" customHeight="1"/>
    <row r="22090" ht="15" hidden="1" customHeight="1"/>
    <row r="22091" ht="15" hidden="1" customHeight="1"/>
    <row r="22092" ht="15" hidden="1" customHeight="1"/>
    <row r="22093" ht="15" hidden="1" customHeight="1"/>
    <row r="22094" ht="15" hidden="1" customHeight="1"/>
    <row r="22095" ht="15" hidden="1" customHeight="1"/>
    <row r="22096" ht="15" hidden="1" customHeight="1"/>
    <row r="22097" ht="15" hidden="1" customHeight="1"/>
    <row r="22098" ht="15" hidden="1" customHeight="1"/>
    <row r="22099" ht="15" hidden="1" customHeight="1"/>
    <row r="22100" ht="15" hidden="1" customHeight="1"/>
    <row r="22101" ht="15" hidden="1" customHeight="1"/>
    <row r="22102" ht="15" hidden="1" customHeight="1"/>
    <row r="22103" ht="15" hidden="1" customHeight="1"/>
    <row r="22104" ht="15" hidden="1" customHeight="1"/>
    <row r="22105" ht="15" hidden="1" customHeight="1"/>
    <row r="22106" ht="15" hidden="1" customHeight="1"/>
    <row r="22107" ht="15" hidden="1" customHeight="1"/>
    <row r="22108" ht="15" hidden="1" customHeight="1"/>
    <row r="22109" ht="15" hidden="1" customHeight="1"/>
    <row r="22110" ht="15" hidden="1" customHeight="1"/>
    <row r="22111" ht="15" hidden="1" customHeight="1"/>
    <row r="22112" ht="15" hidden="1" customHeight="1"/>
    <row r="22113" ht="15" hidden="1" customHeight="1"/>
    <row r="22114" ht="15" hidden="1" customHeight="1"/>
    <row r="22115" ht="15" hidden="1" customHeight="1"/>
    <row r="22116" ht="15" hidden="1" customHeight="1"/>
    <row r="22117" ht="15" hidden="1" customHeight="1"/>
    <row r="22118" ht="15" hidden="1" customHeight="1"/>
    <row r="22119" ht="15" hidden="1" customHeight="1"/>
    <row r="22120" ht="15" hidden="1" customHeight="1"/>
    <row r="22121" ht="15" hidden="1" customHeight="1"/>
    <row r="22122" ht="15" hidden="1" customHeight="1"/>
    <row r="22123" ht="15" hidden="1" customHeight="1"/>
    <row r="22124" ht="15" hidden="1" customHeight="1"/>
    <row r="22125" ht="15" hidden="1" customHeight="1"/>
    <row r="22126" ht="15" hidden="1" customHeight="1"/>
    <row r="22127" ht="15" hidden="1" customHeight="1"/>
    <row r="22128" ht="15" hidden="1" customHeight="1"/>
    <row r="22129" ht="15" hidden="1" customHeight="1"/>
    <row r="22130" ht="15" hidden="1" customHeight="1"/>
    <row r="22131" ht="15" hidden="1" customHeight="1"/>
    <row r="22132" ht="15" hidden="1" customHeight="1"/>
    <row r="22133" ht="15" hidden="1" customHeight="1"/>
    <row r="22134" ht="15" hidden="1" customHeight="1"/>
    <row r="22135" ht="15" hidden="1" customHeight="1"/>
    <row r="22136" ht="15" hidden="1" customHeight="1"/>
    <row r="22137" ht="15" hidden="1" customHeight="1"/>
    <row r="22138" ht="15" hidden="1" customHeight="1"/>
    <row r="22139" ht="15" hidden="1" customHeight="1"/>
    <row r="22140" ht="15" hidden="1" customHeight="1"/>
    <row r="22141" ht="15" hidden="1" customHeight="1"/>
    <row r="22142" ht="15" hidden="1" customHeight="1"/>
    <row r="22143" ht="15" hidden="1" customHeight="1"/>
    <row r="22144" ht="15" hidden="1" customHeight="1"/>
    <row r="22145" ht="15" hidden="1" customHeight="1"/>
    <row r="22146" ht="15" hidden="1" customHeight="1"/>
    <row r="22147" ht="15" hidden="1" customHeight="1"/>
    <row r="22148" ht="15" hidden="1" customHeight="1"/>
    <row r="22149" ht="15" hidden="1" customHeight="1"/>
    <row r="22150" ht="15" hidden="1" customHeight="1"/>
    <row r="22151" ht="15" hidden="1" customHeight="1"/>
    <row r="22152" ht="15" hidden="1" customHeight="1"/>
    <row r="22153" ht="15" hidden="1" customHeight="1"/>
    <row r="22154" ht="15" hidden="1" customHeight="1"/>
    <row r="22155" ht="15" hidden="1" customHeight="1"/>
    <row r="22156" ht="15" hidden="1" customHeight="1"/>
    <row r="22157" ht="15" hidden="1" customHeight="1"/>
    <row r="22158" ht="15" hidden="1" customHeight="1"/>
    <row r="22159" ht="15" hidden="1" customHeight="1"/>
    <row r="22160" ht="15" hidden="1" customHeight="1"/>
    <row r="22161" ht="15" hidden="1" customHeight="1"/>
    <row r="22162" ht="15" hidden="1" customHeight="1"/>
    <row r="22163" ht="15" hidden="1" customHeight="1"/>
    <row r="22164" ht="15" hidden="1" customHeight="1"/>
    <row r="22165" ht="15" hidden="1" customHeight="1"/>
    <row r="22166" ht="15" hidden="1" customHeight="1"/>
    <row r="22167" ht="15" hidden="1" customHeight="1"/>
    <row r="22168" ht="15" hidden="1" customHeight="1"/>
    <row r="22169" ht="15" hidden="1" customHeight="1"/>
    <row r="22170" ht="15" hidden="1" customHeight="1"/>
    <row r="22171" ht="15" hidden="1" customHeight="1"/>
    <row r="22172" ht="15" hidden="1" customHeight="1"/>
    <row r="22173" ht="15" hidden="1" customHeight="1"/>
    <row r="22174" ht="15" hidden="1" customHeight="1"/>
    <row r="22175" ht="15" hidden="1" customHeight="1"/>
    <row r="22176" ht="15" hidden="1" customHeight="1"/>
    <row r="22177" ht="15" hidden="1" customHeight="1"/>
    <row r="22178" ht="15" hidden="1" customHeight="1"/>
    <row r="22179" ht="15" hidden="1" customHeight="1"/>
    <row r="22180" ht="15" hidden="1" customHeight="1"/>
    <row r="22181" ht="15" hidden="1" customHeight="1"/>
    <row r="22182" ht="15" hidden="1" customHeight="1"/>
    <row r="22183" ht="15" hidden="1" customHeight="1"/>
    <row r="22184" ht="15" hidden="1" customHeight="1"/>
    <row r="22185" ht="15" hidden="1" customHeight="1"/>
    <row r="22186" ht="15" hidden="1" customHeight="1"/>
    <row r="22187" ht="15" hidden="1" customHeight="1"/>
    <row r="22188" ht="15" hidden="1" customHeight="1"/>
    <row r="22189" ht="15" hidden="1" customHeight="1"/>
    <row r="22190" ht="15" hidden="1" customHeight="1"/>
    <row r="22191" ht="15" hidden="1" customHeight="1"/>
    <row r="22192" ht="15" hidden="1" customHeight="1"/>
    <row r="22193" ht="15" hidden="1" customHeight="1"/>
    <row r="22194" ht="15" hidden="1" customHeight="1"/>
    <row r="22195" ht="15" hidden="1" customHeight="1"/>
    <row r="22196" ht="15" hidden="1" customHeight="1"/>
    <row r="22197" ht="15" hidden="1" customHeight="1"/>
    <row r="22198" ht="15" hidden="1" customHeight="1"/>
    <row r="22199" ht="15" hidden="1" customHeight="1"/>
    <row r="22200" ht="15" hidden="1" customHeight="1"/>
    <row r="22201" ht="15" hidden="1" customHeight="1"/>
    <row r="22202" ht="15" hidden="1" customHeight="1"/>
    <row r="22203" ht="15" hidden="1" customHeight="1"/>
    <row r="22204" ht="15" hidden="1" customHeight="1"/>
    <row r="22205" ht="15" hidden="1" customHeight="1"/>
    <row r="22206" ht="15" hidden="1" customHeight="1"/>
    <row r="22207" ht="15" hidden="1" customHeight="1"/>
    <row r="22208" ht="15" hidden="1" customHeight="1"/>
    <row r="22209" ht="15" hidden="1" customHeight="1"/>
    <row r="22210" ht="15" hidden="1" customHeight="1"/>
    <row r="22211" ht="15" hidden="1" customHeight="1"/>
    <row r="22212" ht="15" hidden="1" customHeight="1"/>
    <row r="22213" ht="15" hidden="1" customHeight="1"/>
    <row r="22214" ht="15" hidden="1" customHeight="1"/>
    <row r="22215" ht="15" hidden="1" customHeight="1"/>
    <row r="22216" ht="15" hidden="1" customHeight="1"/>
    <row r="22217" ht="15" hidden="1" customHeight="1"/>
    <row r="22218" ht="15" hidden="1" customHeight="1"/>
    <row r="22219" ht="15" hidden="1" customHeight="1"/>
    <row r="22220" ht="15" hidden="1" customHeight="1"/>
    <row r="22221" ht="15" hidden="1" customHeight="1"/>
    <row r="22222" ht="15" hidden="1" customHeight="1"/>
    <row r="22223" ht="15" hidden="1" customHeight="1"/>
    <row r="22224" ht="15" hidden="1" customHeight="1"/>
    <row r="22225" ht="15" hidden="1" customHeight="1"/>
    <row r="22226" ht="15" hidden="1" customHeight="1"/>
    <row r="22227" ht="15" hidden="1" customHeight="1"/>
    <row r="22228" ht="15" hidden="1" customHeight="1"/>
    <row r="22229" ht="15" hidden="1" customHeight="1"/>
    <row r="22230" ht="15" hidden="1" customHeight="1"/>
    <row r="22231" ht="15" hidden="1" customHeight="1"/>
    <row r="22232" ht="15" hidden="1" customHeight="1"/>
    <row r="22233" ht="15" hidden="1" customHeight="1"/>
    <row r="22234" ht="15" hidden="1" customHeight="1"/>
    <row r="22235" ht="15" hidden="1" customHeight="1"/>
    <row r="22236" ht="15" hidden="1" customHeight="1"/>
    <row r="22237" ht="15" hidden="1" customHeight="1"/>
    <row r="22238" ht="15" hidden="1" customHeight="1"/>
    <row r="22239" ht="15" hidden="1" customHeight="1"/>
    <row r="22240" ht="15" hidden="1" customHeight="1"/>
    <row r="22241" ht="15" hidden="1" customHeight="1"/>
    <row r="22242" ht="15" hidden="1" customHeight="1"/>
    <row r="22243" ht="15" hidden="1" customHeight="1"/>
    <row r="22244" ht="15" hidden="1" customHeight="1"/>
    <row r="22245" ht="15" hidden="1" customHeight="1"/>
    <row r="22246" ht="15" hidden="1" customHeight="1"/>
    <row r="22247" ht="15" hidden="1" customHeight="1"/>
    <row r="22248" ht="15" hidden="1" customHeight="1"/>
    <row r="22249" ht="15" hidden="1" customHeight="1"/>
    <row r="22250" ht="15" hidden="1" customHeight="1"/>
    <row r="22251" ht="15" hidden="1" customHeight="1"/>
    <row r="22252" ht="15" hidden="1" customHeight="1"/>
    <row r="22253" ht="15" hidden="1" customHeight="1"/>
    <row r="22254" ht="15" hidden="1" customHeight="1"/>
    <row r="22255" ht="15" hidden="1" customHeight="1"/>
    <row r="22256" ht="15" hidden="1" customHeight="1"/>
    <row r="22257" ht="15" hidden="1" customHeight="1"/>
    <row r="22258" ht="15" hidden="1" customHeight="1"/>
    <row r="22259" ht="15" hidden="1" customHeight="1"/>
    <row r="22260" ht="15" hidden="1" customHeight="1"/>
    <row r="22261" ht="15" hidden="1" customHeight="1"/>
    <row r="22262" ht="15" hidden="1" customHeight="1"/>
    <row r="22263" ht="15" hidden="1" customHeight="1"/>
    <row r="22264" ht="15" hidden="1" customHeight="1"/>
    <row r="22265" ht="15" hidden="1" customHeight="1"/>
    <row r="22266" ht="15" hidden="1" customHeight="1"/>
    <row r="22267" ht="15" hidden="1" customHeight="1"/>
    <row r="22268" ht="15" hidden="1" customHeight="1"/>
    <row r="22269" ht="15" hidden="1" customHeight="1"/>
    <row r="22270" ht="15" hidden="1" customHeight="1"/>
    <row r="22271" ht="15" hidden="1" customHeight="1"/>
    <row r="22272" ht="15" hidden="1" customHeight="1"/>
    <row r="22273" ht="15" hidden="1" customHeight="1"/>
    <row r="22274" ht="15" hidden="1" customHeight="1"/>
    <row r="22275" ht="15" hidden="1" customHeight="1"/>
    <row r="22276" ht="15" hidden="1" customHeight="1"/>
    <row r="22277" ht="15" hidden="1" customHeight="1"/>
    <row r="22278" ht="15" hidden="1" customHeight="1"/>
    <row r="22279" ht="15" hidden="1" customHeight="1"/>
    <row r="22280" ht="15" hidden="1" customHeight="1"/>
    <row r="22281" ht="15" hidden="1" customHeight="1"/>
    <row r="22282" ht="15" hidden="1" customHeight="1"/>
    <row r="22283" ht="15" hidden="1" customHeight="1"/>
    <row r="22284" ht="15" hidden="1" customHeight="1"/>
    <row r="22285" ht="15" hidden="1" customHeight="1"/>
    <row r="22286" ht="15" hidden="1" customHeight="1"/>
    <row r="22287" ht="15" hidden="1" customHeight="1"/>
    <row r="22288" ht="15" hidden="1" customHeight="1"/>
    <row r="22289" ht="15" hidden="1" customHeight="1"/>
    <row r="22290" ht="15" hidden="1" customHeight="1"/>
    <row r="22291" ht="15" hidden="1" customHeight="1"/>
    <row r="22292" ht="15" hidden="1" customHeight="1"/>
    <row r="22293" ht="15" hidden="1" customHeight="1"/>
    <row r="22294" ht="15" hidden="1" customHeight="1"/>
    <row r="22295" ht="15" hidden="1" customHeight="1"/>
    <row r="22296" ht="15" hidden="1" customHeight="1"/>
    <row r="22297" ht="15" hidden="1" customHeight="1"/>
    <row r="22298" ht="15" hidden="1" customHeight="1"/>
    <row r="22299" ht="15" hidden="1" customHeight="1"/>
    <row r="22300" ht="15" hidden="1" customHeight="1"/>
    <row r="22301" ht="15" hidden="1" customHeight="1"/>
    <row r="22302" ht="15" hidden="1" customHeight="1"/>
    <row r="22303" ht="15" hidden="1" customHeight="1"/>
    <row r="22304" ht="15" hidden="1" customHeight="1"/>
    <row r="22305" ht="15" hidden="1" customHeight="1"/>
    <row r="22306" ht="15" hidden="1" customHeight="1"/>
    <row r="22307" ht="15" hidden="1" customHeight="1"/>
    <row r="22308" ht="15" hidden="1" customHeight="1"/>
    <row r="22309" ht="15" hidden="1" customHeight="1"/>
    <row r="22310" ht="15" hidden="1" customHeight="1"/>
    <row r="22311" ht="15" hidden="1" customHeight="1"/>
    <row r="22312" ht="15" hidden="1" customHeight="1"/>
    <row r="22313" ht="15" hidden="1" customHeight="1"/>
    <row r="22314" ht="15" hidden="1" customHeight="1"/>
    <row r="22315" ht="15" hidden="1" customHeight="1"/>
    <row r="22316" ht="15" hidden="1" customHeight="1"/>
    <row r="22317" ht="15" hidden="1" customHeight="1"/>
    <row r="22318" ht="15" hidden="1" customHeight="1"/>
    <row r="22319" ht="15" hidden="1" customHeight="1"/>
    <row r="22320" ht="15" hidden="1" customHeight="1"/>
    <row r="22321" ht="15" hidden="1" customHeight="1"/>
    <row r="22322" ht="15" hidden="1" customHeight="1"/>
    <row r="22323" ht="15" hidden="1" customHeight="1"/>
    <row r="22324" ht="15" hidden="1" customHeight="1"/>
    <row r="22325" ht="15" hidden="1" customHeight="1"/>
    <row r="22326" ht="15" hidden="1" customHeight="1"/>
    <row r="22327" ht="15" hidden="1" customHeight="1"/>
    <row r="22328" ht="15" hidden="1" customHeight="1"/>
    <row r="22329" ht="15" hidden="1" customHeight="1"/>
    <row r="22330" ht="15" hidden="1" customHeight="1"/>
    <row r="22331" ht="15" hidden="1" customHeight="1"/>
    <row r="22332" ht="15" hidden="1" customHeight="1"/>
    <row r="22333" ht="15" hidden="1" customHeight="1"/>
    <row r="22334" ht="15" hidden="1" customHeight="1"/>
    <row r="22335" ht="15" hidden="1" customHeight="1"/>
    <row r="22336" ht="15" hidden="1" customHeight="1"/>
    <row r="22337" ht="15" hidden="1" customHeight="1"/>
    <row r="22338" ht="15" hidden="1" customHeight="1"/>
    <row r="22339" ht="15" hidden="1" customHeight="1"/>
    <row r="22340" ht="15" hidden="1" customHeight="1"/>
    <row r="22341" ht="15" hidden="1" customHeight="1"/>
    <row r="22342" ht="15" hidden="1" customHeight="1"/>
    <row r="22343" ht="15" hidden="1" customHeight="1"/>
    <row r="22344" ht="15" hidden="1" customHeight="1"/>
    <row r="22345" ht="15" hidden="1" customHeight="1"/>
    <row r="22346" ht="15" hidden="1" customHeight="1"/>
    <row r="22347" ht="15" hidden="1" customHeight="1"/>
    <row r="22348" ht="15" hidden="1" customHeight="1"/>
    <row r="22349" ht="15" hidden="1" customHeight="1"/>
    <row r="22350" ht="15" hidden="1" customHeight="1"/>
    <row r="22351" ht="15" hidden="1" customHeight="1"/>
    <row r="22352" ht="15" hidden="1" customHeight="1"/>
    <row r="22353" ht="15" hidden="1" customHeight="1"/>
    <row r="22354" ht="15" hidden="1" customHeight="1"/>
    <row r="22355" ht="15" hidden="1" customHeight="1"/>
    <row r="22356" ht="15" hidden="1" customHeight="1"/>
    <row r="22357" ht="15" hidden="1" customHeight="1"/>
    <row r="22358" ht="15" hidden="1" customHeight="1"/>
    <row r="22359" ht="15" hidden="1" customHeight="1"/>
    <row r="22360" ht="15" hidden="1" customHeight="1"/>
    <row r="22361" ht="15" hidden="1" customHeight="1"/>
    <row r="22362" ht="15" hidden="1" customHeight="1"/>
    <row r="22363" ht="15" hidden="1" customHeight="1"/>
    <row r="22364" ht="15" hidden="1" customHeight="1"/>
    <row r="22365" ht="15" hidden="1" customHeight="1"/>
    <row r="22366" ht="15" hidden="1" customHeight="1"/>
    <row r="22367" ht="15" hidden="1" customHeight="1"/>
    <row r="22368" ht="15" hidden="1" customHeight="1"/>
    <row r="22369" ht="15" hidden="1" customHeight="1"/>
    <row r="22370" ht="15" hidden="1" customHeight="1"/>
    <row r="22371" ht="15" hidden="1" customHeight="1"/>
    <row r="22372" ht="15" hidden="1" customHeight="1"/>
    <row r="22373" ht="15" hidden="1" customHeight="1"/>
    <row r="22374" ht="15" hidden="1" customHeight="1"/>
    <row r="22375" ht="15" hidden="1" customHeight="1"/>
    <row r="22376" ht="15" hidden="1" customHeight="1"/>
    <row r="22377" ht="15" hidden="1" customHeight="1"/>
    <row r="22378" ht="15" hidden="1" customHeight="1"/>
    <row r="22379" ht="15" hidden="1" customHeight="1"/>
    <row r="22380" ht="15" hidden="1" customHeight="1"/>
    <row r="22381" ht="15" hidden="1" customHeight="1"/>
    <row r="22382" ht="15" hidden="1" customHeight="1"/>
    <row r="22383" ht="15" hidden="1" customHeight="1"/>
    <row r="22384" ht="15" hidden="1" customHeight="1"/>
    <row r="22385" ht="15" hidden="1" customHeight="1"/>
    <row r="22386" ht="15" hidden="1" customHeight="1"/>
    <row r="22387" ht="15" hidden="1" customHeight="1"/>
    <row r="22388" ht="15" hidden="1" customHeight="1"/>
    <row r="22389" ht="15" hidden="1" customHeight="1"/>
    <row r="22390" ht="15" hidden="1" customHeight="1"/>
    <row r="22391" ht="15" hidden="1" customHeight="1"/>
    <row r="22392" ht="15" hidden="1" customHeight="1"/>
    <row r="22393" ht="15" hidden="1" customHeight="1"/>
    <row r="22394" ht="15" hidden="1" customHeight="1"/>
    <row r="22395" ht="15" hidden="1" customHeight="1"/>
    <row r="22396" ht="15" hidden="1" customHeight="1"/>
    <row r="22397" ht="15" hidden="1" customHeight="1"/>
    <row r="22398" ht="15" hidden="1" customHeight="1"/>
    <row r="22399" ht="15" hidden="1" customHeight="1"/>
    <row r="22400" ht="15" hidden="1" customHeight="1"/>
    <row r="22401" ht="15" hidden="1" customHeight="1"/>
    <row r="22402" ht="15" hidden="1" customHeight="1"/>
    <row r="22403" ht="15" hidden="1" customHeight="1"/>
    <row r="22404" ht="15" hidden="1" customHeight="1"/>
    <row r="22405" ht="15" hidden="1" customHeight="1"/>
    <row r="22406" ht="15" hidden="1" customHeight="1"/>
    <row r="22407" ht="15" hidden="1" customHeight="1"/>
    <row r="22408" ht="15" hidden="1" customHeight="1"/>
    <row r="22409" ht="15" hidden="1" customHeight="1"/>
    <row r="22410" ht="15" hidden="1" customHeight="1"/>
    <row r="22411" ht="15" hidden="1" customHeight="1"/>
    <row r="22412" ht="15" hidden="1" customHeight="1"/>
    <row r="22413" ht="15" hidden="1" customHeight="1"/>
    <row r="22414" ht="15" hidden="1" customHeight="1"/>
    <row r="22415" ht="15" hidden="1" customHeight="1"/>
    <row r="22416" ht="15" hidden="1" customHeight="1"/>
    <row r="22417" ht="15" hidden="1" customHeight="1"/>
    <row r="22418" ht="15" hidden="1" customHeight="1"/>
    <row r="22419" ht="15" hidden="1" customHeight="1"/>
    <row r="22420" ht="15" hidden="1" customHeight="1"/>
    <row r="22421" ht="15" hidden="1" customHeight="1"/>
    <row r="22422" ht="15" hidden="1" customHeight="1"/>
    <row r="22423" ht="15" hidden="1" customHeight="1"/>
    <row r="22424" ht="15" hidden="1" customHeight="1"/>
    <row r="22425" ht="15" hidden="1" customHeight="1"/>
    <row r="22426" ht="15" hidden="1" customHeight="1"/>
    <row r="22427" ht="15" hidden="1" customHeight="1"/>
    <row r="22428" ht="15" hidden="1" customHeight="1"/>
    <row r="22429" ht="15" hidden="1" customHeight="1"/>
    <row r="22430" ht="15" hidden="1" customHeight="1"/>
    <row r="22431" ht="15" hidden="1" customHeight="1"/>
    <row r="22432" ht="15" hidden="1" customHeight="1"/>
    <row r="22433" ht="15" hidden="1" customHeight="1"/>
    <row r="22434" ht="15" hidden="1" customHeight="1"/>
    <row r="22435" ht="15" hidden="1" customHeight="1"/>
    <row r="22436" ht="15" hidden="1" customHeight="1"/>
    <row r="22437" ht="15" hidden="1" customHeight="1"/>
    <row r="22438" ht="15" hidden="1" customHeight="1"/>
    <row r="22439" ht="15" hidden="1" customHeight="1"/>
    <row r="22440" ht="15" hidden="1" customHeight="1"/>
    <row r="22441" ht="15" hidden="1" customHeight="1"/>
    <row r="22442" ht="15" hidden="1" customHeight="1"/>
    <row r="22443" ht="15" hidden="1" customHeight="1"/>
    <row r="22444" ht="15" hidden="1" customHeight="1"/>
    <row r="22445" ht="15" hidden="1" customHeight="1"/>
    <row r="22446" ht="15" hidden="1" customHeight="1"/>
    <row r="22447" ht="15" hidden="1" customHeight="1"/>
    <row r="22448" ht="15" hidden="1" customHeight="1"/>
    <row r="22449" ht="15" hidden="1" customHeight="1"/>
    <row r="22450" ht="15" hidden="1" customHeight="1"/>
    <row r="22451" ht="15" hidden="1" customHeight="1"/>
    <row r="22452" ht="15" hidden="1" customHeight="1"/>
    <row r="22453" ht="15" hidden="1" customHeight="1"/>
    <row r="22454" ht="15" hidden="1" customHeight="1"/>
    <row r="22455" ht="15" hidden="1" customHeight="1"/>
    <row r="22456" ht="15" hidden="1" customHeight="1"/>
    <row r="22457" ht="15" hidden="1" customHeight="1"/>
    <row r="22458" ht="15" hidden="1" customHeight="1"/>
    <row r="22459" ht="15" hidden="1" customHeight="1"/>
    <row r="22460" ht="15" hidden="1" customHeight="1"/>
    <row r="22461" ht="15" hidden="1" customHeight="1"/>
    <row r="22462" ht="15" hidden="1" customHeight="1"/>
    <row r="22463" ht="15" hidden="1" customHeight="1"/>
    <row r="22464" ht="15" hidden="1" customHeight="1"/>
    <row r="22465" ht="15" hidden="1" customHeight="1"/>
    <row r="22466" ht="15" hidden="1" customHeight="1"/>
    <row r="22467" ht="15" hidden="1" customHeight="1"/>
    <row r="22468" ht="15" hidden="1" customHeight="1"/>
    <row r="22469" ht="15" hidden="1" customHeight="1"/>
    <row r="22470" ht="15" hidden="1" customHeight="1"/>
    <row r="22471" ht="15" hidden="1" customHeight="1"/>
    <row r="22472" ht="15" hidden="1" customHeight="1"/>
    <row r="22473" ht="15" hidden="1" customHeight="1"/>
    <row r="22474" ht="15" hidden="1" customHeight="1"/>
    <row r="22475" ht="15" hidden="1" customHeight="1"/>
    <row r="22476" ht="15" hidden="1" customHeight="1"/>
    <row r="22477" ht="15" hidden="1" customHeight="1"/>
    <row r="22478" ht="15" hidden="1" customHeight="1"/>
    <row r="22479" ht="15" hidden="1" customHeight="1"/>
    <row r="22480" ht="15" hidden="1" customHeight="1"/>
    <row r="22481" ht="15" hidden="1" customHeight="1"/>
    <row r="22482" ht="15" hidden="1" customHeight="1"/>
    <row r="22483" ht="15" hidden="1" customHeight="1"/>
    <row r="22484" ht="15" hidden="1" customHeight="1"/>
    <row r="22485" ht="15" hidden="1" customHeight="1"/>
    <row r="22486" ht="15" hidden="1" customHeight="1"/>
    <row r="22487" ht="15" hidden="1" customHeight="1"/>
    <row r="22488" ht="15" hidden="1" customHeight="1"/>
    <row r="22489" ht="15" hidden="1" customHeight="1"/>
    <row r="22490" ht="15" hidden="1" customHeight="1"/>
    <row r="22491" ht="15" hidden="1" customHeight="1"/>
    <row r="22492" ht="15" hidden="1" customHeight="1"/>
    <row r="22493" ht="15" hidden="1" customHeight="1"/>
    <row r="22494" ht="15" hidden="1" customHeight="1"/>
    <row r="22495" ht="15" hidden="1" customHeight="1"/>
    <row r="22496" ht="15" hidden="1" customHeight="1"/>
    <row r="22497" ht="15" hidden="1" customHeight="1"/>
    <row r="22498" ht="15" hidden="1" customHeight="1"/>
    <row r="22499" ht="15" hidden="1" customHeight="1"/>
    <row r="22500" ht="15" hidden="1" customHeight="1"/>
    <row r="22501" ht="15" hidden="1" customHeight="1"/>
    <row r="22502" ht="15" hidden="1" customHeight="1"/>
    <row r="22503" ht="15" hidden="1" customHeight="1"/>
    <row r="22504" ht="15" hidden="1" customHeight="1"/>
    <row r="22505" ht="15" hidden="1" customHeight="1"/>
    <row r="22506" ht="15" hidden="1" customHeight="1"/>
    <row r="22507" ht="15" hidden="1" customHeight="1"/>
    <row r="22508" ht="15" hidden="1" customHeight="1"/>
    <row r="22509" ht="15" hidden="1" customHeight="1"/>
    <row r="22510" ht="15" hidden="1" customHeight="1"/>
    <row r="22511" ht="15" hidden="1" customHeight="1"/>
    <row r="22512" ht="15" hidden="1" customHeight="1"/>
    <row r="22513" ht="15" hidden="1" customHeight="1"/>
    <row r="22514" ht="15" hidden="1" customHeight="1"/>
    <row r="22515" ht="15" hidden="1" customHeight="1"/>
    <row r="22516" ht="15" hidden="1" customHeight="1"/>
    <row r="22517" ht="15" hidden="1" customHeight="1"/>
    <row r="22518" ht="15" hidden="1" customHeight="1"/>
    <row r="22519" ht="15" hidden="1" customHeight="1"/>
    <row r="22520" ht="15" hidden="1" customHeight="1"/>
    <row r="22521" ht="15" hidden="1" customHeight="1"/>
    <row r="22522" ht="15" hidden="1" customHeight="1"/>
    <row r="22523" ht="15" hidden="1" customHeight="1"/>
    <row r="22524" ht="15" hidden="1" customHeight="1"/>
    <row r="22525" ht="15" hidden="1" customHeight="1"/>
    <row r="22526" ht="15" hidden="1" customHeight="1"/>
    <row r="22527" ht="15" hidden="1" customHeight="1"/>
    <row r="22528" ht="15" hidden="1" customHeight="1"/>
    <row r="22529" ht="15" hidden="1" customHeight="1"/>
    <row r="22530" ht="15" hidden="1" customHeight="1"/>
    <row r="22531" ht="15" hidden="1" customHeight="1"/>
    <row r="22532" ht="15" hidden="1" customHeight="1"/>
    <row r="22533" ht="15" hidden="1" customHeight="1"/>
    <row r="22534" ht="15" hidden="1" customHeight="1"/>
    <row r="22535" ht="15" hidden="1" customHeight="1"/>
    <row r="22536" ht="15" hidden="1" customHeight="1"/>
    <row r="22537" ht="15" hidden="1" customHeight="1"/>
    <row r="22538" ht="15" hidden="1" customHeight="1"/>
    <row r="22539" ht="15" hidden="1" customHeight="1"/>
    <row r="22540" ht="15" hidden="1" customHeight="1"/>
    <row r="22541" ht="15" hidden="1" customHeight="1"/>
    <row r="22542" ht="15" hidden="1" customHeight="1"/>
    <row r="22543" ht="15" hidden="1" customHeight="1"/>
    <row r="22544" ht="15" hidden="1" customHeight="1"/>
    <row r="22545" ht="15" hidden="1" customHeight="1"/>
    <row r="22546" ht="15" hidden="1" customHeight="1"/>
    <row r="22547" ht="15" hidden="1" customHeight="1"/>
    <row r="22548" ht="15" hidden="1" customHeight="1"/>
    <row r="22549" ht="15" hidden="1" customHeight="1"/>
    <row r="22550" ht="15" hidden="1" customHeight="1"/>
    <row r="22551" ht="15" hidden="1" customHeight="1"/>
    <row r="22552" ht="15" hidden="1" customHeight="1"/>
    <row r="22553" ht="15" hidden="1" customHeight="1"/>
    <row r="22554" ht="15" hidden="1" customHeight="1"/>
    <row r="22555" ht="15" hidden="1" customHeight="1"/>
    <row r="22556" ht="15" hidden="1" customHeight="1"/>
    <row r="22557" ht="15" hidden="1" customHeight="1"/>
    <row r="22558" ht="15" hidden="1" customHeight="1"/>
    <row r="22559" ht="15" hidden="1" customHeight="1"/>
    <row r="22560" ht="15" hidden="1" customHeight="1"/>
    <row r="22561" ht="15" hidden="1" customHeight="1"/>
    <row r="22562" ht="15" hidden="1" customHeight="1"/>
    <row r="22563" ht="15" hidden="1" customHeight="1"/>
    <row r="22564" ht="15" hidden="1" customHeight="1"/>
    <row r="22565" ht="15" hidden="1" customHeight="1"/>
    <row r="22566" ht="15" hidden="1" customHeight="1"/>
    <row r="22567" ht="15" hidden="1" customHeight="1"/>
    <row r="22568" ht="15" hidden="1" customHeight="1"/>
    <row r="22569" ht="15" hidden="1" customHeight="1"/>
    <row r="22570" ht="15" hidden="1" customHeight="1"/>
    <row r="22571" ht="15" hidden="1" customHeight="1"/>
    <row r="22572" ht="15" hidden="1" customHeight="1"/>
    <row r="22573" ht="15" hidden="1" customHeight="1"/>
    <row r="22574" ht="15" hidden="1" customHeight="1"/>
    <row r="22575" ht="15" hidden="1" customHeight="1"/>
    <row r="22576" ht="15" hidden="1" customHeight="1"/>
    <row r="22577" ht="15" hidden="1" customHeight="1"/>
    <row r="22578" ht="15" hidden="1" customHeight="1"/>
    <row r="22579" ht="15" hidden="1" customHeight="1"/>
    <row r="22580" ht="15" hidden="1" customHeight="1"/>
    <row r="22581" ht="15" hidden="1" customHeight="1"/>
    <row r="22582" ht="15" hidden="1" customHeight="1"/>
    <row r="22583" ht="15" hidden="1" customHeight="1"/>
    <row r="22584" ht="15" hidden="1" customHeight="1"/>
    <row r="22585" ht="15" hidden="1" customHeight="1"/>
    <row r="22586" ht="15" hidden="1" customHeight="1"/>
    <row r="22587" ht="15" hidden="1" customHeight="1"/>
    <row r="22588" ht="15" hidden="1" customHeight="1"/>
    <row r="22589" ht="15" hidden="1" customHeight="1"/>
    <row r="22590" ht="15" hidden="1" customHeight="1"/>
    <row r="22591" ht="15" hidden="1" customHeight="1"/>
    <row r="22592" ht="15" hidden="1" customHeight="1"/>
    <row r="22593" ht="15" hidden="1" customHeight="1"/>
    <row r="22594" ht="15" hidden="1" customHeight="1"/>
    <row r="22595" ht="15" hidden="1" customHeight="1"/>
    <row r="22596" ht="15" hidden="1" customHeight="1"/>
    <row r="22597" ht="15" hidden="1" customHeight="1"/>
    <row r="22598" ht="15" hidden="1" customHeight="1"/>
    <row r="22599" ht="15" hidden="1" customHeight="1"/>
    <row r="22600" ht="15" hidden="1" customHeight="1"/>
    <row r="22601" ht="15" hidden="1" customHeight="1"/>
    <row r="22602" ht="15" hidden="1" customHeight="1"/>
    <row r="22603" ht="15" hidden="1" customHeight="1"/>
    <row r="22604" ht="15" hidden="1" customHeight="1"/>
    <row r="22605" ht="15" hidden="1" customHeight="1"/>
    <row r="22606" ht="15" hidden="1" customHeight="1"/>
    <row r="22607" ht="15" hidden="1" customHeight="1"/>
    <row r="22608" ht="15" hidden="1" customHeight="1"/>
    <row r="22609" ht="15" hidden="1" customHeight="1"/>
    <row r="22610" ht="15" hidden="1" customHeight="1"/>
    <row r="22611" ht="15" hidden="1" customHeight="1"/>
    <row r="22612" ht="15" hidden="1" customHeight="1"/>
    <row r="22613" ht="15" hidden="1" customHeight="1"/>
    <row r="22614" ht="15" hidden="1" customHeight="1"/>
    <row r="22615" ht="15" hidden="1" customHeight="1"/>
    <row r="22616" ht="15" hidden="1" customHeight="1"/>
    <row r="22617" ht="15" hidden="1" customHeight="1"/>
    <row r="22618" ht="15" hidden="1" customHeight="1"/>
    <row r="22619" ht="15" hidden="1" customHeight="1"/>
    <row r="22620" ht="15" hidden="1" customHeight="1"/>
    <row r="22621" ht="15" hidden="1" customHeight="1"/>
    <row r="22622" ht="15" hidden="1" customHeight="1"/>
    <row r="22623" ht="15" hidden="1" customHeight="1"/>
    <row r="22624" ht="15" hidden="1" customHeight="1"/>
    <row r="22625" ht="15" hidden="1" customHeight="1"/>
    <row r="22626" ht="15" hidden="1" customHeight="1"/>
    <row r="22627" ht="15" hidden="1" customHeight="1"/>
    <row r="22628" ht="15" hidden="1" customHeight="1"/>
    <row r="22629" ht="15" hidden="1" customHeight="1"/>
    <row r="22630" ht="15" hidden="1" customHeight="1"/>
    <row r="22631" ht="15" hidden="1" customHeight="1"/>
    <row r="22632" ht="15" hidden="1" customHeight="1"/>
    <row r="22633" ht="15" hidden="1" customHeight="1"/>
    <row r="22634" ht="15" hidden="1" customHeight="1"/>
    <row r="22635" ht="15" hidden="1" customHeight="1"/>
    <row r="22636" ht="15" hidden="1" customHeight="1"/>
    <row r="22637" ht="15" hidden="1" customHeight="1"/>
    <row r="22638" ht="15" hidden="1" customHeight="1"/>
    <row r="22639" ht="15" hidden="1" customHeight="1"/>
    <row r="22640" ht="15" hidden="1" customHeight="1"/>
    <row r="22641" ht="15" hidden="1" customHeight="1"/>
    <row r="22642" ht="15" hidden="1" customHeight="1"/>
    <row r="22643" ht="15" hidden="1" customHeight="1"/>
    <row r="22644" ht="15" hidden="1" customHeight="1"/>
    <row r="22645" ht="15" hidden="1" customHeight="1"/>
    <row r="22646" ht="15" hidden="1" customHeight="1"/>
    <row r="22647" ht="15" hidden="1" customHeight="1"/>
    <row r="22648" ht="15" hidden="1" customHeight="1"/>
    <row r="22649" ht="15" hidden="1" customHeight="1"/>
    <row r="22650" ht="15" hidden="1" customHeight="1"/>
    <row r="22651" ht="15" hidden="1" customHeight="1"/>
    <row r="22652" ht="15" hidden="1" customHeight="1"/>
    <row r="22653" ht="15" hidden="1" customHeight="1"/>
    <row r="22654" ht="15" hidden="1" customHeight="1"/>
    <row r="22655" ht="15" hidden="1" customHeight="1"/>
    <row r="22656" ht="15" hidden="1" customHeight="1"/>
    <row r="22657" ht="15" hidden="1" customHeight="1"/>
    <row r="22658" ht="15" hidden="1" customHeight="1"/>
    <row r="22659" ht="15" hidden="1" customHeight="1"/>
    <row r="22660" ht="15" hidden="1" customHeight="1"/>
    <row r="22661" ht="15" hidden="1" customHeight="1"/>
    <row r="22662" ht="15" hidden="1" customHeight="1"/>
    <row r="22663" ht="15" hidden="1" customHeight="1"/>
    <row r="22664" ht="15" hidden="1" customHeight="1"/>
    <row r="22665" ht="15" hidden="1" customHeight="1"/>
    <row r="22666" ht="15" hidden="1" customHeight="1"/>
    <row r="22667" ht="15" hidden="1" customHeight="1"/>
    <row r="22668" ht="15" hidden="1" customHeight="1"/>
    <row r="22669" ht="15" hidden="1" customHeight="1"/>
    <row r="22670" ht="15" hidden="1" customHeight="1"/>
    <row r="22671" ht="15" hidden="1" customHeight="1"/>
    <row r="22672" ht="15" hidden="1" customHeight="1"/>
    <row r="22673" ht="15" hidden="1" customHeight="1"/>
    <row r="22674" ht="15" hidden="1" customHeight="1"/>
    <row r="22675" ht="15" hidden="1" customHeight="1"/>
    <row r="22676" ht="15" hidden="1" customHeight="1"/>
    <row r="22677" ht="15" hidden="1" customHeight="1"/>
    <row r="22678" ht="15" hidden="1" customHeight="1"/>
    <row r="22679" ht="15" hidden="1" customHeight="1"/>
    <row r="22680" ht="15" hidden="1" customHeight="1"/>
    <row r="22681" ht="15" hidden="1" customHeight="1"/>
    <row r="22682" ht="15" hidden="1" customHeight="1"/>
    <row r="22683" ht="15" hidden="1" customHeight="1"/>
    <row r="22684" ht="15" hidden="1" customHeight="1"/>
    <row r="22685" ht="15" hidden="1" customHeight="1"/>
    <row r="22686" ht="15" hidden="1" customHeight="1"/>
    <row r="22687" ht="15" hidden="1" customHeight="1"/>
    <row r="22688" ht="15" hidden="1" customHeight="1"/>
    <row r="22689" ht="15" hidden="1" customHeight="1"/>
    <row r="22690" ht="15" hidden="1" customHeight="1"/>
    <row r="22691" ht="15" hidden="1" customHeight="1"/>
    <row r="22692" ht="15" hidden="1" customHeight="1"/>
    <row r="22693" ht="15" hidden="1" customHeight="1"/>
    <row r="22694" ht="15" hidden="1" customHeight="1"/>
    <row r="22695" ht="15" hidden="1" customHeight="1"/>
    <row r="22696" ht="15" hidden="1" customHeight="1"/>
    <row r="22697" ht="15" hidden="1" customHeight="1"/>
    <row r="22698" ht="15" hidden="1" customHeight="1"/>
    <row r="22699" ht="15" hidden="1" customHeight="1"/>
    <row r="22700" ht="15" hidden="1" customHeight="1"/>
    <row r="22701" ht="15" hidden="1" customHeight="1"/>
    <row r="22702" ht="15" hidden="1" customHeight="1"/>
    <row r="22703" ht="15" hidden="1" customHeight="1"/>
    <row r="22704" ht="15" hidden="1" customHeight="1"/>
    <row r="22705" ht="15" hidden="1" customHeight="1"/>
    <row r="22706" ht="15" hidden="1" customHeight="1"/>
    <row r="22707" ht="15" hidden="1" customHeight="1"/>
    <row r="22708" ht="15" hidden="1" customHeight="1"/>
    <row r="22709" ht="15" hidden="1" customHeight="1"/>
    <row r="22710" ht="15" hidden="1" customHeight="1"/>
    <row r="22711" ht="15" hidden="1" customHeight="1"/>
    <row r="22712" ht="15" hidden="1" customHeight="1"/>
    <row r="22713" ht="15" hidden="1" customHeight="1"/>
    <row r="22714" ht="15" hidden="1" customHeight="1"/>
    <row r="22715" ht="15" hidden="1" customHeight="1"/>
    <row r="22716" ht="15" hidden="1" customHeight="1"/>
    <row r="22717" ht="15" hidden="1" customHeight="1"/>
    <row r="22718" ht="15" hidden="1" customHeight="1"/>
    <row r="22719" ht="15" hidden="1" customHeight="1"/>
    <row r="22720" ht="15" hidden="1" customHeight="1"/>
    <row r="22721" ht="15" hidden="1" customHeight="1"/>
    <row r="22722" ht="15" hidden="1" customHeight="1"/>
    <row r="22723" ht="15" hidden="1" customHeight="1"/>
    <row r="22724" ht="15" hidden="1" customHeight="1"/>
    <row r="22725" ht="15" hidden="1" customHeight="1"/>
    <row r="22726" ht="15" hidden="1" customHeight="1"/>
    <row r="22727" ht="15" hidden="1" customHeight="1"/>
    <row r="22728" ht="15" hidden="1" customHeight="1"/>
    <row r="22729" ht="15" hidden="1" customHeight="1"/>
    <row r="22730" ht="15" hidden="1" customHeight="1"/>
    <row r="22731" ht="15" hidden="1" customHeight="1"/>
    <row r="22732" ht="15" hidden="1" customHeight="1"/>
    <row r="22733" ht="15" hidden="1" customHeight="1"/>
    <row r="22734" ht="15" hidden="1" customHeight="1"/>
    <row r="22735" ht="15" hidden="1" customHeight="1"/>
    <row r="22736" ht="15" hidden="1" customHeight="1"/>
    <row r="22737" ht="15" hidden="1" customHeight="1"/>
    <row r="22738" ht="15" hidden="1" customHeight="1"/>
    <row r="22739" ht="15" hidden="1" customHeight="1"/>
    <row r="22740" ht="15" hidden="1" customHeight="1"/>
    <row r="22741" ht="15" hidden="1" customHeight="1"/>
    <row r="22742" ht="15" hidden="1" customHeight="1"/>
    <row r="22743" ht="15" hidden="1" customHeight="1"/>
    <row r="22744" ht="15" hidden="1" customHeight="1"/>
    <row r="22745" ht="15" hidden="1" customHeight="1"/>
    <row r="22746" ht="15" hidden="1" customHeight="1"/>
    <row r="22747" ht="15" hidden="1" customHeight="1"/>
    <row r="22748" ht="15" hidden="1" customHeight="1"/>
    <row r="22749" ht="15" hidden="1" customHeight="1"/>
    <row r="22750" ht="15" hidden="1" customHeight="1"/>
    <row r="22751" ht="15" hidden="1" customHeight="1"/>
    <row r="22752" ht="15" hidden="1" customHeight="1"/>
    <row r="22753" ht="15" hidden="1" customHeight="1"/>
    <row r="22754" ht="15" hidden="1" customHeight="1"/>
    <row r="22755" ht="15" hidden="1" customHeight="1"/>
    <row r="22756" ht="15" hidden="1" customHeight="1"/>
    <row r="22757" ht="15" hidden="1" customHeight="1"/>
    <row r="22758" ht="15" hidden="1" customHeight="1"/>
    <row r="22759" ht="15" hidden="1" customHeight="1"/>
    <row r="22760" ht="15" hidden="1" customHeight="1"/>
    <row r="22761" ht="15" hidden="1" customHeight="1"/>
    <row r="22762" ht="15" hidden="1" customHeight="1"/>
    <row r="22763" ht="15" hidden="1" customHeight="1"/>
    <row r="22764" ht="15" hidden="1" customHeight="1"/>
    <row r="22765" ht="15" hidden="1" customHeight="1"/>
    <row r="22766" ht="15" hidden="1" customHeight="1"/>
    <row r="22767" ht="15" hidden="1" customHeight="1"/>
    <row r="22768" ht="15" hidden="1" customHeight="1"/>
    <row r="22769" ht="15" hidden="1" customHeight="1"/>
    <row r="22770" ht="15" hidden="1" customHeight="1"/>
    <row r="22771" ht="15" hidden="1" customHeight="1"/>
    <row r="22772" ht="15" hidden="1" customHeight="1"/>
    <row r="22773" ht="15" hidden="1" customHeight="1"/>
    <row r="22774" ht="15" hidden="1" customHeight="1"/>
    <row r="22775" ht="15" hidden="1" customHeight="1"/>
    <row r="22776" ht="15" hidden="1" customHeight="1"/>
    <row r="22777" ht="15" hidden="1" customHeight="1"/>
    <row r="22778" ht="15" hidden="1" customHeight="1"/>
    <row r="22779" ht="15" hidden="1" customHeight="1"/>
    <row r="22780" ht="15" hidden="1" customHeight="1"/>
    <row r="22781" ht="15" hidden="1" customHeight="1"/>
    <row r="22782" ht="15" hidden="1" customHeight="1"/>
    <row r="22783" ht="15" hidden="1" customHeight="1"/>
    <row r="22784" ht="15" hidden="1" customHeight="1"/>
    <row r="22785" ht="15" hidden="1" customHeight="1"/>
    <row r="22786" ht="15" hidden="1" customHeight="1"/>
    <row r="22787" ht="15" hidden="1" customHeight="1"/>
    <row r="22788" ht="15" hidden="1" customHeight="1"/>
    <row r="22789" ht="15" hidden="1" customHeight="1"/>
    <row r="22790" ht="15" hidden="1" customHeight="1"/>
    <row r="22791" ht="15" hidden="1" customHeight="1"/>
    <row r="22792" ht="15" hidden="1" customHeight="1"/>
    <row r="22793" ht="15" hidden="1" customHeight="1"/>
    <row r="22794" ht="15" hidden="1" customHeight="1"/>
    <row r="22795" ht="15" hidden="1" customHeight="1"/>
    <row r="22796" ht="15" hidden="1" customHeight="1"/>
    <row r="22797" ht="15" hidden="1" customHeight="1"/>
    <row r="22798" ht="15" hidden="1" customHeight="1"/>
    <row r="22799" ht="15" hidden="1" customHeight="1"/>
    <row r="22800" ht="15" hidden="1" customHeight="1"/>
    <row r="22801" ht="15" hidden="1" customHeight="1"/>
    <row r="22802" ht="15" hidden="1" customHeight="1"/>
    <row r="22803" ht="15" hidden="1" customHeight="1"/>
    <row r="22804" ht="15" hidden="1" customHeight="1"/>
    <row r="22805" ht="15" hidden="1" customHeight="1"/>
    <row r="22806" ht="15" hidden="1" customHeight="1"/>
    <row r="22807" ht="15" hidden="1" customHeight="1"/>
    <row r="22808" ht="15" hidden="1" customHeight="1"/>
    <row r="22809" ht="15" hidden="1" customHeight="1"/>
    <row r="22810" ht="15" hidden="1" customHeight="1"/>
    <row r="22811" ht="15" hidden="1" customHeight="1"/>
    <row r="22812" ht="15" hidden="1" customHeight="1"/>
    <row r="22813" ht="15" hidden="1" customHeight="1"/>
    <row r="22814" ht="15" hidden="1" customHeight="1"/>
    <row r="22815" ht="15" hidden="1" customHeight="1"/>
    <row r="22816" ht="15" hidden="1" customHeight="1"/>
    <row r="22817" ht="15" hidden="1" customHeight="1"/>
    <row r="22818" ht="15" hidden="1" customHeight="1"/>
    <row r="22819" ht="15" hidden="1" customHeight="1"/>
    <row r="22820" ht="15" hidden="1" customHeight="1"/>
    <row r="22821" ht="15" hidden="1" customHeight="1"/>
    <row r="22822" ht="15" hidden="1" customHeight="1"/>
    <row r="22823" ht="15" hidden="1" customHeight="1"/>
    <row r="22824" ht="15" hidden="1" customHeight="1"/>
    <row r="22825" ht="15" hidden="1" customHeight="1"/>
    <row r="22826" ht="15" hidden="1" customHeight="1"/>
    <row r="22827" ht="15" hidden="1" customHeight="1"/>
    <row r="22828" ht="15" hidden="1" customHeight="1"/>
    <row r="22829" ht="15" hidden="1" customHeight="1"/>
    <row r="22830" ht="15" hidden="1" customHeight="1"/>
    <row r="22831" ht="15" hidden="1" customHeight="1"/>
    <row r="22832" ht="15" hidden="1" customHeight="1"/>
    <row r="22833" ht="15" hidden="1" customHeight="1"/>
    <row r="22834" ht="15" hidden="1" customHeight="1"/>
    <row r="22835" ht="15" hidden="1" customHeight="1"/>
    <row r="22836" ht="15" hidden="1" customHeight="1"/>
    <row r="22837" ht="15" hidden="1" customHeight="1"/>
    <row r="22838" ht="15" hidden="1" customHeight="1"/>
    <row r="22839" ht="15" hidden="1" customHeight="1"/>
    <row r="22840" ht="15" hidden="1" customHeight="1"/>
    <row r="22841" ht="15" hidden="1" customHeight="1"/>
    <row r="22842" ht="15" hidden="1" customHeight="1"/>
    <row r="22843" ht="15" hidden="1" customHeight="1"/>
    <row r="22844" ht="15" hidden="1" customHeight="1"/>
    <row r="22845" ht="15" hidden="1" customHeight="1"/>
    <row r="22846" ht="15" hidden="1" customHeight="1"/>
    <row r="22847" ht="15" hidden="1" customHeight="1"/>
    <row r="22848" ht="15" hidden="1" customHeight="1"/>
    <row r="22849" ht="15" hidden="1" customHeight="1"/>
    <row r="22850" ht="15" hidden="1" customHeight="1"/>
    <row r="22851" ht="15" hidden="1" customHeight="1"/>
    <row r="22852" ht="15" hidden="1" customHeight="1"/>
    <row r="22853" ht="15" hidden="1" customHeight="1"/>
    <row r="22854" ht="15" hidden="1" customHeight="1"/>
    <row r="22855" ht="15" hidden="1" customHeight="1"/>
    <row r="22856" ht="15" hidden="1" customHeight="1"/>
    <row r="22857" ht="15" hidden="1" customHeight="1"/>
    <row r="22858" ht="15" hidden="1" customHeight="1"/>
    <row r="22859" ht="15" hidden="1" customHeight="1"/>
    <row r="22860" ht="15" hidden="1" customHeight="1"/>
    <row r="22861" ht="15" hidden="1" customHeight="1"/>
    <row r="22862" ht="15" hidden="1" customHeight="1"/>
    <row r="22863" ht="15" hidden="1" customHeight="1"/>
    <row r="22864" ht="15" hidden="1" customHeight="1"/>
    <row r="22865" ht="15" hidden="1" customHeight="1"/>
    <row r="22866" ht="15" hidden="1" customHeight="1"/>
    <row r="22867" ht="15" hidden="1" customHeight="1"/>
    <row r="22868" ht="15" hidden="1" customHeight="1"/>
    <row r="22869" ht="15" hidden="1" customHeight="1"/>
    <row r="22870" ht="15" hidden="1" customHeight="1"/>
    <row r="22871" ht="15" hidden="1" customHeight="1"/>
    <row r="22872" ht="15" hidden="1" customHeight="1"/>
    <row r="22873" ht="15" hidden="1" customHeight="1"/>
    <row r="22874" ht="15" hidden="1" customHeight="1"/>
    <row r="22875" ht="15" hidden="1" customHeight="1"/>
    <row r="22876" ht="15" hidden="1" customHeight="1"/>
    <row r="22877" ht="15" hidden="1" customHeight="1"/>
    <row r="22878" ht="15" hidden="1" customHeight="1"/>
    <row r="22879" ht="15" hidden="1" customHeight="1"/>
    <row r="22880" ht="15" hidden="1" customHeight="1"/>
    <row r="22881" ht="15" hidden="1" customHeight="1"/>
    <row r="22882" ht="15" hidden="1" customHeight="1"/>
    <row r="22883" ht="15" hidden="1" customHeight="1"/>
    <row r="22884" ht="15" hidden="1" customHeight="1"/>
    <row r="22885" ht="15" hidden="1" customHeight="1"/>
    <row r="22886" ht="15" hidden="1" customHeight="1"/>
    <row r="22887" ht="15" hidden="1" customHeight="1"/>
    <row r="22888" ht="15" hidden="1" customHeight="1"/>
    <row r="22889" ht="15" hidden="1" customHeight="1"/>
    <row r="22890" ht="15" hidden="1" customHeight="1"/>
    <row r="22891" ht="15" hidden="1" customHeight="1"/>
    <row r="22892" ht="15" hidden="1" customHeight="1"/>
    <row r="22893" ht="15" hidden="1" customHeight="1"/>
    <row r="22894" ht="15" hidden="1" customHeight="1"/>
    <row r="22895" ht="15" hidden="1" customHeight="1"/>
    <row r="22896" ht="15" hidden="1" customHeight="1"/>
    <row r="22897" ht="15" hidden="1" customHeight="1"/>
    <row r="22898" ht="15" hidden="1" customHeight="1"/>
    <row r="22899" ht="15" hidden="1" customHeight="1"/>
    <row r="22900" ht="15" hidden="1" customHeight="1"/>
    <row r="22901" ht="15" hidden="1" customHeight="1"/>
    <row r="22902" ht="15" hidden="1" customHeight="1"/>
    <row r="22903" ht="15" hidden="1" customHeight="1"/>
    <row r="22904" ht="15" hidden="1" customHeight="1"/>
    <row r="22905" ht="15" hidden="1" customHeight="1"/>
    <row r="22906" ht="15" hidden="1" customHeight="1"/>
    <row r="22907" ht="15" hidden="1" customHeight="1"/>
    <row r="22908" ht="15" hidden="1" customHeight="1"/>
    <row r="22909" ht="15" hidden="1" customHeight="1"/>
    <row r="22910" ht="15" hidden="1" customHeight="1"/>
    <row r="22911" ht="15" hidden="1" customHeight="1"/>
    <row r="22912" ht="15" hidden="1" customHeight="1"/>
    <row r="22913" ht="15" hidden="1" customHeight="1"/>
    <row r="22914" ht="15" hidden="1" customHeight="1"/>
    <row r="22915" ht="15" hidden="1" customHeight="1"/>
    <row r="22916" ht="15" hidden="1" customHeight="1"/>
    <row r="22917" ht="15" hidden="1" customHeight="1"/>
    <row r="22918" ht="15" hidden="1" customHeight="1"/>
    <row r="22919" ht="15" hidden="1" customHeight="1"/>
    <row r="22920" ht="15" hidden="1" customHeight="1"/>
    <row r="22921" ht="15" hidden="1" customHeight="1"/>
    <row r="22922" ht="15" hidden="1" customHeight="1"/>
    <row r="22923" ht="15" hidden="1" customHeight="1"/>
    <row r="22924" ht="15" hidden="1" customHeight="1"/>
    <row r="22925" ht="15" hidden="1" customHeight="1"/>
    <row r="22926" ht="15" hidden="1" customHeight="1"/>
    <row r="22927" ht="15" hidden="1" customHeight="1"/>
    <row r="22928" ht="15" hidden="1" customHeight="1"/>
    <row r="22929" ht="15" hidden="1" customHeight="1"/>
    <row r="22930" ht="15" hidden="1" customHeight="1"/>
    <row r="22931" ht="15" hidden="1" customHeight="1"/>
    <row r="22932" ht="15" hidden="1" customHeight="1"/>
    <row r="22933" ht="15" hidden="1" customHeight="1"/>
    <row r="22934" ht="15" hidden="1" customHeight="1"/>
    <row r="22935" ht="15" hidden="1" customHeight="1"/>
    <row r="22936" ht="15" hidden="1" customHeight="1"/>
    <row r="22937" ht="15" hidden="1" customHeight="1"/>
    <row r="22938" ht="15" hidden="1" customHeight="1"/>
    <row r="22939" ht="15" hidden="1" customHeight="1"/>
    <row r="22940" ht="15" hidden="1" customHeight="1"/>
    <row r="22941" ht="15" hidden="1" customHeight="1"/>
    <row r="22942" ht="15" hidden="1" customHeight="1"/>
    <row r="22943" ht="15" hidden="1" customHeight="1"/>
    <row r="22944" ht="15" hidden="1" customHeight="1"/>
    <row r="22945" ht="15" hidden="1" customHeight="1"/>
    <row r="22946" ht="15" hidden="1" customHeight="1"/>
    <row r="22947" ht="15" hidden="1" customHeight="1"/>
    <row r="22948" ht="15" hidden="1" customHeight="1"/>
    <row r="22949" ht="15" hidden="1" customHeight="1"/>
    <row r="22950" ht="15" hidden="1" customHeight="1"/>
    <row r="22951" ht="15" hidden="1" customHeight="1"/>
    <row r="22952" ht="15" hidden="1" customHeight="1"/>
    <row r="22953" ht="15" hidden="1" customHeight="1"/>
    <row r="22954" ht="15" hidden="1" customHeight="1"/>
    <row r="22955" ht="15" hidden="1" customHeight="1"/>
    <row r="22956" ht="15" hidden="1" customHeight="1"/>
    <row r="22957" ht="15" hidden="1" customHeight="1"/>
    <row r="22958" ht="15" hidden="1" customHeight="1"/>
    <row r="22959" ht="15" hidden="1" customHeight="1"/>
    <row r="22960" ht="15" hidden="1" customHeight="1"/>
    <row r="22961" ht="15" hidden="1" customHeight="1"/>
    <row r="22962" ht="15" hidden="1" customHeight="1"/>
    <row r="22963" ht="15" hidden="1" customHeight="1"/>
    <row r="22964" ht="15" hidden="1" customHeight="1"/>
    <row r="22965" ht="15" hidden="1" customHeight="1"/>
    <row r="22966" ht="15" hidden="1" customHeight="1"/>
    <row r="22967" ht="15" hidden="1" customHeight="1"/>
    <row r="22968" ht="15" hidden="1" customHeight="1"/>
    <row r="22969" ht="15" hidden="1" customHeight="1"/>
    <row r="22970" ht="15" hidden="1" customHeight="1"/>
    <row r="22971" ht="15" hidden="1" customHeight="1"/>
    <row r="22972" ht="15" hidden="1" customHeight="1"/>
    <row r="22973" ht="15" hidden="1" customHeight="1"/>
    <row r="22974" ht="15" hidden="1" customHeight="1"/>
    <row r="22975" ht="15" hidden="1" customHeight="1"/>
    <row r="22976" ht="15" hidden="1" customHeight="1"/>
    <row r="22977" ht="15" hidden="1" customHeight="1"/>
    <row r="22978" ht="15" hidden="1" customHeight="1"/>
    <row r="22979" ht="15" hidden="1" customHeight="1"/>
    <row r="22980" ht="15" hidden="1" customHeight="1"/>
    <row r="22981" ht="15" hidden="1" customHeight="1"/>
    <row r="22982" ht="15" hidden="1" customHeight="1"/>
    <row r="22983" ht="15" hidden="1" customHeight="1"/>
    <row r="22984" ht="15" hidden="1" customHeight="1"/>
    <row r="22985" ht="15" hidden="1" customHeight="1"/>
    <row r="22986" ht="15" hidden="1" customHeight="1"/>
    <row r="22987" ht="15" hidden="1" customHeight="1"/>
    <row r="22988" ht="15" hidden="1" customHeight="1"/>
    <row r="22989" ht="15" hidden="1" customHeight="1"/>
    <row r="22990" ht="15" hidden="1" customHeight="1"/>
    <row r="22991" ht="15" hidden="1" customHeight="1"/>
    <row r="22992" ht="15" hidden="1" customHeight="1"/>
    <row r="22993" ht="15" hidden="1" customHeight="1"/>
    <row r="22994" ht="15" hidden="1" customHeight="1"/>
    <row r="22995" ht="15" hidden="1" customHeight="1"/>
    <row r="22996" ht="15" hidden="1" customHeight="1"/>
    <row r="22997" ht="15" hidden="1" customHeight="1"/>
    <row r="22998" ht="15" hidden="1" customHeight="1"/>
    <row r="22999" ht="15" hidden="1" customHeight="1"/>
    <row r="23000" ht="15" hidden="1" customHeight="1"/>
    <row r="23001" ht="15" hidden="1" customHeight="1"/>
    <row r="23002" ht="15" hidden="1" customHeight="1"/>
    <row r="23003" ht="15" hidden="1" customHeight="1"/>
    <row r="23004" ht="15" hidden="1" customHeight="1"/>
    <row r="23005" ht="15" hidden="1" customHeight="1"/>
    <row r="23006" ht="15" hidden="1" customHeight="1"/>
    <row r="23007" ht="15" hidden="1" customHeight="1"/>
    <row r="23008" ht="15" hidden="1" customHeight="1"/>
    <row r="23009" ht="15" hidden="1" customHeight="1"/>
    <row r="23010" ht="15" hidden="1" customHeight="1"/>
    <row r="23011" ht="15" hidden="1" customHeight="1"/>
    <row r="23012" ht="15" hidden="1" customHeight="1"/>
    <row r="23013" ht="15" hidden="1" customHeight="1"/>
    <row r="23014" ht="15" hidden="1" customHeight="1"/>
    <row r="23015" ht="15" hidden="1" customHeight="1"/>
    <row r="23016" ht="15" hidden="1" customHeight="1"/>
    <row r="23017" ht="15" hidden="1" customHeight="1"/>
    <row r="23018" ht="15" hidden="1" customHeight="1"/>
    <row r="23019" ht="15" hidden="1" customHeight="1"/>
    <row r="23020" ht="15" hidden="1" customHeight="1"/>
    <row r="23021" ht="15" hidden="1" customHeight="1"/>
    <row r="23022" ht="15" hidden="1" customHeight="1"/>
    <row r="23023" ht="15" hidden="1" customHeight="1"/>
    <row r="23024" ht="15" hidden="1" customHeight="1"/>
    <row r="23025" ht="15" hidden="1" customHeight="1"/>
    <row r="23026" ht="15" hidden="1" customHeight="1"/>
    <row r="23027" ht="15" hidden="1" customHeight="1"/>
    <row r="23028" ht="15" hidden="1" customHeight="1"/>
    <row r="23029" ht="15" hidden="1" customHeight="1"/>
    <row r="23030" ht="15" hidden="1" customHeight="1"/>
    <row r="23031" ht="15" hidden="1" customHeight="1"/>
    <row r="23032" ht="15" hidden="1" customHeight="1"/>
    <row r="23033" ht="15" hidden="1" customHeight="1"/>
    <row r="23034" ht="15" hidden="1" customHeight="1"/>
    <row r="23035" ht="15" hidden="1" customHeight="1"/>
    <row r="23036" ht="15" hidden="1" customHeight="1"/>
    <row r="23037" ht="15" hidden="1" customHeight="1"/>
    <row r="23038" ht="15" hidden="1" customHeight="1"/>
    <row r="23039" ht="15" hidden="1" customHeight="1"/>
    <row r="23040" ht="15" hidden="1" customHeight="1"/>
    <row r="23041" ht="15" hidden="1" customHeight="1"/>
    <row r="23042" ht="15" hidden="1" customHeight="1"/>
    <row r="23043" ht="15" hidden="1" customHeight="1"/>
    <row r="23044" ht="15" hidden="1" customHeight="1"/>
    <row r="23045" ht="15" hidden="1" customHeight="1"/>
    <row r="23046" ht="15" hidden="1" customHeight="1"/>
    <row r="23047" ht="15" hidden="1" customHeight="1"/>
    <row r="23048" ht="15" hidden="1" customHeight="1"/>
    <row r="23049" ht="15" hidden="1" customHeight="1"/>
    <row r="23050" ht="15" hidden="1" customHeight="1"/>
    <row r="23051" ht="15" hidden="1" customHeight="1"/>
    <row r="23052" ht="15" hidden="1" customHeight="1"/>
    <row r="23053" ht="15" hidden="1" customHeight="1"/>
    <row r="23054" ht="15" hidden="1" customHeight="1"/>
    <row r="23055" ht="15" hidden="1" customHeight="1"/>
    <row r="23056" ht="15" hidden="1" customHeight="1"/>
    <row r="23057" ht="15" hidden="1" customHeight="1"/>
    <row r="23058" ht="15" hidden="1" customHeight="1"/>
    <row r="23059" ht="15" hidden="1" customHeight="1"/>
    <row r="23060" ht="15" hidden="1" customHeight="1"/>
    <row r="23061" ht="15" hidden="1" customHeight="1"/>
    <row r="23062" ht="15" hidden="1" customHeight="1"/>
    <row r="23063" ht="15" hidden="1" customHeight="1"/>
    <row r="23064" ht="15" hidden="1" customHeight="1"/>
    <row r="23065" ht="15" hidden="1" customHeight="1"/>
    <row r="23066" ht="15" hidden="1" customHeight="1"/>
    <row r="23067" ht="15" hidden="1" customHeight="1"/>
    <row r="23068" ht="15" hidden="1" customHeight="1"/>
    <row r="23069" ht="15" hidden="1" customHeight="1"/>
    <row r="23070" ht="15" hidden="1" customHeight="1"/>
    <row r="23071" ht="15" hidden="1" customHeight="1"/>
    <row r="23072" ht="15" hidden="1" customHeight="1"/>
    <row r="23073" ht="15" hidden="1" customHeight="1"/>
    <row r="23074" ht="15" hidden="1" customHeight="1"/>
    <row r="23075" ht="15" hidden="1" customHeight="1"/>
    <row r="23076" ht="15" hidden="1" customHeight="1"/>
    <row r="23077" ht="15" hidden="1" customHeight="1"/>
    <row r="23078" ht="15" hidden="1" customHeight="1"/>
    <row r="23079" ht="15" hidden="1" customHeight="1"/>
    <row r="23080" ht="15" hidden="1" customHeight="1"/>
    <row r="23081" ht="15" hidden="1" customHeight="1"/>
    <row r="23082" ht="15" hidden="1" customHeight="1"/>
    <row r="23083" ht="15" hidden="1" customHeight="1"/>
    <row r="23084" ht="15" hidden="1" customHeight="1"/>
    <row r="23085" ht="15" hidden="1" customHeight="1"/>
    <row r="23086" ht="15" hidden="1" customHeight="1"/>
    <row r="23087" ht="15" hidden="1" customHeight="1"/>
    <row r="23088" ht="15" hidden="1" customHeight="1"/>
    <row r="23089" ht="15" hidden="1" customHeight="1"/>
    <row r="23090" ht="15" hidden="1" customHeight="1"/>
    <row r="23091" ht="15" hidden="1" customHeight="1"/>
    <row r="23092" ht="15" hidden="1" customHeight="1"/>
    <row r="23093" ht="15" hidden="1" customHeight="1"/>
    <row r="23094" ht="15" hidden="1" customHeight="1"/>
    <row r="23095" ht="15" hidden="1" customHeight="1"/>
    <row r="23096" ht="15" hidden="1" customHeight="1"/>
    <row r="23097" ht="15" hidden="1" customHeight="1"/>
    <row r="23098" ht="15" hidden="1" customHeight="1"/>
    <row r="23099" ht="15" hidden="1" customHeight="1"/>
    <row r="23100" ht="15" hidden="1" customHeight="1"/>
    <row r="23101" ht="15" hidden="1" customHeight="1"/>
    <row r="23102" ht="15" hidden="1" customHeight="1"/>
    <row r="23103" ht="15" hidden="1" customHeight="1"/>
    <row r="23104" ht="15" hidden="1" customHeight="1"/>
    <row r="23105" ht="15" hidden="1" customHeight="1"/>
    <row r="23106" ht="15" hidden="1" customHeight="1"/>
    <row r="23107" ht="15" hidden="1" customHeight="1"/>
    <row r="23108" ht="15" hidden="1" customHeight="1"/>
    <row r="23109" ht="15" hidden="1" customHeight="1"/>
    <row r="23110" ht="15" hidden="1" customHeight="1"/>
    <row r="23111" ht="15" hidden="1" customHeight="1"/>
    <row r="23112" ht="15" hidden="1" customHeight="1"/>
    <row r="23113" ht="15" hidden="1" customHeight="1"/>
    <row r="23114" ht="15" hidden="1" customHeight="1"/>
    <row r="23115" ht="15" hidden="1" customHeight="1"/>
    <row r="23116" ht="15" hidden="1" customHeight="1"/>
    <row r="23117" ht="15" hidden="1" customHeight="1"/>
    <row r="23118" ht="15" hidden="1" customHeight="1"/>
  </sheetData>
  <sheetProtection password="C875" sheet="1" objects="1" scenarios="1" formatCells="0" formatColumns="0" formatRows="0" insertColumns="0" insertRows="0" deleteColumns="0" deleteRows="0" selectLockedCells="1"/>
  <mergeCells count="8800">
    <mergeCell ref="C3993:E3993"/>
    <mergeCell ref="F3993:G3993"/>
    <mergeCell ref="I3993:K3993"/>
    <mergeCell ref="L3993:O3993"/>
    <mergeCell ref="C3984:E3985"/>
    <mergeCell ref="C3994:E3999"/>
    <mergeCell ref="F3994:G3994"/>
    <mergeCell ref="I3994:K3994"/>
    <mergeCell ref="L3994:O3994"/>
    <mergeCell ref="F3995:G3995"/>
    <mergeCell ref="I3995:O3997"/>
    <mergeCell ref="F3996:G3996"/>
    <mergeCell ref="F3997:G3997"/>
    <mergeCell ref="F3998:G3998"/>
    <mergeCell ref="I3998:O3999"/>
    <mergeCell ref="F3999:G3999"/>
    <mergeCell ref="C3990:E3990"/>
    <mergeCell ref="F3990:G3990"/>
    <mergeCell ref="I3990:O3991"/>
    <mergeCell ref="C3991:E3991"/>
    <mergeCell ref="F3991:G3991"/>
    <mergeCell ref="C3992:E3992"/>
    <mergeCell ref="F3992:G3992"/>
    <mergeCell ref="I3992:K3992"/>
    <mergeCell ref="L3992:O3992"/>
    <mergeCell ref="C3973:D3974"/>
    <mergeCell ref="E3973:E3974"/>
    <mergeCell ref="F3973:F3974"/>
    <mergeCell ref="G3973:G3974"/>
    <mergeCell ref="H3973:J3973"/>
    <mergeCell ref="K3973:M3973"/>
    <mergeCell ref="N3973:N3974"/>
    <mergeCell ref="O3973:O3975"/>
    <mergeCell ref="C3975:D3975"/>
    <mergeCell ref="C3987:E3988"/>
    <mergeCell ref="F3987:G3988"/>
    <mergeCell ref="I3987:K3987"/>
    <mergeCell ref="M3987:O3987"/>
    <mergeCell ref="I3988:K3988"/>
    <mergeCell ref="L3988:O3988"/>
    <mergeCell ref="B3961:O3961"/>
    <mergeCell ref="C3989:E3989"/>
    <mergeCell ref="F3989:G3989"/>
    <mergeCell ref="I3989:K3989"/>
    <mergeCell ref="L3989:O3989"/>
    <mergeCell ref="F3984:G3984"/>
    <mergeCell ref="H3984:I3984"/>
    <mergeCell ref="J3984:K3984"/>
    <mergeCell ref="M3984:N3984"/>
    <mergeCell ref="F3985:G3985"/>
    <mergeCell ref="H3985:I3985"/>
    <mergeCell ref="J3985:K3985"/>
    <mergeCell ref="M3985:N3985"/>
    <mergeCell ref="C3986:H3986"/>
    <mergeCell ref="I3986:K3986"/>
    <mergeCell ref="M3986:O3986"/>
    <mergeCell ref="A3962:A3999"/>
    <mergeCell ref="B3962:C3963"/>
    <mergeCell ref="D3962:O3962"/>
    <mergeCell ref="D3963:O3963"/>
    <mergeCell ref="C3964:G3966"/>
    <mergeCell ref="H3964:I3966"/>
    <mergeCell ref="J3964:K3966"/>
    <mergeCell ref="L3964:M3964"/>
    <mergeCell ref="N3964:O3964"/>
    <mergeCell ref="L3965:O3965"/>
    <mergeCell ref="L3966:M3966"/>
    <mergeCell ref="N3966:O3966"/>
    <mergeCell ref="C3967:F3967"/>
    <mergeCell ref="H3967:O3967"/>
    <mergeCell ref="C3968:F3968"/>
    <mergeCell ref="H3968:O3968"/>
    <mergeCell ref="C3969:F3969"/>
    <mergeCell ref="H3969:O3969"/>
    <mergeCell ref="C3970:F3970"/>
    <mergeCell ref="H3970:O3970"/>
    <mergeCell ref="C3971:F3971"/>
    <mergeCell ref="H3971:O3971"/>
    <mergeCell ref="C3972:F3972"/>
    <mergeCell ref="C3976:D3976"/>
    <mergeCell ref="C3977:D3977"/>
    <mergeCell ref="C3978:D3978"/>
    <mergeCell ref="C3979:D3979"/>
    <mergeCell ref="C3980:D3980"/>
    <mergeCell ref="C3981:D3981"/>
    <mergeCell ref="C3982:D3982"/>
    <mergeCell ref="C3983:D3983"/>
    <mergeCell ref="H3972:O3972"/>
    <mergeCell ref="C3953:E3953"/>
    <mergeCell ref="F3953:G3953"/>
    <mergeCell ref="I3953:K3953"/>
    <mergeCell ref="L3953:O3953"/>
    <mergeCell ref="C3944:E3945"/>
    <mergeCell ref="C3954:E3959"/>
    <mergeCell ref="F3954:G3954"/>
    <mergeCell ref="I3954:K3954"/>
    <mergeCell ref="L3954:O3954"/>
    <mergeCell ref="F3955:G3955"/>
    <mergeCell ref="I3955:O3957"/>
    <mergeCell ref="F3956:G3956"/>
    <mergeCell ref="F3957:G3957"/>
    <mergeCell ref="F3958:G3958"/>
    <mergeCell ref="I3958:O3959"/>
    <mergeCell ref="F3959:G3959"/>
    <mergeCell ref="C3950:E3950"/>
    <mergeCell ref="F3950:G3950"/>
    <mergeCell ref="I3950:O3951"/>
    <mergeCell ref="C3951:E3951"/>
    <mergeCell ref="F3951:G3951"/>
    <mergeCell ref="C3952:E3952"/>
    <mergeCell ref="F3952:G3952"/>
    <mergeCell ref="I3952:K3952"/>
    <mergeCell ref="L3952:O3952"/>
    <mergeCell ref="C3933:D3934"/>
    <mergeCell ref="E3933:E3934"/>
    <mergeCell ref="F3933:F3934"/>
    <mergeCell ref="G3933:G3934"/>
    <mergeCell ref="H3933:J3933"/>
    <mergeCell ref="K3933:M3933"/>
    <mergeCell ref="N3933:N3934"/>
    <mergeCell ref="O3933:O3935"/>
    <mergeCell ref="C3935:D3935"/>
    <mergeCell ref="C3947:E3948"/>
    <mergeCell ref="F3947:G3948"/>
    <mergeCell ref="I3947:K3947"/>
    <mergeCell ref="M3947:O3947"/>
    <mergeCell ref="I3948:K3948"/>
    <mergeCell ref="L3948:O3948"/>
    <mergeCell ref="B3921:O3921"/>
    <mergeCell ref="C3949:E3949"/>
    <mergeCell ref="F3949:G3949"/>
    <mergeCell ref="I3949:K3949"/>
    <mergeCell ref="L3949:O3949"/>
    <mergeCell ref="F3944:G3944"/>
    <mergeCell ref="H3944:I3944"/>
    <mergeCell ref="J3944:K3944"/>
    <mergeCell ref="M3944:N3944"/>
    <mergeCell ref="F3945:G3945"/>
    <mergeCell ref="H3945:I3945"/>
    <mergeCell ref="J3945:K3945"/>
    <mergeCell ref="M3945:N3945"/>
    <mergeCell ref="C3946:H3946"/>
    <mergeCell ref="I3946:K3946"/>
    <mergeCell ref="M3946:O3946"/>
    <mergeCell ref="A3922:A3959"/>
    <mergeCell ref="B3922:C3923"/>
    <mergeCell ref="D3922:O3922"/>
    <mergeCell ref="D3923:O3923"/>
    <mergeCell ref="C3924:G3926"/>
    <mergeCell ref="H3924:I3926"/>
    <mergeCell ref="J3924:K3926"/>
    <mergeCell ref="L3924:M3924"/>
    <mergeCell ref="N3924:O3924"/>
    <mergeCell ref="L3925:O3925"/>
    <mergeCell ref="L3926:M3926"/>
    <mergeCell ref="N3926:O3926"/>
    <mergeCell ref="C3927:F3927"/>
    <mergeCell ref="H3927:O3927"/>
    <mergeCell ref="C3928:F3928"/>
    <mergeCell ref="H3928:O3928"/>
    <mergeCell ref="C3929:F3929"/>
    <mergeCell ref="H3929:O3929"/>
    <mergeCell ref="C3930:F3930"/>
    <mergeCell ref="H3930:O3930"/>
    <mergeCell ref="C3931:F3931"/>
    <mergeCell ref="H3931:O3931"/>
    <mergeCell ref="C3932:F3932"/>
    <mergeCell ref="C3936:D3936"/>
    <mergeCell ref="C3937:D3937"/>
    <mergeCell ref="C3938:D3938"/>
    <mergeCell ref="C3939:D3939"/>
    <mergeCell ref="C3940:D3940"/>
    <mergeCell ref="C3941:D3941"/>
    <mergeCell ref="C3942:D3942"/>
    <mergeCell ref="C3943:D3943"/>
    <mergeCell ref="H3932:O3932"/>
    <mergeCell ref="C3913:E3913"/>
    <mergeCell ref="F3913:G3913"/>
    <mergeCell ref="I3913:K3913"/>
    <mergeCell ref="L3913:O3913"/>
    <mergeCell ref="C3904:E3905"/>
    <mergeCell ref="C3914:E3919"/>
    <mergeCell ref="F3914:G3914"/>
    <mergeCell ref="I3914:K3914"/>
    <mergeCell ref="L3914:O3914"/>
    <mergeCell ref="F3915:G3915"/>
    <mergeCell ref="I3915:O3917"/>
    <mergeCell ref="F3916:G3916"/>
    <mergeCell ref="F3917:G3917"/>
    <mergeCell ref="F3918:G3918"/>
    <mergeCell ref="I3918:O3919"/>
    <mergeCell ref="F3919:G3919"/>
    <mergeCell ref="C3910:E3910"/>
    <mergeCell ref="F3910:G3910"/>
    <mergeCell ref="I3910:O3911"/>
    <mergeCell ref="C3911:E3911"/>
    <mergeCell ref="F3911:G3911"/>
    <mergeCell ref="C3912:E3912"/>
    <mergeCell ref="F3912:G3912"/>
    <mergeCell ref="I3912:K3912"/>
    <mergeCell ref="L3912:O3912"/>
    <mergeCell ref="C3893:D3894"/>
    <mergeCell ref="E3893:E3894"/>
    <mergeCell ref="F3893:F3894"/>
    <mergeCell ref="G3893:G3894"/>
    <mergeCell ref="H3893:J3893"/>
    <mergeCell ref="K3893:M3893"/>
    <mergeCell ref="N3893:N3894"/>
    <mergeCell ref="O3893:O3895"/>
    <mergeCell ref="C3895:D3895"/>
    <mergeCell ref="C3907:E3908"/>
    <mergeCell ref="F3907:G3908"/>
    <mergeCell ref="I3907:K3907"/>
    <mergeCell ref="M3907:O3907"/>
    <mergeCell ref="I3908:K3908"/>
    <mergeCell ref="L3908:O3908"/>
    <mergeCell ref="B3881:O3881"/>
    <mergeCell ref="C3909:E3909"/>
    <mergeCell ref="F3909:G3909"/>
    <mergeCell ref="I3909:K3909"/>
    <mergeCell ref="L3909:O3909"/>
    <mergeCell ref="F3904:G3904"/>
    <mergeCell ref="H3904:I3904"/>
    <mergeCell ref="J3904:K3904"/>
    <mergeCell ref="M3904:N3904"/>
    <mergeCell ref="F3905:G3905"/>
    <mergeCell ref="H3905:I3905"/>
    <mergeCell ref="J3905:K3905"/>
    <mergeCell ref="M3905:N3905"/>
    <mergeCell ref="C3906:H3906"/>
    <mergeCell ref="I3906:K3906"/>
    <mergeCell ref="M3906:O3906"/>
    <mergeCell ref="A3882:A3919"/>
    <mergeCell ref="B3882:C3883"/>
    <mergeCell ref="D3882:O3882"/>
    <mergeCell ref="D3883:O3883"/>
    <mergeCell ref="C3884:G3886"/>
    <mergeCell ref="H3884:I3886"/>
    <mergeCell ref="J3884:K3886"/>
    <mergeCell ref="L3884:M3884"/>
    <mergeCell ref="N3884:O3884"/>
    <mergeCell ref="L3885:O3885"/>
    <mergeCell ref="L3886:M3886"/>
    <mergeCell ref="N3886:O3886"/>
    <mergeCell ref="C3887:F3887"/>
    <mergeCell ref="H3887:O3887"/>
    <mergeCell ref="C3888:F3888"/>
    <mergeCell ref="H3888:O3888"/>
    <mergeCell ref="C3889:F3889"/>
    <mergeCell ref="H3889:O3889"/>
    <mergeCell ref="C3890:F3890"/>
    <mergeCell ref="H3890:O3890"/>
    <mergeCell ref="C3891:F3891"/>
    <mergeCell ref="H3891:O3891"/>
    <mergeCell ref="C3892:F3892"/>
    <mergeCell ref="C3896:D3896"/>
    <mergeCell ref="C3897:D3897"/>
    <mergeCell ref="C3898:D3898"/>
    <mergeCell ref="C3899:D3899"/>
    <mergeCell ref="C3900:D3900"/>
    <mergeCell ref="C3901:D3901"/>
    <mergeCell ref="C3902:D3902"/>
    <mergeCell ref="C3903:D3903"/>
    <mergeCell ref="H3892:O3892"/>
    <mergeCell ref="C3872:E3872"/>
    <mergeCell ref="F3872:G3872"/>
    <mergeCell ref="I3872:K3872"/>
    <mergeCell ref="L3872:O3872"/>
    <mergeCell ref="C3863:E3864"/>
    <mergeCell ref="C3873:E3878"/>
    <mergeCell ref="F3873:G3873"/>
    <mergeCell ref="I3873:K3873"/>
    <mergeCell ref="L3873:O3873"/>
    <mergeCell ref="F3874:G3874"/>
    <mergeCell ref="I3874:O3876"/>
    <mergeCell ref="F3875:G3875"/>
    <mergeCell ref="F3876:G3876"/>
    <mergeCell ref="F3877:G3877"/>
    <mergeCell ref="I3877:O3878"/>
    <mergeCell ref="F3878:G3878"/>
    <mergeCell ref="C3869:E3869"/>
    <mergeCell ref="F3869:G3869"/>
    <mergeCell ref="I3869:O3870"/>
    <mergeCell ref="C3870:E3870"/>
    <mergeCell ref="F3870:G3870"/>
    <mergeCell ref="C3871:E3871"/>
    <mergeCell ref="F3871:G3871"/>
    <mergeCell ref="I3871:K3871"/>
    <mergeCell ref="L3871:O3871"/>
    <mergeCell ref="C3852:D3853"/>
    <mergeCell ref="E3852:E3853"/>
    <mergeCell ref="F3852:F3853"/>
    <mergeCell ref="G3852:G3853"/>
    <mergeCell ref="H3852:J3852"/>
    <mergeCell ref="K3852:M3852"/>
    <mergeCell ref="N3852:N3853"/>
    <mergeCell ref="O3852:O3854"/>
    <mergeCell ref="C3854:D3854"/>
    <mergeCell ref="C3866:E3867"/>
    <mergeCell ref="F3866:G3867"/>
    <mergeCell ref="I3866:K3866"/>
    <mergeCell ref="M3866:O3866"/>
    <mergeCell ref="I3867:K3867"/>
    <mergeCell ref="L3867:O3867"/>
    <mergeCell ref="B3840:O3840"/>
    <mergeCell ref="C3868:E3868"/>
    <mergeCell ref="F3868:G3868"/>
    <mergeCell ref="I3868:K3868"/>
    <mergeCell ref="L3868:O3868"/>
    <mergeCell ref="F3863:G3863"/>
    <mergeCell ref="H3863:I3863"/>
    <mergeCell ref="J3863:K3863"/>
    <mergeCell ref="M3863:N3863"/>
    <mergeCell ref="F3864:G3864"/>
    <mergeCell ref="H3864:I3864"/>
    <mergeCell ref="J3864:K3864"/>
    <mergeCell ref="M3864:N3864"/>
    <mergeCell ref="C3865:H3865"/>
    <mergeCell ref="I3865:K3865"/>
    <mergeCell ref="M3865:O3865"/>
    <mergeCell ref="A3841:A3878"/>
    <mergeCell ref="B3841:C3842"/>
    <mergeCell ref="D3841:O3841"/>
    <mergeCell ref="D3842:O3842"/>
    <mergeCell ref="C3843:G3845"/>
    <mergeCell ref="H3843:I3845"/>
    <mergeCell ref="J3843:K3845"/>
    <mergeCell ref="L3843:M3843"/>
    <mergeCell ref="N3843:O3843"/>
    <mergeCell ref="L3844:O3844"/>
    <mergeCell ref="L3845:M3845"/>
    <mergeCell ref="N3845:O3845"/>
    <mergeCell ref="C3846:F3846"/>
    <mergeCell ref="H3846:O3846"/>
    <mergeCell ref="C3847:F3847"/>
    <mergeCell ref="H3847:O3847"/>
    <mergeCell ref="C3848:F3848"/>
    <mergeCell ref="H3848:O3848"/>
    <mergeCell ref="C3849:F3849"/>
    <mergeCell ref="H3849:O3849"/>
    <mergeCell ref="C3850:F3850"/>
    <mergeCell ref="H3850:O3850"/>
    <mergeCell ref="C3851:F3851"/>
    <mergeCell ref="C3855:D3855"/>
    <mergeCell ref="C3856:D3856"/>
    <mergeCell ref="C3857:D3857"/>
    <mergeCell ref="C3858:D3858"/>
    <mergeCell ref="C3859:D3859"/>
    <mergeCell ref="C3860:D3860"/>
    <mergeCell ref="C3861:D3861"/>
    <mergeCell ref="C3862:D3862"/>
    <mergeCell ref="H3851:O3851"/>
    <mergeCell ref="C3832:E3832"/>
    <mergeCell ref="F3832:G3832"/>
    <mergeCell ref="I3832:K3832"/>
    <mergeCell ref="L3832:O3832"/>
    <mergeCell ref="C3823:E3824"/>
    <mergeCell ref="C3833:E3838"/>
    <mergeCell ref="F3833:G3833"/>
    <mergeCell ref="I3833:K3833"/>
    <mergeCell ref="L3833:O3833"/>
    <mergeCell ref="F3834:G3834"/>
    <mergeCell ref="I3834:O3836"/>
    <mergeCell ref="F3835:G3835"/>
    <mergeCell ref="F3836:G3836"/>
    <mergeCell ref="F3837:G3837"/>
    <mergeCell ref="I3837:O3838"/>
    <mergeCell ref="F3838:G3838"/>
    <mergeCell ref="C3829:E3829"/>
    <mergeCell ref="F3829:G3829"/>
    <mergeCell ref="I3829:O3830"/>
    <mergeCell ref="C3830:E3830"/>
    <mergeCell ref="F3830:G3830"/>
    <mergeCell ref="C3831:E3831"/>
    <mergeCell ref="F3831:G3831"/>
    <mergeCell ref="I3831:K3831"/>
    <mergeCell ref="L3831:O3831"/>
    <mergeCell ref="C3812:D3813"/>
    <mergeCell ref="E3812:E3813"/>
    <mergeCell ref="F3812:F3813"/>
    <mergeCell ref="G3812:G3813"/>
    <mergeCell ref="H3812:J3812"/>
    <mergeCell ref="K3812:M3812"/>
    <mergeCell ref="N3812:N3813"/>
    <mergeCell ref="O3812:O3814"/>
    <mergeCell ref="C3814:D3814"/>
    <mergeCell ref="C3826:E3827"/>
    <mergeCell ref="F3826:G3827"/>
    <mergeCell ref="I3826:K3826"/>
    <mergeCell ref="M3826:O3826"/>
    <mergeCell ref="I3827:K3827"/>
    <mergeCell ref="L3827:O3827"/>
    <mergeCell ref="B3800:O3800"/>
    <mergeCell ref="C3828:E3828"/>
    <mergeCell ref="F3828:G3828"/>
    <mergeCell ref="I3828:K3828"/>
    <mergeCell ref="L3828:O3828"/>
    <mergeCell ref="F3823:G3823"/>
    <mergeCell ref="H3823:I3823"/>
    <mergeCell ref="J3823:K3823"/>
    <mergeCell ref="M3823:N3823"/>
    <mergeCell ref="F3824:G3824"/>
    <mergeCell ref="H3824:I3824"/>
    <mergeCell ref="J3824:K3824"/>
    <mergeCell ref="M3824:N3824"/>
    <mergeCell ref="C3825:H3825"/>
    <mergeCell ref="I3825:K3825"/>
    <mergeCell ref="M3825:O3825"/>
    <mergeCell ref="A3801:A3838"/>
    <mergeCell ref="B3801:C3802"/>
    <mergeCell ref="D3801:O3801"/>
    <mergeCell ref="D3802:O3802"/>
    <mergeCell ref="C3803:G3805"/>
    <mergeCell ref="H3803:I3805"/>
    <mergeCell ref="J3803:K3805"/>
    <mergeCell ref="L3803:M3803"/>
    <mergeCell ref="N3803:O3803"/>
    <mergeCell ref="L3804:O3804"/>
    <mergeCell ref="L3805:M3805"/>
    <mergeCell ref="N3805:O3805"/>
    <mergeCell ref="C3806:F3806"/>
    <mergeCell ref="H3806:O3806"/>
    <mergeCell ref="C3807:F3807"/>
    <mergeCell ref="H3807:O3807"/>
    <mergeCell ref="C3808:F3808"/>
    <mergeCell ref="H3808:O3808"/>
    <mergeCell ref="C3809:F3809"/>
    <mergeCell ref="H3809:O3809"/>
    <mergeCell ref="C3810:F3810"/>
    <mergeCell ref="H3810:O3810"/>
    <mergeCell ref="C3811:F3811"/>
    <mergeCell ref="C3815:D3815"/>
    <mergeCell ref="C3816:D3816"/>
    <mergeCell ref="C3817:D3817"/>
    <mergeCell ref="C3818:D3818"/>
    <mergeCell ref="C3819:D3819"/>
    <mergeCell ref="C3820:D3820"/>
    <mergeCell ref="C3821:D3821"/>
    <mergeCell ref="C3822:D3822"/>
    <mergeCell ref="H3811:O3811"/>
    <mergeCell ref="C3792:E3792"/>
    <mergeCell ref="F3792:G3792"/>
    <mergeCell ref="I3792:K3792"/>
    <mergeCell ref="L3792:O3792"/>
    <mergeCell ref="C3783:E3784"/>
    <mergeCell ref="C3793:E3798"/>
    <mergeCell ref="F3793:G3793"/>
    <mergeCell ref="I3793:K3793"/>
    <mergeCell ref="L3793:O3793"/>
    <mergeCell ref="F3794:G3794"/>
    <mergeCell ref="I3794:O3796"/>
    <mergeCell ref="F3795:G3795"/>
    <mergeCell ref="F3796:G3796"/>
    <mergeCell ref="F3797:G3797"/>
    <mergeCell ref="I3797:O3798"/>
    <mergeCell ref="F3798:G3798"/>
    <mergeCell ref="C3789:E3789"/>
    <mergeCell ref="F3789:G3789"/>
    <mergeCell ref="I3789:O3790"/>
    <mergeCell ref="C3790:E3790"/>
    <mergeCell ref="F3790:G3790"/>
    <mergeCell ref="C3791:E3791"/>
    <mergeCell ref="F3791:G3791"/>
    <mergeCell ref="I3791:K3791"/>
    <mergeCell ref="L3791:O3791"/>
    <mergeCell ref="C3772:D3773"/>
    <mergeCell ref="E3772:E3773"/>
    <mergeCell ref="F3772:F3773"/>
    <mergeCell ref="G3772:G3773"/>
    <mergeCell ref="H3772:J3772"/>
    <mergeCell ref="K3772:M3772"/>
    <mergeCell ref="N3772:N3773"/>
    <mergeCell ref="O3772:O3774"/>
    <mergeCell ref="C3774:D3774"/>
    <mergeCell ref="C3786:E3787"/>
    <mergeCell ref="F3786:G3787"/>
    <mergeCell ref="I3786:K3786"/>
    <mergeCell ref="M3786:O3786"/>
    <mergeCell ref="I3787:K3787"/>
    <mergeCell ref="L3787:O3787"/>
    <mergeCell ref="B3760:O3760"/>
    <mergeCell ref="C3788:E3788"/>
    <mergeCell ref="F3788:G3788"/>
    <mergeCell ref="I3788:K3788"/>
    <mergeCell ref="L3788:O3788"/>
    <mergeCell ref="F3783:G3783"/>
    <mergeCell ref="H3783:I3783"/>
    <mergeCell ref="J3783:K3783"/>
    <mergeCell ref="M3783:N3783"/>
    <mergeCell ref="F3784:G3784"/>
    <mergeCell ref="H3784:I3784"/>
    <mergeCell ref="J3784:K3784"/>
    <mergeCell ref="M3784:N3784"/>
    <mergeCell ref="C3785:H3785"/>
    <mergeCell ref="I3785:K3785"/>
    <mergeCell ref="M3785:O3785"/>
    <mergeCell ref="A3761:A3798"/>
    <mergeCell ref="B3761:C3762"/>
    <mergeCell ref="D3761:O3761"/>
    <mergeCell ref="D3762:O3762"/>
    <mergeCell ref="C3763:G3765"/>
    <mergeCell ref="H3763:I3765"/>
    <mergeCell ref="J3763:K3765"/>
    <mergeCell ref="L3763:M3763"/>
    <mergeCell ref="N3763:O3763"/>
    <mergeCell ref="L3764:O3764"/>
    <mergeCell ref="L3765:M3765"/>
    <mergeCell ref="N3765:O3765"/>
    <mergeCell ref="C3766:F3766"/>
    <mergeCell ref="H3766:O3766"/>
    <mergeCell ref="C3767:F3767"/>
    <mergeCell ref="H3767:O3767"/>
    <mergeCell ref="C3768:F3768"/>
    <mergeCell ref="H3768:O3768"/>
    <mergeCell ref="C3769:F3769"/>
    <mergeCell ref="H3769:O3769"/>
    <mergeCell ref="C3770:F3770"/>
    <mergeCell ref="H3770:O3770"/>
    <mergeCell ref="C3771:F3771"/>
    <mergeCell ref="C3775:D3775"/>
    <mergeCell ref="C3776:D3776"/>
    <mergeCell ref="C3777:D3777"/>
    <mergeCell ref="C3778:D3778"/>
    <mergeCell ref="C3779:D3779"/>
    <mergeCell ref="C3780:D3780"/>
    <mergeCell ref="C3781:D3781"/>
    <mergeCell ref="C3782:D3782"/>
    <mergeCell ref="H3771:O3771"/>
    <mergeCell ref="C3752:E3752"/>
    <mergeCell ref="F3752:G3752"/>
    <mergeCell ref="I3752:K3752"/>
    <mergeCell ref="L3752:O3752"/>
    <mergeCell ref="C3743:E3744"/>
    <mergeCell ref="C3753:E3758"/>
    <mergeCell ref="F3753:G3753"/>
    <mergeCell ref="I3753:K3753"/>
    <mergeCell ref="L3753:O3753"/>
    <mergeCell ref="F3754:G3754"/>
    <mergeCell ref="I3754:O3756"/>
    <mergeCell ref="F3755:G3755"/>
    <mergeCell ref="F3756:G3756"/>
    <mergeCell ref="F3757:G3757"/>
    <mergeCell ref="I3757:O3758"/>
    <mergeCell ref="F3758:G3758"/>
    <mergeCell ref="C3749:E3749"/>
    <mergeCell ref="F3749:G3749"/>
    <mergeCell ref="I3749:O3750"/>
    <mergeCell ref="C3750:E3750"/>
    <mergeCell ref="F3750:G3750"/>
    <mergeCell ref="C3751:E3751"/>
    <mergeCell ref="F3751:G3751"/>
    <mergeCell ref="I3751:K3751"/>
    <mergeCell ref="L3751:O3751"/>
    <mergeCell ref="C3732:D3733"/>
    <mergeCell ref="E3732:E3733"/>
    <mergeCell ref="F3732:F3733"/>
    <mergeCell ref="G3732:G3733"/>
    <mergeCell ref="H3732:J3732"/>
    <mergeCell ref="K3732:M3732"/>
    <mergeCell ref="N3732:N3733"/>
    <mergeCell ref="O3732:O3734"/>
    <mergeCell ref="C3734:D3734"/>
    <mergeCell ref="C3746:E3747"/>
    <mergeCell ref="F3746:G3747"/>
    <mergeCell ref="I3746:K3746"/>
    <mergeCell ref="M3746:O3746"/>
    <mergeCell ref="I3747:K3747"/>
    <mergeCell ref="L3747:O3747"/>
    <mergeCell ref="B3720:O3720"/>
    <mergeCell ref="C3748:E3748"/>
    <mergeCell ref="F3748:G3748"/>
    <mergeCell ref="I3748:K3748"/>
    <mergeCell ref="L3748:O3748"/>
    <mergeCell ref="F3743:G3743"/>
    <mergeCell ref="H3743:I3743"/>
    <mergeCell ref="J3743:K3743"/>
    <mergeCell ref="M3743:N3743"/>
    <mergeCell ref="F3744:G3744"/>
    <mergeCell ref="H3744:I3744"/>
    <mergeCell ref="J3744:K3744"/>
    <mergeCell ref="M3744:N3744"/>
    <mergeCell ref="C3745:H3745"/>
    <mergeCell ref="I3745:K3745"/>
    <mergeCell ref="M3745:O3745"/>
    <mergeCell ref="A3721:A3758"/>
    <mergeCell ref="B3721:C3722"/>
    <mergeCell ref="D3721:O3721"/>
    <mergeCell ref="D3722:O3722"/>
    <mergeCell ref="C3723:G3725"/>
    <mergeCell ref="H3723:I3725"/>
    <mergeCell ref="J3723:K3725"/>
    <mergeCell ref="L3723:M3723"/>
    <mergeCell ref="N3723:O3723"/>
    <mergeCell ref="L3724:O3724"/>
    <mergeCell ref="L3725:M3725"/>
    <mergeCell ref="N3725:O3725"/>
    <mergeCell ref="C3726:F3726"/>
    <mergeCell ref="H3726:O3726"/>
    <mergeCell ref="C3727:F3727"/>
    <mergeCell ref="H3727:O3727"/>
    <mergeCell ref="C3728:F3728"/>
    <mergeCell ref="H3728:O3728"/>
    <mergeCell ref="C3729:F3729"/>
    <mergeCell ref="H3729:O3729"/>
    <mergeCell ref="C3730:F3730"/>
    <mergeCell ref="H3730:O3730"/>
    <mergeCell ref="C3731:F3731"/>
    <mergeCell ref="C3735:D3735"/>
    <mergeCell ref="C3736:D3736"/>
    <mergeCell ref="C3737:D3737"/>
    <mergeCell ref="C3738:D3738"/>
    <mergeCell ref="C3739:D3739"/>
    <mergeCell ref="C3740:D3740"/>
    <mergeCell ref="C3741:D3741"/>
    <mergeCell ref="C3742:D3742"/>
    <mergeCell ref="H3731:O3731"/>
    <mergeCell ref="C3712:E3712"/>
    <mergeCell ref="F3712:G3712"/>
    <mergeCell ref="I3712:K3712"/>
    <mergeCell ref="L3712:O3712"/>
    <mergeCell ref="C3703:E3704"/>
    <mergeCell ref="C3713:E3718"/>
    <mergeCell ref="F3713:G3713"/>
    <mergeCell ref="I3713:K3713"/>
    <mergeCell ref="L3713:O3713"/>
    <mergeCell ref="F3714:G3714"/>
    <mergeCell ref="I3714:O3716"/>
    <mergeCell ref="F3715:G3715"/>
    <mergeCell ref="F3716:G3716"/>
    <mergeCell ref="F3717:G3717"/>
    <mergeCell ref="I3717:O3718"/>
    <mergeCell ref="F3718:G3718"/>
    <mergeCell ref="C3709:E3709"/>
    <mergeCell ref="F3709:G3709"/>
    <mergeCell ref="I3709:O3710"/>
    <mergeCell ref="C3710:E3710"/>
    <mergeCell ref="F3710:G3710"/>
    <mergeCell ref="C3711:E3711"/>
    <mergeCell ref="F3711:G3711"/>
    <mergeCell ref="I3711:K3711"/>
    <mergeCell ref="L3711:O3711"/>
    <mergeCell ref="C3692:D3693"/>
    <mergeCell ref="E3692:E3693"/>
    <mergeCell ref="F3692:F3693"/>
    <mergeCell ref="G3692:G3693"/>
    <mergeCell ref="H3692:J3692"/>
    <mergeCell ref="K3692:M3692"/>
    <mergeCell ref="N3692:N3693"/>
    <mergeCell ref="O3692:O3694"/>
    <mergeCell ref="C3694:D3694"/>
    <mergeCell ref="C3706:E3707"/>
    <mergeCell ref="F3706:G3707"/>
    <mergeCell ref="I3706:K3706"/>
    <mergeCell ref="M3706:O3706"/>
    <mergeCell ref="I3707:K3707"/>
    <mergeCell ref="L3707:O3707"/>
    <mergeCell ref="B3680:O3680"/>
    <mergeCell ref="C3708:E3708"/>
    <mergeCell ref="F3708:G3708"/>
    <mergeCell ref="I3708:K3708"/>
    <mergeCell ref="L3708:O3708"/>
    <mergeCell ref="F3703:G3703"/>
    <mergeCell ref="H3703:I3703"/>
    <mergeCell ref="J3703:K3703"/>
    <mergeCell ref="M3703:N3703"/>
    <mergeCell ref="F3704:G3704"/>
    <mergeCell ref="H3704:I3704"/>
    <mergeCell ref="J3704:K3704"/>
    <mergeCell ref="M3704:N3704"/>
    <mergeCell ref="C3705:H3705"/>
    <mergeCell ref="I3705:K3705"/>
    <mergeCell ref="M3705:O3705"/>
    <mergeCell ref="A3681:A3718"/>
    <mergeCell ref="B3681:C3682"/>
    <mergeCell ref="D3681:O3681"/>
    <mergeCell ref="D3682:O3682"/>
    <mergeCell ref="C3683:G3685"/>
    <mergeCell ref="H3683:I3685"/>
    <mergeCell ref="J3683:K3685"/>
    <mergeCell ref="L3683:M3683"/>
    <mergeCell ref="N3683:O3683"/>
    <mergeCell ref="L3684:O3684"/>
    <mergeCell ref="L3685:M3685"/>
    <mergeCell ref="N3685:O3685"/>
    <mergeCell ref="C3686:F3686"/>
    <mergeCell ref="H3686:O3686"/>
    <mergeCell ref="C3687:F3687"/>
    <mergeCell ref="H3687:O3687"/>
    <mergeCell ref="C3688:F3688"/>
    <mergeCell ref="H3688:O3688"/>
    <mergeCell ref="C3689:F3689"/>
    <mergeCell ref="H3689:O3689"/>
    <mergeCell ref="C3690:F3690"/>
    <mergeCell ref="H3690:O3690"/>
    <mergeCell ref="C3691:F3691"/>
    <mergeCell ref="C3695:D3695"/>
    <mergeCell ref="C3696:D3696"/>
    <mergeCell ref="C3697:D3697"/>
    <mergeCell ref="C3698:D3698"/>
    <mergeCell ref="C3699:D3699"/>
    <mergeCell ref="C3700:D3700"/>
    <mergeCell ref="C3701:D3701"/>
    <mergeCell ref="C3702:D3702"/>
    <mergeCell ref="H3691:O3691"/>
    <mergeCell ref="C3672:E3672"/>
    <mergeCell ref="F3672:G3672"/>
    <mergeCell ref="I3672:K3672"/>
    <mergeCell ref="L3672:O3672"/>
    <mergeCell ref="C3663:E3664"/>
    <mergeCell ref="C3673:E3678"/>
    <mergeCell ref="F3673:G3673"/>
    <mergeCell ref="I3673:K3673"/>
    <mergeCell ref="L3673:O3673"/>
    <mergeCell ref="F3674:G3674"/>
    <mergeCell ref="I3674:O3676"/>
    <mergeCell ref="F3675:G3675"/>
    <mergeCell ref="F3676:G3676"/>
    <mergeCell ref="F3677:G3677"/>
    <mergeCell ref="I3677:O3678"/>
    <mergeCell ref="F3678:G3678"/>
    <mergeCell ref="C3669:E3669"/>
    <mergeCell ref="F3669:G3669"/>
    <mergeCell ref="I3669:O3670"/>
    <mergeCell ref="C3670:E3670"/>
    <mergeCell ref="F3670:G3670"/>
    <mergeCell ref="C3671:E3671"/>
    <mergeCell ref="F3671:G3671"/>
    <mergeCell ref="I3671:K3671"/>
    <mergeCell ref="L3671:O3671"/>
    <mergeCell ref="C3652:D3653"/>
    <mergeCell ref="E3652:E3653"/>
    <mergeCell ref="F3652:F3653"/>
    <mergeCell ref="G3652:G3653"/>
    <mergeCell ref="H3652:J3652"/>
    <mergeCell ref="K3652:M3652"/>
    <mergeCell ref="N3652:N3653"/>
    <mergeCell ref="O3652:O3654"/>
    <mergeCell ref="C3654:D3654"/>
    <mergeCell ref="C3666:E3667"/>
    <mergeCell ref="F3666:G3667"/>
    <mergeCell ref="I3666:K3666"/>
    <mergeCell ref="M3666:O3666"/>
    <mergeCell ref="I3667:K3667"/>
    <mergeCell ref="L3667:O3667"/>
    <mergeCell ref="B3640:O3640"/>
    <mergeCell ref="C3668:E3668"/>
    <mergeCell ref="F3668:G3668"/>
    <mergeCell ref="I3668:K3668"/>
    <mergeCell ref="L3668:O3668"/>
    <mergeCell ref="F3663:G3663"/>
    <mergeCell ref="H3663:I3663"/>
    <mergeCell ref="J3663:K3663"/>
    <mergeCell ref="M3663:N3663"/>
    <mergeCell ref="F3664:G3664"/>
    <mergeCell ref="H3664:I3664"/>
    <mergeCell ref="J3664:K3664"/>
    <mergeCell ref="M3664:N3664"/>
    <mergeCell ref="C3665:H3665"/>
    <mergeCell ref="I3665:K3665"/>
    <mergeCell ref="M3665:O3665"/>
    <mergeCell ref="A3641:A3678"/>
    <mergeCell ref="B3641:C3642"/>
    <mergeCell ref="D3641:O3641"/>
    <mergeCell ref="D3642:O3642"/>
    <mergeCell ref="C3643:G3645"/>
    <mergeCell ref="H3643:I3645"/>
    <mergeCell ref="J3643:K3645"/>
    <mergeCell ref="L3643:M3643"/>
    <mergeCell ref="N3643:O3643"/>
    <mergeCell ref="L3644:O3644"/>
    <mergeCell ref="L3645:M3645"/>
    <mergeCell ref="N3645:O3645"/>
    <mergeCell ref="C3646:F3646"/>
    <mergeCell ref="H3646:O3646"/>
    <mergeCell ref="C3647:F3647"/>
    <mergeCell ref="H3647:O3647"/>
    <mergeCell ref="C3648:F3648"/>
    <mergeCell ref="H3648:O3648"/>
    <mergeCell ref="C3649:F3649"/>
    <mergeCell ref="H3649:O3649"/>
    <mergeCell ref="C3650:F3650"/>
    <mergeCell ref="H3650:O3650"/>
    <mergeCell ref="C3651:F3651"/>
    <mergeCell ref="C3655:D3655"/>
    <mergeCell ref="C3656:D3656"/>
    <mergeCell ref="C3657:D3657"/>
    <mergeCell ref="C3658:D3658"/>
    <mergeCell ref="C3659:D3659"/>
    <mergeCell ref="C3660:D3660"/>
    <mergeCell ref="C3661:D3661"/>
    <mergeCell ref="C3662:D3662"/>
    <mergeCell ref="H3651:O3651"/>
    <mergeCell ref="C3632:E3632"/>
    <mergeCell ref="F3632:G3632"/>
    <mergeCell ref="I3632:K3632"/>
    <mergeCell ref="L3632:O3632"/>
    <mergeCell ref="C3623:E3624"/>
    <mergeCell ref="C3633:E3638"/>
    <mergeCell ref="F3633:G3633"/>
    <mergeCell ref="I3633:K3633"/>
    <mergeCell ref="L3633:O3633"/>
    <mergeCell ref="F3634:G3634"/>
    <mergeCell ref="I3634:O3636"/>
    <mergeCell ref="F3635:G3635"/>
    <mergeCell ref="F3636:G3636"/>
    <mergeCell ref="F3637:G3637"/>
    <mergeCell ref="I3637:O3638"/>
    <mergeCell ref="F3638:G3638"/>
    <mergeCell ref="C3629:E3629"/>
    <mergeCell ref="F3629:G3629"/>
    <mergeCell ref="I3629:O3630"/>
    <mergeCell ref="C3630:E3630"/>
    <mergeCell ref="F3630:G3630"/>
    <mergeCell ref="C3631:E3631"/>
    <mergeCell ref="F3631:G3631"/>
    <mergeCell ref="I3631:K3631"/>
    <mergeCell ref="L3631:O3631"/>
    <mergeCell ref="C3612:D3613"/>
    <mergeCell ref="E3612:E3613"/>
    <mergeCell ref="F3612:F3613"/>
    <mergeCell ref="G3612:G3613"/>
    <mergeCell ref="H3612:J3612"/>
    <mergeCell ref="K3612:M3612"/>
    <mergeCell ref="N3612:N3613"/>
    <mergeCell ref="O3612:O3614"/>
    <mergeCell ref="C3614:D3614"/>
    <mergeCell ref="C3626:E3627"/>
    <mergeCell ref="F3626:G3627"/>
    <mergeCell ref="I3626:K3626"/>
    <mergeCell ref="M3626:O3626"/>
    <mergeCell ref="I3627:K3627"/>
    <mergeCell ref="L3627:O3627"/>
    <mergeCell ref="B3600:O3600"/>
    <mergeCell ref="C3628:E3628"/>
    <mergeCell ref="F3628:G3628"/>
    <mergeCell ref="I3628:K3628"/>
    <mergeCell ref="L3628:O3628"/>
    <mergeCell ref="F3623:G3623"/>
    <mergeCell ref="H3623:I3623"/>
    <mergeCell ref="J3623:K3623"/>
    <mergeCell ref="M3623:N3623"/>
    <mergeCell ref="F3624:G3624"/>
    <mergeCell ref="H3624:I3624"/>
    <mergeCell ref="J3624:K3624"/>
    <mergeCell ref="M3624:N3624"/>
    <mergeCell ref="C3625:H3625"/>
    <mergeCell ref="I3625:K3625"/>
    <mergeCell ref="M3625:O3625"/>
    <mergeCell ref="A3601:A3638"/>
    <mergeCell ref="B3601:C3602"/>
    <mergeCell ref="D3601:O3601"/>
    <mergeCell ref="D3602:O3602"/>
    <mergeCell ref="C3603:G3605"/>
    <mergeCell ref="H3603:I3605"/>
    <mergeCell ref="J3603:K3605"/>
    <mergeCell ref="L3603:M3603"/>
    <mergeCell ref="N3603:O3603"/>
    <mergeCell ref="L3604:O3604"/>
    <mergeCell ref="L3605:M3605"/>
    <mergeCell ref="N3605:O3605"/>
    <mergeCell ref="C3606:F3606"/>
    <mergeCell ref="H3606:O3606"/>
    <mergeCell ref="C3607:F3607"/>
    <mergeCell ref="H3607:O3607"/>
    <mergeCell ref="C3608:F3608"/>
    <mergeCell ref="H3608:O3608"/>
    <mergeCell ref="C3609:F3609"/>
    <mergeCell ref="H3609:O3609"/>
    <mergeCell ref="C3610:F3610"/>
    <mergeCell ref="H3610:O3610"/>
    <mergeCell ref="C3611:F3611"/>
    <mergeCell ref="C3615:D3615"/>
    <mergeCell ref="C3616:D3616"/>
    <mergeCell ref="C3617:D3617"/>
    <mergeCell ref="C3618:D3618"/>
    <mergeCell ref="C3619:D3619"/>
    <mergeCell ref="C3620:D3620"/>
    <mergeCell ref="C3621:D3621"/>
    <mergeCell ref="C3622:D3622"/>
    <mergeCell ref="H3611:O3611"/>
    <mergeCell ref="C3592:E3592"/>
    <mergeCell ref="F3592:G3592"/>
    <mergeCell ref="I3592:K3592"/>
    <mergeCell ref="L3592:O3592"/>
    <mergeCell ref="C3583:E3584"/>
    <mergeCell ref="C3593:E3598"/>
    <mergeCell ref="F3593:G3593"/>
    <mergeCell ref="I3593:K3593"/>
    <mergeCell ref="L3593:O3593"/>
    <mergeCell ref="F3594:G3594"/>
    <mergeCell ref="I3594:O3596"/>
    <mergeCell ref="F3595:G3595"/>
    <mergeCell ref="F3596:G3596"/>
    <mergeCell ref="F3597:G3597"/>
    <mergeCell ref="I3597:O3598"/>
    <mergeCell ref="F3598:G3598"/>
    <mergeCell ref="C3589:E3589"/>
    <mergeCell ref="F3589:G3589"/>
    <mergeCell ref="I3589:O3590"/>
    <mergeCell ref="C3590:E3590"/>
    <mergeCell ref="F3590:G3590"/>
    <mergeCell ref="C3591:E3591"/>
    <mergeCell ref="F3591:G3591"/>
    <mergeCell ref="I3591:K3591"/>
    <mergeCell ref="L3591:O3591"/>
    <mergeCell ref="C3572:D3573"/>
    <mergeCell ref="E3572:E3573"/>
    <mergeCell ref="F3572:F3573"/>
    <mergeCell ref="G3572:G3573"/>
    <mergeCell ref="H3572:J3572"/>
    <mergeCell ref="K3572:M3572"/>
    <mergeCell ref="N3572:N3573"/>
    <mergeCell ref="O3572:O3574"/>
    <mergeCell ref="C3574:D3574"/>
    <mergeCell ref="C3586:E3587"/>
    <mergeCell ref="F3586:G3587"/>
    <mergeCell ref="I3586:K3586"/>
    <mergeCell ref="M3586:O3586"/>
    <mergeCell ref="I3587:K3587"/>
    <mergeCell ref="L3587:O3587"/>
    <mergeCell ref="B3560:O3560"/>
    <mergeCell ref="C3588:E3588"/>
    <mergeCell ref="F3588:G3588"/>
    <mergeCell ref="I3588:K3588"/>
    <mergeCell ref="L3588:O3588"/>
    <mergeCell ref="F3583:G3583"/>
    <mergeCell ref="H3583:I3583"/>
    <mergeCell ref="J3583:K3583"/>
    <mergeCell ref="M3583:N3583"/>
    <mergeCell ref="F3584:G3584"/>
    <mergeCell ref="H3584:I3584"/>
    <mergeCell ref="J3584:K3584"/>
    <mergeCell ref="M3584:N3584"/>
    <mergeCell ref="C3585:H3585"/>
    <mergeCell ref="I3585:K3585"/>
    <mergeCell ref="M3585:O3585"/>
    <mergeCell ref="A3561:A3598"/>
    <mergeCell ref="B3561:C3562"/>
    <mergeCell ref="D3561:O3561"/>
    <mergeCell ref="D3562:O3562"/>
    <mergeCell ref="C3563:G3565"/>
    <mergeCell ref="H3563:I3565"/>
    <mergeCell ref="J3563:K3565"/>
    <mergeCell ref="L3563:M3563"/>
    <mergeCell ref="N3563:O3563"/>
    <mergeCell ref="L3564:O3564"/>
    <mergeCell ref="L3565:M3565"/>
    <mergeCell ref="N3565:O3565"/>
    <mergeCell ref="C3566:F3566"/>
    <mergeCell ref="H3566:O3566"/>
    <mergeCell ref="C3567:F3567"/>
    <mergeCell ref="H3567:O3567"/>
    <mergeCell ref="C3568:F3568"/>
    <mergeCell ref="H3568:O3568"/>
    <mergeCell ref="C3569:F3569"/>
    <mergeCell ref="H3569:O3569"/>
    <mergeCell ref="C3570:F3570"/>
    <mergeCell ref="H3570:O3570"/>
    <mergeCell ref="C3571:F3571"/>
    <mergeCell ref="C3575:D3575"/>
    <mergeCell ref="C3576:D3576"/>
    <mergeCell ref="C3577:D3577"/>
    <mergeCell ref="C3578:D3578"/>
    <mergeCell ref="C3579:D3579"/>
    <mergeCell ref="C3580:D3580"/>
    <mergeCell ref="C3581:D3581"/>
    <mergeCell ref="C3582:D3582"/>
    <mergeCell ref="H3571:O3571"/>
    <mergeCell ref="C3552:E3552"/>
    <mergeCell ref="F3552:G3552"/>
    <mergeCell ref="I3552:K3552"/>
    <mergeCell ref="L3552:O3552"/>
    <mergeCell ref="C3543:E3544"/>
    <mergeCell ref="C3553:E3558"/>
    <mergeCell ref="F3553:G3553"/>
    <mergeCell ref="I3553:K3553"/>
    <mergeCell ref="L3553:O3553"/>
    <mergeCell ref="F3554:G3554"/>
    <mergeCell ref="I3554:O3556"/>
    <mergeCell ref="F3555:G3555"/>
    <mergeCell ref="F3556:G3556"/>
    <mergeCell ref="F3557:G3557"/>
    <mergeCell ref="I3557:O3558"/>
    <mergeCell ref="F3558:G3558"/>
    <mergeCell ref="C3549:E3549"/>
    <mergeCell ref="F3549:G3549"/>
    <mergeCell ref="I3549:O3550"/>
    <mergeCell ref="C3550:E3550"/>
    <mergeCell ref="F3550:G3550"/>
    <mergeCell ref="C3551:E3551"/>
    <mergeCell ref="F3551:G3551"/>
    <mergeCell ref="I3551:K3551"/>
    <mergeCell ref="L3551:O3551"/>
    <mergeCell ref="C3532:D3533"/>
    <mergeCell ref="E3532:E3533"/>
    <mergeCell ref="F3532:F3533"/>
    <mergeCell ref="G3532:G3533"/>
    <mergeCell ref="H3532:J3532"/>
    <mergeCell ref="K3532:M3532"/>
    <mergeCell ref="N3532:N3533"/>
    <mergeCell ref="O3532:O3534"/>
    <mergeCell ref="C3534:D3534"/>
    <mergeCell ref="C3546:E3547"/>
    <mergeCell ref="F3546:G3547"/>
    <mergeCell ref="I3546:K3546"/>
    <mergeCell ref="M3546:O3546"/>
    <mergeCell ref="I3547:K3547"/>
    <mergeCell ref="L3547:O3547"/>
    <mergeCell ref="B3520:O3520"/>
    <mergeCell ref="C3548:E3548"/>
    <mergeCell ref="F3548:G3548"/>
    <mergeCell ref="I3548:K3548"/>
    <mergeCell ref="L3548:O3548"/>
    <mergeCell ref="F3543:G3543"/>
    <mergeCell ref="H3543:I3543"/>
    <mergeCell ref="J3543:K3543"/>
    <mergeCell ref="M3543:N3543"/>
    <mergeCell ref="F3544:G3544"/>
    <mergeCell ref="H3544:I3544"/>
    <mergeCell ref="J3544:K3544"/>
    <mergeCell ref="M3544:N3544"/>
    <mergeCell ref="C3545:H3545"/>
    <mergeCell ref="I3545:K3545"/>
    <mergeCell ref="M3545:O3545"/>
    <mergeCell ref="A3521:A3558"/>
    <mergeCell ref="B3521:C3522"/>
    <mergeCell ref="D3521:O3521"/>
    <mergeCell ref="D3522:O3522"/>
    <mergeCell ref="C3523:G3525"/>
    <mergeCell ref="H3523:I3525"/>
    <mergeCell ref="J3523:K3525"/>
    <mergeCell ref="L3523:M3523"/>
    <mergeCell ref="N3523:O3523"/>
    <mergeCell ref="L3524:O3524"/>
    <mergeCell ref="L3525:M3525"/>
    <mergeCell ref="N3525:O3525"/>
    <mergeCell ref="C3526:F3526"/>
    <mergeCell ref="H3526:O3526"/>
    <mergeCell ref="C3527:F3527"/>
    <mergeCell ref="H3527:O3527"/>
    <mergeCell ref="C3528:F3528"/>
    <mergeCell ref="H3528:O3528"/>
    <mergeCell ref="C3529:F3529"/>
    <mergeCell ref="H3529:O3529"/>
    <mergeCell ref="C3530:F3530"/>
    <mergeCell ref="H3530:O3530"/>
    <mergeCell ref="C3531:F3531"/>
    <mergeCell ref="C3535:D3535"/>
    <mergeCell ref="C3536:D3536"/>
    <mergeCell ref="C3537:D3537"/>
    <mergeCell ref="C3538:D3538"/>
    <mergeCell ref="C3539:D3539"/>
    <mergeCell ref="C3540:D3540"/>
    <mergeCell ref="C3541:D3541"/>
    <mergeCell ref="C3542:D3542"/>
    <mergeCell ref="H3531:O3531"/>
    <mergeCell ref="C3512:E3512"/>
    <mergeCell ref="F3512:G3512"/>
    <mergeCell ref="I3512:K3512"/>
    <mergeCell ref="L3512:O3512"/>
    <mergeCell ref="C3503:E3504"/>
    <mergeCell ref="C3513:E3518"/>
    <mergeCell ref="F3513:G3513"/>
    <mergeCell ref="I3513:K3513"/>
    <mergeCell ref="L3513:O3513"/>
    <mergeCell ref="F3514:G3514"/>
    <mergeCell ref="I3514:O3516"/>
    <mergeCell ref="F3515:G3515"/>
    <mergeCell ref="F3516:G3516"/>
    <mergeCell ref="F3517:G3517"/>
    <mergeCell ref="I3517:O3518"/>
    <mergeCell ref="F3518:G3518"/>
    <mergeCell ref="C3509:E3509"/>
    <mergeCell ref="F3509:G3509"/>
    <mergeCell ref="I3509:O3510"/>
    <mergeCell ref="C3510:E3510"/>
    <mergeCell ref="F3510:G3510"/>
    <mergeCell ref="C3511:E3511"/>
    <mergeCell ref="F3511:G3511"/>
    <mergeCell ref="I3511:K3511"/>
    <mergeCell ref="L3511:O3511"/>
    <mergeCell ref="C3492:D3493"/>
    <mergeCell ref="E3492:E3493"/>
    <mergeCell ref="F3492:F3493"/>
    <mergeCell ref="G3492:G3493"/>
    <mergeCell ref="H3492:J3492"/>
    <mergeCell ref="K3492:M3492"/>
    <mergeCell ref="N3492:N3493"/>
    <mergeCell ref="O3492:O3494"/>
    <mergeCell ref="C3494:D3494"/>
    <mergeCell ref="C3506:E3507"/>
    <mergeCell ref="F3506:G3507"/>
    <mergeCell ref="I3506:K3506"/>
    <mergeCell ref="M3506:O3506"/>
    <mergeCell ref="I3507:K3507"/>
    <mergeCell ref="L3507:O3507"/>
    <mergeCell ref="B3480:O3480"/>
    <mergeCell ref="C3508:E3508"/>
    <mergeCell ref="F3508:G3508"/>
    <mergeCell ref="I3508:K3508"/>
    <mergeCell ref="L3508:O3508"/>
    <mergeCell ref="F3503:G3503"/>
    <mergeCell ref="H3503:I3503"/>
    <mergeCell ref="J3503:K3503"/>
    <mergeCell ref="M3503:N3503"/>
    <mergeCell ref="F3504:G3504"/>
    <mergeCell ref="H3504:I3504"/>
    <mergeCell ref="J3504:K3504"/>
    <mergeCell ref="M3504:N3504"/>
    <mergeCell ref="C3505:H3505"/>
    <mergeCell ref="I3505:K3505"/>
    <mergeCell ref="M3505:O3505"/>
    <mergeCell ref="A3481:A3518"/>
    <mergeCell ref="B3481:C3482"/>
    <mergeCell ref="D3481:O3481"/>
    <mergeCell ref="D3482:O3482"/>
    <mergeCell ref="C3483:G3485"/>
    <mergeCell ref="H3483:I3485"/>
    <mergeCell ref="J3483:K3485"/>
    <mergeCell ref="L3483:M3483"/>
    <mergeCell ref="N3483:O3483"/>
    <mergeCell ref="L3484:O3484"/>
    <mergeCell ref="L3485:M3485"/>
    <mergeCell ref="N3485:O3485"/>
    <mergeCell ref="C3486:F3486"/>
    <mergeCell ref="H3486:O3486"/>
    <mergeCell ref="C3487:F3487"/>
    <mergeCell ref="H3487:O3487"/>
    <mergeCell ref="C3488:F3488"/>
    <mergeCell ref="H3488:O3488"/>
    <mergeCell ref="C3489:F3489"/>
    <mergeCell ref="H3489:O3489"/>
    <mergeCell ref="C3490:F3490"/>
    <mergeCell ref="H3490:O3490"/>
    <mergeCell ref="C3491:F3491"/>
    <mergeCell ref="C3495:D3495"/>
    <mergeCell ref="C3496:D3496"/>
    <mergeCell ref="C3497:D3497"/>
    <mergeCell ref="C3498:D3498"/>
    <mergeCell ref="C3499:D3499"/>
    <mergeCell ref="C3500:D3500"/>
    <mergeCell ref="C3501:D3501"/>
    <mergeCell ref="C3502:D3502"/>
    <mergeCell ref="H3491:O3491"/>
    <mergeCell ref="C3472:E3472"/>
    <mergeCell ref="F3472:G3472"/>
    <mergeCell ref="I3472:K3472"/>
    <mergeCell ref="L3472:O3472"/>
    <mergeCell ref="C3463:E3464"/>
    <mergeCell ref="C3473:E3478"/>
    <mergeCell ref="F3473:G3473"/>
    <mergeCell ref="I3473:K3473"/>
    <mergeCell ref="L3473:O3473"/>
    <mergeCell ref="F3474:G3474"/>
    <mergeCell ref="I3474:O3476"/>
    <mergeCell ref="F3475:G3475"/>
    <mergeCell ref="F3476:G3476"/>
    <mergeCell ref="F3477:G3477"/>
    <mergeCell ref="I3477:O3478"/>
    <mergeCell ref="F3478:G3478"/>
    <mergeCell ref="C3469:E3469"/>
    <mergeCell ref="F3469:G3469"/>
    <mergeCell ref="I3469:O3470"/>
    <mergeCell ref="C3470:E3470"/>
    <mergeCell ref="F3470:G3470"/>
    <mergeCell ref="C3471:E3471"/>
    <mergeCell ref="F3471:G3471"/>
    <mergeCell ref="I3471:K3471"/>
    <mergeCell ref="L3471:O3471"/>
    <mergeCell ref="C3452:D3453"/>
    <mergeCell ref="E3452:E3453"/>
    <mergeCell ref="F3452:F3453"/>
    <mergeCell ref="G3452:G3453"/>
    <mergeCell ref="H3452:J3452"/>
    <mergeCell ref="K3452:M3452"/>
    <mergeCell ref="N3452:N3453"/>
    <mergeCell ref="O3452:O3454"/>
    <mergeCell ref="C3454:D3454"/>
    <mergeCell ref="C3466:E3467"/>
    <mergeCell ref="F3466:G3467"/>
    <mergeCell ref="I3466:K3466"/>
    <mergeCell ref="M3466:O3466"/>
    <mergeCell ref="I3467:K3467"/>
    <mergeCell ref="L3467:O3467"/>
    <mergeCell ref="B3440:O3440"/>
    <mergeCell ref="C3468:E3468"/>
    <mergeCell ref="F3468:G3468"/>
    <mergeCell ref="I3468:K3468"/>
    <mergeCell ref="L3468:O3468"/>
    <mergeCell ref="F3463:G3463"/>
    <mergeCell ref="H3463:I3463"/>
    <mergeCell ref="J3463:K3463"/>
    <mergeCell ref="M3463:N3463"/>
    <mergeCell ref="F3464:G3464"/>
    <mergeCell ref="H3464:I3464"/>
    <mergeCell ref="J3464:K3464"/>
    <mergeCell ref="M3464:N3464"/>
    <mergeCell ref="C3465:H3465"/>
    <mergeCell ref="I3465:K3465"/>
    <mergeCell ref="M3465:O3465"/>
    <mergeCell ref="A3441:A3478"/>
    <mergeCell ref="B3441:C3442"/>
    <mergeCell ref="D3441:O3441"/>
    <mergeCell ref="D3442:O3442"/>
    <mergeCell ref="C3443:G3445"/>
    <mergeCell ref="H3443:I3445"/>
    <mergeCell ref="J3443:K3445"/>
    <mergeCell ref="L3443:M3443"/>
    <mergeCell ref="N3443:O3443"/>
    <mergeCell ref="L3444:O3444"/>
    <mergeCell ref="L3445:M3445"/>
    <mergeCell ref="N3445:O3445"/>
    <mergeCell ref="C3446:F3446"/>
    <mergeCell ref="H3446:O3446"/>
    <mergeCell ref="C3447:F3447"/>
    <mergeCell ref="H3447:O3447"/>
    <mergeCell ref="C3448:F3448"/>
    <mergeCell ref="H3448:O3448"/>
    <mergeCell ref="C3449:F3449"/>
    <mergeCell ref="H3449:O3449"/>
    <mergeCell ref="C3450:F3450"/>
    <mergeCell ref="H3450:O3450"/>
    <mergeCell ref="C3451:F3451"/>
    <mergeCell ref="C3455:D3455"/>
    <mergeCell ref="C3456:D3456"/>
    <mergeCell ref="C3457:D3457"/>
    <mergeCell ref="C3458:D3458"/>
    <mergeCell ref="C3459:D3459"/>
    <mergeCell ref="C3460:D3460"/>
    <mergeCell ref="C3461:D3461"/>
    <mergeCell ref="C3462:D3462"/>
    <mergeCell ref="H3451:O3451"/>
    <mergeCell ref="C3432:E3432"/>
    <mergeCell ref="F3432:G3432"/>
    <mergeCell ref="I3432:K3432"/>
    <mergeCell ref="L3432:O3432"/>
    <mergeCell ref="C3423:E3424"/>
    <mergeCell ref="C3433:E3438"/>
    <mergeCell ref="F3433:G3433"/>
    <mergeCell ref="I3433:K3433"/>
    <mergeCell ref="L3433:O3433"/>
    <mergeCell ref="F3434:G3434"/>
    <mergeCell ref="I3434:O3436"/>
    <mergeCell ref="F3435:G3435"/>
    <mergeCell ref="F3436:G3436"/>
    <mergeCell ref="F3437:G3437"/>
    <mergeCell ref="I3437:O3438"/>
    <mergeCell ref="F3438:G3438"/>
    <mergeCell ref="C3429:E3429"/>
    <mergeCell ref="F3429:G3429"/>
    <mergeCell ref="I3429:O3430"/>
    <mergeCell ref="C3430:E3430"/>
    <mergeCell ref="F3430:G3430"/>
    <mergeCell ref="C3431:E3431"/>
    <mergeCell ref="F3431:G3431"/>
    <mergeCell ref="I3431:K3431"/>
    <mergeCell ref="L3431:O3431"/>
    <mergeCell ref="C3412:D3413"/>
    <mergeCell ref="E3412:E3413"/>
    <mergeCell ref="F3412:F3413"/>
    <mergeCell ref="G3412:G3413"/>
    <mergeCell ref="H3412:J3412"/>
    <mergeCell ref="K3412:M3412"/>
    <mergeCell ref="N3412:N3413"/>
    <mergeCell ref="O3412:O3414"/>
    <mergeCell ref="C3414:D3414"/>
    <mergeCell ref="C3426:E3427"/>
    <mergeCell ref="F3426:G3427"/>
    <mergeCell ref="I3426:K3426"/>
    <mergeCell ref="M3426:O3426"/>
    <mergeCell ref="I3427:K3427"/>
    <mergeCell ref="L3427:O3427"/>
    <mergeCell ref="B3400:O3400"/>
    <mergeCell ref="C3428:E3428"/>
    <mergeCell ref="F3428:G3428"/>
    <mergeCell ref="I3428:K3428"/>
    <mergeCell ref="L3428:O3428"/>
    <mergeCell ref="F3423:G3423"/>
    <mergeCell ref="H3423:I3423"/>
    <mergeCell ref="J3423:K3423"/>
    <mergeCell ref="M3423:N3423"/>
    <mergeCell ref="F3424:G3424"/>
    <mergeCell ref="H3424:I3424"/>
    <mergeCell ref="J3424:K3424"/>
    <mergeCell ref="M3424:N3424"/>
    <mergeCell ref="C3425:H3425"/>
    <mergeCell ref="I3425:K3425"/>
    <mergeCell ref="M3425:O3425"/>
    <mergeCell ref="A3401:A3438"/>
    <mergeCell ref="B3401:C3402"/>
    <mergeCell ref="D3401:O3401"/>
    <mergeCell ref="D3402:O3402"/>
    <mergeCell ref="C3403:G3405"/>
    <mergeCell ref="H3403:I3405"/>
    <mergeCell ref="J3403:K3405"/>
    <mergeCell ref="L3403:M3403"/>
    <mergeCell ref="N3403:O3403"/>
    <mergeCell ref="L3404:O3404"/>
    <mergeCell ref="L3405:M3405"/>
    <mergeCell ref="N3405:O3405"/>
    <mergeCell ref="C3406:F3406"/>
    <mergeCell ref="H3406:O3406"/>
    <mergeCell ref="C3407:F3407"/>
    <mergeCell ref="H3407:O3407"/>
    <mergeCell ref="C3408:F3408"/>
    <mergeCell ref="H3408:O3408"/>
    <mergeCell ref="C3409:F3409"/>
    <mergeCell ref="H3409:O3409"/>
    <mergeCell ref="C3410:F3410"/>
    <mergeCell ref="H3410:O3410"/>
    <mergeCell ref="C3411:F3411"/>
    <mergeCell ref="C3415:D3415"/>
    <mergeCell ref="C3416:D3416"/>
    <mergeCell ref="C3417:D3417"/>
    <mergeCell ref="C3418:D3418"/>
    <mergeCell ref="C3419:D3419"/>
    <mergeCell ref="C3420:D3420"/>
    <mergeCell ref="C3421:D3421"/>
    <mergeCell ref="C3422:D3422"/>
    <mergeCell ref="H3411:O3411"/>
    <mergeCell ref="C3392:E3392"/>
    <mergeCell ref="F3392:G3392"/>
    <mergeCell ref="I3392:K3392"/>
    <mergeCell ref="L3392:O3392"/>
    <mergeCell ref="C3383:E3384"/>
    <mergeCell ref="C3393:E3398"/>
    <mergeCell ref="F3393:G3393"/>
    <mergeCell ref="I3393:K3393"/>
    <mergeCell ref="L3393:O3393"/>
    <mergeCell ref="F3394:G3394"/>
    <mergeCell ref="I3394:O3396"/>
    <mergeCell ref="F3395:G3395"/>
    <mergeCell ref="F3396:G3396"/>
    <mergeCell ref="F3397:G3397"/>
    <mergeCell ref="I3397:O3398"/>
    <mergeCell ref="F3398:G3398"/>
    <mergeCell ref="C3389:E3389"/>
    <mergeCell ref="F3389:G3389"/>
    <mergeCell ref="I3389:O3390"/>
    <mergeCell ref="C3390:E3390"/>
    <mergeCell ref="F3390:G3390"/>
    <mergeCell ref="C3391:E3391"/>
    <mergeCell ref="F3391:G3391"/>
    <mergeCell ref="I3391:K3391"/>
    <mergeCell ref="L3391:O3391"/>
    <mergeCell ref="C3372:D3373"/>
    <mergeCell ref="E3372:E3373"/>
    <mergeCell ref="F3372:F3373"/>
    <mergeCell ref="G3372:G3373"/>
    <mergeCell ref="H3372:J3372"/>
    <mergeCell ref="K3372:M3372"/>
    <mergeCell ref="N3372:N3373"/>
    <mergeCell ref="O3372:O3374"/>
    <mergeCell ref="C3374:D3374"/>
    <mergeCell ref="C3386:E3387"/>
    <mergeCell ref="F3386:G3387"/>
    <mergeCell ref="I3386:K3386"/>
    <mergeCell ref="M3386:O3386"/>
    <mergeCell ref="I3387:K3387"/>
    <mergeCell ref="L3387:O3387"/>
    <mergeCell ref="B3360:O3360"/>
    <mergeCell ref="C3388:E3388"/>
    <mergeCell ref="F3388:G3388"/>
    <mergeCell ref="I3388:K3388"/>
    <mergeCell ref="L3388:O3388"/>
    <mergeCell ref="F3383:G3383"/>
    <mergeCell ref="H3383:I3383"/>
    <mergeCell ref="J3383:K3383"/>
    <mergeCell ref="M3383:N3383"/>
    <mergeCell ref="F3384:G3384"/>
    <mergeCell ref="H3384:I3384"/>
    <mergeCell ref="J3384:K3384"/>
    <mergeCell ref="M3384:N3384"/>
    <mergeCell ref="C3385:H3385"/>
    <mergeCell ref="I3385:K3385"/>
    <mergeCell ref="M3385:O3385"/>
    <mergeCell ref="A3361:A3398"/>
    <mergeCell ref="B3361:C3362"/>
    <mergeCell ref="D3361:O3361"/>
    <mergeCell ref="D3362:O3362"/>
    <mergeCell ref="C3363:G3365"/>
    <mergeCell ref="H3363:I3365"/>
    <mergeCell ref="J3363:K3365"/>
    <mergeCell ref="L3363:M3363"/>
    <mergeCell ref="N3363:O3363"/>
    <mergeCell ref="L3364:O3364"/>
    <mergeCell ref="L3365:M3365"/>
    <mergeCell ref="N3365:O3365"/>
    <mergeCell ref="C3366:F3366"/>
    <mergeCell ref="H3366:O3366"/>
    <mergeCell ref="C3367:F3367"/>
    <mergeCell ref="H3367:O3367"/>
    <mergeCell ref="C3368:F3368"/>
    <mergeCell ref="H3368:O3368"/>
    <mergeCell ref="C3369:F3369"/>
    <mergeCell ref="H3369:O3369"/>
    <mergeCell ref="C3370:F3370"/>
    <mergeCell ref="H3370:O3370"/>
    <mergeCell ref="C3371:F3371"/>
    <mergeCell ref="C3375:D3375"/>
    <mergeCell ref="C3376:D3376"/>
    <mergeCell ref="C3377:D3377"/>
    <mergeCell ref="C3378:D3378"/>
    <mergeCell ref="C3379:D3379"/>
    <mergeCell ref="C3380:D3380"/>
    <mergeCell ref="C3381:D3381"/>
    <mergeCell ref="C3382:D3382"/>
    <mergeCell ref="H3371:O3371"/>
    <mergeCell ref="C3352:E3352"/>
    <mergeCell ref="F3352:G3352"/>
    <mergeCell ref="I3352:K3352"/>
    <mergeCell ref="L3352:O3352"/>
    <mergeCell ref="C3343:E3344"/>
    <mergeCell ref="C3353:E3358"/>
    <mergeCell ref="F3353:G3353"/>
    <mergeCell ref="I3353:K3353"/>
    <mergeCell ref="L3353:O3353"/>
    <mergeCell ref="F3354:G3354"/>
    <mergeCell ref="I3354:O3356"/>
    <mergeCell ref="F3355:G3355"/>
    <mergeCell ref="F3356:G3356"/>
    <mergeCell ref="F3357:G3357"/>
    <mergeCell ref="I3357:O3358"/>
    <mergeCell ref="F3358:G3358"/>
    <mergeCell ref="C3349:E3349"/>
    <mergeCell ref="F3349:G3349"/>
    <mergeCell ref="I3349:O3350"/>
    <mergeCell ref="C3350:E3350"/>
    <mergeCell ref="F3350:G3350"/>
    <mergeCell ref="C3351:E3351"/>
    <mergeCell ref="F3351:G3351"/>
    <mergeCell ref="I3351:K3351"/>
    <mergeCell ref="L3351:O3351"/>
    <mergeCell ref="C3332:D3333"/>
    <mergeCell ref="E3332:E3333"/>
    <mergeCell ref="F3332:F3333"/>
    <mergeCell ref="G3332:G3333"/>
    <mergeCell ref="H3332:J3332"/>
    <mergeCell ref="K3332:M3332"/>
    <mergeCell ref="N3332:N3333"/>
    <mergeCell ref="O3332:O3334"/>
    <mergeCell ref="C3334:D3334"/>
    <mergeCell ref="C3346:E3347"/>
    <mergeCell ref="F3346:G3347"/>
    <mergeCell ref="I3346:K3346"/>
    <mergeCell ref="M3346:O3346"/>
    <mergeCell ref="I3347:K3347"/>
    <mergeCell ref="L3347:O3347"/>
    <mergeCell ref="B3320:O3320"/>
    <mergeCell ref="C3348:E3348"/>
    <mergeCell ref="F3348:G3348"/>
    <mergeCell ref="I3348:K3348"/>
    <mergeCell ref="L3348:O3348"/>
    <mergeCell ref="F3343:G3343"/>
    <mergeCell ref="H3343:I3343"/>
    <mergeCell ref="J3343:K3343"/>
    <mergeCell ref="M3343:N3343"/>
    <mergeCell ref="F3344:G3344"/>
    <mergeCell ref="H3344:I3344"/>
    <mergeCell ref="J3344:K3344"/>
    <mergeCell ref="M3344:N3344"/>
    <mergeCell ref="C3345:H3345"/>
    <mergeCell ref="I3345:K3345"/>
    <mergeCell ref="M3345:O3345"/>
    <mergeCell ref="A3321:A3358"/>
    <mergeCell ref="B3321:C3322"/>
    <mergeCell ref="D3321:O3321"/>
    <mergeCell ref="D3322:O3322"/>
    <mergeCell ref="C3323:G3325"/>
    <mergeCell ref="H3323:I3325"/>
    <mergeCell ref="J3323:K3325"/>
    <mergeCell ref="L3323:M3323"/>
    <mergeCell ref="N3323:O3323"/>
    <mergeCell ref="L3324:O3324"/>
    <mergeCell ref="L3325:M3325"/>
    <mergeCell ref="N3325:O3325"/>
    <mergeCell ref="C3326:F3326"/>
    <mergeCell ref="H3326:O3326"/>
    <mergeCell ref="C3327:F3327"/>
    <mergeCell ref="H3327:O3327"/>
    <mergeCell ref="C3328:F3328"/>
    <mergeCell ref="H3328:O3328"/>
    <mergeCell ref="C3329:F3329"/>
    <mergeCell ref="H3329:O3329"/>
    <mergeCell ref="C3330:F3330"/>
    <mergeCell ref="H3330:O3330"/>
    <mergeCell ref="C3331:F3331"/>
    <mergeCell ref="C3335:D3335"/>
    <mergeCell ref="C3336:D3336"/>
    <mergeCell ref="C3337:D3337"/>
    <mergeCell ref="C3338:D3338"/>
    <mergeCell ref="C3339:D3339"/>
    <mergeCell ref="C3340:D3340"/>
    <mergeCell ref="C3341:D3341"/>
    <mergeCell ref="C3342:D3342"/>
    <mergeCell ref="H3331:O3331"/>
    <mergeCell ref="C3312:E3312"/>
    <mergeCell ref="F3312:G3312"/>
    <mergeCell ref="I3312:K3312"/>
    <mergeCell ref="L3312:O3312"/>
    <mergeCell ref="C3303:E3304"/>
    <mergeCell ref="C3313:E3318"/>
    <mergeCell ref="F3313:G3313"/>
    <mergeCell ref="I3313:K3313"/>
    <mergeCell ref="L3313:O3313"/>
    <mergeCell ref="F3314:G3314"/>
    <mergeCell ref="I3314:O3316"/>
    <mergeCell ref="F3315:G3315"/>
    <mergeCell ref="F3316:G3316"/>
    <mergeCell ref="F3317:G3317"/>
    <mergeCell ref="I3317:O3318"/>
    <mergeCell ref="F3318:G3318"/>
    <mergeCell ref="C3309:E3309"/>
    <mergeCell ref="F3309:G3309"/>
    <mergeCell ref="I3309:O3310"/>
    <mergeCell ref="C3310:E3310"/>
    <mergeCell ref="F3310:G3310"/>
    <mergeCell ref="C3311:E3311"/>
    <mergeCell ref="F3311:G3311"/>
    <mergeCell ref="I3311:K3311"/>
    <mergeCell ref="L3311:O3311"/>
    <mergeCell ref="C3292:D3293"/>
    <mergeCell ref="E3292:E3293"/>
    <mergeCell ref="F3292:F3293"/>
    <mergeCell ref="G3292:G3293"/>
    <mergeCell ref="H3292:J3292"/>
    <mergeCell ref="K3292:M3292"/>
    <mergeCell ref="N3292:N3293"/>
    <mergeCell ref="O3292:O3294"/>
    <mergeCell ref="C3294:D3294"/>
    <mergeCell ref="C3306:E3307"/>
    <mergeCell ref="F3306:G3307"/>
    <mergeCell ref="I3306:K3306"/>
    <mergeCell ref="M3306:O3306"/>
    <mergeCell ref="I3307:K3307"/>
    <mergeCell ref="L3307:O3307"/>
    <mergeCell ref="B3280:O3280"/>
    <mergeCell ref="C3308:E3308"/>
    <mergeCell ref="F3308:G3308"/>
    <mergeCell ref="I3308:K3308"/>
    <mergeCell ref="L3308:O3308"/>
    <mergeCell ref="F3303:G3303"/>
    <mergeCell ref="H3303:I3303"/>
    <mergeCell ref="J3303:K3303"/>
    <mergeCell ref="M3303:N3303"/>
    <mergeCell ref="F3304:G3304"/>
    <mergeCell ref="H3304:I3304"/>
    <mergeCell ref="J3304:K3304"/>
    <mergeCell ref="M3304:N3304"/>
    <mergeCell ref="C3305:H3305"/>
    <mergeCell ref="I3305:K3305"/>
    <mergeCell ref="M3305:O3305"/>
    <mergeCell ref="A3281:A3318"/>
    <mergeCell ref="B3281:C3282"/>
    <mergeCell ref="D3281:O3281"/>
    <mergeCell ref="D3282:O3282"/>
    <mergeCell ref="C3283:G3285"/>
    <mergeCell ref="H3283:I3285"/>
    <mergeCell ref="J3283:K3285"/>
    <mergeCell ref="L3283:M3283"/>
    <mergeCell ref="N3283:O3283"/>
    <mergeCell ref="L3284:O3284"/>
    <mergeCell ref="L3285:M3285"/>
    <mergeCell ref="N3285:O3285"/>
    <mergeCell ref="C3286:F3286"/>
    <mergeCell ref="H3286:O3286"/>
    <mergeCell ref="C3287:F3287"/>
    <mergeCell ref="H3287:O3287"/>
    <mergeCell ref="C3288:F3288"/>
    <mergeCell ref="H3288:O3288"/>
    <mergeCell ref="C3289:F3289"/>
    <mergeCell ref="H3289:O3289"/>
    <mergeCell ref="C3290:F3290"/>
    <mergeCell ref="H3290:O3290"/>
    <mergeCell ref="C3291:F3291"/>
    <mergeCell ref="C3295:D3295"/>
    <mergeCell ref="C3296:D3296"/>
    <mergeCell ref="C3297:D3297"/>
    <mergeCell ref="C3298:D3298"/>
    <mergeCell ref="C3299:D3299"/>
    <mergeCell ref="C3300:D3300"/>
    <mergeCell ref="C3301:D3301"/>
    <mergeCell ref="C3302:D3302"/>
    <mergeCell ref="H3291:O3291"/>
    <mergeCell ref="C3272:E3272"/>
    <mergeCell ref="F3272:G3272"/>
    <mergeCell ref="I3272:K3272"/>
    <mergeCell ref="L3272:O3272"/>
    <mergeCell ref="C3263:E3264"/>
    <mergeCell ref="C3273:E3278"/>
    <mergeCell ref="F3273:G3273"/>
    <mergeCell ref="I3273:K3273"/>
    <mergeCell ref="L3273:O3273"/>
    <mergeCell ref="F3274:G3274"/>
    <mergeCell ref="I3274:O3276"/>
    <mergeCell ref="F3275:G3275"/>
    <mergeCell ref="F3276:G3276"/>
    <mergeCell ref="F3277:G3277"/>
    <mergeCell ref="I3277:O3278"/>
    <mergeCell ref="F3278:G3278"/>
    <mergeCell ref="C3269:E3269"/>
    <mergeCell ref="F3269:G3269"/>
    <mergeCell ref="I3269:O3270"/>
    <mergeCell ref="C3270:E3270"/>
    <mergeCell ref="F3270:G3270"/>
    <mergeCell ref="C3271:E3271"/>
    <mergeCell ref="F3271:G3271"/>
    <mergeCell ref="I3271:K3271"/>
    <mergeCell ref="L3271:O3271"/>
    <mergeCell ref="C3252:D3253"/>
    <mergeCell ref="E3252:E3253"/>
    <mergeCell ref="F3252:F3253"/>
    <mergeCell ref="G3252:G3253"/>
    <mergeCell ref="H3252:J3252"/>
    <mergeCell ref="K3252:M3252"/>
    <mergeCell ref="N3252:N3253"/>
    <mergeCell ref="O3252:O3254"/>
    <mergeCell ref="C3254:D3254"/>
    <mergeCell ref="C3266:E3267"/>
    <mergeCell ref="F3266:G3267"/>
    <mergeCell ref="I3266:K3266"/>
    <mergeCell ref="M3266:O3266"/>
    <mergeCell ref="I3267:K3267"/>
    <mergeCell ref="L3267:O3267"/>
    <mergeCell ref="B3240:O3240"/>
    <mergeCell ref="C3268:E3268"/>
    <mergeCell ref="F3268:G3268"/>
    <mergeCell ref="I3268:K3268"/>
    <mergeCell ref="L3268:O3268"/>
    <mergeCell ref="F3263:G3263"/>
    <mergeCell ref="H3263:I3263"/>
    <mergeCell ref="J3263:K3263"/>
    <mergeCell ref="M3263:N3263"/>
    <mergeCell ref="F3264:G3264"/>
    <mergeCell ref="H3264:I3264"/>
    <mergeCell ref="J3264:K3264"/>
    <mergeCell ref="M3264:N3264"/>
    <mergeCell ref="C3265:H3265"/>
    <mergeCell ref="I3265:K3265"/>
    <mergeCell ref="M3265:O3265"/>
    <mergeCell ref="A3241:A3278"/>
    <mergeCell ref="B3241:C3242"/>
    <mergeCell ref="D3241:O3241"/>
    <mergeCell ref="D3242:O3242"/>
    <mergeCell ref="C3243:G3245"/>
    <mergeCell ref="H3243:I3245"/>
    <mergeCell ref="J3243:K3245"/>
    <mergeCell ref="L3243:M3243"/>
    <mergeCell ref="N3243:O3243"/>
    <mergeCell ref="L3244:O3244"/>
    <mergeCell ref="L3245:M3245"/>
    <mergeCell ref="N3245:O3245"/>
    <mergeCell ref="C3246:F3246"/>
    <mergeCell ref="H3246:O3246"/>
    <mergeCell ref="C3247:F3247"/>
    <mergeCell ref="H3247:O3247"/>
    <mergeCell ref="C3248:F3248"/>
    <mergeCell ref="H3248:O3248"/>
    <mergeCell ref="C3249:F3249"/>
    <mergeCell ref="H3249:O3249"/>
    <mergeCell ref="C3250:F3250"/>
    <mergeCell ref="H3250:O3250"/>
    <mergeCell ref="C3251:F3251"/>
    <mergeCell ref="C3255:D3255"/>
    <mergeCell ref="C3256:D3256"/>
    <mergeCell ref="C3257:D3257"/>
    <mergeCell ref="C3258:D3258"/>
    <mergeCell ref="C3259:D3259"/>
    <mergeCell ref="C3260:D3260"/>
    <mergeCell ref="C3261:D3261"/>
    <mergeCell ref="C3262:D3262"/>
    <mergeCell ref="H3251:O3251"/>
    <mergeCell ref="C3232:E3232"/>
    <mergeCell ref="F3232:G3232"/>
    <mergeCell ref="I3232:K3232"/>
    <mergeCell ref="L3232:O3232"/>
    <mergeCell ref="C3223:E3224"/>
    <mergeCell ref="C3233:E3238"/>
    <mergeCell ref="F3233:G3233"/>
    <mergeCell ref="I3233:K3233"/>
    <mergeCell ref="L3233:O3233"/>
    <mergeCell ref="F3234:G3234"/>
    <mergeCell ref="I3234:O3236"/>
    <mergeCell ref="F3235:G3235"/>
    <mergeCell ref="F3236:G3236"/>
    <mergeCell ref="F3237:G3237"/>
    <mergeCell ref="I3237:O3238"/>
    <mergeCell ref="F3238:G3238"/>
    <mergeCell ref="C3229:E3229"/>
    <mergeCell ref="F3229:G3229"/>
    <mergeCell ref="I3229:O3230"/>
    <mergeCell ref="C3230:E3230"/>
    <mergeCell ref="F3230:G3230"/>
    <mergeCell ref="C3231:E3231"/>
    <mergeCell ref="F3231:G3231"/>
    <mergeCell ref="I3231:K3231"/>
    <mergeCell ref="L3231:O3231"/>
    <mergeCell ref="C3212:D3213"/>
    <mergeCell ref="E3212:E3213"/>
    <mergeCell ref="F3212:F3213"/>
    <mergeCell ref="G3212:G3213"/>
    <mergeCell ref="H3212:J3212"/>
    <mergeCell ref="K3212:M3212"/>
    <mergeCell ref="N3212:N3213"/>
    <mergeCell ref="O3212:O3214"/>
    <mergeCell ref="C3214:D3214"/>
    <mergeCell ref="C3226:E3227"/>
    <mergeCell ref="F3226:G3227"/>
    <mergeCell ref="I3226:K3226"/>
    <mergeCell ref="M3226:O3226"/>
    <mergeCell ref="I3227:K3227"/>
    <mergeCell ref="L3227:O3227"/>
    <mergeCell ref="B3200:O3200"/>
    <mergeCell ref="C3228:E3228"/>
    <mergeCell ref="F3228:G3228"/>
    <mergeCell ref="I3228:K3228"/>
    <mergeCell ref="L3228:O3228"/>
    <mergeCell ref="F3223:G3223"/>
    <mergeCell ref="H3223:I3223"/>
    <mergeCell ref="J3223:K3223"/>
    <mergeCell ref="M3223:N3223"/>
    <mergeCell ref="F3224:G3224"/>
    <mergeCell ref="H3224:I3224"/>
    <mergeCell ref="J3224:K3224"/>
    <mergeCell ref="M3224:N3224"/>
    <mergeCell ref="C3225:H3225"/>
    <mergeCell ref="I3225:K3225"/>
    <mergeCell ref="M3225:O3225"/>
    <mergeCell ref="A3201:A3238"/>
    <mergeCell ref="B3201:C3202"/>
    <mergeCell ref="D3201:O3201"/>
    <mergeCell ref="D3202:O3202"/>
    <mergeCell ref="C3203:G3205"/>
    <mergeCell ref="H3203:I3205"/>
    <mergeCell ref="J3203:K3205"/>
    <mergeCell ref="L3203:M3203"/>
    <mergeCell ref="N3203:O3203"/>
    <mergeCell ref="L3204:O3204"/>
    <mergeCell ref="L3205:M3205"/>
    <mergeCell ref="N3205:O3205"/>
    <mergeCell ref="C3206:F3206"/>
    <mergeCell ref="H3206:O3206"/>
    <mergeCell ref="C3207:F3207"/>
    <mergeCell ref="H3207:O3207"/>
    <mergeCell ref="C3208:F3208"/>
    <mergeCell ref="H3208:O3208"/>
    <mergeCell ref="C3209:F3209"/>
    <mergeCell ref="H3209:O3209"/>
    <mergeCell ref="C3210:F3210"/>
    <mergeCell ref="H3210:O3210"/>
    <mergeCell ref="C3211:F3211"/>
    <mergeCell ref="C3215:D3215"/>
    <mergeCell ref="C3216:D3216"/>
    <mergeCell ref="C3217:D3217"/>
    <mergeCell ref="C3218:D3218"/>
    <mergeCell ref="C3219:D3219"/>
    <mergeCell ref="C3220:D3220"/>
    <mergeCell ref="C3221:D3221"/>
    <mergeCell ref="C3222:D3222"/>
    <mergeCell ref="H3211:O3211"/>
    <mergeCell ref="C3192:E3192"/>
    <mergeCell ref="F3192:G3192"/>
    <mergeCell ref="I3192:K3192"/>
    <mergeCell ref="L3192:O3192"/>
    <mergeCell ref="C3183:E3184"/>
    <mergeCell ref="C3193:E3198"/>
    <mergeCell ref="F3193:G3193"/>
    <mergeCell ref="I3193:K3193"/>
    <mergeCell ref="L3193:O3193"/>
    <mergeCell ref="F3194:G3194"/>
    <mergeCell ref="I3194:O3196"/>
    <mergeCell ref="F3195:G3195"/>
    <mergeCell ref="F3196:G3196"/>
    <mergeCell ref="F3197:G3197"/>
    <mergeCell ref="I3197:O3198"/>
    <mergeCell ref="F3198:G3198"/>
    <mergeCell ref="C3189:E3189"/>
    <mergeCell ref="F3189:G3189"/>
    <mergeCell ref="I3189:O3190"/>
    <mergeCell ref="C3190:E3190"/>
    <mergeCell ref="F3190:G3190"/>
    <mergeCell ref="C3191:E3191"/>
    <mergeCell ref="F3191:G3191"/>
    <mergeCell ref="I3191:K3191"/>
    <mergeCell ref="L3191:O3191"/>
    <mergeCell ref="C3172:D3173"/>
    <mergeCell ref="E3172:E3173"/>
    <mergeCell ref="F3172:F3173"/>
    <mergeCell ref="G3172:G3173"/>
    <mergeCell ref="H3172:J3172"/>
    <mergeCell ref="K3172:M3172"/>
    <mergeCell ref="N3172:N3173"/>
    <mergeCell ref="O3172:O3174"/>
    <mergeCell ref="C3174:D3174"/>
    <mergeCell ref="C3186:E3187"/>
    <mergeCell ref="F3186:G3187"/>
    <mergeCell ref="I3186:K3186"/>
    <mergeCell ref="M3186:O3186"/>
    <mergeCell ref="I3187:K3187"/>
    <mergeCell ref="L3187:O3187"/>
    <mergeCell ref="B3160:O3160"/>
    <mergeCell ref="C3188:E3188"/>
    <mergeCell ref="F3188:G3188"/>
    <mergeCell ref="I3188:K3188"/>
    <mergeCell ref="L3188:O3188"/>
    <mergeCell ref="F3183:G3183"/>
    <mergeCell ref="H3183:I3183"/>
    <mergeCell ref="J3183:K3183"/>
    <mergeCell ref="M3183:N3183"/>
    <mergeCell ref="F3184:G3184"/>
    <mergeCell ref="H3184:I3184"/>
    <mergeCell ref="J3184:K3184"/>
    <mergeCell ref="M3184:N3184"/>
    <mergeCell ref="C3185:H3185"/>
    <mergeCell ref="I3185:K3185"/>
    <mergeCell ref="M3185:O3185"/>
    <mergeCell ref="A3161:A3198"/>
    <mergeCell ref="B3161:C3162"/>
    <mergeCell ref="D3161:O3161"/>
    <mergeCell ref="D3162:O3162"/>
    <mergeCell ref="C3163:G3165"/>
    <mergeCell ref="H3163:I3165"/>
    <mergeCell ref="J3163:K3165"/>
    <mergeCell ref="L3163:M3163"/>
    <mergeCell ref="N3163:O3163"/>
    <mergeCell ref="L3164:O3164"/>
    <mergeCell ref="L3165:M3165"/>
    <mergeCell ref="N3165:O3165"/>
    <mergeCell ref="C3166:F3166"/>
    <mergeCell ref="H3166:O3166"/>
    <mergeCell ref="C3167:F3167"/>
    <mergeCell ref="H3167:O3167"/>
    <mergeCell ref="C3168:F3168"/>
    <mergeCell ref="H3168:O3168"/>
    <mergeCell ref="C3169:F3169"/>
    <mergeCell ref="H3169:O3169"/>
    <mergeCell ref="C3170:F3170"/>
    <mergeCell ref="H3170:O3170"/>
    <mergeCell ref="C3171:F3171"/>
    <mergeCell ref="C3175:D3175"/>
    <mergeCell ref="C3176:D3176"/>
    <mergeCell ref="C3177:D3177"/>
    <mergeCell ref="C3178:D3178"/>
    <mergeCell ref="C3179:D3179"/>
    <mergeCell ref="C3180:D3180"/>
    <mergeCell ref="C3181:D3181"/>
    <mergeCell ref="C3182:D3182"/>
    <mergeCell ref="H3171:O3171"/>
    <mergeCell ref="C3152:E3152"/>
    <mergeCell ref="F3152:G3152"/>
    <mergeCell ref="I3152:K3152"/>
    <mergeCell ref="L3152:O3152"/>
    <mergeCell ref="C3143:E3144"/>
    <mergeCell ref="C3153:E3158"/>
    <mergeCell ref="F3153:G3153"/>
    <mergeCell ref="I3153:K3153"/>
    <mergeCell ref="L3153:O3153"/>
    <mergeCell ref="F3154:G3154"/>
    <mergeCell ref="I3154:O3156"/>
    <mergeCell ref="F3155:G3155"/>
    <mergeCell ref="F3156:G3156"/>
    <mergeCell ref="F3157:G3157"/>
    <mergeCell ref="I3157:O3158"/>
    <mergeCell ref="F3158:G3158"/>
    <mergeCell ref="C3149:E3149"/>
    <mergeCell ref="F3149:G3149"/>
    <mergeCell ref="I3149:O3150"/>
    <mergeCell ref="C3150:E3150"/>
    <mergeCell ref="F3150:G3150"/>
    <mergeCell ref="C3151:E3151"/>
    <mergeCell ref="F3151:G3151"/>
    <mergeCell ref="I3151:K3151"/>
    <mergeCell ref="L3151:O3151"/>
    <mergeCell ref="C3132:D3133"/>
    <mergeCell ref="E3132:E3133"/>
    <mergeCell ref="F3132:F3133"/>
    <mergeCell ref="G3132:G3133"/>
    <mergeCell ref="H3132:J3132"/>
    <mergeCell ref="K3132:M3132"/>
    <mergeCell ref="N3132:N3133"/>
    <mergeCell ref="O3132:O3134"/>
    <mergeCell ref="C3134:D3134"/>
    <mergeCell ref="C3146:E3147"/>
    <mergeCell ref="F3146:G3147"/>
    <mergeCell ref="I3146:K3146"/>
    <mergeCell ref="M3146:O3146"/>
    <mergeCell ref="I3147:K3147"/>
    <mergeCell ref="L3147:O3147"/>
    <mergeCell ref="B3120:O3120"/>
    <mergeCell ref="C3148:E3148"/>
    <mergeCell ref="F3148:G3148"/>
    <mergeCell ref="I3148:K3148"/>
    <mergeCell ref="L3148:O3148"/>
    <mergeCell ref="F3143:G3143"/>
    <mergeCell ref="H3143:I3143"/>
    <mergeCell ref="J3143:K3143"/>
    <mergeCell ref="M3143:N3143"/>
    <mergeCell ref="F3144:G3144"/>
    <mergeCell ref="H3144:I3144"/>
    <mergeCell ref="J3144:K3144"/>
    <mergeCell ref="M3144:N3144"/>
    <mergeCell ref="C3145:H3145"/>
    <mergeCell ref="I3145:K3145"/>
    <mergeCell ref="M3145:O3145"/>
    <mergeCell ref="A3121:A3158"/>
    <mergeCell ref="B3121:C3122"/>
    <mergeCell ref="D3121:O3121"/>
    <mergeCell ref="D3122:O3122"/>
    <mergeCell ref="C3123:G3125"/>
    <mergeCell ref="H3123:I3125"/>
    <mergeCell ref="J3123:K3125"/>
    <mergeCell ref="L3123:M3123"/>
    <mergeCell ref="N3123:O3123"/>
    <mergeCell ref="L3124:O3124"/>
    <mergeCell ref="L3125:M3125"/>
    <mergeCell ref="N3125:O3125"/>
    <mergeCell ref="C3126:F3126"/>
    <mergeCell ref="H3126:O3126"/>
    <mergeCell ref="C3127:F3127"/>
    <mergeCell ref="H3127:O3127"/>
    <mergeCell ref="C3128:F3128"/>
    <mergeCell ref="H3128:O3128"/>
    <mergeCell ref="C3129:F3129"/>
    <mergeCell ref="H3129:O3129"/>
    <mergeCell ref="C3130:F3130"/>
    <mergeCell ref="H3130:O3130"/>
    <mergeCell ref="C3131:F3131"/>
    <mergeCell ref="C3135:D3135"/>
    <mergeCell ref="C3136:D3136"/>
    <mergeCell ref="C3137:D3137"/>
    <mergeCell ref="C3138:D3138"/>
    <mergeCell ref="C3139:D3139"/>
    <mergeCell ref="C3140:D3140"/>
    <mergeCell ref="C3141:D3141"/>
    <mergeCell ref="C3142:D3142"/>
    <mergeCell ref="H3131:O3131"/>
    <mergeCell ref="C3112:E3112"/>
    <mergeCell ref="F3112:G3112"/>
    <mergeCell ref="I3112:K3112"/>
    <mergeCell ref="L3112:O3112"/>
    <mergeCell ref="C3103:E3104"/>
    <mergeCell ref="C3113:E3118"/>
    <mergeCell ref="F3113:G3113"/>
    <mergeCell ref="I3113:K3113"/>
    <mergeCell ref="L3113:O3113"/>
    <mergeCell ref="F3114:G3114"/>
    <mergeCell ref="I3114:O3116"/>
    <mergeCell ref="F3115:G3115"/>
    <mergeCell ref="F3116:G3116"/>
    <mergeCell ref="F3117:G3117"/>
    <mergeCell ref="I3117:O3118"/>
    <mergeCell ref="F3118:G3118"/>
    <mergeCell ref="C3109:E3109"/>
    <mergeCell ref="F3109:G3109"/>
    <mergeCell ref="I3109:O3110"/>
    <mergeCell ref="C3110:E3110"/>
    <mergeCell ref="F3110:G3110"/>
    <mergeCell ref="C3111:E3111"/>
    <mergeCell ref="F3111:G3111"/>
    <mergeCell ref="I3111:K3111"/>
    <mergeCell ref="L3111:O3111"/>
    <mergeCell ref="C3092:D3093"/>
    <mergeCell ref="E3092:E3093"/>
    <mergeCell ref="F3092:F3093"/>
    <mergeCell ref="G3092:G3093"/>
    <mergeCell ref="H3092:J3092"/>
    <mergeCell ref="K3092:M3092"/>
    <mergeCell ref="N3092:N3093"/>
    <mergeCell ref="O3092:O3094"/>
    <mergeCell ref="C3094:D3094"/>
    <mergeCell ref="C3106:E3107"/>
    <mergeCell ref="F3106:G3107"/>
    <mergeCell ref="I3106:K3106"/>
    <mergeCell ref="M3106:O3106"/>
    <mergeCell ref="I3107:K3107"/>
    <mergeCell ref="L3107:O3107"/>
    <mergeCell ref="B3080:O3080"/>
    <mergeCell ref="C3108:E3108"/>
    <mergeCell ref="F3108:G3108"/>
    <mergeCell ref="I3108:K3108"/>
    <mergeCell ref="L3108:O3108"/>
    <mergeCell ref="F3103:G3103"/>
    <mergeCell ref="H3103:I3103"/>
    <mergeCell ref="J3103:K3103"/>
    <mergeCell ref="M3103:N3103"/>
    <mergeCell ref="F3104:G3104"/>
    <mergeCell ref="H3104:I3104"/>
    <mergeCell ref="J3104:K3104"/>
    <mergeCell ref="M3104:N3104"/>
    <mergeCell ref="C3105:H3105"/>
    <mergeCell ref="I3105:K3105"/>
    <mergeCell ref="M3105:O3105"/>
    <mergeCell ref="A3081:A3118"/>
    <mergeCell ref="B3081:C3082"/>
    <mergeCell ref="D3081:O3081"/>
    <mergeCell ref="D3082:O3082"/>
    <mergeCell ref="C3083:G3085"/>
    <mergeCell ref="H3083:I3085"/>
    <mergeCell ref="J3083:K3085"/>
    <mergeCell ref="L3083:M3083"/>
    <mergeCell ref="N3083:O3083"/>
    <mergeCell ref="L3084:O3084"/>
    <mergeCell ref="L3085:M3085"/>
    <mergeCell ref="N3085:O3085"/>
    <mergeCell ref="C3086:F3086"/>
    <mergeCell ref="H3086:O3086"/>
    <mergeCell ref="C3087:F3087"/>
    <mergeCell ref="H3087:O3087"/>
    <mergeCell ref="C3088:F3088"/>
    <mergeCell ref="H3088:O3088"/>
    <mergeCell ref="C3089:F3089"/>
    <mergeCell ref="H3089:O3089"/>
    <mergeCell ref="C3090:F3090"/>
    <mergeCell ref="H3090:O3090"/>
    <mergeCell ref="C3091:F3091"/>
    <mergeCell ref="C3095:D3095"/>
    <mergeCell ref="C3096:D3096"/>
    <mergeCell ref="C3097:D3097"/>
    <mergeCell ref="C3098:D3098"/>
    <mergeCell ref="C3099:D3099"/>
    <mergeCell ref="C3100:D3100"/>
    <mergeCell ref="C3101:D3101"/>
    <mergeCell ref="C3102:D3102"/>
    <mergeCell ref="H3091:O3091"/>
    <mergeCell ref="C3072:E3072"/>
    <mergeCell ref="F3072:G3072"/>
    <mergeCell ref="I3072:K3072"/>
    <mergeCell ref="L3072:O3072"/>
    <mergeCell ref="C3063:E3064"/>
    <mergeCell ref="C3073:E3078"/>
    <mergeCell ref="F3073:G3073"/>
    <mergeCell ref="I3073:K3073"/>
    <mergeCell ref="L3073:O3073"/>
    <mergeCell ref="F3074:G3074"/>
    <mergeCell ref="I3074:O3076"/>
    <mergeCell ref="F3075:G3075"/>
    <mergeCell ref="F3076:G3076"/>
    <mergeCell ref="F3077:G3077"/>
    <mergeCell ref="I3077:O3078"/>
    <mergeCell ref="F3078:G3078"/>
    <mergeCell ref="C3069:E3069"/>
    <mergeCell ref="F3069:G3069"/>
    <mergeCell ref="I3069:O3070"/>
    <mergeCell ref="C3070:E3070"/>
    <mergeCell ref="F3070:G3070"/>
    <mergeCell ref="C3071:E3071"/>
    <mergeCell ref="F3071:G3071"/>
    <mergeCell ref="I3071:K3071"/>
    <mergeCell ref="L3071:O3071"/>
    <mergeCell ref="C3052:D3053"/>
    <mergeCell ref="E3052:E3053"/>
    <mergeCell ref="F3052:F3053"/>
    <mergeCell ref="G3052:G3053"/>
    <mergeCell ref="H3052:J3052"/>
    <mergeCell ref="K3052:M3052"/>
    <mergeCell ref="N3052:N3053"/>
    <mergeCell ref="O3052:O3054"/>
    <mergeCell ref="C3054:D3054"/>
    <mergeCell ref="C3066:E3067"/>
    <mergeCell ref="F3066:G3067"/>
    <mergeCell ref="I3066:K3066"/>
    <mergeCell ref="M3066:O3066"/>
    <mergeCell ref="I3067:K3067"/>
    <mergeCell ref="L3067:O3067"/>
    <mergeCell ref="B3040:O3040"/>
    <mergeCell ref="C3068:E3068"/>
    <mergeCell ref="F3068:G3068"/>
    <mergeCell ref="I3068:K3068"/>
    <mergeCell ref="L3068:O3068"/>
    <mergeCell ref="F3063:G3063"/>
    <mergeCell ref="H3063:I3063"/>
    <mergeCell ref="J3063:K3063"/>
    <mergeCell ref="M3063:N3063"/>
    <mergeCell ref="F3064:G3064"/>
    <mergeCell ref="H3064:I3064"/>
    <mergeCell ref="J3064:K3064"/>
    <mergeCell ref="M3064:N3064"/>
    <mergeCell ref="C3065:H3065"/>
    <mergeCell ref="I3065:K3065"/>
    <mergeCell ref="M3065:O3065"/>
    <mergeCell ref="A3041:A3078"/>
    <mergeCell ref="B3041:C3042"/>
    <mergeCell ref="D3041:O3041"/>
    <mergeCell ref="D3042:O3042"/>
    <mergeCell ref="C3043:G3045"/>
    <mergeCell ref="H3043:I3045"/>
    <mergeCell ref="J3043:K3045"/>
    <mergeCell ref="L3043:M3043"/>
    <mergeCell ref="N3043:O3043"/>
    <mergeCell ref="L3044:O3044"/>
    <mergeCell ref="L3045:M3045"/>
    <mergeCell ref="N3045:O3045"/>
    <mergeCell ref="C3046:F3046"/>
    <mergeCell ref="H3046:O3046"/>
    <mergeCell ref="C3047:F3047"/>
    <mergeCell ref="H3047:O3047"/>
    <mergeCell ref="C3048:F3048"/>
    <mergeCell ref="H3048:O3048"/>
    <mergeCell ref="C3049:F3049"/>
    <mergeCell ref="H3049:O3049"/>
    <mergeCell ref="C3050:F3050"/>
    <mergeCell ref="H3050:O3050"/>
    <mergeCell ref="C3051:F3051"/>
    <mergeCell ref="C3055:D3055"/>
    <mergeCell ref="C3056:D3056"/>
    <mergeCell ref="C3057:D3057"/>
    <mergeCell ref="C3058:D3058"/>
    <mergeCell ref="C3059:D3059"/>
    <mergeCell ref="C3060:D3060"/>
    <mergeCell ref="C3061:D3061"/>
    <mergeCell ref="C3062:D3062"/>
    <mergeCell ref="H3051:O3051"/>
    <mergeCell ref="C3032:E3032"/>
    <mergeCell ref="F3032:G3032"/>
    <mergeCell ref="I3032:K3032"/>
    <mergeCell ref="L3032:O3032"/>
    <mergeCell ref="C3023:E3024"/>
    <mergeCell ref="C3033:E3038"/>
    <mergeCell ref="F3033:G3033"/>
    <mergeCell ref="I3033:K3033"/>
    <mergeCell ref="L3033:O3033"/>
    <mergeCell ref="F3034:G3034"/>
    <mergeCell ref="I3034:O3036"/>
    <mergeCell ref="F3035:G3035"/>
    <mergeCell ref="F3036:G3036"/>
    <mergeCell ref="F3037:G3037"/>
    <mergeCell ref="I3037:O3038"/>
    <mergeCell ref="F3038:G3038"/>
    <mergeCell ref="C3029:E3029"/>
    <mergeCell ref="F3029:G3029"/>
    <mergeCell ref="I3029:O3030"/>
    <mergeCell ref="C3030:E3030"/>
    <mergeCell ref="F3030:G3030"/>
    <mergeCell ref="C3031:E3031"/>
    <mergeCell ref="F3031:G3031"/>
    <mergeCell ref="I3031:K3031"/>
    <mergeCell ref="L3031:O3031"/>
    <mergeCell ref="C3012:D3013"/>
    <mergeCell ref="E3012:E3013"/>
    <mergeCell ref="F3012:F3013"/>
    <mergeCell ref="G3012:G3013"/>
    <mergeCell ref="H3012:J3012"/>
    <mergeCell ref="K3012:M3012"/>
    <mergeCell ref="N3012:N3013"/>
    <mergeCell ref="O3012:O3014"/>
    <mergeCell ref="C3014:D3014"/>
    <mergeCell ref="C3026:E3027"/>
    <mergeCell ref="F3026:G3027"/>
    <mergeCell ref="I3026:K3026"/>
    <mergeCell ref="M3026:O3026"/>
    <mergeCell ref="I3027:K3027"/>
    <mergeCell ref="L3027:O3027"/>
    <mergeCell ref="B3000:O3000"/>
    <mergeCell ref="C3028:E3028"/>
    <mergeCell ref="F3028:G3028"/>
    <mergeCell ref="I3028:K3028"/>
    <mergeCell ref="L3028:O3028"/>
    <mergeCell ref="F3023:G3023"/>
    <mergeCell ref="H3023:I3023"/>
    <mergeCell ref="J3023:K3023"/>
    <mergeCell ref="M3023:N3023"/>
    <mergeCell ref="F3024:G3024"/>
    <mergeCell ref="H3024:I3024"/>
    <mergeCell ref="J3024:K3024"/>
    <mergeCell ref="M3024:N3024"/>
    <mergeCell ref="C3025:H3025"/>
    <mergeCell ref="I3025:K3025"/>
    <mergeCell ref="M3025:O3025"/>
    <mergeCell ref="A3001:A3038"/>
    <mergeCell ref="B3001:C3002"/>
    <mergeCell ref="D3001:O3001"/>
    <mergeCell ref="D3002:O3002"/>
    <mergeCell ref="C3003:G3005"/>
    <mergeCell ref="H3003:I3005"/>
    <mergeCell ref="J3003:K3005"/>
    <mergeCell ref="L3003:M3003"/>
    <mergeCell ref="N3003:O3003"/>
    <mergeCell ref="L3004:O3004"/>
    <mergeCell ref="L3005:M3005"/>
    <mergeCell ref="N3005:O3005"/>
    <mergeCell ref="C3006:F3006"/>
    <mergeCell ref="H3006:O3006"/>
    <mergeCell ref="C3007:F3007"/>
    <mergeCell ref="H3007:O3007"/>
    <mergeCell ref="C3008:F3008"/>
    <mergeCell ref="H3008:O3008"/>
    <mergeCell ref="C3009:F3009"/>
    <mergeCell ref="H3009:O3009"/>
    <mergeCell ref="C3010:F3010"/>
    <mergeCell ref="H3010:O3010"/>
    <mergeCell ref="C3011:F3011"/>
    <mergeCell ref="C3015:D3015"/>
    <mergeCell ref="C3016:D3016"/>
    <mergeCell ref="C3017:D3017"/>
    <mergeCell ref="C3018:D3018"/>
    <mergeCell ref="C3019:D3019"/>
    <mergeCell ref="C3020:D3020"/>
    <mergeCell ref="C3021:D3021"/>
    <mergeCell ref="C3022:D3022"/>
    <mergeCell ref="H3011:O3011"/>
    <mergeCell ref="C2992:E2992"/>
    <mergeCell ref="F2992:G2992"/>
    <mergeCell ref="I2992:K2992"/>
    <mergeCell ref="L2992:O2992"/>
    <mergeCell ref="C2983:E2984"/>
    <mergeCell ref="C2993:E2998"/>
    <mergeCell ref="F2993:G2993"/>
    <mergeCell ref="I2993:K2993"/>
    <mergeCell ref="L2993:O2993"/>
    <mergeCell ref="F2994:G2994"/>
    <mergeCell ref="I2994:O2996"/>
    <mergeCell ref="F2995:G2995"/>
    <mergeCell ref="F2996:G2996"/>
    <mergeCell ref="F2997:G2997"/>
    <mergeCell ref="I2997:O2998"/>
    <mergeCell ref="F2998:G2998"/>
    <mergeCell ref="C2989:E2989"/>
    <mergeCell ref="F2989:G2989"/>
    <mergeCell ref="I2989:O2990"/>
    <mergeCell ref="C2990:E2990"/>
    <mergeCell ref="F2990:G2990"/>
    <mergeCell ref="C2991:E2991"/>
    <mergeCell ref="F2991:G2991"/>
    <mergeCell ref="I2991:K2991"/>
    <mergeCell ref="L2991:O2991"/>
    <mergeCell ref="C2972:D2973"/>
    <mergeCell ref="E2972:E2973"/>
    <mergeCell ref="F2972:F2973"/>
    <mergeCell ref="G2972:G2973"/>
    <mergeCell ref="H2972:J2972"/>
    <mergeCell ref="K2972:M2972"/>
    <mergeCell ref="N2972:N2973"/>
    <mergeCell ref="O2972:O2974"/>
    <mergeCell ref="C2974:D2974"/>
    <mergeCell ref="C2986:E2987"/>
    <mergeCell ref="F2986:G2987"/>
    <mergeCell ref="I2986:K2986"/>
    <mergeCell ref="M2986:O2986"/>
    <mergeCell ref="I2987:K2987"/>
    <mergeCell ref="L2987:O2987"/>
    <mergeCell ref="B2960:O2960"/>
    <mergeCell ref="C2988:E2988"/>
    <mergeCell ref="F2988:G2988"/>
    <mergeCell ref="I2988:K2988"/>
    <mergeCell ref="L2988:O2988"/>
    <mergeCell ref="F2983:G2983"/>
    <mergeCell ref="H2983:I2983"/>
    <mergeCell ref="J2983:K2983"/>
    <mergeCell ref="M2983:N2983"/>
    <mergeCell ref="F2984:G2984"/>
    <mergeCell ref="H2984:I2984"/>
    <mergeCell ref="J2984:K2984"/>
    <mergeCell ref="M2984:N2984"/>
    <mergeCell ref="C2985:H2985"/>
    <mergeCell ref="I2985:K2985"/>
    <mergeCell ref="M2985:O2985"/>
    <mergeCell ref="A2961:A2998"/>
    <mergeCell ref="B2961:C2962"/>
    <mergeCell ref="D2961:O2961"/>
    <mergeCell ref="D2962:O2962"/>
    <mergeCell ref="C2963:G2965"/>
    <mergeCell ref="H2963:I2965"/>
    <mergeCell ref="J2963:K2965"/>
    <mergeCell ref="L2963:M2963"/>
    <mergeCell ref="N2963:O2963"/>
    <mergeCell ref="L2964:O2964"/>
    <mergeCell ref="L2965:M2965"/>
    <mergeCell ref="N2965:O2965"/>
    <mergeCell ref="C2966:F2966"/>
    <mergeCell ref="H2966:O2966"/>
    <mergeCell ref="C2967:F2967"/>
    <mergeCell ref="H2967:O2967"/>
    <mergeCell ref="C2968:F2968"/>
    <mergeCell ref="H2968:O2968"/>
    <mergeCell ref="C2969:F2969"/>
    <mergeCell ref="H2969:O2969"/>
    <mergeCell ref="C2970:F2970"/>
    <mergeCell ref="H2970:O2970"/>
    <mergeCell ref="C2971:F2971"/>
    <mergeCell ref="C2975:D2975"/>
    <mergeCell ref="C2976:D2976"/>
    <mergeCell ref="C2977:D2977"/>
    <mergeCell ref="C2978:D2978"/>
    <mergeCell ref="C2979:D2979"/>
    <mergeCell ref="C2980:D2980"/>
    <mergeCell ref="C2981:D2981"/>
    <mergeCell ref="C2982:D2982"/>
    <mergeCell ref="H2971:O2971"/>
    <mergeCell ref="C2952:E2952"/>
    <mergeCell ref="F2952:G2952"/>
    <mergeCell ref="I2952:K2952"/>
    <mergeCell ref="L2952:O2952"/>
    <mergeCell ref="C2943:E2944"/>
    <mergeCell ref="C2953:E2958"/>
    <mergeCell ref="F2953:G2953"/>
    <mergeCell ref="I2953:K2953"/>
    <mergeCell ref="L2953:O2953"/>
    <mergeCell ref="F2954:G2954"/>
    <mergeCell ref="I2954:O2956"/>
    <mergeCell ref="F2955:G2955"/>
    <mergeCell ref="F2956:G2956"/>
    <mergeCell ref="F2957:G2957"/>
    <mergeCell ref="I2957:O2958"/>
    <mergeCell ref="F2958:G2958"/>
    <mergeCell ref="C2949:E2949"/>
    <mergeCell ref="F2949:G2949"/>
    <mergeCell ref="I2949:O2950"/>
    <mergeCell ref="C2950:E2950"/>
    <mergeCell ref="F2950:G2950"/>
    <mergeCell ref="C2951:E2951"/>
    <mergeCell ref="F2951:G2951"/>
    <mergeCell ref="I2951:K2951"/>
    <mergeCell ref="L2951:O2951"/>
    <mergeCell ref="C2932:D2933"/>
    <mergeCell ref="E2932:E2933"/>
    <mergeCell ref="F2932:F2933"/>
    <mergeCell ref="G2932:G2933"/>
    <mergeCell ref="H2932:J2932"/>
    <mergeCell ref="K2932:M2932"/>
    <mergeCell ref="N2932:N2933"/>
    <mergeCell ref="O2932:O2934"/>
    <mergeCell ref="C2934:D2934"/>
    <mergeCell ref="C2946:E2947"/>
    <mergeCell ref="F2946:G2947"/>
    <mergeCell ref="I2946:K2946"/>
    <mergeCell ref="M2946:O2946"/>
    <mergeCell ref="I2947:K2947"/>
    <mergeCell ref="L2947:O2947"/>
    <mergeCell ref="B2920:O2920"/>
    <mergeCell ref="C2948:E2948"/>
    <mergeCell ref="F2948:G2948"/>
    <mergeCell ref="I2948:K2948"/>
    <mergeCell ref="L2948:O2948"/>
    <mergeCell ref="F2943:G2943"/>
    <mergeCell ref="H2943:I2943"/>
    <mergeCell ref="J2943:K2943"/>
    <mergeCell ref="M2943:N2943"/>
    <mergeCell ref="F2944:G2944"/>
    <mergeCell ref="H2944:I2944"/>
    <mergeCell ref="J2944:K2944"/>
    <mergeCell ref="M2944:N2944"/>
    <mergeCell ref="C2945:H2945"/>
    <mergeCell ref="I2945:K2945"/>
    <mergeCell ref="M2945:O2945"/>
    <mergeCell ref="A2921:A2958"/>
    <mergeCell ref="B2921:C2922"/>
    <mergeCell ref="D2921:O2921"/>
    <mergeCell ref="D2922:O2922"/>
    <mergeCell ref="C2923:G2925"/>
    <mergeCell ref="H2923:I2925"/>
    <mergeCell ref="J2923:K2925"/>
    <mergeCell ref="L2923:M2923"/>
    <mergeCell ref="N2923:O2923"/>
    <mergeCell ref="L2924:O2924"/>
    <mergeCell ref="L2925:M2925"/>
    <mergeCell ref="N2925:O2925"/>
    <mergeCell ref="C2926:F2926"/>
    <mergeCell ref="H2926:O2926"/>
    <mergeCell ref="C2927:F2927"/>
    <mergeCell ref="H2927:O2927"/>
    <mergeCell ref="C2928:F2928"/>
    <mergeCell ref="H2928:O2928"/>
    <mergeCell ref="C2929:F2929"/>
    <mergeCell ref="H2929:O2929"/>
    <mergeCell ref="C2930:F2930"/>
    <mergeCell ref="H2930:O2930"/>
    <mergeCell ref="C2931:F2931"/>
    <mergeCell ref="C2935:D2935"/>
    <mergeCell ref="C2936:D2936"/>
    <mergeCell ref="C2937:D2937"/>
    <mergeCell ref="C2938:D2938"/>
    <mergeCell ref="C2939:D2939"/>
    <mergeCell ref="C2940:D2940"/>
    <mergeCell ref="C2941:D2941"/>
    <mergeCell ref="C2942:D2942"/>
    <mergeCell ref="H2931:O2931"/>
    <mergeCell ref="C2912:E2912"/>
    <mergeCell ref="F2912:G2912"/>
    <mergeCell ref="I2912:K2912"/>
    <mergeCell ref="L2912:O2912"/>
    <mergeCell ref="C2903:E2904"/>
    <mergeCell ref="C2913:E2918"/>
    <mergeCell ref="F2913:G2913"/>
    <mergeCell ref="I2913:K2913"/>
    <mergeCell ref="L2913:O2913"/>
    <mergeCell ref="F2914:G2914"/>
    <mergeCell ref="I2914:O2916"/>
    <mergeCell ref="F2915:G2915"/>
    <mergeCell ref="F2916:G2916"/>
    <mergeCell ref="F2917:G2917"/>
    <mergeCell ref="I2917:O2918"/>
    <mergeCell ref="F2918:G2918"/>
    <mergeCell ref="C2909:E2909"/>
    <mergeCell ref="F2909:G2909"/>
    <mergeCell ref="I2909:O2910"/>
    <mergeCell ref="C2910:E2910"/>
    <mergeCell ref="F2910:G2910"/>
    <mergeCell ref="C2911:E2911"/>
    <mergeCell ref="F2911:G2911"/>
    <mergeCell ref="I2911:K2911"/>
    <mergeCell ref="L2911:O2911"/>
    <mergeCell ref="C2892:D2893"/>
    <mergeCell ref="E2892:E2893"/>
    <mergeCell ref="F2892:F2893"/>
    <mergeCell ref="G2892:G2893"/>
    <mergeCell ref="H2892:J2892"/>
    <mergeCell ref="K2892:M2892"/>
    <mergeCell ref="N2892:N2893"/>
    <mergeCell ref="O2892:O2894"/>
    <mergeCell ref="C2894:D2894"/>
    <mergeCell ref="C2906:E2907"/>
    <mergeCell ref="F2906:G2907"/>
    <mergeCell ref="I2906:K2906"/>
    <mergeCell ref="M2906:O2906"/>
    <mergeCell ref="I2907:K2907"/>
    <mergeCell ref="L2907:O2907"/>
    <mergeCell ref="B2880:O2880"/>
    <mergeCell ref="C2908:E2908"/>
    <mergeCell ref="F2908:G2908"/>
    <mergeCell ref="I2908:K2908"/>
    <mergeCell ref="L2908:O2908"/>
    <mergeCell ref="F2903:G2903"/>
    <mergeCell ref="H2903:I2903"/>
    <mergeCell ref="J2903:K2903"/>
    <mergeCell ref="M2903:N2903"/>
    <mergeCell ref="F2904:G2904"/>
    <mergeCell ref="H2904:I2904"/>
    <mergeCell ref="J2904:K2904"/>
    <mergeCell ref="M2904:N2904"/>
    <mergeCell ref="C2905:H2905"/>
    <mergeCell ref="I2905:K2905"/>
    <mergeCell ref="M2905:O2905"/>
    <mergeCell ref="A2881:A2918"/>
    <mergeCell ref="B2881:C2882"/>
    <mergeCell ref="D2881:O2881"/>
    <mergeCell ref="D2882:O2882"/>
    <mergeCell ref="C2883:G2885"/>
    <mergeCell ref="H2883:I2885"/>
    <mergeCell ref="J2883:K2885"/>
    <mergeCell ref="L2883:M2883"/>
    <mergeCell ref="N2883:O2883"/>
    <mergeCell ref="L2884:O2884"/>
    <mergeCell ref="L2885:M2885"/>
    <mergeCell ref="N2885:O2885"/>
    <mergeCell ref="C2886:F2886"/>
    <mergeCell ref="H2886:O2886"/>
    <mergeCell ref="C2887:F2887"/>
    <mergeCell ref="H2887:O2887"/>
    <mergeCell ref="C2888:F2888"/>
    <mergeCell ref="H2888:O2888"/>
    <mergeCell ref="C2889:F2889"/>
    <mergeCell ref="H2889:O2889"/>
    <mergeCell ref="C2890:F2890"/>
    <mergeCell ref="H2890:O2890"/>
    <mergeCell ref="C2891:F2891"/>
    <mergeCell ref="C2895:D2895"/>
    <mergeCell ref="C2896:D2896"/>
    <mergeCell ref="C2897:D2897"/>
    <mergeCell ref="C2898:D2898"/>
    <mergeCell ref="C2899:D2899"/>
    <mergeCell ref="C2900:D2900"/>
    <mergeCell ref="C2901:D2901"/>
    <mergeCell ref="C2902:D2902"/>
    <mergeCell ref="H2891:O2891"/>
    <mergeCell ref="C2872:E2872"/>
    <mergeCell ref="F2872:G2872"/>
    <mergeCell ref="I2872:K2872"/>
    <mergeCell ref="L2872:O2872"/>
    <mergeCell ref="C2863:E2864"/>
    <mergeCell ref="C2873:E2878"/>
    <mergeCell ref="F2873:G2873"/>
    <mergeCell ref="I2873:K2873"/>
    <mergeCell ref="L2873:O2873"/>
    <mergeCell ref="F2874:G2874"/>
    <mergeCell ref="I2874:O2876"/>
    <mergeCell ref="F2875:G2875"/>
    <mergeCell ref="F2876:G2876"/>
    <mergeCell ref="F2877:G2877"/>
    <mergeCell ref="I2877:O2878"/>
    <mergeCell ref="F2878:G2878"/>
    <mergeCell ref="C2869:E2869"/>
    <mergeCell ref="F2869:G2869"/>
    <mergeCell ref="I2869:O2870"/>
    <mergeCell ref="C2870:E2870"/>
    <mergeCell ref="F2870:G2870"/>
    <mergeCell ref="C2871:E2871"/>
    <mergeCell ref="F2871:G2871"/>
    <mergeCell ref="I2871:K2871"/>
    <mergeCell ref="L2871:O2871"/>
    <mergeCell ref="C2852:D2853"/>
    <mergeCell ref="E2852:E2853"/>
    <mergeCell ref="F2852:F2853"/>
    <mergeCell ref="G2852:G2853"/>
    <mergeCell ref="H2852:J2852"/>
    <mergeCell ref="K2852:M2852"/>
    <mergeCell ref="N2852:N2853"/>
    <mergeCell ref="O2852:O2854"/>
    <mergeCell ref="C2854:D2854"/>
    <mergeCell ref="C2866:E2867"/>
    <mergeCell ref="F2866:G2867"/>
    <mergeCell ref="I2866:K2866"/>
    <mergeCell ref="M2866:O2866"/>
    <mergeCell ref="I2867:K2867"/>
    <mergeCell ref="L2867:O2867"/>
    <mergeCell ref="B2840:O2840"/>
    <mergeCell ref="C2868:E2868"/>
    <mergeCell ref="F2868:G2868"/>
    <mergeCell ref="I2868:K2868"/>
    <mergeCell ref="L2868:O2868"/>
    <mergeCell ref="F2863:G2863"/>
    <mergeCell ref="H2863:I2863"/>
    <mergeCell ref="J2863:K2863"/>
    <mergeCell ref="M2863:N2863"/>
    <mergeCell ref="F2864:G2864"/>
    <mergeCell ref="H2864:I2864"/>
    <mergeCell ref="J2864:K2864"/>
    <mergeCell ref="M2864:N2864"/>
    <mergeCell ref="C2865:H2865"/>
    <mergeCell ref="I2865:K2865"/>
    <mergeCell ref="M2865:O2865"/>
    <mergeCell ref="A2841:A2878"/>
    <mergeCell ref="B2841:C2842"/>
    <mergeCell ref="D2841:O2841"/>
    <mergeCell ref="D2842:O2842"/>
    <mergeCell ref="C2843:G2845"/>
    <mergeCell ref="H2843:I2845"/>
    <mergeCell ref="J2843:K2845"/>
    <mergeCell ref="L2843:M2843"/>
    <mergeCell ref="N2843:O2843"/>
    <mergeCell ref="L2844:O2844"/>
    <mergeCell ref="L2845:M2845"/>
    <mergeCell ref="N2845:O2845"/>
    <mergeCell ref="C2846:F2846"/>
    <mergeCell ref="H2846:O2846"/>
    <mergeCell ref="C2847:F2847"/>
    <mergeCell ref="H2847:O2847"/>
    <mergeCell ref="C2848:F2848"/>
    <mergeCell ref="H2848:O2848"/>
    <mergeCell ref="C2849:F2849"/>
    <mergeCell ref="H2849:O2849"/>
    <mergeCell ref="C2850:F2850"/>
    <mergeCell ref="H2850:O2850"/>
    <mergeCell ref="C2851:F2851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H2851:O2851"/>
    <mergeCell ref="C2832:E2832"/>
    <mergeCell ref="F2832:G2832"/>
    <mergeCell ref="I2832:K2832"/>
    <mergeCell ref="L2832:O2832"/>
    <mergeCell ref="C2823:E2824"/>
    <mergeCell ref="C2833:E2838"/>
    <mergeCell ref="F2833:G2833"/>
    <mergeCell ref="I2833:K2833"/>
    <mergeCell ref="L2833:O2833"/>
    <mergeCell ref="F2834:G2834"/>
    <mergeCell ref="I2834:O2836"/>
    <mergeCell ref="F2835:G2835"/>
    <mergeCell ref="F2836:G2836"/>
    <mergeCell ref="F2837:G2837"/>
    <mergeCell ref="I2837:O2838"/>
    <mergeCell ref="F2838:G2838"/>
    <mergeCell ref="C2829:E2829"/>
    <mergeCell ref="F2829:G2829"/>
    <mergeCell ref="I2829:O2830"/>
    <mergeCell ref="C2830:E2830"/>
    <mergeCell ref="F2830:G2830"/>
    <mergeCell ref="C2831:E2831"/>
    <mergeCell ref="F2831:G2831"/>
    <mergeCell ref="I2831:K2831"/>
    <mergeCell ref="L2831:O2831"/>
    <mergeCell ref="C2812:D2813"/>
    <mergeCell ref="E2812:E2813"/>
    <mergeCell ref="F2812:F2813"/>
    <mergeCell ref="G2812:G2813"/>
    <mergeCell ref="H2812:J2812"/>
    <mergeCell ref="K2812:M2812"/>
    <mergeCell ref="N2812:N2813"/>
    <mergeCell ref="O2812:O2814"/>
    <mergeCell ref="C2814:D2814"/>
    <mergeCell ref="C2826:E2827"/>
    <mergeCell ref="F2826:G2827"/>
    <mergeCell ref="I2826:K2826"/>
    <mergeCell ref="M2826:O2826"/>
    <mergeCell ref="I2827:K2827"/>
    <mergeCell ref="L2827:O2827"/>
    <mergeCell ref="B2800:O2800"/>
    <mergeCell ref="C2828:E2828"/>
    <mergeCell ref="F2828:G2828"/>
    <mergeCell ref="I2828:K2828"/>
    <mergeCell ref="L2828:O2828"/>
    <mergeCell ref="F2823:G2823"/>
    <mergeCell ref="H2823:I2823"/>
    <mergeCell ref="J2823:K2823"/>
    <mergeCell ref="M2823:N2823"/>
    <mergeCell ref="F2824:G2824"/>
    <mergeCell ref="H2824:I2824"/>
    <mergeCell ref="J2824:K2824"/>
    <mergeCell ref="M2824:N2824"/>
    <mergeCell ref="C2825:H2825"/>
    <mergeCell ref="I2825:K2825"/>
    <mergeCell ref="M2825:O2825"/>
    <mergeCell ref="A2801:A2838"/>
    <mergeCell ref="B2801:C2802"/>
    <mergeCell ref="D2801:O2801"/>
    <mergeCell ref="D2802:O2802"/>
    <mergeCell ref="C2803:G2805"/>
    <mergeCell ref="H2803:I2805"/>
    <mergeCell ref="J2803:K2805"/>
    <mergeCell ref="L2803:M2803"/>
    <mergeCell ref="N2803:O2803"/>
    <mergeCell ref="L2804:O2804"/>
    <mergeCell ref="L2805:M2805"/>
    <mergeCell ref="N2805:O2805"/>
    <mergeCell ref="C2806:F2806"/>
    <mergeCell ref="H2806:O2806"/>
    <mergeCell ref="C2807:F2807"/>
    <mergeCell ref="H2807:O2807"/>
    <mergeCell ref="C2808:F2808"/>
    <mergeCell ref="H2808:O2808"/>
    <mergeCell ref="C2809:F2809"/>
    <mergeCell ref="H2809:O2809"/>
    <mergeCell ref="C2810:F2810"/>
    <mergeCell ref="H2810:O2810"/>
    <mergeCell ref="C2811:F2811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H2811:O2811"/>
    <mergeCell ref="C2792:E2792"/>
    <mergeCell ref="F2792:G2792"/>
    <mergeCell ref="I2792:K2792"/>
    <mergeCell ref="L2792:O2792"/>
    <mergeCell ref="C2783:E2784"/>
    <mergeCell ref="C2793:E2798"/>
    <mergeCell ref="F2793:G2793"/>
    <mergeCell ref="I2793:K2793"/>
    <mergeCell ref="L2793:O2793"/>
    <mergeCell ref="F2794:G2794"/>
    <mergeCell ref="I2794:O2796"/>
    <mergeCell ref="F2795:G2795"/>
    <mergeCell ref="F2796:G2796"/>
    <mergeCell ref="F2797:G2797"/>
    <mergeCell ref="I2797:O2798"/>
    <mergeCell ref="F2798:G2798"/>
    <mergeCell ref="C2789:E2789"/>
    <mergeCell ref="F2789:G2789"/>
    <mergeCell ref="I2789:O2790"/>
    <mergeCell ref="C2790:E2790"/>
    <mergeCell ref="F2790:G2790"/>
    <mergeCell ref="C2791:E2791"/>
    <mergeCell ref="F2791:G2791"/>
    <mergeCell ref="I2791:K2791"/>
    <mergeCell ref="L2791:O2791"/>
    <mergeCell ref="C2772:D2773"/>
    <mergeCell ref="E2772:E2773"/>
    <mergeCell ref="F2772:F2773"/>
    <mergeCell ref="G2772:G2773"/>
    <mergeCell ref="H2772:J2772"/>
    <mergeCell ref="K2772:M2772"/>
    <mergeCell ref="N2772:N2773"/>
    <mergeCell ref="O2772:O2774"/>
    <mergeCell ref="C2774:D2774"/>
    <mergeCell ref="C2786:E2787"/>
    <mergeCell ref="F2786:G2787"/>
    <mergeCell ref="I2786:K2786"/>
    <mergeCell ref="M2786:O2786"/>
    <mergeCell ref="I2787:K2787"/>
    <mergeCell ref="L2787:O2787"/>
    <mergeCell ref="B2760:O2760"/>
    <mergeCell ref="C2788:E2788"/>
    <mergeCell ref="F2788:G2788"/>
    <mergeCell ref="I2788:K2788"/>
    <mergeCell ref="L2788:O2788"/>
    <mergeCell ref="F2783:G2783"/>
    <mergeCell ref="H2783:I2783"/>
    <mergeCell ref="J2783:K2783"/>
    <mergeCell ref="M2783:N2783"/>
    <mergeCell ref="F2784:G2784"/>
    <mergeCell ref="H2784:I2784"/>
    <mergeCell ref="J2784:K2784"/>
    <mergeCell ref="M2784:N2784"/>
    <mergeCell ref="C2785:H2785"/>
    <mergeCell ref="I2785:K2785"/>
    <mergeCell ref="M2785:O2785"/>
    <mergeCell ref="A2761:A2798"/>
    <mergeCell ref="B2761:C2762"/>
    <mergeCell ref="D2761:O2761"/>
    <mergeCell ref="D2762:O2762"/>
    <mergeCell ref="C2763:G2765"/>
    <mergeCell ref="H2763:I2765"/>
    <mergeCell ref="J2763:K2765"/>
    <mergeCell ref="L2763:M2763"/>
    <mergeCell ref="N2763:O2763"/>
    <mergeCell ref="L2764:O2764"/>
    <mergeCell ref="L2765:M2765"/>
    <mergeCell ref="N2765:O2765"/>
    <mergeCell ref="C2766:F2766"/>
    <mergeCell ref="H2766:O2766"/>
    <mergeCell ref="C2767:F2767"/>
    <mergeCell ref="H2767:O2767"/>
    <mergeCell ref="C2768:F2768"/>
    <mergeCell ref="H2768:O2768"/>
    <mergeCell ref="C2769:F2769"/>
    <mergeCell ref="H2769:O2769"/>
    <mergeCell ref="C2770:F2770"/>
    <mergeCell ref="H2770:O2770"/>
    <mergeCell ref="C2771:F2771"/>
    <mergeCell ref="C2775:D2775"/>
    <mergeCell ref="C2776:D2776"/>
    <mergeCell ref="C2777:D2777"/>
    <mergeCell ref="C2778:D2778"/>
    <mergeCell ref="C2779:D2779"/>
    <mergeCell ref="C2780:D2780"/>
    <mergeCell ref="C2781:D2781"/>
    <mergeCell ref="C2782:D2782"/>
    <mergeCell ref="H2771:O2771"/>
    <mergeCell ref="C2753:E2753"/>
    <mergeCell ref="F2753:G2753"/>
    <mergeCell ref="I2753:K2753"/>
    <mergeCell ref="L2753:O2753"/>
    <mergeCell ref="C2744:E2745"/>
    <mergeCell ref="C2754:E2759"/>
    <mergeCell ref="F2754:G2754"/>
    <mergeCell ref="I2754:K2754"/>
    <mergeCell ref="L2754:O2754"/>
    <mergeCell ref="F2755:G2755"/>
    <mergeCell ref="I2755:O2757"/>
    <mergeCell ref="F2756:G2756"/>
    <mergeCell ref="F2757:G2757"/>
    <mergeCell ref="F2758:G2758"/>
    <mergeCell ref="I2758:O2759"/>
    <mergeCell ref="F2759:G2759"/>
    <mergeCell ref="C2750:E2750"/>
    <mergeCell ref="F2750:G2750"/>
    <mergeCell ref="I2750:O2751"/>
    <mergeCell ref="C2751:E2751"/>
    <mergeCell ref="F2751:G2751"/>
    <mergeCell ref="C2752:E2752"/>
    <mergeCell ref="F2752:G2752"/>
    <mergeCell ref="I2752:K2752"/>
    <mergeCell ref="L2752:O2752"/>
    <mergeCell ref="C2733:D2734"/>
    <mergeCell ref="E2733:E2734"/>
    <mergeCell ref="F2733:F2734"/>
    <mergeCell ref="G2733:G2734"/>
    <mergeCell ref="H2733:J2733"/>
    <mergeCell ref="K2733:M2733"/>
    <mergeCell ref="N2733:N2734"/>
    <mergeCell ref="O2733:O2735"/>
    <mergeCell ref="C2735:D2735"/>
    <mergeCell ref="C2747:E2748"/>
    <mergeCell ref="F2747:G2748"/>
    <mergeCell ref="I2747:K2747"/>
    <mergeCell ref="M2747:O2747"/>
    <mergeCell ref="I2748:K2748"/>
    <mergeCell ref="L2748:O2748"/>
    <mergeCell ref="B2721:O2721"/>
    <mergeCell ref="C2749:E2749"/>
    <mergeCell ref="F2749:G2749"/>
    <mergeCell ref="I2749:K2749"/>
    <mergeCell ref="L2749:O2749"/>
    <mergeCell ref="F2744:G2744"/>
    <mergeCell ref="H2744:I2744"/>
    <mergeCell ref="J2744:K2744"/>
    <mergeCell ref="M2744:N2744"/>
    <mergeCell ref="F2745:G2745"/>
    <mergeCell ref="H2745:I2745"/>
    <mergeCell ref="J2745:K2745"/>
    <mergeCell ref="M2745:N2745"/>
    <mergeCell ref="C2746:H2746"/>
    <mergeCell ref="I2746:K2746"/>
    <mergeCell ref="M2746:O2746"/>
    <mergeCell ref="A2722:A2759"/>
    <mergeCell ref="B2722:C2723"/>
    <mergeCell ref="D2722:O2722"/>
    <mergeCell ref="D2723:O2723"/>
    <mergeCell ref="C2724:G2726"/>
    <mergeCell ref="H2724:I2726"/>
    <mergeCell ref="J2724:K2726"/>
    <mergeCell ref="L2724:M2724"/>
    <mergeCell ref="N2724:O2724"/>
    <mergeCell ref="L2725:O2725"/>
    <mergeCell ref="L2726:M2726"/>
    <mergeCell ref="N2726:O2726"/>
    <mergeCell ref="C2727:F2727"/>
    <mergeCell ref="H2727:O2727"/>
    <mergeCell ref="C2728:F2728"/>
    <mergeCell ref="H2728:O2728"/>
    <mergeCell ref="C2729:F2729"/>
    <mergeCell ref="H2729:O2729"/>
    <mergeCell ref="C2730:F2730"/>
    <mergeCell ref="H2730:O2730"/>
    <mergeCell ref="C2731:F2731"/>
    <mergeCell ref="H2731:O2731"/>
    <mergeCell ref="C2732:F2732"/>
    <mergeCell ref="C2736:D2736"/>
    <mergeCell ref="C2737:D2737"/>
    <mergeCell ref="C2738:D2738"/>
    <mergeCell ref="C2739:D2739"/>
    <mergeCell ref="C2740:D2740"/>
    <mergeCell ref="C2741:D2741"/>
    <mergeCell ref="C2742:D2742"/>
    <mergeCell ref="C2743:D2743"/>
    <mergeCell ref="H2732:O2732"/>
    <mergeCell ref="C2713:E2713"/>
    <mergeCell ref="F2713:G2713"/>
    <mergeCell ref="I2713:K2713"/>
    <mergeCell ref="L2713:O2713"/>
    <mergeCell ref="C2704:E2705"/>
    <mergeCell ref="C2714:E2719"/>
    <mergeCell ref="F2714:G2714"/>
    <mergeCell ref="I2714:K2714"/>
    <mergeCell ref="L2714:O2714"/>
    <mergeCell ref="F2715:G2715"/>
    <mergeCell ref="I2715:O2717"/>
    <mergeCell ref="F2716:G2716"/>
    <mergeCell ref="F2717:G2717"/>
    <mergeCell ref="F2718:G2718"/>
    <mergeCell ref="I2718:O2719"/>
    <mergeCell ref="F2719:G2719"/>
    <mergeCell ref="C2710:E2710"/>
    <mergeCell ref="F2710:G2710"/>
    <mergeCell ref="I2710:O2711"/>
    <mergeCell ref="C2711:E2711"/>
    <mergeCell ref="F2711:G2711"/>
    <mergeCell ref="C2712:E2712"/>
    <mergeCell ref="F2712:G2712"/>
    <mergeCell ref="I2712:K2712"/>
    <mergeCell ref="L2712:O2712"/>
    <mergeCell ref="C2693:D2694"/>
    <mergeCell ref="E2693:E2694"/>
    <mergeCell ref="F2693:F2694"/>
    <mergeCell ref="G2693:G2694"/>
    <mergeCell ref="H2693:J2693"/>
    <mergeCell ref="K2693:M2693"/>
    <mergeCell ref="N2693:N2694"/>
    <mergeCell ref="O2693:O2695"/>
    <mergeCell ref="C2695:D2695"/>
    <mergeCell ref="C2707:E2708"/>
    <mergeCell ref="F2707:G2708"/>
    <mergeCell ref="I2707:K2707"/>
    <mergeCell ref="M2707:O2707"/>
    <mergeCell ref="I2708:K2708"/>
    <mergeCell ref="L2708:O2708"/>
    <mergeCell ref="B2681:O2681"/>
    <mergeCell ref="C2709:E2709"/>
    <mergeCell ref="F2709:G2709"/>
    <mergeCell ref="I2709:K2709"/>
    <mergeCell ref="L2709:O2709"/>
    <mergeCell ref="F2704:G2704"/>
    <mergeCell ref="H2704:I2704"/>
    <mergeCell ref="J2704:K2704"/>
    <mergeCell ref="M2704:N2704"/>
    <mergeCell ref="F2705:G2705"/>
    <mergeCell ref="H2705:I2705"/>
    <mergeCell ref="J2705:K2705"/>
    <mergeCell ref="M2705:N2705"/>
    <mergeCell ref="C2706:H2706"/>
    <mergeCell ref="I2706:K2706"/>
    <mergeCell ref="M2706:O2706"/>
    <mergeCell ref="A2682:A2719"/>
    <mergeCell ref="B2682:C2683"/>
    <mergeCell ref="D2682:O2682"/>
    <mergeCell ref="D2683:O2683"/>
    <mergeCell ref="C2684:G2686"/>
    <mergeCell ref="H2684:I2686"/>
    <mergeCell ref="J2684:K2686"/>
    <mergeCell ref="L2684:M2684"/>
    <mergeCell ref="N2684:O2684"/>
    <mergeCell ref="L2685:O2685"/>
    <mergeCell ref="L2686:M2686"/>
    <mergeCell ref="N2686:O2686"/>
    <mergeCell ref="C2687:F2687"/>
    <mergeCell ref="H2687:O2687"/>
    <mergeCell ref="C2688:F2688"/>
    <mergeCell ref="H2688:O2688"/>
    <mergeCell ref="C2689:F2689"/>
    <mergeCell ref="H2689:O2689"/>
    <mergeCell ref="C2690:F2690"/>
    <mergeCell ref="H2690:O2690"/>
    <mergeCell ref="C2691:F2691"/>
    <mergeCell ref="H2691:O2691"/>
    <mergeCell ref="C2692:F2692"/>
    <mergeCell ref="C2696:D2696"/>
    <mergeCell ref="C2697:D2697"/>
    <mergeCell ref="C2698:D2698"/>
    <mergeCell ref="C2699:D2699"/>
    <mergeCell ref="C2700:D2700"/>
    <mergeCell ref="C2701:D2701"/>
    <mergeCell ref="C2702:D2702"/>
    <mergeCell ref="C2703:D2703"/>
    <mergeCell ref="H2692:O2692"/>
    <mergeCell ref="C2673:E2673"/>
    <mergeCell ref="F2673:G2673"/>
    <mergeCell ref="I2673:K2673"/>
    <mergeCell ref="L2673:O2673"/>
    <mergeCell ref="C2664:E2665"/>
    <mergeCell ref="C2674:E2679"/>
    <mergeCell ref="F2674:G2674"/>
    <mergeCell ref="I2674:K2674"/>
    <mergeCell ref="L2674:O2674"/>
    <mergeCell ref="F2675:G2675"/>
    <mergeCell ref="I2675:O2677"/>
    <mergeCell ref="F2676:G2676"/>
    <mergeCell ref="F2677:G2677"/>
    <mergeCell ref="F2678:G2678"/>
    <mergeCell ref="I2678:O2679"/>
    <mergeCell ref="F2679:G2679"/>
    <mergeCell ref="C2670:E2670"/>
    <mergeCell ref="F2670:G2670"/>
    <mergeCell ref="I2670:O2671"/>
    <mergeCell ref="C2671:E2671"/>
    <mergeCell ref="F2671:G2671"/>
    <mergeCell ref="C2672:E2672"/>
    <mergeCell ref="F2672:G2672"/>
    <mergeCell ref="I2672:K2672"/>
    <mergeCell ref="L2672:O2672"/>
    <mergeCell ref="C2653:D2654"/>
    <mergeCell ref="E2653:E2654"/>
    <mergeCell ref="F2653:F2654"/>
    <mergeCell ref="G2653:G2654"/>
    <mergeCell ref="H2653:J2653"/>
    <mergeCell ref="K2653:M2653"/>
    <mergeCell ref="N2653:N2654"/>
    <mergeCell ref="O2653:O2655"/>
    <mergeCell ref="C2655:D2655"/>
    <mergeCell ref="C2667:E2668"/>
    <mergeCell ref="F2667:G2668"/>
    <mergeCell ref="I2667:K2667"/>
    <mergeCell ref="M2667:O2667"/>
    <mergeCell ref="I2668:K2668"/>
    <mergeCell ref="L2668:O2668"/>
    <mergeCell ref="B2641:O2641"/>
    <mergeCell ref="C2669:E2669"/>
    <mergeCell ref="F2669:G2669"/>
    <mergeCell ref="I2669:K2669"/>
    <mergeCell ref="L2669:O2669"/>
    <mergeCell ref="F2664:G2664"/>
    <mergeCell ref="H2664:I2664"/>
    <mergeCell ref="J2664:K2664"/>
    <mergeCell ref="M2664:N2664"/>
    <mergeCell ref="F2665:G2665"/>
    <mergeCell ref="H2665:I2665"/>
    <mergeCell ref="J2665:K2665"/>
    <mergeCell ref="M2665:N2665"/>
    <mergeCell ref="C2666:H2666"/>
    <mergeCell ref="I2666:K2666"/>
    <mergeCell ref="M2666:O2666"/>
    <mergeCell ref="A2642:A2679"/>
    <mergeCell ref="B2642:C2643"/>
    <mergeCell ref="D2642:O2642"/>
    <mergeCell ref="D2643:O2643"/>
    <mergeCell ref="C2644:G2646"/>
    <mergeCell ref="H2644:I2646"/>
    <mergeCell ref="J2644:K2646"/>
    <mergeCell ref="L2644:M2644"/>
    <mergeCell ref="N2644:O2644"/>
    <mergeCell ref="L2645:O2645"/>
    <mergeCell ref="L2646:M2646"/>
    <mergeCell ref="N2646:O2646"/>
    <mergeCell ref="C2647:F2647"/>
    <mergeCell ref="H2647:O2647"/>
    <mergeCell ref="C2648:F2648"/>
    <mergeCell ref="H2648:O2648"/>
    <mergeCell ref="C2649:F2649"/>
    <mergeCell ref="H2649:O2649"/>
    <mergeCell ref="C2650:F2650"/>
    <mergeCell ref="H2650:O2650"/>
    <mergeCell ref="C2651:F2651"/>
    <mergeCell ref="H2651:O2651"/>
    <mergeCell ref="C2652:F2652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H2652:O2652"/>
    <mergeCell ref="C2633:E2633"/>
    <mergeCell ref="F2633:G2633"/>
    <mergeCell ref="I2633:K2633"/>
    <mergeCell ref="L2633:O2633"/>
    <mergeCell ref="C2624:E2625"/>
    <mergeCell ref="C2634:E2639"/>
    <mergeCell ref="F2634:G2634"/>
    <mergeCell ref="I2634:K2634"/>
    <mergeCell ref="L2634:O2634"/>
    <mergeCell ref="F2635:G2635"/>
    <mergeCell ref="I2635:O2637"/>
    <mergeCell ref="F2636:G2636"/>
    <mergeCell ref="F2637:G2637"/>
    <mergeCell ref="F2638:G2638"/>
    <mergeCell ref="I2638:O2639"/>
    <mergeCell ref="F2639:G2639"/>
    <mergeCell ref="C2630:E2630"/>
    <mergeCell ref="F2630:G2630"/>
    <mergeCell ref="I2630:O2631"/>
    <mergeCell ref="C2631:E2631"/>
    <mergeCell ref="F2631:G2631"/>
    <mergeCell ref="C2632:E2632"/>
    <mergeCell ref="F2632:G2632"/>
    <mergeCell ref="I2632:K2632"/>
    <mergeCell ref="L2632:O2632"/>
    <mergeCell ref="C2613:D2614"/>
    <mergeCell ref="E2613:E2614"/>
    <mergeCell ref="F2613:F2614"/>
    <mergeCell ref="G2613:G2614"/>
    <mergeCell ref="H2613:J2613"/>
    <mergeCell ref="K2613:M2613"/>
    <mergeCell ref="N2613:N2614"/>
    <mergeCell ref="O2613:O2615"/>
    <mergeCell ref="C2615:D2615"/>
    <mergeCell ref="C2627:E2628"/>
    <mergeCell ref="F2627:G2628"/>
    <mergeCell ref="I2627:K2627"/>
    <mergeCell ref="M2627:O2627"/>
    <mergeCell ref="I2628:K2628"/>
    <mergeCell ref="L2628:O2628"/>
    <mergeCell ref="B2601:O2601"/>
    <mergeCell ref="C2629:E2629"/>
    <mergeCell ref="F2629:G2629"/>
    <mergeCell ref="I2629:K2629"/>
    <mergeCell ref="L2629:O2629"/>
    <mergeCell ref="F2624:G2624"/>
    <mergeCell ref="H2624:I2624"/>
    <mergeCell ref="J2624:K2624"/>
    <mergeCell ref="M2624:N2624"/>
    <mergeCell ref="F2625:G2625"/>
    <mergeCell ref="H2625:I2625"/>
    <mergeCell ref="J2625:K2625"/>
    <mergeCell ref="M2625:N2625"/>
    <mergeCell ref="C2626:H2626"/>
    <mergeCell ref="I2626:K2626"/>
    <mergeCell ref="M2626:O2626"/>
    <mergeCell ref="A2602:A2639"/>
    <mergeCell ref="B2602:C2603"/>
    <mergeCell ref="D2602:O2602"/>
    <mergeCell ref="D2603:O2603"/>
    <mergeCell ref="C2604:G2606"/>
    <mergeCell ref="H2604:I2606"/>
    <mergeCell ref="J2604:K2606"/>
    <mergeCell ref="L2604:M2604"/>
    <mergeCell ref="N2604:O2604"/>
    <mergeCell ref="L2605:O2605"/>
    <mergeCell ref="L2606:M2606"/>
    <mergeCell ref="N2606:O2606"/>
    <mergeCell ref="C2607:F2607"/>
    <mergeCell ref="H2607:O2607"/>
    <mergeCell ref="C2608:F2608"/>
    <mergeCell ref="H2608:O2608"/>
    <mergeCell ref="C2609:F2609"/>
    <mergeCell ref="H2609:O2609"/>
    <mergeCell ref="C2610:F2610"/>
    <mergeCell ref="H2610:O2610"/>
    <mergeCell ref="C2611:F2611"/>
    <mergeCell ref="H2611:O2611"/>
    <mergeCell ref="C2612:F2612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H2612:O2612"/>
    <mergeCell ref="C2593:E2593"/>
    <mergeCell ref="F2593:G2593"/>
    <mergeCell ref="I2593:K2593"/>
    <mergeCell ref="L2593:O2593"/>
    <mergeCell ref="C2584:E2585"/>
    <mergeCell ref="C2594:E2599"/>
    <mergeCell ref="F2594:G2594"/>
    <mergeCell ref="I2594:K2594"/>
    <mergeCell ref="L2594:O2594"/>
    <mergeCell ref="F2595:G2595"/>
    <mergeCell ref="I2595:O2597"/>
    <mergeCell ref="F2596:G2596"/>
    <mergeCell ref="F2597:G2597"/>
    <mergeCell ref="F2598:G2598"/>
    <mergeCell ref="I2598:O2599"/>
    <mergeCell ref="F2599:G2599"/>
    <mergeCell ref="C2590:E2590"/>
    <mergeCell ref="F2590:G2590"/>
    <mergeCell ref="I2590:O2591"/>
    <mergeCell ref="C2591:E2591"/>
    <mergeCell ref="F2591:G2591"/>
    <mergeCell ref="C2592:E2592"/>
    <mergeCell ref="F2592:G2592"/>
    <mergeCell ref="I2592:K2592"/>
    <mergeCell ref="L2592:O2592"/>
    <mergeCell ref="C2573:D2574"/>
    <mergeCell ref="E2573:E2574"/>
    <mergeCell ref="F2573:F2574"/>
    <mergeCell ref="G2573:G2574"/>
    <mergeCell ref="H2573:J2573"/>
    <mergeCell ref="K2573:M2573"/>
    <mergeCell ref="N2573:N2574"/>
    <mergeCell ref="O2573:O2575"/>
    <mergeCell ref="C2575:D2575"/>
    <mergeCell ref="C2587:E2588"/>
    <mergeCell ref="F2587:G2588"/>
    <mergeCell ref="I2587:K2587"/>
    <mergeCell ref="M2587:O2587"/>
    <mergeCell ref="I2588:K2588"/>
    <mergeCell ref="L2588:O2588"/>
    <mergeCell ref="B2561:O2561"/>
    <mergeCell ref="C2589:E2589"/>
    <mergeCell ref="F2589:G2589"/>
    <mergeCell ref="I2589:K2589"/>
    <mergeCell ref="L2589:O2589"/>
    <mergeCell ref="F2584:G2584"/>
    <mergeCell ref="H2584:I2584"/>
    <mergeCell ref="J2584:K2584"/>
    <mergeCell ref="M2584:N2584"/>
    <mergeCell ref="F2585:G2585"/>
    <mergeCell ref="H2585:I2585"/>
    <mergeCell ref="J2585:K2585"/>
    <mergeCell ref="M2585:N2585"/>
    <mergeCell ref="C2586:H2586"/>
    <mergeCell ref="I2586:K2586"/>
    <mergeCell ref="M2586:O2586"/>
    <mergeCell ref="A2562:A2599"/>
    <mergeCell ref="B2562:C2563"/>
    <mergeCell ref="D2562:O2562"/>
    <mergeCell ref="D2563:O2563"/>
    <mergeCell ref="C2564:G2566"/>
    <mergeCell ref="H2564:I2566"/>
    <mergeCell ref="J2564:K2566"/>
    <mergeCell ref="L2564:M2564"/>
    <mergeCell ref="N2564:O2564"/>
    <mergeCell ref="L2565:O2565"/>
    <mergeCell ref="L2566:M2566"/>
    <mergeCell ref="N2566:O2566"/>
    <mergeCell ref="C2567:F2567"/>
    <mergeCell ref="H2567:O2567"/>
    <mergeCell ref="C2568:F2568"/>
    <mergeCell ref="H2568:O2568"/>
    <mergeCell ref="C2569:F2569"/>
    <mergeCell ref="H2569:O2569"/>
    <mergeCell ref="C2570:F2570"/>
    <mergeCell ref="H2570:O2570"/>
    <mergeCell ref="C2571:F2571"/>
    <mergeCell ref="H2571:O2571"/>
    <mergeCell ref="C2572:F2572"/>
    <mergeCell ref="C2576:D2576"/>
    <mergeCell ref="C2577:D2577"/>
    <mergeCell ref="C2578:D2578"/>
    <mergeCell ref="C2579:D2579"/>
    <mergeCell ref="C2580:D2580"/>
    <mergeCell ref="C2581:D2581"/>
    <mergeCell ref="C2582:D2582"/>
    <mergeCell ref="C2583:D2583"/>
    <mergeCell ref="H2572:O2572"/>
    <mergeCell ref="C2553:E2553"/>
    <mergeCell ref="F2553:G2553"/>
    <mergeCell ref="I2553:K2553"/>
    <mergeCell ref="L2553:O2553"/>
    <mergeCell ref="C2544:E2545"/>
    <mergeCell ref="C2554:E2559"/>
    <mergeCell ref="F2554:G2554"/>
    <mergeCell ref="I2554:K2554"/>
    <mergeCell ref="L2554:O2554"/>
    <mergeCell ref="F2555:G2555"/>
    <mergeCell ref="I2555:O2557"/>
    <mergeCell ref="F2556:G2556"/>
    <mergeCell ref="F2557:G2557"/>
    <mergeCell ref="F2558:G2558"/>
    <mergeCell ref="I2558:O2559"/>
    <mergeCell ref="F2559:G2559"/>
    <mergeCell ref="C2550:E2550"/>
    <mergeCell ref="F2550:G2550"/>
    <mergeCell ref="I2550:O2551"/>
    <mergeCell ref="C2551:E2551"/>
    <mergeCell ref="F2551:G2551"/>
    <mergeCell ref="C2552:E2552"/>
    <mergeCell ref="F2552:G2552"/>
    <mergeCell ref="I2552:K2552"/>
    <mergeCell ref="L2552:O2552"/>
    <mergeCell ref="C2533:D2534"/>
    <mergeCell ref="E2533:E2534"/>
    <mergeCell ref="F2533:F2534"/>
    <mergeCell ref="G2533:G2534"/>
    <mergeCell ref="H2533:J2533"/>
    <mergeCell ref="K2533:M2533"/>
    <mergeCell ref="N2533:N2534"/>
    <mergeCell ref="O2533:O2535"/>
    <mergeCell ref="C2535:D2535"/>
    <mergeCell ref="C2547:E2548"/>
    <mergeCell ref="F2547:G2548"/>
    <mergeCell ref="I2547:K2547"/>
    <mergeCell ref="M2547:O2547"/>
    <mergeCell ref="I2548:K2548"/>
    <mergeCell ref="L2548:O2548"/>
    <mergeCell ref="B2521:O2521"/>
    <mergeCell ref="C2549:E2549"/>
    <mergeCell ref="F2549:G2549"/>
    <mergeCell ref="I2549:K2549"/>
    <mergeCell ref="L2549:O2549"/>
    <mergeCell ref="F2544:G2544"/>
    <mergeCell ref="H2544:I2544"/>
    <mergeCell ref="J2544:K2544"/>
    <mergeCell ref="M2544:N2544"/>
    <mergeCell ref="F2545:G2545"/>
    <mergeCell ref="H2545:I2545"/>
    <mergeCell ref="J2545:K2545"/>
    <mergeCell ref="M2545:N2545"/>
    <mergeCell ref="C2546:H2546"/>
    <mergeCell ref="I2546:K2546"/>
    <mergeCell ref="M2546:O2546"/>
    <mergeCell ref="A2522:A2559"/>
    <mergeCell ref="B2522:C2523"/>
    <mergeCell ref="D2522:O2522"/>
    <mergeCell ref="D2523:O2523"/>
    <mergeCell ref="C2524:G2526"/>
    <mergeCell ref="H2524:I2526"/>
    <mergeCell ref="J2524:K2526"/>
    <mergeCell ref="L2524:M2524"/>
    <mergeCell ref="N2524:O2524"/>
    <mergeCell ref="L2525:O2525"/>
    <mergeCell ref="L2526:M2526"/>
    <mergeCell ref="N2526:O2526"/>
    <mergeCell ref="C2527:F2527"/>
    <mergeCell ref="H2527:O2527"/>
    <mergeCell ref="C2528:F2528"/>
    <mergeCell ref="H2528:O2528"/>
    <mergeCell ref="C2529:F2529"/>
    <mergeCell ref="H2529:O2529"/>
    <mergeCell ref="C2530:F2530"/>
    <mergeCell ref="H2530:O2530"/>
    <mergeCell ref="C2531:F2531"/>
    <mergeCell ref="H2531:O2531"/>
    <mergeCell ref="C2532:F2532"/>
    <mergeCell ref="C2536:D2536"/>
    <mergeCell ref="C2537:D2537"/>
    <mergeCell ref="C2538:D2538"/>
    <mergeCell ref="C2539:D2539"/>
    <mergeCell ref="C2540:D2540"/>
    <mergeCell ref="C2541:D2541"/>
    <mergeCell ref="C2542:D2542"/>
    <mergeCell ref="C2543:D2543"/>
    <mergeCell ref="H2532:O2532"/>
    <mergeCell ref="C2513:E2513"/>
    <mergeCell ref="F2513:G2513"/>
    <mergeCell ref="I2513:K2513"/>
    <mergeCell ref="L2513:O2513"/>
    <mergeCell ref="C2504:E2505"/>
    <mergeCell ref="C2514:E2519"/>
    <mergeCell ref="F2514:G2514"/>
    <mergeCell ref="I2514:K2514"/>
    <mergeCell ref="L2514:O2514"/>
    <mergeCell ref="F2515:G2515"/>
    <mergeCell ref="I2515:O2517"/>
    <mergeCell ref="F2516:G2516"/>
    <mergeCell ref="F2517:G2517"/>
    <mergeCell ref="F2518:G2518"/>
    <mergeCell ref="I2518:O2519"/>
    <mergeCell ref="F2519:G2519"/>
    <mergeCell ref="C2510:E2510"/>
    <mergeCell ref="F2510:G2510"/>
    <mergeCell ref="I2510:O2511"/>
    <mergeCell ref="C2511:E2511"/>
    <mergeCell ref="F2511:G2511"/>
    <mergeCell ref="C2512:E2512"/>
    <mergeCell ref="F2512:G2512"/>
    <mergeCell ref="I2512:K2512"/>
    <mergeCell ref="L2512:O2512"/>
    <mergeCell ref="C2493:D2494"/>
    <mergeCell ref="E2493:E2494"/>
    <mergeCell ref="F2493:F2494"/>
    <mergeCell ref="G2493:G2494"/>
    <mergeCell ref="H2493:J2493"/>
    <mergeCell ref="K2493:M2493"/>
    <mergeCell ref="N2493:N2494"/>
    <mergeCell ref="O2493:O2495"/>
    <mergeCell ref="C2495:D2495"/>
    <mergeCell ref="C2507:E2508"/>
    <mergeCell ref="F2507:G2508"/>
    <mergeCell ref="I2507:K2507"/>
    <mergeCell ref="M2507:O2507"/>
    <mergeCell ref="I2508:K2508"/>
    <mergeCell ref="L2508:O2508"/>
    <mergeCell ref="B2481:O2481"/>
    <mergeCell ref="C2509:E2509"/>
    <mergeCell ref="F2509:G2509"/>
    <mergeCell ref="I2509:K2509"/>
    <mergeCell ref="L2509:O2509"/>
    <mergeCell ref="F2504:G2504"/>
    <mergeCell ref="H2504:I2504"/>
    <mergeCell ref="J2504:K2504"/>
    <mergeCell ref="M2504:N2504"/>
    <mergeCell ref="F2505:G2505"/>
    <mergeCell ref="H2505:I2505"/>
    <mergeCell ref="J2505:K2505"/>
    <mergeCell ref="M2505:N2505"/>
    <mergeCell ref="C2506:H2506"/>
    <mergeCell ref="I2506:K2506"/>
    <mergeCell ref="M2506:O2506"/>
    <mergeCell ref="A2482:A2519"/>
    <mergeCell ref="B2482:C2483"/>
    <mergeCell ref="D2482:O2482"/>
    <mergeCell ref="D2483:O2483"/>
    <mergeCell ref="C2484:G2486"/>
    <mergeCell ref="H2484:I2486"/>
    <mergeCell ref="J2484:K2486"/>
    <mergeCell ref="L2484:M2484"/>
    <mergeCell ref="N2484:O2484"/>
    <mergeCell ref="L2485:O2485"/>
    <mergeCell ref="L2486:M2486"/>
    <mergeCell ref="N2486:O2486"/>
    <mergeCell ref="C2487:F2487"/>
    <mergeCell ref="H2487:O2487"/>
    <mergeCell ref="C2488:F2488"/>
    <mergeCell ref="H2488:O2488"/>
    <mergeCell ref="C2489:F2489"/>
    <mergeCell ref="H2489:O2489"/>
    <mergeCell ref="C2490:F2490"/>
    <mergeCell ref="H2490:O2490"/>
    <mergeCell ref="C2491:F2491"/>
    <mergeCell ref="H2491:O2491"/>
    <mergeCell ref="C2492:F2492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H2492:O2492"/>
    <mergeCell ref="C2473:E2473"/>
    <mergeCell ref="F2473:G2473"/>
    <mergeCell ref="I2473:K2473"/>
    <mergeCell ref="L2473:O2473"/>
    <mergeCell ref="C2464:E2465"/>
    <mergeCell ref="C2474:E2479"/>
    <mergeCell ref="F2474:G2474"/>
    <mergeCell ref="I2474:K2474"/>
    <mergeCell ref="L2474:O2474"/>
    <mergeCell ref="F2475:G2475"/>
    <mergeCell ref="I2475:O2477"/>
    <mergeCell ref="F2476:G2476"/>
    <mergeCell ref="F2477:G2477"/>
    <mergeCell ref="F2478:G2478"/>
    <mergeCell ref="I2478:O2479"/>
    <mergeCell ref="F2479:G2479"/>
    <mergeCell ref="C2470:E2470"/>
    <mergeCell ref="F2470:G2470"/>
    <mergeCell ref="I2470:O2471"/>
    <mergeCell ref="C2471:E2471"/>
    <mergeCell ref="F2471:G2471"/>
    <mergeCell ref="C2472:E2472"/>
    <mergeCell ref="F2472:G2472"/>
    <mergeCell ref="I2472:K2472"/>
    <mergeCell ref="L2472:O2472"/>
    <mergeCell ref="C2453:D2454"/>
    <mergeCell ref="E2453:E2454"/>
    <mergeCell ref="F2453:F2454"/>
    <mergeCell ref="G2453:G2454"/>
    <mergeCell ref="H2453:J2453"/>
    <mergeCell ref="K2453:M2453"/>
    <mergeCell ref="N2453:N2454"/>
    <mergeCell ref="O2453:O2455"/>
    <mergeCell ref="C2455:D2455"/>
    <mergeCell ref="C2467:E2468"/>
    <mergeCell ref="F2467:G2468"/>
    <mergeCell ref="I2467:K2467"/>
    <mergeCell ref="M2467:O2467"/>
    <mergeCell ref="I2468:K2468"/>
    <mergeCell ref="L2468:O2468"/>
    <mergeCell ref="B2441:O2441"/>
    <mergeCell ref="C2469:E2469"/>
    <mergeCell ref="F2469:G2469"/>
    <mergeCell ref="I2469:K2469"/>
    <mergeCell ref="L2469:O2469"/>
    <mergeCell ref="F2464:G2464"/>
    <mergeCell ref="H2464:I2464"/>
    <mergeCell ref="J2464:K2464"/>
    <mergeCell ref="M2464:N2464"/>
    <mergeCell ref="F2465:G2465"/>
    <mergeCell ref="H2465:I2465"/>
    <mergeCell ref="J2465:K2465"/>
    <mergeCell ref="M2465:N2465"/>
    <mergeCell ref="C2466:H2466"/>
    <mergeCell ref="I2466:K2466"/>
    <mergeCell ref="M2466:O2466"/>
    <mergeCell ref="A2442:A2479"/>
    <mergeCell ref="B2442:C2443"/>
    <mergeCell ref="D2442:O2442"/>
    <mergeCell ref="D2443:O2443"/>
    <mergeCell ref="C2444:G2446"/>
    <mergeCell ref="H2444:I2446"/>
    <mergeCell ref="J2444:K2446"/>
    <mergeCell ref="L2444:M2444"/>
    <mergeCell ref="N2444:O2444"/>
    <mergeCell ref="L2445:O2445"/>
    <mergeCell ref="L2446:M2446"/>
    <mergeCell ref="N2446:O2446"/>
    <mergeCell ref="C2447:F2447"/>
    <mergeCell ref="H2447:O2447"/>
    <mergeCell ref="C2448:F2448"/>
    <mergeCell ref="H2448:O2448"/>
    <mergeCell ref="C2449:F2449"/>
    <mergeCell ref="H2449:O2449"/>
    <mergeCell ref="C2450:F2450"/>
    <mergeCell ref="H2450:O2450"/>
    <mergeCell ref="C2451:F2451"/>
    <mergeCell ref="H2451:O2451"/>
    <mergeCell ref="C2452:F2452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H2452:O2452"/>
    <mergeCell ref="C2433:E2433"/>
    <mergeCell ref="F2433:G2433"/>
    <mergeCell ref="I2433:K2433"/>
    <mergeCell ref="L2433:O2433"/>
    <mergeCell ref="C2424:E2425"/>
    <mergeCell ref="C2434:E2439"/>
    <mergeCell ref="F2434:G2434"/>
    <mergeCell ref="I2434:K2434"/>
    <mergeCell ref="L2434:O2434"/>
    <mergeCell ref="F2435:G2435"/>
    <mergeCell ref="I2435:O2437"/>
    <mergeCell ref="F2436:G2436"/>
    <mergeCell ref="F2437:G2437"/>
    <mergeCell ref="F2438:G2438"/>
    <mergeCell ref="I2438:O2439"/>
    <mergeCell ref="F2439:G2439"/>
    <mergeCell ref="C2430:E2430"/>
    <mergeCell ref="F2430:G2430"/>
    <mergeCell ref="I2430:O2431"/>
    <mergeCell ref="C2431:E2431"/>
    <mergeCell ref="F2431:G2431"/>
    <mergeCell ref="C2432:E2432"/>
    <mergeCell ref="F2432:G2432"/>
    <mergeCell ref="I2432:K2432"/>
    <mergeCell ref="L2432:O2432"/>
    <mergeCell ref="C2413:D2414"/>
    <mergeCell ref="E2413:E2414"/>
    <mergeCell ref="F2413:F2414"/>
    <mergeCell ref="G2413:G2414"/>
    <mergeCell ref="H2413:J2413"/>
    <mergeCell ref="K2413:M2413"/>
    <mergeCell ref="N2413:N2414"/>
    <mergeCell ref="O2413:O2415"/>
    <mergeCell ref="C2415:D2415"/>
    <mergeCell ref="C2427:E2428"/>
    <mergeCell ref="F2427:G2428"/>
    <mergeCell ref="I2427:K2427"/>
    <mergeCell ref="M2427:O2427"/>
    <mergeCell ref="I2428:K2428"/>
    <mergeCell ref="L2428:O2428"/>
    <mergeCell ref="B2401:O2401"/>
    <mergeCell ref="C2429:E2429"/>
    <mergeCell ref="F2429:G2429"/>
    <mergeCell ref="I2429:K2429"/>
    <mergeCell ref="L2429:O2429"/>
    <mergeCell ref="F2424:G2424"/>
    <mergeCell ref="H2424:I2424"/>
    <mergeCell ref="J2424:K2424"/>
    <mergeCell ref="M2424:N2424"/>
    <mergeCell ref="F2425:G2425"/>
    <mergeCell ref="H2425:I2425"/>
    <mergeCell ref="J2425:K2425"/>
    <mergeCell ref="M2425:N2425"/>
    <mergeCell ref="C2426:H2426"/>
    <mergeCell ref="I2426:K2426"/>
    <mergeCell ref="M2426:O2426"/>
    <mergeCell ref="A2402:A2439"/>
    <mergeCell ref="B2402:C2403"/>
    <mergeCell ref="D2402:O2402"/>
    <mergeCell ref="D2403:O2403"/>
    <mergeCell ref="C2404:G2406"/>
    <mergeCell ref="H2404:I2406"/>
    <mergeCell ref="J2404:K2406"/>
    <mergeCell ref="L2404:M2404"/>
    <mergeCell ref="N2404:O2404"/>
    <mergeCell ref="L2405:O2405"/>
    <mergeCell ref="L2406:M2406"/>
    <mergeCell ref="N2406:O2406"/>
    <mergeCell ref="C2407:F2407"/>
    <mergeCell ref="H2407:O2407"/>
    <mergeCell ref="C2408:F2408"/>
    <mergeCell ref="H2408:O2408"/>
    <mergeCell ref="C2409:F2409"/>
    <mergeCell ref="H2409:O2409"/>
    <mergeCell ref="C2410:F2410"/>
    <mergeCell ref="H2410:O2410"/>
    <mergeCell ref="C2411:F2411"/>
    <mergeCell ref="H2411:O2411"/>
    <mergeCell ref="C2412:F2412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H2412:O2412"/>
    <mergeCell ref="C2393:E2393"/>
    <mergeCell ref="F2393:G2393"/>
    <mergeCell ref="I2393:K2393"/>
    <mergeCell ref="L2393:O2393"/>
    <mergeCell ref="C2384:E2385"/>
    <mergeCell ref="C2394:E2399"/>
    <mergeCell ref="F2394:G2394"/>
    <mergeCell ref="I2394:K2394"/>
    <mergeCell ref="L2394:O2394"/>
    <mergeCell ref="F2395:G2395"/>
    <mergeCell ref="I2395:O2397"/>
    <mergeCell ref="F2396:G2396"/>
    <mergeCell ref="F2397:G2397"/>
    <mergeCell ref="F2398:G2398"/>
    <mergeCell ref="I2398:O2399"/>
    <mergeCell ref="F2399:G2399"/>
    <mergeCell ref="C2390:E2390"/>
    <mergeCell ref="F2390:G2390"/>
    <mergeCell ref="I2390:O2391"/>
    <mergeCell ref="C2391:E2391"/>
    <mergeCell ref="F2391:G2391"/>
    <mergeCell ref="C2392:E2392"/>
    <mergeCell ref="F2392:G2392"/>
    <mergeCell ref="I2392:K2392"/>
    <mergeCell ref="L2392:O2392"/>
    <mergeCell ref="C2373:D2374"/>
    <mergeCell ref="E2373:E2374"/>
    <mergeCell ref="F2373:F2374"/>
    <mergeCell ref="G2373:G2374"/>
    <mergeCell ref="H2373:J2373"/>
    <mergeCell ref="K2373:M2373"/>
    <mergeCell ref="N2373:N2374"/>
    <mergeCell ref="O2373:O2375"/>
    <mergeCell ref="C2375:D2375"/>
    <mergeCell ref="C2387:E2388"/>
    <mergeCell ref="F2387:G2388"/>
    <mergeCell ref="I2387:K2387"/>
    <mergeCell ref="M2387:O2387"/>
    <mergeCell ref="I2388:K2388"/>
    <mergeCell ref="L2388:O2388"/>
    <mergeCell ref="B2361:O2361"/>
    <mergeCell ref="C2389:E2389"/>
    <mergeCell ref="F2389:G2389"/>
    <mergeCell ref="I2389:K2389"/>
    <mergeCell ref="L2389:O2389"/>
    <mergeCell ref="F2384:G2384"/>
    <mergeCell ref="H2384:I2384"/>
    <mergeCell ref="J2384:K2384"/>
    <mergeCell ref="M2384:N2384"/>
    <mergeCell ref="F2385:G2385"/>
    <mergeCell ref="H2385:I2385"/>
    <mergeCell ref="J2385:K2385"/>
    <mergeCell ref="M2385:N2385"/>
    <mergeCell ref="C2386:H2386"/>
    <mergeCell ref="I2386:K2386"/>
    <mergeCell ref="M2386:O2386"/>
    <mergeCell ref="A2362:A2399"/>
    <mergeCell ref="B2362:C2363"/>
    <mergeCell ref="D2362:O2362"/>
    <mergeCell ref="D2363:O2363"/>
    <mergeCell ref="C2364:G2366"/>
    <mergeCell ref="H2364:I2366"/>
    <mergeCell ref="J2364:K2366"/>
    <mergeCell ref="L2364:M2364"/>
    <mergeCell ref="N2364:O2364"/>
    <mergeCell ref="L2365:O2365"/>
    <mergeCell ref="L2366:M2366"/>
    <mergeCell ref="N2366:O2366"/>
    <mergeCell ref="C2367:F2367"/>
    <mergeCell ref="H2367:O2367"/>
    <mergeCell ref="C2368:F2368"/>
    <mergeCell ref="H2368:O2368"/>
    <mergeCell ref="C2369:F2369"/>
    <mergeCell ref="H2369:O2369"/>
    <mergeCell ref="C2370:F2370"/>
    <mergeCell ref="H2370:O2370"/>
    <mergeCell ref="C2371:F2371"/>
    <mergeCell ref="H2371:O2371"/>
    <mergeCell ref="C2372:F2372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H2372:O2372"/>
    <mergeCell ref="C2353:E2353"/>
    <mergeCell ref="F2353:G2353"/>
    <mergeCell ref="I2353:K2353"/>
    <mergeCell ref="L2353:O2353"/>
    <mergeCell ref="C2344:E2345"/>
    <mergeCell ref="C2354:E2359"/>
    <mergeCell ref="F2354:G2354"/>
    <mergeCell ref="I2354:K2354"/>
    <mergeCell ref="L2354:O2354"/>
    <mergeCell ref="F2355:G2355"/>
    <mergeCell ref="I2355:O2357"/>
    <mergeCell ref="F2356:G2356"/>
    <mergeCell ref="F2357:G2357"/>
    <mergeCell ref="F2358:G2358"/>
    <mergeCell ref="I2358:O2359"/>
    <mergeCell ref="F2359:G2359"/>
    <mergeCell ref="C2350:E2350"/>
    <mergeCell ref="F2350:G2350"/>
    <mergeCell ref="I2350:O2351"/>
    <mergeCell ref="C2351:E2351"/>
    <mergeCell ref="F2351:G2351"/>
    <mergeCell ref="C2352:E2352"/>
    <mergeCell ref="F2352:G2352"/>
    <mergeCell ref="I2352:K2352"/>
    <mergeCell ref="L2352:O2352"/>
    <mergeCell ref="C2333:D2334"/>
    <mergeCell ref="E2333:E2334"/>
    <mergeCell ref="F2333:F2334"/>
    <mergeCell ref="G2333:G2334"/>
    <mergeCell ref="H2333:J2333"/>
    <mergeCell ref="K2333:M2333"/>
    <mergeCell ref="N2333:N2334"/>
    <mergeCell ref="O2333:O2335"/>
    <mergeCell ref="C2335:D2335"/>
    <mergeCell ref="C2347:E2348"/>
    <mergeCell ref="F2347:G2348"/>
    <mergeCell ref="I2347:K2347"/>
    <mergeCell ref="M2347:O2347"/>
    <mergeCell ref="I2348:K2348"/>
    <mergeCell ref="L2348:O2348"/>
    <mergeCell ref="B2321:O2321"/>
    <mergeCell ref="C2349:E2349"/>
    <mergeCell ref="F2349:G2349"/>
    <mergeCell ref="I2349:K2349"/>
    <mergeCell ref="L2349:O2349"/>
    <mergeCell ref="F2344:G2344"/>
    <mergeCell ref="H2344:I2344"/>
    <mergeCell ref="J2344:K2344"/>
    <mergeCell ref="M2344:N2344"/>
    <mergeCell ref="F2345:G2345"/>
    <mergeCell ref="H2345:I2345"/>
    <mergeCell ref="J2345:K2345"/>
    <mergeCell ref="M2345:N2345"/>
    <mergeCell ref="C2346:H2346"/>
    <mergeCell ref="I2346:K2346"/>
    <mergeCell ref="M2346:O2346"/>
    <mergeCell ref="A2322:A2359"/>
    <mergeCell ref="B2322:C2323"/>
    <mergeCell ref="D2322:O2322"/>
    <mergeCell ref="D2323:O2323"/>
    <mergeCell ref="C2324:G2326"/>
    <mergeCell ref="H2324:I2326"/>
    <mergeCell ref="J2324:K2326"/>
    <mergeCell ref="L2324:M2324"/>
    <mergeCell ref="N2324:O2324"/>
    <mergeCell ref="L2325:O2325"/>
    <mergeCell ref="L2326:M2326"/>
    <mergeCell ref="N2326:O2326"/>
    <mergeCell ref="C2327:F2327"/>
    <mergeCell ref="H2327:O2327"/>
    <mergeCell ref="C2328:F2328"/>
    <mergeCell ref="H2328:O2328"/>
    <mergeCell ref="C2329:F2329"/>
    <mergeCell ref="H2329:O2329"/>
    <mergeCell ref="C2330:F2330"/>
    <mergeCell ref="H2330:O2330"/>
    <mergeCell ref="C2331:F2331"/>
    <mergeCell ref="H2331:O2331"/>
    <mergeCell ref="C2332:F2332"/>
    <mergeCell ref="C2336:D2336"/>
    <mergeCell ref="C2337:D2337"/>
    <mergeCell ref="C2338:D2338"/>
    <mergeCell ref="C2339:D2339"/>
    <mergeCell ref="C2340:D2340"/>
    <mergeCell ref="C2341:D2341"/>
    <mergeCell ref="C2342:D2342"/>
    <mergeCell ref="C2343:D2343"/>
    <mergeCell ref="H2332:O2332"/>
    <mergeCell ref="C2313:E2313"/>
    <mergeCell ref="F2313:G2313"/>
    <mergeCell ref="I2313:K2313"/>
    <mergeCell ref="L2313:O2313"/>
    <mergeCell ref="C2304:E2305"/>
    <mergeCell ref="C2314:E2319"/>
    <mergeCell ref="F2314:G2314"/>
    <mergeCell ref="I2314:K2314"/>
    <mergeCell ref="L2314:O2314"/>
    <mergeCell ref="F2315:G2315"/>
    <mergeCell ref="I2315:O2317"/>
    <mergeCell ref="F2316:G2316"/>
    <mergeCell ref="F2317:G2317"/>
    <mergeCell ref="F2318:G2318"/>
    <mergeCell ref="I2318:O2319"/>
    <mergeCell ref="F2319:G2319"/>
    <mergeCell ref="C2310:E2310"/>
    <mergeCell ref="F2310:G2310"/>
    <mergeCell ref="I2310:O2311"/>
    <mergeCell ref="C2311:E2311"/>
    <mergeCell ref="F2311:G2311"/>
    <mergeCell ref="C2312:E2312"/>
    <mergeCell ref="F2312:G2312"/>
    <mergeCell ref="I2312:K2312"/>
    <mergeCell ref="L2312:O2312"/>
    <mergeCell ref="C2293:D2294"/>
    <mergeCell ref="E2293:E2294"/>
    <mergeCell ref="F2293:F2294"/>
    <mergeCell ref="G2293:G2294"/>
    <mergeCell ref="H2293:J2293"/>
    <mergeCell ref="K2293:M2293"/>
    <mergeCell ref="N2293:N2294"/>
    <mergeCell ref="O2293:O2295"/>
    <mergeCell ref="C2295:D2295"/>
    <mergeCell ref="C2307:E2308"/>
    <mergeCell ref="F2307:G2308"/>
    <mergeCell ref="I2307:K2307"/>
    <mergeCell ref="M2307:O2307"/>
    <mergeCell ref="I2308:K2308"/>
    <mergeCell ref="L2308:O2308"/>
    <mergeCell ref="B2281:O2281"/>
    <mergeCell ref="C2309:E2309"/>
    <mergeCell ref="F2309:G2309"/>
    <mergeCell ref="I2309:K2309"/>
    <mergeCell ref="L2309:O2309"/>
    <mergeCell ref="F2304:G2304"/>
    <mergeCell ref="H2304:I2304"/>
    <mergeCell ref="J2304:K2304"/>
    <mergeCell ref="M2304:N2304"/>
    <mergeCell ref="F2305:G2305"/>
    <mergeCell ref="H2305:I2305"/>
    <mergeCell ref="J2305:K2305"/>
    <mergeCell ref="M2305:N2305"/>
    <mergeCell ref="C2306:H2306"/>
    <mergeCell ref="I2306:K2306"/>
    <mergeCell ref="M2306:O2306"/>
    <mergeCell ref="A2282:A2319"/>
    <mergeCell ref="B2282:C2283"/>
    <mergeCell ref="D2282:O2282"/>
    <mergeCell ref="D2283:O2283"/>
    <mergeCell ref="C2284:G2286"/>
    <mergeCell ref="H2284:I2286"/>
    <mergeCell ref="J2284:K2286"/>
    <mergeCell ref="L2284:M2284"/>
    <mergeCell ref="N2284:O2284"/>
    <mergeCell ref="L2285:O2285"/>
    <mergeCell ref="L2286:M2286"/>
    <mergeCell ref="N2286:O2286"/>
    <mergeCell ref="C2287:F2287"/>
    <mergeCell ref="H2287:O2287"/>
    <mergeCell ref="C2288:F2288"/>
    <mergeCell ref="H2288:O2288"/>
    <mergeCell ref="C2289:F2289"/>
    <mergeCell ref="H2289:O2289"/>
    <mergeCell ref="C2290:F2290"/>
    <mergeCell ref="H2290:O2290"/>
    <mergeCell ref="C2291:F2291"/>
    <mergeCell ref="H2291:O2291"/>
    <mergeCell ref="C2292:F2292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H2292:O2292"/>
    <mergeCell ref="C2273:E2273"/>
    <mergeCell ref="F2273:G2273"/>
    <mergeCell ref="I2273:K2273"/>
    <mergeCell ref="L2273:O2273"/>
    <mergeCell ref="C2264:E2265"/>
    <mergeCell ref="C2274:E2279"/>
    <mergeCell ref="F2274:G2274"/>
    <mergeCell ref="I2274:K2274"/>
    <mergeCell ref="L2274:O2274"/>
    <mergeCell ref="F2275:G2275"/>
    <mergeCell ref="I2275:O2277"/>
    <mergeCell ref="F2276:G2276"/>
    <mergeCell ref="F2277:G2277"/>
    <mergeCell ref="F2278:G2278"/>
    <mergeCell ref="I2278:O2279"/>
    <mergeCell ref="F2279:G2279"/>
    <mergeCell ref="C2270:E2270"/>
    <mergeCell ref="F2270:G2270"/>
    <mergeCell ref="I2270:O2271"/>
    <mergeCell ref="C2271:E2271"/>
    <mergeCell ref="F2271:G2271"/>
    <mergeCell ref="C2272:E2272"/>
    <mergeCell ref="F2272:G2272"/>
    <mergeCell ref="I2272:K2272"/>
    <mergeCell ref="L2272:O2272"/>
    <mergeCell ref="C2253:D2254"/>
    <mergeCell ref="E2253:E2254"/>
    <mergeCell ref="F2253:F2254"/>
    <mergeCell ref="G2253:G2254"/>
    <mergeCell ref="H2253:J2253"/>
    <mergeCell ref="K2253:M2253"/>
    <mergeCell ref="N2253:N2254"/>
    <mergeCell ref="O2253:O2255"/>
    <mergeCell ref="C2255:D2255"/>
    <mergeCell ref="C2267:E2268"/>
    <mergeCell ref="F2267:G2268"/>
    <mergeCell ref="I2267:K2267"/>
    <mergeCell ref="M2267:O2267"/>
    <mergeCell ref="I2268:K2268"/>
    <mergeCell ref="L2268:O2268"/>
    <mergeCell ref="B2241:O2241"/>
    <mergeCell ref="C2269:E2269"/>
    <mergeCell ref="F2269:G2269"/>
    <mergeCell ref="I2269:K2269"/>
    <mergeCell ref="L2269:O2269"/>
    <mergeCell ref="F2264:G2264"/>
    <mergeCell ref="H2264:I2264"/>
    <mergeCell ref="J2264:K2264"/>
    <mergeCell ref="M2264:N2264"/>
    <mergeCell ref="F2265:G2265"/>
    <mergeCell ref="H2265:I2265"/>
    <mergeCell ref="J2265:K2265"/>
    <mergeCell ref="M2265:N2265"/>
    <mergeCell ref="C2266:H2266"/>
    <mergeCell ref="I2266:K2266"/>
    <mergeCell ref="M2266:O2266"/>
    <mergeCell ref="A2242:A2279"/>
    <mergeCell ref="B2242:C2243"/>
    <mergeCell ref="D2242:O2242"/>
    <mergeCell ref="D2243:O2243"/>
    <mergeCell ref="C2244:G2246"/>
    <mergeCell ref="H2244:I2246"/>
    <mergeCell ref="J2244:K2246"/>
    <mergeCell ref="L2244:M2244"/>
    <mergeCell ref="N2244:O2244"/>
    <mergeCell ref="L2245:O2245"/>
    <mergeCell ref="L2246:M2246"/>
    <mergeCell ref="N2246:O2246"/>
    <mergeCell ref="C2247:F2247"/>
    <mergeCell ref="H2247:O2247"/>
    <mergeCell ref="C2248:F2248"/>
    <mergeCell ref="H2248:O2248"/>
    <mergeCell ref="C2249:F2249"/>
    <mergeCell ref="H2249:O2249"/>
    <mergeCell ref="C2250:F2250"/>
    <mergeCell ref="H2250:O2250"/>
    <mergeCell ref="C2251:F2251"/>
    <mergeCell ref="H2251:O2251"/>
    <mergeCell ref="C2252:F2252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H2252:O2252"/>
    <mergeCell ref="C2233:E2233"/>
    <mergeCell ref="F2233:G2233"/>
    <mergeCell ref="I2233:K2233"/>
    <mergeCell ref="L2233:O2233"/>
    <mergeCell ref="C2224:E2225"/>
    <mergeCell ref="C2234:E2239"/>
    <mergeCell ref="F2234:G2234"/>
    <mergeCell ref="I2234:K2234"/>
    <mergeCell ref="L2234:O2234"/>
    <mergeCell ref="F2235:G2235"/>
    <mergeCell ref="I2235:O2237"/>
    <mergeCell ref="F2236:G2236"/>
    <mergeCell ref="F2237:G2237"/>
    <mergeCell ref="F2238:G2238"/>
    <mergeCell ref="I2238:O2239"/>
    <mergeCell ref="F2239:G2239"/>
    <mergeCell ref="C2230:E2230"/>
    <mergeCell ref="F2230:G2230"/>
    <mergeCell ref="I2230:O2231"/>
    <mergeCell ref="C2231:E2231"/>
    <mergeCell ref="F2231:G2231"/>
    <mergeCell ref="C2232:E2232"/>
    <mergeCell ref="F2232:G2232"/>
    <mergeCell ref="I2232:K2232"/>
    <mergeCell ref="L2232:O2232"/>
    <mergeCell ref="C2213:D2214"/>
    <mergeCell ref="E2213:E2214"/>
    <mergeCell ref="F2213:F2214"/>
    <mergeCell ref="G2213:G2214"/>
    <mergeCell ref="H2213:J2213"/>
    <mergeCell ref="K2213:M2213"/>
    <mergeCell ref="N2213:N2214"/>
    <mergeCell ref="O2213:O2215"/>
    <mergeCell ref="C2215:D2215"/>
    <mergeCell ref="C2227:E2228"/>
    <mergeCell ref="F2227:G2228"/>
    <mergeCell ref="I2227:K2227"/>
    <mergeCell ref="M2227:O2227"/>
    <mergeCell ref="I2228:K2228"/>
    <mergeCell ref="L2228:O2228"/>
    <mergeCell ref="B2201:O2201"/>
    <mergeCell ref="C2229:E2229"/>
    <mergeCell ref="F2229:G2229"/>
    <mergeCell ref="I2229:K2229"/>
    <mergeCell ref="L2229:O2229"/>
    <mergeCell ref="F2224:G2224"/>
    <mergeCell ref="H2224:I2224"/>
    <mergeCell ref="J2224:K2224"/>
    <mergeCell ref="M2224:N2224"/>
    <mergeCell ref="F2225:G2225"/>
    <mergeCell ref="H2225:I2225"/>
    <mergeCell ref="J2225:K2225"/>
    <mergeCell ref="M2225:N2225"/>
    <mergeCell ref="C2226:H2226"/>
    <mergeCell ref="I2226:K2226"/>
    <mergeCell ref="M2226:O2226"/>
    <mergeCell ref="A2202:A2239"/>
    <mergeCell ref="B2202:C2203"/>
    <mergeCell ref="D2202:O2202"/>
    <mergeCell ref="D2203:O2203"/>
    <mergeCell ref="C2204:G2206"/>
    <mergeCell ref="H2204:I2206"/>
    <mergeCell ref="J2204:K2206"/>
    <mergeCell ref="L2204:M2204"/>
    <mergeCell ref="N2204:O2204"/>
    <mergeCell ref="L2205:O2205"/>
    <mergeCell ref="L2206:M2206"/>
    <mergeCell ref="N2206:O2206"/>
    <mergeCell ref="C2207:F2207"/>
    <mergeCell ref="H2207:O2207"/>
    <mergeCell ref="C2208:F2208"/>
    <mergeCell ref="H2208:O2208"/>
    <mergeCell ref="C2209:F2209"/>
    <mergeCell ref="H2209:O2209"/>
    <mergeCell ref="C2210:F2210"/>
    <mergeCell ref="H2210:O2210"/>
    <mergeCell ref="C2211:F2211"/>
    <mergeCell ref="H2211:O2211"/>
    <mergeCell ref="C2212:F2212"/>
    <mergeCell ref="C2216:D2216"/>
    <mergeCell ref="C2217:D2217"/>
    <mergeCell ref="C2218:D2218"/>
    <mergeCell ref="C2219:D2219"/>
    <mergeCell ref="C2220:D2220"/>
    <mergeCell ref="C2221:D2221"/>
    <mergeCell ref="C2222:D2222"/>
    <mergeCell ref="C2223:D2223"/>
    <mergeCell ref="H2212:O2212"/>
    <mergeCell ref="C2193:E2193"/>
    <mergeCell ref="F2193:G2193"/>
    <mergeCell ref="I2193:K2193"/>
    <mergeCell ref="L2193:O2193"/>
    <mergeCell ref="C2184:E2185"/>
    <mergeCell ref="C2194:E2199"/>
    <mergeCell ref="F2194:G2194"/>
    <mergeCell ref="I2194:K2194"/>
    <mergeCell ref="L2194:O2194"/>
    <mergeCell ref="F2195:G2195"/>
    <mergeCell ref="I2195:O2197"/>
    <mergeCell ref="F2196:G2196"/>
    <mergeCell ref="F2197:G2197"/>
    <mergeCell ref="F2198:G2198"/>
    <mergeCell ref="I2198:O2199"/>
    <mergeCell ref="F2199:G2199"/>
    <mergeCell ref="C2190:E2190"/>
    <mergeCell ref="F2190:G2190"/>
    <mergeCell ref="I2190:O2191"/>
    <mergeCell ref="C2191:E2191"/>
    <mergeCell ref="F2191:G2191"/>
    <mergeCell ref="C2192:E2192"/>
    <mergeCell ref="F2192:G2192"/>
    <mergeCell ref="I2192:K2192"/>
    <mergeCell ref="L2192:O2192"/>
    <mergeCell ref="C2173:D2174"/>
    <mergeCell ref="E2173:E2174"/>
    <mergeCell ref="F2173:F2174"/>
    <mergeCell ref="G2173:G2174"/>
    <mergeCell ref="H2173:J2173"/>
    <mergeCell ref="K2173:M2173"/>
    <mergeCell ref="N2173:N2174"/>
    <mergeCell ref="O2173:O2175"/>
    <mergeCell ref="C2175:D2175"/>
    <mergeCell ref="C2187:E2188"/>
    <mergeCell ref="F2187:G2188"/>
    <mergeCell ref="I2187:K2187"/>
    <mergeCell ref="M2187:O2187"/>
    <mergeCell ref="I2188:K2188"/>
    <mergeCell ref="L2188:O2188"/>
    <mergeCell ref="B2161:O2161"/>
    <mergeCell ref="C2189:E2189"/>
    <mergeCell ref="F2189:G2189"/>
    <mergeCell ref="I2189:K2189"/>
    <mergeCell ref="L2189:O2189"/>
    <mergeCell ref="F2184:G2184"/>
    <mergeCell ref="H2184:I2184"/>
    <mergeCell ref="J2184:K2184"/>
    <mergeCell ref="M2184:N2184"/>
    <mergeCell ref="F2185:G2185"/>
    <mergeCell ref="H2185:I2185"/>
    <mergeCell ref="J2185:K2185"/>
    <mergeCell ref="M2185:N2185"/>
    <mergeCell ref="C2186:H2186"/>
    <mergeCell ref="I2186:K2186"/>
    <mergeCell ref="M2186:O2186"/>
    <mergeCell ref="A2162:A2199"/>
    <mergeCell ref="B2162:C2163"/>
    <mergeCell ref="D2162:O2162"/>
    <mergeCell ref="D2163:O2163"/>
    <mergeCell ref="C2164:G2166"/>
    <mergeCell ref="H2164:I2166"/>
    <mergeCell ref="J2164:K2166"/>
    <mergeCell ref="L2164:M2164"/>
    <mergeCell ref="N2164:O2164"/>
    <mergeCell ref="L2165:O2165"/>
    <mergeCell ref="L2166:M2166"/>
    <mergeCell ref="N2166:O2166"/>
    <mergeCell ref="C2167:F2167"/>
    <mergeCell ref="H2167:O2167"/>
    <mergeCell ref="C2168:F2168"/>
    <mergeCell ref="H2168:O2168"/>
    <mergeCell ref="C2169:F2169"/>
    <mergeCell ref="H2169:O2169"/>
    <mergeCell ref="C2170:F2170"/>
    <mergeCell ref="H2170:O2170"/>
    <mergeCell ref="C2171:F2171"/>
    <mergeCell ref="H2171:O2171"/>
    <mergeCell ref="C2172:F2172"/>
    <mergeCell ref="C2176:D2176"/>
    <mergeCell ref="C2177:D2177"/>
    <mergeCell ref="C2178:D2178"/>
    <mergeCell ref="C2179:D2179"/>
    <mergeCell ref="C2180:D2180"/>
    <mergeCell ref="C2181:D2181"/>
    <mergeCell ref="C2182:D2182"/>
    <mergeCell ref="C2183:D2183"/>
    <mergeCell ref="H2172:O2172"/>
    <mergeCell ref="C2153:E2153"/>
    <mergeCell ref="F2153:G2153"/>
    <mergeCell ref="I2153:K2153"/>
    <mergeCell ref="L2153:O2153"/>
    <mergeCell ref="C2144:E2145"/>
    <mergeCell ref="C2154:E2159"/>
    <mergeCell ref="F2154:G2154"/>
    <mergeCell ref="I2154:K2154"/>
    <mergeCell ref="L2154:O2154"/>
    <mergeCell ref="F2155:G2155"/>
    <mergeCell ref="I2155:O2157"/>
    <mergeCell ref="F2156:G2156"/>
    <mergeCell ref="F2157:G2157"/>
    <mergeCell ref="F2158:G2158"/>
    <mergeCell ref="I2158:O2159"/>
    <mergeCell ref="F2159:G2159"/>
    <mergeCell ref="C2150:E2150"/>
    <mergeCell ref="F2150:G2150"/>
    <mergeCell ref="I2150:O2151"/>
    <mergeCell ref="C2151:E2151"/>
    <mergeCell ref="F2151:G2151"/>
    <mergeCell ref="C2152:E2152"/>
    <mergeCell ref="F2152:G2152"/>
    <mergeCell ref="I2152:K2152"/>
    <mergeCell ref="L2152:O2152"/>
    <mergeCell ref="C2133:D2134"/>
    <mergeCell ref="E2133:E2134"/>
    <mergeCell ref="F2133:F2134"/>
    <mergeCell ref="G2133:G2134"/>
    <mergeCell ref="H2133:J2133"/>
    <mergeCell ref="K2133:M2133"/>
    <mergeCell ref="N2133:N2134"/>
    <mergeCell ref="O2133:O2135"/>
    <mergeCell ref="C2135:D2135"/>
    <mergeCell ref="C2147:E2148"/>
    <mergeCell ref="F2147:G2148"/>
    <mergeCell ref="I2147:K2147"/>
    <mergeCell ref="M2147:O2147"/>
    <mergeCell ref="I2148:K2148"/>
    <mergeCell ref="L2148:O2148"/>
    <mergeCell ref="B2121:O2121"/>
    <mergeCell ref="C2149:E2149"/>
    <mergeCell ref="F2149:G2149"/>
    <mergeCell ref="I2149:K2149"/>
    <mergeCell ref="L2149:O2149"/>
    <mergeCell ref="F2144:G2144"/>
    <mergeCell ref="H2144:I2144"/>
    <mergeCell ref="J2144:K2144"/>
    <mergeCell ref="M2144:N2144"/>
    <mergeCell ref="F2145:G2145"/>
    <mergeCell ref="H2145:I2145"/>
    <mergeCell ref="J2145:K2145"/>
    <mergeCell ref="M2145:N2145"/>
    <mergeCell ref="C2146:H2146"/>
    <mergeCell ref="I2146:K2146"/>
    <mergeCell ref="M2146:O2146"/>
    <mergeCell ref="A2122:A2159"/>
    <mergeCell ref="B2122:C2123"/>
    <mergeCell ref="D2122:O2122"/>
    <mergeCell ref="D2123:O2123"/>
    <mergeCell ref="C2124:G2126"/>
    <mergeCell ref="H2124:I2126"/>
    <mergeCell ref="J2124:K2126"/>
    <mergeCell ref="L2124:M2124"/>
    <mergeCell ref="N2124:O2124"/>
    <mergeCell ref="L2125:O2125"/>
    <mergeCell ref="L2126:M2126"/>
    <mergeCell ref="N2126:O2126"/>
    <mergeCell ref="C2127:F2127"/>
    <mergeCell ref="H2127:O2127"/>
    <mergeCell ref="C2128:F2128"/>
    <mergeCell ref="H2128:O2128"/>
    <mergeCell ref="C2129:F2129"/>
    <mergeCell ref="H2129:O2129"/>
    <mergeCell ref="C2130:F2130"/>
    <mergeCell ref="H2130:O2130"/>
    <mergeCell ref="C2131:F2131"/>
    <mergeCell ref="H2131:O2131"/>
    <mergeCell ref="C2132:F2132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H2132:O2132"/>
    <mergeCell ref="C2113:E2113"/>
    <mergeCell ref="F2113:G2113"/>
    <mergeCell ref="I2113:K2113"/>
    <mergeCell ref="L2113:O2113"/>
    <mergeCell ref="C2104:E2105"/>
    <mergeCell ref="C2114:E2119"/>
    <mergeCell ref="F2114:G2114"/>
    <mergeCell ref="I2114:K2114"/>
    <mergeCell ref="L2114:O2114"/>
    <mergeCell ref="F2115:G2115"/>
    <mergeCell ref="I2115:O2117"/>
    <mergeCell ref="F2116:G2116"/>
    <mergeCell ref="F2117:G2117"/>
    <mergeCell ref="F2118:G2118"/>
    <mergeCell ref="I2118:O2119"/>
    <mergeCell ref="F2119:G2119"/>
    <mergeCell ref="C2110:E2110"/>
    <mergeCell ref="F2110:G2110"/>
    <mergeCell ref="I2110:O2111"/>
    <mergeCell ref="C2111:E2111"/>
    <mergeCell ref="F2111:G2111"/>
    <mergeCell ref="C2112:E2112"/>
    <mergeCell ref="F2112:G2112"/>
    <mergeCell ref="I2112:K2112"/>
    <mergeCell ref="L2112:O2112"/>
    <mergeCell ref="C2093:D2094"/>
    <mergeCell ref="E2093:E2094"/>
    <mergeCell ref="F2093:F2094"/>
    <mergeCell ref="G2093:G2094"/>
    <mergeCell ref="H2093:J2093"/>
    <mergeCell ref="K2093:M2093"/>
    <mergeCell ref="N2093:N2094"/>
    <mergeCell ref="O2093:O2095"/>
    <mergeCell ref="C2095:D2095"/>
    <mergeCell ref="C2107:E2108"/>
    <mergeCell ref="F2107:G2108"/>
    <mergeCell ref="I2107:K2107"/>
    <mergeCell ref="M2107:O2107"/>
    <mergeCell ref="I2108:K2108"/>
    <mergeCell ref="L2108:O2108"/>
    <mergeCell ref="B2081:O2081"/>
    <mergeCell ref="C2109:E2109"/>
    <mergeCell ref="F2109:G2109"/>
    <mergeCell ref="I2109:K2109"/>
    <mergeCell ref="L2109:O2109"/>
    <mergeCell ref="F2104:G2104"/>
    <mergeCell ref="H2104:I2104"/>
    <mergeCell ref="J2104:K2104"/>
    <mergeCell ref="M2104:N2104"/>
    <mergeCell ref="F2105:G2105"/>
    <mergeCell ref="H2105:I2105"/>
    <mergeCell ref="J2105:K2105"/>
    <mergeCell ref="M2105:N2105"/>
    <mergeCell ref="C2106:H2106"/>
    <mergeCell ref="I2106:K2106"/>
    <mergeCell ref="M2106:O2106"/>
    <mergeCell ref="A2082:A2119"/>
    <mergeCell ref="B2082:C2083"/>
    <mergeCell ref="D2082:O2082"/>
    <mergeCell ref="D2083:O2083"/>
    <mergeCell ref="C2084:G2086"/>
    <mergeCell ref="H2084:I2086"/>
    <mergeCell ref="J2084:K2086"/>
    <mergeCell ref="L2084:M2084"/>
    <mergeCell ref="N2084:O2084"/>
    <mergeCell ref="L2085:O2085"/>
    <mergeCell ref="L2086:M2086"/>
    <mergeCell ref="N2086:O2086"/>
    <mergeCell ref="C2087:F2087"/>
    <mergeCell ref="H2087:O2087"/>
    <mergeCell ref="C2088:F2088"/>
    <mergeCell ref="H2088:O2088"/>
    <mergeCell ref="C2089:F2089"/>
    <mergeCell ref="H2089:O2089"/>
    <mergeCell ref="C2090:F2090"/>
    <mergeCell ref="H2090:O2090"/>
    <mergeCell ref="C2091:F2091"/>
    <mergeCell ref="H2091:O2091"/>
    <mergeCell ref="C2092:F2092"/>
    <mergeCell ref="C2096:D2096"/>
    <mergeCell ref="C2097:D2097"/>
    <mergeCell ref="C2098:D2098"/>
    <mergeCell ref="C2099:D2099"/>
    <mergeCell ref="C2100:D2100"/>
    <mergeCell ref="C2101:D2101"/>
    <mergeCell ref="C2102:D2102"/>
    <mergeCell ref="C2103:D2103"/>
    <mergeCell ref="H2092:O2092"/>
    <mergeCell ref="C2073:E2073"/>
    <mergeCell ref="F2073:G2073"/>
    <mergeCell ref="I2073:K2073"/>
    <mergeCell ref="L2073:O2073"/>
    <mergeCell ref="C2064:E2065"/>
    <mergeCell ref="C2074:E2079"/>
    <mergeCell ref="F2074:G2074"/>
    <mergeCell ref="I2074:K2074"/>
    <mergeCell ref="L2074:O2074"/>
    <mergeCell ref="F2075:G2075"/>
    <mergeCell ref="I2075:O2077"/>
    <mergeCell ref="F2076:G2076"/>
    <mergeCell ref="F2077:G2077"/>
    <mergeCell ref="F2078:G2078"/>
    <mergeCell ref="I2078:O2079"/>
    <mergeCell ref="F2079:G2079"/>
    <mergeCell ref="C2070:E2070"/>
    <mergeCell ref="F2070:G2070"/>
    <mergeCell ref="I2070:O2071"/>
    <mergeCell ref="C2071:E2071"/>
    <mergeCell ref="F2071:G2071"/>
    <mergeCell ref="C2072:E2072"/>
    <mergeCell ref="F2072:G2072"/>
    <mergeCell ref="I2072:K2072"/>
    <mergeCell ref="L2072:O2072"/>
    <mergeCell ref="C2053:D2054"/>
    <mergeCell ref="E2053:E2054"/>
    <mergeCell ref="F2053:F2054"/>
    <mergeCell ref="G2053:G2054"/>
    <mergeCell ref="H2053:J2053"/>
    <mergeCell ref="K2053:M2053"/>
    <mergeCell ref="N2053:N2054"/>
    <mergeCell ref="O2053:O2055"/>
    <mergeCell ref="C2055:D2055"/>
    <mergeCell ref="C2067:E2068"/>
    <mergeCell ref="F2067:G2068"/>
    <mergeCell ref="I2067:K2067"/>
    <mergeCell ref="M2067:O2067"/>
    <mergeCell ref="I2068:K2068"/>
    <mergeCell ref="L2068:O2068"/>
    <mergeCell ref="B2041:O2041"/>
    <mergeCell ref="C2069:E2069"/>
    <mergeCell ref="F2069:G2069"/>
    <mergeCell ref="I2069:K2069"/>
    <mergeCell ref="L2069:O2069"/>
    <mergeCell ref="F2064:G2064"/>
    <mergeCell ref="H2064:I2064"/>
    <mergeCell ref="J2064:K2064"/>
    <mergeCell ref="M2064:N2064"/>
    <mergeCell ref="F2065:G2065"/>
    <mergeCell ref="H2065:I2065"/>
    <mergeCell ref="J2065:K2065"/>
    <mergeCell ref="M2065:N2065"/>
    <mergeCell ref="C2066:H2066"/>
    <mergeCell ref="I2066:K2066"/>
    <mergeCell ref="M2066:O2066"/>
    <mergeCell ref="A2042:A2079"/>
    <mergeCell ref="B2042:C2043"/>
    <mergeCell ref="D2042:O2042"/>
    <mergeCell ref="D2043:O2043"/>
    <mergeCell ref="C2044:G2046"/>
    <mergeCell ref="H2044:I2046"/>
    <mergeCell ref="J2044:K2046"/>
    <mergeCell ref="L2044:M2044"/>
    <mergeCell ref="N2044:O2044"/>
    <mergeCell ref="L2045:O2045"/>
    <mergeCell ref="L2046:M2046"/>
    <mergeCell ref="N2046:O2046"/>
    <mergeCell ref="C2047:F2047"/>
    <mergeCell ref="H2047:O2047"/>
    <mergeCell ref="C2048:F2048"/>
    <mergeCell ref="H2048:O2048"/>
    <mergeCell ref="C2049:F2049"/>
    <mergeCell ref="H2049:O2049"/>
    <mergeCell ref="C2050:F2050"/>
    <mergeCell ref="H2050:O2050"/>
    <mergeCell ref="C2051:F2051"/>
    <mergeCell ref="H2051:O2051"/>
    <mergeCell ref="C2052:F2052"/>
    <mergeCell ref="C2056:D2056"/>
    <mergeCell ref="C2057:D2057"/>
    <mergeCell ref="C2058:D2058"/>
    <mergeCell ref="C2059:D2059"/>
    <mergeCell ref="C2060:D2060"/>
    <mergeCell ref="C2061:D2061"/>
    <mergeCell ref="C2062:D2062"/>
    <mergeCell ref="C2063:D2063"/>
    <mergeCell ref="H2052:O2052"/>
    <mergeCell ref="C2033:E2033"/>
    <mergeCell ref="F2033:G2033"/>
    <mergeCell ref="I2033:K2033"/>
    <mergeCell ref="L2033:O2033"/>
    <mergeCell ref="C2024:E2025"/>
    <mergeCell ref="C2034:E2039"/>
    <mergeCell ref="F2034:G2034"/>
    <mergeCell ref="I2034:K2034"/>
    <mergeCell ref="L2034:O2034"/>
    <mergeCell ref="F2035:G2035"/>
    <mergeCell ref="I2035:O2037"/>
    <mergeCell ref="F2036:G2036"/>
    <mergeCell ref="F2037:G2037"/>
    <mergeCell ref="F2038:G2038"/>
    <mergeCell ref="I2038:O2039"/>
    <mergeCell ref="F2039:G2039"/>
    <mergeCell ref="C2030:E2030"/>
    <mergeCell ref="F2030:G2030"/>
    <mergeCell ref="I2030:O2031"/>
    <mergeCell ref="C2031:E2031"/>
    <mergeCell ref="F2031:G2031"/>
    <mergeCell ref="C2032:E2032"/>
    <mergeCell ref="F2032:G2032"/>
    <mergeCell ref="I2032:K2032"/>
    <mergeCell ref="L2032:O2032"/>
    <mergeCell ref="C2013:D2014"/>
    <mergeCell ref="E2013:E2014"/>
    <mergeCell ref="F2013:F2014"/>
    <mergeCell ref="G2013:G2014"/>
    <mergeCell ref="H2013:J2013"/>
    <mergeCell ref="K2013:M2013"/>
    <mergeCell ref="N2013:N2014"/>
    <mergeCell ref="O2013:O2015"/>
    <mergeCell ref="C2015:D2015"/>
    <mergeCell ref="C2027:E2028"/>
    <mergeCell ref="F2027:G2028"/>
    <mergeCell ref="I2027:K2027"/>
    <mergeCell ref="M2027:O2027"/>
    <mergeCell ref="I2028:K2028"/>
    <mergeCell ref="L2028:O2028"/>
    <mergeCell ref="B2001:O2001"/>
    <mergeCell ref="C2029:E2029"/>
    <mergeCell ref="F2029:G2029"/>
    <mergeCell ref="I2029:K2029"/>
    <mergeCell ref="L2029:O2029"/>
    <mergeCell ref="F2024:G2024"/>
    <mergeCell ref="H2024:I2024"/>
    <mergeCell ref="J2024:K2024"/>
    <mergeCell ref="M2024:N2024"/>
    <mergeCell ref="F2025:G2025"/>
    <mergeCell ref="H2025:I2025"/>
    <mergeCell ref="J2025:K2025"/>
    <mergeCell ref="M2025:N2025"/>
    <mergeCell ref="C2026:H2026"/>
    <mergeCell ref="I2026:K2026"/>
    <mergeCell ref="M2026:O2026"/>
    <mergeCell ref="A2002:A2039"/>
    <mergeCell ref="B2002:C2003"/>
    <mergeCell ref="D2002:O2002"/>
    <mergeCell ref="D2003:O2003"/>
    <mergeCell ref="C2004:G2006"/>
    <mergeCell ref="H2004:I2006"/>
    <mergeCell ref="J2004:K2006"/>
    <mergeCell ref="L2004:M2004"/>
    <mergeCell ref="N2004:O2004"/>
    <mergeCell ref="L2005:O2005"/>
    <mergeCell ref="L2006:M2006"/>
    <mergeCell ref="N2006:O2006"/>
    <mergeCell ref="C2007:F2007"/>
    <mergeCell ref="H2007:O2007"/>
    <mergeCell ref="C2008:F2008"/>
    <mergeCell ref="H2008:O2008"/>
    <mergeCell ref="C2009:F2009"/>
    <mergeCell ref="H2009:O2009"/>
    <mergeCell ref="C2010:F2010"/>
    <mergeCell ref="H2010:O2010"/>
    <mergeCell ref="C2011:F2011"/>
    <mergeCell ref="H2011:O2011"/>
    <mergeCell ref="C2012:F2012"/>
    <mergeCell ref="C2016:D2016"/>
    <mergeCell ref="C2017:D2017"/>
    <mergeCell ref="C2018:D2018"/>
    <mergeCell ref="C2019:D2019"/>
    <mergeCell ref="C2020:D2020"/>
    <mergeCell ref="C2021:D2021"/>
    <mergeCell ref="C2022:D2022"/>
    <mergeCell ref="C2023:D2023"/>
    <mergeCell ref="H2012:O2012"/>
    <mergeCell ref="C1993:E1993"/>
    <mergeCell ref="F1993:G1993"/>
    <mergeCell ref="I1993:K1993"/>
    <mergeCell ref="L1993:O1993"/>
    <mergeCell ref="C1984:E1985"/>
    <mergeCell ref="C1994:E1999"/>
    <mergeCell ref="F1994:G1994"/>
    <mergeCell ref="I1994:K1994"/>
    <mergeCell ref="L1994:O1994"/>
    <mergeCell ref="F1995:G1995"/>
    <mergeCell ref="I1995:O1997"/>
    <mergeCell ref="F1996:G1996"/>
    <mergeCell ref="F1997:G1997"/>
    <mergeCell ref="F1998:G1998"/>
    <mergeCell ref="I1998:O1999"/>
    <mergeCell ref="F1999:G1999"/>
    <mergeCell ref="C1990:E1990"/>
    <mergeCell ref="F1990:G1990"/>
    <mergeCell ref="I1990:O1991"/>
    <mergeCell ref="C1991:E1991"/>
    <mergeCell ref="F1991:G1991"/>
    <mergeCell ref="C1992:E1992"/>
    <mergeCell ref="F1992:G1992"/>
    <mergeCell ref="I1992:K1992"/>
    <mergeCell ref="L1992:O1992"/>
    <mergeCell ref="C1973:D1974"/>
    <mergeCell ref="E1973:E1974"/>
    <mergeCell ref="F1973:F1974"/>
    <mergeCell ref="G1973:G1974"/>
    <mergeCell ref="H1973:J1973"/>
    <mergeCell ref="K1973:M1973"/>
    <mergeCell ref="N1973:N1974"/>
    <mergeCell ref="O1973:O1975"/>
    <mergeCell ref="C1975:D1975"/>
    <mergeCell ref="C1987:E1988"/>
    <mergeCell ref="F1987:G1988"/>
    <mergeCell ref="I1987:K1987"/>
    <mergeCell ref="M1987:O1987"/>
    <mergeCell ref="I1988:K1988"/>
    <mergeCell ref="L1988:O1988"/>
    <mergeCell ref="B1961:O1961"/>
    <mergeCell ref="C1989:E1989"/>
    <mergeCell ref="F1989:G1989"/>
    <mergeCell ref="I1989:K1989"/>
    <mergeCell ref="L1989:O1989"/>
    <mergeCell ref="F1984:G1984"/>
    <mergeCell ref="H1984:I1984"/>
    <mergeCell ref="J1984:K1984"/>
    <mergeCell ref="M1984:N1984"/>
    <mergeCell ref="F1985:G1985"/>
    <mergeCell ref="H1985:I1985"/>
    <mergeCell ref="J1985:K1985"/>
    <mergeCell ref="M1985:N1985"/>
    <mergeCell ref="C1986:H1986"/>
    <mergeCell ref="I1986:K1986"/>
    <mergeCell ref="M1986:O1986"/>
    <mergeCell ref="A1962:A1999"/>
    <mergeCell ref="B1962:C1963"/>
    <mergeCell ref="D1962:O1962"/>
    <mergeCell ref="D1963:O1963"/>
    <mergeCell ref="C1964:G1966"/>
    <mergeCell ref="H1964:I1966"/>
    <mergeCell ref="J1964:K1966"/>
    <mergeCell ref="L1964:M1964"/>
    <mergeCell ref="N1964:O1964"/>
    <mergeCell ref="L1965:O1965"/>
    <mergeCell ref="L1966:M1966"/>
    <mergeCell ref="N1966:O1966"/>
    <mergeCell ref="C1967:F1967"/>
    <mergeCell ref="H1967:O1967"/>
    <mergeCell ref="C1968:F1968"/>
    <mergeCell ref="H1968:O1968"/>
    <mergeCell ref="C1969:F1969"/>
    <mergeCell ref="H1969:O1969"/>
    <mergeCell ref="C1970:F1970"/>
    <mergeCell ref="H1970:O1970"/>
    <mergeCell ref="C1971:F1971"/>
    <mergeCell ref="H1971:O1971"/>
    <mergeCell ref="C1972:F1972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H1972:O1972"/>
    <mergeCell ref="C1953:E1953"/>
    <mergeCell ref="F1953:G1953"/>
    <mergeCell ref="I1953:K1953"/>
    <mergeCell ref="L1953:O1953"/>
    <mergeCell ref="C1944:E1945"/>
    <mergeCell ref="C1954:E1959"/>
    <mergeCell ref="F1954:G1954"/>
    <mergeCell ref="I1954:K1954"/>
    <mergeCell ref="L1954:O1954"/>
    <mergeCell ref="F1955:G1955"/>
    <mergeCell ref="I1955:O1957"/>
    <mergeCell ref="F1956:G1956"/>
    <mergeCell ref="F1957:G1957"/>
    <mergeCell ref="F1958:G1958"/>
    <mergeCell ref="I1958:O1959"/>
    <mergeCell ref="F1959:G1959"/>
    <mergeCell ref="C1950:E1950"/>
    <mergeCell ref="F1950:G1950"/>
    <mergeCell ref="I1950:O1951"/>
    <mergeCell ref="C1951:E1951"/>
    <mergeCell ref="F1951:G1951"/>
    <mergeCell ref="C1952:E1952"/>
    <mergeCell ref="F1952:G1952"/>
    <mergeCell ref="I1952:K1952"/>
    <mergeCell ref="L1952:O1952"/>
    <mergeCell ref="C1933:D1934"/>
    <mergeCell ref="E1933:E1934"/>
    <mergeCell ref="F1933:F1934"/>
    <mergeCell ref="G1933:G1934"/>
    <mergeCell ref="H1933:J1933"/>
    <mergeCell ref="K1933:M1933"/>
    <mergeCell ref="N1933:N1934"/>
    <mergeCell ref="O1933:O1935"/>
    <mergeCell ref="C1935:D1935"/>
    <mergeCell ref="C1947:E1948"/>
    <mergeCell ref="F1947:G1948"/>
    <mergeCell ref="I1947:K1947"/>
    <mergeCell ref="M1947:O1947"/>
    <mergeCell ref="I1948:K1948"/>
    <mergeCell ref="L1948:O1948"/>
    <mergeCell ref="B1921:O1921"/>
    <mergeCell ref="C1949:E1949"/>
    <mergeCell ref="F1949:G1949"/>
    <mergeCell ref="I1949:K1949"/>
    <mergeCell ref="L1949:O1949"/>
    <mergeCell ref="F1944:G1944"/>
    <mergeCell ref="H1944:I1944"/>
    <mergeCell ref="J1944:K1944"/>
    <mergeCell ref="M1944:N1944"/>
    <mergeCell ref="F1945:G1945"/>
    <mergeCell ref="H1945:I1945"/>
    <mergeCell ref="J1945:K1945"/>
    <mergeCell ref="M1945:N1945"/>
    <mergeCell ref="C1946:H1946"/>
    <mergeCell ref="I1946:K1946"/>
    <mergeCell ref="M1946:O1946"/>
    <mergeCell ref="A1922:A1959"/>
    <mergeCell ref="B1922:C1923"/>
    <mergeCell ref="D1922:O1922"/>
    <mergeCell ref="D1923:O1923"/>
    <mergeCell ref="C1924:G1926"/>
    <mergeCell ref="H1924:I1926"/>
    <mergeCell ref="J1924:K1926"/>
    <mergeCell ref="L1924:M1924"/>
    <mergeCell ref="N1924:O1924"/>
    <mergeCell ref="L1925:O1925"/>
    <mergeCell ref="L1926:M1926"/>
    <mergeCell ref="N1926:O1926"/>
    <mergeCell ref="C1927:F1927"/>
    <mergeCell ref="H1927:O1927"/>
    <mergeCell ref="C1928:F1928"/>
    <mergeCell ref="H1928:O1928"/>
    <mergeCell ref="C1929:F1929"/>
    <mergeCell ref="H1929:O1929"/>
    <mergeCell ref="C1930:F1930"/>
    <mergeCell ref="H1930:O1930"/>
    <mergeCell ref="C1931:F1931"/>
    <mergeCell ref="H1931:O1931"/>
    <mergeCell ref="C1932:F1932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H1932:O1932"/>
    <mergeCell ref="C1913:E1913"/>
    <mergeCell ref="F1913:G1913"/>
    <mergeCell ref="I1913:K1913"/>
    <mergeCell ref="L1913:O1913"/>
    <mergeCell ref="C1904:E1905"/>
    <mergeCell ref="C1914:E1919"/>
    <mergeCell ref="F1914:G1914"/>
    <mergeCell ref="I1914:K1914"/>
    <mergeCell ref="L1914:O1914"/>
    <mergeCell ref="F1915:G1915"/>
    <mergeCell ref="I1915:O1917"/>
    <mergeCell ref="F1916:G1916"/>
    <mergeCell ref="F1917:G1917"/>
    <mergeCell ref="F1918:G1918"/>
    <mergeCell ref="I1918:O1919"/>
    <mergeCell ref="F1919:G1919"/>
    <mergeCell ref="C1910:E1910"/>
    <mergeCell ref="F1910:G1910"/>
    <mergeCell ref="I1910:O1911"/>
    <mergeCell ref="C1911:E1911"/>
    <mergeCell ref="F1911:G1911"/>
    <mergeCell ref="C1912:E1912"/>
    <mergeCell ref="F1912:G1912"/>
    <mergeCell ref="I1912:K1912"/>
    <mergeCell ref="L1912:O1912"/>
    <mergeCell ref="C1893:D1894"/>
    <mergeCell ref="E1893:E1894"/>
    <mergeCell ref="F1893:F1894"/>
    <mergeCell ref="G1893:G1894"/>
    <mergeCell ref="H1893:J1893"/>
    <mergeCell ref="K1893:M1893"/>
    <mergeCell ref="N1893:N1894"/>
    <mergeCell ref="O1893:O1895"/>
    <mergeCell ref="C1895:D1895"/>
    <mergeCell ref="C1907:E1908"/>
    <mergeCell ref="F1907:G1908"/>
    <mergeCell ref="I1907:K1907"/>
    <mergeCell ref="M1907:O1907"/>
    <mergeCell ref="I1908:K1908"/>
    <mergeCell ref="L1908:O1908"/>
    <mergeCell ref="B1881:O1881"/>
    <mergeCell ref="C1909:E1909"/>
    <mergeCell ref="F1909:G1909"/>
    <mergeCell ref="I1909:K1909"/>
    <mergeCell ref="L1909:O1909"/>
    <mergeCell ref="F1904:G1904"/>
    <mergeCell ref="H1904:I1904"/>
    <mergeCell ref="J1904:K1904"/>
    <mergeCell ref="M1904:N1904"/>
    <mergeCell ref="F1905:G1905"/>
    <mergeCell ref="H1905:I1905"/>
    <mergeCell ref="J1905:K1905"/>
    <mergeCell ref="M1905:N1905"/>
    <mergeCell ref="C1906:H1906"/>
    <mergeCell ref="I1906:K1906"/>
    <mergeCell ref="M1906:O1906"/>
    <mergeCell ref="A1882:A1919"/>
    <mergeCell ref="B1882:C1883"/>
    <mergeCell ref="D1882:O1882"/>
    <mergeCell ref="D1883:O1883"/>
    <mergeCell ref="C1884:G1886"/>
    <mergeCell ref="H1884:I1886"/>
    <mergeCell ref="J1884:K1886"/>
    <mergeCell ref="L1884:M1884"/>
    <mergeCell ref="N1884:O1884"/>
    <mergeCell ref="L1885:O1885"/>
    <mergeCell ref="L1886:M1886"/>
    <mergeCell ref="N1886:O1886"/>
    <mergeCell ref="C1887:F1887"/>
    <mergeCell ref="H1887:O1887"/>
    <mergeCell ref="C1888:F1888"/>
    <mergeCell ref="H1888:O1888"/>
    <mergeCell ref="C1889:F1889"/>
    <mergeCell ref="H1889:O1889"/>
    <mergeCell ref="C1890:F1890"/>
    <mergeCell ref="H1890:O1890"/>
    <mergeCell ref="C1891:F1891"/>
    <mergeCell ref="H1891:O1891"/>
    <mergeCell ref="C1892:F1892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H1892:O1892"/>
    <mergeCell ref="C1873:E1873"/>
    <mergeCell ref="F1873:G1873"/>
    <mergeCell ref="I1873:K1873"/>
    <mergeCell ref="L1873:O1873"/>
    <mergeCell ref="C1864:E1865"/>
    <mergeCell ref="C1874:E1879"/>
    <mergeCell ref="F1874:G1874"/>
    <mergeCell ref="I1874:K1874"/>
    <mergeCell ref="L1874:O1874"/>
    <mergeCell ref="F1875:G1875"/>
    <mergeCell ref="I1875:O1877"/>
    <mergeCell ref="F1876:G1876"/>
    <mergeCell ref="F1877:G1877"/>
    <mergeCell ref="F1878:G1878"/>
    <mergeCell ref="I1878:O1879"/>
    <mergeCell ref="F1879:G1879"/>
    <mergeCell ref="C1870:E1870"/>
    <mergeCell ref="F1870:G1870"/>
    <mergeCell ref="I1870:O1871"/>
    <mergeCell ref="C1871:E1871"/>
    <mergeCell ref="F1871:G1871"/>
    <mergeCell ref="C1872:E1872"/>
    <mergeCell ref="F1872:G1872"/>
    <mergeCell ref="I1872:K1872"/>
    <mergeCell ref="L1872:O1872"/>
    <mergeCell ref="C1853:D1854"/>
    <mergeCell ref="E1853:E1854"/>
    <mergeCell ref="F1853:F1854"/>
    <mergeCell ref="G1853:G1854"/>
    <mergeCell ref="H1853:J1853"/>
    <mergeCell ref="K1853:M1853"/>
    <mergeCell ref="N1853:N1854"/>
    <mergeCell ref="O1853:O1855"/>
    <mergeCell ref="C1855:D1855"/>
    <mergeCell ref="C1867:E1868"/>
    <mergeCell ref="F1867:G1868"/>
    <mergeCell ref="I1867:K1867"/>
    <mergeCell ref="M1867:O1867"/>
    <mergeCell ref="I1868:K1868"/>
    <mergeCell ref="L1868:O1868"/>
    <mergeCell ref="B1841:O1841"/>
    <mergeCell ref="C1869:E1869"/>
    <mergeCell ref="F1869:G1869"/>
    <mergeCell ref="I1869:K1869"/>
    <mergeCell ref="L1869:O1869"/>
    <mergeCell ref="F1864:G1864"/>
    <mergeCell ref="H1864:I1864"/>
    <mergeCell ref="J1864:K1864"/>
    <mergeCell ref="M1864:N1864"/>
    <mergeCell ref="F1865:G1865"/>
    <mergeCell ref="H1865:I1865"/>
    <mergeCell ref="J1865:K1865"/>
    <mergeCell ref="M1865:N1865"/>
    <mergeCell ref="C1866:H1866"/>
    <mergeCell ref="I1866:K1866"/>
    <mergeCell ref="M1866:O1866"/>
    <mergeCell ref="A1842:A1879"/>
    <mergeCell ref="B1842:C1843"/>
    <mergeCell ref="D1842:O1842"/>
    <mergeCell ref="D1843:O1843"/>
    <mergeCell ref="C1844:G1846"/>
    <mergeCell ref="H1844:I1846"/>
    <mergeCell ref="J1844:K1846"/>
    <mergeCell ref="L1844:M1844"/>
    <mergeCell ref="N1844:O1844"/>
    <mergeCell ref="L1845:O1845"/>
    <mergeCell ref="L1846:M1846"/>
    <mergeCell ref="N1846:O1846"/>
    <mergeCell ref="C1847:F1847"/>
    <mergeCell ref="H1847:O1847"/>
    <mergeCell ref="C1848:F1848"/>
    <mergeCell ref="H1848:O1848"/>
    <mergeCell ref="C1849:F1849"/>
    <mergeCell ref="H1849:O1849"/>
    <mergeCell ref="C1850:F1850"/>
    <mergeCell ref="H1850:O1850"/>
    <mergeCell ref="C1851:F1851"/>
    <mergeCell ref="H1851:O1851"/>
    <mergeCell ref="C1852:F1852"/>
    <mergeCell ref="C1856:D1856"/>
    <mergeCell ref="C1857:D1857"/>
    <mergeCell ref="C1858:D1858"/>
    <mergeCell ref="C1859:D1859"/>
    <mergeCell ref="C1860:D1860"/>
    <mergeCell ref="C1861:D1861"/>
    <mergeCell ref="C1862:D1862"/>
    <mergeCell ref="C1863:D1863"/>
    <mergeCell ref="H1852:O1852"/>
    <mergeCell ref="C1833:E1833"/>
    <mergeCell ref="F1833:G1833"/>
    <mergeCell ref="I1833:K1833"/>
    <mergeCell ref="L1833:O1833"/>
    <mergeCell ref="C1824:E1825"/>
    <mergeCell ref="C1834:E1839"/>
    <mergeCell ref="F1834:G1834"/>
    <mergeCell ref="I1834:K1834"/>
    <mergeCell ref="L1834:O1834"/>
    <mergeCell ref="F1835:G1835"/>
    <mergeCell ref="I1835:O1837"/>
    <mergeCell ref="F1836:G1836"/>
    <mergeCell ref="F1837:G1837"/>
    <mergeCell ref="F1838:G1838"/>
    <mergeCell ref="I1838:O1839"/>
    <mergeCell ref="F1839:G1839"/>
    <mergeCell ref="C1830:E1830"/>
    <mergeCell ref="F1830:G1830"/>
    <mergeCell ref="I1830:O1831"/>
    <mergeCell ref="C1831:E1831"/>
    <mergeCell ref="F1831:G1831"/>
    <mergeCell ref="C1832:E1832"/>
    <mergeCell ref="F1832:G1832"/>
    <mergeCell ref="I1832:K1832"/>
    <mergeCell ref="L1832:O1832"/>
    <mergeCell ref="C1813:D1814"/>
    <mergeCell ref="E1813:E1814"/>
    <mergeCell ref="F1813:F1814"/>
    <mergeCell ref="G1813:G1814"/>
    <mergeCell ref="H1813:J1813"/>
    <mergeCell ref="K1813:M1813"/>
    <mergeCell ref="N1813:N1814"/>
    <mergeCell ref="O1813:O1815"/>
    <mergeCell ref="C1815:D1815"/>
    <mergeCell ref="C1827:E1828"/>
    <mergeCell ref="F1827:G1828"/>
    <mergeCell ref="I1827:K1827"/>
    <mergeCell ref="M1827:O1827"/>
    <mergeCell ref="I1828:K1828"/>
    <mergeCell ref="L1828:O1828"/>
    <mergeCell ref="B1801:O1801"/>
    <mergeCell ref="C1829:E1829"/>
    <mergeCell ref="F1829:G1829"/>
    <mergeCell ref="I1829:K1829"/>
    <mergeCell ref="L1829:O1829"/>
    <mergeCell ref="F1824:G1824"/>
    <mergeCell ref="H1824:I1824"/>
    <mergeCell ref="J1824:K1824"/>
    <mergeCell ref="M1824:N1824"/>
    <mergeCell ref="F1825:G1825"/>
    <mergeCell ref="H1825:I1825"/>
    <mergeCell ref="J1825:K1825"/>
    <mergeCell ref="M1825:N1825"/>
    <mergeCell ref="C1826:H1826"/>
    <mergeCell ref="I1826:K1826"/>
    <mergeCell ref="M1826:O1826"/>
    <mergeCell ref="A1802:A1839"/>
    <mergeCell ref="B1802:C1803"/>
    <mergeCell ref="D1802:O1802"/>
    <mergeCell ref="D1803:O1803"/>
    <mergeCell ref="C1804:G1806"/>
    <mergeCell ref="H1804:I1806"/>
    <mergeCell ref="J1804:K1806"/>
    <mergeCell ref="L1804:M1804"/>
    <mergeCell ref="N1804:O1804"/>
    <mergeCell ref="L1805:O1805"/>
    <mergeCell ref="L1806:M1806"/>
    <mergeCell ref="N1806:O1806"/>
    <mergeCell ref="C1807:F1807"/>
    <mergeCell ref="H1807:O1807"/>
    <mergeCell ref="C1808:F1808"/>
    <mergeCell ref="H1808:O1808"/>
    <mergeCell ref="C1809:F1809"/>
    <mergeCell ref="H1809:O1809"/>
    <mergeCell ref="C1810:F1810"/>
    <mergeCell ref="H1810:O1810"/>
    <mergeCell ref="C1811:F1811"/>
    <mergeCell ref="H1811:O1811"/>
    <mergeCell ref="C1812:F1812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H1812:O1812"/>
    <mergeCell ref="C1793:E1793"/>
    <mergeCell ref="F1793:G1793"/>
    <mergeCell ref="I1793:K1793"/>
    <mergeCell ref="L1793:O1793"/>
    <mergeCell ref="C1784:E1785"/>
    <mergeCell ref="C1794:E1799"/>
    <mergeCell ref="F1794:G1794"/>
    <mergeCell ref="I1794:K1794"/>
    <mergeCell ref="L1794:O1794"/>
    <mergeCell ref="F1795:G1795"/>
    <mergeCell ref="I1795:O1797"/>
    <mergeCell ref="F1796:G1796"/>
    <mergeCell ref="F1797:G1797"/>
    <mergeCell ref="F1798:G1798"/>
    <mergeCell ref="I1798:O1799"/>
    <mergeCell ref="F1799:G1799"/>
    <mergeCell ref="C1790:E1790"/>
    <mergeCell ref="F1790:G1790"/>
    <mergeCell ref="I1790:O1791"/>
    <mergeCell ref="C1791:E1791"/>
    <mergeCell ref="F1791:G1791"/>
    <mergeCell ref="C1792:E1792"/>
    <mergeCell ref="F1792:G1792"/>
    <mergeCell ref="I1792:K1792"/>
    <mergeCell ref="L1792:O1792"/>
    <mergeCell ref="C1773:D1774"/>
    <mergeCell ref="E1773:E1774"/>
    <mergeCell ref="F1773:F1774"/>
    <mergeCell ref="G1773:G1774"/>
    <mergeCell ref="H1773:J1773"/>
    <mergeCell ref="K1773:M1773"/>
    <mergeCell ref="N1773:N1774"/>
    <mergeCell ref="O1773:O1775"/>
    <mergeCell ref="C1775:D1775"/>
    <mergeCell ref="C1787:E1788"/>
    <mergeCell ref="F1787:G1788"/>
    <mergeCell ref="I1787:K1787"/>
    <mergeCell ref="M1787:O1787"/>
    <mergeCell ref="I1788:K1788"/>
    <mergeCell ref="L1788:O1788"/>
    <mergeCell ref="B1761:O1761"/>
    <mergeCell ref="C1789:E1789"/>
    <mergeCell ref="F1789:G1789"/>
    <mergeCell ref="I1789:K1789"/>
    <mergeCell ref="L1789:O1789"/>
    <mergeCell ref="F1784:G1784"/>
    <mergeCell ref="H1784:I1784"/>
    <mergeCell ref="J1784:K1784"/>
    <mergeCell ref="M1784:N1784"/>
    <mergeCell ref="F1785:G1785"/>
    <mergeCell ref="H1785:I1785"/>
    <mergeCell ref="J1785:K1785"/>
    <mergeCell ref="M1785:N1785"/>
    <mergeCell ref="C1786:H1786"/>
    <mergeCell ref="I1786:K1786"/>
    <mergeCell ref="M1786:O1786"/>
    <mergeCell ref="A1762:A1799"/>
    <mergeCell ref="B1762:C1763"/>
    <mergeCell ref="D1762:O1762"/>
    <mergeCell ref="D1763:O1763"/>
    <mergeCell ref="C1764:G1766"/>
    <mergeCell ref="H1764:I1766"/>
    <mergeCell ref="J1764:K1766"/>
    <mergeCell ref="L1764:M1764"/>
    <mergeCell ref="N1764:O1764"/>
    <mergeCell ref="L1765:O1765"/>
    <mergeCell ref="L1766:M1766"/>
    <mergeCell ref="N1766:O1766"/>
    <mergeCell ref="C1767:F1767"/>
    <mergeCell ref="H1767:O1767"/>
    <mergeCell ref="C1768:F1768"/>
    <mergeCell ref="H1768:O1768"/>
    <mergeCell ref="C1769:F1769"/>
    <mergeCell ref="H1769:O1769"/>
    <mergeCell ref="C1770:F1770"/>
    <mergeCell ref="H1770:O1770"/>
    <mergeCell ref="C1771:F1771"/>
    <mergeCell ref="H1771:O1771"/>
    <mergeCell ref="C1772:F1772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H1772:O1772"/>
    <mergeCell ref="C1753:E1753"/>
    <mergeCell ref="F1753:G1753"/>
    <mergeCell ref="I1753:K1753"/>
    <mergeCell ref="L1753:O1753"/>
    <mergeCell ref="C1744:E1745"/>
    <mergeCell ref="C1754:E1759"/>
    <mergeCell ref="F1754:G1754"/>
    <mergeCell ref="I1754:K1754"/>
    <mergeCell ref="L1754:O1754"/>
    <mergeCell ref="F1755:G1755"/>
    <mergeCell ref="I1755:O1757"/>
    <mergeCell ref="F1756:G1756"/>
    <mergeCell ref="F1757:G1757"/>
    <mergeCell ref="F1758:G1758"/>
    <mergeCell ref="I1758:O1759"/>
    <mergeCell ref="F1759:G1759"/>
    <mergeCell ref="C1750:E1750"/>
    <mergeCell ref="F1750:G1750"/>
    <mergeCell ref="I1750:O1751"/>
    <mergeCell ref="C1751:E1751"/>
    <mergeCell ref="F1751:G1751"/>
    <mergeCell ref="C1752:E1752"/>
    <mergeCell ref="F1752:G1752"/>
    <mergeCell ref="I1752:K1752"/>
    <mergeCell ref="L1752:O1752"/>
    <mergeCell ref="C1733:D1734"/>
    <mergeCell ref="E1733:E1734"/>
    <mergeCell ref="F1733:F1734"/>
    <mergeCell ref="G1733:G1734"/>
    <mergeCell ref="H1733:J1733"/>
    <mergeCell ref="K1733:M1733"/>
    <mergeCell ref="N1733:N1734"/>
    <mergeCell ref="O1733:O1735"/>
    <mergeCell ref="C1735:D1735"/>
    <mergeCell ref="C1747:E1748"/>
    <mergeCell ref="F1747:G1748"/>
    <mergeCell ref="I1747:K1747"/>
    <mergeCell ref="M1747:O1747"/>
    <mergeCell ref="I1748:K1748"/>
    <mergeCell ref="L1748:O1748"/>
    <mergeCell ref="B1721:O1721"/>
    <mergeCell ref="C1749:E1749"/>
    <mergeCell ref="F1749:G1749"/>
    <mergeCell ref="I1749:K1749"/>
    <mergeCell ref="L1749:O1749"/>
    <mergeCell ref="F1744:G1744"/>
    <mergeCell ref="H1744:I1744"/>
    <mergeCell ref="J1744:K1744"/>
    <mergeCell ref="M1744:N1744"/>
    <mergeCell ref="F1745:G1745"/>
    <mergeCell ref="H1745:I1745"/>
    <mergeCell ref="J1745:K1745"/>
    <mergeCell ref="M1745:N1745"/>
    <mergeCell ref="C1746:H1746"/>
    <mergeCell ref="I1746:K1746"/>
    <mergeCell ref="M1746:O1746"/>
    <mergeCell ref="A1722:A1759"/>
    <mergeCell ref="B1722:C1723"/>
    <mergeCell ref="D1722:O1722"/>
    <mergeCell ref="D1723:O1723"/>
    <mergeCell ref="C1724:G1726"/>
    <mergeCell ref="H1724:I1726"/>
    <mergeCell ref="J1724:K1726"/>
    <mergeCell ref="L1724:M1724"/>
    <mergeCell ref="N1724:O1724"/>
    <mergeCell ref="L1725:O1725"/>
    <mergeCell ref="L1726:M1726"/>
    <mergeCell ref="N1726:O1726"/>
    <mergeCell ref="C1727:F1727"/>
    <mergeCell ref="H1727:O1727"/>
    <mergeCell ref="C1728:F1728"/>
    <mergeCell ref="H1728:O1728"/>
    <mergeCell ref="C1729:F1729"/>
    <mergeCell ref="H1729:O1729"/>
    <mergeCell ref="C1730:F1730"/>
    <mergeCell ref="H1730:O1730"/>
    <mergeCell ref="C1731:F1731"/>
    <mergeCell ref="H1731:O1731"/>
    <mergeCell ref="C1732:F1732"/>
    <mergeCell ref="C1736:D1736"/>
    <mergeCell ref="C1737:D1737"/>
    <mergeCell ref="C1738:D1738"/>
    <mergeCell ref="C1739:D1739"/>
    <mergeCell ref="C1740:D1740"/>
    <mergeCell ref="C1741:D1741"/>
    <mergeCell ref="C1742:D1742"/>
    <mergeCell ref="C1743:D1743"/>
    <mergeCell ref="H1732:O1732"/>
    <mergeCell ref="C1713:E1713"/>
    <mergeCell ref="F1713:G1713"/>
    <mergeCell ref="I1713:K1713"/>
    <mergeCell ref="L1713:O1713"/>
    <mergeCell ref="C1704:E1705"/>
    <mergeCell ref="C1714:E1719"/>
    <mergeCell ref="F1714:G1714"/>
    <mergeCell ref="I1714:K1714"/>
    <mergeCell ref="L1714:O1714"/>
    <mergeCell ref="F1715:G1715"/>
    <mergeCell ref="I1715:O1717"/>
    <mergeCell ref="F1716:G1716"/>
    <mergeCell ref="F1717:G1717"/>
    <mergeCell ref="F1718:G1718"/>
    <mergeCell ref="I1718:O1719"/>
    <mergeCell ref="F1719:G1719"/>
    <mergeCell ref="C1710:E1710"/>
    <mergeCell ref="F1710:G1710"/>
    <mergeCell ref="I1710:O1711"/>
    <mergeCell ref="C1711:E1711"/>
    <mergeCell ref="F1711:G1711"/>
    <mergeCell ref="C1712:E1712"/>
    <mergeCell ref="F1712:G1712"/>
    <mergeCell ref="I1712:K1712"/>
    <mergeCell ref="L1712:O1712"/>
    <mergeCell ref="C1693:D1694"/>
    <mergeCell ref="E1693:E1694"/>
    <mergeCell ref="F1693:F1694"/>
    <mergeCell ref="G1693:G1694"/>
    <mergeCell ref="H1693:J1693"/>
    <mergeCell ref="K1693:M1693"/>
    <mergeCell ref="N1693:N1694"/>
    <mergeCell ref="O1693:O1695"/>
    <mergeCell ref="C1695:D1695"/>
    <mergeCell ref="C1707:E1708"/>
    <mergeCell ref="F1707:G1708"/>
    <mergeCell ref="I1707:K1707"/>
    <mergeCell ref="M1707:O1707"/>
    <mergeCell ref="I1708:K1708"/>
    <mergeCell ref="L1708:O1708"/>
    <mergeCell ref="B1681:O1681"/>
    <mergeCell ref="C1709:E1709"/>
    <mergeCell ref="F1709:G1709"/>
    <mergeCell ref="I1709:K1709"/>
    <mergeCell ref="L1709:O1709"/>
    <mergeCell ref="F1704:G1704"/>
    <mergeCell ref="H1704:I1704"/>
    <mergeCell ref="J1704:K1704"/>
    <mergeCell ref="M1704:N1704"/>
    <mergeCell ref="F1705:G1705"/>
    <mergeCell ref="H1705:I1705"/>
    <mergeCell ref="J1705:K1705"/>
    <mergeCell ref="M1705:N1705"/>
    <mergeCell ref="C1706:H1706"/>
    <mergeCell ref="I1706:K1706"/>
    <mergeCell ref="M1706:O1706"/>
    <mergeCell ref="A1682:A1719"/>
    <mergeCell ref="B1682:C1683"/>
    <mergeCell ref="D1682:O1682"/>
    <mergeCell ref="D1683:O1683"/>
    <mergeCell ref="C1684:G1686"/>
    <mergeCell ref="H1684:I1686"/>
    <mergeCell ref="J1684:K1686"/>
    <mergeCell ref="L1684:M1684"/>
    <mergeCell ref="N1684:O1684"/>
    <mergeCell ref="L1685:O1685"/>
    <mergeCell ref="L1686:M1686"/>
    <mergeCell ref="N1686:O1686"/>
    <mergeCell ref="C1687:F1687"/>
    <mergeCell ref="H1687:O1687"/>
    <mergeCell ref="C1688:F1688"/>
    <mergeCell ref="H1688:O1688"/>
    <mergeCell ref="C1689:F1689"/>
    <mergeCell ref="H1689:O1689"/>
    <mergeCell ref="C1690:F1690"/>
    <mergeCell ref="H1690:O1690"/>
    <mergeCell ref="C1691:F1691"/>
    <mergeCell ref="H1691:O1691"/>
    <mergeCell ref="C1692:F1692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H1692:O1692"/>
    <mergeCell ref="C1673:E1673"/>
    <mergeCell ref="F1673:G1673"/>
    <mergeCell ref="I1673:K1673"/>
    <mergeCell ref="L1673:O1673"/>
    <mergeCell ref="C1664:E1665"/>
    <mergeCell ref="C1674:E1679"/>
    <mergeCell ref="F1674:G1674"/>
    <mergeCell ref="I1674:K1674"/>
    <mergeCell ref="L1674:O1674"/>
    <mergeCell ref="F1675:G1675"/>
    <mergeCell ref="I1675:O1677"/>
    <mergeCell ref="F1676:G1676"/>
    <mergeCell ref="F1677:G1677"/>
    <mergeCell ref="F1678:G1678"/>
    <mergeCell ref="I1678:O1679"/>
    <mergeCell ref="F1679:G1679"/>
    <mergeCell ref="C1670:E1670"/>
    <mergeCell ref="F1670:G1670"/>
    <mergeCell ref="I1670:O1671"/>
    <mergeCell ref="C1671:E1671"/>
    <mergeCell ref="F1671:G1671"/>
    <mergeCell ref="C1672:E1672"/>
    <mergeCell ref="F1672:G1672"/>
    <mergeCell ref="I1672:K1672"/>
    <mergeCell ref="L1672:O1672"/>
    <mergeCell ref="C1653:D1654"/>
    <mergeCell ref="E1653:E1654"/>
    <mergeCell ref="F1653:F1654"/>
    <mergeCell ref="G1653:G1654"/>
    <mergeCell ref="H1653:J1653"/>
    <mergeCell ref="K1653:M1653"/>
    <mergeCell ref="N1653:N1654"/>
    <mergeCell ref="O1653:O1655"/>
    <mergeCell ref="C1655:D1655"/>
    <mergeCell ref="C1667:E1668"/>
    <mergeCell ref="F1667:G1668"/>
    <mergeCell ref="I1667:K1667"/>
    <mergeCell ref="M1667:O1667"/>
    <mergeCell ref="I1668:K1668"/>
    <mergeCell ref="L1668:O1668"/>
    <mergeCell ref="B1641:O1641"/>
    <mergeCell ref="C1669:E1669"/>
    <mergeCell ref="F1669:G1669"/>
    <mergeCell ref="I1669:K1669"/>
    <mergeCell ref="L1669:O1669"/>
    <mergeCell ref="F1664:G1664"/>
    <mergeCell ref="H1664:I1664"/>
    <mergeCell ref="J1664:K1664"/>
    <mergeCell ref="M1664:N1664"/>
    <mergeCell ref="F1665:G1665"/>
    <mergeCell ref="H1665:I1665"/>
    <mergeCell ref="J1665:K1665"/>
    <mergeCell ref="M1665:N1665"/>
    <mergeCell ref="C1666:H1666"/>
    <mergeCell ref="I1666:K1666"/>
    <mergeCell ref="M1666:O1666"/>
    <mergeCell ref="A1642:A1679"/>
    <mergeCell ref="B1642:C1643"/>
    <mergeCell ref="D1642:O1642"/>
    <mergeCell ref="D1643:O1643"/>
    <mergeCell ref="C1644:G1646"/>
    <mergeCell ref="H1644:I1646"/>
    <mergeCell ref="J1644:K1646"/>
    <mergeCell ref="L1644:M1644"/>
    <mergeCell ref="N1644:O1644"/>
    <mergeCell ref="L1645:O1645"/>
    <mergeCell ref="L1646:M1646"/>
    <mergeCell ref="N1646:O1646"/>
    <mergeCell ref="C1647:F1647"/>
    <mergeCell ref="H1647:O1647"/>
    <mergeCell ref="C1648:F1648"/>
    <mergeCell ref="H1648:O1648"/>
    <mergeCell ref="C1649:F1649"/>
    <mergeCell ref="H1649:O1649"/>
    <mergeCell ref="C1650:F1650"/>
    <mergeCell ref="H1650:O1650"/>
    <mergeCell ref="C1651:F1651"/>
    <mergeCell ref="H1651:O1651"/>
    <mergeCell ref="C1652:F1652"/>
    <mergeCell ref="C1656:D1656"/>
    <mergeCell ref="C1657:D1657"/>
    <mergeCell ref="C1658:D1658"/>
    <mergeCell ref="C1659:D1659"/>
    <mergeCell ref="C1660:D1660"/>
    <mergeCell ref="C1661:D1661"/>
    <mergeCell ref="C1662:D1662"/>
    <mergeCell ref="C1663:D1663"/>
    <mergeCell ref="H1652:O1652"/>
    <mergeCell ref="C1633:E1633"/>
    <mergeCell ref="F1633:G1633"/>
    <mergeCell ref="I1633:K1633"/>
    <mergeCell ref="L1633:O1633"/>
    <mergeCell ref="C1624:E1625"/>
    <mergeCell ref="C1634:E1639"/>
    <mergeCell ref="F1634:G1634"/>
    <mergeCell ref="I1634:K1634"/>
    <mergeCell ref="L1634:O1634"/>
    <mergeCell ref="F1635:G1635"/>
    <mergeCell ref="I1635:O1637"/>
    <mergeCell ref="F1636:G1636"/>
    <mergeCell ref="F1637:G1637"/>
    <mergeCell ref="F1638:G1638"/>
    <mergeCell ref="I1638:O1639"/>
    <mergeCell ref="F1639:G1639"/>
    <mergeCell ref="C1630:E1630"/>
    <mergeCell ref="F1630:G1630"/>
    <mergeCell ref="I1630:O1631"/>
    <mergeCell ref="C1631:E1631"/>
    <mergeCell ref="F1631:G1631"/>
    <mergeCell ref="C1632:E1632"/>
    <mergeCell ref="F1632:G1632"/>
    <mergeCell ref="I1632:K1632"/>
    <mergeCell ref="L1632:O1632"/>
    <mergeCell ref="C1613:D1614"/>
    <mergeCell ref="E1613:E1614"/>
    <mergeCell ref="F1613:F1614"/>
    <mergeCell ref="G1613:G1614"/>
    <mergeCell ref="H1613:J1613"/>
    <mergeCell ref="K1613:M1613"/>
    <mergeCell ref="N1613:N1614"/>
    <mergeCell ref="O1613:O1615"/>
    <mergeCell ref="C1615:D1615"/>
    <mergeCell ref="C1627:E1628"/>
    <mergeCell ref="F1627:G1628"/>
    <mergeCell ref="I1627:K1627"/>
    <mergeCell ref="M1627:O1627"/>
    <mergeCell ref="I1628:K1628"/>
    <mergeCell ref="L1628:O1628"/>
    <mergeCell ref="B1601:O1601"/>
    <mergeCell ref="C1629:E1629"/>
    <mergeCell ref="F1629:G1629"/>
    <mergeCell ref="I1629:K1629"/>
    <mergeCell ref="L1629:O1629"/>
    <mergeCell ref="F1624:G1624"/>
    <mergeCell ref="H1624:I1624"/>
    <mergeCell ref="J1624:K1624"/>
    <mergeCell ref="M1624:N1624"/>
    <mergeCell ref="F1625:G1625"/>
    <mergeCell ref="H1625:I1625"/>
    <mergeCell ref="J1625:K1625"/>
    <mergeCell ref="M1625:N1625"/>
    <mergeCell ref="C1626:H1626"/>
    <mergeCell ref="I1626:K1626"/>
    <mergeCell ref="M1626:O1626"/>
    <mergeCell ref="A1602:A1639"/>
    <mergeCell ref="B1602:C1603"/>
    <mergeCell ref="D1602:O1602"/>
    <mergeCell ref="D1603:O1603"/>
    <mergeCell ref="C1604:G1606"/>
    <mergeCell ref="H1604:I1606"/>
    <mergeCell ref="J1604:K1606"/>
    <mergeCell ref="L1604:M1604"/>
    <mergeCell ref="N1604:O1604"/>
    <mergeCell ref="L1605:O1605"/>
    <mergeCell ref="L1606:M1606"/>
    <mergeCell ref="N1606:O1606"/>
    <mergeCell ref="C1607:F1607"/>
    <mergeCell ref="H1607:O1607"/>
    <mergeCell ref="C1608:F1608"/>
    <mergeCell ref="H1608:O1608"/>
    <mergeCell ref="C1609:F1609"/>
    <mergeCell ref="H1609:O1609"/>
    <mergeCell ref="C1610:F1610"/>
    <mergeCell ref="H1610:O1610"/>
    <mergeCell ref="C1611:F1611"/>
    <mergeCell ref="H1611:O1611"/>
    <mergeCell ref="C1612:F1612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H1612:O1612"/>
    <mergeCell ref="C1593:E1593"/>
    <mergeCell ref="F1593:G1593"/>
    <mergeCell ref="I1593:K1593"/>
    <mergeCell ref="L1593:O1593"/>
    <mergeCell ref="C1584:E1585"/>
    <mergeCell ref="C1594:E1599"/>
    <mergeCell ref="F1594:G1594"/>
    <mergeCell ref="I1594:K1594"/>
    <mergeCell ref="L1594:O1594"/>
    <mergeCell ref="F1595:G1595"/>
    <mergeCell ref="I1595:O1597"/>
    <mergeCell ref="F1596:G1596"/>
    <mergeCell ref="F1597:G1597"/>
    <mergeCell ref="F1598:G1598"/>
    <mergeCell ref="I1598:O1599"/>
    <mergeCell ref="F1599:G1599"/>
    <mergeCell ref="C1590:E1590"/>
    <mergeCell ref="F1590:G1590"/>
    <mergeCell ref="I1590:O1591"/>
    <mergeCell ref="C1591:E1591"/>
    <mergeCell ref="F1591:G1591"/>
    <mergeCell ref="C1592:E1592"/>
    <mergeCell ref="F1592:G1592"/>
    <mergeCell ref="I1592:K1592"/>
    <mergeCell ref="L1592:O1592"/>
    <mergeCell ref="C1573:D1574"/>
    <mergeCell ref="E1573:E1574"/>
    <mergeCell ref="F1573:F1574"/>
    <mergeCell ref="G1573:G1574"/>
    <mergeCell ref="H1573:J1573"/>
    <mergeCell ref="K1573:M1573"/>
    <mergeCell ref="N1573:N1574"/>
    <mergeCell ref="O1573:O1575"/>
    <mergeCell ref="C1575:D1575"/>
    <mergeCell ref="C1587:E1588"/>
    <mergeCell ref="F1587:G1588"/>
    <mergeCell ref="I1587:K1587"/>
    <mergeCell ref="M1587:O1587"/>
    <mergeCell ref="I1588:K1588"/>
    <mergeCell ref="L1588:O1588"/>
    <mergeCell ref="B1561:O1561"/>
    <mergeCell ref="C1589:E1589"/>
    <mergeCell ref="F1589:G1589"/>
    <mergeCell ref="I1589:K1589"/>
    <mergeCell ref="L1589:O1589"/>
    <mergeCell ref="F1584:G1584"/>
    <mergeCell ref="H1584:I1584"/>
    <mergeCell ref="J1584:K1584"/>
    <mergeCell ref="M1584:N1584"/>
    <mergeCell ref="F1585:G1585"/>
    <mergeCell ref="H1585:I1585"/>
    <mergeCell ref="J1585:K1585"/>
    <mergeCell ref="M1585:N1585"/>
    <mergeCell ref="C1586:H1586"/>
    <mergeCell ref="I1586:K1586"/>
    <mergeCell ref="M1586:O1586"/>
    <mergeCell ref="A1562:A1599"/>
    <mergeCell ref="B1562:C1563"/>
    <mergeCell ref="D1562:O1562"/>
    <mergeCell ref="D1563:O1563"/>
    <mergeCell ref="C1564:G1566"/>
    <mergeCell ref="H1564:I1566"/>
    <mergeCell ref="J1564:K1566"/>
    <mergeCell ref="L1564:M1564"/>
    <mergeCell ref="N1564:O1564"/>
    <mergeCell ref="L1565:O1565"/>
    <mergeCell ref="L1566:M1566"/>
    <mergeCell ref="N1566:O1566"/>
    <mergeCell ref="C1567:F1567"/>
    <mergeCell ref="H1567:O1567"/>
    <mergeCell ref="C1568:F1568"/>
    <mergeCell ref="H1568:O1568"/>
    <mergeCell ref="C1569:F1569"/>
    <mergeCell ref="H1569:O1569"/>
    <mergeCell ref="C1570:F1570"/>
    <mergeCell ref="H1570:O1570"/>
    <mergeCell ref="C1571:F1571"/>
    <mergeCell ref="H1571:O1571"/>
    <mergeCell ref="C1572:F1572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H1572:O1572"/>
    <mergeCell ref="C1553:E1553"/>
    <mergeCell ref="F1553:G1553"/>
    <mergeCell ref="I1553:K1553"/>
    <mergeCell ref="L1553:O1553"/>
    <mergeCell ref="C1544:E1545"/>
    <mergeCell ref="C1554:E1559"/>
    <mergeCell ref="F1554:G1554"/>
    <mergeCell ref="I1554:K1554"/>
    <mergeCell ref="L1554:O1554"/>
    <mergeCell ref="F1555:G1555"/>
    <mergeCell ref="I1555:O1557"/>
    <mergeCell ref="F1556:G1556"/>
    <mergeCell ref="F1557:G1557"/>
    <mergeCell ref="F1558:G1558"/>
    <mergeCell ref="I1558:O1559"/>
    <mergeCell ref="F1559:G1559"/>
    <mergeCell ref="C1550:E1550"/>
    <mergeCell ref="F1550:G1550"/>
    <mergeCell ref="I1550:O1551"/>
    <mergeCell ref="C1551:E1551"/>
    <mergeCell ref="F1551:G1551"/>
    <mergeCell ref="C1552:E1552"/>
    <mergeCell ref="F1552:G1552"/>
    <mergeCell ref="I1552:K1552"/>
    <mergeCell ref="L1552:O1552"/>
    <mergeCell ref="C1533:D1534"/>
    <mergeCell ref="E1533:E1534"/>
    <mergeCell ref="F1533:F1534"/>
    <mergeCell ref="G1533:G1534"/>
    <mergeCell ref="H1533:J1533"/>
    <mergeCell ref="K1533:M1533"/>
    <mergeCell ref="N1533:N1534"/>
    <mergeCell ref="O1533:O1535"/>
    <mergeCell ref="C1535:D1535"/>
    <mergeCell ref="C1547:E1548"/>
    <mergeCell ref="F1547:G1548"/>
    <mergeCell ref="I1547:K1547"/>
    <mergeCell ref="M1547:O1547"/>
    <mergeCell ref="I1548:K1548"/>
    <mergeCell ref="L1548:O1548"/>
    <mergeCell ref="B1521:O1521"/>
    <mergeCell ref="C1549:E1549"/>
    <mergeCell ref="F1549:G1549"/>
    <mergeCell ref="I1549:K1549"/>
    <mergeCell ref="L1549:O1549"/>
    <mergeCell ref="F1544:G1544"/>
    <mergeCell ref="H1544:I1544"/>
    <mergeCell ref="J1544:K1544"/>
    <mergeCell ref="M1544:N1544"/>
    <mergeCell ref="F1545:G1545"/>
    <mergeCell ref="H1545:I1545"/>
    <mergeCell ref="J1545:K1545"/>
    <mergeCell ref="M1545:N1545"/>
    <mergeCell ref="C1546:H1546"/>
    <mergeCell ref="I1546:K1546"/>
    <mergeCell ref="M1546:O1546"/>
    <mergeCell ref="A1522:A1559"/>
    <mergeCell ref="B1522:C1523"/>
    <mergeCell ref="D1522:O1522"/>
    <mergeCell ref="D1523:O1523"/>
    <mergeCell ref="C1524:G1526"/>
    <mergeCell ref="H1524:I1526"/>
    <mergeCell ref="J1524:K1526"/>
    <mergeCell ref="L1524:M1524"/>
    <mergeCell ref="N1524:O1524"/>
    <mergeCell ref="L1525:O1525"/>
    <mergeCell ref="L1526:M1526"/>
    <mergeCell ref="N1526:O1526"/>
    <mergeCell ref="C1527:F1527"/>
    <mergeCell ref="H1527:O1527"/>
    <mergeCell ref="C1528:F1528"/>
    <mergeCell ref="H1528:O1528"/>
    <mergeCell ref="C1529:F1529"/>
    <mergeCell ref="H1529:O1529"/>
    <mergeCell ref="C1530:F1530"/>
    <mergeCell ref="H1530:O1530"/>
    <mergeCell ref="C1531:F1531"/>
    <mergeCell ref="H1531:O1531"/>
    <mergeCell ref="C1532:F1532"/>
    <mergeCell ref="C1536:D1536"/>
    <mergeCell ref="C1537:D1537"/>
    <mergeCell ref="C1538:D1538"/>
    <mergeCell ref="C1539:D1539"/>
    <mergeCell ref="C1540:D1540"/>
    <mergeCell ref="C1541:D1541"/>
    <mergeCell ref="C1542:D1542"/>
    <mergeCell ref="C1543:D1543"/>
    <mergeCell ref="H1532:O1532"/>
    <mergeCell ref="C1513:E1513"/>
    <mergeCell ref="F1513:G1513"/>
    <mergeCell ref="I1513:K1513"/>
    <mergeCell ref="L1513:O1513"/>
    <mergeCell ref="C1504:E1505"/>
    <mergeCell ref="C1514:E1519"/>
    <mergeCell ref="F1514:G1514"/>
    <mergeCell ref="I1514:K1514"/>
    <mergeCell ref="L1514:O1514"/>
    <mergeCell ref="F1515:G1515"/>
    <mergeCell ref="I1515:O1517"/>
    <mergeCell ref="F1516:G1516"/>
    <mergeCell ref="F1517:G1517"/>
    <mergeCell ref="F1518:G1518"/>
    <mergeCell ref="I1518:O1519"/>
    <mergeCell ref="F1519:G1519"/>
    <mergeCell ref="C1510:E1510"/>
    <mergeCell ref="F1510:G1510"/>
    <mergeCell ref="I1510:O1511"/>
    <mergeCell ref="C1511:E1511"/>
    <mergeCell ref="F1511:G1511"/>
    <mergeCell ref="C1512:E1512"/>
    <mergeCell ref="F1512:G1512"/>
    <mergeCell ref="I1512:K1512"/>
    <mergeCell ref="L1512:O1512"/>
    <mergeCell ref="C1493:D1494"/>
    <mergeCell ref="E1493:E1494"/>
    <mergeCell ref="F1493:F1494"/>
    <mergeCell ref="G1493:G1494"/>
    <mergeCell ref="H1493:J1493"/>
    <mergeCell ref="K1493:M1493"/>
    <mergeCell ref="N1493:N1494"/>
    <mergeCell ref="O1493:O1495"/>
    <mergeCell ref="C1495:D1495"/>
    <mergeCell ref="C1507:E1508"/>
    <mergeCell ref="F1507:G1508"/>
    <mergeCell ref="I1507:K1507"/>
    <mergeCell ref="M1507:O1507"/>
    <mergeCell ref="I1508:K1508"/>
    <mergeCell ref="L1508:O1508"/>
    <mergeCell ref="B1481:O1481"/>
    <mergeCell ref="C1509:E1509"/>
    <mergeCell ref="F1509:G1509"/>
    <mergeCell ref="I1509:K1509"/>
    <mergeCell ref="L1509:O1509"/>
    <mergeCell ref="F1504:G1504"/>
    <mergeCell ref="H1504:I1504"/>
    <mergeCell ref="J1504:K1504"/>
    <mergeCell ref="M1504:N1504"/>
    <mergeCell ref="F1505:G1505"/>
    <mergeCell ref="H1505:I1505"/>
    <mergeCell ref="J1505:K1505"/>
    <mergeCell ref="M1505:N1505"/>
    <mergeCell ref="C1506:H1506"/>
    <mergeCell ref="I1506:K1506"/>
    <mergeCell ref="M1506:O1506"/>
    <mergeCell ref="A1482:A1519"/>
    <mergeCell ref="B1482:C1483"/>
    <mergeCell ref="D1482:O1482"/>
    <mergeCell ref="D1483:O1483"/>
    <mergeCell ref="C1484:G1486"/>
    <mergeCell ref="H1484:I1486"/>
    <mergeCell ref="J1484:K1486"/>
    <mergeCell ref="L1484:M1484"/>
    <mergeCell ref="N1484:O1484"/>
    <mergeCell ref="L1485:O1485"/>
    <mergeCell ref="L1486:M1486"/>
    <mergeCell ref="N1486:O1486"/>
    <mergeCell ref="C1487:F1487"/>
    <mergeCell ref="H1487:O1487"/>
    <mergeCell ref="C1488:F1488"/>
    <mergeCell ref="H1488:O1488"/>
    <mergeCell ref="C1489:F1489"/>
    <mergeCell ref="H1489:O1489"/>
    <mergeCell ref="C1490:F1490"/>
    <mergeCell ref="H1490:O1490"/>
    <mergeCell ref="C1491:F1491"/>
    <mergeCell ref="H1491:O1491"/>
    <mergeCell ref="C1492:F1492"/>
    <mergeCell ref="C1496:D1496"/>
    <mergeCell ref="C1497:D1497"/>
    <mergeCell ref="C1498:D1498"/>
    <mergeCell ref="C1499:D1499"/>
    <mergeCell ref="C1500:D1500"/>
    <mergeCell ref="C1501:D1501"/>
    <mergeCell ref="C1502:D1502"/>
    <mergeCell ref="C1503:D1503"/>
    <mergeCell ref="H1492:O1492"/>
    <mergeCell ref="C1473:E1473"/>
    <mergeCell ref="F1473:G1473"/>
    <mergeCell ref="I1473:K1473"/>
    <mergeCell ref="L1473:O1473"/>
    <mergeCell ref="C1464:E1465"/>
    <mergeCell ref="C1474:E1479"/>
    <mergeCell ref="F1474:G1474"/>
    <mergeCell ref="I1474:K1474"/>
    <mergeCell ref="L1474:O1474"/>
    <mergeCell ref="F1475:G1475"/>
    <mergeCell ref="I1475:O1477"/>
    <mergeCell ref="F1476:G1476"/>
    <mergeCell ref="F1477:G1477"/>
    <mergeCell ref="F1478:G1478"/>
    <mergeCell ref="I1478:O1479"/>
    <mergeCell ref="F1479:G1479"/>
    <mergeCell ref="C1470:E1470"/>
    <mergeCell ref="F1470:G1470"/>
    <mergeCell ref="I1470:O1471"/>
    <mergeCell ref="C1471:E1471"/>
    <mergeCell ref="F1471:G1471"/>
    <mergeCell ref="C1472:E1472"/>
    <mergeCell ref="F1472:G1472"/>
    <mergeCell ref="I1472:K1472"/>
    <mergeCell ref="L1472:O1472"/>
    <mergeCell ref="C1453:D1454"/>
    <mergeCell ref="E1453:E1454"/>
    <mergeCell ref="F1453:F1454"/>
    <mergeCell ref="G1453:G1454"/>
    <mergeCell ref="H1453:J1453"/>
    <mergeCell ref="K1453:M1453"/>
    <mergeCell ref="N1453:N1454"/>
    <mergeCell ref="O1453:O1455"/>
    <mergeCell ref="C1455:D1455"/>
    <mergeCell ref="C1467:E1468"/>
    <mergeCell ref="F1467:G1468"/>
    <mergeCell ref="I1467:K1467"/>
    <mergeCell ref="M1467:O1467"/>
    <mergeCell ref="I1468:K1468"/>
    <mergeCell ref="L1468:O1468"/>
    <mergeCell ref="B1441:O1441"/>
    <mergeCell ref="C1469:E1469"/>
    <mergeCell ref="F1469:G1469"/>
    <mergeCell ref="I1469:K1469"/>
    <mergeCell ref="L1469:O1469"/>
    <mergeCell ref="F1464:G1464"/>
    <mergeCell ref="H1464:I1464"/>
    <mergeCell ref="J1464:K1464"/>
    <mergeCell ref="M1464:N1464"/>
    <mergeCell ref="F1465:G1465"/>
    <mergeCell ref="H1465:I1465"/>
    <mergeCell ref="J1465:K1465"/>
    <mergeCell ref="M1465:N1465"/>
    <mergeCell ref="C1466:H1466"/>
    <mergeCell ref="I1466:K1466"/>
    <mergeCell ref="M1466:O1466"/>
    <mergeCell ref="A1442:A1479"/>
    <mergeCell ref="B1442:C1443"/>
    <mergeCell ref="D1442:O1442"/>
    <mergeCell ref="D1443:O1443"/>
    <mergeCell ref="C1444:G1446"/>
    <mergeCell ref="H1444:I1446"/>
    <mergeCell ref="J1444:K1446"/>
    <mergeCell ref="L1444:M1444"/>
    <mergeCell ref="N1444:O1444"/>
    <mergeCell ref="L1445:O1445"/>
    <mergeCell ref="L1446:M1446"/>
    <mergeCell ref="N1446:O1446"/>
    <mergeCell ref="C1447:F1447"/>
    <mergeCell ref="H1447:O1447"/>
    <mergeCell ref="C1448:F1448"/>
    <mergeCell ref="H1448:O1448"/>
    <mergeCell ref="C1449:F1449"/>
    <mergeCell ref="H1449:O1449"/>
    <mergeCell ref="C1450:F1450"/>
    <mergeCell ref="H1450:O1450"/>
    <mergeCell ref="C1451:F1451"/>
    <mergeCell ref="H1451:O1451"/>
    <mergeCell ref="C1452:F1452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H1452:O1452"/>
    <mergeCell ref="C1433:E1433"/>
    <mergeCell ref="F1433:G1433"/>
    <mergeCell ref="I1433:K1433"/>
    <mergeCell ref="L1433:O1433"/>
    <mergeCell ref="C1424:E1425"/>
    <mergeCell ref="C1434:E1439"/>
    <mergeCell ref="F1434:G1434"/>
    <mergeCell ref="I1434:K1434"/>
    <mergeCell ref="L1434:O1434"/>
    <mergeCell ref="F1435:G1435"/>
    <mergeCell ref="I1435:O1437"/>
    <mergeCell ref="F1436:G1436"/>
    <mergeCell ref="F1437:G1437"/>
    <mergeCell ref="F1438:G1438"/>
    <mergeCell ref="I1438:O1439"/>
    <mergeCell ref="F1439:G1439"/>
    <mergeCell ref="C1430:E1430"/>
    <mergeCell ref="F1430:G1430"/>
    <mergeCell ref="I1430:O1431"/>
    <mergeCell ref="C1431:E1431"/>
    <mergeCell ref="F1431:G1431"/>
    <mergeCell ref="C1432:E1432"/>
    <mergeCell ref="F1432:G1432"/>
    <mergeCell ref="I1432:K1432"/>
    <mergeCell ref="L1432:O1432"/>
    <mergeCell ref="C1413:D1414"/>
    <mergeCell ref="E1413:E1414"/>
    <mergeCell ref="F1413:F1414"/>
    <mergeCell ref="G1413:G1414"/>
    <mergeCell ref="H1413:J1413"/>
    <mergeCell ref="K1413:M1413"/>
    <mergeCell ref="N1413:N1414"/>
    <mergeCell ref="O1413:O1415"/>
    <mergeCell ref="C1415:D1415"/>
    <mergeCell ref="C1427:E1428"/>
    <mergeCell ref="F1427:G1428"/>
    <mergeCell ref="I1427:K1427"/>
    <mergeCell ref="M1427:O1427"/>
    <mergeCell ref="I1428:K1428"/>
    <mergeCell ref="L1428:O1428"/>
    <mergeCell ref="B1401:O1401"/>
    <mergeCell ref="C1429:E1429"/>
    <mergeCell ref="F1429:G1429"/>
    <mergeCell ref="I1429:K1429"/>
    <mergeCell ref="L1429:O1429"/>
    <mergeCell ref="F1424:G1424"/>
    <mergeCell ref="H1424:I1424"/>
    <mergeCell ref="J1424:K1424"/>
    <mergeCell ref="M1424:N1424"/>
    <mergeCell ref="F1425:G1425"/>
    <mergeCell ref="H1425:I1425"/>
    <mergeCell ref="J1425:K1425"/>
    <mergeCell ref="M1425:N1425"/>
    <mergeCell ref="C1426:H1426"/>
    <mergeCell ref="I1426:K1426"/>
    <mergeCell ref="M1426:O1426"/>
    <mergeCell ref="A1402:A1439"/>
    <mergeCell ref="B1402:C1403"/>
    <mergeCell ref="D1402:O1402"/>
    <mergeCell ref="D1403:O1403"/>
    <mergeCell ref="C1404:G1406"/>
    <mergeCell ref="H1404:I1406"/>
    <mergeCell ref="J1404:K1406"/>
    <mergeCell ref="L1404:M1404"/>
    <mergeCell ref="N1404:O1404"/>
    <mergeCell ref="L1405:O1405"/>
    <mergeCell ref="L1406:M1406"/>
    <mergeCell ref="N1406:O1406"/>
    <mergeCell ref="C1407:F1407"/>
    <mergeCell ref="H1407:O1407"/>
    <mergeCell ref="C1408:F1408"/>
    <mergeCell ref="H1408:O1408"/>
    <mergeCell ref="C1409:F1409"/>
    <mergeCell ref="H1409:O1409"/>
    <mergeCell ref="C1410:F1410"/>
    <mergeCell ref="H1410:O1410"/>
    <mergeCell ref="C1411:F1411"/>
    <mergeCell ref="H1411:O1411"/>
    <mergeCell ref="C1412:F1412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H1412:O1412"/>
    <mergeCell ref="C1393:E1393"/>
    <mergeCell ref="F1393:G1393"/>
    <mergeCell ref="I1393:K1393"/>
    <mergeCell ref="L1393:O1393"/>
    <mergeCell ref="C1384:E1385"/>
    <mergeCell ref="C1394:E1399"/>
    <mergeCell ref="F1394:G1394"/>
    <mergeCell ref="I1394:K1394"/>
    <mergeCell ref="L1394:O1394"/>
    <mergeCell ref="F1395:G1395"/>
    <mergeCell ref="I1395:O1397"/>
    <mergeCell ref="F1396:G1396"/>
    <mergeCell ref="F1397:G1397"/>
    <mergeCell ref="F1398:G1398"/>
    <mergeCell ref="I1398:O1399"/>
    <mergeCell ref="F1399:G1399"/>
    <mergeCell ref="C1390:E1390"/>
    <mergeCell ref="F1390:G1390"/>
    <mergeCell ref="I1390:O1391"/>
    <mergeCell ref="C1391:E1391"/>
    <mergeCell ref="F1391:G1391"/>
    <mergeCell ref="C1392:E1392"/>
    <mergeCell ref="F1392:G1392"/>
    <mergeCell ref="I1392:K1392"/>
    <mergeCell ref="L1392:O1392"/>
    <mergeCell ref="C1373:D1374"/>
    <mergeCell ref="E1373:E1374"/>
    <mergeCell ref="F1373:F1374"/>
    <mergeCell ref="G1373:G1374"/>
    <mergeCell ref="H1373:J1373"/>
    <mergeCell ref="K1373:M1373"/>
    <mergeCell ref="N1373:N1374"/>
    <mergeCell ref="O1373:O1375"/>
    <mergeCell ref="C1375:D1375"/>
    <mergeCell ref="C1387:E1388"/>
    <mergeCell ref="F1387:G1388"/>
    <mergeCell ref="I1387:K1387"/>
    <mergeCell ref="M1387:O1387"/>
    <mergeCell ref="I1388:K1388"/>
    <mergeCell ref="L1388:O1388"/>
    <mergeCell ref="B1361:O1361"/>
    <mergeCell ref="C1389:E1389"/>
    <mergeCell ref="F1389:G1389"/>
    <mergeCell ref="I1389:K1389"/>
    <mergeCell ref="L1389:O1389"/>
    <mergeCell ref="F1384:G1384"/>
    <mergeCell ref="H1384:I1384"/>
    <mergeCell ref="J1384:K1384"/>
    <mergeCell ref="M1384:N1384"/>
    <mergeCell ref="F1385:G1385"/>
    <mergeCell ref="H1385:I1385"/>
    <mergeCell ref="J1385:K1385"/>
    <mergeCell ref="M1385:N1385"/>
    <mergeCell ref="C1386:H1386"/>
    <mergeCell ref="I1386:K1386"/>
    <mergeCell ref="M1386:O1386"/>
    <mergeCell ref="A1362:A1399"/>
    <mergeCell ref="B1362:C1363"/>
    <mergeCell ref="D1362:O1362"/>
    <mergeCell ref="D1363:O1363"/>
    <mergeCell ref="C1364:G1366"/>
    <mergeCell ref="H1364:I1366"/>
    <mergeCell ref="J1364:K1366"/>
    <mergeCell ref="L1364:M1364"/>
    <mergeCell ref="N1364:O1364"/>
    <mergeCell ref="L1365:O1365"/>
    <mergeCell ref="L1366:M1366"/>
    <mergeCell ref="N1366:O1366"/>
    <mergeCell ref="C1367:F1367"/>
    <mergeCell ref="H1367:O1367"/>
    <mergeCell ref="C1368:F1368"/>
    <mergeCell ref="H1368:O1368"/>
    <mergeCell ref="C1369:F1369"/>
    <mergeCell ref="H1369:O1369"/>
    <mergeCell ref="C1370:F1370"/>
    <mergeCell ref="H1370:O1370"/>
    <mergeCell ref="C1371:F1371"/>
    <mergeCell ref="H1371:O1371"/>
    <mergeCell ref="C1372:F1372"/>
    <mergeCell ref="C1376:D1376"/>
    <mergeCell ref="C1377:D1377"/>
    <mergeCell ref="C1378:D1378"/>
    <mergeCell ref="C1379:D1379"/>
    <mergeCell ref="C1380:D1380"/>
    <mergeCell ref="C1381:D1381"/>
    <mergeCell ref="C1382:D1382"/>
    <mergeCell ref="C1383:D1383"/>
    <mergeCell ref="H1372:O1372"/>
    <mergeCell ref="C1353:E1353"/>
    <mergeCell ref="F1353:G1353"/>
    <mergeCell ref="I1353:K1353"/>
    <mergeCell ref="L1353:O1353"/>
    <mergeCell ref="C1344:E1345"/>
    <mergeCell ref="C1354:E1359"/>
    <mergeCell ref="F1354:G1354"/>
    <mergeCell ref="I1354:K1354"/>
    <mergeCell ref="L1354:O1354"/>
    <mergeCell ref="F1355:G1355"/>
    <mergeCell ref="I1355:O1357"/>
    <mergeCell ref="F1356:G1356"/>
    <mergeCell ref="F1357:G1357"/>
    <mergeCell ref="F1358:G1358"/>
    <mergeCell ref="I1358:O1359"/>
    <mergeCell ref="F1359:G1359"/>
    <mergeCell ref="C1350:E1350"/>
    <mergeCell ref="F1350:G1350"/>
    <mergeCell ref="I1350:O1351"/>
    <mergeCell ref="C1351:E1351"/>
    <mergeCell ref="F1351:G1351"/>
    <mergeCell ref="C1352:E1352"/>
    <mergeCell ref="F1352:G1352"/>
    <mergeCell ref="I1352:K1352"/>
    <mergeCell ref="L1352:O1352"/>
    <mergeCell ref="C1333:D1334"/>
    <mergeCell ref="E1333:E1334"/>
    <mergeCell ref="F1333:F1334"/>
    <mergeCell ref="G1333:G1334"/>
    <mergeCell ref="H1333:J1333"/>
    <mergeCell ref="K1333:M1333"/>
    <mergeCell ref="N1333:N1334"/>
    <mergeCell ref="O1333:O1335"/>
    <mergeCell ref="C1335:D1335"/>
    <mergeCell ref="C1347:E1348"/>
    <mergeCell ref="F1347:G1348"/>
    <mergeCell ref="I1347:K1347"/>
    <mergeCell ref="M1347:O1347"/>
    <mergeCell ref="I1348:K1348"/>
    <mergeCell ref="L1348:O1348"/>
    <mergeCell ref="B1321:O1321"/>
    <mergeCell ref="C1349:E1349"/>
    <mergeCell ref="F1349:G1349"/>
    <mergeCell ref="I1349:K1349"/>
    <mergeCell ref="L1349:O1349"/>
    <mergeCell ref="F1344:G1344"/>
    <mergeCell ref="H1344:I1344"/>
    <mergeCell ref="J1344:K1344"/>
    <mergeCell ref="M1344:N1344"/>
    <mergeCell ref="F1345:G1345"/>
    <mergeCell ref="H1345:I1345"/>
    <mergeCell ref="J1345:K1345"/>
    <mergeCell ref="M1345:N1345"/>
    <mergeCell ref="C1346:H1346"/>
    <mergeCell ref="I1346:K1346"/>
    <mergeCell ref="M1346:O1346"/>
    <mergeCell ref="A1322:A1359"/>
    <mergeCell ref="B1322:C1323"/>
    <mergeCell ref="D1322:O1322"/>
    <mergeCell ref="D1323:O1323"/>
    <mergeCell ref="C1324:G1326"/>
    <mergeCell ref="H1324:I1326"/>
    <mergeCell ref="J1324:K1326"/>
    <mergeCell ref="L1324:M1324"/>
    <mergeCell ref="N1324:O1324"/>
    <mergeCell ref="L1325:O1325"/>
    <mergeCell ref="L1326:M1326"/>
    <mergeCell ref="N1326:O1326"/>
    <mergeCell ref="C1327:F1327"/>
    <mergeCell ref="H1327:O1327"/>
    <mergeCell ref="C1328:F1328"/>
    <mergeCell ref="H1328:O1328"/>
    <mergeCell ref="C1329:F1329"/>
    <mergeCell ref="H1329:O1329"/>
    <mergeCell ref="C1330:F1330"/>
    <mergeCell ref="H1330:O1330"/>
    <mergeCell ref="C1331:F1331"/>
    <mergeCell ref="H1331:O1331"/>
    <mergeCell ref="C1332:F1332"/>
    <mergeCell ref="C1336:D1336"/>
    <mergeCell ref="C1337:D1337"/>
    <mergeCell ref="C1338:D1338"/>
    <mergeCell ref="C1339:D1339"/>
    <mergeCell ref="C1340:D1340"/>
    <mergeCell ref="C1341:D1341"/>
    <mergeCell ref="C1342:D1342"/>
    <mergeCell ref="C1343:D1343"/>
    <mergeCell ref="H1332:O1332"/>
    <mergeCell ref="C1313:E1313"/>
    <mergeCell ref="F1313:G1313"/>
    <mergeCell ref="I1313:K1313"/>
    <mergeCell ref="L1313:O1313"/>
    <mergeCell ref="C1304:E1305"/>
    <mergeCell ref="C1314:E1319"/>
    <mergeCell ref="F1314:G1314"/>
    <mergeCell ref="I1314:K1314"/>
    <mergeCell ref="L1314:O1314"/>
    <mergeCell ref="F1315:G1315"/>
    <mergeCell ref="I1315:O1317"/>
    <mergeCell ref="F1316:G1316"/>
    <mergeCell ref="F1317:G1317"/>
    <mergeCell ref="F1318:G1318"/>
    <mergeCell ref="I1318:O1319"/>
    <mergeCell ref="F1319:G1319"/>
    <mergeCell ref="C1310:E1310"/>
    <mergeCell ref="F1310:G1310"/>
    <mergeCell ref="I1310:O1311"/>
    <mergeCell ref="C1311:E1311"/>
    <mergeCell ref="F1311:G1311"/>
    <mergeCell ref="C1312:E1312"/>
    <mergeCell ref="F1312:G1312"/>
    <mergeCell ref="I1312:K1312"/>
    <mergeCell ref="L1312:O1312"/>
    <mergeCell ref="C1293:D1294"/>
    <mergeCell ref="E1293:E1294"/>
    <mergeCell ref="F1293:F1294"/>
    <mergeCell ref="G1293:G1294"/>
    <mergeCell ref="H1293:J1293"/>
    <mergeCell ref="K1293:M1293"/>
    <mergeCell ref="N1293:N1294"/>
    <mergeCell ref="O1293:O1295"/>
    <mergeCell ref="C1295:D1295"/>
    <mergeCell ref="C1307:E1308"/>
    <mergeCell ref="F1307:G1308"/>
    <mergeCell ref="I1307:K1307"/>
    <mergeCell ref="M1307:O1307"/>
    <mergeCell ref="I1308:K1308"/>
    <mergeCell ref="L1308:O1308"/>
    <mergeCell ref="B1281:O1281"/>
    <mergeCell ref="C1309:E1309"/>
    <mergeCell ref="F1309:G1309"/>
    <mergeCell ref="I1309:K1309"/>
    <mergeCell ref="L1309:O1309"/>
    <mergeCell ref="F1304:G1304"/>
    <mergeCell ref="H1304:I1304"/>
    <mergeCell ref="J1304:K1304"/>
    <mergeCell ref="M1304:N1304"/>
    <mergeCell ref="F1305:G1305"/>
    <mergeCell ref="H1305:I1305"/>
    <mergeCell ref="J1305:K1305"/>
    <mergeCell ref="M1305:N1305"/>
    <mergeCell ref="C1306:H1306"/>
    <mergeCell ref="I1306:K1306"/>
    <mergeCell ref="M1306:O1306"/>
    <mergeCell ref="A1282:A1319"/>
    <mergeCell ref="B1282:C1283"/>
    <mergeCell ref="D1282:O1282"/>
    <mergeCell ref="D1283:O1283"/>
    <mergeCell ref="C1284:G1286"/>
    <mergeCell ref="H1284:I1286"/>
    <mergeCell ref="J1284:K1286"/>
    <mergeCell ref="L1284:M1284"/>
    <mergeCell ref="N1284:O1284"/>
    <mergeCell ref="L1285:O1285"/>
    <mergeCell ref="L1286:M1286"/>
    <mergeCell ref="N1286:O1286"/>
    <mergeCell ref="C1287:F1287"/>
    <mergeCell ref="H1287:O1287"/>
    <mergeCell ref="C1288:F1288"/>
    <mergeCell ref="H1288:O1288"/>
    <mergeCell ref="C1289:F1289"/>
    <mergeCell ref="H1289:O1289"/>
    <mergeCell ref="C1290:F1290"/>
    <mergeCell ref="H1290:O1290"/>
    <mergeCell ref="C1291:F1291"/>
    <mergeCell ref="H1291:O1291"/>
    <mergeCell ref="C1292:F1292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H1292:O1292"/>
    <mergeCell ref="C1273:E1273"/>
    <mergeCell ref="F1273:G1273"/>
    <mergeCell ref="I1273:K1273"/>
    <mergeCell ref="L1273:O1273"/>
    <mergeCell ref="C1264:E1265"/>
    <mergeCell ref="C1274:E1279"/>
    <mergeCell ref="F1274:G1274"/>
    <mergeCell ref="I1274:K1274"/>
    <mergeCell ref="L1274:O1274"/>
    <mergeCell ref="F1275:G1275"/>
    <mergeCell ref="I1275:O1277"/>
    <mergeCell ref="F1276:G1276"/>
    <mergeCell ref="F1277:G1277"/>
    <mergeCell ref="F1278:G1278"/>
    <mergeCell ref="I1278:O1279"/>
    <mergeCell ref="F1279:G1279"/>
    <mergeCell ref="C1270:E1270"/>
    <mergeCell ref="F1270:G1270"/>
    <mergeCell ref="I1270:O1271"/>
    <mergeCell ref="C1271:E1271"/>
    <mergeCell ref="F1271:G1271"/>
    <mergeCell ref="C1272:E1272"/>
    <mergeCell ref="F1272:G1272"/>
    <mergeCell ref="I1272:K1272"/>
    <mergeCell ref="L1272:O1272"/>
    <mergeCell ref="C1253:D1254"/>
    <mergeCell ref="E1253:E1254"/>
    <mergeCell ref="F1253:F1254"/>
    <mergeCell ref="G1253:G1254"/>
    <mergeCell ref="H1253:J1253"/>
    <mergeCell ref="K1253:M1253"/>
    <mergeCell ref="N1253:N1254"/>
    <mergeCell ref="O1253:O1255"/>
    <mergeCell ref="C1255:D1255"/>
    <mergeCell ref="C1267:E1268"/>
    <mergeCell ref="F1267:G1268"/>
    <mergeCell ref="I1267:K1267"/>
    <mergeCell ref="M1267:O1267"/>
    <mergeCell ref="I1268:K1268"/>
    <mergeCell ref="L1268:O1268"/>
    <mergeCell ref="B1241:O1241"/>
    <mergeCell ref="C1269:E1269"/>
    <mergeCell ref="F1269:G1269"/>
    <mergeCell ref="I1269:K1269"/>
    <mergeCell ref="L1269:O1269"/>
    <mergeCell ref="F1264:G1264"/>
    <mergeCell ref="H1264:I1264"/>
    <mergeCell ref="J1264:K1264"/>
    <mergeCell ref="M1264:N1264"/>
    <mergeCell ref="F1265:G1265"/>
    <mergeCell ref="H1265:I1265"/>
    <mergeCell ref="J1265:K1265"/>
    <mergeCell ref="M1265:N1265"/>
    <mergeCell ref="C1266:H1266"/>
    <mergeCell ref="I1266:K1266"/>
    <mergeCell ref="M1266:O1266"/>
    <mergeCell ref="A1242:A1279"/>
    <mergeCell ref="B1242:C1243"/>
    <mergeCell ref="D1242:O1242"/>
    <mergeCell ref="D1243:O1243"/>
    <mergeCell ref="C1244:G1246"/>
    <mergeCell ref="H1244:I1246"/>
    <mergeCell ref="J1244:K1246"/>
    <mergeCell ref="L1244:M1244"/>
    <mergeCell ref="N1244:O1244"/>
    <mergeCell ref="L1245:O1245"/>
    <mergeCell ref="L1246:M1246"/>
    <mergeCell ref="N1246:O1246"/>
    <mergeCell ref="C1247:F1247"/>
    <mergeCell ref="H1247:O1247"/>
    <mergeCell ref="C1248:F1248"/>
    <mergeCell ref="H1248:O1248"/>
    <mergeCell ref="C1249:F1249"/>
    <mergeCell ref="H1249:O1249"/>
    <mergeCell ref="C1250:F1250"/>
    <mergeCell ref="H1250:O1250"/>
    <mergeCell ref="C1251:F1251"/>
    <mergeCell ref="H1251:O1251"/>
    <mergeCell ref="C1252:F1252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H1252:O1252"/>
    <mergeCell ref="C1233:E1233"/>
    <mergeCell ref="F1233:G1233"/>
    <mergeCell ref="I1233:K1233"/>
    <mergeCell ref="L1233:O1233"/>
    <mergeCell ref="C1224:E1225"/>
    <mergeCell ref="C1234:E1239"/>
    <mergeCell ref="F1234:G1234"/>
    <mergeCell ref="I1234:K1234"/>
    <mergeCell ref="L1234:O1234"/>
    <mergeCell ref="F1235:G1235"/>
    <mergeCell ref="I1235:O1237"/>
    <mergeCell ref="F1236:G1236"/>
    <mergeCell ref="F1237:G1237"/>
    <mergeCell ref="F1238:G1238"/>
    <mergeCell ref="I1238:O1239"/>
    <mergeCell ref="F1239:G1239"/>
    <mergeCell ref="C1230:E1230"/>
    <mergeCell ref="F1230:G1230"/>
    <mergeCell ref="I1230:O1231"/>
    <mergeCell ref="C1231:E1231"/>
    <mergeCell ref="F1231:G1231"/>
    <mergeCell ref="C1232:E1232"/>
    <mergeCell ref="F1232:G1232"/>
    <mergeCell ref="I1232:K1232"/>
    <mergeCell ref="L1232:O1232"/>
    <mergeCell ref="C1213:D1214"/>
    <mergeCell ref="E1213:E1214"/>
    <mergeCell ref="F1213:F1214"/>
    <mergeCell ref="G1213:G1214"/>
    <mergeCell ref="H1213:J1213"/>
    <mergeCell ref="K1213:M1213"/>
    <mergeCell ref="N1213:N1214"/>
    <mergeCell ref="O1213:O1215"/>
    <mergeCell ref="C1215:D1215"/>
    <mergeCell ref="C1227:E1228"/>
    <mergeCell ref="F1227:G1228"/>
    <mergeCell ref="I1227:K1227"/>
    <mergeCell ref="M1227:O1227"/>
    <mergeCell ref="I1228:K1228"/>
    <mergeCell ref="L1228:O1228"/>
    <mergeCell ref="B1201:O1201"/>
    <mergeCell ref="C1229:E1229"/>
    <mergeCell ref="F1229:G1229"/>
    <mergeCell ref="I1229:K1229"/>
    <mergeCell ref="L1229:O1229"/>
    <mergeCell ref="F1224:G1224"/>
    <mergeCell ref="H1224:I1224"/>
    <mergeCell ref="J1224:K1224"/>
    <mergeCell ref="M1224:N1224"/>
    <mergeCell ref="F1225:G1225"/>
    <mergeCell ref="H1225:I1225"/>
    <mergeCell ref="J1225:K1225"/>
    <mergeCell ref="M1225:N1225"/>
    <mergeCell ref="C1226:H1226"/>
    <mergeCell ref="I1226:K1226"/>
    <mergeCell ref="M1226:O1226"/>
    <mergeCell ref="A1202:A1239"/>
    <mergeCell ref="B1202:C1203"/>
    <mergeCell ref="D1202:O1202"/>
    <mergeCell ref="D1203:O1203"/>
    <mergeCell ref="C1204:G1206"/>
    <mergeCell ref="H1204:I1206"/>
    <mergeCell ref="J1204:K1206"/>
    <mergeCell ref="L1204:M1204"/>
    <mergeCell ref="N1204:O1204"/>
    <mergeCell ref="L1205:O1205"/>
    <mergeCell ref="L1206:M1206"/>
    <mergeCell ref="N1206:O1206"/>
    <mergeCell ref="C1207:F1207"/>
    <mergeCell ref="H1207:O1207"/>
    <mergeCell ref="C1208:F1208"/>
    <mergeCell ref="H1208:O1208"/>
    <mergeCell ref="C1209:F1209"/>
    <mergeCell ref="H1209:O1209"/>
    <mergeCell ref="C1210:F1210"/>
    <mergeCell ref="H1210:O1210"/>
    <mergeCell ref="C1211:F1211"/>
    <mergeCell ref="H1211:O1211"/>
    <mergeCell ref="C1212:F1212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H1212:O1212"/>
    <mergeCell ref="C1193:E1193"/>
    <mergeCell ref="F1193:G1193"/>
    <mergeCell ref="I1193:K1193"/>
    <mergeCell ref="L1193:O1193"/>
    <mergeCell ref="C1184:E1185"/>
    <mergeCell ref="C1194:E1199"/>
    <mergeCell ref="F1194:G1194"/>
    <mergeCell ref="I1194:K1194"/>
    <mergeCell ref="L1194:O1194"/>
    <mergeCell ref="F1195:G1195"/>
    <mergeCell ref="I1195:O1197"/>
    <mergeCell ref="F1196:G1196"/>
    <mergeCell ref="F1197:G1197"/>
    <mergeCell ref="F1198:G1198"/>
    <mergeCell ref="I1198:O1199"/>
    <mergeCell ref="F1199:G1199"/>
    <mergeCell ref="C1190:E1190"/>
    <mergeCell ref="F1190:G1190"/>
    <mergeCell ref="I1190:O1191"/>
    <mergeCell ref="C1191:E1191"/>
    <mergeCell ref="F1191:G1191"/>
    <mergeCell ref="C1192:E1192"/>
    <mergeCell ref="F1192:G1192"/>
    <mergeCell ref="I1192:K1192"/>
    <mergeCell ref="L1192:O1192"/>
    <mergeCell ref="C1173:D1174"/>
    <mergeCell ref="E1173:E1174"/>
    <mergeCell ref="F1173:F1174"/>
    <mergeCell ref="G1173:G1174"/>
    <mergeCell ref="H1173:J1173"/>
    <mergeCell ref="K1173:M1173"/>
    <mergeCell ref="N1173:N1174"/>
    <mergeCell ref="O1173:O1175"/>
    <mergeCell ref="C1175:D1175"/>
    <mergeCell ref="C1187:E1188"/>
    <mergeCell ref="F1187:G1188"/>
    <mergeCell ref="I1187:K1187"/>
    <mergeCell ref="M1187:O1187"/>
    <mergeCell ref="I1188:K1188"/>
    <mergeCell ref="L1188:O1188"/>
    <mergeCell ref="B1161:O1161"/>
    <mergeCell ref="C1189:E1189"/>
    <mergeCell ref="F1189:G1189"/>
    <mergeCell ref="I1189:K1189"/>
    <mergeCell ref="L1189:O1189"/>
    <mergeCell ref="F1184:G1184"/>
    <mergeCell ref="H1184:I1184"/>
    <mergeCell ref="J1184:K1184"/>
    <mergeCell ref="M1184:N1184"/>
    <mergeCell ref="F1185:G1185"/>
    <mergeCell ref="H1185:I1185"/>
    <mergeCell ref="J1185:K1185"/>
    <mergeCell ref="M1185:N1185"/>
    <mergeCell ref="C1186:H1186"/>
    <mergeCell ref="I1186:K1186"/>
    <mergeCell ref="M1186:O1186"/>
    <mergeCell ref="A1162:A1199"/>
    <mergeCell ref="B1162:C1163"/>
    <mergeCell ref="D1162:O1162"/>
    <mergeCell ref="D1163:O1163"/>
    <mergeCell ref="C1164:G1166"/>
    <mergeCell ref="H1164:I1166"/>
    <mergeCell ref="J1164:K1166"/>
    <mergeCell ref="L1164:M1164"/>
    <mergeCell ref="N1164:O1164"/>
    <mergeCell ref="L1165:O1165"/>
    <mergeCell ref="L1166:M1166"/>
    <mergeCell ref="N1166:O1166"/>
    <mergeCell ref="C1167:F1167"/>
    <mergeCell ref="H1167:O1167"/>
    <mergeCell ref="C1168:F1168"/>
    <mergeCell ref="H1168:O1168"/>
    <mergeCell ref="C1169:F1169"/>
    <mergeCell ref="H1169:O1169"/>
    <mergeCell ref="C1170:F1170"/>
    <mergeCell ref="H1170:O1170"/>
    <mergeCell ref="C1171:F1171"/>
    <mergeCell ref="H1171:O1171"/>
    <mergeCell ref="C1172:F1172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H1172:O1172"/>
    <mergeCell ref="C1153:E1153"/>
    <mergeCell ref="F1153:G1153"/>
    <mergeCell ref="I1153:K1153"/>
    <mergeCell ref="L1153:O1153"/>
    <mergeCell ref="C1144:E1145"/>
    <mergeCell ref="C1154:E1159"/>
    <mergeCell ref="F1154:G1154"/>
    <mergeCell ref="I1154:K1154"/>
    <mergeCell ref="L1154:O1154"/>
    <mergeCell ref="F1155:G1155"/>
    <mergeCell ref="I1155:O1157"/>
    <mergeCell ref="F1156:G1156"/>
    <mergeCell ref="F1157:G1157"/>
    <mergeCell ref="F1158:G1158"/>
    <mergeCell ref="I1158:O1159"/>
    <mergeCell ref="F1159:G1159"/>
    <mergeCell ref="C1150:E1150"/>
    <mergeCell ref="F1150:G1150"/>
    <mergeCell ref="I1150:O1151"/>
    <mergeCell ref="C1151:E1151"/>
    <mergeCell ref="F1151:G1151"/>
    <mergeCell ref="C1152:E1152"/>
    <mergeCell ref="F1152:G1152"/>
    <mergeCell ref="I1152:K1152"/>
    <mergeCell ref="L1152:O1152"/>
    <mergeCell ref="C1133:D1134"/>
    <mergeCell ref="E1133:E1134"/>
    <mergeCell ref="F1133:F1134"/>
    <mergeCell ref="G1133:G1134"/>
    <mergeCell ref="H1133:J1133"/>
    <mergeCell ref="K1133:M1133"/>
    <mergeCell ref="N1133:N1134"/>
    <mergeCell ref="O1133:O1135"/>
    <mergeCell ref="C1135:D1135"/>
    <mergeCell ref="C1147:E1148"/>
    <mergeCell ref="F1147:G1148"/>
    <mergeCell ref="I1147:K1147"/>
    <mergeCell ref="M1147:O1147"/>
    <mergeCell ref="I1148:K1148"/>
    <mergeCell ref="L1148:O1148"/>
    <mergeCell ref="B1121:O1121"/>
    <mergeCell ref="C1149:E1149"/>
    <mergeCell ref="F1149:G1149"/>
    <mergeCell ref="I1149:K1149"/>
    <mergeCell ref="L1149:O1149"/>
    <mergeCell ref="F1144:G1144"/>
    <mergeCell ref="H1144:I1144"/>
    <mergeCell ref="J1144:K1144"/>
    <mergeCell ref="M1144:N1144"/>
    <mergeCell ref="F1145:G1145"/>
    <mergeCell ref="H1145:I1145"/>
    <mergeCell ref="J1145:K1145"/>
    <mergeCell ref="M1145:N1145"/>
    <mergeCell ref="C1146:H1146"/>
    <mergeCell ref="I1146:K1146"/>
    <mergeCell ref="M1146:O1146"/>
    <mergeCell ref="A1122:A1159"/>
    <mergeCell ref="B1122:C1123"/>
    <mergeCell ref="D1122:O1122"/>
    <mergeCell ref="D1123:O1123"/>
    <mergeCell ref="C1124:G1126"/>
    <mergeCell ref="H1124:I1126"/>
    <mergeCell ref="J1124:K1126"/>
    <mergeCell ref="L1124:M1124"/>
    <mergeCell ref="N1124:O1124"/>
    <mergeCell ref="L1125:O1125"/>
    <mergeCell ref="L1126:M1126"/>
    <mergeCell ref="N1126:O1126"/>
    <mergeCell ref="C1127:F1127"/>
    <mergeCell ref="H1127:O1127"/>
    <mergeCell ref="C1128:F1128"/>
    <mergeCell ref="H1128:O1128"/>
    <mergeCell ref="C1129:F1129"/>
    <mergeCell ref="H1129:O1129"/>
    <mergeCell ref="C1130:F1130"/>
    <mergeCell ref="H1130:O1130"/>
    <mergeCell ref="C1131:F1131"/>
    <mergeCell ref="H1131:O1131"/>
    <mergeCell ref="C1132:F1132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H1132:O1132"/>
    <mergeCell ref="C1113:E1113"/>
    <mergeCell ref="F1113:G1113"/>
    <mergeCell ref="I1113:K1113"/>
    <mergeCell ref="L1113:O1113"/>
    <mergeCell ref="C1104:E1105"/>
    <mergeCell ref="C1114:E1119"/>
    <mergeCell ref="F1114:G1114"/>
    <mergeCell ref="I1114:K1114"/>
    <mergeCell ref="L1114:O1114"/>
    <mergeCell ref="F1115:G1115"/>
    <mergeCell ref="I1115:O1117"/>
    <mergeCell ref="F1116:G1116"/>
    <mergeCell ref="F1117:G1117"/>
    <mergeCell ref="F1118:G1118"/>
    <mergeCell ref="I1118:O1119"/>
    <mergeCell ref="F1119:G1119"/>
    <mergeCell ref="C1110:E1110"/>
    <mergeCell ref="F1110:G1110"/>
    <mergeCell ref="I1110:O1111"/>
    <mergeCell ref="C1111:E1111"/>
    <mergeCell ref="F1111:G1111"/>
    <mergeCell ref="C1112:E1112"/>
    <mergeCell ref="F1112:G1112"/>
    <mergeCell ref="I1112:K1112"/>
    <mergeCell ref="L1112:O1112"/>
    <mergeCell ref="C1093:D1094"/>
    <mergeCell ref="E1093:E1094"/>
    <mergeCell ref="F1093:F1094"/>
    <mergeCell ref="G1093:G1094"/>
    <mergeCell ref="H1093:J1093"/>
    <mergeCell ref="K1093:M1093"/>
    <mergeCell ref="N1093:N1094"/>
    <mergeCell ref="O1093:O1095"/>
    <mergeCell ref="C1095:D1095"/>
    <mergeCell ref="C1107:E1108"/>
    <mergeCell ref="F1107:G1108"/>
    <mergeCell ref="I1107:K1107"/>
    <mergeCell ref="M1107:O1107"/>
    <mergeCell ref="I1108:K1108"/>
    <mergeCell ref="L1108:O1108"/>
    <mergeCell ref="B1081:O1081"/>
    <mergeCell ref="C1109:E1109"/>
    <mergeCell ref="F1109:G1109"/>
    <mergeCell ref="I1109:K1109"/>
    <mergeCell ref="L1109:O1109"/>
    <mergeCell ref="F1104:G1104"/>
    <mergeCell ref="H1104:I1104"/>
    <mergeCell ref="J1104:K1104"/>
    <mergeCell ref="M1104:N1104"/>
    <mergeCell ref="F1105:G1105"/>
    <mergeCell ref="H1105:I1105"/>
    <mergeCell ref="J1105:K1105"/>
    <mergeCell ref="M1105:N1105"/>
    <mergeCell ref="C1106:H1106"/>
    <mergeCell ref="I1106:K1106"/>
    <mergeCell ref="M1106:O1106"/>
    <mergeCell ref="A1082:A1119"/>
    <mergeCell ref="B1082:C1083"/>
    <mergeCell ref="D1082:O1082"/>
    <mergeCell ref="D1083:O1083"/>
    <mergeCell ref="C1084:G1086"/>
    <mergeCell ref="H1084:I1086"/>
    <mergeCell ref="J1084:K1086"/>
    <mergeCell ref="L1084:M1084"/>
    <mergeCell ref="N1084:O1084"/>
    <mergeCell ref="L1085:O1085"/>
    <mergeCell ref="L1086:M1086"/>
    <mergeCell ref="N1086:O1086"/>
    <mergeCell ref="C1087:F1087"/>
    <mergeCell ref="H1087:O1087"/>
    <mergeCell ref="C1088:F1088"/>
    <mergeCell ref="H1088:O1088"/>
    <mergeCell ref="C1089:F1089"/>
    <mergeCell ref="H1089:O1089"/>
    <mergeCell ref="C1090:F1090"/>
    <mergeCell ref="H1090:O1090"/>
    <mergeCell ref="C1091:F1091"/>
    <mergeCell ref="H1091:O1091"/>
    <mergeCell ref="C1092:F1092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H1092:O1092"/>
    <mergeCell ref="C1073:E1073"/>
    <mergeCell ref="F1073:G1073"/>
    <mergeCell ref="I1073:K1073"/>
    <mergeCell ref="L1073:O1073"/>
    <mergeCell ref="C1064:E1065"/>
    <mergeCell ref="C1074:E1079"/>
    <mergeCell ref="F1074:G1074"/>
    <mergeCell ref="I1074:K1074"/>
    <mergeCell ref="L1074:O1074"/>
    <mergeCell ref="F1075:G1075"/>
    <mergeCell ref="I1075:O1077"/>
    <mergeCell ref="F1076:G1076"/>
    <mergeCell ref="F1077:G1077"/>
    <mergeCell ref="F1078:G1078"/>
    <mergeCell ref="I1078:O1079"/>
    <mergeCell ref="F1079:G1079"/>
    <mergeCell ref="C1070:E1070"/>
    <mergeCell ref="F1070:G1070"/>
    <mergeCell ref="I1070:O1071"/>
    <mergeCell ref="C1071:E1071"/>
    <mergeCell ref="F1071:G1071"/>
    <mergeCell ref="C1072:E1072"/>
    <mergeCell ref="F1072:G1072"/>
    <mergeCell ref="I1072:K1072"/>
    <mergeCell ref="L1072:O1072"/>
    <mergeCell ref="C1053:D1054"/>
    <mergeCell ref="E1053:E1054"/>
    <mergeCell ref="F1053:F1054"/>
    <mergeCell ref="G1053:G1054"/>
    <mergeCell ref="H1053:J1053"/>
    <mergeCell ref="K1053:M1053"/>
    <mergeCell ref="N1053:N1054"/>
    <mergeCell ref="O1053:O1055"/>
    <mergeCell ref="C1055:D1055"/>
    <mergeCell ref="C1067:E1068"/>
    <mergeCell ref="F1067:G1068"/>
    <mergeCell ref="I1067:K1067"/>
    <mergeCell ref="M1067:O1067"/>
    <mergeCell ref="I1068:K1068"/>
    <mergeCell ref="L1068:O1068"/>
    <mergeCell ref="B1041:O1041"/>
    <mergeCell ref="C1069:E1069"/>
    <mergeCell ref="F1069:G1069"/>
    <mergeCell ref="I1069:K1069"/>
    <mergeCell ref="L1069:O1069"/>
    <mergeCell ref="F1064:G1064"/>
    <mergeCell ref="H1064:I1064"/>
    <mergeCell ref="J1064:K1064"/>
    <mergeCell ref="M1064:N1064"/>
    <mergeCell ref="F1065:G1065"/>
    <mergeCell ref="H1065:I1065"/>
    <mergeCell ref="J1065:K1065"/>
    <mergeCell ref="M1065:N1065"/>
    <mergeCell ref="C1066:H1066"/>
    <mergeCell ref="I1066:K1066"/>
    <mergeCell ref="M1066:O1066"/>
    <mergeCell ref="A1042:A1079"/>
    <mergeCell ref="B1042:C1043"/>
    <mergeCell ref="D1042:O1042"/>
    <mergeCell ref="D1043:O1043"/>
    <mergeCell ref="C1044:G1046"/>
    <mergeCell ref="H1044:I1046"/>
    <mergeCell ref="J1044:K1046"/>
    <mergeCell ref="L1044:M1044"/>
    <mergeCell ref="N1044:O1044"/>
    <mergeCell ref="L1045:O1045"/>
    <mergeCell ref="L1046:M1046"/>
    <mergeCell ref="N1046:O1046"/>
    <mergeCell ref="C1047:F1047"/>
    <mergeCell ref="H1047:O1047"/>
    <mergeCell ref="C1048:F1048"/>
    <mergeCell ref="H1048:O1048"/>
    <mergeCell ref="C1049:F1049"/>
    <mergeCell ref="H1049:O1049"/>
    <mergeCell ref="C1050:F1050"/>
    <mergeCell ref="H1050:O1050"/>
    <mergeCell ref="C1051:F1051"/>
    <mergeCell ref="H1051:O1051"/>
    <mergeCell ref="C1052:F1052"/>
    <mergeCell ref="C1056:D1056"/>
    <mergeCell ref="C1057:D1057"/>
    <mergeCell ref="C1058:D1058"/>
    <mergeCell ref="C1059:D1059"/>
    <mergeCell ref="C1060:D1060"/>
    <mergeCell ref="C1061:D1061"/>
    <mergeCell ref="C1062:D1062"/>
    <mergeCell ref="C1063:D1063"/>
    <mergeCell ref="H1052:O1052"/>
    <mergeCell ref="C1033:E1033"/>
    <mergeCell ref="F1033:G1033"/>
    <mergeCell ref="I1033:K1033"/>
    <mergeCell ref="L1033:O1033"/>
    <mergeCell ref="C1024:E1025"/>
    <mergeCell ref="C1034:E1039"/>
    <mergeCell ref="F1034:G1034"/>
    <mergeCell ref="I1034:K1034"/>
    <mergeCell ref="L1034:O1034"/>
    <mergeCell ref="F1035:G1035"/>
    <mergeCell ref="I1035:O1037"/>
    <mergeCell ref="F1036:G1036"/>
    <mergeCell ref="F1037:G1037"/>
    <mergeCell ref="F1038:G1038"/>
    <mergeCell ref="I1038:O1039"/>
    <mergeCell ref="F1039:G1039"/>
    <mergeCell ref="C1030:E1030"/>
    <mergeCell ref="F1030:G1030"/>
    <mergeCell ref="I1030:O1031"/>
    <mergeCell ref="C1031:E1031"/>
    <mergeCell ref="F1031:G1031"/>
    <mergeCell ref="C1032:E1032"/>
    <mergeCell ref="F1032:G1032"/>
    <mergeCell ref="I1032:K1032"/>
    <mergeCell ref="L1032:O1032"/>
    <mergeCell ref="C1013:D1014"/>
    <mergeCell ref="E1013:E1014"/>
    <mergeCell ref="F1013:F1014"/>
    <mergeCell ref="G1013:G1014"/>
    <mergeCell ref="H1013:J1013"/>
    <mergeCell ref="K1013:M1013"/>
    <mergeCell ref="N1013:N1014"/>
    <mergeCell ref="O1013:O1015"/>
    <mergeCell ref="C1015:D1015"/>
    <mergeCell ref="C1027:E1028"/>
    <mergeCell ref="F1027:G1028"/>
    <mergeCell ref="I1027:K1027"/>
    <mergeCell ref="M1027:O1027"/>
    <mergeCell ref="I1028:K1028"/>
    <mergeCell ref="L1028:O1028"/>
    <mergeCell ref="B1001:O1001"/>
    <mergeCell ref="C1029:E1029"/>
    <mergeCell ref="F1029:G1029"/>
    <mergeCell ref="I1029:K1029"/>
    <mergeCell ref="L1029:O1029"/>
    <mergeCell ref="F1024:G1024"/>
    <mergeCell ref="H1024:I1024"/>
    <mergeCell ref="J1024:K1024"/>
    <mergeCell ref="M1024:N1024"/>
    <mergeCell ref="F1025:G1025"/>
    <mergeCell ref="H1025:I1025"/>
    <mergeCell ref="J1025:K1025"/>
    <mergeCell ref="M1025:N1025"/>
    <mergeCell ref="C1026:H1026"/>
    <mergeCell ref="I1026:K1026"/>
    <mergeCell ref="M1026:O1026"/>
    <mergeCell ref="A1002:A1039"/>
    <mergeCell ref="B1002:C1003"/>
    <mergeCell ref="D1002:O1002"/>
    <mergeCell ref="D1003:O1003"/>
    <mergeCell ref="C1004:G1006"/>
    <mergeCell ref="H1004:I1006"/>
    <mergeCell ref="J1004:K1006"/>
    <mergeCell ref="L1004:M1004"/>
    <mergeCell ref="N1004:O1004"/>
    <mergeCell ref="L1005:O1005"/>
    <mergeCell ref="L1006:M1006"/>
    <mergeCell ref="N1006:O1006"/>
    <mergeCell ref="C1007:F1007"/>
    <mergeCell ref="H1007:O1007"/>
    <mergeCell ref="C1008:F1008"/>
    <mergeCell ref="H1008:O1008"/>
    <mergeCell ref="C1009:F1009"/>
    <mergeCell ref="H1009:O1009"/>
    <mergeCell ref="C1010:F1010"/>
    <mergeCell ref="H1010:O1010"/>
    <mergeCell ref="C1011:F1011"/>
    <mergeCell ref="H1011:O1011"/>
    <mergeCell ref="C1012:F1012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H1012:O1012"/>
    <mergeCell ref="C993:E993"/>
    <mergeCell ref="F993:G993"/>
    <mergeCell ref="I993:K993"/>
    <mergeCell ref="L993:O993"/>
    <mergeCell ref="C984:E985"/>
    <mergeCell ref="C994:E999"/>
    <mergeCell ref="F994:G994"/>
    <mergeCell ref="I994:K994"/>
    <mergeCell ref="L994:O994"/>
    <mergeCell ref="F995:G995"/>
    <mergeCell ref="I995:O997"/>
    <mergeCell ref="F996:G996"/>
    <mergeCell ref="F997:G997"/>
    <mergeCell ref="F998:G998"/>
    <mergeCell ref="I998:O999"/>
    <mergeCell ref="F999:G999"/>
    <mergeCell ref="C990:E990"/>
    <mergeCell ref="F990:G990"/>
    <mergeCell ref="I990:O991"/>
    <mergeCell ref="C991:E991"/>
    <mergeCell ref="F991:G991"/>
    <mergeCell ref="C992:E992"/>
    <mergeCell ref="F992:G992"/>
    <mergeCell ref="I992:K992"/>
    <mergeCell ref="L992:O992"/>
    <mergeCell ref="C973:D974"/>
    <mergeCell ref="E973:E974"/>
    <mergeCell ref="F973:F974"/>
    <mergeCell ref="G973:G974"/>
    <mergeCell ref="H973:J973"/>
    <mergeCell ref="K973:M973"/>
    <mergeCell ref="N973:N974"/>
    <mergeCell ref="O973:O975"/>
    <mergeCell ref="C975:D975"/>
    <mergeCell ref="C987:E988"/>
    <mergeCell ref="F987:G988"/>
    <mergeCell ref="I987:K987"/>
    <mergeCell ref="M987:O987"/>
    <mergeCell ref="I988:K988"/>
    <mergeCell ref="L988:O988"/>
    <mergeCell ref="B961:O961"/>
    <mergeCell ref="C989:E989"/>
    <mergeCell ref="F989:G989"/>
    <mergeCell ref="I989:K989"/>
    <mergeCell ref="L989:O989"/>
    <mergeCell ref="F984:G984"/>
    <mergeCell ref="H984:I984"/>
    <mergeCell ref="J984:K984"/>
    <mergeCell ref="M984:N984"/>
    <mergeCell ref="F985:G985"/>
    <mergeCell ref="H985:I985"/>
    <mergeCell ref="J985:K985"/>
    <mergeCell ref="M985:N985"/>
    <mergeCell ref="C986:H986"/>
    <mergeCell ref="I986:K986"/>
    <mergeCell ref="M986:O986"/>
    <mergeCell ref="A962:A999"/>
    <mergeCell ref="B962:C963"/>
    <mergeCell ref="D962:O962"/>
    <mergeCell ref="D963:O963"/>
    <mergeCell ref="C964:G966"/>
    <mergeCell ref="H964:I966"/>
    <mergeCell ref="J964:K966"/>
    <mergeCell ref="L964:M964"/>
    <mergeCell ref="N964:O964"/>
    <mergeCell ref="L965:O965"/>
    <mergeCell ref="L966:M966"/>
    <mergeCell ref="N966:O966"/>
    <mergeCell ref="C967:F967"/>
    <mergeCell ref="H967:O967"/>
    <mergeCell ref="C968:F968"/>
    <mergeCell ref="H968:O968"/>
    <mergeCell ref="C969:F969"/>
    <mergeCell ref="H969:O969"/>
    <mergeCell ref="C970:F970"/>
    <mergeCell ref="H970:O970"/>
    <mergeCell ref="C971:F971"/>
    <mergeCell ref="H971:O971"/>
    <mergeCell ref="C972:F972"/>
    <mergeCell ref="C976:D976"/>
    <mergeCell ref="C977:D977"/>
    <mergeCell ref="C978:D978"/>
    <mergeCell ref="C979:D979"/>
    <mergeCell ref="C980:D980"/>
    <mergeCell ref="C981:D981"/>
    <mergeCell ref="C982:D982"/>
    <mergeCell ref="C983:D983"/>
    <mergeCell ref="H972:O972"/>
    <mergeCell ref="C953:E953"/>
    <mergeCell ref="F953:G953"/>
    <mergeCell ref="I953:K953"/>
    <mergeCell ref="L953:O953"/>
    <mergeCell ref="C944:E945"/>
    <mergeCell ref="C954:E959"/>
    <mergeCell ref="F954:G954"/>
    <mergeCell ref="I954:K954"/>
    <mergeCell ref="L954:O954"/>
    <mergeCell ref="F955:G955"/>
    <mergeCell ref="I955:O957"/>
    <mergeCell ref="F956:G956"/>
    <mergeCell ref="F957:G957"/>
    <mergeCell ref="F958:G958"/>
    <mergeCell ref="I958:O959"/>
    <mergeCell ref="F959:G959"/>
    <mergeCell ref="C950:E950"/>
    <mergeCell ref="F950:G950"/>
    <mergeCell ref="I950:O951"/>
    <mergeCell ref="C951:E951"/>
    <mergeCell ref="F951:G951"/>
    <mergeCell ref="C952:E952"/>
    <mergeCell ref="F952:G952"/>
    <mergeCell ref="I952:K952"/>
    <mergeCell ref="L952:O952"/>
    <mergeCell ref="C933:D934"/>
    <mergeCell ref="E933:E934"/>
    <mergeCell ref="F933:F934"/>
    <mergeCell ref="G933:G934"/>
    <mergeCell ref="H933:J933"/>
    <mergeCell ref="K933:M933"/>
    <mergeCell ref="N933:N934"/>
    <mergeCell ref="O933:O935"/>
    <mergeCell ref="C935:D935"/>
    <mergeCell ref="C947:E948"/>
    <mergeCell ref="F947:G948"/>
    <mergeCell ref="I947:K947"/>
    <mergeCell ref="M947:O947"/>
    <mergeCell ref="I948:K948"/>
    <mergeCell ref="L948:O948"/>
    <mergeCell ref="B921:O921"/>
    <mergeCell ref="C949:E949"/>
    <mergeCell ref="F949:G949"/>
    <mergeCell ref="I949:K949"/>
    <mergeCell ref="L949:O949"/>
    <mergeCell ref="F944:G944"/>
    <mergeCell ref="H944:I944"/>
    <mergeCell ref="J944:K944"/>
    <mergeCell ref="M944:N944"/>
    <mergeCell ref="F945:G945"/>
    <mergeCell ref="H945:I945"/>
    <mergeCell ref="J945:K945"/>
    <mergeCell ref="M945:N945"/>
    <mergeCell ref="C946:H946"/>
    <mergeCell ref="I946:K946"/>
    <mergeCell ref="M946:O946"/>
    <mergeCell ref="A922:A959"/>
    <mergeCell ref="B922:C923"/>
    <mergeCell ref="D922:O922"/>
    <mergeCell ref="D923:O923"/>
    <mergeCell ref="C924:G926"/>
    <mergeCell ref="H924:I926"/>
    <mergeCell ref="J924:K926"/>
    <mergeCell ref="L924:M924"/>
    <mergeCell ref="N924:O924"/>
    <mergeCell ref="L925:O925"/>
    <mergeCell ref="L926:M926"/>
    <mergeCell ref="N926:O926"/>
    <mergeCell ref="C927:F927"/>
    <mergeCell ref="H927:O927"/>
    <mergeCell ref="C928:F928"/>
    <mergeCell ref="H928:O928"/>
    <mergeCell ref="C929:F929"/>
    <mergeCell ref="H929:O929"/>
    <mergeCell ref="C930:F930"/>
    <mergeCell ref="H930:O930"/>
    <mergeCell ref="C931:F931"/>
    <mergeCell ref="H931:O931"/>
    <mergeCell ref="C932:F932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H932:O932"/>
    <mergeCell ref="C913:E913"/>
    <mergeCell ref="F913:G913"/>
    <mergeCell ref="I913:K913"/>
    <mergeCell ref="L913:O913"/>
    <mergeCell ref="C904:E905"/>
    <mergeCell ref="C914:E919"/>
    <mergeCell ref="F914:G914"/>
    <mergeCell ref="I914:K914"/>
    <mergeCell ref="L914:O914"/>
    <mergeCell ref="F915:G915"/>
    <mergeCell ref="I915:O917"/>
    <mergeCell ref="F916:G916"/>
    <mergeCell ref="F917:G917"/>
    <mergeCell ref="F918:G918"/>
    <mergeCell ref="I918:O919"/>
    <mergeCell ref="F919:G919"/>
    <mergeCell ref="C910:E910"/>
    <mergeCell ref="F910:G910"/>
    <mergeCell ref="I910:O911"/>
    <mergeCell ref="C911:E911"/>
    <mergeCell ref="F911:G911"/>
    <mergeCell ref="C912:E912"/>
    <mergeCell ref="F912:G912"/>
    <mergeCell ref="I912:K912"/>
    <mergeCell ref="L912:O912"/>
    <mergeCell ref="C893:D894"/>
    <mergeCell ref="E893:E894"/>
    <mergeCell ref="F893:F894"/>
    <mergeCell ref="G893:G894"/>
    <mergeCell ref="H893:J893"/>
    <mergeCell ref="K893:M893"/>
    <mergeCell ref="N893:N894"/>
    <mergeCell ref="O893:O895"/>
    <mergeCell ref="C895:D895"/>
    <mergeCell ref="C907:E908"/>
    <mergeCell ref="F907:G908"/>
    <mergeCell ref="I907:K907"/>
    <mergeCell ref="M907:O907"/>
    <mergeCell ref="I908:K908"/>
    <mergeCell ref="L908:O908"/>
    <mergeCell ref="B881:O881"/>
    <mergeCell ref="C909:E909"/>
    <mergeCell ref="F909:G909"/>
    <mergeCell ref="I909:K909"/>
    <mergeCell ref="L909:O909"/>
    <mergeCell ref="F904:G904"/>
    <mergeCell ref="H904:I904"/>
    <mergeCell ref="J904:K904"/>
    <mergeCell ref="M904:N904"/>
    <mergeCell ref="F905:G905"/>
    <mergeCell ref="H905:I905"/>
    <mergeCell ref="J905:K905"/>
    <mergeCell ref="M905:N905"/>
    <mergeCell ref="C906:H906"/>
    <mergeCell ref="I906:K906"/>
    <mergeCell ref="M906:O906"/>
    <mergeCell ref="A882:A919"/>
    <mergeCell ref="B882:C883"/>
    <mergeCell ref="D882:O882"/>
    <mergeCell ref="D883:O883"/>
    <mergeCell ref="C884:G886"/>
    <mergeCell ref="H884:I886"/>
    <mergeCell ref="J884:K886"/>
    <mergeCell ref="L884:M884"/>
    <mergeCell ref="N884:O884"/>
    <mergeCell ref="L885:O885"/>
    <mergeCell ref="L886:M886"/>
    <mergeCell ref="N886:O886"/>
    <mergeCell ref="C887:F887"/>
    <mergeCell ref="H887:O887"/>
    <mergeCell ref="C888:F888"/>
    <mergeCell ref="H888:O888"/>
    <mergeCell ref="C889:F889"/>
    <mergeCell ref="H889:O889"/>
    <mergeCell ref="C890:F890"/>
    <mergeCell ref="H890:O890"/>
    <mergeCell ref="C891:F891"/>
    <mergeCell ref="H891:O891"/>
    <mergeCell ref="C892:F892"/>
    <mergeCell ref="C896:D896"/>
    <mergeCell ref="C897:D897"/>
    <mergeCell ref="C898:D898"/>
    <mergeCell ref="C899:D899"/>
    <mergeCell ref="C900:D900"/>
    <mergeCell ref="C901:D901"/>
    <mergeCell ref="C902:D902"/>
    <mergeCell ref="C903:D903"/>
    <mergeCell ref="H892:O892"/>
    <mergeCell ref="C873:E873"/>
    <mergeCell ref="F873:G873"/>
    <mergeCell ref="I873:K873"/>
    <mergeCell ref="L873:O873"/>
    <mergeCell ref="C864:E865"/>
    <mergeCell ref="C874:E879"/>
    <mergeCell ref="F874:G874"/>
    <mergeCell ref="I874:K874"/>
    <mergeCell ref="L874:O874"/>
    <mergeCell ref="F875:G875"/>
    <mergeCell ref="I875:O877"/>
    <mergeCell ref="F876:G876"/>
    <mergeCell ref="F877:G877"/>
    <mergeCell ref="F878:G878"/>
    <mergeCell ref="I878:O879"/>
    <mergeCell ref="F879:G879"/>
    <mergeCell ref="C870:E870"/>
    <mergeCell ref="F870:G870"/>
    <mergeCell ref="I870:O871"/>
    <mergeCell ref="C871:E871"/>
    <mergeCell ref="F871:G871"/>
    <mergeCell ref="C872:E872"/>
    <mergeCell ref="F872:G872"/>
    <mergeCell ref="I872:K872"/>
    <mergeCell ref="L872:O872"/>
    <mergeCell ref="C853:D854"/>
    <mergeCell ref="E853:E854"/>
    <mergeCell ref="F853:F854"/>
    <mergeCell ref="G853:G854"/>
    <mergeCell ref="H853:J853"/>
    <mergeCell ref="K853:M853"/>
    <mergeCell ref="N853:N854"/>
    <mergeCell ref="O853:O855"/>
    <mergeCell ref="C855:D855"/>
    <mergeCell ref="C867:E868"/>
    <mergeCell ref="F867:G868"/>
    <mergeCell ref="I867:K867"/>
    <mergeCell ref="M867:O867"/>
    <mergeCell ref="I868:K868"/>
    <mergeCell ref="L868:O868"/>
    <mergeCell ref="B841:O841"/>
    <mergeCell ref="C869:E869"/>
    <mergeCell ref="F869:G869"/>
    <mergeCell ref="I869:K869"/>
    <mergeCell ref="L869:O869"/>
    <mergeCell ref="F864:G864"/>
    <mergeCell ref="H864:I864"/>
    <mergeCell ref="J864:K864"/>
    <mergeCell ref="M864:N864"/>
    <mergeCell ref="F865:G865"/>
    <mergeCell ref="H865:I865"/>
    <mergeCell ref="J865:K865"/>
    <mergeCell ref="M865:N865"/>
    <mergeCell ref="C866:H866"/>
    <mergeCell ref="I866:K866"/>
    <mergeCell ref="M866:O866"/>
    <mergeCell ref="A842:A879"/>
    <mergeCell ref="B842:C843"/>
    <mergeCell ref="D842:O842"/>
    <mergeCell ref="D843:O843"/>
    <mergeCell ref="C844:G846"/>
    <mergeCell ref="H844:I846"/>
    <mergeCell ref="J844:K846"/>
    <mergeCell ref="L844:M844"/>
    <mergeCell ref="N844:O844"/>
    <mergeCell ref="L845:O845"/>
    <mergeCell ref="L846:M846"/>
    <mergeCell ref="N846:O846"/>
    <mergeCell ref="C847:F847"/>
    <mergeCell ref="H847:O847"/>
    <mergeCell ref="C848:F848"/>
    <mergeCell ref="H848:O848"/>
    <mergeCell ref="C849:F849"/>
    <mergeCell ref="H849:O849"/>
    <mergeCell ref="C850:F850"/>
    <mergeCell ref="H850:O850"/>
    <mergeCell ref="C851:F851"/>
    <mergeCell ref="H851:O851"/>
    <mergeCell ref="C852:F852"/>
    <mergeCell ref="C856:D856"/>
    <mergeCell ref="C857:D857"/>
    <mergeCell ref="C858:D858"/>
    <mergeCell ref="C859:D859"/>
    <mergeCell ref="C860:D860"/>
    <mergeCell ref="C861:D861"/>
    <mergeCell ref="C862:D862"/>
    <mergeCell ref="C863:D863"/>
    <mergeCell ref="H852:O852"/>
    <mergeCell ref="C833:E833"/>
    <mergeCell ref="F833:G833"/>
    <mergeCell ref="I833:K833"/>
    <mergeCell ref="L833:O833"/>
    <mergeCell ref="C824:E825"/>
    <mergeCell ref="C834:E839"/>
    <mergeCell ref="F834:G834"/>
    <mergeCell ref="I834:K834"/>
    <mergeCell ref="L834:O834"/>
    <mergeCell ref="F835:G835"/>
    <mergeCell ref="I835:O837"/>
    <mergeCell ref="F836:G836"/>
    <mergeCell ref="F837:G837"/>
    <mergeCell ref="F838:G838"/>
    <mergeCell ref="I838:O839"/>
    <mergeCell ref="F839:G839"/>
    <mergeCell ref="C830:E830"/>
    <mergeCell ref="F830:G830"/>
    <mergeCell ref="I830:O831"/>
    <mergeCell ref="C831:E831"/>
    <mergeCell ref="F831:G831"/>
    <mergeCell ref="C832:E832"/>
    <mergeCell ref="F832:G832"/>
    <mergeCell ref="I832:K832"/>
    <mergeCell ref="L832:O832"/>
    <mergeCell ref="C813:D814"/>
    <mergeCell ref="E813:E814"/>
    <mergeCell ref="F813:F814"/>
    <mergeCell ref="G813:G814"/>
    <mergeCell ref="H813:J813"/>
    <mergeCell ref="K813:M813"/>
    <mergeCell ref="N813:N814"/>
    <mergeCell ref="O813:O815"/>
    <mergeCell ref="C815:D815"/>
    <mergeCell ref="C827:E828"/>
    <mergeCell ref="F827:G828"/>
    <mergeCell ref="I827:K827"/>
    <mergeCell ref="M827:O827"/>
    <mergeCell ref="I828:K828"/>
    <mergeCell ref="L828:O828"/>
    <mergeCell ref="B801:O801"/>
    <mergeCell ref="C829:E829"/>
    <mergeCell ref="F829:G829"/>
    <mergeCell ref="I829:K829"/>
    <mergeCell ref="L829:O829"/>
    <mergeCell ref="F824:G824"/>
    <mergeCell ref="H824:I824"/>
    <mergeCell ref="J824:K824"/>
    <mergeCell ref="M824:N824"/>
    <mergeCell ref="F825:G825"/>
    <mergeCell ref="H825:I825"/>
    <mergeCell ref="J825:K825"/>
    <mergeCell ref="M825:N825"/>
    <mergeCell ref="C826:H826"/>
    <mergeCell ref="I826:K826"/>
    <mergeCell ref="M826:O826"/>
    <mergeCell ref="A802:A839"/>
    <mergeCell ref="B802:C803"/>
    <mergeCell ref="D802:O802"/>
    <mergeCell ref="D803:O803"/>
    <mergeCell ref="C804:G806"/>
    <mergeCell ref="H804:I806"/>
    <mergeCell ref="J804:K806"/>
    <mergeCell ref="L804:M804"/>
    <mergeCell ref="N804:O804"/>
    <mergeCell ref="L805:O805"/>
    <mergeCell ref="L806:M806"/>
    <mergeCell ref="N806:O806"/>
    <mergeCell ref="C807:F807"/>
    <mergeCell ref="H807:O807"/>
    <mergeCell ref="C808:F808"/>
    <mergeCell ref="H808:O808"/>
    <mergeCell ref="C809:F809"/>
    <mergeCell ref="H809:O809"/>
    <mergeCell ref="C810:F810"/>
    <mergeCell ref="H810:O810"/>
    <mergeCell ref="C811:F811"/>
    <mergeCell ref="H811:O811"/>
    <mergeCell ref="C812:F812"/>
    <mergeCell ref="C816:D816"/>
    <mergeCell ref="C817:D817"/>
    <mergeCell ref="C818:D818"/>
    <mergeCell ref="C819:D819"/>
    <mergeCell ref="C820:D820"/>
    <mergeCell ref="C821:D821"/>
    <mergeCell ref="C822:D822"/>
    <mergeCell ref="C823:D823"/>
    <mergeCell ref="H812:O812"/>
    <mergeCell ref="C793:E793"/>
    <mergeCell ref="F793:G793"/>
    <mergeCell ref="I793:K793"/>
    <mergeCell ref="L793:O793"/>
    <mergeCell ref="C784:E785"/>
    <mergeCell ref="C794:E799"/>
    <mergeCell ref="F794:G794"/>
    <mergeCell ref="I794:K794"/>
    <mergeCell ref="L794:O794"/>
    <mergeCell ref="F795:G795"/>
    <mergeCell ref="I795:O797"/>
    <mergeCell ref="F796:G796"/>
    <mergeCell ref="F797:G797"/>
    <mergeCell ref="F798:G798"/>
    <mergeCell ref="I798:O799"/>
    <mergeCell ref="F799:G799"/>
    <mergeCell ref="C790:E790"/>
    <mergeCell ref="F790:G790"/>
    <mergeCell ref="I790:O791"/>
    <mergeCell ref="C791:E791"/>
    <mergeCell ref="F791:G791"/>
    <mergeCell ref="C792:E792"/>
    <mergeCell ref="F792:G792"/>
    <mergeCell ref="I792:K792"/>
    <mergeCell ref="L792:O792"/>
    <mergeCell ref="C773:D774"/>
    <mergeCell ref="E773:E774"/>
    <mergeCell ref="F773:F774"/>
    <mergeCell ref="G773:G774"/>
    <mergeCell ref="H773:J773"/>
    <mergeCell ref="K773:M773"/>
    <mergeCell ref="N773:N774"/>
    <mergeCell ref="O773:O775"/>
    <mergeCell ref="C775:D775"/>
    <mergeCell ref="C787:E788"/>
    <mergeCell ref="F787:G788"/>
    <mergeCell ref="I787:K787"/>
    <mergeCell ref="M787:O787"/>
    <mergeCell ref="I788:K788"/>
    <mergeCell ref="L788:O788"/>
    <mergeCell ref="B761:O761"/>
    <mergeCell ref="C789:E789"/>
    <mergeCell ref="F789:G789"/>
    <mergeCell ref="I789:K789"/>
    <mergeCell ref="L789:O789"/>
    <mergeCell ref="F784:G784"/>
    <mergeCell ref="H784:I784"/>
    <mergeCell ref="J784:K784"/>
    <mergeCell ref="M784:N784"/>
    <mergeCell ref="F785:G785"/>
    <mergeCell ref="H785:I785"/>
    <mergeCell ref="J785:K785"/>
    <mergeCell ref="M785:N785"/>
    <mergeCell ref="C786:H786"/>
    <mergeCell ref="I786:K786"/>
    <mergeCell ref="M786:O786"/>
    <mergeCell ref="A762:A799"/>
    <mergeCell ref="B762:C763"/>
    <mergeCell ref="D762:O762"/>
    <mergeCell ref="D763:O763"/>
    <mergeCell ref="C764:G766"/>
    <mergeCell ref="H764:I766"/>
    <mergeCell ref="J764:K766"/>
    <mergeCell ref="L764:M764"/>
    <mergeCell ref="N764:O764"/>
    <mergeCell ref="L765:O765"/>
    <mergeCell ref="L766:M766"/>
    <mergeCell ref="N766:O766"/>
    <mergeCell ref="C767:F767"/>
    <mergeCell ref="H767:O767"/>
    <mergeCell ref="C768:F768"/>
    <mergeCell ref="H768:O768"/>
    <mergeCell ref="C769:F769"/>
    <mergeCell ref="H769:O769"/>
    <mergeCell ref="C770:F770"/>
    <mergeCell ref="H770:O770"/>
    <mergeCell ref="C771:F771"/>
    <mergeCell ref="H771:O771"/>
    <mergeCell ref="C772:F772"/>
    <mergeCell ref="C776:D776"/>
    <mergeCell ref="C777:D777"/>
    <mergeCell ref="C778:D778"/>
    <mergeCell ref="C779:D779"/>
    <mergeCell ref="C780:D780"/>
    <mergeCell ref="C781:D781"/>
    <mergeCell ref="C782:D782"/>
    <mergeCell ref="C783:D783"/>
    <mergeCell ref="H772:O772"/>
    <mergeCell ref="C753:E753"/>
    <mergeCell ref="F753:G753"/>
    <mergeCell ref="I753:K753"/>
    <mergeCell ref="L753:O753"/>
    <mergeCell ref="C744:E745"/>
    <mergeCell ref="C754:E759"/>
    <mergeCell ref="F754:G754"/>
    <mergeCell ref="I754:K754"/>
    <mergeCell ref="L754:O754"/>
    <mergeCell ref="F755:G755"/>
    <mergeCell ref="I755:O757"/>
    <mergeCell ref="F756:G756"/>
    <mergeCell ref="F757:G757"/>
    <mergeCell ref="F758:G758"/>
    <mergeCell ref="I758:O759"/>
    <mergeCell ref="F759:G759"/>
    <mergeCell ref="C750:E750"/>
    <mergeCell ref="F750:G750"/>
    <mergeCell ref="I750:O751"/>
    <mergeCell ref="C751:E751"/>
    <mergeCell ref="F751:G751"/>
    <mergeCell ref="C752:E752"/>
    <mergeCell ref="F752:G752"/>
    <mergeCell ref="I752:K752"/>
    <mergeCell ref="L752:O752"/>
    <mergeCell ref="C733:D734"/>
    <mergeCell ref="E733:E734"/>
    <mergeCell ref="F733:F734"/>
    <mergeCell ref="G733:G734"/>
    <mergeCell ref="H733:J733"/>
    <mergeCell ref="K733:M733"/>
    <mergeCell ref="N733:N734"/>
    <mergeCell ref="O733:O735"/>
    <mergeCell ref="C735:D735"/>
    <mergeCell ref="C747:E748"/>
    <mergeCell ref="F747:G748"/>
    <mergeCell ref="I747:K747"/>
    <mergeCell ref="M747:O747"/>
    <mergeCell ref="I748:K748"/>
    <mergeCell ref="L748:O748"/>
    <mergeCell ref="B721:O721"/>
    <mergeCell ref="C749:E749"/>
    <mergeCell ref="F749:G749"/>
    <mergeCell ref="I749:K749"/>
    <mergeCell ref="L749:O749"/>
    <mergeCell ref="F744:G744"/>
    <mergeCell ref="H744:I744"/>
    <mergeCell ref="J744:K744"/>
    <mergeCell ref="M744:N744"/>
    <mergeCell ref="F745:G745"/>
    <mergeCell ref="H745:I745"/>
    <mergeCell ref="J745:K745"/>
    <mergeCell ref="M745:N745"/>
    <mergeCell ref="C746:H746"/>
    <mergeCell ref="I746:K746"/>
    <mergeCell ref="M746:O746"/>
    <mergeCell ref="A722:A759"/>
    <mergeCell ref="B722:C723"/>
    <mergeCell ref="D722:O722"/>
    <mergeCell ref="D723:O723"/>
    <mergeCell ref="C724:G726"/>
    <mergeCell ref="H724:I726"/>
    <mergeCell ref="J724:K726"/>
    <mergeCell ref="L724:M724"/>
    <mergeCell ref="N724:O724"/>
    <mergeCell ref="L725:O725"/>
    <mergeCell ref="L726:M726"/>
    <mergeCell ref="N726:O726"/>
    <mergeCell ref="C727:F727"/>
    <mergeCell ref="H727:O727"/>
    <mergeCell ref="C728:F728"/>
    <mergeCell ref="H728:O728"/>
    <mergeCell ref="C729:F729"/>
    <mergeCell ref="H729:O729"/>
    <mergeCell ref="C730:F730"/>
    <mergeCell ref="H730:O730"/>
    <mergeCell ref="C731:F731"/>
    <mergeCell ref="H731:O731"/>
    <mergeCell ref="C732:F732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H732:O732"/>
    <mergeCell ref="C713:E713"/>
    <mergeCell ref="F713:G713"/>
    <mergeCell ref="I713:K713"/>
    <mergeCell ref="L713:O713"/>
    <mergeCell ref="C704:E705"/>
    <mergeCell ref="C714:E719"/>
    <mergeCell ref="F714:G714"/>
    <mergeCell ref="I714:K714"/>
    <mergeCell ref="L714:O714"/>
    <mergeCell ref="F715:G715"/>
    <mergeCell ref="I715:O717"/>
    <mergeCell ref="F716:G716"/>
    <mergeCell ref="F717:G717"/>
    <mergeCell ref="F718:G718"/>
    <mergeCell ref="I718:O719"/>
    <mergeCell ref="F719:G719"/>
    <mergeCell ref="C710:E710"/>
    <mergeCell ref="F710:G710"/>
    <mergeCell ref="I710:O711"/>
    <mergeCell ref="C711:E711"/>
    <mergeCell ref="F711:G711"/>
    <mergeCell ref="C712:E712"/>
    <mergeCell ref="F712:G712"/>
    <mergeCell ref="I712:K712"/>
    <mergeCell ref="L712:O712"/>
    <mergeCell ref="C693:D694"/>
    <mergeCell ref="E693:E694"/>
    <mergeCell ref="F693:F694"/>
    <mergeCell ref="G693:G694"/>
    <mergeCell ref="H693:J693"/>
    <mergeCell ref="K693:M693"/>
    <mergeCell ref="N693:N694"/>
    <mergeCell ref="O693:O695"/>
    <mergeCell ref="C695:D695"/>
    <mergeCell ref="C707:E708"/>
    <mergeCell ref="F707:G708"/>
    <mergeCell ref="I707:K707"/>
    <mergeCell ref="M707:O707"/>
    <mergeCell ref="I708:K708"/>
    <mergeCell ref="L708:O708"/>
    <mergeCell ref="B681:O681"/>
    <mergeCell ref="C709:E709"/>
    <mergeCell ref="F709:G709"/>
    <mergeCell ref="I709:K709"/>
    <mergeCell ref="L709:O709"/>
    <mergeCell ref="F704:G704"/>
    <mergeCell ref="H704:I704"/>
    <mergeCell ref="J704:K704"/>
    <mergeCell ref="M704:N704"/>
    <mergeCell ref="F705:G705"/>
    <mergeCell ref="H705:I705"/>
    <mergeCell ref="J705:K705"/>
    <mergeCell ref="M705:N705"/>
    <mergeCell ref="C706:H706"/>
    <mergeCell ref="I706:K706"/>
    <mergeCell ref="M706:O706"/>
    <mergeCell ref="A682:A719"/>
    <mergeCell ref="B682:C683"/>
    <mergeCell ref="D682:O682"/>
    <mergeCell ref="D683:O683"/>
    <mergeCell ref="C684:G686"/>
    <mergeCell ref="H684:I686"/>
    <mergeCell ref="J684:K686"/>
    <mergeCell ref="L684:M684"/>
    <mergeCell ref="N684:O684"/>
    <mergeCell ref="L685:O685"/>
    <mergeCell ref="L686:M686"/>
    <mergeCell ref="N686:O686"/>
    <mergeCell ref="C687:F687"/>
    <mergeCell ref="H687:O687"/>
    <mergeCell ref="C688:F688"/>
    <mergeCell ref="H688:O688"/>
    <mergeCell ref="C689:F689"/>
    <mergeCell ref="H689:O689"/>
    <mergeCell ref="C690:F690"/>
    <mergeCell ref="H690:O690"/>
    <mergeCell ref="C691:F691"/>
    <mergeCell ref="H691:O691"/>
    <mergeCell ref="C692:F692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H692:O692"/>
    <mergeCell ref="C673:E673"/>
    <mergeCell ref="F673:G673"/>
    <mergeCell ref="I673:K673"/>
    <mergeCell ref="L673:O673"/>
    <mergeCell ref="C664:E665"/>
    <mergeCell ref="C674:E679"/>
    <mergeCell ref="F674:G674"/>
    <mergeCell ref="I674:K674"/>
    <mergeCell ref="L674:O674"/>
    <mergeCell ref="F675:G675"/>
    <mergeCell ref="I675:O677"/>
    <mergeCell ref="F676:G676"/>
    <mergeCell ref="F677:G677"/>
    <mergeCell ref="F678:G678"/>
    <mergeCell ref="I678:O679"/>
    <mergeCell ref="F679:G679"/>
    <mergeCell ref="C670:E670"/>
    <mergeCell ref="F670:G670"/>
    <mergeCell ref="I670:O671"/>
    <mergeCell ref="C671:E671"/>
    <mergeCell ref="F671:G671"/>
    <mergeCell ref="C672:E672"/>
    <mergeCell ref="F672:G672"/>
    <mergeCell ref="I672:K672"/>
    <mergeCell ref="L672:O672"/>
    <mergeCell ref="C653:D654"/>
    <mergeCell ref="E653:E654"/>
    <mergeCell ref="F653:F654"/>
    <mergeCell ref="G653:G654"/>
    <mergeCell ref="H653:J653"/>
    <mergeCell ref="K653:M653"/>
    <mergeCell ref="N653:N654"/>
    <mergeCell ref="O653:O655"/>
    <mergeCell ref="C655:D655"/>
    <mergeCell ref="C667:E668"/>
    <mergeCell ref="F667:G668"/>
    <mergeCell ref="I667:K667"/>
    <mergeCell ref="M667:O667"/>
    <mergeCell ref="I668:K668"/>
    <mergeCell ref="L668:O668"/>
    <mergeCell ref="B641:O641"/>
    <mergeCell ref="C669:E669"/>
    <mergeCell ref="F669:G669"/>
    <mergeCell ref="I669:K669"/>
    <mergeCell ref="L669:O669"/>
    <mergeCell ref="F664:G664"/>
    <mergeCell ref="H664:I664"/>
    <mergeCell ref="J664:K664"/>
    <mergeCell ref="M664:N664"/>
    <mergeCell ref="F665:G665"/>
    <mergeCell ref="H665:I665"/>
    <mergeCell ref="J665:K665"/>
    <mergeCell ref="M665:N665"/>
    <mergeCell ref="C666:H666"/>
    <mergeCell ref="I666:K666"/>
    <mergeCell ref="M666:O666"/>
    <mergeCell ref="A642:A679"/>
    <mergeCell ref="B642:C643"/>
    <mergeCell ref="D642:O642"/>
    <mergeCell ref="D643:O643"/>
    <mergeCell ref="C644:G646"/>
    <mergeCell ref="H644:I646"/>
    <mergeCell ref="J644:K646"/>
    <mergeCell ref="L644:M644"/>
    <mergeCell ref="N644:O644"/>
    <mergeCell ref="L645:O645"/>
    <mergeCell ref="L646:M646"/>
    <mergeCell ref="N646:O646"/>
    <mergeCell ref="C647:F647"/>
    <mergeCell ref="H647:O647"/>
    <mergeCell ref="C648:F648"/>
    <mergeCell ref="H648:O648"/>
    <mergeCell ref="C649:F649"/>
    <mergeCell ref="H649:O649"/>
    <mergeCell ref="C650:F650"/>
    <mergeCell ref="H650:O650"/>
    <mergeCell ref="C651:F651"/>
    <mergeCell ref="H651:O651"/>
    <mergeCell ref="C652:F652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H652:O652"/>
    <mergeCell ref="C633:E633"/>
    <mergeCell ref="F633:G633"/>
    <mergeCell ref="I633:K633"/>
    <mergeCell ref="L633:O633"/>
    <mergeCell ref="C624:E625"/>
    <mergeCell ref="C634:E639"/>
    <mergeCell ref="F634:G634"/>
    <mergeCell ref="I634:K634"/>
    <mergeCell ref="L634:O634"/>
    <mergeCell ref="F635:G635"/>
    <mergeCell ref="I635:O637"/>
    <mergeCell ref="F636:G636"/>
    <mergeCell ref="F637:G637"/>
    <mergeCell ref="F638:G638"/>
    <mergeCell ref="I638:O639"/>
    <mergeCell ref="F639:G639"/>
    <mergeCell ref="C630:E630"/>
    <mergeCell ref="F630:G630"/>
    <mergeCell ref="I630:O631"/>
    <mergeCell ref="C631:E631"/>
    <mergeCell ref="F631:G631"/>
    <mergeCell ref="C632:E632"/>
    <mergeCell ref="F632:G632"/>
    <mergeCell ref="I632:K632"/>
    <mergeCell ref="L632:O632"/>
    <mergeCell ref="C613:D614"/>
    <mergeCell ref="E613:E614"/>
    <mergeCell ref="F613:F614"/>
    <mergeCell ref="G613:G614"/>
    <mergeCell ref="H613:J613"/>
    <mergeCell ref="K613:M613"/>
    <mergeCell ref="N613:N614"/>
    <mergeCell ref="O613:O615"/>
    <mergeCell ref="C615:D615"/>
    <mergeCell ref="C627:E628"/>
    <mergeCell ref="F627:G628"/>
    <mergeCell ref="I627:K627"/>
    <mergeCell ref="M627:O627"/>
    <mergeCell ref="I628:K628"/>
    <mergeCell ref="L628:O628"/>
    <mergeCell ref="B601:O601"/>
    <mergeCell ref="C629:E629"/>
    <mergeCell ref="F629:G629"/>
    <mergeCell ref="I629:K629"/>
    <mergeCell ref="L629:O629"/>
    <mergeCell ref="F624:G624"/>
    <mergeCell ref="H624:I624"/>
    <mergeCell ref="J624:K624"/>
    <mergeCell ref="M624:N624"/>
    <mergeCell ref="F625:G625"/>
    <mergeCell ref="H625:I625"/>
    <mergeCell ref="J625:K625"/>
    <mergeCell ref="M625:N625"/>
    <mergeCell ref="C626:H626"/>
    <mergeCell ref="I626:K626"/>
    <mergeCell ref="M626:O626"/>
    <mergeCell ref="A602:A639"/>
    <mergeCell ref="B602:C603"/>
    <mergeCell ref="D602:O602"/>
    <mergeCell ref="D603:O603"/>
    <mergeCell ref="C604:G606"/>
    <mergeCell ref="H604:I606"/>
    <mergeCell ref="J604:K606"/>
    <mergeCell ref="L604:M604"/>
    <mergeCell ref="N604:O604"/>
    <mergeCell ref="L605:O605"/>
    <mergeCell ref="L606:M606"/>
    <mergeCell ref="N606:O606"/>
    <mergeCell ref="C607:F607"/>
    <mergeCell ref="H607:O607"/>
    <mergeCell ref="C608:F608"/>
    <mergeCell ref="H608:O608"/>
    <mergeCell ref="C609:F609"/>
    <mergeCell ref="H609:O609"/>
    <mergeCell ref="C610:F610"/>
    <mergeCell ref="H610:O610"/>
    <mergeCell ref="C611:F611"/>
    <mergeCell ref="H611:O611"/>
    <mergeCell ref="C612:F612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H612:O612"/>
    <mergeCell ref="C593:E593"/>
    <mergeCell ref="F593:G593"/>
    <mergeCell ref="I593:K593"/>
    <mergeCell ref="L593:O593"/>
    <mergeCell ref="C584:E585"/>
    <mergeCell ref="C594:E599"/>
    <mergeCell ref="F594:G594"/>
    <mergeCell ref="I594:K594"/>
    <mergeCell ref="L594:O594"/>
    <mergeCell ref="F595:G595"/>
    <mergeCell ref="I595:O597"/>
    <mergeCell ref="F596:G596"/>
    <mergeCell ref="F597:G597"/>
    <mergeCell ref="F598:G598"/>
    <mergeCell ref="I598:O599"/>
    <mergeCell ref="F599:G599"/>
    <mergeCell ref="C590:E590"/>
    <mergeCell ref="F590:G590"/>
    <mergeCell ref="I590:O591"/>
    <mergeCell ref="C591:E591"/>
    <mergeCell ref="F591:G591"/>
    <mergeCell ref="C592:E592"/>
    <mergeCell ref="F592:G592"/>
    <mergeCell ref="I592:K592"/>
    <mergeCell ref="L592:O592"/>
    <mergeCell ref="C573:D574"/>
    <mergeCell ref="E573:E574"/>
    <mergeCell ref="F573:F574"/>
    <mergeCell ref="G573:G574"/>
    <mergeCell ref="H573:J573"/>
    <mergeCell ref="K573:M573"/>
    <mergeCell ref="N573:N574"/>
    <mergeCell ref="O573:O575"/>
    <mergeCell ref="C575:D575"/>
    <mergeCell ref="C587:E588"/>
    <mergeCell ref="F587:G588"/>
    <mergeCell ref="I587:K587"/>
    <mergeCell ref="M587:O587"/>
    <mergeCell ref="I588:K588"/>
    <mergeCell ref="L588:O588"/>
    <mergeCell ref="B561:O561"/>
    <mergeCell ref="C589:E589"/>
    <mergeCell ref="F589:G589"/>
    <mergeCell ref="I589:K589"/>
    <mergeCell ref="L589:O589"/>
    <mergeCell ref="F584:G584"/>
    <mergeCell ref="H584:I584"/>
    <mergeCell ref="J584:K584"/>
    <mergeCell ref="M584:N584"/>
    <mergeCell ref="F585:G585"/>
    <mergeCell ref="H585:I585"/>
    <mergeCell ref="J585:K585"/>
    <mergeCell ref="M585:N585"/>
    <mergeCell ref="C586:H586"/>
    <mergeCell ref="I586:K586"/>
    <mergeCell ref="M586:O586"/>
    <mergeCell ref="A562:A599"/>
    <mergeCell ref="B562:C563"/>
    <mergeCell ref="D562:O562"/>
    <mergeCell ref="D563:O563"/>
    <mergeCell ref="C564:G566"/>
    <mergeCell ref="H564:I566"/>
    <mergeCell ref="J564:K566"/>
    <mergeCell ref="L564:M564"/>
    <mergeCell ref="N564:O564"/>
    <mergeCell ref="L565:O565"/>
    <mergeCell ref="L566:M566"/>
    <mergeCell ref="N566:O566"/>
    <mergeCell ref="C567:F567"/>
    <mergeCell ref="H567:O567"/>
    <mergeCell ref="C568:F568"/>
    <mergeCell ref="H568:O568"/>
    <mergeCell ref="C569:F569"/>
    <mergeCell ref="H569:O569"/>
    <mergeCell ref="C570:F570"/>
    <mergeCell ref="H570:O570"/>
    <mergeCell ref="C571:F571"/>
    <mergeCell ref="H571:O571"/>
    <mergeCell ref="C572:F572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H572:O572"/>
    <mergeCell ref="C553:E553"/>
    <mergeCell ref="F553:G553"/>
    <mergeCell ref="I553:K553"/>
    <mergeCell ref="L553:O553"/>
    <mergeCell ref="C544:E545"/>
    <mergeCell ref="C554:E559"/>
    <mergeCell ref="F554:G554"/>
    <mergeCell ref="I554:K554"/>
    <mergeCell ref="L554:O554"/>
    <mergeCell ref="F555:G555"/>
    <mergeCell ref="I555:O557"/>
    <mergeCell ref="F556:G556"/>
    <mergeCell ref="F557:G557"/>
    <mergeCell ref="F558:G558"/>
    <mergeCell ref="I558:O559"/>
    <mergeCell ref="F559:G559"/>
    <mergeCell ref="C550:E550"/>
    <mergeCell ref="F550:G550"/>
    <mergeCell ref="I550:O551"/>
    <mergeCell ref="C551:E551"/>
    <mergeCell ref="F551:G551"/>
    <mergeCell ref="C552:E552"/>
    <mergeCell ref="F552:G552"/>
    <mergeCell ref="I552:K552"/>
    <mergeCell ref="L552:O552"/>
    <mergeCell ref="C533:D534"/>
    <mergeCell ref="E533:E534"/>
    <mergeCell ref="F533:F534"/>
    <mergeCell ref="G533:G534"/>
    <mergeCell ref="H533:J533"/>
    <mergeCell ref="K533:M533"/>
    <mergeCell ref="N533:N534"/>
    <mergeCell ref="O533:O535"/>
    <mergeCell ref="C535:D535"/>
    <mergeCell ref="C547:E548"/>
    <mergeCell ref="F547:G548"/>
    <mergeCell ref="I547:K547"/>
    <mergeCell ref="M547:O547"/>
    <mergeCell ref="I548:K548"/>
    <mergeCell ref="L548:O548"/>
    <mergeCell ref="B521:O521"/>
    <mergeCell ref="C549:E549"/>
    <mergeCell ref="F549:G549"/>
    <mergeCell ref="I549:K549"/>
    <mergeCell ref="L549:O549"/>
    <mergeCell ref="F544:G544"/>
    <mergeCell ref="H544:I544"/>
    <mergeCell ref="J544:K544"/>
    <mergeCell ref="M544:N544"/>
    <mergeCell ref="F545:G545"/>
    <mergeCell ref="H545:I545"/>
    <mergeCell ref="J545:K545"/>
    <mergeCell ref="M545:N545"/>
    <mergeCell ref="C546:H546"/>
    <mergeCell ref="I546:K546"/>
    <mergeCell ref="M546:O546"/>
    <mergeCell ref="A522:A559"/>
    <mergeCell ref="B522:C523"/>
    <mergeCell ref="D522:O522"/>
    <mergeCell ref="D523:O523"/>
    <mergeCell ref="C524:G526"/>
    <mergeCell ref="H524:I526"/>
    <mergeCell ref="J524:K526"/>
    <mergeCell ref="L524:M524"/>
    <mergeCell ref="N524:O524"/>
    <mergeCell ref="L525:O525"/>
    <mergeCell ref="L526:M526"/>
    <mergeCell ref="N526:O526"/>
    <mergeCell ref="C527:F527"/>
    <mergeCell ref="H527:O527"/>
    <mergeCell ref="C528:F528"/>
    <mergeCell ref="H528:O528"/>
    <mergeCell ref="C529:F529"/>
    <mergeCell ref="H529:O529"/>
    <mergeCell ref="C530:F530"/>
    <mergeCell ref="H530:O530"/>
    <mergeCell ref="C531:F531"/>
    <mergeCell ref="H531:O531"/>
    <mergeCell ref="C532:F532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H532:O532"/>
    <mergeCell ref="C513:E513"/>
    <mergeCell ref="F513:G513"/>
    <mergeCell ref="I513:K513"/>
    <mergeCell ref="L513:O513"/>
    <mergeCell ref="C504:E505"/>
    <mergeCell ref="C514:E519"/>
    <mergeCell ref="F514:G514"/>
    <mergeCell ref="I514:K514"/>
    <mergeCell ref="L514:O514"/>
    <mergeCell ref="F515:G515"/>
    <mergeCell ref="I515:O517"/>
    <mergeCell ref="F516:G516"/>
    <mergeCell ref="F517:G517"/>
    <mergeCell ref="F518:G518"/>
    <mergeCell ref="I518:O519"/>
    <mergeCell ref="F519:G519"/>
    <mergeCell ref="C510:E510"/>
    <mergeCell ref="F510:G510"/>
    <mergeCell ref="I510:O511"/>
    <mergeCell ref="C511:E511"/>
    <mergeCell ref="F511:G511"/>
    <mergeCell ref="C512:E512"/>
    <mergeCell ref="F512:G512"/>
    <mergeCell ref="I512:K512"/>
    <mergeCell ref="L512:O512"/>
    <mergeCell ref="C493:D494"/>
    <mergeCell ref="E493:E494"/>
    <mergeCell ref="F493:F494"/>
    <mergeCell ref="G493:G494"/>
    <mergeCell ref="H493:J493"/>
    <mergeCell ref="K493:M493"/>
    <mergeCell ref="N493:N494"/>
    <mergeCell ref="O493:O495"/>
    <mergeCell ref="C495:D495"/>
    <mergeCell ref="C507:E508"/>
    <mergeCell ref="F507:G508"/>
    <mergeCell ref="I507:K507"/>
    <mergeCell ref="M507:O507"/>
    <mergeCell ref="I508:K508"/>
    <mergeCell ref="L508:O508"/>
    <mergeCell ref="B481:O481"/>
    <mergeCell ref="C509:E509"/>
    <mergeCell ref="F509:G509"/>
    <mergeCell ref="I509:K509"/>
    <mergeCell ref="L509:O509"/>
    <mergeCell ref="F504:G504"/>
    <mergeCell ref="H504:I504"/>
    <mergeCell ref="J504:K504"/>
    <mergeCell ref="M504:N504"/>
    <mergeCell ref="F505:G505"/>
    <mergeCell ref="H505:I505"/>
    <mergeCell ref="J505:K505"/>
    <mergeCell ref="M505:N505"/>
    <mergeCell ref="C506:H506"/>
    <mergeCell ref="I506:K506"/>
    <mergeCell ref="M506:O506"/>
    <mergeCell ref="A482:A519"/>
    <mergeCell ref="B482:C483"/>
    <mergeCell ref="D482:O482"/>
    <mergeCell ref="D483:O483"/>
    <mergeCell ref="C484:G486"/>
    <mergeCell ref="H484:I486"/>
    <mergeCell ref="J484:K486"/>
    <mergeCell ref="L484:M484"/>
    <mergeCell ref="N484:O484"/>
    <mergeCell ref="L485:O485"/>
    <mergeCell ref="L486:M486"/>
    <mergeCell ref="N486:O486"/>
    <mergeCell ref="C487:F487"/>
    <mergeCell ref="H487:O487"/>
    <mergeCell ref="C488:F488"/>
    <mergeCell ref="H488:O488"/>
    <mergeCell ref="C489:F489"/>
    <mergeCell ref="H489:O489"/>
    <mergeCell ref="C490:F490"/>
    <mergeCell ref="H490:O490"/>
    <mergeCell ref="C491:F491"/>
    <mergeCell ref="H491:O491"/>
    <mergeCell ref="C492:F492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H492:O492"/>
    <mergeCell ref="C473:E473"/>
    <mergeCell ref="F473:G473"/>
    <mergeCell ref="I473:K473"/>
    <mergeCell ref="L473:O473"/>
    <mergeCell ref="C464:E465"/>
    <mergeCell ref="C474:E479"/>
    <mergeCell ref="F474:G474"/>
    <mergeCell ref="I474:K474"/>
    <mergeCell ref="L474:O474"/>
    <mergeCell ref="F475:G475"/>
    <mergeCell ref="I475:O477"/>
    <mergeCell ref="F476:G476"/>
    <mergeCell ref="F477:G477"/>
    <mergeCell ref="F478:G478"/>
    <mergeCell ref="I478:O479"/>
    <mergeCell ref="F479:G479"/>
    <mergeCell ref="C470:E470"/>
    <mergeCell ref="F470:G470"/>
    <mergeCell ref="I470:O471"/>
    <mergeCell ref="C471:E471"/>
    <mergeCell ref="F471:G471"/>
    <mergeCell ref="C472:E472"/>
    <mergeCell ref="F472:G472"/>
    <mergeCell ref="I472:K472"/>
    <mergeCell ref="L472:O472"/>
    <mergeCell ref="C453:D454"/>
    <mergeCell ref="E453:E454"/>
    <mergeCell ref="F453:F454"/>
    <mergeCell ref="G453:G454"/>
    <mergeCell ref="H453:J453"/>
    <mergeCell ref="K453:M453"/>
    <mergeCell ref="N453:N454"/>
    <mergeCell ref="O453:O455"/>
    <mergeCell ref="C455:D455"/>
    <mergeCell ref="C467:E468"/>
    <mergeCell ref="F467:G468"/>
    <mergeCell ref="I467:K467"/>
    <mergeCell ref="M467:O467"/>
    <mergeCell ref="I468:K468"/>
    <mergeCell ref="L468:O468"/>
    <mergeCell ref="B441:O441"/>
    <mergeCell ref="C469:E469"/>
    <mergeCell ref="F469:G469"/>
    <mergeCell ref="I469:K469"/>
    <mergeCell ref="L469:O469"/>
    <mergeCell ref="F464:G464"/>
    <mergeCell ref="H464:I464"/>
    <mergeCell ref="J464:K464"/>
    <mergeCell ref="M464:N464"/>
    <mergeCell ref="F465:G465"/>
    <mergeCell ref="H465:I465"/>
    <mergeCell ref="J465:K465"/>
    <mergeCell ref="M465:N465"/>
    <mergeCell ref="C466:H466"/>
    <mergeCell ref="I466:K466"/>
    <mergeCell ref="M466:O466"/>
    <mergeCell ref="A442:A479"/>
    <mergeCell ref="B442:C443"/>
    <mergeCell ref="D442:O442"/>
    <mergeCell ref="D443:O443"/>
    <mergeCell ref="C444:G446"/>
    <mergeCell ref="H444:I446"/>
    <mergeCell ref="J444:K446"/>
    <mergeCell ref="L444:M444"/>
    <mergeCell ref="N444:O444"/>
    <mergeCell ref="L445:O445"/>
    <mergeCell ref="L446:M446"/>
    <mergeCell ref="N446:O446"/>
    <mergeCell ref="C447:F447"/>
    <mergeCell ref="H447:O447"/>
    <mergeCell ref="C448:F448"/>
    <mergeCell ref="H448:O448"/>
    <mergeCell ref="C449:F449"/>
    <mergeCell ref="H449:O449"/>
    <mergeCell ref="C450:F450"/>
    <mergeCell ref="H450:O450"/>
    <mergeCell ref="C451:F451"/>
    <mergeCell ref="H451:O451"/>
    <mergeCell ref="C452:F452"/>
    <mergeCell ref="C456:D456"/>
    <mergeCell ref="C457:D457"/>
    <mergeCell ref="C458:D458"/>
    <mergeCell ref="C459:D459"/>
    <mergeCell ref="C460:D460"/>
    <mergeCell ref="C461:D461"/>
    <mergeCell ref="C462:D462"/>
    <mergeCell ref="C463:D463"/>
    <mergeCell ref="H452:O452"/>
    <mergeCell ref="C433:E433"/>
    <mergeCell ref="F433:G433"/>
    <mergeCell ref="I433:K433"/>
    <mergeCell ref="L433:O433"/>
    <mergeCell ref="C424:E425"/>
    <mergeCell ref="C434:E439"/>
    <mergeCell ref="F434:G434"/>
    <mergeCell ref="I434:K434"/>
    <mergeCell ref="L434:O434"/>
    <mergeCell ref="F435:G435"/>
    <mergeCell ref="I435:O437"/>
    <mergeCell ref="F436:G436"/>
    <mergeCell ref="F437:G437"/>
    <mergeCell ref="F438:G438"/>
    <mergeCell ref="I438:O439"/>
    <mergeCell ref="F439:G439"/>
    <mergeCell ref="C430:E430"/>
    <mergeCell ref="F430:G430"/>
    <mergeCell ref="I430:O431"/>
    <mergeCell ref="C431:E431"/>
    <mergeCell ref="F431:G431"/>
    <mergeCell ref="C432:E432"/>
    <mergeCell ref="F432:G432"/>
    <mergeCell ref="I432:K432"/>
    <mergeCell ref="L432:O432"/>
    <mergeCell ref="C413:D414"/>
    <mergeCell ref="E413:E414"/>
    <mergeCell ref="F413:F414"/>
    <mergeCell ref="G413:G414"/>
    <mergeCell ref="H413:J413"/>
    <mergeCell ref="K413:M413"/>
    <mergeCell ref="N413:N414"/>
    <mergeCell ref="O413:O415"/>
    <mergeCell ref="C415:D415"/>
    <mergeCell ref="C427:E428"/>
    <mergeCell ref="F427:G428"/>
    <mergeCell ref="I427:K427"/>
    <mergeCell ref="M427:O427"/>
    <mergeCell ref="I428:K428"/>
    <mergeCell ref="L428:O428"/>
    <mergeCell ref="B401:O401"/>
    <mergeCell ref="C429:E429"/>
    <mergeCell ref="F429:G429"/>
    <mergeCell ref="I429:K429"/>
    <mergeCell ref="L429:O429"/>
    <mergeCell ref="F424:G424"/>
    <mergeCell ref="H424:I424"/>
    <mergeCell ref="J424:K424"/>
    <mergeCell ref="M424:N424"/>
    <mergeCell ref="F425:G425"/>
    <mergeCell ref="H425:I425"/>
    <mergeCell ref="J425:K425"/>
    <mergeCell ref="M425:N425"/>
    <mergeCell ref="C426:H426"/>
    <mergeCell ref="I426:K426"/>
    <mergeCell ref="M426:O426"/>
    <mergeCell ref="A402:A439"/>
    <mergeCell ref="B402:C403"/>
    <mergeCell ref="D402:O402"/>
    <mergeCell ref="D403:O403"/>
    <mergeCell ref="C404:G406"/>
    <mergeCell ref="H404:I406"/>
    <mergeCell ref="J404:K406"/>
    <mergeCell ref="L404:M404"/>
    <mergeCell ref="N404:O404"/>
    <mergeCell ref="L405:O405"/>
    <mergeCell ref="L406:M406"/>
    <mergeCell ref="N406:O406"/>
    <mergeCell ref="C407:F407"/>
    <mergeCell ref="H407:O407"/>
    <mergeCell ref="C408:F408"/>
    <mergeCell ref="H408:O408"/>
    <mergeCell ref="C409:F409"/>
    <mergeCell ref="H409:O409"/>
    <mergeCell ref="C410:F410"/>
    <mergeCell ref="H410:O410"/>
    <mergeCell ref="C411:F411"/>
    <mergeCell ref="H411:O411"/>
    <mergeCell ref="C412:F412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H412:O412"/>
    <mergeCell ref="C394:E399"/>
    <mergeCell ref="F394:G394"/>
    <mergeCell ref="I394:K394"/>
    <mergeCell ref="L394:O394"/>
    <mergeCell ref="F395:G395"/>
    <mergeCell ref="I395:O397"/>
    <mergeCell ref="F396:G396"/>
    <mergeCell ref="F397:G397"/>
    <mergeCell ref="F398:G398"/>
    <mergeCell ref="I398:O399"/>
    <mergeCell ref="F399:G399"/>
    <mergeCell ref="C390:E390"/>
    <mergeCell ref="F390:G390"/>
    <mergeCell ref="I390:O391"/>
    <mergeCell ref="C391:E391"/>
    <mergeCell ref="F391:G391"/>
    <mergeCell ref="C392:E392"/>
    <mergeCell ref="F392:G392"/>
    <mergeCell ref="I392:K392"/>
    <mergeCell ref="L392:O392"/>
    <mergeCell ref="C389:E389"/>
    <mergeCell ref="F389:G389"/>
    <mergeCell ref="I389:K389"/>
    <mergeCell ref="L389:O389"/>
    <mergeCell ref="F384:G384"/>
    <mergeCell ref="H384:I384"/>
    <mergeCell ref="J384:K384"/>
    <mergeCell ref="M384:N384"/>
    <mergeCell ref="F385:G385"/>
    <mergeCell ref="H385:I385"/>
    <mergeCell ref="J385:K385"/>
    <mergeCell ref="M385:N385"/>
    <mergeCell ref="C386:H386"/>
    <mergeCell ref="I386:K386"/>
    <mergeCell ref="M386:O386"/>
    <mergeCell ref="C393:E393"/>
    <mergeCell ref="F393:G393"/>
    <mergeCell ref="I393:K393"/>
    <mergeCell ref="L393:O393"/>
    <mergeCell ref="C383:D383"/>
    <mergeCell ref="C384:E385"/>
    <mergeCell ref="H372:O372"/>
    <mergeCell ref="C373:D374"/>
    <mergeCell ref="E373:E374"/>
    <mergeCell ref="F373:F374"/>
    <mergeCell ref="G373:G374"/>
    <mergeCell ref="H373:J373"/>
    <mergeCell ref="K373:M373"/>
    <mergeCell ref="N373:N374"/>
    <mergeCell ref="O373:O375"/>
    <mergeCell ref="C375:D375"/>
    <mergeCell ref="C387:E388"/>
    <mergeCell ref="F387:G388"/>
    <mergeCell ref="I387:K387"/>
    <mergeCell ref="M387:O387"/>
    <mergeCell ref="I388:K388"/>
    <mergeCell ref="L388:O388"/>
    <mergeCell ref="L113:O113"/>
    <mergeCell ref="B361:O361"/>
    <mergeCell ref="A362:A399"/>
    <mergeCell ref="B362:C363"/>
    <mergeCell ref="D362:O362"/>
    <mergeCell ref="D363:O363"/>
    <mergeCell ref="C364:G366"/>
    <mergeCell ref="H364:I366"/>
    <mergeCell ref="J364:K366"/>
    <mergeCell ref="L364:M364"/>
    <mergeCell ref="N364:O364"/>
    <mergeCell ref="L365:O365"/>
    <mergeCell ref="L366:M366"/>
    <mergeCell ref="N366:O366"/>
    <mergeCell ref="C367:F367"/>
    <mergeCell ref="H367:O367"/>
    <mergeCell ref="C368:F368"/>
    <mergeCell ref="H368:O368"/>
    <mergeCell ref="C369:F369"/>
    <mergeCell ref="H369:O369"/>
    <mergeCell ref="C370:F370"/>
    <mergeCell ref="H370:O370"/>
    <mergeCell ref="C371:F371"/>
    <mergeCell ref="H371:O371"/>
    <mergeCell ref="C372:F372"/>
    <mergeCell ref="C376:D376"/>
    <mergeCell ref="C377:D377"/>
    <mergeCell ref="C378:D378"/>
    <mergeCell ref="C379:D379"/>
    <mergeCell ref="C380:D380"/>
    <mergeCell ref="C381:D381"/>
    <mergeCell ref="C382:D382"/>
    <mergeCell ref="C110:E110"/>
    <mergeCell ref="F110:G110"/>
    <mergeCell ref="I110:O111"/>
    <mergeCell ref="C111:E111"/>
    <mergeCell ref="F111:G111"/>
    <mergeCell ref="C106:H106"/>
    <mergeCell ref="I106:K106"/>
    <mergeCell ref="M106:O106"/>
    <mergeCell ref="C107:E108"/>
    <mergeCell ref="F107:G108"/>
    <mergeCell ref="I107:K107"/>
    <mergeCell ref="M107:O107"/>
    <mergeCell ref="I108:K108"/>
    <mergeCell ref="L108:O108"/>
    <mergeCell ref="F119:G119"/>
    <mergeCell ref="C114:E119"/>
    <mergeCell ref="F114:G114"/>
    <mergeCell ref="I114:K114"/>
    <mergeCell ref="L114:O114"/>
    <mergeCell ref="F115:G115"/>
    <mergeCell ref="I115:O117"/>
    <mergeCell ref="F116:G116"/>
    <mergeCell ref="F117:G117"/>
    <mergeCell ref="F118:G118"/>
    <mergeCell ref="I118:O119"/>
    <mergeCell ref="C112:E112"/>
    <mergeCell ref="F112:G112"/>
    <mergeCell ref="I112:K112"/>
    <mergeCell ref="L112:O112"/>
    <mergeCell ref="C113:E113"/>
    <mergeCell ref="F113:G113"/>
    <mergeCell ref="I113:K113"/>
    <mergeCell ref="F105:G105"/>
    <mergeCell ref="H105:I105"/>
    <mergeCell ref="J105:K105"/>
    <mergeCell ref="M105:N105"/>
    <mergeCell ref="C99:D99"/>
    <mergeCell ref="C100:D100"/>
    <mergeCell ref="C101:D101"/>
    <mergeCell ref="C102:D102"/>
    <mergeCell ref="C103:D103"/>
    <mergeCell ref="C104:E105"/>
    <mergeCell ref="C96:D96"/>
    <mergeCell ref="C97:D97"/>
    <mergeCell ref="C98:D98"/>
    <mergeCell ref="C109:E109"/>
    <mergeCell ref="F109:G109"/>
    <mergeCell ref="I109:K109"/>
    <mergeCell ref="L109:O109"/>
    <mergeCell ref="H93:J93"/>
    <mergeCell ref="K93:M93"/>
    <mergeCell ref="C90:F90"/>
    <mergeCell ref="H90:O90"/>
    <mergeCell ref="N84:O84"/>
    <mergeCell ref="L85:O85"/>
    <mergeCell ref="L86:M86"/>
    <mergeCell ref="N86:O86"/>
    <mergeCell ref="C87:F87"/>
    <mergeCell ref="H87:O87"/>
    <mergeCell ref="N93:N94"/>
    <mergeCell ref="O93:O95"/>
    <mergeCell ref="C95:D95"/>
    <mergeCell ref="F104:G104"/>
    <mergeCell ref="H104:I104"/>
    <mergeCell ref="J104:K104"/>
    <mergeCell ref="M104:N104"/>
    <mergeCell ref="F79:G79"/>
    <mergeCell ref="B81:O81"/>
    <mergeCell ref="A82:A119"/>
    <mergeCell ref="B82:C83"/>
    <mergeCell ref="D82:O82"/>
    <mergeCell ref="D83:O83"/>
    <mergeCell ref="C84:G86"/>
    <mergeCell ref="H84:I86"/>
    <mergeCell ref="J84:K86"/>
    <mergeCell ref="L84:M84"/>
    <mergeCell ref="C74:E79"/>
    <mergeCell ref="F74:G74"/>
    <mergeCell ref="I74:K74"/>
    <mergeCell ref="L74:O74"/>
    <mergeCell ref="F75:G75"/>
    <mergeCell ref="I75:O77"/>
    <mergeCell ref="F76:G76"/>
    <mergeCell ref="F77:G77"/>
    <mergeCell ref="F78:G78"/>
    <mergeCell ref="I78:O79"/>
    <mergeCell ref="C88:F88"/>
    <mergeCell ref="H88:O88"/>
    <mergeCell ref="C89:F89"/>
    <mergeCell ref="H89:O89"/>
    <mergeCell ref="C91:F91"/>
    <mergeCell ref="H91:O91"/>
    <mergeCell ref="C92:F92"/>
    <mergeCell ref="H92:O92"/>
    <mergeCell ref="C93:D94"/>
    <mergeCell ref="E93:E94"/>
    <mergeCell ref="F93:F94"/>
    <mergeCell ref="G93:G94"/>
    <mergeCell ref="C72:E72"/>
    <mergeCell ref="F72:G72"/>
    <mergeCell ref="I72:K72"/>
    <mergeCell ref="L72:O72"/>
    <mergeCell ref="C73:E73"/>
    <mergeCell ref="F73:G73"/>
    <mergeCell ref="I73:K73"/>
    <mergeCell ref="L73:O73"/>
    <mergeCell ref="C69:E69"/>
    <mergeCell ref="F69:G69"/>
    <mergeCell ref="I69:K69"/>
    <mergeCell ref="L69:O69"/>
    <mergeCell ref="C70:E70"/>
    <mergeCell ref="F70:G70"/>
    <mergeCell ref="I70:O71"/>
    <mergeCell ref="C71:E71"/>
    <mergeCell ref="F71:G71"/>
    <mergeCell ref="C58:D58"/>
    <mergeCell ref="C51:F51"/>
    <mergeCell ref="H51:O51"/>
    <mergeCell ref="C52:F52"/>
    <mergeCell ref="H52:O52"/>
    <mergeCell ref="C53:D54"/>
    <mergeCell ref="E53:E54"/>
    <mergeCell ref="F53:F54"/>
    <mergeCell ref="G53:G54"/>
    <mergeCell ref="H53:J53"/>
    <mergeCell ref="K53:M53"/>
    <mergeCell ref="C66:H66"/>
    <mergeCell ref="I66:K66"/>
    <mergeCell ref="M66:O66"/>
    <mergeCell ref="C67:E68"/>
    <mergeCell ref="F67:G68"/>
    <mergeCell ref="I67:K67"/>
    <mergeCell ref="M67:O67"/>
    <mergeCell ref="I68:K68"/>
    <mergeCell ref="L68:O68"/>
    <mergeCell ref="F64:G64"/>
    <mergeCell ref="H64:I64"/>
    <mergeCell ref="J64:K64"/>
    <mergeCell ref="M64:N64"/>
    <mergeCell ref="F65:G65"/>
    <mergeCell ref="H65:I65"/>
    <mergeCell ref="J65:K65"/>
    <mergeCell ref="M65:N65"/>
    <mergeCell ref="N53:N54"/>
    <mergeCell ref="O53:O55"/>
    <mergeCell ref="C55:D55"/>
    <mergeCell ref="F39:G39"/>
    <mergeCell ref="B41:O41"/>
    <mergeCell ref="A42:A79"/>
    <mergeCell ref="B42:C43"/>
    <mergeCell ref="D42:O42"/>
    <mergeCell ref="D43:O43"/>
    <mergeCell ref="C44:G46"/>
    <mergeCell ref="H44:I46"/>
    <mergeCell ref="J44:K46"/>
    <mergeCell ref="C34:E39"/>
    <mergeCell ref="F34:G34"/>
    <mergeCell ref="I34:K34"/>
    <mergeCell ref="L34:O34"/>
    <mergeCell ref="F35:G35"/>
    <mergeCell ref="I35:O37"/>
    <mergeCell ref="F36:G36"/>
    <mergeCell ref="F37:G37"/>
    <mergeCell ref="F38:G38"/>
    <mergeCell ref="I38:O39"/>
    <mergeCell ref="C48:F48"/>
    <mergeCell ref="H48:O48"/>
    <mergeCell ref="C59:D59"/>
    <mergeCell ref="C60:D60"/>
    <mergeCell ref="C61:D61"/>
    <mergeCell ref="C62:D62"/>
    <mergeCell ref="C63:D63"/>
    <mergeCell ref="C64:E65"/>
    <mergeCell ref="C56:D56"/>
    <mergeCell ref="C57:D57"/>
    <mergeCell ref="C49:F49"/>
    <mergeCell ref="H49:O49"/>
    <mergeCell ref="C50:F50"/>
    <mergeCell ref="C32:E32"/>
    <mergeCell ref="F32:G32"/>
    <mergeCell ref="I32:K32"/>
    <mergeCell ref="L32:O32"/>
    <mergeCell ref="C33:E33"/>
    <mergeCell ref="F33:G33"/>
    <mergeCell ref="I33:K33"/>
    <mergeCell ref="L33:O33"/>
    <mergeCell ref="C29:E29"/>
    <mergeCell ref="F29:G29"/>
    <mergeCell ref="I29:K29"/>
    <mergeCell ref="L29:O29"/>
    <mergeCell ref="C30:E30"/>
    <mergeCell ref="F30:G30"/>
    <mergeCell ref="I30:O31"/>
    <mergeCell ref="C31:E31"/>
    <mergeCell ref="F31:G31"/>
    <mergeCell ref="H50:O50"/>
    <mergeCell ref="L44:M44"/>
    <mergeCell ref="N44:O44"/>
    <mergeCell ref="L45:O45"/>
    <mergeCell ref="L46:M46"/>
    <mergeCell ref="N46:O46"/>
    <mergeCell ref="C47:F47"/>
    <mergeCell ref="H47:O47"/>
    <mergeCell ref="L5:O5"/>
    <mergeCell ref="L6:M6"/>
    <mergeCell ref="N6:O6"/>
    <mergeCell ref="C7:F7"/>
    <mergeCell ref="H7:O7"/>
    <mergeCell ref="C8:F8"/>
    <mergeCell ref="H8:O8"/>
    <mergeCell ref="O13:O15"/>
    <mergeCell ref="C9:F9"/>
    <mergeCell ref="H9:O9"/>
    <mergeCell ref="C10:F10"/>
    <mergeCell ref="H10:O10"/>
    <mergeCell ref="C11:F11"/>
    <mergeCell ref="H11:O11"/>
    <mergeCell ref="C26:H26"/>
    <mergeCell ref="I26:K26"/>
    <mergeCell ref="M26:O26"/>
    <mergeCell ref="C21:D21"/>
    <mergeCell ref="C22:D22"/>
    <mergeCell ref="C23:D23"/>
    <mergeCell ref="H12:O12"/>
    <mergeCell ref="C13:D14"/>
    <mergeCell ref="E13:E14"/>
    <mergeCell ref="F13:F14"/>
    <mergeCell ref="G13:G14"/>
    <mergeCell ref="H13:J13"/>
    <mergeCell ref="K13:M13"/>
    <mergeCell ref="N13:N14"/>
    <mergeCell ref="B1:O1"/>
    <mergeCell ref="A2:A39"/>
    <mergeCell ref="B2:C3"/>
    <mergeCell ref="D2:O2"/>
    <mergeCell ref="D3:O3"/>
    <mergeCell ref="C4:G6"/>
    <mergeCell ref="H4:I6"/>
    <mergeCell ref="J4:K6"/>
    <mergeCell ref="L4:M4"/>
    <mergeCell ref="N4:O4"/>
    <mergeCell ref="C15:D15"/>
    <mergeCell ref="C16:D16"/>
    <mergeCell ref="C17:D17"/>
    <mergeCell ref="C18:D18"/>
    <mergeCell ref="C19:D19"/>
    <mergeCell ref="C20:D20"/>
    <mergeCell ref="C12:F12"/>
    <mergeCell ref="C27:E28"/>
    <mergeCell ref="F27:G28"/>
    <mergeCell ref="I27:K27"/>
    <mergeCell ref="M27:O27"/>
    <mergeCell ref="I28:K28"/>
    <mergeCell ref="L28:O28"/>
    <mergeCell ref="J24:K24"/>
    <mergeCell ref="M24:N24"/>
    <mergeCell ref="F25:G25"/>
    <mergeCell ref="H25:I25"/>
    <mergeCell ref="J25:K25"/>
    <mergeCell ref="M25:N25"/>
    <mergeCell ref="C24:E25"/>
    <mergeCell ref="F24:G24"/>
    <mergeCell ref="H24:I24"/>
    <mergeCell ref="B121:O121"/>
    <mergeCell ref="A122:A159"/>
    <mergeCell ref="B122:C123"/>
    <mergeCell ref="D122:O122"/>
    <mergeCell ref="D123:O123"/>
    <mergeCell ref="C124:G126"/>
    <mergeCell ref="H124:I126"/>
    <mergeCell ref="J124:K126"/>
    <mergeCell ref="L124:M124"/>
    <mergeCell ref="N124:O124"/>
    <mergeCell ref="L125:O125"/>
    <mergeCell ref="L126:M126"/>
    <mergeCell ref="N126:O126"/>
    <mergeCell ref="C127:F127"/>
    <mergeCell ref="H127:O127"/>
    <mergeCell ref="C128:F128"/>
    <mergeCell ref="H128:O128"/>
    <mergeCell ref="C129:F129"/>
    <mergeCell ref="H129:O129"/>
    <mergeCell ref="C130:F130"/>
    <mergeCell ref="H130:O130"/>
    <mergeCell ref="C131:F131"/>
    <mergeCell ref="H131:O131"/>
    <mergeCell ref="C132:F132"/>
    <mergeCell ref="H132:O132"/>
    <mergeCell ref="C133:D134"/>
    <mergeCell ref="E133:E134"/>
    <mergeCell ref="F133:F134"/>
    <mergeCell ref="G133:G134"/>
    <mergeCell ref="H133:J133"/>
    <mergeCell ref="K133:M133"/>
    <mergeCell ref="N133:N134"/>
    <mergeCell ref="O133:O135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E145"/>
    <mergeCell ref="F144:G144"/>
    <mergeCell ref="H144:I144"/>
    <mergeCell ref="J144:K144"/>
    <mergeCell ref="M144:N144"/>
    <mergeCell ref="F145:G145"/>
    <mergeCell ref="H145:I145"/>
    <mergeCell ref="J145:K145"/>
    <mergeCell ref="M145:N145"/>
    <mergeCell ref="C146:H146"/>
    <mergeCell ref="I146:K146"/>
    <mergeCell ref="M146:O146"/>
    <mergeCell ref="C147:E148"/>
    <mergeCell ref="F147:G148"/>
    <mergeCell ref="I147:K147"/>
    <mergeCell ref="M147:O147"/>
    <mergeCell ref="I148:K148"/>
    <mergeCell ref="L148:O148"/>
    <mergeCell ref="C149:E149"/>
    <mergeCell ref="F149:G149"/>
    <mergeCell ref="I149:K149"/>
    <mergeCell ref="L149:O149"/>
    <mergeCell ref="C150:E150"/>
    <mergeCell ref="F150:G150"/>
    <mergeCell ref="I150:O151"/>
    <mergeCell ref="C151:E151"/>
    <mergeCell ref="F151:G151"/>
    <mergeCell ref="C152:E152"/>
    <mergeCell ref="F152:G152"/>
    <mergeCell ref="I152:K152"/>
    <mergeCell ref="L152:O152"/>
    <mergeCell ref="C153:E153"/>
    <mergeCell ref="F153:G153"/>
    <mergeCell ref="I153:K153"/>
    <mergeCell ref="L153:O153"/>
    <mergeCell ref="C154:E159"/>
    <mergeCell ref="F154:G154"/>
    <mergeCell ref="I154:K154"/>
    <mergeCell ref="L154:O154"/>
    <mergeCell ref="F155:G155"/>
    <mergeCell ref="I155:O157"/>
    <mergeCell ref="F156:G156"/>
    <mergeCell ref="F157:G157"/>
    <mergeCell ref="F158:G158"/>
    <mergeCell ref="I158:O159"/>
    <mergeCell ref="F159:G159"/>
    <mergeCell ref="B161:O161"/>
    <mergeCell ref="A162:A199"/>
    <mergeCell ref="B162:C163"/>
    <mergeCell ref="D162:O162"/>
    <mergeCell ref="D163:O163"/>
    <mergeCell ref="C164:G166"/>
    <mergeCell ref="H164:I166"/>
    <mergeCell ref="J164:K166"/>
    <mergeCell ref="L164:M164"/>
    <mergeCell ref="N164:O164"/>
    <mergeCell ref="L165:O165"/>
    <mergeCell ref="L166:M166"/>
    <mergeCell ref="N166:O166"/>
    <mergeCell ref="C167:F167"/>
    <mergeCell ref="H167:O167"/>
    <mergeCell ref="C168:F168"/>
    <mergeCell ref="H168:O168"/>
    <mergeCell ref="C169:F169"/>
    <mergeCell ref="H169:O169"/>
    <mergeCell ref="C170:F170"/>
    <mergeCell ref="H170:O170"/>
    <mergeCell ref="C171:F171"/>
    <mergeCell ref="H171:O171"/>
    <mergeCell ref="C172:F172"/>
    <mergeCell ref="H172:O172"/>
    <mergeCell ref="C173:D174"/>
    <mergeCell ref="E173:E174"/>
    <mergeCell ref="F173:F174"/>
    <mergeCell ref="G173:G174"/>
    <mergeCell ref="H173:J173"/>
    <mergeCell ref="K173:M173"/>
    <mergeCell ref="N173:N174"/>
    <mergeCell ref="O173:O175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E185"/>
    <mergeCell ref="F184:G184"/>
    <mergeCell ref="H184:I184"/>
    <mergeCell ref="J184:K184"/>
    <mergeCell ref="M184:N184"/>
    <mergeCell ref="F185:G185"/>
    <mergeCell ref="H185:I185"/>
    <mergeCell ref="J185:K185"/>
    <mergeCell ref="M185:N185"/>
    <mergeCell ref="C186:H186"/>
    <mergeCell ref="I186:K186"/>
    <mergeCell ref="M186:O186"/>
    <mergeCell ref="C187:E188"/>
    <mergeCell ref="F187:G188"/>
    <mergeCell ref="I187:K187"/>
    <mergeCell ref="M187:O187"/>
    <mergeCell ref="I188:K188"/>
    <mergeCell ref="L188:O188"/>
    <mergeCell ref="C189:E189"/>
    <mergeCell ref="F189:G189"/>
    <mergeCell ref="I189:K189"/>
    <mergeCell ref="L189:O189"/>
    <mergeCell ref="C190:E190"/>
    <mergeCell ref="F190:G190"/>
    <mergeCell ref="I190:O191"/>
    <mergeCell ref="C191:E191"/>
    <mergeCell ref="F191:G191"/>
    <mergeCell ref="C192:E192"/>
    <mergeCell ref="F192:G192"/>
    <mergeCell ref="I192:K192"/>
    <mergeCell ref="L192:O192"/>
    <mergeCell ref="C193:E193"/>
    <mergeCell ref="F193:G193"/>
    <mergeCell ref="I193:K193"/>
    <mergeCell ref="L193:O193"/>
    <mergeCell ref="C194:E199"/>
    <mergeCell ref="F194:G194"/>
    <mergeCell ref="I194:K194"/>
    <mergeCell ref="L194:O194"/>
    <mergeCell ref="F195:G195"/>
    <mergeCell ref="I195:O197"/>
    <mergeCell ref="F196:G196"/>
    <mergeCell ref="F197:G197"/>
    <mergeCell ref="F198:G198"/>
    <mergeCell ref="I198:O199"/>
    <mergeCell ref="F199:G199"/>
    <mergeCell ref="B201:O201"/>
    <mergeCell ref="A202:A239"/>
    <mergeCell ref="B202:C203"/>
    <mergeCell ref="D202:O202"/>
    <mergeCell ref="D203:O203"/>
    <mergeCell ref="C204:G206"/>
    <mergeCell ref="H204:I206"/>
    <mergeCell ref="J204:K206"/>
    <mergeCell ref="L204:M204"/>
    <mergeCell ref="N204:O204"/>
    <mergeCell ref="L205:O205"/>
    <mergeCell ref="L206:M206"/>
    <mergeCell ref="N206:O206"/>
    <mergeCell ref="C207:F207"/>
    <mergeCell ref="H207:O207"/>
    <mergeCell ref="C208:F208"/>
    <mergeCell ref="H208:O208"/>
    <mergeCell ref="C209:F209"/>
    <mergeCell ref="H209:O209"/>
    <mergeCell ref="C210:F210"/>
    <mergeCell ref="H210:O210"/>
    <mergeCell ref="C211:F211"/>
    <mergeCell ref="H211:O211"/>
    <mergeCell ref="C212:F212"/>
    <mergeCell ref="H212:O212"/>
    <mergeCell ref="C213:D214"/>
    <mergeCell ref="E213:E214"/>
    <mergeCell ref="F213:F214"/>
    <mergeCell ref="G213:G214"/>
    <mergeCell ref="H213:J213"/>
    <mergeCell ref="K213:M213"/>
    <mergeCell ref="N213:N214"/>
    <mergeCell ref="O213:O215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E225"/>
    <mergeCell ref="F224:G224"/>
    <mergeCell ref="H224:I224"/>
    <mergeCell ref="J224:K224"/>
    <mergeCell ref="M224:N224"/>
    <mergeCell ref="F225:G225"/>
    <mergeCell ref="H225:I225"/>
    <mergeCell ref="J225:K225"/>
    <mergeCell ref="M225:N225"/>
    <mergeCell ref="C226:H226"/>
    <mergeCell ref="I226:K226"/>
    <mergeCell ref="M226:O226"/>
    <mergeCell ref="C227:E228"/>
    <mergeCell ref="F227:G228"/>
    <mergeCell ref="I227:K227"/>
    <mergeCell ref="M227:O227"/>
    <mergeCell ref="I228:K228"/>
    <mergeCell ref="L228:O228"/>
    <mergeCell ref="C229:E229"/>
    <mergeCell ref="F229:G229"/>
    <mergeCell ref="I229:K229"/>
    <mergeCell ref="L229:O229"/>
    <mergeCell ref="C230:E230"/>
    <mergeCell ref="F230:G230"/>
    <mergeCell ref="I230:O231"/>
    <mergeCell ref="C231:E231"/>
    <mergeCell ref="F231:G231"/>
    <mergeCell ref="C232:E232"/>
    <mergeCell ref="F232:G232"/>
    <mergeCell ref="I232:K232"/>
    <mergeCell ref="L232:O232"/>
    <mergeCell ref="C233:E233"/>
    <mergeCell ref="F233:G233"/>
    <mergeCell ref="I233:K233"/>
    <mergeCell ref="L233:O233"/>
    <mergeCell ref="C234:E239"/>
    <mergeCell ref="F234:G234"/>
    <mergeCell ref="I234:K234"/>
    <mergeCell ref="L234:O234"/>
    <mergeCell ref="F235:G235"/>
    <mergeCell ref="I235:O237"/>
    <mergeCell ref="F236:G236"/>
    <mergeCell ref="F237:G237"/>
    <mergeCell ref="F238:G238"/>
    <mergeCell ref="I238:O239"/>
    <mergeCell ref="F239:G239"/>
    <mergeCell ref="B241:O241"/>
    <mergeCell ref="A242:A279"/>
    <mergeCell ref="B242:C243"/>
    <mergeCell ref="D242:O242"/>
    <mergeCell ref="D243:O243"/>
    <mergeCell ref="C244:G246"/>
    <mergeCell ref="H244:I246"/>
    <mergeCell ref="J244:K246"/>
    <mergeCell ref="L244:M244"/>
    <mergeCell ref="N244:O244"/>
    <mergeCell ref="L245:O245"/>
    <mergeCell ref="L246:M246"/>
    <mergeCell ref="N246:O246"/>
    <mergeCell ref="C247:F247"/>
    <mergeCell ref="H247:O247"/>
    <mergeCell ref="C248:F248"/>
    <mergeCell ref="H248:O248"/>
    <mergeCell ref="C249:F249"/>
    <mergeCell ref="H249:O249"/>
    <mergeCell ref="C250:F250"/>
    <mergeCell ref="H250:O250"/>
    <mergeCell ref="C251:F251"/>
    <mergeCell ref="H251:O251"/>
    <mergeCell ref="C252:F252"/>
    <mergeCell ref="H252:O252"/>
    <mergeCell ref="C253:D254"/>
    <mergeCell ref="E253:E254"/>
    <mergeCell ref="F253:F254"/>
    <mergeCell ref="G253:G254"/>
    <mergeCell ref="H253:J253"/>
    <mergeCell ref="K253:M253"/>
    <mergeCell ref="N253:N254"/>
    <mergeCell ref="O253:O255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E265"/>
    <mergeCell ref="F264:G264"/>
    <mergeCell ref="H264:I264"/>
    <mergeCell ref="J264:K264"/>
    <mergeCell ref="M264:N264"/>
    <mergeCell ref="F265:G265"/>
    <mergeCell ref="H265:I265"/>
    <mergeCell ref="J265:K265"/>
    <mergeCell ref="M265:N265"/>
    <mergeCell ref="C266:H266"/>
    <mergeCell ref="I266:K266"/>
    <mergeCell ref="M266:O266"/>
    <mergeCell ref="C267:E268"/>
    <mergeCell ref="F267:G268"/>
    <mergeCell ref="I267:K267"/>
    <mergeCell ref="M267:O267"/>
    <mergeCell ref="I268:K268"/>
    <mergeCell ref="L268:O268"/>
    <mergeCell ref="C269:E269"/>
    <mergeCell ref="F269:G269"/>
    <mergeCell ref="I269:K269"/>
    <mergeCell ref="L269:O269"/>
    <mergeCell ref="C270:E270"/>
    <mergeCell ref="F270:G270"/>
    <mergeCell ref="I270:O271"/>
    <mergeCell ref="C271:E271"/>
    <mergeCell ref="F271:G271"/>
    <mergeCell ref="C272:E272"/>
    <mergeCell ref="F272:G272"/>
    <mergeCell ref="I272:K272"/>
    <mergeCell ref="L272:O272"/>
    <mergeCell ref="C273:E273"/>
    <mergeCell ref="F273:G273"/>
    <mergeCell ref="I273:K273"/>
    <mergeCell ref="L273:O273"/>
    <mergeCell ref="C274:E279"/>
    <mergeCell ref="F274:G274"/>
    <mergeCell ref="I274:K274"/>
    <mergeCell ref="L274:O274"/>
    <mergeCell ref="F275:G275"/>
    <mergeCell ref="I275:O277"/>
    <mergeCell ref="F276:G276"/>
    <mergeCell ref="F277:G277"/>
    <mergeCell ref="F278:G278"/>
    <mergeCell ref="I278:O279"/>
    <mergeCell ref="F279:G279"/>
    <mergeCell ref="B281:O281"/>
    <mergeCell ref="A282:A319"/>
    <mergeCell ref="B282:C283"/>
    <mergeCell ref="D282:O282"/>
    <mergeCell ref="D283:O283"/>
    <mergeCell ref="C284:G286"/>
    <mergeCell ref="H284:I286"/>
    <mergeCell ref="J284:K286"/>
    <mergeCell ref="L284:M284"/>
    <mergeCell ref="N284:O284"/>
    <mergeCell ref="L285:O285"/>
    <mergeCell ref="L286:M286"/>
    <mergeCell ref="N286:O286"/>
    <mergeCell ref="C287:F287"/>
    <mergeCell ref="H287:O287"/>
    <mergeCell ref="C288:F288"/>
    <mergeCell ref="H288:O288"/>
    <mergeCell ref="C289:F289"/>
    <mergeCell ref="H289:O289"/>
    <mergeCell ref="C290:F290"/>
    <mergeCell ref="H290:O290"/>
    <mergeCell ref="C291:F291"/>
    <mergeCell ref="H291:O291"/>
    <mergeCell ref="C292:F292"/>
    <mergeCell ref="H292:O292"/>
    <mergeCell ref="C293:D294"/>
    <mergeCell ref="E293:E294"/>
    <mergeCell ref="F293:F294"/>
    <mergeCell ref="G293:G294"/>
    <mergeCell ref="H293:J293"/>
    <mergeCell ref="K293:M293"/>
    <mergeCell ref="N293:N294"/>
    <mergeCell ref="O293:O295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E305"/>
    <mergeCell ref="F304:G304"/>
    <mergeCell ref="H304:I304"/>
    <mergeCell ref="J304:K304"/>
    <mergeCell ref="M304:N304"/>
    <mergeCell ref="F305:G305"/>
    <mergeCell ref="H305:I305"/>
    <mergeCell ref="J305:K305"/>
    <mergeCell ref="M305:N305"/>
    <mergeCell ref="C306:H306"/>
    <mergeCell ref="I306:K306"/>
    <mergeCell ref="M306:O306"/>
    <mergeCell ref="C307:E308"/>
    <mergeCell ref="F307:G308"/>
    <mergeCell ref="I307:K307"/>
    <mergeCell ref="M307:O307"/>
    <mergeCell ref="I308:K308"/>
    <mergeCell ref="L308:O308"/>
    <mergeCell ref="C309:E309"/>
    <mergeCell ref="F309:G309"/>
    <mergeCell ref="I309:K309"/>
    <mergeCell ref="L309:O309"/>
    <mergeCell ref="C310:E310"/>
    <mergeCell ref="F310:G310"/>
    <mergeCell ref="I310:O311"/>
    <mergeCell ref="C311:E311"/>
    <mergeCell ref="F311:G311"/>
    <mergeCell ref="C312:E312"/>
    <mergeCell ref="F312:G312"/>
    <mergeCell ref="I312:K312"/>
    <mergeCell ref="L312:O312"/>
    <mergeCell ref="C313:E313"/>
    <mergeCell ref="F313:G313"/>
    <mergeCell ref="I313:K313"/>
    <mergeCell ref="L313:O313"/>
    <mergeCell ref="C314:E319"/>
    <mergeCell ref="F314:G314"/>
    <mergeCell ref="I314:K314"/>
    <mergeCell ref="L314:O314"/>
    <mergeCell ref="F315:G315"/>
    <mergeCell ref="I315:O317"/>
    <mergeCell ref="F316:G316"/>
    <mergeCell ref="F317:G317"/>
    <mergeCell ref="F318:G318"/>
    <mergeCell ref="I318:O319"/>
    <mergeCell ref="F319:G319"/>
    <mergeCell ref="B321:O321"/>
    <mergeCell ref="A322:A359"/>
    <mergeCell ref="B322:C323"/>
    <mergeCell ref="D322:O322"/>
    <mergeCell ref="D323:O323"/>
    <mergeCell ref="C324:G326"/>
    <mergeCell ref="H324:I326"/>
    <mergeCell ref="J324:K326"/>
    <mergeCell ref="L324:M324"/>
    <mergeCell ref="N324:O324"/>
    <mergeCell ref="L325:O325"/>
    <mergeCell ref="L326:M326"/>
    <mergeCell ref="N326:O326"/>
    <mergeCell ref="C327:F327"/>
    <mergeCell ref="H327:O327"/>
    <mergeCell ref="C328:F328"/>
    <mergeCell ref="H328:O328"/>
    <mergeCell ref="C329:F329"/>
    <mergeCell ref="H329:O329"/>
    <mergeCell ref="C330:F330"/>
    <mergeCell ref="H330:O330"/>
    <mergeCell ref="C331:F331"/>
    <mergeCell ref="H331:O331"/>
    <mergeCell ref="C332:F332"/>
    <mergeCell ref="H332:O332"/>
    <mergeCell ref="C333:D334"/>
    <mergeCell ref="E333:E334"/>
    <mergeCell ref="F333:F334"/>
    <mergeCell ref="G333:G334"/>
    <mergeCell ref="H333:J333"/>
    <mergeCell ref="K333:M333"/>
    <mergeCell ref="N333:N334"/>
    <mergeCell ref="O333:O335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E345"/>
    <mergeCell ref="F344:G344"/>
    <mergeCell ref="H344:I344"/>
    <mergeCell ref="J344:K344"/>
    <mergeCell ref="M344:N344"/>
    <mergeCell ref="F345:G345"/>
    <mergeCell ref="H345:I345"/>
    <mergeCell ref="J345:K345"/>
    <mergeCell ref="M345:N345"/>
    <mergeCell ref="C346:H346"/>
    <mergeCell ref="I346:K346"/>
    <mergeCell ref="M346:O346"/>
    <mergeCell ref="C347:E348"/>
    <mergeCell ref="F347:G348"/>
    <mergeCell ref="I347:K347"/>
    <mergeCell ref="M347:O347"/>
    <mergeCell ref="I348:K348"/>
    <mergeCell ref="L348:O348"/>
    <mergeCell ref="C349:E349"/>
    <mergeCell ref="F349:G349"/>
    <mergeCell ref="I349:K349"/>
    <mergeCell ref="L349:O349"/>
    <mergeCell ref="C350:E350"/>
    <mergeCell ref="F350:G350"/>
    <mergeCell ref="I350:O351"/>
    <mergeCell ref="C351:E351"/>
    <mergeCell ref="F351:G351"/>
    <mergeCell ref="C352:E352"/>
    <mergeCell ref="F352:G352"/>
    <mergeCell ref="I352:K352"/>
    <mergeCell ref="L352:O352"/>
    <mergeCell ref="C353:E353"/>
    <mergeCell ref="F353:G353"/>
    <mergeCell ref="I353:K353"/>
    <mergeCell ref="L353:O353"/>
    <mergeCell ref="C354:E359"/>
    <mergeCell ref="F354:G354"/>
    <mergeCell ref="I354:K354"/>
    <mergeCell ref="L354:O354"/>
    <mergeCell ref="F355:G355"/>
    <mergeCell ref="I355:O357"/>
    <mergeCell ref="F356:G356"/>
    <mergeCell ref="F357:G357"/>
    <mergeCell ref="F358:G358"/>
    <mergeCell ref="I358:O359"/>
    <mergeCell ref="F359:G359"/>
  </mergeCells>
  <conditionalFormatting sqref="I30 G33:H34 H25:H32 O16:O25 O1:O14 N15:N23 L15:L25 D1:K3 C1:C4 E29:E34 D7:D12 L1:M12 G29:G32 I25:K25 H7:K12 E7:G13 N1:N13 H15:K23 M15:M27 D16:D26 E15:E26 C15:C27 G15:G26 F15:F27 C7:C13 F29:F39 A1:B39 C29:D39">
    <cfRule type="cellIs" dxfId="807" priority="1610" operator="equal">
      <formula>0</formula>
    </cfRule>
  </conditionalFormatting>
  <conditionalFormatting sqref="M26 F20:I21 F26:G26 I30 M16:O23 F15:F19 N5:N6 D2:D3 B2 N13 C7:C13 F13:G13 O13:O14 J15:L21 M15:N15 C26:C27 I15:I16 G15:H15 F32:F39 H26:H33 D32:D39 F22:L23 G18:I18 C15:C24 C29:C39">
    <cfRule type="containsText" dxfId="806" priority="1608" stopIfTrue="1" operator="containsText" text="f'k{kk foHkkx jktLFkku">
      <formula>NOT(ISERROR(SEARCH("f'k{kk foHkkx jktLFkku",B2)))</formula>
    </cfRule>
    <cfRule type="containsText" dxfId="805" priority="1609" stopIfTrue="1" operator="containsText" text="iw.kkZad">
      <formula>NOT(ISERROR(SEARCH("iw.kkZad",B2)))</formula>
    </cfRule>
  </conditionalFormatting>
  <conditionalFormatting sqref="F35:F37 D32:D39">
    <cfRule type="cellIs" dxfId="804" priority="1606" stopIfTrue="1" operator="equal">
      <formula>1800</formula>
    </cfRule>
    <cfRule type="cellIs" dxfId="803" priority="1607" stopIfTrue="1" operator="equal">
      <formula>200</formula>
    </cfRule>
  </conditionalFormatting>
  <conditionalFormatting sqref="M26 F20:I21 F26:G26 I30 M16:O23 F15:F19 N5:N6 D2:D3 B2 N13 C7:C13 F13:G13 O13:O14 J15:L21 M15:N15 C26:C27 I15:I16 G15:H15 F32:F39 H26:H33 D32:D39 F22:L23 G18:I18 C15:C24 C29:C39">
    <cfRule type="containsText" dxfId="802" priority="1605" stopIfTrue="1" operator="containsText" text="dsoy jktdh; fo|ky;ksa esa iz;ksx gsrq fu%'kqYd">
      <formula>NOT(ISERROR(SEARCH("dsoy jktdh; fo|ky;ksa esa iz;ksx gsrq fu%'kqYd",B2)))</formula>
    </cfRule>
  </conditionalFormatting>
  <conditionalFormatting sqref="F29:G33">
    <cfRule type="cellIs" dxfId="801" priority="1603" operator="equal">
      <formula>"0/200"</formula>
    </cfRule>
    <cfRule type="cellIs" dxfId="800" priority="1604" operator="equal">
      <formula>"0/100"</formula>
    </cfRule>
  </conditionalFormatting>
  <conditionalFormatting sqref="I70 G73:H74 H65:H72 O56:O65 O41:O54 N55:N63 L55:L65 D41:K43 C41:C44 E69:E74 D47:D52 L41:M52 G69:G72 I65:K65 H47:K52 E47:G53 N41:N53 H55:K63 M55:M67 D56:D66 E55:E66 C55:C67 G55:G66 F55:F67 C47:C53 F69:F79 A41:B79 C69:D79">
    <cfRule type="cellIs" dxfId="799" priority="798" operator="equal">
      <formula>0</formula>
    </cfRule>
  </conditionalFormatting>
  <conditionalFormatting sqref="M66 F60:I61 F66:G66 I70 M56:O63 F55:F59 N45:N46 D42:D43 B42 N53 C47:C53 F53:G53 O53:O54 J55:L61 M55:N55 C66:C67 I55:I56 G55:H55 F72:F79 H66:H73 D72:D79 F62:L63 G58:I58 C55:C64 C69:C79">
    <cfRule type="containsText" dxfId="798" priority="796" stopIfTrue="1" operator="containsText" text="f'k{kk foHkkx jktLFkku">
      <formula>NOT(ISERROR(SEARCH("f'k{kk foHkkx jktLFkku",B42)))</formula>
    </cfRule>
    <cfRule type="containsText" dxfId="797" priority="797" stopIfTrue="1" operator="containsText" text="iw.kkZad">
      <formula>NOT(ISERROR(SEARCH("iw.kkZad",B42)))</formula>
    </cfRule>
  </conditionalFormatting>
  <conditionalFormatting sqref="F75:F77 D72:D79">
    <cfRule type="cellIs" dxfId="796" priority="794" stopIfTrue="1" operator="equal">
      <formula>1800</formula>
    </cfRule>
    <cfRule type="cellIs" dxfId="795" priority="795" stopIfTrue="1" operator="equal">
      <formula>200</formula>
    </cfRule>
  </conditionalFormatting>
  <conditionalFormatting sqref="M66 F60:I61 F66:G66 I70 M56:O63 F55:F59 N45:N46 D42:D43 B42 N53 C47:C53 F53:G53 O53:O54 J55:L61 M55:N55 C66:C67 I55:I56 G55:H55 F72:F79 H66:H73 D72:D79 F62:L63 G58:I58 C55:C64 C69:C79">
    <cfRule type="containsText" dxfId="794" priority="793" stopIfTrue="1" operator="containsText" text="dsoy jktdh; fo|ky;ksa esa iz;ksx gsrq fu%'kqYd">
      <formula>NOT(ISERROR(SEARCH("dsoy jktdh; fo|ky;ksa esa iz;ksx gsrq fu%'kqYd",B42)))</formula>
    </cfRule>
  </conditionalFormatting>
  <conditionalFormatting sqref="F69:G73">
    <cfRule type="cellIs" dxfId="793" priority="791" operator="equal">
      <formula>"0/200"</formula>
    </cfRule>
    <cfRule type="cellIs" dxfId="792" priority="792" operator="equal">
      <formula>"0/100"</formula>
    </cfRule>
  </conditionalFormatting>
  <conditionalFormatting sqref="I110 G113:H114 H105:H112 O96:O105 O81:O94 N95:N103 L95:L105 D81:K83 C81:C84 E109:E114 D87:D92 L81:M92 G109:G112 I105:K105 H87:K92 E87:G93 N81:N93 H95:K103 M95:M107 D96:D106 E95:E106 C95:C107 G95:G106 F95:F107 C87:C93 F109:F119 A81:B119 C109:D119">
    <cfRule type="cellIs" dxfId="791" priority="790" operator="equal">
      <formula>0</formula>
    </cfRule>
  </conditionalFormatting>
  <conditionalFormatting sqref="M106 F100:I101 F106:G106 I110 M96:O103 F95:F99 N85:N86 D82:D83 B82 N93 C87:C93 F93:G93 O93:O94 J95:L101 M95:N95 C106:C107 I95:I96 G95:H95 F112:F119 H106:H113 D112:D119 F102:L103 G98:I98 C95:C104 C109:C119">
    <cfRule type="containsText" dxfId="790" priority="788" stopIfTrue="1" operator="containsText" text="f'k{kk foHkkx jktLFkku">
      <formula>NOT(ISERROR(SEARCH("f'k{kk foHkkx jktLFkku",B82)))</formula>
    </cfRule>
    <cfRule type="containsText" dxfId="789" priority="789" stopIfTrue="1" operator="containsText" text="iw.kkZad">
      <formula>NOT(ISERROR(SEARCH("iw.kkZad",B82)))</formula>
    </cfRule>
  </conditionalFormatting>
  <conditionalFormatting sqref="F115:F117 D112:D119">
    <cfRule type="cellIs" dxfId="788" priority="786" stopIfTrue="1" operator="equal">
      <formula>1800</formula>
    </cfRule>
    <cfRule type="cellIs" dxfId="787" priority="787" stopIfTrue="1" operator="equal">
      <formula>200</formula>
    </cfRule>
  </conditionalFormatting>
  <conditionalFormatting sqref="M106 F100:I101 F106:G106 I110 M96:O103 F95:F99 N85:N86 D82:D83 B82 N93 C87:C93 F93:G93 O93:O94 J95:L101 M95:N95 C106:C107 I95:I96 G95:H95 F112:F119 H106:H113 D112:D119 F102:L103 G98:I98 C95:C104 C109:C119">
    <cfRule type="containsText" dxfId="786" priority="785" stopIfTrue="1" operator="containsText" text="dsoy jktdh; fo|ky;ksa esa iz;ksx gsrq fu%'kqYd">
      <formula>NOT(ISERROR(SEARCH("dsoy jktdh; fo|ky;ksa esa iz;ksx gsrq fu%'kqYd",B82)))</formula>
    </cfRule>
  </conditionalFormatting>
  <conditionalFormatting sqref="F109:G113">
    <cfRule type="cellIs" dxfId="785" priority="783" operator="equal">
      <formula>"0/200"</formula>
    </cfRule>
    <cfRule type="cellIs" dxfId="784" priority="784" operator="equal">
      <formula>"0/100"</formula>
    </cfRule>
  </conditionalFormatting>
  <conditionalFormatting sqref="I150 G153:H154 H145:H152 O136:O145 O121:O134 N135:N143 L135:L145 D121:K123 C121:C124 E149:E154 D127:D132 L121:M132 G149:G152 I145:K145 H127:K132 E127:G133 N121:N133 H135:K143 M135:M147 D136:D146 E135:E146 C135:C147 G135:G146 F135:F147 C127:C133 F149:F159 A121:B159 C149:D159">
    <cfRule type="cellIs" dxfId="783" priority="782" operator="equal">
      <formula>0</formula>
    </cfRule>
  </conditionalFormatting>
  <conditionalFormatting sqref="M146 F140:I141 F146:G146 I150 M136:O143 F135:F139 N125:N126 D122:D123 B122 N133 C127:C133 F133:G133 O133:O134 J135:L141 M135:N135 C146:C147 I135:I136 G135:H135 F152:F159 H146:H153 D152:D159 F142:L143 G138:I138 C135:C144 C149:C159">
    <cfRule type="containsText" dxfId="782" priority="780" stopIfTrue="1" operator="containsText" text="f'k{kk foHkkx jktLFkku">
      <formula>NOT(ISERROR(SEARCH("f'k{kk foHkkx jktLFkku",B122)))</formula>
    </cfRule>
    <cfRule type="containsText" dxfId="781" priority="781" stopIfTrue="1" operator="containsText" text="iw.kkZad">
      <formula>NOT(ISERROR(SEARCH("iw.kkZad",B122)))</formula>
    </cfRule>
  </conditionalFormatting>
  <conditionalFormatting sqref="F155:F157 D152:D159">
    <cfRule type="cellIs" dxfId="780" priority="778" stopIfTrue="1" operator="equal">
      <formula>1800</formula>
    </cfRule>
    <cfRule type="cellIs" dxfId="779" priority="779" stopIfTrue="1" operator="equal">
      <formula>200</formula>
    </cfRule>
  </conditionalFormatting>
  <conditionalFormatting sqref="M146 F140:I141 F146:G146 I150 M136:O143 F135:F139 N125:N126 D122:D123 B122 N133 C127:C133 F133:G133 O133:O134 J135:L141 M135:N135 C146:C147 I135:I136 G135:H135 F152:F159 H146:H153 D152:D159 F142:L143 G138:I138 C135:C144 C149:C159">
    <cfRule type="containsText" dxfId="778" priority="777" stopIfTrue="1" operator="containsText" text="dsoy jktdh; fo|ky;ksa esa iz;ksx gsrq fu%'kqYd">
      <formula>NOT(ISERROR(SEARCH("dsoy jktdh; fo|ky;ksa esa iz;ksx gsrq fu%'kqYd",B122)))</formula>
    </cfRule>
  </conditionalFormatting>
  <conditionalFormatting sqref="F149:G153">
    <cfRule type="cellIs" dxfId="777" priority="775" operator="equal">
      <formula>"0/200"</formula>
    </cfRule>
    <cfRule type="cellIs" dxfId="776" priority="776" operator="equal">
      <formula>"0/100"</formula>
    </cfRule>
  </conditionalFormatting>
  <conditionalFormatting sqref="I190 G193:H194 H185:H192 O176:O185 O161:O174 N175:N183 L175:L185 D161:K163 C161:C164 E189:E194 D167:D172 L161:M172 G189:G192 I185:K185 H167:K172 E167:G173 N161:N173 H175:K183 M175:M187 D176:D186 E175:E186 C175:C187 G175:G186 F175:F187 C167:C173 F189:F199 A161:B199 C189:D199">
    <cfRule type="cellIs" dxfId="775" priority="774" operator="equal">
      <formula>0</formula>
    </cfRule>
  </conditionalFormatting>
  <conditionalFormatting sqref="M186 F180:I181 F186:G186 I190 M176:O183 F175:F179 N165:N166 D162:D163 B162 N173 C167:C173 F173:G173 O173:O174 J175:L181 M175:N175 C186:C187 I175:I176 G175:H175 F192:F199 H186:H193 D192:D199 F182:L183 G178:I178 C175:C184 C189:C199">
    <cfRule type="containsText" dxfId="774" priority="772" stopIfTrue="1" operator="containsText" text="f'k{kk foHkkx jktLFkku">
      <formula>NOT(ISERROR(SEARCH("f'k{kk foHkkx jktLFkku",B162)))</formula>
    </cfRule>
    <cfRule type="containsText" dxfId="773" priority="773" stopIfTrue="1" operator="containsText" text="iw.kkZad">
      <formula>NOT(ISERROR(SEARCH("iw.kkZad",B162)))</formula>
    </cfRule>
  </conditionalFormatting>
  <conditionalFormatting sqref="F195:F197 D192:D199">
    <cfRule type="cellIs" dxfId="772" priority="770" stopIfTrue="1" operator="equal">
      <formula>1800</formula>
    </cfRule>
    <cfRule type="cellIs" dxfId="771" priority="771" stopIfTrue="1" operator="equal">
      <formula>200</formula>
    </cfRule>
  </conditionalFormatting>
  <conditionalFormatting sqref="M186 F180:I181 F186:G186 I190 M176:O183 F175:F179 N165:N166 D162:D163 B162 N173 C167:C173 F173:G173 O173:O174 J175:L181 M175:N175 C186:C187 I175:I176 G175:H175 F192:F199 H186:H193 D192:D199 F182:L183 G178:I178 C175:C184 C189:C199">
    <cfRule type="containsText" dxfId="770" priority="769" stopIfTrue="1" operator="containsText" text="dsoy jktdh; fo|ky;ksa esa iz;ksx gsrq fu%'kqYd">
      <formula>NOT(ISERROR(SEARCH("dsoy jktdh; fo|ky;ksa esa iz;ksx gsrq fu%'kqYd",B162)))</formula>
    </cfRule>
  </conditionalFormatting>
  <conditionalFormatting sqref="F189:G193">
    <cfRule type="cellIs" dxfId="769" priority="767" operator="equal">
      <formula>"0/200"</formula>
    </cfRule>
    <cfRule type="cellIs" dxfId="768" priority="768" operator="equal">
      <formula>"0/100"</formula>
    </cfRule>
  </conditionalFormatting>
  <conditionalFormatting sqref="I230 G233:H234 H225:H232 O216:O225 O201:O214 N215:N223 L215:L225 D201:K203 C201:C204 E229:E234 D207:D212 L201:M212 G229:G232 I225:K225 H207:K212 E207:G213 N201:N213 H215:K223 M215:M227 D216:D226 E215:E226 C215:C227 G215:G226 F215:F227 C207:C213 F229:F239 A201:B239 C229:D239">
    <cfRule type="cellIs" dxfId="767" priority="766" operator="equal">
      <formula>0</formula>
    </cfRule>
  </conditionalFormatting>
  <conditionalFormatting sqref="M226 F220:I221 F226:G226 I230 M216:O223 F215:F219 N205:N206 D202:D203 B202 N213 C207:C213 F213:G213 O213:O214 J215:L221 M215:N215 C226:C227 I215:I216 G215:H215 F232:F239 H226:H233 D232:D239 F222:L223 G218:I218 C215:C224 C229:C239">
    <cfRule type="containsText" dxfId="766" priority="764" stopIfTrue="1" operator="containsText" text="f'k{kk foHkkx jktLFkku">
      <formula>NOT(ISERROR(SEARCH("f'k{kk foHkkx jktLFkku",B202)))</formula>
    </cfRule>
    <cfRule type="containsText" dxfId="765" priority="765" stopIfTrue="1" operator="containsText" text="iw.kkZad">
      <formula>NOT(ISERROR(SEARCH("iw.kkZad",B202)))</formula>
    </cfRule>
  </conditionalFormatting>
  <conditionalFormatting sqref="F235:F237 D232:D239">
    <cfRule type="cellIs" dxfId="764" priority="762" stopIfTrue="1" operator="equal">
      <formula>1800</formula>
    </cfRule>
    <cfRule type="cellIs" dxfId="763" priority="763" stopIfTrue="1" operator="equal">
      <formula>200</formula>
    </cfRule>
  </conditionalFormatting>
  <conditionalFormatting sqref="M226 F220:I221 F226:G226 I230 M216:O223 F215:F219 N205:N206 D202:D203 B202 N213 C207:C213 F213:G213 O213:O214 J215:L221 M215:N215 C226:C227 I215:I216 G215:H215 F232:F239 H226:H233 D232:D239 F222:L223 G218:I218 C215:C224 C229:C239">
    <cfRule type="containsText" dxfId="762" priority="761" stopIfTrue="1" operator="containsText" text="dsoy jktdh; fo|ky;ksa esa iz;ksx gsrq fu%'kqYd">
      <formula>NOT(ISERROR(SEARCH("dsoy jktdh; fo|ky;ksa esa iz;ksx gsrq fu%'kqYd",B202)))</formula>
    </cfRule>
  </conditionalFormatting>
  <conditionalFormatting sqref="F229:G233">
    <cfRule type="cellIs" dxfId="761" priority="759" operator="equal">
      <formula>"0/200"</formula>
    </cfRule>
    <cfRule type="cellIs" dxfId="760" priority="760" operator="equal">
      <formula>"0/100"</formula>
    </cfRule>
  </conditionalFormatting>
  <conditionalFormatting sqref="I270 G273:H274 H265:H272 O256:O265 O241:O254 N255:N263 L255:L265 D241:K243 C241:C244 E269:E274 D247:D252 L241:M252 G269:G272 I265:K265 H247:K252 E247:G253 N241:N253 H255:K263 M255:M267 D256:D266 E255:E266 C255:C267 G255:G266 F255:F267 C247:C253 F269:F279 A241:B279 C269:D279">
    <cfRule type="cellIs" dxfId="759" priority="758" operator="equal">
      <formula>0</formula>
    </cfRule>
  </conditionalFormatting>
  <conditionalFormatting sqref="M266 F260:I261 F266:G266 I270 M256:O263 F255:F259 N245:N246 D242:D243 B242 N253 C247:C253 F253:G253 O253:O254 J255:L261 M255:N255 C266:C267 I255:I256 G255:H255 F272:F279 H266:H273 D272:D279 F262:L263 G258:I258 C255:C264 C269:C279">
    <cfRule type="containsText" dxfId="758" priority="756" stopIfTrue="1" operator="containsText" text="f'k{kk foHkkx jktLFkku">
      <formula>NOT(ISERROR(SEARCH("f'k{kk foHkkx jktLFkku",B242)))</formula>
    </cfRule>
    <cfRule type="containsText" dxfId="757" priority="757" stopIfTrue="1" operator="containsText" text="iw.kkZad">
      <formula>NOT(ISERROR(SEARCH("iw.kkZad",B242)))</formula>
    </cfRule>
  </conditionalFormatting>
  <conditionalFormatting sqref="F275:F277 D272:D279">
    <cfRule type="cellIs" dxfId="756" priority="754" stopIfTrue="1" operator="equal">
      <formula>1800</formula>
    </cfRule>
    <cfRule type="cellIs" dxfId="755" priority="755" stopIfTrue="1" operator="equal">
      <formula>200</formula>
    </cfRule>
  </conditionalFormatting>
  <conditionalFormatting sqref="M266 F260:I261 F266:G266 I270 M256:O263 F255:F259 N245:N246 D242:D243 B242 N253 C247:C253 F253:G253 O253:O254 J255:L261 M255:N255 C266:C267 I255:I256 G255:H255 F272:F279 H266:H273 D272:D279 F262:L263 G258:I258 C255:C264 C269:C279">
    <cfRule type="containsText" dxfId="754" priority="753" stopIfTrue="1" operator="containsText" text="dsoy jktdh; fo|ky;ksa esa iz;ksx gsrq fu%'kqYd">
      <formula>NOT(ISERROR(SEARCH("dsoy jktdh; fo|ky;ksa esa iz;ksx gsrq fu%'kqYd",B242)))</formula>
    </cfRule>
  </conditionalFormatting>
  <conditionalFormatting sqref="F269:G273">
    <cfRule type="cellIs" dxfId="753" priority="751" operator="equal">
      <formula>"0/200"</formula>
    </cfRule>
    <cfRule type="cellIs" dxfId="752" priority="752" operator="equal">
      <formula>"0/100"</formula>
    </cfRule>
  </conditionalFormatting>
  <conditionalFormatting sqref="I310 G313:H314 H305:H312 O296:O305 O281:O294 N295:N303 L295:L305 D281:K283 C281:C284 E309:E314 D287:D292 L281:M292 G309:G312 I305:K305 H287:K292 E287:G293 N281:N293 H295:K303 M295:M307 D296:D306 E295:E306 C295:C307 G295:G306 F295:F307 C287:C293 F309:F319 A281:B319 C309:D319">
    <cfRule type="cellIs" dxfId="751" priority="750" operator="equal">
      <formula>0</formula>
    </cfRule>
  </conditionalFormatting>
  <conditionalFormatting sqref="M306 F300:I301 F306:G306 I310 M296:O303 F295:F299 N285:N286 D282:D283 B282 N293 C287:C293 F293:G293 O293:O294 J295:L301 M295:N295 C306:C307 I295:I296 G295:H295 F312:F319 H306:H313 D312:D319 F302:L303 G298:I298 C295:C304 C309:C319">
    <cfRule type="containsText" dxfId="750" priority="748" stopIfTrue="1" operator="containsText" text="f'k{kk foHkkx jktLFkku">
      <formula>NOT(ISERROR(SEARCH("f'k{kk foHkkx jktLFkku",B282)))</formula>
    </cfRule>
    <cfRule type="containsText" dxfId="749" priority="749" stopIfTrue="1" operator="containsText" text="iw.kkZad">
      <formula>NOT(ISERROR(SEARCH("iw.kkZad",B282)))</formula>
    </cfRule>
  </conditionalFormatting>
  <conditionalFormatting sqref="F315:F317 D312:D319">
    <cfRule type="cellIs" dxfId="748" priority="746" stopIfTrue="1" operator="equal">
      <formula>1800</formula>
    </cfRule>
    <cfRule type="cellIs" dxfId="747" priority="747" stopIfTrue="1" operator="equal">
      <formula>200</formula>
    </cfRule>
  </conditionalFormatting>
  <conditionalFormatting sqref="M306 F300:I301 F306:G306 I310 M296:O303 F295:F299 N285:N286 D282:D283 B282 N293 C287:C293 F293:G293 O293:O294 J295:L301 M295:N295 C306:C307 I295:I296 G295:H295 F312:F319 H306:H313 D312:D319 F302:L303 G298:I298 C295:C304 C309:C319">
    <cfRule type="containsText" dxfId="746" priority="745" stopIfTrue="1" operator="containsText" text="dsoy jktdh; fo|ky;ksa esa iz;ksx gsrq fu%'kqYd">
      <formula>NOT(ISERROR(SEARCH("dsoy jktdh; fo|ky;ksa esa iz;ksx gsrq fu%'kqYd",B282)))</formula>
    </cfRule>
  </conditionalFormatting>
  <conditionalFormatting sqref="F309:G313">
    <cfRule type="cellIs" dxfId="745" priority="743" operator="equal">
      <formula>"0/200"</formula>
    </cfRule>
    <cfRule type="cellIs" dxfId="744" priority="744" operator="equal">
      <formula>"0/100"</formula>
    </cfRule>
  </conditionalFormatting>
  <conditionalFormatting sqref="I350 G353:H354 H345:H352 O336:O345 O321:O334 N335:N343 L335:L345 D321:K323 C321:C324 E349:E354 D327:D332 L321:M332 G349:G352 I345:K345 H327:K332 E327:G333 N321:N333 H335:K343 M335:M347 D336:D346 E335:E346 C335:C347 G335:G346 F335:F347 C327:C333 F349:F359 A321:B359 C349:D359">
    <cfRule type="cellIs" dxfId="743" priority="742" operator="equal">
      <formula>0</formula>
    </cfRule>
  </conditionalFormatting>
  <conditionalFormatting sqref="M346 F340:I341 F346:G346 I350 M336:O343 F335:F339 N325:N326 D322:D323 B322 N333 C327:C333 F333:G333 O333:O334 J335:L341 M335:N335 C346:C347 I335:I336 G335:H335 F352:F359 H346:H353 D352:D359 F342:L343 G338:I338 C335:C344 C349:C359">
    <cfRule type="containsText" dxfId="742" priority="740" stopIfTrue="1" operator="containsText" text="f'k{kk foHkkx jktLFkku">
      <formula>NOT(ISERROR(SEARCH("f'k{kk foHkkx jktLFkku",B322)))</formula>
    </cfRule>
    <cfRule type="containsText" dxfId="741" priority="741" stopIfTrue="1" operator="containsText" text="iw.kkZad">
      <formula>NOT(ISERROR(SEARCH("iw.kkZad",B322)))</formula>
    </cfRule>
  </conditionalFormatting>
  <conditionalFormatting sqref="F355:F357 D352:D359">
    <cfRule type="cellIs" dxfId="740" priority="738" stopIfTrue="1" operator="equal">
      <formula>1800</formula>
    </cfRule>
    <cfRule type="cellIs" dxfId="739" priority="739" stopIfTrue="1" operator="equal">
      <formula>200</formula>
    </cfRule>
  </conditionalFormatting>
  <conditionalFormatting sqref="M346 F340:I341 F346:G346 I350 M336:O343 F335:F339 N325:N326 D322:D323 B322 N333 C327:C333 F333:G333 O333:O334 J335:L341 M335:N335 C346:C347 I335:I336 G335:H335 F352:F359 H346:H353 D352:D359 F342:L343 G338:I338 C335:C344 C349:C359">
    <cfRule type="containsText" dxfId="738" priority="737" stopIfTrue="1" operator="containsText" text="dsoy jktdh; fo|ky;ksa esa iz;ksx gsrq fu%'kqYd">
      <formula>NOT(ISERROR(SEARCH("dsoy jktdh; fo|ky;ksa esa iz;ksx gsrq fu%'kqYd",B322)))</formula>
    </cfRule>
  </conditionalFormatting>
  <conditionalFormatting sqref="F349:G353">
    <cfRule type="cellIs" dxfId="737" priority="735" operator="equal">
      <formula>"0/200"</formula>
    </cfRule>
    <cfRule type="cellIs" dxfId="736" priority="736" operator="equal">
      <formula>"0/100"</formula>
    </cfRule>
  </conditionalFormatting>
  <conditionalFormatting sqref="I390 G393:H394 H385:H392 O376:O385 O361:O374 N375:N383 L375:L385 D361:K363 C361:C364 E389:E394 D367:D372 L361:M372 G389:G392 I385:K385 H367:K372 E367:G373 N361:N373 H375:K383 M375:M387 D376:D386 E375:E386 C375:C387 G375:G386 F375:F387 C367:C373 F389:F399 A361:B399 C389:D399">
    <cfRule type="cellIs" dxfId="735" priority="734" operator="equal">
      <formula>0</formula>
    </cfRule>
  </conditionalFormatting>
  <conditionalFormatting sqref="M386 F380:I381 F386:G386 I390 M376:O383 F375:F379 N365:N366 D362:D363 B362 N373 C367:C373 F373:G373 O373:O374 J375:L381 M375:N375 C386:C387 I375:I376 G375:H375 F392:F399 H386:H393 D392:D399 F382:L383 G378:I378 C375:C384 C389:C399">
    <cfRule type="containsText" dxfId="734" priority="732" stopIfTrue="1" operator="containsText" text="f'k{kk foHkkx jktLFkku">
      <formula>NOT(ISERROR(SEARCH("f'k{kk foHkkx jktLFkku",B362)))</formula>
    </cfRule>
    <cfRule type="containsText" dxfId="733" priority="733" stopIfTrue="1" operator="containsText" text="iw.kkZad">
      <formula>NOT(ISERROR(SEARCH("iw.kkZad",B362)))</formula>
    </cfRule>
  </conditionalFormatting>
  <conditionalFormatting sqref="F395:F397 D392:D399">
    <cfRule type="cellIs" dxfId="732" priority="730" stopIfTrue="1" operator="equal">
      <formula>1800</formula>
    </cfRule>
    <cfRule type="cellIs" dxfId="731" priority="731" stopIfTrue="1" operator="equal">
      <formula>200</formula>
    </cfRule>
  </conditionalFormatting>
  <conditionalFormatting sqref="M386 F380:I381 F386:G386 I390 M376:O383 F375:F379 N365:N366 D362:D363 B362 N373 C367:C373 F373:G373 O373:O374 J375:L381 M375:N375 C386:C387 I375:I376 G375:H375 F392:F399 H386:H393 D392:D399 F382:L383 G378:I378 C375:C384 C389:C399">
    <cfRule type="containsText" dxfId="730" priority="729" stopIfTrue="1" operator="containsText" text="dsoy jktdh; fo|ky;ksa esa iz;ksx gsrq fu%'kqYd">
      <formula>NOT(ISERROR(SEARCH("dsoy jktdh; fo|ky;ksa esa iz;ksx gsrq fu%'kqYd",B362)))</formula>
    </cfRule>
  </conditionalFormatting>
  <conditionalFormatting sqref="F389:G393">
    <cfRule type="cellIs" dxfId="729" priority="727" operator="equal">
      <formula>"0/200"</formula>
    </cfRule>
    <cfRule type="cellIs" dxfId="728" priority="728" operator="equal">
      <formula>"0/100"</formula>
    </cfRule>
  </conditionalFormatting>
  <conditionalFormatting sqref="I430 G433:H434 H425:H432 O416:O425 O401:O414 N415:N423 L415:L425 D401:K403 C401:C404 E429:E434 D407:D412 L401:M412 G429:G432 I425:K425 H407:K412 E407:G413 N401:N413 H415:K423 M415:M427 D416:D426 E415:E426 C415:C427 G415:G426 F415:F427 C407:C413 F429:F439 A401:B439 C429:D439">
    <cfRule type="cellIs" dxfId="727" priority="726" operator="equal">
      <formula>0</formula>
    </cfRule>
  </conditionalFormatting>
  <conditionalFormatting sqref="M426 F420:I421 F426:G426 I430 M416:O423 F415:F419 N405:N406 D402:D403 B402 N413 C407:C413 F413:G413 O413:O414 J415:L421 M415:N415 C426:C427 I415:I416 G415:H415 F432:F439 H426:H433 D432:D439 F422:L423 G418:I418 C415:C424 C429:C439">
    <cfRule type="containsText" dxfId="726" priority="724" stopIfTrue="1" operator="containsText" text="f'k{kk foHkkx jktLFkku">
      <formula>NOT(ISERROR(SEARCH("f'k{kk foHkkx jktLFkku",B402)))</formula>
    </cfRule>
    <cfRule type="containsText" dxfId="725" priority="725" stopIfTrue="1" operator="containsText" text="iw.kkZad">
      <formula>NOT(ISERROR(SEARCH("iw.kkZad",B402)))</formula>
    </cfRule>
  </conditionalFormatting>
  <conditionalFormatting sqref="F435:F437 D432:D439">
    <cfRule type="cellIs" dxfId="724" priority="722" stopIfTrue="1" operator="equal">
      <formula>1800</formula>
    </cfRule>
    <cfRule type="cellIs" dxfId="723" priority="723" stopIfTrue="1" operator="equal">
      <formula>200</formula>
    </cfRule>
  </conditionalFormatting>
  <conditionalFormatting sqref="M426 F420:I421 F426:G426 I430 M416:O423 F415:F419 N405:N406 D402:D403 B402 N413 C407:C413 F413:G413 O413:O414 J415:L421 M415:N415 C426:C427 I415:I416 G415:H415 F432:F439 H426:H433 D432:D439 F422:L423 G418:I418 C415:C424 C429:C439">
    <cfRule type="containsText" dxfId="722" priority="721" stopIfTrue="1" operator="containsText" text="dsoy jktdh; fo|ky;ksa esa iz;ksx gsrq fu%'kqYd">
      <formula>NOT(ISERROR(SEARCH("dsoy jktdh; fo|ky;ksa esa iz;ksx gsrq fu%'kqYd",B402)))</formula>
    </cfRule>
  </conditionalFormatting>
  <conditionalFormatting sqref="F429:G433">
    <cfRule type="cellIs" dxfId="721" priority="719" operator="equal">
      <formula>"0/200"</formula>
    </cfRule>
    <cfRule type="cellIs" dxfId="720" priority="720" operator="equal">
      <formula>"0/100"</formula>
    </cfRule>
  </conditionalFormatting>
  <conditionalFormatting sqref="I470 G473:H474 H465:H472 O456:O465 O441:O454 N455:N463 L455:L465 D441:K443 C441:C444 E469:E474 D447:D452 L441:M452 G469:G472 I465:K465 H447:K452 E447:G453 N441:N453 H455:K463 M455:M467 D456:D466 E455:E466 C455:C467 G455:G466 F455:F467 C447:C453 F469:F479 A441:B479 C469:D479">
    <cfRule type="cellIs" dxfId="719" priority="718" operator="equal">
      <formula>0</formula>
    </cfRule>
  </conditionalFormatting>
  <conditionalFormatting sqref="M466 F460:I461 F466:G466 I470 M456:O463 F455:F459 N445:N446 D442:D443 B442 N453 C447:C453 F453:G453 O453:O454 J455:L461 M455:N455 C466:C467 I455:I456 G455:H455 F472:F479 H466:H473 D472:D479 F462:L463 G458:I458 C455:C464 C469:C479">
    <cfRule type="containsText" dxfId="718" priority="716" stopIfTrue="1" operator="containsText" text="f'k{kk foHkkx jktLFkku">
      <formula>NOT(ISERROR(SEARCH("f'k{kk foHkkx jktLFkku",B442)))</formula>
    </cfRule>
    <cfRule type="containsText" dxfId="717" priority="717" stopIfTrue="1" operator="containsText" text="iw.kkZad">
      <formula>NOT(ISERROR(SEARCH("iw.kkZad",B442)))</formula>
    </cfRule>
  </conditionalFormatting>
  <conditionalFormatting sqref="F475:F477 D472:D479">
    <cfRule type="cellIs" dxfId="716" priority="714" stopIfTrue="1" operator="equal">
      <formula>1800</formula>
    </cfRule>
    <cfRule type="cellIs" dxfId="715" priority="715" stopIfTrue="1" operator="equal">
      <formula>200</formula>
    </cfRule>
  </conditionalFormatting>
  <conditionalFormatting sqref="M466 F460:I461 F466:G466 I470 M456:O463 F455:F459 N445:N446 D442:D443 B442 N453 C447:C453 F453:G453 O453:O454 J455:L461 M455:N455 C466:C467 I455:I456 G455:H455 F472:F479 H466:H473 D472:D479 F462:L463 G458:I458 C455:C464 C469:C479">
    <cfRule type="containsText" dxfId="714" priority="713" stopIfTrue="1" operator="containsText" text="dsoy jktdh; fo|ky;ksa esa iz;ksx gsrq fu%'kqYd">
      <formula>NOT(ISERROR(SEARCH("dsoy jktdh; fo|ky;ksa esa iz;ksx gsrq fu%'kqYd",B442)))</formula>
    </cfRule>
  </conditionalFormatting>
  <conditionalFormatting sqref="F469:G473">
    <cfRule type="cellIs" dxfId="713" priority="711" operator="equal">
      <formula>"0/200"</formula>
    </cfRule>
    <cfRule type="cellIs" dxfId="712" priority="712" operator="equal">
      <formula>"0/100"</formula>
    </cfRule>
  </conditionalFormatting>
  <conditionalFormatting sqref="I510 G513:H514 H505:H512 O496:O505 O481:O494 N495:N503 L495:L505 D481:K483 C481:C484 E509:E514 D487:D492 L481:M492 G509:G512 I505:K505 H487:K492 E487:G493 N481:N493 H495:K503 M495:M507 D496:D506 E495:E506 C495:C507 G495:G506 F495:F507 C487:C493 F509:F519 A481:B519 C509:D519">
    <cfRule type="cellIs" dxfId="711" priority="710" operator="equal">
      <formula>0</formula>
    </cfRule>
  </conditionalFormatting>
  <conditionalFormatting sqref="M506 F500:I501 F506:G506 I510 M496:O503 F495:F499 N485:N486 D482:D483 B482 N493 C487:C493 F493:G493 O493:O494 J495:L501 M495:N495 C506:C507 I495:I496 G495:H495 F512:F519 H506:H513 D512:D519 F502:L503 G498:I498 C495:C504 C509:C519">
    <cfRule type="containsText" dxfId="710" priority="708" stopIfTrue="1" operator="containsText" text="f'k{kk foHkkx jktLFkku">
      <formula>NOT(ISERROR(SEARCH("f'k{kk foHkkx jktLFkku",B482)))</formula>
    </cfRule>
    <cfRule type="containsText" dxfId="709" priority="709" stopIfTrue="1" operator="containsText" text="iw.kkZad">
      <formula>NOT(ISERROR(SEARCH("iw.kkZad",B482)))</formula>
    </cfRule>
  </conditionalFormatting>
  <conditionalFormatting sqref="F515:F517 D512:D519">
    <cfRule type="cellIs" dxfId="708" priority="706" stopIfTrue="1" operator="equal">
      <formula>1800</formula>
    </cfRule>
    <cfRule type="cellIs" dxfId="707" priority="707" stopIfTrue="1" operator="equal">
      <formula>200</formula>
    </cfRule>
  </conditionalFormatting>
  <conditionalFormatting sqref="M506 F500:I501 F506:G506 I510 M496:O503 F495:F499 N485:N486 D482:D483 B482 N493 C487:C493 F493:G493 O493:O494 J495:L501 M495:N495 C506:C507 I495:I496 G495:H495 F512:F519 H506:H513 D512:D519 F502:L503 G498:I498 C495:C504 C509:C519">
    <cfRule type="containsText" dxfId="706" priority="705" stopIfTrue="1" operator="containsText" text="dsoy jktdh; fo|ky;ksa esa iz;ksx gsrq fu%'kqYd">
      <formula>NOT(ISERROR(SEARCH("dsoy jktdh; fo|ky;ksa esa iz;ksx gsrq fu%'kqYd",B482)))</formula>
    </cfRule>
  </conditionalFormatting>
  <conditionalFormatting sqref="F509:G513">
    <cfRule type="cellIs" dxfId="705" priority="703" operator="equal">
      <formula>"0/200"</formula>
    </cfRule>
    <cfRule type="cellIs" dxfId="704" priority="704" operator="equal">
      <formula>"0/100"</formula>
    </cfRule>
  </conditionalFormatting>
  <conditionalFormatting sqref="I550 G553:H554 H545:H552 O536:O545 O521:O534 N535:N543 L535:L545 D521:K523 C521:C524 E549:E554 D527:D532 L521:M532 G549:G552 I545:K545 H527:K532 E527:G533 N521:N533 H535:K543 M535:M547 D536:D546 E535:E546 C535:C547 G535:G546 F535:F547 C527:C533 F549:F559 A521:B559 C549:D559">
    <cfRule type="cellIs" dxfId="703" priority="702" operator="equal">
      <formula>0</formula>
    </cfRule>
  </conditionalFormatting>
  <conditionalFormatting sqref="M546 F540:I541 F546:G546 I550 M536:O543 F535:F539 N525:N526 D522:D523 B522 N533 C527:C533 F533:G533 O533:O534 J535:L541 M535:N535 C546:C547 I535:I536 G535:H535 F552:F559 H546:H553 D552:D559 F542:L543 G538:I538 C535:C544 C549:C559">
    <cfRule type="containsText" dxfId="702" priority="700" stopIfTrue="1" operator="containsText" text="f'k{kk foHkkx jktLFkku">
      <formula>NOT(ISERROR(SEARCH("f'k{kk foHkkx jktLFkku",B522)))</formula>
    </cfRule>
    <cfRule type="containsText" dxfId="701" priority="701" stopIfTrue="1" operator="containsText" text="iw.kkZad">
      <formula>NOT(ISERROR(SEARCH("iw.kkZad",B522)))</formula>
    </cfRule>
  </conditionalFormatting>
  <conditionalFormatting sqref="F555:F557 D552:D559">
    <cfRule type="cellIs" dxfId="700" priority="698" stopIfTrue="1" operator="equal">
      <formula>1800</formula>
    </cfRule>
    <cfRule type="cellIs" dxfId="699" priority="699" stopIfTrue="1" operator="equal">
      <formula>200</formula>
    </cfRule>
  </conditionalFormatting>
  <conditionalFormatting sqref="M546 F540:I541 F546:G546 I550 M536:O543 F535:F539 N525:N526 D522:D523 B522 N533 C527:C533 F533:G533 O533:O534 J535:L541 M535:N535 C546:C547 I535:I536 G535:H535 F552:F559 H546:H553 D552:D559 F542:L543 G538:I538 C535:C544 C549:C559">
    <cfRule type="containsText" dxfId="698" priority="697" stopIfTrue="1" operator="containsText" text="dsoy jktdh; fo|ky;ksa esa iz;ksx gsrq fu%'kqYd">
      <formula>NOT(ISERROR(SEARCH("dsoy jktdh; fo|ky;ksa esa iz;ksx gsrq fu%'kqYd",B522)))</formula>
    </cfRule>
  </conditionalFormatting>
  <conditionalFormatting sqref="F549:G553">
    <cfRule type="cellIs" dxfId="697" priority="695" operator="equal">
      <formula>"0/200"</formula>
    </cfRule>
    <cfRule type="cellIs" dxfId="696" priority="696" operator="equal">
      <formula>"0/100"</formula>
    </cfRule>
  </conditionalFormatting>
  <conditionalFormatting sqref="I590 G593:H594 H585:H592 O576:O585 O561:O574 N575:N583 L575:L585 D561:K563 C561:C564 E589:E594 D567:D572 L561:M572 G589:G592 I585:K585 H567:K572 E567:G573 N561:N573 H575:K583 M575:M587 D576:D586 E575:E586 C575:C587 G575:G586 F575:F587 C567:C573 F589:F599 A561:B599 C589:D599">
    <cfRule type="cellIs" dxfId="695" priority="694" operator="equal">
      <formula>0</formula>
    </cfRule>
  </conditionalFormatting>
  <conditionalFormatting sqref="M586 F580:I581 F586:G586 I590 M576:O583 F575:F579 N565:N566 D562:D563 B562 N573 C567:C573 F573:G573 O573:O574 J575:L581 M575:N575 C586:C587 I575:I576 G575:H575 F592:F599 H586:H593 D592:D599 F582:L583 G578:I578 C575:C584 C589:C599">
    <cfRule type="containsText" dxfId="694" priority="692" stopIfTrue="1" operator="containsText" text="f'k{kk foHkkx jktLFkku">
      <formula>NOT(ISERROR(SEARCH("f'k{kk foHkkx jktLFkku",B562)))</formula>
    </cfRule>
    <cfRule type="containsText" dxfId="693" priority="693" stopIfTrue="1" operator="containsText" text="iw.kkZad">
      <formula>NOT(ISERROR(SEARCH("iw.kkZad",B562)))</formula>
    </cfRule>
  </conditionalFormatting>
  <conditionalFormatting sqref="F595:F597 D592:D599">
    <cfRule type="cellIs" dxfId="692" priority="690" stopIfTrue="1" operator="equal">
      <formula>1800</formula>
    </cfRule>
    <cfRule type="cellIs" dxfId="691" priority="691" stopIfTrue="1" operator="equal">
      <formula>200</formula>
    </cfRule>
  </conditionalFormatting>
  <conditionalFormatting sqref="M586 F580:I581 F586:G586 I590 M576:O583 F575:F579 N565:N566 D562:D563 B562 N573 C567:C573 F573:G573 O573:O574 J575:L581 M575:N575 C586:C587 I575:I576 G575:H575 F592:F599 H586:H593 D592:D599 F582:L583 G578:I578 C575:C584 C589:C599">
    <cfRule type="containsText" dxfId="690" priority="689" stopIfTrue="1" operator="containsText" text="dsoy jktdh; fo|ky;ksa esa iz;ksx gsrq fu%'kqYd">
      <formula>NOT(ISERROR(SEARCH("dsoy jktdh; fo|ky;ksa esa iz;ksx gsrq fu%'kqYd",B562)))</formula>
    </cfRule>
  </conditionalFormatting>
  <conditionalFormatting sqref="F589:G593">
    <cfRule type="cellIs" dxfId="689" priority="687" operator="equal">
      <formula>"0/200"</formula>
    </cfRule>
    <cfRule type="cellIs" dxfId="688" priority="688" operator="equal">
      <formula>"0/100"</formula>
    </cfRule>
  </conditionalFormatting>
  <conditionalFormatting sqref="I630 G633:H634 H625:H632 O616:O625 O601:O614 N615:N623 L615:L625 D601:K603 C601:C604 E629:E634 D607:D612 L601:M612 G629:G632 I625:K625 H607:K612 E607:G613 N601:N613 H615:K623 M615:M627 D616:D626 E615:E626 C615:C627 G615:G626 F615:F627 C607:C613 F629:F639 A601:B639 C629:D639">
    <cfRule type="cellIs" dxfId="687" priority="686" operator="equal">
      <formula>0</formula>
    </cfRule>
  </conditionalFormatting>
  <conditionalFormatting sqref="M626 F620:I621 F626:G626 I630 M616:O623 F615:F619 N605:N606 D602:D603 B602 N613 C607:C613 F613:G613 O613:O614 J615:L621 M615:N615 C626:C627 I615:I616 G615:H615 F632:F639 H626:H633 D632:D639 F622:L623 G618:I618 C615:C624 C629:C639">
    <cfRule type="containsText" dxfId="686" priority="684" stopIfTrue="1" operator="containsText" text="f'k{kk foHkkx jktLFkku">
      <formula>NOT(ISERROR(SEARCH("f'k{kk foHkkx jktLFkku",B602)))</formula>
    </cfRule>
    <cfRule type="containsText" dxfId="685" priority="685" stopIfTrue="1" operator="containsText" text="iw.kkZad">
      <formula>NOT(ISERROR(SEARCH("iw.kkZad",B602)))</formula>
    </cfRule>
  </conditionalFormatting>
  <conditionalFormatting sqref="F635:F637 D632:D639">
    <cfRule type="cellIs" dxfId="684" priority="682" stopIfTrue="1" operator="equal">
      <formula>1800</formula>
    </cfRule>
    <cfRule type="cellIs" dxfId="683" priority="683" stopIfTrue="1" operator="equal">
      <formula>200</formula>
    </cfRule>
  </conditionalFormatting>
  <conditionalFormatting sqref="M626 F620:I621 F626:G626 I630 M616:O623 F615:F619 N605:N606 D602:D603 B602 N613 C607:C613 F613:G613 O613:O614 J615:L621 M615:N615 C626:C627 I615:I616 G615:H615 F632:F639 H626:H633 D632:D639 F622:L623 G618:I618 C615:C624 C629:C639">
    <cfRule type="containsText" dxfId="682" priority="681" stopIfTrue="1" operator="containsText" text="dsoy jktdh; fo|ky;ksa esa iz;ksx gsrq fu%'kqYd">
      <formula>NOT(ISERROR(SEARCH("dsoy jktdh; fo|ky;ksa esa iz;ksx gsrq fu%'kqYd",B602)))</formula>
    </cfRule>
  </conditionalFormatting>
  <conditionalFormatting sqref="F629:G633">
    <cfRule type="cellIs" dxfId="681" priority="679" operator="equal">
      <formula>"0/200"</formula>
    </cfRule>
    <cfRule type="cellIs" dxfId="680" priority="680" operator="equal">
      <formula>"0/100"</formula>
    </cfRule>
  </conditionalFormatting>
  <conditionalFormatting sqref="I670 G673:H674 H665:H672 O656:O665 O641:O654 N655:N663 L655:L665 D641:K643 C641:C644 E669:E674 D647:D652 L641:M652 G669:G672 I665:K665 H647:K652 E647:G653 N641:N653 H655:K663 M655:M667 D656:D666 E655:E666 C655:C667 G655:G666 F655:F667 C647:C653 F669:F679 A641:B679 C669:D679">
    <cfRule type="cellIs" dxfId="679" priority="678" operator="equal">
      <formula>0</formula>
    </cfRule>
  </conditionalFormatting>
  <conditionalFormatting sqref="M666 F660:I661 F666:G666 I670 M656:O663 F655:F659 N645:N646 D642:D643 B642 N653 C647:C653 F653:G653 O653:O654 J655:L661 M655:N655 C666:C667 I655:I656 G655:H655 F672:F679 H666:H673 D672:D679 F662:L663 G658:I658 C655:C664 C669:C679">
    <cfRule type="containsText" dxfId="678" priority="676" stopIfTrue="1" operator="containsText" text="f'k{kk foHkkx jktLFkku">
      <formula>NOT(ISERROR(SEARCH("f'k{kk foHkkx jktLFkku",B642)))</formula>
    </cfRule>
    <cfRule type="containsText" dxfId="677" priority="677" stopIfTrue="1" operator="containsText" text="iw.kkZad">
      <formula>NOT(ISERROR(SEARCH("iw.kkZad",B642)))</formula>
    </cfRule>
  </conditionalFormatting>
  <conditionalFormatting sqref="F675:F677 D672:D679">
    <cfRule type="cellIs" dxfId="676" priority="674" stopIfTrue="1" operator="equal">
      <formula>1800</formula>
    </cfRule>
    <cfRule type="cellIs" dxfId="675" priority="675" stopIfTrue="1" operator="equal">
      <formula>200</formula>
    </cfRule>
  </conditionalFormatting>
  <conditionalFormatting sqref="M666 F660:I661 F666:G666 I670 M656:O663 F655:F659 N645:N646 D642:D643 B642 N653 C647:C653 F653:G653 O653:O654 J655:L661 M655:N655 C666:C667 I655:I656 G655:H655 F672:F679 H666:H673 D672:D679 F662:L663 G658:I658 C655:C664 C669:C679">
    <cfRule type="containsText" dxfId="674" priority="673" stopIfTrue="1" operator="containsText" text="dsoy jktdh; fo|ky;ksa esa iz;ksx gsrq fu%'kqYd">
      <formula>NOT(ISERROR(SEARCH("dsoy jktdh; fo|ky;ksa esa iz;ksx gsrq fu%'kqYd",B642)))</formula>
    </cfRule>
  </conditionalFormatting>
  <conditionalFormatting sqref="F669:G673">
    <cfRule type="cellIs" dxfId="673" priority="671" operator="equal">
      <formula>"0/200"</formula>
    </cfRule>
    <cfRule type="cellIs" dxfId="672" priority="672" operator="equal">
      <formula>"0/100"</formula>
    </cfRule>
  </conditionalFormatting>
  <conditionalFormatting sqref="I710 G713:H714 H705:H712 O696:O705 O681:O694 N695:N703 L695:L705 D681:K683 C681:C684 E709:E714 D687:D692 L681:M692 G709:G712 I705:K705 H687:K692 E687:G693 N681:N693 H695:K703 M695:M707 D696:D706 E695:E706 C695:C707 G695:G706 F695:F707 C687:C693 F709:F719 A681:B719 C709:D719">
    <cfRule type="cellIs" dxfId="671" priority="670" operator="equal">
      <formula>0</formula>
    </cfRule>
  </conditionalFormatting>
  <conditionalFormatting sqref="M706 F700:I701 F706:G706 I710 M696:O703 F695:F699 N685:N686 D682:D683 B682 N693 C687:C693 F693:G693 O693:O694 J695:L701 M695:N695 C706:C707 I695:I696 G695:H695 F712:F719 H706:H713 D712:D719 F702:L703 G698:I698 C695:C704 C709:C719">
    <cfRule type="containsText" dxfId="670" priority="668" stopIfTrue="1" operator="containsText" text="f'k{kk foHkkx jktLFkku">
      <formula>NOT(ISERROR(SEARCH("f'k{kk foHkkx jktLFkku",B682)))</formula>
    </cfRule>
    <cfRule type="containsText" dxfId="669" priority="669" stopIfTrue="1" operator="containsText" text="iw.kkZad">
      <formula>NOT(ISERROR(SEARCH("iw.kkZad",B682)))</formula>
    </cfRule>
  </conditionalFormatting>
  <conditionalFormatting sqref="F715:F717 D712:D719">
    <cfRule type="cellIs" dxfId="668" priority="666" stopIfTrue="1" operator="equal">
      <formula>1800</formula>
    </cfRule>
    <cfRule type="cellIs" dxfId="667" priority="667" stopIfTrue="1" operator="equal">
      <formula>200</formula>
    </cfRule>
  </conditionalFormatting>
  <conditionalFormatting sqref="M706 F700:I701 F706:G706 I710 M696:O703 F695:F699 N685:N686 D682:D683 B682 N693 C687:C693 F693:G693 O693:O694 J695:L701 M695:N695 C706:C707 I695:I696 G695:H695 F712:F719 H706:H713 D712:D719 F702:L703 G698:I698 C695:C704 C709:C719">
    <cfRule type="containsText" dxfId="666" priority="665" stopIfTrue="1" operator="containsText" text="dsoy jktdh; fo|ky;ksa esa iz;ksx gsrq fu%'kqYd">
      <formula>NOT(ISERROR(SEARCH("dsoy jktdh; fo|ky;ksa esa iz;ksx gsrq fu%'kqYd",B682)))</formula>
    </cfRule>
  </conditionalFormatting>
  <conditionalFormatting sqref="F709:G713">
    <cfRule type="cellIs" dxfId="665" priority="663" operator="equal">
      <formula>"0/200"</formula>
    </cfRule>
    <cfRule type="cellIs" dxfId="664" priority="664" operator="equal">
      <formula>"0/100"</formula>
    </cfRule>
  </conditionalFormatting>
  <conditionalFormatting sqref="I750 G753:H754 H745:H752 O736:O745 O721:O734 N735:N743 L735:L745 D721:K723 C721:C724 E749:E754 D727:D732 L721:M732 G749:G752 I745:K745 H727:K732 E727:G733 N721:N733 H735:K743 M735:M747 D736:D746 E735:E746 C735:C747 G735:G746 F735:F747 C727:C733 F749:F759 A721:B759 C749:D759">
    <cfRule type="cellIs" dxfId="663" priority="662" operator="equal">
      <formula>0</formula>
    </cfRule>
  </conditionalFormatting>
  <conditionalFormatting sqref="M746 F740:I741 F746:G746 I750 M736:O743 F735:F739 N725:N726 D722:D723 B722 N733 C727:C733 F733:G733 O733:O734 J735:L741 M735:N735 C746:C747 I735:I736 G735:H735 F752:F759 H746:H753 D752:D759 F742:L743 G738:I738 C735:C744 C749:C759">
    <cfRule type="containsText" dxfId="662" priority="660" stopIfTrue="1" operator="containsText" text="f'k{kk foHkkx jktLFkku">
      <formula>NOT(ISERROR(SEARCH("f'k{kk foHkkx jktLFkku",B722)))</formula>
    </cfRule>
    <cfRule type="containsText" dxfId="661" priority="661" stopIfTrue="1" operator="containsText" text="iw.kkZad">
      <formula>NOT(ISERROR(SEARCH("iw.kkZad",B722)))</formula>
    </cfRule>
  </conditionalFormatting>
  <conditionalFormatting sqref="F755:F757 D752:D759">
    <cfRule type="cellIs" dxfId="660" priority="658" stopIfTrue="1" operator="equal">
      <formula>1800</formula>
    </cfRule>
    <cfRule type="cellIs" dxfId="659" priority="659" stopIfTrue="1" operator="equal">
      <formula>200</formula>
    </cfRule>
  </conditionalFormatting>
  <conditionalFormatting sqref="M746 F740:I741 F746:G746 I750 M736:O743 F735:F739 N725:N726 D722:D723 B722 N733 C727:C733 F733:G733 O733:O734 J735:L741 M735:N735 C746:C747 I735:I736 G735:H735 F752:F759 H746:H753 D752:D759 F742:L743 G738:I738 C735:C744 C749:C759">
    <cfRule type="containsText" dxfId="658" priority="657" stopIfTrue="1" operator="containsText" text="dsoy jktdh; fo|ky;ksa esa iz;ksx gsrq fu%'kqYd">
      <formula>NOT(ISERROR(SEARCH("dsoy jktdh; fo|ky;ksa esa iz;ksx gsrq fu%'kqYd",B722)))</formula>
    </cfRule>
  </conditionalFormatting>
  <conditionalFormatting sqref="F749:G753">
    <cfRule type="cellIs" dxfId="657" priority="655" operator="equal">
      <formula>"0/200"</formula>
    </cfRule>
    <cfRule type="cellIs" dxfId="656" priority="656" operator="equal">
      <formula>"0/100"</formula>
    </cfRule>
  </conditionalFormatting>
  <conditionalFormatting sqref="I790 G793:H794 H785:H792 O776:O785 O761:O774 N775:N783 L775:L785 D761:K763 C761:C764 E789:E794 D767:D772 L761:M772 G789:G792 I785:K785 H767:K772 E767:G773 N761:N773 H775:K783 M775:M787 D776:D786 E775:E786 C775:C787 G775:G786 F775:F787 C767:C773 F789:F799 A761:B799 C789:D799">
    <cfRule type="cellIs" dxfId="655" priority="654" operator="equal">
      <formula>0</formula>
    </cfRule>
  </conditionalFormatting>
  <conditionalFormatting sqref="M786 F780:I781 F786:G786 I790 M776:O783 F775:F779 N765:N766 D762:D763 B762 N773 C767:C773 F773:G773 O773:O774 J775:L781 M775:N775 C786:C787 I775:I776 G775:H775 F792:F799 H786:H793 D792:D799 F782:L783 G778:I778 C775:C784 C789:C799">
    <cfRule type="containsText" dxfId="654" priority="652" stopIfTrue="1" operator="containsText" text="f'k{kk foHkkx jktLFkku">
      <formula>NOT(ISERROR(SEARCH("f'k{kk foHkkx jktLFkku",B762)))</formula>
    </cfRule>
    <cfRule type="containsText" dxfId="653" priority="653" stopIfTrue="1" operator="containsText" text="iw.kkZad">
      <formula>NOT(ISERROR(SEARCH("iw.kkZad",B762)))</formula>
    </cfRule>
  </conditionalFormatting>
  <conditionalFormatting sqref="F795:F797 D792:D799">
    <cfRule type="cellIs" dxfId="652" priority="650" stopIfTrue="1" operator="equal">
      <formula>1800</formula>
    </cfRule>
    <cfRule type="cellIs" dxfId="651" priority="651" stopIfTrue="1" operator="equal">
      <formula>200</formula>
    </cfRule>
  </conditionalFormatting>
  <conditionalFormatting sqref="M786 F780:I781 F786:G786 I790 M776:O783 F775:F779 N765:N766 D762:D763 B762 N773 C767:C773 F773:G773 O773:O774 J775:L781 M775:N775 C786:C787 I775:I776 G775:H775 F792:F799 H786:H793 D792:D799 F782:L783 G778:I778 C775:C784 C789:C799">
    <cfRule type="containsText" dxfId="650" priority="649" stopIfTrue="1" operator="containsText" text="dsoy jktdh; fo|ky;ksa esa iz;ksx gsrq fu%'kqYd">
      <formula>NOT(ISERROR(SEARCH("dsoy jktdh; fo|ky;ksa esa iz;ksx gsrq fu%'kqYd",B762)))</formula>
    </cfRule>
  </conditionalFormatting>
  <conditionalFormatting sqref="F789:G793">
    <cfRule type="cellIs" dxfId="649" priority="647" operator="equal">
      <formula>"0/200"</formula>
    </cfRule>
    <cfRule type="cellIs" dxfId="648" priority="648" operator="equal">
      <formula>"0/100"</formula>
    </cfRule>
  </conditionalFormatting>
  <conditionalFormatting sqref="I830 G833:H834 H825:H832 O816:O825 O801:O814 N815:N823 L815:L825 D801:K803 C801:C804 E829:E834 D807:D812 L801:M812 G829:G832 I825:K825 H807:K812 E807:G813 N801:N813 H815:K823 M815:M827 D816:D826 E815:E826 C815:C827 G815:G826 F815:F827 C807:C813 F829:F839 A801:B839 C829:D839">
    <cfRule type="cellIs" dxfId="647" priority="646" operator="equal">
      <formula>0</formula>
    </cfRule>
  </conditionalFormatting>
  <conditionalFormatting sqref="M826 F820:I821 F826:G826 I830 M816:O823 F815:F819 N805:N806 D802:D803 B802 N813 C807:C813 F813:G813 O813:O814 J815:L821 M815:N815 C826:C827 I815:I816 G815:H815 F832:F839 H826:H833 D832:D839 F822:L823 G818:I818 C815:C824 C829:C839">
    <cfRule type="containsText" dxfId="646" priority="644" stopIfTrue="1" operator="containsText" text="f'k{kk foHkkx jktLFkku">
      <formula>NOT(ISERROR(SEARCH("f'k{kk foHkkx jktLFkku",B802)))</formula>
    </cfRule>
    <cfRule type="containsText" dxfId="645" priority="645" stopIfTrue="1" operator="containsText" text="iw.kkZad">
      <formula>NOT(ISERROR(SEARCH("iw.kkZad",B802)))</formula>
    </cfRule>
  </conditionalFormatting>
  <conditionalFormatting sqref="F835:F837 D832:D839">
    <cfRule type="cellIs" dxfId="644" priority="642" stopIfTrue="1" operator="equal">
      <formula>1800</formula>
    </cfRule>
    <cfRule type="cellIs" dxfId="643" priority="643" stopIfTrue="1" operator="equal">
      <formula>200</formula>
    </cfRule>
  </conditionalFormatting>
  <conditionalFormatting sqref="M826 F820:I821 F826:G826 I830 M816:O823 F815:F819 N805:N806 D802:D803 B802 N813 C807:C813 F813:G813 O813:O814 J815:L821 M815:N815 C826:C827 I815:I816 G815:H815 F832:F839 H826:H833 D832:D839 F822:L823 G818:I818 C815:C824 C829:C839">
    <cfRule type="containsText" dxfId="642" priority="641" stopIfTrue="1" operator="containsText" text="dsoy jktdh; fo|ky;ksa esa iz;ksx gsrq fu%'kqYd">
      <formula>NOT(ISERROR(SEARCH("dsoy jktdh; fo|ky;ksa esa iz;ksx gsrq fu%'kqYd",B802)))</formula>
    </cfRule>
  </conditionalFormatting>
  <conditionalFormatting sqref="F829:G833">
    <cfRule type="cellIs" dxfId="641" priority="639" operator="equal">
      <formula>"0/200"</formula>
    </cfRule>
    <cfRule type="cellIs" dxfId="640" priority="640" operator="equal">
      <formula>"0/100"</formula>
    </cfRule>
  </conditionalFormatting>
  <conditionalFormatting sqref="I870 G873:H874 H865:H872 O856:O865 O841:O854 N855:N863 L855:L865 D841:K843 C841:C844 E869:E874 D847:D852 L841:M852 G869:G872 I865:K865 H847:K852 E847:G853 N841:N853 H855:K863 M855:M867 D856:D866 E855:E866 C855:C867 G855:G866 F855:F867 C847:C853 F869:F879 A841:B879 C869:D879">
    <cfRule type="cellIs" dxfId="639" priority="638" operator="equal">
      <formula>0</formula>
    </cfRule>
  </conditionalFormatting>
  <conditionalFormatting sqref="M866 F860:I861 F866:G866 I870 M856:O863 F855:F859 N845:N846 D842:D843 B842 N853 C847:C853 F853:G853 O853:O854 J855:L861 M855:N855 C866:C867 I855:I856 G855:H855 F872:F879 H866:H873 D872:D879 F862:L863 G858:I858 C855:C864 C869:C879">
    <cfRule type="containsText" dxfId="638" priority="636" stopIfTrue="1" operator="containsText" text="f'k{kk foHkkx jktLFkku">
      <formula>NOT(ISERROR(SEARCH("f'k{kk foHkkx jktLFkku",B842)))</formula>
    </cfRule>
    <cfRule type="containsText" dxfId="637" priority="637" stopIfTrue="1" operator="containsText" text="iw.kkZad">
      <formula>NOT(ISERROR(SEARCH("iw.kkZad",B842)))</formula>
    </cfRule>
  </conditionalFormatting>
  <conditionalFormatting sqref="F875:F877 D872:D879">
    <cfRule type="cellIs" dxfId="636" priority="634" stopIfTrue="1" operator="equal">
      <formula>1800</formula>
    </cfRule>
    <cfRule type="cellIs" dxfId="635" priority="635" stopIfTrue="1" operator="equal">
      <formula>200</formula>
    </cfRule>
  </conditionalFormatting>
  <conditionalFormatting sqref="M866 F860:I861 F866:G866 I870 M856:O863 F855:F859 N845:N846 D842:D843 B842 N853 C847:C853 F853:G853 O853:O854 J855:L861 M855:N855 C866:C867 I855:I856 G855:H855 F872:F879 H866:H873 D872:D879 F862:L863 G858:I858 C855:C864 C869:C879">
    <cfRule type="containsText" dxfId="634" priority="633" stopIfTrue="1" operator="containsText" text="dsoy jktdh; fo|ky;ksa esa iz;ksx gsrq fu%'kqYd">
      <formula>NOT(ISERROR(SEARCH("dsoy jktdh; fo|ky;ksa esa iz;ksx gsrq fu%'kqYd",B842)))</formula>
    </cfRule>
  </conditionalFormatting>
  <conditionalFormatting sqref="F869:G873">
    <cfRule type="cellIs" dxfId="633" priority="631" operator="equal">
      <formula>"0/200"</formula>
    </cfRule>
    <cfRule type="cellIs" dxfId="632" priority="632" operator="equal">
      <formula>"0/100"</formula>
    </cfRule>
  </conditionalFormatting>
  <conditionalFormatting sqref="I910 G913:H914 H905:H912 O896:O905 O881:O894 N895:N903 L895:L905 D881:K883 C881:C884 E909:E914 D887:D892 L881:M892 G909:G912 I905:K905 H887:K892 E887:G893 N881:N893 H895:K903 M895:M907 D896:D906 E895:E906 C895:C907 G895:G906 F895:F907 C887:C893 F909:F919 A881:B919 C909:D919">
    <cfRule type="cellIs" dxfId="631" priority="630" operator="equal">
      <formula>0</formula>
    </cfRule>
  </conditionalFormatting>
  <conditionalFormatting sqref="M906 F900:I901 F906:G906 I910 M896:O903 F895:F899 N885:N886 D882:D883 B882 N893 C887:C893 F893:G893 O893:O894 J895:L901 M895:N895 C906:C907 I895:I896 G895:H895 F912:F919 H906:H913 D912:D919 F902:L903 G898:I898 C895:C904 C909:C919">
    <cfRule type="containsText" dxfId="630" priority="628" stopIfTrue="1" operator="containsText" text="f'k{kk foHkkx jktLFkku">
      <formula>NOT(ISERROR(SEARCH("f'k{kk foHkkx jktLFkku",B882)))</formula>
    </cfRule>
    <cfRule type="containsText" dxfId="629" priority="629" stopIfTrue="1" operator="containsText" text="iw.kkZad">
      <formula>NOT(ISERROR(SEARCH("iw.kkZad",B882)))</formula>
    </cfRule>
  </conditionalFormatting>
  <conditionalFormatting sqref="F915:F917 D912:D919">
    <cfRule type="cellIs" dxfId="628" priority="626" stopIfTrue="1" operator="equal">
      <formula>1800</formula>
    </cfRule>
    <cfRule type="cellIs" dxfId="627" priority="627" stopIfTrue="1" operator="equal">
      <formula>200</formula>
    </cfRule>
  </conditionalFormatting>
  <conditionalFormatting sqref="M906 F900:I901 F906:G906 I910 M896:O903 F895:F899 N885:N886 D882:D883 B882 N893 C887:C893 F893:G893 O893:O894 J895:L901 M895:N895 C906:C907 I895:I896 G895:H895 F912:F919 H906:H913 D912:D919 F902:L903 G898:I898 C895:C904 C909:C919">
    <cfRule type="containsText" dxfId="626" priority="625" stopIfTrue="1" operator="containsText" text="dsoy jktdh; fo|ky;ksa esa iz;ksx gsrq fu%'kqYd">
      <formula>NOT(ISERROR(SEARCH("dsoy jktdh; fo|ky;ksa esa iz;ksx gsrq fu%'kqYd",B882)))</formula>
    </cfRule>
  </conditionalFormatting>
  <conditionalFormatting sqref="F909:G913">
    <cfRule type="cellIs" dxfId="625" priority="623" operator="equal">
      <formula>"0/200"</formula>
    </cfRule>
    <cfRule type="cellIs" dxfId="624" priority="624" operator="equal">
      <formula>"0/100"</formula>
    </cfRule>
  </conditionalFormatting>
  <conditionalFormatting sqref="I950 G953:H954 H945:H952 O936:O945 O921:O934 N935:N943 L935:L945 D921:K923 C921:C924 E949:E954 D927:D932 L921:M932 G949:G952 I945:K945 H927:K932 E927:G933 N921:N933 H935:K943 M935:M947 D936:D946 E935:E946 C935:C947 G935:G946 F935:F947 C927:C933 F949:F959 A921:B959 C949:D959">
    <cfRule type="cellIs" dxfId="623" priority="622" operator="equal">
      <formula>0</formula>
    </cfRule>
  </conditionalFormatting>
  <conditionalFormatting sqref="M946 F940:I941 F946:G946 I950 M936:O943 F935:F939 N925:N926 D922:D923 B922 N933 C927:C933 F933:G933 O933:O934 J935:L941 M935:N935 C946:C947 I935:I936 G935:H935 F952:F959 H946:H953 D952:D959 F942:L943 G938:I938 C935:C944 C949:C959">
    <cfRule type="containsText" dxfId="622" priority="620" stopIfTrue="1" operator="containsText" text="f'k{kk foHkkx jktLFkku">
      <formula>NOT(ISERROR(SEARCH("f'k{kk foHkkx jktLFkku",B922)))</formula>
    </cfRule>
    <cfRule type="containsText" dxfId="621" priority="621" stopIfTrue="1" operator="containsText" text="iw.kkZad">
      <formula>NOT(ISERROR(SEARCH("iw.kkZad",B922)))</formula>
    </cfRule>
  </conditionalFormatting>
  <conditionalFormatting sqref="F955:F957 D952:D959">
    <cfRule type="cellIs" dxfId="620" priority="618" stopIfTrue="1" operator="equal">
      <formula>1800</formula>
    </cfRule>
    <cfRule type="cellIs" dxfId="619" priority="619" stopIfTrue="1" operator="equal">
      <formula>200</formula>
    </cfRule>
  </conditionalFormatting>
  <conditionalFormatting sqref="M946 F940:I941 F946:G946 I950 M936:O943 F935:F939 N925:N926 D922:D923 B922 N933 C927:C933 F933:G933 O933:O934 J935:L941 M935:N935 C946:C947 I935:I936 G935:H935 F952:F959 H946:H953 D952:D959 F942:L943 G938:I938 C935:C944 C949:C959">
    <cfRule type="containsText" dxfId="618" priority="617" stopIfTrue="1" operator="containsText" text="dsoy jktdh; fo|ky;ksa esa iz;ksx gsrq fu%'kqYd">
      <formula>NOT(ISERROR(SEARCH("dsoy jktdh; fo|ky;ksa esa iz;ksx gsrq fu%'kqYd",B922)))</formula>
    </cfRule>
  </conditionalFormatting>
  <conditionalFormatting sqref="F949:G953">
    <cfRule type="cellIs" dxfId="617" priority="615" operator="equal">
      <formula>"0/200"</formula>
    </cfRule>
    <cfRule type="cellIs" dxfId="616" priority="616" operator="equal">
      <formula>"0/100"</formula>
    </cfRule>
  </conditionalFormatting>
  <conditionalFormatting sqref="I990 G993:H994 H985:H992 O976:O985 O961:O974 N975:N983 L975:L985 D961:K963 C961:C964 E989:E994 D967:D972 L961:M972 G989:G992 I985:K985 H967:K972 E967:G973 N961:N973 H975:K983 M975:M987 D976:D986 E975:E986 C975:C987 G975:G986 F975:F987 C967:C973 F989:F999 A961:B999 C989:D999">
    <cfRule type="cellIs" dxfId="615" priority="614" operator="equal">
      <formula>0</formula>
    </cfRule>
  </conditionalFormatting>
  <conditionalFormatting sqref="M986 F980:I981 F986:G986 I990 M976:O983 F975:F979 N965:N966 D962:D963 B962 N973 C967:C973 F973:G973 O973:O974 J975:L981 M975:N975 C986:C987 I975:I976 G975:H975 F992:F999 H986:H993 D992:D999 F982:L983 G978:I978 C975:C984 C989:C999">
    <cfRule type="containsText" dxfId="614" priority="612" stopIfTrue="1" operator="containsText" text="f'k{kk foHkkx jktLFkku">
      <formula>NOT(ISERROR(SEARCH("f'k{kk foHkkx jktLFkku",B962)))</formula>
    </cfRule>
    <cfRule type="containsText" dxfId="613" priority="613" stopIfTrue="1" operator="containsText" text="iw.kkZad">
      <formula>NOT(ISERROR(SEARCH("iw.kkZad",B962)))</formula>
    </cfRule>
  </conditionalFormatting>
  <conditionalFormatting sqref="F995:F997 D992:D999">
    <cfRule type="cellIs" dxfId="612" priority="610" stopIfTrue="1" operator="equal">
      <formula>1800</formula>
    </cfRule>
    <cfRule type="cellIs" dxfId="611" priority="611" stopIfTrue="1" operator="equal">
      <formula>200</formula>
    </cfRule>
  </conditionalFormatting>
  <conditionalFormatting sqref="M986 F980:I981 F986:G986 I990 M976:O983 F975:F979 N965:N966 D962:D963 B962 N973 C967:C973 F973:G973 O973:O974 J975:L981 M975:N975 C986:C987 I975:I976 G975:H975 F992:F999 H986:H993 D992:D999 F982:L983 G978:I978 C975:C984 C989:C999">
    <cfRule type="containsText" dxfId="610" priority="609" stopIfTrue="1" operator="containsText" text="dsoy jktdh; fo|ky;ksa esa iz;ksx gsrq fu%'kqYd">
      <formula>NOT(ISERROR(SEARCH("dsoy jktdh; fo|ky;ksa esa iz;ksx gsrq fu%'kqYd",B962)))</formula>
    </cfRule>
  </conditionalFormatting>
  <conditionalFormatting sqref="F989:G993">
    <cfRule type="cellIs" dxfId="609" priority="607" operator="equal">
      <formula>"0/200"</formula>
    </cfRule>
    <cfRule type="cellIs" dxfId="608" priority="608" operator="equal">
      <formula>"0/100"</formula>
    </cfRule>
  </conditionalFormatting>
  <conditionalFormatting sqref="I1030 G1033:H1034 H1025:H1032 O1016:O1025 O1001:O1014 N1015:N1023 L1015:L1025 D1001:K1003 C1001:C1004 E1029:E1034 D1007:D1012 L1001:M1012 G1029:G1032 I1025:K1025 H1007:K1012 E1007:G1013 N1001:N1013 H1015:K1023 M1015:M1027 D1016:D1026 E1015:E1026 C1015:C1027 G1015:G1026 F1015:F1027 C1007:C1013 F1029:F1039 A1001:B1039 C1029:D1039">
    <cfRule type="cellIs" dxfId="607" priority="606" operator="equal">
      <formula>0</formula>
    </cfRule>
  </conditionalFormatting>
  <conditionalFormatting sqref="M1026 F1020:I1021 F1026:G1026 I1030 M1016:O1023 F1015:F1019 N1005:N1006 D1002:D1003 B1002 N1013 C1007:C1013 F1013:G1013 O1013:O1014 J1015:L1021 M1015:N1015 C1026:C1027 I1015:I1016 G1015:H1015 F1032:F1039 H1026:H1033 D1032:D1039 F1022:L1023 G1018:I1018 C1015:C1024 C1029:C1039">
    <cfRule type="containsText" dxfId="606" priority="604" stopIfTrue="1" operator="containsText" text="f'k{kk foHkkx jktLFkku">
      <formula>NOT(ISERROR(SEARCH("f'k{kk foHkkx jktLFkku",B1002)))</formula>
    </cfRule>
    <cfRule type="containsText" dxfId="605" priority="605" stopIfTrue="1" operator="containsText" text="iw.kkZad">
      <formula>NOT(ISERROR(SEARCH("iw.kkZad",B1002)))</formula>
    </cfRule>
  </conditionalFormatting>
  <conditionalFormatting sqref="F1035:F1037 D1032:D1039">
    <cfRule type="cellIs" dxfId="604" priority="602" stopIfTrue="1" operator="equal">
      <formula>1800</formula>
    </cfRule>
    <cfRule type="cellIs" dxfId="603" priority="603" stopIfTrue="1" operator="equal">
      <formula>200</formula>
    </cfRule>
  </conditionalFormatting>
  <conditionalFormatting sqref="M1026 F1020:I1021 F1026:G1026 I1030 M1016:O1023 F1015:F1019 N1005:N1006 D1002:D1003 B1002 N1013 C1007:C1013 F1013:G1013 O1013:O1014 J1015:L1021 M1015:N1015 C1026:C1027 I1015:I1016 G1015:H1015 F1032:F1039 H1026:H1033 D1032:D1039 F1022:L1023 G1018:I1018 C1015:C1024 C1029:C1039">
    <cfRule type="containsText" dxfId="602" priority="601" stopIfTrue="1" operator="containsText" text="dsoy jktdh; fo|ky;ksa esa iz;ksx gsrq fu%'kqYd">
      <formula>NOT(ISERROR(SEARCH("dsoy jktdh; fo|ky;ksa esa iz;ksx gsrq fu%'kqYd",B1002)))</formula>
    </cfRule>
  </conditionalFormatting>
  <conditionalFormatting sqref="F1029:G1033">
    <cfRule type="cellIs" dxfId="601" priority="599" operator="equal">
      <formula>"0/200"</formula>
    </cfRule>
    <cfRule type="cellIs" dxfId="600" priority="600" operator="equal">
      <formula>"0/100"</formula>
    </cfRule>
  </conditionalFormatting>
  <conditionalFormatting sqref="I1070 G1073:H1074 H1065:H1072 O1056:O1065 O1041:O1054 N1055:N1063 L1055:L1065 D1041:K1043 C1041:C1044 E1069:E1074 D1047:D1052 L1041:M1052 G1069:G1072 I1065:K1065 H1047:K1052 E1047:G1053 N1041:N1053 H1055:K1063 M1055:M1067 D1056:D1066 E1055:E1066 C1055:C1067 G1055:G1066 F1055:F1067 C1047:C1053 F1069:F1079 A1041:B1079 C1069:D1079">
    <cfRule type="cellIs" dxfId="599" priority="598" operator="equal">
      <formula>0</formula>
    </cfRule>
  </conditionalFormatting>
  <conditionalFormatting sqref="M1066 F1060:I1061 F1066:G1066 I1070 M1056:O1063 F1055:F1059 N1045:N1046 D1042:D1043 B1042 N1053 C1047:C1053 F1053:G1053 O1053:O1054 J1055:L1061 M1055:N1055 C1066:C1067 I1055:I1056 G1055:H1055 F1072:F1079 H1066:H1073 D1072:D1079 F1062:L1063 G1058:I1058 C1055:C1064 C1069:C1079">
    <cfRule type="containsText" dxfId="598" priority="596" stopIfTrue="1" operator="containsText" text="f'k{kk foHkkx jktLFkku">
      <formula>NOT(ISERROR(SEARCH("f'k{kk foHkkx jktLFkku",B1042)))</formula>
    </cfRule>
    <cfRule type="containsText" dxfId="597" priority="597" stopIfTrue="1" operator="containsText" text="iw.kkZad">
      <formula>NOT(ISERROR(SEARCH("iw.kkZad",B1042)))</formula>
    </cfRule>
  </conditionalFormatting>
  <conditionalFormatting sqref="F1075:F1077 D1072:D1079">
    <cfRule type="cellIs" dxfId="596" priority="594" stopIfTrue="1" operator="equal">
      <formula>1800</formula>
    </cfRule>
    <cfRule type="cellIs" dxfId="595" priority="595" stopIfTrue="1" operator="equal">
      <formula>200</formula>
    </cfRule>
  </conditionalFormatting>
  <conditionalFormatting sqref="M1066 F1060:I1061 F1066:G1066 I1070 M1056:O1063 F1055:F1059 N1045:N1046 D1042:D1043 B1042 N1053 C1047:C1053 F1053:G1053 O1053:O1054 J1055:L1061 M1055:N1055 C1066:C1067 I1055:I1056 G1055:H1055 F1072:F1079 H1066:H1073 D1072:D1079 F1062:L1063 G1058:I1058 C1055:C1064 C1069:C1079">
    <cfRule type="containsText" dxfId="594" priority="593" stopIfTrue="1" operator="containsText" text="dsoy jktdh; fo|ky;ksa esa iz;ksx gsrq fu%'kqYd">
      <formula>NOT(ISERROR(SEARCH("dsoy jktdh; fo|ky;ksa esa iz;ksx gsrq fu%'kqYd",B1042)))</formula>
    </cfRule>
  </conditionalFormatting>
  <conditionalFormatting sqref="F1069:G1073">
    <cfRule type="cellIs" dxfId="593" priority="591" operator="equal">
      <formula>"0/200"</formula>
    </cfRule>
    <cfRule type="cellIs" dxfId="592" priority="592" operator="equal">
      <formula>"0/100"</formula>
    </cfRule>
  </conditionalFormatting>
  <conditionalFormatting sqref="I1110 G1113:H1114 H1105:H1112 O1096:O1105 O1081:O1094 N1095:N1103 L1095:L1105 D1081:K1083 C1081:C1084 E1109:E1114 D1087:D1092 L1081:M1092 G1109:G1112 I1105:K1105 H1087:K1092 E1087:G1093 N1081:N1093 H1095:K1103 M1095:M1107 D1096:D1106 E1095:E1106 C1095:C1107 G1095:G1106 F1095:F1107 C1087:C1093 F1109:F1119 A1081:B1119 C1109:D1119">
    <cfRule type="cellIs" dxfId="591" priority="590" operator="equal">
      <formula>0</formula>
    </cfRule>
  </conditionalFormatting>
  <conditionalFormatting sqref="M1106 F1100:I1101 F1106:G1106 I1110 M1096:O1103 F1095:F1099 N1085:N1086 D1082:D1083 B1082 N1093 C1087:C1093 F1093:G1093 O1093:O1094 J1095:L1101 M1095:N1095 C1106:C1107 I1095:I1096 G1095:H1095 F1112:F1119 H1106:H1113 D1112:D1119 F1102:L1103 G1098:I1098 C1095:C1104 C1109:C1119">
    <cfRule type="containsText" dxfId="590" priority="588" stopIfTrue="1" operator="containsText" text="f'k{kk foHkkx jktLFkku">
      <formula>NOT(ISERROR(SEARCH("f'k{kk foHkkx jktLFkku",B1082)))</formula>
    </cfRule>
    <cfRule type="containsText" dxfId="589" priority="589" stopIfTrue="1" operator="containsText" text="iw.kkZad">
      <formula>NOT(ISERROR(SEARCH("iw.kkZad",B1082)))</formula>
    </cfRule>
  </conditionalFormatting>
  <conditionalFormatting sqref="F1115:F1117 D1112:D1119">
    <cfRule type="cellIs" dxfId="588" priority="586" stopIfTrue="1" operator="equal">
      <formula>1800</formula>
    </cfRule>
    <cfRule type="cellIs" dxfId="587" priority="587" stopIfTrue="1" operator="equal">
      <formula>200</formula>
    </cfRule>
  </conditionalFormatting>
  <conditionalFormatting sqref="M1106 F1100:I1101 F1106:G1106 I1110 M1096:O1103 F1095:F1099 N1085:N1086 D1082:D1083 B1082 N1093 C1087:C1093 F1093:G1093 O1093:O1094 J1095:L1101 M1095:N1095 C1106:C1107 I1095:I1096 G1095:H1095 F1112:F1119 H1106:H1113 D1112:D1119 F1102:L1103 G1098:I1098 C1095:C1104 C1109:C1119">
    <cfRule type="containsText" dxfId="586" priority="585" stopIfTrue="1" operator="containsText" text="dsoy jktdh; fo|ky;ksa esa iz;ksx gsrq fu%'kqYd">
      <formula>NOT(ISERROR(SEARCH("dsoy jktdh; fo|ky;ksa esa iz;ksx gsrq fu%'kqYd",B1082)))</formula>
    </cfRule>
  </conditionalFormatting>
  <conditionalFormatting sqref="F1109:G1113">
    <cfRule type="cellIs" dxfId="585" priority="583" operator="equal">
      <formula>"0/200"</formula>
    </cfRule>
    <cfRule type="cellIs" dxfId="584" priority="584" operator="equal">
      <formula>"0/100"</formula>
    </cfRule>
  </conditionalFormatting>
  <conditionalFormatting sqref="I1150 G1153:H1154 H1145:H1152 O1136:O1145 O1121:O1134 N1135:N1143 L1135:L1145 D1121:K1123 C1121:C1124 E1149:E1154 D1127:D1132 L1121:M1132 G1149:G1152 I1145:K1145 H1127:K1132 E1127:G1133 N1121:N1133 H1135:K1143 M1135:M1147 D1136:D1146 E1135:E1146 C1135:C1147 G1135:G1146 F1135:F1147 C1127:C1133 F1149:F1159 A1121:B1159 C1149:D1159">
    <cfRule type="cellIs" dxfId="583" priority="582" operator="equal">
      <formula>0</formula>
    </cfRule>
  </conditionalFormatting>
  <conditionalFormatting sqref="M1146 F1140:I1141 F1146:G1146 I1150 M1136:O1143 F1135:F1139 N1125:N1126 D1122:D1123 B1122 N1133 C1127:C1133 F1133:G1133 O1133:O1134 J1135:L1141 M1135:N1135 C1146:C1147 I1135:I1136 G1135:H1135 F1152:F1159 H1146:H1153 D1152:D1159 F1142:L1143 G1138:I1138 C1135:C1144 C1149:C1159">
    <cfRule type="containsText" dxfId="582" priority="580" stopIfTrue="1" operator="containsText" text="f'k{kk foHkkx jktLFkku">
      <formula>NOT(ISERROR(SEARCH("f'k{kk foHkkx jktLFkku",B1122)))</formula>
    </cfRule>
    <cfRule type="containsText" dxfId="581" priority="581" stopIfTrue="1" operator="containsText" text="iw.kkZad">
      <formula>NOT(ISERROR(SEARCH("iw.kkZad",B1122)))</formula>
    </cfRule>
  </conditionalFormatting>
  <conditionalFormatting sqref="F1155:F1157 D1152:D1159">
    <cfRule type="cellIs" dxfId="580" priority="578" stopIfTrue="1" operator="equal">
      <formula>1800</formula>
    </cfRule>
    <cfRule type="cellIs" dxfId="579" priority="579" stopIfTrue="1" operator="equal">
      <formula>200</formula>
    </cfRule>
  </conditionalFormatting>
  <conditionalFormatting sqref="M1146 F1140:I1141 F1146:G1146 I1150 M1136:O1143 F1135:F1139 N1125:N1126 D1122:D1123 B1122 N1133 C1127:C1133 F1133:G1133 O1133:O1134 J1135:L1141 M1135:N1135 C1146:C1147 I1135:I1136 G1135:H1135 F1152:F1159 H1146:H1153 D1152:D1159 F1142:L1143 G1138:I1138 C1135:C1144 C1149:C1159">
    <cfRule type="containsText" dxfId="578" priority="577" stopIfTrue="1" operator="containsText" text="dsoy jktdh; fo|ky;ksa esa iz;ksx gsrq fu%'kqYd">
      <formula>NOT(ISERROR(SEARCH("dsoy jktdh; fo|ky;ksa esa iz;ksx gsrq fu%'kqYd",B1122)))</formula>
    </cfRule>
  </conditionalFormatting>
  <conditionalFormatting sqref="F1149:G1153">
    <cfRule type="cellIs" dxfId="577" priority="575" operator="equal">
      <formula>"0/200"</formula>
    </cfRule>
    <cfRule type="cellIs" dxfId="576" priority="576" operator="equal">
      <formula>"0/100"</formula>
    </cfRule>
  </conditionalFormatting>
  <conditionalFormatting sqref="I1190 G1193:H1194 H1185:H1192 O1176:O1185 O1161:O1174 N1175:N1183 L1175:L1185 D1161:K1163 C1161:C1164 E1189:E1194 D1167:D1172 L1161:M1172 G1189:G1192 I1185:K1185 H1167:K1172 E1167:G1173 N1161:N1173 H1175:K1183 M1175:M1187 D1176:D1186 E1175:E1186 C1175:C1187 G1175:G1186 F1175:F1187 C1167:C1173 F1189:F1199 A1161:B1199 C1189:D1199">
    <cfRule type="cellIs" dxfId="575" priority="574" operator="equal">
      <formula>0</formula>
    </cfRule>
  </conditionalFormatting>
  <conditionalFormatting sqref="M1186 F1180:I1181 F1186:G1186 I1190 M1176:O1183 F1175:F1179 N1165:N1166 D1162:D1163 B1162 N1173 C1167:C1173 F1173:G1173 O1173:O1174 J1175:L1181 M1175:N1175 C1186:C1187 I1175:I1176 G1175:H1175 F1192:F1199 H1186:H1193 D1192:D1199 F1182:L1183 G1178:I1178 C1175:C1184 C1189:C1199">
    <cfRule type="containsText" dxfId="574" priority="572" stopIfTrue="1" operator="containsText" text="f'k{kk foHkkx jktLFkku">
      <formula>NOT(ISERROR(SEARCH("f'k{kk foHkkx jktLFkku",B1162)))</formula>
    </cfRule>
    <cfRule type="containsText" dxfId="573" priority="573" stopIfTrue="1" operator="containsText" text="iw.kkZad">
      <formula>NOT(ISERROR(SEARCH("iw.kkZad",B1162)))</formula>
    </cfRule>
  </conditionalFormatting>
  <conditionalFormatting sqref="F1195:F1197 D1192:D1199">
    <cfRule type="cellIs" dxfId="572" priority="570" stopIfTrue="1" operator="equal">
      <formula>1800</formula>
    </cfRule>
    <cfRule type="cellIs" dxfId="571" priority="571" stopIfTrue="1" operator="equal">
      <formula>200</formula>
    </cfRule>
  </conditionalFormatting>
  <conditionalFormatting sqref="M1186 F1180:I1181 F1186:G1186 I1190 M1176:O1183 F1175:F1179 N1165:N1166 D1162:D1163 B1162 N1173 C1167:C1173 F1173:G1173 O1173:O1174 J1175:L1181 M1175:N1175 C1186:C1187 I1175:I1176 G1175:H1175 F1192:F1199 H1186:H1193 D1192:D1199 F1182:L1183 G1178:I1178 C1175:C1184 C1189:C1199">
    <cfRule type="containsText" dxfId="570" priority="569" stopIfTrue="1" operator="containsText" text="dsoy jktdh; fo|ky;ksa esa iz;ksx gsrq fu%'kqYd">
      <formula>NOT(ISERROR(SEARCH("dsoy jktdh; fo|ky;ksa esa iz;ksx gsrq fu%'kqYd",B1162)))</formula>
    </cfRule>
  </conditionalFormatting>
  <conditionalFormatting sqref="F1189:G1193">
    <cfRule type="cellIs" dxfId="569" priority="567" operator="equal">
      <formula>"0/200"</formula>
    </cfRule>
    <cfRule type="cellIs" dxfId="568" priority="568" operator="equal">
      <formula>"0/100"</formula>
    </cfRule>
  </conditionalFormatting>
  <conditionalFormatting sqref="I1230 G1233:H1234 H1225:H1232 O1216:O1225 O1201:O1214 N1215:N1223 L1215:L1225 D1201:K1203 C1201:C1204 E1229:E1234 D1207:D1212 L1201:M1212 G1229:G1232 I1225:K1225 H1207:K1212 E1207:G1213 N1201:N1213 H1215:K1223 M1215:M1227 D1216:D1226 E1215:E1226 C1215:C1227 G1215:G1226 F1215:F1227 C1207:C1213 F1229:F1239 A1201:B1239 C1229:D1239">
    <cfRule type="cellIs" dxfId="567" priority="566" operator="equal">
      <formula>0</formula>
    </cfRule>
  </conditionalFormatting>
  <conditionalFormatting sqref="M1226 F1220:I1221 F1226:G1226 I1230 M1216:O1223 F1215:F1219 N1205:N1206 D1202:D1203 B1202 N1213 C1207:C1213 F1213:G1213 O1213:O1214 J1215:L1221 M1215:N1215 C1226:C1227 I1215:I1216 G1215:H1215 F1232:F1239 H1226:H1233 D1232:D1239 F1222:L1223 G1218:I1218 C1215:C1224 C1229:C1239">
    <cfRule type="containsText" dxfId="566" priority="564" stopIfTrue="1" operator="containsText" text="f'k{kk foHkkx jktLFkku">
      <formula>NOT(ISERROR(SEARCH("f'k{kk foHkkx jktLFkku",B1202)))</formula>
    </cfRule>
    <cfRule type="containsText" dxfId="565" priority="565" stopIfTrue="1" operator="containsText" text="iw.kkZad">
      <formula>NOT(ISERROR(SEARCH("iw.kkZad",B1202)))</formula>
    </cfRule>
  </conditionalFormatting>
  <conditionalFormatting sqref="F1235:F1237 D1232:D1239">
    <cfRule type="cellIs" dxfId="564" priority="562" stopIfTrue="1" operator="equal">
      <formula>1800</formula>
    </cfRule>
    <cfRule type="cellIs" dxfId="563" priority="563" stopIfTrue="1" operator="equal">
      <formula>200</formula>
    </cfRule>
  </conditionalFormatting>
  <conditionalFormatting sqref="M1226 F1220:I1221 F1226:G1226 I1230 M1216:O1223 F1215:F1219 N1205:N1206 D1202:D1203 B1202 N1213 C1207:C1213 F1213:G1213 O1213:O1214 J1215:L1221 M1215:N1215 C1226:C1227 I1215:I1216 G1215:H1215 F1232:F1239 H1226:H1233 D1232:D1239 F1222:L1223 G1218:I1218 C1215:C1224 C1229:C1239">
    <cfRule type="containsText" dxfId="562" priority="561" stopIfTrue="1" operator="containsText" text="dsoy jktdh; fo|ky;ksa esa iz;ksx gsrq fu%'kqYd">
      <formula>NOT(ISERROR(SEARCH("dsoy jktdh; fo|ky;ksa esa iz;ksx gsrq fu%'kqYd",B1202)))</formula>
    </cfRule>
  </conditionalFormatting>
  <conditionalFormatting sqref="F1229:G1233">
    <cfRule type="cellIs" dxfId="561" priority="559" operator="equal">
      <formula>"0/200"</formula>
    </cfRule>
    <cfRule type="cellIs" dxfId="560" priority="560" operator="equal">
      <formula>"0/100"</formula>
    </cfRule>
  </conditionalFormatting>
  <conditionalFormatting sqref="I1270 G1273:H1274 H1265:H1272 O1256:O1265 O1241:O1254 N1255:N1263 L1255:L1265 D1241:K1243 C1241:C1244 E1269:E1274 D1247:D1252 L1241:M1252 G1269:G1272 I1265:K1265 H1247:K1252 E1247:G1253 N1241:N1253 H1255:K1263 M1255:M1267 D1256:D1266 E1255:E1266 C1255:C1267 G1255:G1266 F1255:F1267 C1247:C1253 F1269:F1279 A1241:B1279 C1269:D1279">
    <cfRule type="cellIs" dxfId="559" priority="558" operator="equal">
      <formula>0</formula>
    </cfRule>
  </conditionalFormatting>
  <conditionalFormatting sqref="M1266 F1260:I1261 F1266:G1266 I1270 M1256:O1263 F1255:F1259 N1245:N1246 D1242:D1243 B1242 N1253 C1247:C1253 F1253:G1253 O1253:O1254 J1255:L1261 M1255:N1255 C1266:C1267 I1255:I1256 G1255:H1255 F1272:F1279 H1266:H1273 D1272:D1279 F1262:L1263 G1258:I1258 C1255:C1264 C1269:C1279">
    <cfRule type="containsText" dxfId="558" priority="556" stopIfTrue="1" operator="containsText" text="f'k{kk foHkkx jktLFkku">
      <formula>NOT(ISERROR(SEARCH("f'k{kk foHkkx jktLFkku",B1242)))</formula>
    </cfRule>
    <cfRule type="containsText" dxfId="557" priority="557" stopIfTrue="1" operator="containsText" text="iw.kkZad">
      <formula>NOT(ISERROR(SEARCH("iw.kkZad",B1242)))</formula>
    </cfRule>
  </conditionalFormatting>
  <conditionalFormatting sqref="F1275:F1277 D1272:D1279">
    <cfRule type="cellIs" dxfId="556" priority="554" stopIfTrue="1" operator="equal">
      <formula>1800</formula>
    </cfRule>
    <cfRule type="cellIs" dxfId="555" priority="555" stopIfTrue="1" operator="equal">
      <formula>200</formula>
    </cfRule>
  </conditionalFormatting>
  <conditionalFormatting sqref="M1266 F1260:I1261 F1266:G1266 I1270 M1256:O1263 F1255:F1259 N1245:N1246 D1242:D1243 B1242 N1253 C1247:C1253 F1253:G1253 O1253:O1254 J1255:L1261 M1255:N1255 C1266:C1267 I1255:I1256 G1255:H1255 F1272:F1279 H1266:H1273 D1272:D1279 F1262:L1263 G1258:I1258 C1255:C1264 C1269:C1279">
    <cfRule type="containsText" dxfId="554" priority="553" stopIfTrue="1" operator="containsText" text="dsoy jktdh; fo|ky;ksa esa iz;ksx gsrq fu%'kqYd">
      <formula>NOT(ISERROR(SEARCH("dsoy jktdh; fo|ky;ksa esa iz;ksx gsrq fu%'kqYd",B1242)))</formula>
    </cfRule>
  </conditionalFormatting>
  <conditionalFormatting sqref="F1269:G1273">
    <cfRule type="cellIs" dxfId="553" priority="551" operator="equal">
      <formula>"0/200"</formula>
    </cfRule>
    <cfRule type="cellIs" dxfId="552" priority="552" operator="equal">
      <formula>"0/100"</formula>
    </cfRule>
  </conditionalFormatting>
  <conditionalFormatting sqref="I1310 G1313:H1314 H1305:H1312 O1296:O1305 O1281:O1294 N1295:N1303 L1295:L1305 D1281:K1283 C1281:C1284 E1309:E1314 D1287:D1292 L1281:M1292 G1309:G1312 I1305:K1305 H1287:K1292 E1287:G1293 N1281:N1293 H1295:K1303 M1295:M1307 D1296:D1306 E1295:E1306 C1295:C1307 G1295:G1306 F1295:F1307 C1287:C1293 F1309:F1319 A1281:B1319 C1309:D1319">
    <cfRule type="cellIs" dxfId="551" priority="550" operator="equal">
      <formula>0</formula>
    </cfRule>
  </conditionalFormatting>
  <conditionalFormatting sqref="M1306 F1300:I1301 F1306:G1306 I1310 M1296:O1303 F1295:F1299 N1285:N1286 D1282:D1283 B1282 N1293 C1287:C1293 F1293:G1293 O1293:O1294 J1295:L1301 M1295:N1295 C1306:C1307 I1295:I1296 G1295:H1295 F1312:F1319 H1306:H1313 D1312:D1319 F1302:L1303 G1298:I1298 C1295:C1304 C1309:C1319">
    <cfRule type="containsText" dxfId="550" priority="548" stopIfTrue="1" operator="containsText" text="f'k{kk foHkkx jktLFkku">
      <formula>NOT(ISERROR(SEARCH("f'k{kk foHkkx jktLFkku",B1282)))</formula>
    </cfRule>
    <cfRule type="containsText" dxfId="549" priority="549" stopIfTrue="1" operator="containsText" text="iw.kkZad">
      <formula>NOT(ISERROR(SEARCH("iw.kkZad",B1282)))</formula>
    </cfRule>
  </conditionalFormatting>
  <conditionalFormatting sqref="F1315:F1317 D1312:D1319">
    <cfRule type="cellIs" dxfId="548" priority="546" stopIfTrue="1" operator="equal">
      <formula>1800</formula>
    </cfRule>
    <cfRule type="cellIs" dxfId="547" priority="547" stopIfTrue="1" operator="equal">
      <formula>200</formula>
    </cfRule>
  </conditionalFormatting>
  <conditionalFormatting sqref="M1306 F1300:I1301 F1306:G1306 I1310 M1296:O1303 F1295:F1299 N1285:N1286 D1282:D1283 B1282 N1293 C1287:C1293 F1293:G1293 O1293:O1294 J1295:L1301 M1295:N1295 C1306:C1307 I1295:I1296 G1295:H1295 F1312:F1319 H1306:H1313 D1312:D1319 F1302:L1303 G1298:I1298 C1295:C1304 C1309:C1319">
    <cfRule type="containsText" dxfId="546" priority="545" stopIfTrue="1" operator="containsText" text="dsoy jktdh; fo|ky;ksa esa iz;ksx gsrq fu%'kqYd">
      <formula>NOT(ISERROR(SEARCH("dsoy jktdh; fo|ky;ksa esa iz;ksx gsrq fu%'kqYd",B1282)))</formula>
    </cfRule>
  </conditionalFormatting>
  <conditionalFormatting sqref="F1309:G1313">
    <cfRule type="cellIs" dxfId="545" priority="543" operator="equal">
      <formula>"0/200"</formula>
    </cfRule>
    <cfRule type="cellIs" dxfId="544" priority="544" operator="equal">
      <formula>"0/100"</formula>
    </cfRule>
  </conditionalFormatting>
  <conditionalFormatting sqref="I1350 G1353:H1354 H1345:H1352 O1336:O1345 O1321:O1334 N1335:N1343 L1335:L1345 D1321:K1323 C1321:C1324 E1349:E1354 D1327:D1332 L1321:M1332 G1349:G1352 I1345:K1345 H1327:K1332 E1327:G1333 N1321:N1333 H1335:K1343 M1335:M1347 D1336:D1346 E1335:E1346 C1335:C1347 G1335:G1346 F1335:F1347 C1327:C1333 F1349:F1359 A1321:B1359 C1349:D1359">
    <cfRule type="cellIs" dxfId="543" priority="542" operator="equal">
      <formula>0</formula>
    </cfRule>
  </conditionalFormatting>
  <conditionalFormatting sqref="M1346 F1340:I1341 F1346:G1346 I1350 M1336:O1343 F1335:F1339 N1325:N1326 D1322:D1323 B1322 N1333 C1327:C1333 F1333:G1333 O1333:O1334 J1335:L1341 M1335:N1335 C1346:C1347 I1335:I1336 G1335:H1335 F1352:F1359 H1346:H1353 D1352:D1359 F1342:L1343 G1338:I1338 C1335:C1344 C1349:C1359">
    <cfRule type="containsText" dxfId="542" priority="540" stopIfTrue="1" operator="containsText" text="f'k{kk foHkkx jktLFkku">
      <formula>NOT(ISERROR(SEARCH("f'k{kk foHkkx jktLFkku",B1322)))</formula>
    </cfRule>
    <cfRule type="containsText" dxfId="541" priority="541" stopIfTrue="1" operator="containsText" text="iw.kkZad">
      <formula>NOT(ISERROR(SEARCH("iw.kkZad",B1322)))</formula>
    </cfRule>
  </conditionalFormatting>
  <conditionalFormatting sqref="F1355:F1357 D1352:D1359">
    <cfRule type="cellIs" dxfId="540" priority="538" stopIfTrue="1" operator="equal">
      <formula>1800</formula>
    </cfRule>
    <cfRule type="cellIs" dxfId="539" priority="539" stopIfTrue="1" operator="equal">
      <formula>200</formula>
    </cfRule>
  </conditionalFormatting>
  <conditionalFormatting sqref="M1346 F1340:I1341 F1346:G1346 I1350 M1336:O1343 F1335:F1339 N1325:N1326 D1322:D1323 B1322 N1333 C1327:C1333 F1333:G1333 O1333:O1334 J1335:L1341 M1335:N1335 C1346:C1347 I1335:I1336 G1335:H1335 F1352:F1359 H1346:H1353 D1352:D1359 F1342:L1343 G1338:I1338 C1335:C1344 C1349:C1359">
    <cfRule type="containsText" dxfId="538" priority="537" stopIfTrue="1" operator="containsText" text="dsoy jktdh; fo|ky;ksa esa iz;ksx gsrq fu%'kqYd">
      <formula>NOT(ISERROR(SEARCH("dsoy jktdh; fo|ky;ksa esa iz;ksx gsrq fu%'kqYd",B1322)))</formula>
    </cfRule>
  </conditionalFormatting>
  <conditionalFormatting sqref="F1349:G1353">
    <cfRule type="cellIs" dxfId="537" priority="535" operator="equal">
      <formula>"0/200"</formula>
    </cfRule>
    <cfRule type="cellIs" dxfId="536" priority="536" operator="equal">
      <formula>"0/100"</formula>
    </cfRule>
  </conditionalFormatting>
  <conditionalFormatting sqref="I1390 G1393:H1394 H1385:H1392 O1376:O1385 O1361:O1374 N1375:N1383 L1375:L1385 D1361:K1363 C1361:C1364 E1389:E1394 D1367:D1372 L1361:M1372 G1389:G1392 I1385:K1385 H1367:K1372 E1367:G1373 N1361:N1373 H1375:K1383 M1375:M1387 D1376:D1386 E1375:E1386 C1375:C1387 G1375:G1386 F1375:F1387 C1367:C1373 F1389:F1399 A1361:B1399 C1389:D1399">
    <cfRule type="cellIs" dxfId="535" priority="534" operator="equal">
      <formula>0</formula>
    </cfRule>
  </conditionalFormatting>
  <conditionalFormatting sqref="M1386 F1380:I1381 F1386:G1386 I1390 M1376:O1383 F1375:F1379 N1365:N1366 D1362:D1363 B1362 N1373 C1367:C1373 F1373:G1373 O1373:O1374 J1375:L1381 M1375:N1375 C1386:C1387 I1375:I1376 G1375:H1375 F1392:F1399 H1386:H1393 D1392:D1399 F1382:L1383 G1378:I1378 C1375:C1384 C1389:C1399">
    <cfRule type="containsText" dxfId="534" priority="532" stopIfTrue="1" operator="containsText" text="f'k{kk foHkkx jktLFkku">
      <formula>NOT(ISERROR(SEARCH("f'k{kk foHkkx jktLFkku",B1362)))</formula>
    </cfRule>
    <cfRule type="containsText" dxfId="533" priority="533" stopIfTrue="1" operator="containsText" text="iw.kkZad">
      <formula>NOT(ISERROR(SEARCH("iw.kkZad",B1362)))</formula>
    </cfRule>
  </conditionalFormatting>
  <conditionalFormatting sqref="F1395:F1397 D1392:D1399">
    <cfRule type="cellIs" dxfId="532" priority="530" stopIfTrue="1" operator="equal">
      <formula>1800</formula>
    </cfRule>
    <cfRule type="cellIs" dxfId="531" priority="531" stopIfTrue="1" operator="equal">
      <formula>200</formula>
    </cfRule>
  </conditionalFormatting>
  <conditionalFormatting sqref="M1386 F1380:I1381 F1386:G1386 I1390 M1376:O1383 F1375:F1379 N1365:N1366 D1362:D1363 B1362 N1373 C1367:C1373 F1373:G1373 O1373:O1374 J1375:L1381 M1375:N1375 C1386:C1387 I1375:I1376 G1375:H1375 F1392:F1399 H1386:H1393 D1392:D1399 F1382:L1383 G1378:I1378 C1375:C1384 C1389:C1399">
    <cfRule type="containsText" dxfId="530" priority="529" stopIfTrue="1" operator="containsText" text="dsoy jktdh; fo|ky;ksa esa iz;ksx gsrq fu%'kqYd">
      <formula>NOT(ISERROR(SEARCH("dsoy jktdh; fo|ky;ksa esa iz;ksx gsrq fu%'kqYd",B1362)))</formula>
    </cfRule>
  </conditionalFormatting>
  <conditionalFormatting sqref="F1389:G1393">
    <cfRule type="cellIs" dxfId="529" priority="527" operator="equal">
      <formula>"0/200"</formula>
    </cfRule>
    <cfRule type="cellIs" dxfId="528" priority="528" operator="equal">
      <formula>"0/100"</formula>
    </cfRule>
  </conditionalFormatting>
  <conditionalFormatting sqref="I1430 G1433:H1434 H1425:H1432 O1416:O1425 O1401:O1414 N1415:N1423 L1415:L1425 D1401:K1403 C1401:C1404 E1429:E1434 D1407:D1412 L1401:M1412 G1429:G1432 I1425:K1425 H1407:K1412 E1407:G1413 N1401:N1413 H1415:K1423 M1415:M1427 D1416:D1426 E1415:E1426 C1415:C1427 G1415:G1426 F1415:F1427 C1407:C1413 F1429:F1439 A1401:B1439 C1429:D1439">
    <cfRule type="cellIs" dxfId="527" priority="526" operator="equal">
      <formula>0</formula>
    </cfRule>
  </conditionalFormatting>
  <conditionalFormatting sqref="M1426 F1420:I1421 F1426:G1426 I1430 M1416:O1423 F1415:F1419 N1405:N1406 D1402:D1403 B1402 N1413 C1407:C1413 F1413:G1413 O1413:O1414 J1415:L1421 M1415:N1415 C1426:C1427 I1415:I1416 G1415:H1415 F1432:F1439 H1426:H1433 D1432:D1439 F1422:L1423 G1418:I1418 C1415:C1424 C1429:C1439">
    <cfRule type="containsText" dxfId="526" priority="524" stopIfTrue="1" operator="containsText" text="f'k{kk foHkkx jktLFkku">
      <formula>NOT(ISERROR(SEARCH("f'k{kk foHkkx jktLFkku",B1402)))</formula>
    </cfRule>
    <cfRule type="containsText" dxfId="525" priority="525" stopIfTrue="1" operator="containsText" text="iw.kkZad">
      <formula>NOT(ISERROR(SEARCH("iw.kkZad",B1402)))</formula>
    </cfRule>
  </conditionalFormatting>
  <conditionalFormatting sqref="F1435:F1437 D1432:D1439">
    <cfRule type="cellIs" dxfId="524" priority="522" stopIfTrue="1" operator="equal">
      <formula>1800</formula>
    </cfRule>
    <cfRule type="cellIs" dxfId="523" priority="523" stopIfTrue="1" operator="equal">
      <formula>200</formula>
    </cfRule>
  </conditionalFormatting>
  <conditionalFormatting sqref="M1426 F1420:I1421 F1426:G1426 I1430 M1416:O1423 F1415:F1419 N1405:N1406 D1402:D1403 B1402 N1413 C1407:C1413 F1413:G1413 O1413:O1414 J1415:L1421 M1415:N1415 C1426:C1427 I1415:I1416 G1415:H1415 F1432:F1439 H1426:H1433 D1432:D1439 F1422:L1423 G1418:I1418 C1415:C1424 C1429:C1439">
    <cfRule type="containsText" dxfId="522" priority="521" stopIfTrue="1" operator="containsText" text="dsoy jktdh; fo|ky;ksa esa iz;ksx gsrq fu%'kqYd">
      <formula>NOT(ISERROR(SEARCH("dsoy jktdh; fo|ky;ksa esa iz;ksx gsrq fu%'kqYd",B1402)))</formula>
    </cfRule>
  </conditionalFormatting>
  <conditionalFormatting sqref="F1429:G1433">
    <cfRule type="cellIs" dxfId="521" priority="519" operator="equal">
      <formula>"0/200"</formula>
    </cfRule>
    <cfRule type="cellIs" dxfId="520" priority="520" operator="equal">
      <formula>"0/100"</formula>
    </cfRule>
  </conditionalFormatting>
  <conditionalFormatting sqref="I1470 G1473:H1474 H1465:H1472 O1456:O1465 O1441:O1454 N1455:N1463 L1455:L1465 D1441:K1443 C1441:C1444 E1469:E1474 D1447:D1452 L1441:M1452 G1469:G1472 I1465:K1465 H1447:K1452 E1447:G1453 N1441:N1453 H1455:K1463 M1455:M1467 D1456:D1466 E1455:E1466 C1455:C1467 G1455:G1466 F1455:F1467 C1447:C1453 F1469:F1479 A1441:B1479 C1469:D1479">
    <cfRule type="cellIs" dxfId="519" priority="518" operator="equal">
      <formula>0</formula>
    </cfRule>
  </conditionalFormatting>
  <conditionalFormatting sqref="M1466 F1460:I1461 F1466:G1466 I1470 M1456:O1463 F1455:F1459 N1445:N1446 D1442:D1443 B1442 N1453 C1447:C1453 F1453:G1453 O1453:O1454 J1455:L1461 M1455:N1455 C1466:C1467 I1455:I1456 G1455:H1455 F1472:F1479 H1466:H1473 D1472:D1479 F1462:L1463 G1458:I1458 C1455:C1464 C1469:C1479">
    <cfRule type="containsText" dxfId="518" priority="516" stopIfTrue="1" operator="containsText" text="f'k{kk foHkkx jktLFkku">
      <formula>NOT(ISERROR(SEARCH("f'k{kk foHkkx jktLFkku",B1442)))</formula>
    </cfRule>
    <cfRule type="containsText" dxfId="517" priority="517" stopIfTrue="1" operator="containsText" text="iw.kkZad">
      <formula>NOT(ISERROR(SEARCH("iw.kkZad",B1442)))</formula>
    </cfRule>
  </conditionalFormatting>
  <conditionalFormatting sqref="F1475:F1477 D1472:D1479">
    <cfRule type="cellIs" dxfId="516" priority="514" stopIfTrue="1" operator="equal">
      <formula>1800</formula>
    </cfRule>
    <cfRule type="cellIs" dxfId="515" priority="515" stopIfTrue="1" operator="equal">
      <formula>200</formula>
    </cfRule>
  </conditionalFormatting>
  <conditionalFormatting sqref="M1466 F1460:I1461 F1466:G1466 I1470 M1456:O1463 F1455:F1459 N1445:N1446 D1442:D1443 B1442 N1453 C1447:C1453 F1453:G1453 O1453:O1454 J1455:L1461 M1455:N1455 C1466:C1467 I1455:I1456 G1455:H1455 F1472:F1479 H1466:H1473 D1472:D1479 F1462:L1463 G1458:I1458 C1455:C1464 C1469:C1479">
    <cfRule type="containsText" dxfId="514" priority="513" stopIfTrue="1" operator="containsText" text="dsoy jktdh; fo|ky;ksa esa iz;ksx gsrq fu%'kqYd">
      <formula>NOT(ISERROR(SEARCH("dsoy jktdh; fo|ky;ksa esa iz;ksx gsrq fu%'kqYd",B1442)))</formula>
    </cfRule>
  </conditionalFormatting>
  <conditionalFormatting sqref="F1469:G1473">
    <cfRule type="cellIs" dxfId="513" priority="511" operator="equal">
      <formula>"0/200"</formula>
    </cfRule>
    <cfRule type="cellIs" dxfId="512" priority="512" operator="equal">
      <formula>"0/100"</formula>
    </cfRule>
  </conditionalFormatting>
  <conditionalFormatting sqref="I1510 G1513:H1514 H1505:H1512 O1496:O1505 O1481:O1494 N1495:N1503 L1495:L1505 D1481:K1483 C1481:C1484 E1509:E1514 D1487:D1492 L1481:M1492 G1509:G1512 I1505:K1505 H1487:K1492 E1487:G1493 N1481:N1493 H1495:K1503 M1495:M1507 D1496:D1506 E1495:E1506 C1495:C1507 G1495:G1506 F1495:F1507 C1487:C1493 F1509:F1519 A1481:B1519 C1509:D1519">
    <cfRule type="cellIs" dxfId="511" priority="510" operator="equal">
      <formula>0</formula>
    </cfRule>
  </conditionalFormatting>
  <conditionalFormatting sqref="M1506 F1500:I1501 F1506:G1506 I1510 M1496:O1503 F1495:F1499 N1485:N1486 D1482:D1483 B1482 N1493 C1487:C1493 F1493:G1493 O1493:O1494 J1495:L1501 M1495:N1495 C1506:C1507 I1495:I1496 G1495:H1495 F1512:F1519 H1506:H1513 D1512:D1519 F1502:L1503 G1498:I1498 C1495:C1504 C1509:C1519">
    <cfRule type="containsText" dxfId="510" priority="508" stopIfTrue="1" operator="containsText" text="f'k{kk foHkkx jktLFkku">
      <formula>NOT(ISERROR(SEARCH("f'k{kk foHkkx jktLFkku",B1482)))</formula>
    </cfRule>
    <cfRule type="containsText" dxfId="509" priority="509" stopIfTrue="1" operator="containsText" text="iw.kkZad">
      <formula>NOT(ISERROR(SEARCH("iw.kkZad",B1482)))</formula>
    </cfRule>
  </conditionalFormatting>
  <conditionalFormatting sqref="F1515:F1517 D1512:D1519">
    <cfRule type="cellIs" dxfId="508" priority="506" stopIfTrue="1" operator="equal">
      <formula>1800</formula>
    </cfRule>
    <cfRule type="cellIs" dxfId="507" priority="507" stopIfTrue="1" operator="equal">
      <formula>200</formula>
    </cfRule>
  </conditionalFormatting>
  <conditionalFormatting sqref="M1506 F1500:I1501 F1506:G1506 I1510 M1496:O1503 F1495:F1499 N1485:N1486 D1482:D1483 B1482 N1493 C1487:C1493 F1493:G1493 O1493:O1494 J1495:L1501 M1495:N1495 C1506:C1507 I1495:I1496 G1495:H1495 F1512:F1519 H1506:H1513 D1512:D1519 F1502:L1503 G1498:I1498 C1495:C1504 C1509:C1519">
    <cfRule type="containsText" dxfId="506" priority="505" stopIfTrue="1" operator="containsText" text="dsoy jktdh; fo|ky;ksa esa iz;ksx gsrq fu%'kqYd">
      <formula>NOT(ISERROR(SEARCH("dsoy jktdh; fo|ky;ksa esa iz;ksx gsrq fu%'kqYd",B1482)))</formula>
    </cfRule>
  </conditionalFormatting>
  <conditionalFormatting sqref="F1509:G1513">
    <cfRule type="cellIs" dxfId="505" priority="503" operator="equal">
      <formula>"0/200"</formula>
    </cfRule>
    <cfRule type="cellIs" dxfId="504" priority="504" operator="equal">
      <formula>"0/100"</formula>
    </cfRule>
  </conditionalFormatting>
  <conditionalFormatting sqref="I1550 G1553:H1554 H1545:H1552 O1536:O1545 O1521:O1534 N1535:N1543 L1535:L1545 D1521:K1523 C1521:C1524 E1549:E1554 D1527:D1532 L1521:M1532 G1549:G1552 I1545:K1545 H1527:K1532 E1527:G1533 N1521:N1533 H1535:K1543 M1535:M1547 D1536:D1546 E1535:E1546 C1535:C1547 G1535:G1546 F1535:F1547 C1527:C1533 F1549:F1559 A1521:B1559 C1549:D1559">
    <cfRule type="cellIs" dxfId="503" priority="502" operator="equal">
      <formula>0</formula>
    </cfRule>
  </conditionalFormatting>
  <conditionalFormatting sqref="M1546 F1540:I1541 F1546:G1546 I1550 M1536:O1543 F1535:F1539 N1525:N1526 D1522:D1523 B1522 N1533 C1527:C1533 F1533:G1533 O1533:O1534 J1535:L1541 M1535:N1535 C1546:C1547 I1535:I1536 G1535:H1535 F1552:F1559 H1546:H1553 D1552:D1559 F1542:L1543 G1538:I1538 C1535:C1544 C1549:C1559">
    <cfRule type="containsText" dxfId="502" priority="500" stopIfTrue="1" operator="containsText" text="f'k{kk foHkkx jktLFkku">
      <formula>NOT(ISERROR(SEARCH("f'k{kk foHkkx jktLFkku",B1522)))</formula>
    </cfRule>
    <cfRule type="containsText" dxfId="501" priority="501" stopIfTrue="1" operator="containsText" text="iw.kkZad">
      <formula>NOT(ISERROR(SEARCH("iw.kkZad",B1522)))</formula>
    </cfRule>
  </conditionalFormatting>
  <conditionalFormatting sqref="F1555:F1557 D1552:D1559">
    <cfRule type="cellIs" dxfId="500" priority="498" stopIfTrue="1" operator="equal">
      <formula>1800</formula>
    </cfRule>
    <cfRule type="cellIs" dxfId="499" priority="499" stopIfTrue="1" operator="equal">
      <formula>200</formula>
    </cfRule>
  </conditionalFormatting>
  <conditionalFormatting sqref="M1546 F1540:I1541 F1546:G1546 I1550 M1536:O1543 F1535:F1539 N1525:N1526 D1522:D1523 B1522 N1533 C1527:C1533 F1533:G1533 O1533:O1534 J1535:L1541 M1535:N1535 C1546:C1547 I1535:I1536 G1535:H1535 F1552:F1559 H1546:H1553 D1552:D1559 F1542:L1543 G1538:I1538 C1535:C1544 C1549:C1559">
    <cfRule type="containsText" dxfId="498" priority="497" stopIfTrue="1" operator="containsText" text="dsoy jktdh; fo|ky;ksa esa iz;ksx gsrq fu%'kqYd">
      <formula>NOT(ISERROR(SEARCH("dsoy jktdh; fo|ky;ksa esa iz;ksx gsrq fu%'kqYd",B1522)))</formula>
    </cfRule>
  </conditionalFormatting>
  <conditionalFormatting sqref="F1549:G1553">
    <cfRule type="cellIs" dxfId="497" priority="495" operator="equal">
      <formula>"0/200"</formula>
    </cfRule>
    <cfRule type="cellIs" dxfId="496" priority="496" operator="equal">
      <formula>"0/100"</formula>
    </cfRule>
  </conditionalFormatting>
  <conditionalFormatting sqref="I1590 G1593:H1594 H1585:H1592 O1576:O1585 O1561:O1574 N1575:N1583 L1575:L1585 D1561:K1563 C1561:C1564 E1589:E1594 D1567:D1572 L1561:M1572 G1589:G1592 I1585:K1585 H1567:K1572 E1567:G1573 N1561:N1573 H1575:K1583 M1575:M1587 D1576:D1586 E1575:E1586 C1575:C1587 G1575:G1586 F1575:F1587 C1567:C1573 F1589:F1599 A1561:B1599 C1589:D1599">
    <cfRule type="cellIs" dxfId="495" priority="494" operator="equal">
      <formula>0</formula>
    </cfRule>
  </conditionalFormatting>
  <conditionalFormatting sqref="M1586 F1580:I1581 F1586:G1586 I1590 M1576:O1583 F1575:F1579 N1565:N1566 D1562:D1563 B1562 N1573 C1567:C1573 F1573:G1573 O1573:O1574 J1575:L1581 M1575:N1575 C1586:C1587 I1575:I1576 G1575:H1575 F1592:F1599 H1586:H1593 D1592:D1599 F1582:L1583 G1578:I1578 C1575:C1584 C1589:C1599">
    <cfRule type="containsText" dxfId="494" priority="492" stopIfTrue="1" operator="containsText" text="f'k{kk foHkkx jktLFkku">
      <formula>NOT(ISERROR(SEARCH("f'k{kk foHkkx jktLFkku",B1562)))</formula>
    </cfRule>
    <cfRule type="containsText" dxfId="493" priority="493" stopIfTrue="1" operator="containsText" text="iw.kkZad">
      <formula>NOT(ISERROR(SEARCH("iw.kkZad",B1562)))</formula>
    </cfRule>
  </conditionalFormatting>
  <conditionalFormatting sqref="F1595:F1597 D1592:D1599">
    <cfRule type="cellIs" dxfId="492" priority="490" stopIfTrue="1" operator="equal">
      <formula>1800</formula>
    </cfRule>
    <cfRule type="cellIs" dxfId="491" priority="491" stopIfTrue="1" operator="equal">
      <formula>200</formula>
    </cfRule>
  </conditionalFormatting>
  <conditionalFormatting sqref="M1586 F1580:I1581 F1586:G1586 I1590 M1576:O1583 F1575:F1579 N1565:N1566 D1562:D1563 B1562 N1573 C1567:C1573 F1573:G1573 O1573:O1574 J1575:L1581 M1575:N1575 C1586:C1587 I1575:I1576 G1575:H1575 F1592:F1599 H1586:H1593 D1592:D1599 F1582:L1583 G1578:I1578 C1575:C1584 C1589:C1599">
    <cfRule type="containsText" dxfId="490" priority="489" stopIfTrue="1" operator="containsText" text="dsoy jktdh; fo|ky;ksa esa iz;ksx gsrq fu%'kqYd">
      <formula>NOT(ISERROR(SEARCH("dsoy jktdh; fo|ky;ksa esa iz;ksx gsrq fu%'kqYd",B1562)))</formula>
    </cfRule>
  </conditionalFormatting>
  <conditionalFormatting sqref="F1589:G1593">
    <cfRule type="cellIs" dxfId="489" priority="487" operator="equal">
      <formula>"0/200"</formula>
    </cfRule>
    <cfRule type="cellIs" dxfId="488" priority="488" operator="equal">
      <formula>"0/100"</formula>
    </cfRule>
  </conditionalFormatting>
  <conditionalFormatting sqref="I1630 G1633:H1634 H1625:H1632 O1616:O1625 O1601:O1614 N1615:N1623 L1615:L1625 D1601:K1603 C1601:C1604 E1629:E1634 D1607:D1612 L1601:M1612 G1629:G1632 I1625:K1625 H1607:K1612 E1607:G1613 N1601:N1613 H1615:K1623 M1615:M1627 D1616:D1626 E1615:E1626 C1615:C1627 G1615:G1626 F1615:F1627 C1607:C1613 F1629:F1639 A1601:B1639 C1629:D1639">
    <cfRule type="cellIs" dxfId="487" priority="486" operator="equal">
      <formula>0</formula>
    </cfRule>
  </conditionalFormatting>
  <conditionalFormatting sqref="M1626 F1620:I1621 F1626:G1626 I1630 M1616:O1623 F1615:F1619 N1605:N1606 D1602:D1603 B1602 N1613 C1607:C1613 F1613:G1613 O1613:O1614 J1615:L1621 M1615:N1615 C1626:C1627 I1615:I1616 G1615:H1615 F1632:F1639 H1626:H1633 D1632:D1639 F1622:L1623 G1618:I1618 C1615:C1624 C1629:C1639">
    <cfRule type="containsText" dxfId="486" priority="484" stopIfTrue="1" operator="containsText" text="f'k{kk foHkkx jktLFkku">
      <formula>NOT(ISERROR(SEARCH("f'k{kk foHkkx jktLFkku",B1602)))</formula>
    </cfRule>
    <cfRule type="containsText" dxfId="485" priority="485" stopIfTrue="1" operator="containsText" text="iw.kkZad">
      <formula>NOT(ISERROR(SEARCH("iw.kkZad",B1602)))</formula>
    </cfRule>
  </conditionalFormatting>
  <conditionalFormatting sqref="F1635:F1637 D1632:D1639">
    <cfRule type="cellIs" dxfId="484" priority="482" stopIfTrue="1" operator="equal">
      <formula>1800</formula>
    </cfRule>
    <cfRule type="cellIs" dxfId="483" priority="483" stopIfTrue="1" operator="equal">
      <formula>200</formula>
    </cfRule>
  </conditionalFormatting>
  <conditionalFormatting sqref="M1626 F1620:I1621 F1626:G1626 I1630 M1616:O1623 F1615:F1619 N1605:N1606 D1602:D1603 B1602 N1613 C1607:C1613 F1613:G1613 O1613:O1614 J1615:L1621 M1615:N1615 C1626:C1627 I1615:I1616 G1615:H1615 F1632:F1639 H1626:H1633 D1632:D1639 F1622:L1623 G1618:I1618 C1615:C1624 C1629:C1639">
    <cfRule type="containsText" dxfId="482" priority="481" stopIfTrue="1" operator="containsText" text="dsoy jktdh; fo|ky;ksa esa iz;ksx gsrq fu%'kqYd">
      <formula>NOT(ISERROR(SEARCH("dsoy jktdh; fo|ky;ksa esa iz;ksx gsrq fu%'kqYd",B1602)))</formula>
    </cfRule>
  </conditionalFormatting>
  <conditionalFormatting sqref="F1629:G1633">
    <cfRule type="cellIs" dxfId="481" priority="479" operator="equal">
      <formula>"0/200"</formula>
    </cfRule>
    <cfRule type="cellIs" dxfId="480" priority="480" operator="equal">
      <formula>"0/100"</formula>
    </cfRule>
  </conditionalFormatting>
  <conditionalFormatting sqref="I1670 G1673:H1674 H1665:H1672 O1656:O1665 O1641:O1654 N1655:N1663 L1655:L1665 D1641:K1643 C1641:C1644 E1669:E1674 D1647:D1652 L1641:M1652 G1669:G1672 I1665:K1665 H1647:K1652 E1647:G1653 N1641:N1653 H1655:K1663 M1655:M1667 D1656:D1666 E1655:E1666 C1655:C1667 G1655:G1666 F1655:F1667 C1647:C1653 F1669:F1679 A1641:B1679 C1669:D1679">
    <cfRule type="cellIs" dxfId="479" priority="478" operator="equal">
      <formula>0</formula>
    </cfRule>
  </conditionalFormatting>
  <conditionalFormatting sqref="M1666 F1660:I1661 F1666:G1666 I1670 M1656:O1663 F1655:F1659 N1645:N1646 D1642:D1643 B1642 N1653 C1647:C1653 F1653:G1653 O1653:O1654 J1655:L1661 M1655:N1655 C1666:C1667 I1655:I1656 G1655:H1655 F1672:F1679 H1666:H1673 D1672:D1679 F1662:L1663 G1658:I1658 C1655:C1664 C1669:C1679">
    <cfRule type="containsText" dxfId="478" priority="476" stopIfTrue="1" operator="containsText" text="f'k{kk foHkkx jktLFkku">
      <formula>NOT(ISERROR(SEARCH("f'k{kk foHkkx jktLFkku",B1642)))</formula>
    </cfRule>
    <cfRule type="containsText" dxfId="477" priority="477" stopIfTrue="1" operator="containsText" text="iw.kkZad">
      <formula>NOT(ISERROR(SEARCH("iw.kkZad",B1642)))</formula>
    </cfRule>
  </conditionalFormatting>
  <conditionalFormatting sqref="F1675:F1677 D1672:D1679">
    <cfRule type="cellIs" dxfId="476" priority="474" stopIfTrue="1" operator="equal">
      <formula>1800</formula>
    </cfRule>
    <cfRule type="cellIs" dxfId="475" priority="475" stopIfTrue="1" operator="equal">
      <formula>200</formula>
    </cfRule>
  </conditionalFormatting>
  <conditionalFormatting sqref="M1666 F1660:I1661 F1666:G1666 I1670 M1656:O1663 F1655:F1659 N1645:N1646 D1642:D1643 B1642 N1653 C1647:C1653 F1653:G1653 O1653:O1654 J1655:L1661 M1655:N1655 C1666:C1667 I1655:I1656 G1655:H1655 F1672:F1679 H1666:H1673 D1672:D1679 F1662:L1663 G1658:I1658 C1655:C1664 C1669:C1679">
    <cfRule type="containsText" dxfId="474" priority="473" stopIfTrue="1" operator="containsText" text="dsoy jktdh; fo|ky;ksa esa iz;ksx gsrq fu%'kqYd">
      <formula>NOT(ISERROR(SEARCH("dsoy jktdh; fo|ky;ksa esa iz;ksx gsrq fu%'kqYd",B1642)))</formula>
    </cfRule>
  </conditionalFormatting>
  <conditionalFormatting sqref="F1669:G1673">
    <cfRule type="cellIs" dxfId="473" priority="471" operator="equal">
      <formula>"0/200"</formula>
    </cfRule>
    <cfRule type="cellIs" dxfId="472" priority="472" operator="equal">
      <formula>"0/100"</formula>
    </cfRule>
  </conditionalFormatting>
  <conditionalFormatting sqref="I1710 G1713:H1714 H1705:H1712 O1696:O1705 O1681:O1694 N1695:N1703 L1695:L1705 D1681:K1683 C1681:C1684 E1709:E1714 D1687:D1692 L1681:M1692 G1709:G1712 I1705:K1705 H1687:K1692 E1687:G1693 N1681:N1693 H1695:K1703 M1695:M1707 D1696:D1706 E1695:E1706 C1695:C1707 G1695:G1706 F1695:F1707 C1687:C1693 F1709:F1719 A1681:B1719 C1709:D1719">
    <cfRule type="cellIs" dxfId="471" priority="470" operator="equal">
      <formula>0</formula>
    </cfRule>
  </conditionalFormatting>
  <conditionalFormatting sqref="M1706 F1700:I1701 F1706:G1706 I1710 M1696:O1703 F1695:F1699 N1685:N1686 D1682:D1683 B1682 N1693 C1687:C1693 F1693:G1693 O1693:O1694 J1695:L1701 M1695:N1695 C1706:C1707 I1695:I1696 G1695:H1695 F1712:F1719 H1706:H1713 D1712:D1719 F1702:L1703 G1698:I1698 C1695:C1704 C1709:C1719">
    <cfRule type="containsText" dxfId="470" priority="468" stopIfTrue="1" operator="containsText" text="f'k{kk foHkkx jktLFkku">
      <formula>NOT(ISERROR(SEARCH("f'k{kk foHkkx jktLFkku",B1682)))</formula>
    </cfRule>
    <cfRule type="containsText" dxfId="469" priority="469" stopIfTrue="1" operator="containsText" text="iw.kkZad">
      <formula>NOT(ISERROR(SEARCH("iw.kkZad",B1682)))</formula>
    </cfRule>
  </conditionalFormatting>
  <conditionalFormatting sqref="F1715:F1717 D1712:D1719">
    <cfRule type="cellIs" dxfId="468" priority="466" stopIfTrue="1" operator="equal">
      <formula>1800</formula>
    </cfRule>
    <cfRule type="cellIs" dxfId="467" priority="467" stopIfTrue="1" operator="equal">
      <formula>200</formula>
    </cfRule>
  </conditionalFormatting>
  <conditionalFormatting sqref="M1706 F1700:I1701 F1706:G1706 I1710 M1696:O1703 F1695:F1699 N1685:N1686 D1682:D1683 B1682 N1693 C1687:C1693 F1693:G1693 O1693:O1694 J1695:L1701 M1695:N1695 C1706:C1707 I1695:I1696 G1695:H1695 F1712:F1719 H1706:H1713 D1712:D1719 F1702:L1703 G1698:I1698 C1695:C1704 C1709:C1719">
    <cfRule type="containsText" dxfId="466" priority="465" stopIfTrue="1" operator="containsText" text="dsoy jktdh; fo|ky;ksa esa iz;ksx gsrq fu%'kqYd">
      <formula>NOT(ISERROR(SEARCH("dsoy jktdh; fo|ky;ksa esa iz;ksx gsrq fu%'kqYd",B1682)))</formula>
    </cfRule>
  </conditionalFormatting>
  <conditionalFormatting sqref="F1709:G1713">
    <cfRule type="cellIs" dxfId="465" priority="463" operator="equal">
      <formula>"0/200"</formula>
    </cfRule>
    <cfRule type="cellIs" dxfId="464" priority="464" operator="equal">
      <formula>"0/100"</formula>
    </cfRule>
  </conditionalFormatting>
  <conditionalFormatting sqref="I1750 G1753:H1754 H1745:H1752 O1736:O1745 O1721:O1734 N1735:N1743 L1735:L1745 D1721:K1723 C1721:C1724 E1749:E1754 D1727:D1732 L1721:M1732 G1749:G1752 I1745:K1745 H1727:K1732 E1727:G1733 N1721:N1733 H1735:K1743 M1735:M1747 D1736:D1746 E1735:E1746 C1735:C1747 G1735:G1746 F1735:F1747 C1727:C1733 F1749:F1759 A1721:B1759 C1749:D1759">
    <cfRule type="cellIs" dxfId="463" priority="462" operator="equal">
      <formula>0</formula>
    </cfRule>
  </conditionalFormatting>
  <conditionalFormatting sqref="M1746 F1740:I1741 F1746:G1746 I1750 M1736:O1743 F1735:F1739 N1725:N1726 D1722:D1723 B1722 N1733 C1727:C1733 F1733:G1733 O1733:O1734 J1735:L1741 M1735:N1735 C1746:C1747 I1735:I1736 G1735:H1735 F1752:F1759 H1746:H1753 D1752:D1759 F1742:L1743 G1738:I1738 C1735:C1744 C1749:C1759">
    <cfRule type="containsText" dxfId="462" priority="460" stopIfTrue="1" operator="containsText" text="f'k{kk foHkkx jktLFkku">
      <formula>NOT(ISERROR(SEARCH("f'k{kk foHkkx jktLFkku",B1722)))</formula>
    </cfRule>
    <cfRule type="containsText" dxfId="461" priority="461" stopIfTrue="1" operator="containsText" text="iw.kkZad">
      <formula>NOT(ISERROR(SEARCH("iw.kkZad",B1722)))</formula>
    </cfRule>
  </conditionalFormatting>
  <conditionalFormatting sqref="F1755:F1757 D1752:D1759">
    <cfRule type="cellIs" dxfId="460" priority="458" stopIfTrue="1" operator="equal">
      <formula>1800</formula>
    </cfRule>
    <cfRule type="cellIs" dxfId="459" priority="459" stopIfTrue="1" operator="equal">
      <formula>200</formula>
    </cfRule>
  </conditionalFormatting>
  <conditionalFormatting sqref="M1746 F1740:I1741 F1746:G1746 I1750 M1736:O1743 F1735:F1739 N1725:N1726 D1722:D1723 B1722 N1733 C1727:C1733 F1733:G1733 O1733:O1734 J1735:L1741 M1735:N1735 C1746:C1747 I1735:I1736 G1735:H1735 F1752:F1759 H1746:H1753 D1752:D1759 F1742:L1743 G1738:I1738 C1735:C1744 C1749:C1759">
    <cfRule type="containsText" dxfId="458" priority="457" stopIfTrue="1" operator="containsText" text="dsoy jktdh; fo|ky;ksa esa iz;ksx gsrq fu%'kqYd">
      <formula>NOT(ISERROR(SEARCH("dsoy jktdh; fo|ky;ksa esa iz;ksx gsrq fu%'kqYd",B1722)))</formula>
    </cfRule>
  </conditionalFormatting>
  <conditionalFormatting sqref="F1749:G1753">
    <cfRule type="cellIs" dxfId="457" priority="455" operator="equal">
      <formula>"0/200"</formula>
    </cfRule>
    <cfRule type="cellIs" dxfId="456" priority="456" operator="equal">
      <formula>"0/100"</formula>
    </cfRule>
  </conditionalFormatting>
  <conditionalFormatting sqref="I1790 G1793:H1794 H1785:H1792 O1776:O1785 O1761:O1774 N1775:N1783 L1775:L1785 D1761:K1763 C1761:C1764 E1789:E1794 D1767:D1772 L1761:M1772 G1789:G1792 I1785:K1785 H1767:K1772 E1767:G1773 N1761:N1773 H1775:K1783 M1775:M1787 D1776:D1786 E1775:E1786 C1775:C1787 G1775:G1786 F1775:F1787 C1767:C1773 F1789:F1799 A1761:B1799 C1789:D1799">
    <cfRule type="cellIs" dxfId="455" priority="454" operator="equal">
      <formula>0</formula>
    </cfRule>
  </conditionalFormatting>
  <conditionalFormatting sqref="M1786 F1780:I1781 F1786:G1786 I1790 M1776:O1783 F1775:F1779 N1765:N1766 D1762:D1763 B1762 N1773 C1767:C1773 F1773:G1773 O1773:O1774 J1775:L1781 M1775:N1775 C1786:C1787 I1775:I1776 G1775:H1775 F1792:F1799 H1786:H1793 D1792:D1799 F1782:L1783 G1778:I1778 C1775:C1784 C1789:C1799">
    <cfRule type="containsText" dxfId="454" priority="452" stopIfTrue="1" operator="containsText" text="f'k{kk foHkkx jktLFkku">
      <formula>NOT(ISERROR(SEARCH("f'k{kk foHkkx jktLFkku",B1762)))</formula>
    </cfRule>
    <cfRule type="containsText" dxfId="453" priority="453" stopIfTrue="1" operator="containsText" text="iw.kkZad">
      <formula>NOT(ISERROR(SEARCH("iw.kkZad",B1762)))</formula>
    </cfRule>
  </conditionalFormatting>
  <conditionalFormatting sqref="F1795:F1797 D1792:D1799">
    <cfRule type="cellIs" dxfId="452" priority="450" stopIfTrue="1" operator="equal">
      <formula>1800</formula>
    </cfRule>
    <cfRule type="cellIs" dxfId="451" priority="451" stopIfTrue="1" operator="equal">
      <formula>200</formula>
    </cfRule>
  </conditionalFormatting>
  <conditionalFormatting sqref="M1786 F1780:I1781 F1786:G1786 I1790 M1776:O1783 F1775:F1779 N1765:N1766 D1762:D1763 B1762 N1773 C1767:C1773 F1773:G1773 O1773:O1774 J1775:L1781 M1775:N1775 C1786:C1787 I1775:I1776 G1775:H1775 F1792:F1799 H1786:H1793 D1792:D1799 F1782:L1783 G1778:I1778 C1775:C1784 C1789:C1799">
    <cfRule type="containsText" dxfId="450" priority="449" stopIfTrue="1" operator="containsText" text="dsoy jktdh; fo|ky;ksa esa iz;ksx gsrq fu%'kqYd">
      <formula>NOT(ISERROR(SEARCH("dsoy jktdh; fo|ky;ksa esa iz;ksx gsrq fu%'kqYd",B1762)))</formula>
    </cfRule>
  </conditionalFormatting>
  <conditionalFormatting sqref="F1789:G1793">
    <cfRule type="cellIs" dxfId="449" priority="447" operator="equal">
      <formula>"0/200"</formula>
    </cfRule>
    <cfRule type="cellIs" dxfId="448" priority="448" operator="equal">
      <formula>"0/100"</formula>
    </cfRule>
  </conditionalFormatting>
  <conditionalFormatting sqref="I1830 G1833:H1834 H1825:H1832 O1816:O1825 O1801:O1814 N1815:N1823 L1815:L1825 D1801:K1803 C1801:C1804 E1829:E1834 D1807:D1812 L1801:M1812 G1829:G1832 I1825:K1825 H1807:K1812 E1807:G1813 N1801:N1813 H1815:K1823 M1815:M1827 D1816:D1826 E1815:E1826 C1815:C1827 G1815:G1826 F1815:F1827 C1807:C1813 F1829:F1839 A1801:B1839 C1829:D1839">
    <cfRule type="cellIs" dxfId="447" priority="446" operator="equal">
      <formula>0</formula>
    </cfRule>
  </conditionalFormatting>
  <conditionalFormatting sqref="M1826 F1820:I1821 F1826:G1826 I1830 M1816:O1823 F1815:F1819 N1805:N1806 D1802:D1803 B1802 N1813 C1807:C1813 F1813:G1813 O1813:O1814 J1815:L1821 M1815:N1815 C1826:C1827 I1815:I1816 G1815:H1815 F1832:F1839 H1826:H1833 D1832:D1839 F1822:L1823 G1818:I1818 C1815:C1824 C1829:C1839">
    <cfRule type="containsText" dxfId="446" priority="444" stopIfTrue="1" operator="containsText" text="f'k{kk foHkkx jktLFkku">
      <formula>NOT(ISERROR(SEARCH("f'k{kk foHkkx jktLFkku",B1802)))</formula>
    </cfRule>
    <cfRule type="containsText" dxfId="445" priority="445" stopIfTrue="1" operator="containsText" text="iw.kkZad">
      <formula>NOT(ISERROR(SEARCH("iw.kkZad",B1802)))</formula>
    </cfRule>
  </conditionalFormatting>
  <conditionalFormatting sqref="F1835:F1837 D1832:D1839">
    <cfRule type="cellIs" dxfId="444" priority="442" stopIfTrue="1" operator="equal">
      <formula>1800</formula>
    </cfRule>
    <cfRule type="cellIs" dxfId="443" priority="443" stopIfTrue="1" operator="equal">
      <formula>200</formula>
    </cfRule>
  </conditionalFormatting>
  <conditionalFormatting sqref="M1826 F1820:I1821 F1826:G1826 I1830 M1816:O1823 F1815:F1819 N1805:N1806 D1802:D1803 B1802 N1813 C1807:C1813 F1813:G1813 O1813:O1814 J1815:L1821 M1815:N1815 C1826:C1827 I1815:I1816 G1815:H1815 F1832:F1839 H1826:H1833 D1832:D1839 F1822:L1823 G1818:I1818 C1815:C1824 C1829:C1839">
    <cfRule type="containsText" dxfId="442" priority="441" stopIfTrue="1" operator="containsText" text="dsoy jktdh; fo|ky;ksa esa iz;ksx gsrq fu%'kqYd">
      <formula>NOT(ISERROR(SEARCH("dsoy jktdh; fo|ky;ksa esa iz;ksx gsrq fu%'kqYd",B1802)))</formula>
    </cfRule>
  </conditionalFormatting>
  <conditionalFormatting sqref="F1829:G1833">
    <cfRule type="cellIs" dxfId="441" priority="439" operator="equal">
      <formula>"0/200"</formula>
    </cfRule>
    <cfRule type="cellIs" dxfId="440" priority="440" operator="equal">
      <formula>"0/100"</formula>
    </cfRule>
  </conditionalFormatting>
  <conditionalFormatting sqref="I1870 G1873:H1874 H1865:H1872 O1856:O1865 O1841:O1854 N1855:N1863 L1855:L1865 D1841:K1843 C1841:C1844 E1869:E1874 D1847:D1852 L1841:M1852 G1869:G1872 I1865:K1865 H1847:K1852 E1847:G1853 N1841:N1853 H1855:K1863 M1855:M1867 D1856:D1866 E1855:E1866 C1855:C1867 G1855:G1866 F1855:F1867 C1847:C1853 F1869:F1879 A1841:B1879 C1869:D1879">
    <cfRule type="cellIs" dxfId="439" priority="438" operator="equal">
      <formula>0</formula>
    </cfRule>
  </conditionalFormatting>
  <conditionalFormatting sqref="M1866 F1860:I1861 F1866:G1866 I1870 M1856:O1863 F1855:F1859 N1845:N1846 D1842:D1843 B1842 N1853 C1847:C1853 F1853:G1853 O1853:O1854 J1855:L1861 M1855:N1855 C1866:C1867 I1855:I1856 G1855:H1855 F1872:F1879 H1866:H1873 D1872:D1879 F1862:L1863 G1858:I1858 C1855:C1864 C1869:C1879">
    <cfRule type="containsText" dxfId="438" priority="436" stopIfTrue="1" operator="containsText" text="f'k{kk foHkkx jktLFkku">
      <formula>NOT(ISERROR(SEARCH("f'k{kk foHkkx jktLFkku",B1842)))</formula>
    </cfRule>
    <cfRule type="containsText" dxfId="437" priority="437" stopIfTrue="1" operator="containsText" text="iw.kkZad">
      <formula>NOT(ISERROR(SEARCH("iw.kkZad",B1842)))</formula>
    </cfRule>
  </conditionalFormatting>
  <conditionalFormatting sqref="F1875:F1877 D1872:D1879">
    <cfRule type="cellIs" dxfId="436" priority="434" stopIfTrue="1" operator="equal">
      <formula>1800</formula>
    </cfRule>
    <cfRule type="cellIs" dxfId="435" priority="435" stopIfTrue="1" operator="equal">
      <formula>200</formula>
    </cfRule>
  </conditionalFormatting>
  <conditionalFormatting sqref="M1866 F1860:I1861 F1866:G1866 I1870 M1856:O1863 F1855:F1859 N1845:N1846 D1842:D1843 B1842 N1853 C1847:C1853 F1853:G1853 O1853:O1854 J1855:L1861 M1855:N1855 C1866:C1867 I1855:I1856 G1855:H1855 F1872:F1879 H1866:H1873 D1872:D1879 F1862:L1863 G1858:I1858 C1855:C1864 C1869:C1879">
    <cfRule type="containsText" dxfId="434" priority="433" stopIfTrue="1" operator="containsText" text="dsoy jktdh; fo|ky;ksa esa iz;ksx gsrq fu%'kqYd">
      <formula>NOT(ISERROR(SEARCH("dsoy jktdh; fo|ky;ksa esa iz;ksx gsrq fu%'kqYd",B1842)))</formula>
    </cfRule>
  </conditionalFormatting>
  <conditionalFormatting sqref="F1869:G1873">
    <cfRule type="cellIs" dxfId="433" priority="431" operator="equal">
      <formula>"0/200"</formula>
    </cfRule>
    <cfRule type="cellIs" dxfId="432" priority="432" operator="equal">
      <formula>"0/100"</formula>
    </cfRule>
  </conditionalFormatting>
  <conditionalFormatting sqref="I1910 G1913:H1914 H1905:H1912 O1896:O1905 O1881:O1894 N1895:N1903 L1895:L1905 D1881:K1883 C1881:C1884 E1909:E1914 D1887:D1892 L1881:M1892 G1909:G1912 I1905:K1905 H1887:K1892 E1887:G1893 N1881:N1893 H1895:K1903 M1895:M1907 D1896:D1906 E1895:E1906 C1895:C1907 G1895:G1906 F1895:F1907 C1887:C1893 F1909:F1919 A1881:B1919 C1909:D1919">
    <cfRule type="cellIs" dxfId="431" priority="430" operator="equal">
      <formula>0</formula>
    </cfRule>
  </conditionalFormatting>
  <conditionalFormatting sqref="M1906 F1900:I1901 F1906:G1906 I1910 M1896:O1903 F1895:F1899 N1885:N1886 D1882:D1883 B1882 N1893 C1887:C1893 F1893:G1893 O1893:O1894 J1895:L1901 M1895:N1895 C1906:C1907 I1895:I1896 G1895:H1895 F1912:F1919 H1906:H1913 D1912:D1919 F1902:L1903 G1898:I1898 C1895:C1904 C1909:C1919">
    <cfRule type="containsText" dxfId="430" priority="428" stopIfTrue="1" operator="containsText" text="f'k{kk foHkkx jktLFkku">
      <formula>NOT(ISERROR(SEARCH("f'k{kk foHkkx jktLFkku",B1882)))</formula>
    </cfRule>
    <cfRule type="containsText" dxfId="429" priority="429" stopIfTrue="1" operator="containsText" text="iw.kkZad">
      <formula>NOT(ISERROR(SEARCH("iw.kkZad",B1882)))</formula>
    </cfRule>
  </conditionalFormatting>
  <conditionalFormatting sqref="F1915:F1917 D1912:D1919">
    <cfRule type="cellIs" dxfId="428" priority="426" stopIfTrue="1" operator="equal">
      <formula>1800</formula>
    </cfRule>
    <cfRule type="cellIs" dxfId="427" priority="427" stopIfTrue="1" operator="equal">
      <formula>200</formula>
    </cfRule>
  </conditionalFormatting>
  <conditionalFormatting sqref="M1906 F1900:I1901 F1906:G1906 I1910 M1896:O1903 F1895:F1899 N1885:N1886 D1882:D1883 B1882 N1893 C1887:C1893 F1893:G1893 O1893:O1894 J1895:L1901 M1895:N1895 C1906:C1907 I1895:I1896 G1895:H1895 F1912:F1919 H1906:H1913 D1912:D1919 F1902:L1903 G1898:I1898 C1895:C1904 C1909:C1919">
    <cfRule type="containsText" dxfId="426" priority="425" stopIfTrue="1" operator="containsText" text="dsoy jktdh; fo|ky;ksa esa iz;ksx gsrq fu%'kqYd">
      <formula>NOT(ISERROR(SEARCH("dsoy jktdh; fo|ky;ksa esa iz;ksx gsrq fu%'kqYd",B1882)))</formula>
    </cfRule>
  </conditionalFormatting>
  <conditionalFormatting sqref="F1909:G1913">
    <cfRule type="cellIs" dxfId="425" priority="423" operator="equal">
      <formula>"0/200"</formula>
    </cfRule>
    <cfRule type="cellIs" dxfId="424" priority="424" operator="equal">
      <formula>"0/100"</formula>
    </cfRule>
  </conditionalFormatting>
  <conditionalFormatting sqref="I1950 G1953:H1954 H1945:H1952 O1936:O1945 O1921:O1934 N1935:N1943 L1935:L1945 D1921:K1923 C1921:C1924 E1949:E1954 D1927:D1932 L1921:M1932 G1949:G1952 I1945:K1945 H1927:K1932 E1927:G1933 N1921:N1933 H1935:K1943 M1935:M1947 D1936:D1946 E1935:E1946 C1935:C1947 G1935:G1946 F1935:F1947 C1927:C1933 F1949:F1959 A1921:B1959 C1949:D1959">
    <cfRule type="cellIs" dxfId="423" priority="422" operator="equal">
      <formula>0</formula>
    </cfRule>
  </conditionalFormatting>
  <conditionalFormatting sqref="M1946 F1940:I1941 F1946:G1946 I1950 M1936:O1943 F1935:F1939 N1925:N1926 D1922:D1923 B1922 N1933 C1927:C1933 F1933:G1933 O1933:O1934 J1935:L1941 M1935:N1935 C1946:C1947 I1935:I1936 G1935:H1935 F1952:F1959 H1946:H1953 D1952:D1959 F1942:L1943 G1938:I1938 C1935:C1944 C1949:C1959">
    <cfRule type="containsText" dxfId="422" priority="420" stopIfTrue="1" operator="containsText" text="f'k{kk foHkkx jktLFkku">
      <formula>NOT(ISERROR(SEARCH("f'k{kk foHkkx jktLFkku",B1922)))</formula>
    </cfRule>
    <cfRule type="containsText" dxfId="421" priority="421" stopIfTrue="1" operator="containsText" text="iw.kkZad">
      <formula>NOT(ISERROR(SEARCH("iw.kkZad",B1922)))</formula>
    </cfRule>
  </conditionalFormatting>
  <conditionalFormatting sqref="F1955:F1957 D1952:D1959">
    <cfRule type="cellIs" dxfId="420" priority="418" stopIfTrue="1" operator="equal">
      <formula>1800</formula>
    </cfRule>
    <cfRule type="cellIs" dxfId="419" priority="419" stopIfTrue="1" operator="equal">
      <formula>200</formula>
    </cfRule>
  </conditionalFormatting>
  <conditionalFormatting sqref="M1946 F1940:I1941 F1946:G1946 I1950 M1936:O1943 F1935:F1939 N1925:N1926 D1922:D1923 B1922 N1933 C1927:C1933 F1933:G1933 O1933:O1934 J1935:L1941 M1935:N1935 C1946:C1947 I1935:I1936 G1935:H1935 F1952:F1959 H1946:H1953 D1952:D1959 F1942:L1943 G1938:I1938 C1935:C1944 C1949:C1959">
    <cfRule type="containsText" dxfId="418" priority="417" stopIfTrue="1" operator="containsText" text="dsoy jktdh; fo|ky;ksa esa iz;ksx gsrq fu%'kqYd">
      <formula>NOT(ISERROR(SEARCH("dsoy jktdh; fo|ky;ksa esa iz;ksx gsrq fu%'kqYd",B1922)))</formula>
    </cfRule>
  </conditionalFormatting>
  <conditionalFormatting sqref="F1949:G1953">
    <cfRule type="cellIs" dxfId="417" priority="415" operator="equal">
      <formula>"0/200"</formula>
    </cfRule>
    <cfRule type="cellIs" dxfId="416" priority="416" operator="equal">
      <formula>"0/100"</formula>
    </cfRule>
  </conditionalFormatting>
  <conditionalFormatting sqref="I1990 G1993:H1994 H1985:H1992 O1976:O1985 O1961:O1974 N1975:N1983 L1975:L1985 D1961:K1963 C1961:C1964 E1989:E1994 D1967:D1972 L1961:M1972 G1989:G1992 I1985:K1985 H1967:K1972 E1967:G1973 N1961:N1973 H1975:K1983 M1975:M1987 D1976:D1986 E1975:E1986 C1975:C1987 G1975:G1986 F1975:F1987 C1967:C1973 F1989:F1999 A1961:B1999 C1989:D1999">
    <cfRule type="cellIs" dxfId="415" priority="414" operator="equal">
      <formula>0</formula>
    </cfRule>
  </conditionalFormatting>
  <conditionalFormatting sqref="M1986 F1980:I1981 F1986:G1986 I1990 M1976:O1983 F1975:F1979 N1965:N1966 D1962:D1963 B1962 N1973 C1967:C1973 F1973:G1973 O1973:O1974 J1975:L1981 M1975:N1975 C1986:C1987 I1975:I1976 G1975:H1975 F1992:F1999 H1986:H1993 D1992:D1999 F1982:L1983 G1978:I1978 C1975:C1984 C1989:C1999">
    <cfRule type="containsText" dxfId="414" priority="412" stopIfTrue="1" operator="containsText" text="f'k{kk foHkkx jktLFkku">
      <formula>NOT(ISERROR(SEARCH("f'k{kk foHkkx jktLFkku",B1962)))</formula>
    </cfRule>
    <cfRule type="containsText" dxfId="413" priority="413" stopIfTrue="1" operator="containsText" text="iw.kkZad">
      <formula>NOT(ISERROR(SEARCH("iw.kkZad",B1962)))</formula>
    </cfRule>
  </conditionalFormatting>
  <conditionalFormatting sqref="F1995:F1997 D1992:D1999">
    <cfRule type="cellIs" dxfId="412" priority="410" stopIfTrue="1" operator="equal">
      <formula>1800</formula>
    </cfRule>
    <cfRule type="cellIs" dxfId="411" priority="411" stopIfTrue="1" operator="equal">
      <formula>200</formula>
    </cfRule>
  </conditionalFormatting>
  <conditionalFormatting sqref="M1986 F1980:I1981 F1986:G1986 I1990 M1976:O1983 F1975:F1979 N1965:N1966 D1962:D1963 B1962 N1973 C1967:C1973 F1973:G1973 O1973:O1974 J1975:L1981 M1975:N1975 C1986:C1987 I1975:I1976 G1975:H1975 F1992:F1999 H1986:H1993 D1992:D1999 F1982:L1983 G1978:I1978 C1975:C1984 C1989:C1999">
    <cfRule type="containsText" dxfId="410" priority="409" stopIfTrue="1" operator="containsText" text="dsoy jktdh; fo|ky;ksa esa iz;ksx gsrq fu%'kqYd">
      <formula>NOT(ISERROR(SEARCH("dsoy jktdh; fo|ky;ksa esa iz;ksx gsrq fu%'kqYd",B1962)))</formula>
    </cfRule>
  </conditionalFormatting>
  <conditionalFormatting sqref="F1989:G1993">
    <cfRule type="cellIs" dxfId="409" priority="407" operator="equal">
      <formula>"0/200"</formula>
    </cfRule>
    <cfRule type="cellIs" dxfId="408" priority="408" operator="equal">
      <formula>"0/100"</formula>
    </cfRule>
  </conditionalFormatting>
  <conditionalFormatting sqref="I2030 G2033:H2034 H2025:H2032 O2016:O2025 O2001:O2014 N2015:N2023 L2015:L2025 D2001:K2003 C2001:C2004 E2029:E2034 D2007:D2012 L2001:M2012 G2029:G2032 I2025:K2025 H2007:K2012 E2007:G2013 N2001:N2013 H2015:K2023 M2015:M2027 D2016:D2026 E2015:E2026 C2015:C2027 G2015:G2026 F2015:F2027 C2007:C2013 F2029:F2039 A2001:B2039 C2029:D2039">
    <cfRule type="cellIs" dxfId="407" priority="406" operator="equal">
      <formula>0</formula>
    </cfRule>
  </conditionalFormatting>
  <conditionalFormatting sqref="M2026 F2020:I2021 F2026:G2026 I2030 M2016:O2023 F2015:F2019 N2005:N2006 D2002:D2003 B2002 N2013 C2007:C2013 F2013:G2013 O2013:O2014 J2015:L2021 M2015:N2015 C2026:C2027 I2015:I2016 G2015:H2015 F2032:F2039 H2026:H2033 D2032:D2039 F2022:L2023 G2018:I2018 C2015:C2024 C2029:C2039">
    <cfRule type="containsText" dxfId="406" priority="404" stopIfTrue="1" operator="containsText" text="f'k{kk foHkkx jktLFkku">
      <formula>NOT(ISERROR(SEARCH("f'k{kk foHkkx jktLFkku",B2002)))</formula>
    </cfRule>
    <cfRule type="containsText" dxfId="405" priority="405" stopIfTrue="1" operator="containsText" text="iw.kkZad">
      <formula>NOT(ISERROR(SEARCH("iw.kkZad",B2002)))</formula>
    </cfRule>
  </conditionalFormatting>
  <conditionalFormatting sqref="F2035:F2037 D2032:D2039">
    <cfRule type="cellIs" dxfId="404" priority="402" stopIfTrue="1" operator="equal">
      <formula>1800</formula>
    </cfRule>
    <cfRule type="cellIs" dxfId="403" priority="403" stopIfTrue="1" operator="equal">
      <formula>200</formula>
    </cfRule>
  </conditionalFormatting>
  <conditionalFormatting sqref="M2026 F2020:I2021 F2026:G2026 I2030 M2016:O2023 F2015:F2019 N2005:N2006 D2002:D2003 B2002 N2013 C2007:C2013 F2013:G2013 O2013:O2014 J2015:L2021 M2015:N2015 C2026:C2027 I2015:I2016 G2015:H2015 F2032:F2039 H2026:H2033 D2032:D2039 F2022:L2023 G2018:I2018 C2015:C2024 C2029:C2039">
    <cfRule type="containsText" dxfId="402" priority="401" stopIfTrue="1" operator="containsText" text="dsoy jktdh; fo|ky;ksa esa iz;ksx gsrq fu%'kqYd">
      <formula>NOT(ISERROR(SEARCH("dsoy jktdh; fo|ky;ksa esa iz;ksx gsrq fu%'kqYd",B2002)))</formula>
    </cfRule>
  </conditionalFormatting>
  <conditionalFormatting sqref="F2029:G2033">
    <cfRule type="cellIs" dxfId="401" priority="399" operator="equal">
      <formula>"0/200"</formula>
    </cfRule>
    <cfRule type="cellIs" dxfId="400" priority="400" operator="equal">
      <formula>"0/100"</formula>
    </cfRule>
  </conditionalFormatting>
  <conditionalFormatting sqref="I2070 G2073:H2074 H2065:H2072 O2056:O2065 O2041:O2054 N2055:N2063 L2055:L2065 D2041:K2043 C2041:C2044 E2069:E2074 D2047:D2052 L2041:M2052 G2069:G2072 I2065:K2065 H2047:K2052 E2047:G2053 N2041:N2053 H2055:K2063 M2055:M2067 D2056:D2066 E2055:E2066 C2055:C2067 G2055:G2066 F2055:F2067 C2047:C2053 F2069:F2079 A2041:B2079 C2069:D2079">
    <cfRule type="cellIs" dxfId="399" priority="398" operator="equal">
      <formula>0</formula>
    </cfRule>
  </conditionalFormatting>
  <conditionalFormatting sqref="M2066 F2060:I2061 F2066:G2066 I2070 M2056:O2063 F2055:F2059 N2045:N2046 D2042:D2043 B2042 N2053 C2047:C2053 F2053:G2053 O2053:O2054 J2055:L2061 M2055:N2055 C2066:C2067 I2055:I2056 G2055:H2055 F2072:F2079 H2066:H2073 D2072:D2079 F2062:L2063 G2058:I2058 C2055:C2064 C2069:C2079">
    <cfRule type="containsText" dxfId="398" priority="396" stopIfTrue="1" operator="containsText" text="f'k{kk foHkkx jktLFkku">
      <formula>NOT(ISERROR(SEARCH("f'k{kk foHkkx jktLFkku",B2042)))</formula>
    </cfRule>
    <cfRule type="containsText" dxfId="397" priority="397" stopIfTrue="1" operator="containsText" text="iw.kkZad">
      <formula>NOT(ISERROR(SEARCH("iw.kkZad",B2042)))</formula>
    </cfRule>
  </conditionalFormatting>
  <conditionalFormatting sqref="F2075:F2077 D2072:D2079">
    <cfRule type="cellIs" dxfId="396" priority="394" stopIfTrue="1" operator="equal">
      <formula>1800</formula>
    </cfRule>
    <cfRule type="cellIs" dxfId="395" priority="395" stopIfTrue="1" operator="equal">
      <formula>200</formula>
    </cfRule>
  </conditionalFormatting>
  <conditionalFormatting sqref="M2066 F2060:I2061 F2066:G2066 I2070 M2056:O2063 F2055:F2059 N2045:N2046 D2042:D2043 B2042 N2053 C2047:C2053 F2053:G2053 O2053:O2054 J2055:L2061 M2055:N2055 C2066:C2067 I2055:I2056 G2055:H2055 F2072:F2079 H2066:H2073 D2072:D2079 F2062:L2063 G2058:I2058 C2055:C2064 C2069:C2079">
    <cfRule type="containsText" dxfId="394" priority="393" stopIfTrue="1" operator="containsText" text="dsoy jktdh; fo|ky;ksa esa iz;ksx gsrq fu%'kqYd">
      <formula>NOT(ISERROR(SEARCH("dsoy jktdh; fo|ky;ksa esa iz;ksx gsrq fu%'kqYd",B2042)))</formula>
    </cfRule>
  </conditionalFormatting>
  <conditionalFormatting sqref="F2069:G2073">
    <cfRule type="cellIs" dxfId="393" priority="391" operator="equal">
      <formula>"0/200"</formula>
    </cfRule>
    <cfRule type="cellIs" dxfId="392" priority="392" operator="equal">
      <formula>"0/100"</formula>
    </cfRule>
  </conditionalFormatting>
  <conditionalFormatting sqref="I2110 G2113:H2114 H2105:H2112 O2096:O2105 O2081:O2094 N2095:N2103 L2095:L2105 D2081:K2083 C2081:C2084 E2109:E2114 D2087:D2092 L2081:M2092 G2109:G2112 I2105:K2105 H2087:K2092 E2087:G2093 N2081:N2093 H2095:K2103 M2095:M2107 D2096:D2106 E2095:E2106 C2095:C2107 G2095:G2106 F2095:F2107 C2087:C2093 F2109:F2119 A2081:B2119 C2109:D2119">
    <cfRule type="cellIs" dxfId="391" priority="390" operator="equal">
      <formula>0</formula>
    </cfRule>
  </conditionalFormatting>
  <conditionalFormatting sqref="M2106 F2100:I2101 F2106:G2106 I2110 M2096:O2103 F2095:F2099 N2085:N2086 D2082:D2083 B2082 N2093 C2087:C2093 F2093:G2093 O2093:O2094 J2095:L2101 M2095:N2095 C2106:C2107 I2095:I2096 G2095:H2095 F2112:F2119 H2106:H2113 D2112:D2119 F2102:L2103 G2098:I2098 C2095:C2104 C2109:C2119">
    <cfRule type="containsText" dxfId="390" priority="388" stopIfTrue="1" operator="containsText" text="f'k{kk foHkkx jktLFkku">
      <formula>NOT(ISERROR(SEARCH("f'k{kk foHkkx jktLFkku",B2082)))</formula>
    </cfRule>
    <cfRule type="containsText" dxfId="389" priority="389" stopIfTrue="1" operator="containsText" text="iw.kkZad">
      <formula>NOT(ISERROR(SEARCH("iw.kkZad",B2082)))</formula>
    </cfRule>
  </conditionalFormatting>
  <conditionalFormatting sqref="F2115:F2117 D2112:D2119">
    <cfRule type="cellIs" dxfId="388" priority="386" stopIfTrue="1" operator="equal">
      <formula>1800</formula>
    </cfRule>
    <cfRule type="cellIs" dxfId="387" priority="387" stopIfTrue="1" operator="equal">
      <formula>200</formula>
    </cfRule>
  </conditionalFormatting>
  <conditionalFormatting sqref="M2106 F2100:I2101 F2106:G2106 I2110 M2096:O2103 F2095:F2099 N2085:N2086 D2082:D2083 B2082 N2093 C2087:C2093 F2093:G2093 O2093:O2094 J2095:L2101 M2095:N2095 C2106:C2107 I2095:I2096 G2095:H2095 F2112:F2119 H2106:H2113 D2112:D2119 F2102:L2103 G2098:I2098 C2095:C2104 C2109:C2119">
    <cfRule type="containsText" dxfId="386" priority="385" stopIfTrue="1" operator="containsText" text="dsoy jktdh; fo|ky;ksa esa iz;ksx gsrq fu%'kqYd">
      <formula>NOT(ISERROR(SEARCH("dsoy jktdh; fo|ky;ksa esa iz;ksx gsrq fu%'kqYd",B2082)))</formula>
    </cfRule>
  </conditionalFormatting>
  <conditionalFormatting sqref="F2109:G2113">
    <cfRule type="cellIs" dxfId="385" priority="383" operator="equal">
      <formula>"0/200"</formula>
    </cfRule>
    <cfRule type="cellIs" dxfId="384" priority="384" operator="equal">
      <formula>"0/100"</formula>
    </cfRule>
  </conditionalFormatting>
  <conditionalFormatting sqref="I2150 G2153:H2154 H2145:H2152 O2136:O2145 O2121:O2134 N2135:N2143 L2135:L2145 D2121:K2123 C2121:C2124 E2149:E2154 D2127:D2132 L2121:M2132 G2149:G2152 I2145:K2145 H2127:K2132 E2127:G2133 N2121:N2133 H2135:K2143 M2135:M2147 D2136:D2146 E2135:E2146 C2135:C2147 G2135:G2146 F2135:F2147 C2127:C2133 F2149:F2159 A2121:B2159 C2149:D2159">
    <cfRule type="cellIs" dxfId="383" priority="382" operator="equal">
      <formula>0</formula>
    </cfRule>
  </conditionalFormatting>
  <conditionalFormatting sqref="M2146 F2140:I2141 F2146:G2146 I2150 M2136:O2143 F2135:F2139 N2125:N2126 D2122:D2123 B2122 N2133 C2127:C2133 F2133:G2133 O2133:O2134 J2135:L2141 M2135:N2135 C2146:C2147 I2135:I2136 G2135:H2135 F2152:F2159 H2146:H2153 D2152:D2159 F2142:L2143 G2138:I2138 C2135:C2144 C2149:C2159">
    <cfRule type="containsText" dxfId="382" priority="380" stopIfTrue="1" operator="containsText" text="f'k{kk foHkkx jktLFkku">
      <formula>NOT(ISERROR(SEARCH("f'k{kk foHkkx jktLFkku",B2122)))</formula>
    </cfRule>
    <cfRule type="containsText" dxfId="381" priority="381" stopIfTrue="1" operator="containsText" text="iw.kkZad">
      <formula>NOT(ISERROR(SEARCH("iw.kkZad",B2122)))</formula>
    </cfRule>
  </conditionalFormatting>
  <conditionalFormatting sqref="F2155:F2157 D2152:D2159">
    <cfRule type="cellIs" dxfId="380" priority="378" stopIfTrue="1" operator="equal">
      <formula>1800</formula>
    </cfRule>
    <cfRule type="cellIs" dxfId="379" priority="379" stopIfTrue="1" operator="equal">
      <formula>200</formula>
    </cfRule>
  </conditionalFormatting>
  <conditionalFormatting sqref="M2146 F2140:I2141 F2146:G2146 I2150 M2136:O2143 F2135:F2139 N2125:N2126 D2122:D2123 B2122 N2133 C2127:C2133 F2133:G2133 O2133:O2134 J2135:L2141 M2135:N2135 C2146:C2147 I2135:I2136 G2135:H2135 F2152:F2159 H2146:H2153 D2152:D2159 F2142:L2143 G2138:I2138 C2135:C2144 C2149:C2159">
    <cfRule type="containsText" dxfId="378" priority="377" stopIfTrue="1" operator="containsText" text="dsoy jktdh; fo|ky;ksa esa iz;ksx gsrq fu%'kqYd">
      <formula>NOT(ISERROR(SEARCH("dsoy jktdh; fo|ky;ksa esa iz;ksx gsrq fu%'kqYd",B2122)))</formula>
    </cfRule>
  </conditionalFormatting>
  <conditionalFormatting sqref="F2149:G2153">
    <cfRule type="cellIs" dxfId="377" priority="375" operator="equal">
      <formula>"0/200"</formula>
    </cfRule>
    <cfRule type="cellIs" dxfId="376" priority="376" operator="equal">
      <formula>"0/100"</formula>
    </cfRule>
  </conditionalFormatting>
  <conditionalFormatting sqref="I2190 G2193:H2194 H2185:H2192 O2176:O2185 O2161:O2174 N2175:N2183 L2175:L2185 D2161:K2163 C2161:C2164 E2189:E2194 D2167:D2172 L2161:M2172 G2189:G2192 I2185:K2185 H2167:K2172 E2167:G2173 N2161:N2173 H2175:K2183 M2175:M2187 D2176:D2186 E2175:E2186 C2175:C2187 G2175:G2186 F2175:F2187 C2167:C2173 F2189:F2199 A2161:B2199 C2189:D2199">
    <cfRule type="cellIs" dxfId="375" priority="374" operator="equal">
      <formula>0</formula>
    </cfRule>
  </conditionalFormatting>
  <conditionalFormatting sqref="M2186 F2180:I2181 F2186:G2186 I2190 M2176:O2183 F2175:F2179 N2165:N2166 D2162:D2163 B2162 N2173 C2167:C2173 F2173:G2173 O2173:O2174 J2175:L2181 M2175:N2175 C2186:C2187 I2175:I2176 G2175:H2175 F2192:F2199 H2186:H2193 D2192:D2199 F2182:L2183 G2178:I2178 C2175:C2184 C2189:C2199">
    <cfRule type="containsText" dxfId="374" priority="372" stopIfTrue="1" operator="containsText" text="f'k{kk foHkkx jktLFkku">
      <formula>NOT(ISERROR(SEARCH("f'k{kk foHkkx jktLFkku",B2162)))</formula>
    </cfRule>
    <cfRule type="containsText" dxfId="373" priority="373" stopIfTrue="1" operator="containsText" text="iw.kkZad">
      <formula>NOT(ISERROR(SEARCH("iw.kkZad",B2162)))</formula>
    </cfRule>
  </conditionalFormatting>
  <conditionalFormatting sqref="F2195:F2197 D2192:D2199">
    <cfRule type="cellIs" dxfId="372" priority="370" stopIfTrue="1" operator="equal">
      <formula>1800</formula>
    </cfRule>
    <cfRule type="cellIs" dxfId="371" priority="371" stopIfTrue="1" operator="equal">
      <formula>200</formula>
    </cfRule>
  </conditionalFormatting>
  <conditionalFormatting sqref="M2186 F2180:I2181 F2186:G2186 I2190 M2176:O2183 F2175:F2179 N2165:N2166 D2162:D2163 B2162 N2173 C2167:C2173 F2173:G2173 O2173:O2174 J2175:L2181 M2175:N2175 C2186:C2187 I2175:I2176 G2175:H2175 F2192:F2199 H2186:H2193 D2192:D2199 F2182:L2183 G2178:I2178 C2175:C2184 C2189:C2199">
    <cfRule type="containsText" dxfId="370" priority="369" stopIfTrue="1" operator="containsText" text="dsoy jktdh; fo|ky;ksa esa iz;ksx gsrq fu%'kqYd">
      <formula>NOT(ISERROR(SEARCH("dsoy jktdh; fo|ky;ksa esa iz;ksx gsrq fu%'kqYd",B2162)))</formula>
    </cfRule>
  </conditionalFormatting>
  <conditionalFormatting sqref="F2189:G2193">
    <cfRule type="cellIs" dxfId="369" priority="367" operator="equal">
      <formula>"0/200"</formula>
    </cfRule>
    <cfRule type="cellIs" dxfId="368" priority="368" operator="equal">
      <formula>"0/100"</formula>
    </cfRule>
  </conditionalFormatting>
  <conditionalFormatting sqref="I2230 G2233:H2234 H2225:H2232 O2216:O2225 O2201:O2214 N2215:N2223 L2215:L2225 D2201:K2203 C2201:C2204 E2229:E2234 D2207:D2212 L2201:M2212 G2229:G2232 I2225:K2225 H2207:K2212 E2207:G2213 N2201:N2213 H2215:K2223 M2215:M2227 D2216:D2226 E2215:E2226 C2215:C2227 G2215:G2226 F2215:F2227 C2207:C2213 F2229:F2239 A2201:B2239 C2229:D2239">
    <cfRule type="cellIs" dxfId="367" priority="366" operator="equal">
      <formula>0</formula>
    </cfRule>
  </conditionalFormatting>
  <conditionalFormatting sqref="M2226 F2220:I2221 F2226:G2226 I2230 M2216:O2223 F2215:F2219 N2205:N2206 D2202:D2203 B2202 N2213 C2207:C2213 F2213:G2213 O2213:O2214 J2215:L2221 M2215:N2215 C2226:C2227 I2215:I2216 G2215:H2215 F2232:F2239 H2226:H2233 D2232:D2239 F2222:L2223 G2218:I2218 C2215:C2224 C2229:C2239">
    <cfRule type="containsText" dxfId="366" priority="364" stopIfTrue="1" operator="containsText" text="f'k{kk foHkkx jktLFkku">
      <formula>NOT(ISERROR(SEARCH("f'k{kk foHkkx jktLFkku",B2202)))</formula>
    </cfRule>
    <cfRule type="containsText" dxfId="365" priority="365" stopIfTrue="1" operator="containsText" text="iw.kkZad">
      <formula>NOT(ISERROR(SEARCH("iw.kkZad",B2202)))</formula>
    </cfRule>
  </conditionalFormatting>
  <conditionalFormatting sqref="F2235:F2237 D2232:D2239">
    <cfRule type="cellIs" dxfId="364" priority="362" stopIfTrue="1" operator="equal">
      <formula>1800</formula>
    </cfRule>
    <cfRule type="cellIs" dxfId="363" priority="363" stopIfTrue="1" operator="equal">
      <formula>200</formula>
    </cfRule>
  </conditionalFormatting>
  <conditionalFormatting sqref="M2226 F2220:I2221 F2226:G2226 I2230 M2216:O2223 F2215:F2219 N2205:N2206 D2202:D2203 B2202 N2213 C2207:C2213 F2213:G2213 O2213:O2214 J2215:L2221 M2215:N2215 C2226:C2227 I2215:I2216 G2215:H2215 F2232:F2239 H2226:H2233 D2232:D2239 F2222:L2223 G2218:I2218 C2215:C2224 C2229:C2239">
    <cfRule type="containsText" dxfId="362" priority="361" stopIfTrue="1" operator="containsText" text="dsoy jktdh; fo|ky;ksa esa iz;ksx gsrq fu%'kqYd">
      <formula>NOT(ISERROR(SEARCH("dsoy jktdh; fo|ky;ksa esa iz;ksx gsrq fu%'kqYd",B2202)))</formula>
    </cfRule>
  </conditionalFormatting>
  <conditionalFormatting sqref="F2229:G2233">
    <cfRule type="cellIs" dxfId="361" priority="359" operator="equal">
      <formula>"0/200"</formula>
    </cfRule>
    <cfRule type="cellIs" dxfId="360" priority="360" operator="equal">
      <formula>"0/100"</formula>
    </cfRule>
  </conditionalFormatting>
  <conditionalFormatting sqref="I2270 G2273:H2274 H2265:H2272 O2256:O2265 O2241:O2254 N2255:N2263 L2255:L2265 D2241:K2243 C2241:C2244 E2269:E2274 D2247:D2252 L2241:M2252 G2269:G2272 I2265:K2265 H2247:K2252 E2247:G2253 N2241:N2253 H2255:K2263 M2255:M2267 D2256:D2266 E2255:E2266 C2255:C2267 G2255:G2266 F2255:F2267 C2247:C2253 F2269:F2279 A2241:B2279 C2269:D2279">
    <cfRule type="cellIs" dxfId="359" priority="358" operator="equal">
      <formula>0</formula>
    </cfRule>
  </conditionalFormatting>
  <conditionalFormatting sqref="M2266 F2260:I2261 F2266:G2266 I2270 M2256:O2263 F2255:F2259 N2245:N2246 D2242:D2243 B2242 N2253 C2247:C2253 F2253:G2253 O2253:O2254 J2255:L2261 M2255:N2255 C2266:C2267 I2255:I2256 G2255:H2255 F2272:F2279 H2266:H2273 D2272:D2279 F2262:L2263 G2258:I2258 C2255:C2264 C2269:C2279">
    <cfRule type="containsText" dxfId="358" priority="356" stopIfTrue="1" operator="containsText" text="f'k{kk foHkkx jktLFkku">
      <formula>NOT(ISERROR(SEARCH("f'k{kk foHkkx jktLFkku",B2242)))</formula>
    </cfRule>
    <cfRule type="containsText" dxfId="357" priority="357" stopIfTrue="1" operator="containsText" text="iw.kkZad">
      <formula>NOT(ISERROR(SEARCH("iw.kkZad",B2242)))</formula>
    </cfRule>
  </conditionalFormatting>
  <conditionalFormatting sqref="F2275:F2277 D2272:D2279">
    <cfRule type="cellIs" dxfId="356" priority="354" stopIfTrue="1" operator="equal">
      <formula>1800</formula>
    </cfRule>
    <cfRule type="cellIs" dxfId="355" priority="355" stopIfTrue="1" operator="equal">
      <formula>200</formula>
    </cfRule>
  </conditionalFormatting>
  <conditionalFormatting sqref="M2266 F2260:I2261 F2266:G2266 I2270 M2256:O2263 F2255:F2259 N2245:N2246 D2242:D2243 B2242 N2253 C2247:C2253 F2253:G2253 O2253:O2254 J2255:L2261 M2255:N2255 C2266:C2267 I2255:I2256 G2255:H2255 F2272:F2279 H2266:H2273 D2272:D2279 F2262:L2263 G2258:I2258 C2255:C2264 C2269:C2279">
    <cfRule type="containsText" dxfId="354" priority="353" stopIfTrue="1" operator="containsText" text="dsoy jktdh; fo|ky;ksa esa iz;ksx gsrq fu%'kqYd">
      <formula>NOT(ISERROR(SEARCH("dsoy jktdh; fo|ky;ksa esa iz;ksx gsrq fu%'kqYd",B2242)))</formula>
    </cfRule>
  </conditionalFormatting>
  <conditionalFormatting sqref="F2269:G2273">
    <cfRule type="cellIs" dxfId="353" priority="351" operator="equal">
      <formula>"0/200"</formula>
    </cfRule>
    <cfRule type="cellIs" dxfId="352" priority="352" operator="equal">
      <formula>"0/100"</formula>
    </cfRule>
  </conditionalFormatting>
  <conditionalFormatting sqref="I2310 G2313:H2314 H2305:H2312 O2296:O2305 O2281:O2294 N2295:N2303 L2295:L2305 D2281:K2283 C2281:C2284 E2309:E2314 D2287:D2292 L2281:M2292 G2309:G2312 I2305:K2305 H2287:K2292 E2287:G2293 N2281:N2293 H2295:K2303 M2295:M2307 D2296:D2306 E2295:E2306 C2295:C2307 G2295:G2306 F2295:F2307 C2287:C2293 F2309:F2319 A2281:B2319 C2309:D2319">
    <cfRule type="cellIs" dxfId="351" priority="350" operator="equal">
      <formula>0</formula>
    </cfRule>
  </conditionalFormatting>
  <conditionalFormatting sqref="M2306 F2300:I2301 F2306:G2306 I2310 M2296:O2303 F2295:F2299 N2285:N2286 D2282:D2283 B2282 N2293 C2287:C2293 F2293:G2293 O2293:O2294 J2295:L2301 M2295:N2295 C2306:C2307 I2295:I2296 G2295:H2295 F2312:F2319 H2306:H2313 D2312:D2319 F2302:L2303 G2298:I2298 C2295:C2304 C2309:C2319">
    <cfRule type="containsText" dxfId="350" priority="348" stopIfTrue="1" operator="containsText" text="f'k{kk foHkkx jktLFkku">
      <formula>NOT(ISERROR(SEARCH("f'k{kk foHkkx jktLFkku",B2282)))</formula>
    </cfRule>
    <cfRule type="containsText" dxfId="349" priority="349" stopIfTrue="1" operator="containsText" text="iw.kkZad">
      <formula>NOT(ISERROR(SEARCH("iw.kkZad",B2282)))</formula>
    </cfRule>
  </conditionalFormatting>
  <conditionalFormatting sqref="F2315:F2317 D2312:D2319">
    <cfRule type="cellIs" dxfId="348" priority="346" stopIfTrue="1" operator="equal">
      <formula>1800</formula>
    </cfRule>
    <cfRule type="cellIs" dxfId="347" priority="347" stopIfTrue="1" operator="equal">
      <formula>200</formula>
    </cfRule>
  </conditionalFormatting>
  <conditionalFormatting sqref="M2306 F2300:I2301 F2306:G2306 I2310 M2296:O2303 F2295:F2299 N2285:N2286 D2282:D2283 B2282 N2293 C2287:C2293 F2293:G2293 O2293:O2294 J2295:L2301 M2295:N2295 C2306:C2307 I2295:I2296 G2295:H2295 F2312:F2319 H2306:H2313 D2312:D2319 F2302:L2303 G2298:I2298 C2295:C2304 C2309:C2319">
    <cfRule type="containsText" dxfId="346" priority="345" stopIfTrue="1" operator="containsText" text="dsoy jktdh; fo|ky;ksa esa iz;ksx gsrq fu%'kqYd">
      <formula>NOT(ISERROR(SEARCH("dsoy jktdh; fo|ky;ksa esa iz;ksx gsrq fu%'kqYd",B2282)))</formula>
    </cfRule>
  </conditionalFormatting>
  <conditionalFormatting sqref="F2309:G2313">
    <cfRule type="cellIs" dxfId="345" priority="343" operator="equal">
      <formula>"0/200"</formula>
    </cfRule>
    <cfRule type="cellIs" dxfId="344" priority="344" operator="equal">
      <formula>"0/100"</formula>
    </cfRule>
  </conditionalFormatting>
  <conditionalFormatting sqref="I2350 G2353:H2354 H2345:H2352 O2336:O2345 O2321:O2334 N2335:N2343 L2335:L2345 D2321:K2323 C2321:C2324 E2349:E2354 D2327:D2332 L2321:M2332 G2349:G2352 I2345:K2345 H2327:K2332 E2327:G2333 N2321:N2333 H2335:K2343 M2335:M2347 D2336:D2346 E2335:E2346 C2335:C2347 G2335:G2346 F2335:F2347 C2327:C2333 F2349:F2359 A2321:B2359 C2349:D2359">
    <cfRule type="cellIs" dxfId="343" priority="342" operator="equal">
      <formula>0</formula>
    </cfRule>
  </conditionalFormatting>
  <conditionalFormatting sqref="M2346 F2340:I2341 F2346:G2346 I2350 M2336:O2343 F2335:F2339 N2325:N2326 D2322:D2323 B2322 N2333 C2327:C2333 F2333:G2333 O2333:O2334 J2335:L2341 M2335:N2335 C2346:C2347 I2335:I2336 G2335:H2335 F2352:F2359 H2346:H2353 D2352:D2359 F2342:L2343 G2338:I2338 C2335:C2344 C2349:C2359">
    <cfRule type="containsText" dxfId="342" priority="340" stopIfTrue="1" operator="containsText" text="f'k{kk foHkkx jktLFkku">
      <formula>NOT(ISERROR(SEARCH("f'k{kk foHkkx jktLFkku",B2322)))</formula>
    </cfRule>
    <cfRule type="containsText" dxfId="341" priority="341" stopIfTrue="1" operator="containsText" text="iw.kkZad">
      <formula>NOT(ISERROR(SEARCH("iw.kkZad",B2322)))</formula>
    </cfRule>
  </conditionalFormatting>
  <conditionalFormatting sqref="F2355:F2357 D2352:D2359">
    <cfRule type="cellIs" dxfId="340" priority="338" stopIfTrue="1" operator="equal">
      <formula>1800</formula>
    </cfRule>
    <cfRule type="cellIs" dxfId="339" priority="339" stopIfTrue="1" operator="equal">
      <formula>200</formula>
    </cfRule>
  </conditionalFormatting>
  <conditionalFormatting sqref="M2346 F2340:I2341 F2346:G2346 I2350 M2336:O2343 F2335:F2339 N2325:N2326 D2322:D2323 B2322 N2333 C2327:C2333 F2333:G2333 O2333:O2334 J2335:L2341 M2335:N2335 C2346:C2347 I2335:I2336 G2335:H2335 F2352:F2359 H2346:H2353 D2352:D2359 F2342:L2343 G2338:I2338 C2335:C2344 C2349:C2359">
    <cfRule type="containsText" dxfId="338" priority="337" stopIfTrue="1" operator="containsText" text="dsoy jktdh; fo|ky;ksa esa iz;ksx gsrq fu%'kqYd">
      <formula>NOT(ISERROR(SEARCH("dsoy jktdh; fo|ky;ksa esa iz;ksx gsrq fu%'kqYd",B2322)))</formula>
    </cfRule>
  </conditionalFormatting>
  <conditionalFormatting sqref="F2349:G2353">
    <cfRule type="cellIs" dxfId="337" priority="335" operator="equal">
      <formula>"0/200"</formula>
    </cfRule>
    <cfRule type="cellIs" dxfId="336" priority="336" operator="equal">
      <formula>"0/100"</formula>
    </cfRule>
  </conditionalFormatting>
  <conditionalFormatting sqref="I2390 G2393:H2394 H2385:H2392 O2376:O2385 O2361:O2374 N2375:N2383 L2375:L2385 D2361:K2363 C2361:C2364 E2389:E2394 D2367:D2372 L2361:M2372 G2389:G2392 I2385:K2385 H2367:K2372 E2367:G2373 N2361:N2373 H2375:K2383 M2375:M2387 D2376:D2386 E2375:E2386 C2375:C2387 G2375:G2386 F2375:F2387 C2367:C2373 F2389:F2399 A2361:B2399 C2389:D2399">
    <cfRule type="cellIs" dxfId="335" priority="334" operator="equal">
      <formula>0</formula>
    </cfRule>
  </conditionalFormatting>
  <conditionalFormatting sqref="M2386 F2380:I2381 F2386:G2386 I2390 M2376:O2383 F2375:F2379 N2365:N2366 D2362:D2363 B2362 N2373 C2367:C2373 F2373:G2373 O2373:O2374 J2375:L2381 M2375:N2375 C2386:C2387 I2375:I2376 G2375:H2375 F2392:F2399 H2386:H2393 D2392:D2399 F2382:L2383 G2378:I2378 C2375:C2384 C2389:C2399">
    <cfRule type="containsText" dxfId="334" priority="332" stopIfTrue="1" operator="containsText" text="f'k{kk foHkkx jktLFkku">
      <formula>NOT(ISERROR(SEARCH("f'k{kk foHkkx jktLFkku",B2362)))</formula>
    </cfRule>
    <cfRule type="containsText" dxfId="333" priority="333" stopIfTrue="1" operator="containsText" text="iw.kkZad">
      <formula>NOT(ISERROR(SEARCH("iw.kkZad",B2362)))</formula>
    </cfRule>
  </conditionalFormatting>
  <conditionalFormatting sqref="F2395:F2397 D2392:D2399">
    <cfRule type="cellIs" dxfId="332" priority="330" stopIfTrue="1" operator="equal">
      <formula>1800</formula>
    </cfRule>
    <cfRule type="cellIs" dxfId="331" priority="331" stopIfTrue="1" operator="equal">
      <formula>200</formula>
    </cfRule>
  </conditionalFormatting>
  <conditionalFormatting sqref="M2386 F2380:I2381 F2386:G2386 I2390 M2376:O2383 F2375:F2379 N2365:N2366 D2362:D2363 B2362 N2373 C2367:C2373 F2373:G2373 O2373:O2374 J2375:L2381 M2375:N2375 C2386:C2387 I2375:I2376 G2375:H2375 F2392:F2399 H2386:H2393 D2392:D2399 F2382:L2383 G2378:I2378 C2375:C2384 C2389:C2399">
    <cfRule type="containsText" dxfId="330" priority="329" stopIfTrue="1" operator="containsText" text="dsoy jktdh; fo|ky;ksa esa iz;ksx gsrq fu%'kqYd">
      <formula>NOT(ISERROR(SEARCH("dsoy jktdh; fo|ky;ksa esa iz;ksx gsrq fu%'kqYd",B2362)))</formula>
    </cfRule>
  </conditionalFormatting>
  <conditionalFormatting sqref="F2389:G2393">
    <cfRule type="cellIs" dxfId="329" priority="327" operator="equal">
      <formula>"0/200"</formula>
    </cfRule>
    <cfRule type="cellIs" dxfId="328" priority="328" operator="equal">
      <formula>"0/100"</formula>
    </cfRule>
  </conditionalFormatting>
  <conditionalFormatting sqref="I2430 G2433:H2434 H2425:H2432 O2416:O2425 O2401:O2414 N2415:N2423 L2415:L2425 D2401:K2403 C2401:C2404 E2429:E2434 D2407:D2412 L2401:M2412 G2429:G2432 I2425:K2425 H2407:K2412 E2407:G2413 N2401:N2413 H2415:K2423 M2415:M2427 D2416:D2426 E2415:E2426 C2415:C2427 G2415:G2426 F2415:F2427 C2407:C2413 F2429:F2439 A2401:B2439 C2429:D2439">
    <cfRule type="cellIs" dxfId="327" priority="326" operator="equal">
      <formula>0</formula>
    </cfRule>
  </conditionalFormatting>
  <conditionalFormatting sqref="M2426 F2420:I2421 F2426:G2426 I2430 M2416:O2423 F2415:F2419 N2405:N2406 D2402:D2403 B2402 N2413 C2407:C2413 F2413:G2413 O2413:O2414 J2415:L2421 M2415:N2415 C2426:C2427 I2415:I2416 G2415:H2415 F2432:F2439 H2426:H2433 D2432:D2439 F2422:L2423 G2418:I2418 C2415:C2424 C2429:C2439">
    <cfRule type="containsText" dxfId="326" priority="324" stopIfTrue="1" operator="containsText" text="f'k{kk foHkkx jktLFkku">
      <formula>NOT(ISERROR(SEARCH("f'k{kk foHkkx jktLFkku",B2402)))</formula>
    </cfRule>
    <cfRule type="containsText" dxfId="325" priority="325" stopIfTrue="1" operator="containsText" text="iw.kkZad">
      <formula>NOT(ISERROR(SEARCH("iw.kkZad",B2402)))</formula>
    </cfRule>
  </conditionalFormatting>
  <conditionalFormatting sqref="F2435:F2437 D2432:D2439">
    <cfRule type="cellIs" dxfId="324" priority="322" stopIfTrue="1" operator="equal">
      <formula>1800</formula>
    </cfRule>
    <cfRule type="cellIs" dxfId="323" priority="323" stopIfTrue="1" operator="equal">
      <formula>200</formula>
    </cfRule>
  </conditionalFormatting>
  <conditionalFormatting sqref="M2426 F2420:I2421 F2426:G2426 I2430 M2416:O2423 F2415:F2419 N2405:N2406 D2402:D2403 B2402 N2413 C2407:C2413 F2413:G2413 O2413:O2414 J2415:L2421 M2415:N2415 C2426:C2427 I2415:I2416 G2415:H2415 F2432:F2439 H2426:H2433 D2432:D2439 F2422:L2423 G2418:I2418 C2415:C2424 C2429:C2439">
    <cfRule type="containsText" dxfId="322" priority="321" stopIfTrue="1" operator="containsText" text="dsoy jktdh; fo|ky;ksa esa iz;ksx gsrq fu%'kqYd">
      <formula>NOT(ISERROR(SEARCH("dsoy jktdh; fo|ky;ksa esa iz;ksx gsrq fu%'kqYd",B2402)))</formula>
    </cfRule>
  </conditionalFormatting>
  <conditionalFormatting sqref="F2429:G2433">
    <cfRule type="cellIs" dxfId="321" priority="319" operator="equal">
      <formula>"0/200"</formula>
    </cfRule>
    <cfRule type="cellIs" dxfId="320" priority="320" operator="equal">
      <formula>"0/100"</formula>
    </cfRule>
  </conditionalFormatting>
  <conditionalFormatting sqref="I2470 G2473:H2474 H2465:H2472 O2456:O2465 O2441:O2454 N2455:N2463 L2455:L2465 D2441:K2443 C2441:C2444 E2469:E2474 D2447:D2452 L2441:M2452 G2469:G2472 I2465:K2465 H2447:K2452 E2447:G2453 N2441:N2453 H2455:K2463 M2455:M2467 D2456:D2466 E2455:E2466 C2455:C2467 G2455:G2466 F2455:F2467 C2447:C2453 F2469:F2479 A2441:B2479 C2469:D2479">
    <cfRule type="cellIs" dxfId="319" priority="318" operator="equal">
      <formula>0</formula>
    </cfRule>
  </conditionalFormatting>
  <conditionalFormatting sqref="M2466 F2460:I2461 F2466:G2466 I2470 M2456:O2463 F2455:F2459 N2445:N2446 D2442:D2443 B2442 N2453 C2447:C2453 F2453:G2453 O2453:O2454 J2455:L2461 M2455:N2455 C2466:C2467 I2455:I2456 G2455:H2455 F2472:F2479 H2466:H2473 D2472:D2479 F2462:L2463 G2458:I2458 C2455:C2464 C2469:C2479">
    <cfRule type="containsText" dxfId="318" priority="316" stopIfTrue="1" operator="containsText" text="f'k{kk foHkkx jktLFkku">
      <formula>NOT(ISERROR(SEARCH("f'k{kk foHkkx jktLFkku",B2442)))</formula>
    </cfRule>
    <cfRule type="containsText" dxfId="317" priority="317" stopIfTrue="1" operator="containsText" text="iw.kkZad">
      <formula>NOT(ISERROR(SEARCH("iw.kkZad",B2442)))</formula>
    </cfRule>
  </conditionalFormatting>
  <conditionalFormatting sqref="F2475:F2477 D2472:D2479">
    <cfRule type="cellIs" dxfId="316" priority="314" stopIfTrue="1" operator="equal">
      <formula>1800</formula>
    </cfRule>
    <cfRule type="cellIs" dxfId="315" priority="315" stopIfTrue="1" operator="equal">
      <formula>200</formula>
    </cfRule>
  </conditionalFormatting>
  <conditionalFormatting sqref="M2466 F2460:I2461 F2466:G2466 I2470 M2456:O2463 F2455:F2459 N2445:N2446 D2442:D2443 B2442 N2453 C2447:C2453 F2453:G2453 O2453:O2454 J2455:L2461 M2455:N2455 C2466:C2467 I2455:I2456 G2455:H2455 F2472:F2479 H2466:H2473 D2472:D2479 F2462:L2463 G2458:I2458 C2455:C2464 C2469:C2479">
    <cfRule type="containsText" dxfId="314" priority="313" stopIfTrue="1" operator="containsText" text="dsoy jktdh; fo|ky;ksa esa iz;ksx gsrq fu%'kqYd">
      <formula>NOT(ISERROR(SEARCH("dsoy jktdh; fo|ky;ksa esa iz;ksx gsrq fu%'kqYd",B2442)))</formula>
    </cfRule>
  </conditionalFormatting>
  <conditionalFormatting sqref="F2469:G2473">
    <cfRule type="cellIs" dxfId="313" priority="311" operator="equal">
      <formula>"0/200"</formula>
    </cfRule>
    <cfRule type="cellIs" dxfId="312" priority="312" operator="equal">
      <formula>"0/100"</formula>
    </cfRule>
  </conditionalFormatting>
  <conditionalFormatting sqref="I2510 G2513:H2514 H2505:H2512 O2496:O2505 O2481:O2494 N2495:N2503 L2495:L2505 D2481:K2483 C2481:C2484 E2509:E2514 D2487:D2492 L2481:M2492 G2509:G2512 I2505:K2505 H2487:K2492 E2487:G2493 N2481:N2493 H2495:K2503 M2495:M2507 D2496:D2506 E2495:E2506 C2495:C2507 G2495:G2506 F2495:F2507 C2487:C2493 F2509:F2519 A2481:B2519 C2509:D2519">
    <cfRule type="cellIs" dxfId="311" priority="310" operator="equal">
      <formula>0</formula>
    </cfRule>
  </conditionalFormatting>
  <conditionalFormatting sqref="M2506 F2500:I2501 F2506:G2506 I2510 M2496:O2503 F2495:F2499 N2485:N2486 D2482:D2483 B2482 N2493 C2487:C2493 F2493:G2493 O2493:O2494 J2495:L2501 M2495:N2495 C2506:C2507 I2495:I2496 G2495:H2495 F2512:F2519 H2506:H2513 D2512:D2519 F2502:L2503 G2498:I2498 C2495:C2504 C2509:C2519">
    <cfRule type="containsText" dxfId="310" priority="308" stopIfTrue="1" operator="containsText" text="f'k{kk foHkkx jktLFkku">
      <formula>NOT(ISERROR(SEARCH("f'k{kk foHkkx jktLFkku",B2482)))</formula>
    </cfRule>
    <cfRule type="containsText" dxfId="309" priority="309" stopIfTrue="1" operator="containsText" text="iw.kkZad">
      <formula>NOT(ISERROR(SEARCH("iw.kkZad",B2482)))</formula>
    </cfRule>
  </conditionalFormatting>
  <conditionalFormatting sqref="F2515:F2517 D2512:D2519">
    <cfRule type="cellIs" dxfId="308" priority="306" stopIfTrue="1" operator="equal">
      <formula>1800</formula>
    </cfRule>
    <cfRule type="cellIs" dxfId="307" priority="307" stopIfTrue="1" operator="equal">
      <formula>200</formula>
    </cfRule>
  </conditionalFormatting>
  <conditionalFormatting sqref="M2506 F2500:I2501 F2506:G2506 I2510 M2496:O2503 F2495:F2499 N2485:N2486 D2482:D2483 B2482 N2493 C2487:C2493 F2493:G2493 O2493:O2494 J2495:L2501 M2495:N2495 C2506:C2507 I2495:I2496 G2495:H2495 F2512:F2519 H2506:H2513 D2512:D2519 F2502:L2503 G2498:I2498 C2495:C2504 C2509:C2519">
    <cfRule type="containsText" dxfId="306" priority="305" stopIfTrue="1" operator="containsText" text="dsoy jktdh; fo|ky;ksa esa iz;ksx gsrq fu%'kqYd">
      <formula>NOT(ISERROR(SEARCH("dsoy jktdh; fo|ky;ksa esa iz;ksx gsrq fu%'kqYd",B2482)))</formula>
    </cfRule>
  </conditionalFormatting>
  <conditionalFormatting sqref="F2509:G2513">
    <cfRule type="cellIs" dxfId="305" priority="303" operator="equal">
      <formula>"0/200"</formula>
    </cfRule>
    <cfRule type="cellIs" dxfId="304" priority="304" operator="equal">
      <formula>"0/100"</formula>
    </cfRule>
  </conditionalFormatting>
  <conditionalFormatting sqref="I2550 G2553:H2554 H2545:H2552 O2536:O2545 O2521:O2534 N2535:N2543 L2535:L2545 D2521:K2523 C2521:C2524 E2549:E2554 D2527:D2532 L2521:M2532 G2549:G2552 I2545:K2545 H2527:K2532 E2527:G2533 N2521:N2533 H2535:K2543 M2535:M2547 D2536:D2546 E2535:E2546 C2535:C2547 G2535:G2546 F2535:F2547 C2527:C2533 F2549:F2559 A2521:B2559 C2549:D2559">
    <cfRule type="cellIs" dxfId="303" priority="302" operator="equal">
      <formula>0</formula>
    </cfRule>
  </conditionalFormatting>
  <conditionalFormatting sqref="M2546 F2540:I2541 F2546:G2546 I2550 M2536:O2543 F2535:F2539 N2525:N2526 D2522:D2523 B2522 N2533 C2527:C2533 F2533:G2533 O2533:O2534 J2535:L2541 M2535:N2535 C2546:C2547 I2535:I2536 G2535:H2535 F2552:F2559 H2546:H2553 D2552:D2559 F2542:L2543 G2538:I2538 C2535:C2544 C2549:C2559">
    <cfRule type="containsText" dxfId="302" priority="300" stopIfTrue="1" operator="containsText" text="f'k{kk foHkkx jktLFkku">
      <formula>NOT(ISERROR(SEARCH("f'k{kk foHkkx jktLFkku",B2522)))</formula>
    </cfRule>
    <cfRule type="containsText" dxfId="301" priority="301" stopIfTrue="1" operator="containsText" text="iw.kkZad">
      <formula>NOT(ISERROR(SEARCH("iw.kkZad",B2522)))</formula>
    </cfRule>
  </conditionalFormatting>
  <conditionalFormatting sqref="F2555:F2557 D2552:D2559">
    <cfRule type="cellIs" dxfId="300" priority="298" stopIfTrue="1" operator="equal">
      <formula>1800</formula>
    </cfRule>
    <cfRule type="cellIs" dxfId="299" priority="299" stopIfTrue="1" operator="equal">
      <formula>200</formula>
    </cfRule>
  </conditionalFormatting>
  <conditionalFormatting sqref="M2546 F2540:I2541 F2546:G2546 I2550 M2536:O2543 F2535:F2539 N2525:N2526 D2522:D2523 B2522 N2533 C2527:C2533 F2533:G2533 O2533:O2534 J2535:L2541 M2535:N2535 C2546:C2547 I2535:I2536 G2535:H2535 F2552:F2559 H2546:H2553 D2552:D2559 F2542:L2543 G2538:I2538 C2535:C2544 C2549:C2559">
    <cfRule type="containsText" dxfId="298" priority="297" stopIfTrue="1" operator="containsText" text="dsoy jktdh; fo|ky;ksa esa iz;ksx gsrq fu%'kqYd">
      <formula>NOT(ISERROR(SEARCH("dsoy jktdh; fo|ky;ksa esa iz;ksx gsrq fu%'kqYd",B2522)))</formula>
    </cfRule>
  </conditionalFormatting>
  <conditionalFormatting sqref="F2549:G2553">
    <cfRule type="cellIs" dxfId="297" priority="295" operator="equal">
      <formula>"0/200"</formula>
    </cfRule>
    <cfRule type="cellIs" dxfId="296" priority="296" operator="equal">
      <formula>"0/100"</formula>
    </cfRule>
  </conditionalFormatting>
  <conditionalFormatting sqref="I2590 G2593:H2594 H2585:H2592 O2576:O2585 O2561:O2574 N2575:N2583 L2575:L2585 D2561:K2563 C2561:C2564 E2589:E2594 D2567:D2572 L2561:M2572 G2589:G2592 I2585:K2585 H2567:K2572 E2567:G2573 N2561:N2573 H2575:K2583 M2575:M2587 D2576:D2586 E2575:E2586 C2575:C2587 G2575:G2586 F2575:F2587 C2567:C2573 F2589:F2599 A2561:B2599 C2589:D2599">
    <cfRule type="cellIs" dxfId="295" priority="294" operator="equal">
      <formula>0</formula>
    </cfRule>
  </conditionalFormatting>
  <conditionalFormatting sqref="M2586 F2580:I2581 F2586:G2586 I2590 M2576:O2583 F2575:F2579 N2565:N2566 D2562:D2563 B2562 N2573 C2567:C2573 F2573:G2573 O2573:O2574 J2575:L2581 M2575:N2575 C2586:C2587 I2575:I2576 G2575:H2575 F2592:F2599 H2586:H2593 D2592:D2599 F2582:L2583 G2578:I2578 C2575:C2584 C2589:C2599">
    <cfRule type="containsText" dxfId="294" priority="292" stopIfTrue="1" operator="containsText" text="f'k{kk foHkkx jktLFkku">
      <formula>NOT(ISERROR(SEARCH("f'k{kk foHkkx jktLFkku",B2562)))</formula>
    </cfRule>
    <cfRule type="containsText" dxfId="293" priority="293" stopIfTrue="1" operator="containsText" text="iw.kkZad">
      <formula>NOT(ISERROR(SEARCH("iw.kkZad",B2562)))</formula>
    </cfRule>
  </conditionalFormatting>
  <conditionalFormatting sqref="F2595:F2597 D2592:D2599">
    <cfRule type="cellIs" dxfId="292" priority="290" stopIfTrue="1" operator="equal">
      <formula>1800</formula>
    </cfRule>
    <cfRule type="cellIs" dxfId="291" priority="291" stopIfTrue="1" operator="equal">
      <formula>200</formula>
    </cfRule>
  </conditionalFormatting>
  <conditionalFormatting sqref="M2586 F2580:I2581 F2586:G2586 I2590 M2576:O2583 F2575:F2579 N2565:N2566 D2562:D2563 B2562 N2573 C2567:C2573 F2573:G2573 O2573:O2574 J2575:L2581 M2575:N2575 C2586:C2587 I2575:I2576 G2575:H2575 F2592:F2599 H2586:H2593 D2592:D2599 F2582:L2583 G2578:I2578 C2575:C2584 C2589:C2599">
    <cfRule type="containsText" dxfId="290" priority="289" stopIfTrue="1" operator="containsText" text="dsoy jktdh; fo|ky;ksa esa iz;ksx gsrq fu%'kqYd">
      <formula>NOT(ISERROR(SEARCH("dsoy jktdh; fo|ky;ksa esa iz;ksx gsrq fu%'kqYd",B2562)))</formula>
    </cfRule>
  </conditionalFormatting>
  <conditionalFormatting sqref="F2589:G2593">
    <cfRule type="cellIs" dxfId="289" priority="287" operator="equal">
      <formula>"0/200"</formula>
    </cfRule>
    <cfRule type="cellIs" dxfId="288" priority="288" operator="equal">
      <formula>"0/100"</formula>
    </cfRule>
  </conditionalFormatting>
  <conditionalFormatting sqref="I2630 G2633:H2634 H2625:H2632 O2616:O2625 O2601:O2614 N2615:N2623 L2615:L2625 D2601:K2603 C2601:C2604 E2629:E2634 D2607:D2612 L2601:M2612 G2629:G2632 I2625:K2625 H2607:K2612 E2607:G2613 N2601:N2613 H2615:K2623 M2615:M2627 D2616:D2626 E2615:E2626 C2615:C2627 G2615:G2626 F2615:F2627 C2607:C2613 F2629:F2639 A2601:B2639 C2629:D2639">
    <cfRule type="cellIs" dxfId="287" priority="286" operator="equal">
      <formula>0</formula>
    </cfRule>
  </conditionalFormatting>
  <conditionalFormatting sqref="M2626 F2620:I2621 F2626:G2626 I2630 M2616:O2623 F2615:F2619 N2605:N2606 D2602:D2603 B2602 N2613 C2607:C2613 F2613:G2613 O2613:O2614 J2615:L2621 M2615:N2615 C2626:C2627 I2615:I2616 G2615:H2615 F2632:F2639 H2626:H2633 D2632:D2639 F2622:L2623 G2618:I2618 C2615:C2624 C2629:C2639">
    <cfRule type="containsText" dxfId="286" priority="284" stopIfTrue="1" operator="containsText" text="f'k{kk foHkkx jktLFkku">
      <formula>NOT(ISERROR(SEARCH("f'k{kk foHkkx jktLFkku",B2602)))</formula>
    </cfRule>
    <cfRule type="containsText" dxfId="285" priority="285" stopIfTrue="1" operator="containsText" text="iw.kkZad">
      <formula>NOT(ISERROR(SEARCH("iw.kkZad",B2602)))</formula>
    </cfRule>
  </conditionalFormatting>
  <conditionalFormatting sqref="F2635:F2637 D2632:D2639">
    <cfRule type="cellIs" dxfId="284" priority="282" stopIfTrue="1" operator="equal">
      <formula>1800</formula>
    </cfRule>
    <cfRule type="cellIs" dxfId="283" priority="283" stopIfTrue="1" operator="equal">
      <formula>200</formula>
    </cfRule>
  </conditionalFormatting>
  <conditionalFormatting sqref="M2626 F2620:I2621 F2626:G2626 I2630 M2616:O2623 F2615:F2619 N2605:N2606 D2602:D2603 B2602 N2613 C2607:C2613 F2613:G2613 O2613:O2614 J2615:L2621 M2615:N2615 C2626:C2627 I2615:I2616 G2615:H2615 F2632:F2639 H2626:H2633 D2632:D2639 F2622:L2623 G2618:I2618 C2615:C2624 C2629:C2639">
    <cfRule type="containsText" dxfId="282" priority="281" stopIfTrue="1" operator="containsText" text="dsoy jktdh; fo|ky;ksa esa iz;ksx gsrq fu%'kqYd">
      <formula>NOT(ISERROR(SEARCH("dsoy jktdh; fo|ky;ksa esa iz;ksx gsrq fu%'kqYd",B2602)))</formula>
    </cfRule>
  </conditionalFormatting>
  <conditionalFormatting sqref="F2629:G2633">
    <cfRule type="cellIs" dxfId="281" priority="279" operator="equal">
      <formula>"0/200"</formula>
    </cfRule>
    <cfRule type="cellIs" dxfId="280" priority="280" operator="equal">
      <formula>"0/100"</formula>
    </cfRule>
  </conditionalFormatting>
  <conditionalFormatting sqref="I2670 G2673:H2674 H2665:H2672 O2656:O2665 O2641:O2654 N2655:N2663 L2655:L2665 D2641:K2643 C2641:C2644 E2669:E2674 D2647:D2652 L2641:M2652 G2669:G2672 I2665:K2665 H2647:K2652 E2647:G2653 N2641:N2653 H2655:K2663 M2655:M2667 D2656:D2666 E2655:E2666 C2655:C2667 G2655:G2666 F2655:F2667 C2647:C2653 F2669:F2679 A2641:B2679 C2669:D2679">
    <cfRule type="cellIs" dxfId="279" priority="278" operator="equal">
      <formula>0</formula>
    </cfRule>
  </conditionalFormatting>
  <conditionalFormatting sqref="M2666 F2660:I2661 F2666:G2666 I2670 M2656:O2663 F2655:F2659 N2645:N2646 D2642:D2643 B2642 N2653 C2647:C2653 F2653:G2653 O2653:O2654 J2655:L2661 M2655:N2655 C2666:C2667 I2655:I2656 G2655:H2655 F2672:F2679 H2666:H2673 D2672:D2679 F2662:L2663 G2658:I2658 C2655:C2664 C2669:C2679">
    <cfRule type="containsText" dxfId="278" priority="276" stopIfTrue="1" operator="containsText" text="f'k{kk foHkkx jktLFkku">
      <formula>NOT(ISERROR(SEARCH("f'k{kk foHkkx jktLFkku",B2642)))</formula>
    </cfRule>
    <cfRule type="containsText" dxfId="277" priority="277" stopIfTrue="1" operator="containsText" text="iw.kkZad">
      <formula>NOT(ISERROR(SEARCH("iw.kkZad",B2642)))</formula>
    </cfRule>
  </conditionalFormatting>
  <conditionalFormatting sqref="F2675:F2677 D2672:D2679">
    <cfRule type="cellIs" dxfId="276" priority="274" stopIfTrue="1" operator="equal">
      <formula>1800</formula>
    </cfRule>
    <cfRule type="cellIs" dxfId="275" priority="275" stopIfTrue="1" operator="equal">
      <formula>200</formula>
    </cfRule>
  </conditionalFormatting>
  <conditionalFormatting sqref="M2666 F2660:I2661 F2666:G2666 I2670 M2656:O2663 F2655:F2659 N2645:N2646 D2642:D2643 B2642 N2653 C2647:C2653 F2653:G2653 O2653:O2654 J2655:L2661 M2655:N2655 C2666:C2667 I2655:I2656 G2655:H2655 F2672:F2679 H2666:H2673 D2672:D2679 F2662:L2663 G2658:I2658 C2655:C2664 C2669:C2679">
    <cfRule type="containsText" dxfId="274" priority="273" stopIfTrue="1" operator="containsText" text="dsoy jktdh; fo|ky;ksa esa iz;ksx gsrq fu%'kqYd">
      <formula>NOT(ISERROR(SEARCH("dsoy jktdh; fo|ky;ksa esa iz;ksx gsrq fu%'kqYd",B2642)))</formula>
    </cfRule>
  </conditionalFormatting>
  <conditionalFormatting sqref="F2669:G2673">
    <cfRule type="cellIs" dxfId="273" priority="271" operator="equal">
      <formula>"0/200"</formula>
    </cfRule>
    <cfRule type="cellIs" dxfId="272" priority="272" operator="equal">
      <formula>"0/100"</formula>
    </cfRule>
  </conditionalFormatting>
  <conditionalFormatting sqref="I2710 G2713:H2714 H2705:H2712 O2696:O2705 O2681:O2694 N2695:N2703 L2695:L2705 D2681:K2683 C2681:C2684 E2709:E2714 D2687:D2692 L2681:M2692 G2709:G2712 I2705:K2705 H2687:K2692 E2687:G2693 N2681:N2693 H2695:K2703 M2695:M2707 D2696:D2706 E2695:E2706 C2695:C2707 G2695:G2706 F2695:F2707 C2687:C2693 F2709:F2719 A2681:B2719 C2709:D2719">
    <cfRule type="cellIs" dxfId="271" priority="270" operator="equal">
      <formula>0</formula>
    </cfRule>
  </conditionalFormatting>
  <conditionalFormatting sqref="M2706 F2700:I2701 F2706:G2706 I2710 M2696:O2703 F2695:F2699 N2685:N2686 D2682:D2683 B2682 N2693 C2687:C2693 F2693:G2693 O2693:O2694 J2695:L2701 M2695:N2695 C2706:C2707 I2695:I2696 G2695:H2695 F2712:F2719 H2706:H2713 D2712:D2719 F2702:L2703 G2698:I2698 C2695:C2704 C2709:C2719">
    <cfRule type="containsText" dxfId="270" priority="268" stopIfTrue="1" operator="containsText" text="f'k{kk foHkkx jktLFkku">
      <formula>NOT(ISERROR(SEARCH("f'k{kk foHkkx jktLFkku",B2682)))</formula>
    </cfRule>
    <cfRule type="containsText" dxfId="269" priority="269" stopIfTrue="1" operator="containsText" text="iw.kkZad">
      <formula>NOT(ISERROR(SEARCH("iw.kkZad",B2682)))</formula>
    </cfRule>
  </conditionalFormatting>
  <conditionalFormatting sqref="F2715:F2717 D2712:D2719">
    <cfRule type="cellIs" dxfId="268" priority="266" stopIfTrue="1" operator="equal">
      <formula>1800</formula>
    </cfRule>
    <cfRule type="cellIs" dxfId="267" priority="267" stopIfTrue="1" operator="equal">
      <formula>200</formula>
    </cfRule>
  </conditionalFormatting>
  <conditionalFormatting sqref="M2706 F2700:I2701 F2706:G2706 I2710 M2696:O2703 F2695:F2699 N2685:N2686 D2682:D2683 B2682 N2693 C2687:C2693 F2693:G2693 O2693:O2694 J2695:L2701 M2695:N2695 C2706:C2707 I2695:I2696 G2695:H2695 F2712:F2719 H2706:H2713 D2712:D2719 F2702:L2703 G2698:I2698 C2695:C2704 C2709:C2719">
    <cfRule type="containsText" dxfId="266" priority="265" stopIfTrue="1" operator="containsText" text="dsoy jktdh; fo|ky;ksa esa iz;ksx gsrq fu%'kqYd">
      <formula>NOT(ISERROR(SEARCH("dsoy jktdh; fo|ky;ksa esa iz;ksx gsrq fu%'kqYd",B2682)))</formula>
    </cfRule>
  </conditionalFormatting>
  <conditionalFormatting sqref="F2709:G2713">
    <cfRule type="cellIs" dxfId="265" priority="263" operator="equal">
      <formula>"0/200"</formula>
    </cfRule>
    <cfRule type="cellIs" dxfId="264" priority="264" operator="equal">
      <formula>"0/100"</formula>
    </cfRule>
  </conditionalFormatting>
  <conditionalFormatting sqref="I2750 G2753:H2754 H2745:H2752 O2736:O2745 O2721:O2734 N2735:N2743 L2735:L2745 D2721:K2723 C2721:C2724 E2749:E2754 D2727:D2732 L2721:M2732 G2749:G2752 I2745:K2745 H2727:K2732 E2727:G2733 N2721:N2733 H2735:K2743 M2735:M2747 D2736:D2746 E2735:E2746 C2735:C2747 G2735:G2746 F2735:F2747 C2727:C2733 F2749:F3879 A2721:B3879 C2749:D3879">
    <cfRule type="cellIs" dxfId="263" priority="262" operator="equal">
      <formula>0</formula>
    </cfRule>
  </conditionalFormatting>
  <conditionalFormatting sqref="M2746 F2740:I2741 F2746:G2746 I2750 M2736:O2743 F2735:F2739 N2725:N2726 D2722:D2723 B2722 N2733 C2727:C2733 F2733:G2733 O2733:O2734 J2735:L2741 M2735:N2735 C2746:C2747 I2735:I2736 G2735:H2735 F2752:F3879 H2746:H2753 D2752:D3879 F2742:L2743 G2738:I2738 C2735:C2744 C2749:C3879">
    <cfRule type="containsText" dxfId="262" priority="260" stopIfTrue="1" operator="containsText" text="f'k{kk foHkkx jktLFkku">
      <formula>NOT(ISERROR(SEARCH("f'k{kk foHkkx jktLFkku",B2722)))</formula>
    </cfRule>
    <cfRule type="containsText" dxfId="261" priority="261" stopIfTrue="1" operator="containsText" text="iw.kkZad">
      <formula>NOT(ISERROR(SEARCH("iw.kkZad",B2722)))</formula>
    </cfRule>
  </conditionalFormatting>
  <conditionalFormatting sqref="F2755:F2757 D2752:D3879">
    <cfRule type="cellIs" dxfId="260" priority="258" stopIfTrue="1" operator="equal">
      <formula>1800</formula>
    </cfRule>
    <cfRule type="cellIs" dxfId="259" priority="259" stopIfTrue="1" operator="equal">
      <formula>200</formula>
    </cfRule>
  </conditionalFormatting>
  <conditionalFormatting sqref="M2746 F2740:I2741 F2746:G2746 I2750 M2736:O2743 F2735:F2739 N2725:N2726 D2722:D2723 B2722 N2733 C2727:C2733 F2733:G2733 O2733:O2734 J2735:L2741 M2735:N2735 C2746:C2747 I2735:I2736 G2735:H2735 F2752:F3879 H2746:H2753 D2752:D3879 F2742:L2743 G2738:I2738 C2735:C2744 C2749:C3879">
    <cfRule type="containsText" dxfId="258" priority="257" stopIfTrue="1" operator="containsText" text="dsoy jktdh; fo|ky;ksa esa iz;ksx gsrq fu%'kqYd">
      <formula>NOT(ISERROR(SEARCH("dsoy jktdh; fo|ky;ksa esa iz;ksx gsrq fu%'kqYd",B2722)))</formula>
    </cfRule>
  </conditionalFormatting>
  <conditionalFormatting sqref="F2749:G2753">
    <cfRule type="cellIs" dxfId="257" priority="255" operator="equal">
      <formula>"0/200"</formula>
    </cfRule>
    <cfRule type="cellIs" dxfId="256" priority="256" operator="equal">
      <formula>"0/100"</formula>
    </cfRule>
  </conditionalFormatting>
  <conditionalFormatting sqref="I2789 G2792:H2793 H2784:H2791 O2775:O2784 O2760:O2773 N2774:N2782 L2774:L2784 D2760:K2762 C2760:C2763 E2788:E2793 D2766:D2771 L2760:M2771 G2788:G2791 I2784:K2784 H2766:K2771 E2766:G2772 N2760:N2772 H2774:K2782 M2774:M2786 D2775:D2785 E2774:E2785 C2774:C2786 G2774:G2785 F2774:F2786 C2766:C2772 F2788:F2798 A2760:B2798 C2788:D2798">
    <cfRule type="cellIs" dxfId="255" priority="254" operator="equal">
      <formula>0</formula>
    </cfRule>
  </conditionalFormatting>
  <conditionalFormatting sqref="M2785 F2779:I2780 F2785:G2785 I2789 M2775:O2782 F2774:F2778 N2764:N2765 D2761:D2762 B2761 N2772 C2766:C2772 F2772:G2772 O2772:O2773 J2774:L2780 M2774:N2774 C2785:C2786 I2774:I2775 G2774:H2774 F2791:F2798 H2785:H2792 D2791:D2798 F2781:L2782 G2777:I2777 C2774:C2783 C2788:C2798">
    <cfRule type="containsText" dxfId="254" priority="252" stopIfTrue="1" operator="containsText" text="f'k{kk foHkkx jktLFkku">
      <formula>NOT(ISERROR(SEARCH("f'k{kk foHkkx jktLFkku",B2761)))</formula>
    </cfRule>
    <cfRule type="containsText" dxfId="253" priority="253" stopIfTrue="1" operator="containsText" text="iw.kkZad">
      <formula>NOT(ISERROR(SEARCH("iw.kkZad",B2761)))</formula>
    </cfRule>
  </conditionalFormatting>
  <conditionalFormatting sqref="F2794:F2796 D2791:D2798">
    <cfRule type="cellIs" dxfId="252" priority="250" stopIfTrue="1" operator="equal">
      <formula>1800</formula>
    </cfRule>
    <cfRule type="cellIs" dxfId="251" priority="251" stopIfTrue="1" operator="equal">
      <formula>200</formula>
    </cfRule>
  </conditionalFormatting>
  <conditionalFormatting sqref="M2785 F2779:I2780 F2785:G2785 I2789 M2775:O2782 F2774:F2778 N2764:N2765 D2761:D2762 B2761 N2772 C2766:C2772 F2772:G2772 O2772:O2773 J2774:L2780 M2774:N2774 C2785:C2786 I2774:I2775 G2774:H2774 F2791:F2798 H2785:H2792 D2791:D2798 F2781:L2782 G2777:I2777 C2774:C2783 C2788:C2798">
    <cfRule type="containsText" dxfId="250" priority="249" stopIfTrue="1" operator="containsText" text="dsoy jktdh; fo|ky;ksa esa iz;ksx gsrq fu%'kqYd">
      <formula>NOT(ISERROR(SEARCH("dsoy jktdh; fo|ky;ksa esa iz;ksx gsrq fu%'kqYd",B2761)))</formula>
    </cfRule>
  </conditionalFormatting>
  <conditionalFormatting sqref="F2788:G2792">
    <cfRule type="cellIs" dxfId="249" priority="247" operator="equal">
      <formula>"0/200"</formula>
    </cfRule>
    <cfRule type="cellIs" dxfId="248" priority="248" operator="equal">
      <formula>"0/100"</formula>
    </cfRule>
  </conditionalFormatting>
  <conditionalFormatting sqref="I2829 G2832:H2833 H2824:H2831 O2815:O2824 O2800:O2813 N2814:N2822 L2814:L2824 D2800:K2802 C2800:C2803 E2828:E2833 D2806:D2811 L2800:M2811 G2828:G2831 I2824:K2824 H2806:K2811 E2806:G2812 N2800:N2812 H2814:K2822 M2814:M2826 D2815:D2825 E2814:E2825 C2814:C2826 G2814:G2825 F2814:F2826 C2806:C2812 F2828:F2838 A2800:B2838 C2828:D2838">
    <cfRule type="cellIs" dxfId="247" priority="246" operator="equal">
      <formula>0</formula>
    </cfRule>
  </conditionalFormatting>
  <conditionalFormatting sqref="M2825 F2819:I2820 F2825:G2825 I2829 M2815:O2822 F2814:F2818 N2804:N2805 D2801:D2802 B2801 N2812 C2806:C2812 F2812:G2812 O2812:O2813 J2814:L2820 M2814:N2814 C2825:C2826 I2814:I2815 G2814:H2814 F2831:F2838 H2825:H2832 D2831:D2838 F2821:L2822 G2817:I2817 C2814:C2823 C2828:C2838">
    <cfRule type="containsText" dxfId="246" priority="244" stopIfTrue="1" operator="containsText" text="f'k{kk foHkkx jktLFkku">
      <formula>NOT(ISERROR(SEARCH("f'k{kk foHkkx jktLFkku",B2801)))</formula>
    </cfRule>
    <cfRule type="containsText" dxfId="245" priority="245" stopIfTrue="1" operator="containsText" text="iw.kkZad">
      <formula>NOT(ISERROR(SEARCH("iw.kkZad",B2801)))</formula>
    </cfRule>
  </conditionalFormatting>
  <conditionalFormatting sqref="F2834:F2836 D2831:D2838">
    <cfRule type="cellIs" dxfId="244" priority="242" stopIfTrue="1" operator="equal">
      <formula>1800</formula>
    </cfRule>
    <cfRule type="cellIs" dxfId="243" priority="243" stopIfTrue="1" operator="equal">
      <formula>200</formula>
    </cfRule>
  </conditionalFormatting>
  <conditionalFormatting sqref="M2825 F2819:I2820 F2825:G2825 I2829 M2815:O2822 F2814:F2818 N2804:N2805 D2801:D2802 B2801 N2812 C2806:C2812 F2812:G2812 O2812:O2813 J2814:L2820 M2814:N2814 C2825:C2826 I2814:I2815 G2814:H2814 F2831:F2838 H2825:H2832 D2831:D2838 F2821:L2822 G2817:I2817 C2814:C2823 C2828:C2838">
    <cfRule type="containsText" dxfId="242" priority="241" stopIfTrue="1" operator="containsText" text="dsoy jktdh; fo|ky;ksa esa iz;ksx gsrq fu%'kqYd">
      <formula>NOT(ISERROR(SEARCH("dsoy jktdh; fo|ky;ksa esa iz;ksx gsrq fu%'kqYd",B2801)))</formula>
    </cfRule>
  </conditionalFormatting>
  <conditionalFormatting sqref="F2828:G2832">
    <cfRule type="cellIs" dxfId="241" priority="239" operator="equal">
      <formula>"0/200"</formula>
    </cfRule>
    <cfRule type="cellIs" dxfId="240" priority="240" operator="equal">
      <formula>"0/100"</formula>
    </cfRule>
  </conditionalFormatting>
  <conditionalFormatting sqref="I2869 G2872:H2873 H2864:H2871 O2855:O2864 O2840:O2853 N2854:N2862 L2854:L2864 D2840:K2842 C2840:C2843 E2868:E2873 D2846:D2851 L2840:M2851 G2868:G2871 I2864:K2864 H2846:K2851 E2846:G2852 N2840:N2852 H2854:K2862 M2854:M2866 D2855:D2865 E2854:E2865 C2854:C2866 G2854:G2865 F2854:F2866 C2846:C2852 F2868:F2878 A2840:B2878 C2868:D2878">
    <cfRule type="cellIs" dxfId="239" priority="238" operator="equal">
      <formula>0</formula>
    </cfRule>
  </conditionalFormatting>
  <conditionalFormatting sqref="M2865 F2859:I2860 F2865:G2865 I2869 M2855:O2862 F2854:F2858 N2844:N2845 D2841:D2842 B2841 N2852 C2846:C2852 F2852:G2852 O2852:O2853 J2854:L2860 M2854:N2854 C2865:C2866 I2854:I2855 G2854:H2854 F2871:F2878 H2865:H2872 D2871:D2878 F2861:L2862 G2857:I2857 C2854:C2863 C2868:C2878">
    <cfRule type="containsText" dxfId="238" priority="236" stopIfTrue="1" operator="containsText" text="f'k{kk foHkkx jktLFkku">
      <formula>NOT(ISERROR(SEARCH("f'k{kk foHkkx jktLFkku",B2841)))</formula>
    </cfRule>
    <cfRule type="containsText" dxfId="237" priority="237" stopIfTrue="1" operator="containsText" text="iw.kkZad">
      <formula>NOT(ISERROR(SEARCH("iw.kkZad",B2841)))</formula>
    </cfRule>
  </conditionalFormatting>
  <conditionalFormatting sqref="F2874:F2876 D2871:D2878">
    <cfRule type="cellIs" dxfId="236" priority="234" stopIfTrue="1" operator="equal">
      <formula>1800</formula>
    </cfRule>
    <cfRule type="cellIs" dxfId="235" priority="235" stopIfTrue="1" operator="equal">
      <formula>200</formula>
    </cfRule>
  </conditionalFormatting>
  <conditionalFormatting sqref="M2865 F2859:I2860 F2865:G2865 I2869 M2855:O2862 F2854:F2858 N2844:N2845 D2841:D2842 B2841 N2852 C2846:C2852 F2852:G2852 O2852:O2853 J2854:L2860 M2854:N2854 C2865:C2866 I2854:I2855 G2854:H2854 F2871:F2878 H2865:H2872 D2871:D2878 F2861:L2862 G2857:I2857 C2854:C2863 C2868:C2878">
    <cfRule type="containsText" dxfId="234" priority="233" stopIfTrue="1" operator="containsText" text="dsoy jktdh; fo|ky;ksa esa iz;ksx gsrq fu%'kqYd">
      <formula>NOT(ISERROR(SEARCH("dsoy jktdh; fo|ky;ksa esa iz;ksx gsrq fu%'kqYd",B2841)))</formula>
    </cfRule>
  </conditionalFormatting>
  <conditionalFormatting sqref="F2868:G2872">
    <cfRule type="cellIs" dxfId="233" priority="231" operator="equal">
      <formula>"0/200"</formula>
    </cfRule>
    <cfRule type="cellIs" dxfId="232" priority="232" operator="equal">
      <formula>"0/100"</formula>
    </cfRule>
  </conditionalFormatting>
  <conditionalFormatting sqref="I2909 G2912:H2913 H2904:H2911 O2895:O2904 O2880:O2893 N2894:N2902 L2894:L2904 D2880:K2882 C2880:C2883 E2908:E2913 D2886:D2891 L2880:M2891 G2908:G2911 I2904:K2904 H2886:K2891 E2886:G2892 N2880:N2892 H2894:K2902 M2894:M2906 D2895:D2905 E2894:E2905 C2894:C2906 G2894:G2905 F2894:F2906 C2886:C2892 F2908:F2918 A2880:B2918 C2908:D2918">
    <cfRule type="cellIs" dxfId="231" priority="230" operator="equal">
      <formula>0</formula>
    </cfRule>
  </conditionalFormatting>
  <conditionalFormatting sqref="M2905 F2899:I2900 F2905:G2905 I2909 M2895:O2902 F2894:F2898 N2884:N2885 D2881:D2882 B2881 N2892 C2886:C2892 F2892:G2892 O2892:O2893 J2894:L2900 M2894:N2894 C2905:C2906 I2894:I2895 G2894:H2894 F2911:F2918 H2905:H2912 D2911:D2918 F2901:L2902 G2897:I2897 C2894:C2903 C2908:C2918">
    <cfRule type="containsText" dxfId="230" priority="228" stopIfTrue="1" operator="containsText" text="f'k{kk foHkkx jktLFkku">
      <formula>NOT(ISERROR(SEARCH("f'k{kk foHkkx jktLFkku",B2881)))</formula>
    </cfRule>
    <cfRule type="containsText" dxfId="229" priority="229" stopIfTrue="1" operator="containsText" text="iw.kkZad">
      <formula>NOT(ISERROR(SEARCH("iw.kkZad",B2881)))</formula>
    </cfRule>
  </conditionalFormatting>
  <conditionalFormatting sqref="F2914:F2916 D2911:D2918">
    <cfRule type="cellIs" dxfId="228" priority="226" stopIfTrue="1" operator="equal">
      <formula>1800</formula>
    </cfRule>
    <cfRule type="cellIs" dxfId="227" priority="227" stopIfTrue="1" operator="equal">
      <formula>200</formula>
    </cfRule>
  </conditionalFormatting>
  <conditionalFormatting sqref="M2905 F2899:I2900 F2905:G2905 I2909 M2895:O2902 F2894:F2898 N2884:N2885 D2881:D2882 B2881 N2892 C2886:C2892 F2892:G2892 O2892:O2893 J2894:L2900 M2894:N2894 C2905:C2906 I2894:I2895 G2894:H2894 F2911:F2918 H2905:H2912 D2911:D2918 F2901:L2902 G2897:I2897 C2894:C2903 C2908:C2918">
    <cfRule type="containsText" dxfId="226" priority="225" stopIfTrue="1" operator="containsText" text="dsoy jktdh; fo|ky;ksa esa iz;ksx gsrq fu%'kqYd">
      <formula>NOT(ISERROR(SEARCH("dsoy jktdh; fo|ky;ksa esa iz;ksx gsrq fu%'kqYd",B2881)))</formula>
    </cfRule>
  </conditionalFormatting>
  <conditionalFormatting sqref="F2908:G2912">
    <cfRule type="cellIs" dxfId="225" priority="223" operator="equal">
      <formula>"0/200"</formula>
    </cfRule>
    <cfRule type="cellIs" dxfId="224" priority="224" operator="equal">
      <formula>"0/100"</formula>
    </cfRule>
  </conditionalFormatting>
  <conditionalFormatting sqref="I2949 G2952:H2953 H2944:H2951 O2935:O2944 O2920:O2933 N2934:N2942 L2934:L2944 D2920:K2922 C2920:C2923 E2948:E2953 D2926:D2931 L2920:M2931 G2948:G2951 I2944:K2944 H2926:K2931 E2926:G2932 N2920:N2932 H2934:K2942 M2934:M2946 D2935:D2945 E2934:E2945 C2934:C2946 G2934:G2945 F2934:F2946 C2926:C2932 F2948:F2958 A2920:B2958 C2948:D2958">
    <cfRule type="cellIs" dxfId="223" priority="222" operator="equal">
      <formula>0</formula>
    </cfRule>
  </conditionalFormatting>
  <conditionalFormatting sqref="M2945 F2939:I2940 F2945:G2945 I2949 M2935:O2942 F2934:F2938 N2924:N2925 D2921:D2922 B2921 N2932 C2926:C2932 F2932:G2932 O2932:O2933 J2934:L2940 M2934:N2934 C2945:C2946 I2934:I2935 G2934:H2934 F2951:F2958 H2945:H2952 D2951:D2958 F2941:L2942 G2937:I2937 C2934:C2943 C2948:C2958">
    <cfRule type="containsText" dxfId="222" priority="220" stopIfTrue="1" operator="containsText" text="f'k{kk foHkkx jktLFkku">
      <formula>NOT(ISERROR(SEARCH("f'k{kk foHkkx jktLFkku",B2921)))</formula>
    </cfRule>
    <cfRule type="containsText" dxfId="221" priority="221" stopIfTrue="1" operator="containsText" text="iw.kkZad">
      <formula>NOT(ISERROR(SEARCH("iw.kkZad",B2921)))</formula>
    </cfRule>
  </conditionalFormatting>
  <conditionalFormatting sqref="F2954:F2956 D2951:D2958">
    <cfRule type="cellIs" dxfId="220" priority="218" stopIfTrue="1" operator="equal">
      <formula>1800</formula>
    </cfRule>
    <cfRule type="cellIs" dxfId="219" priority="219" stopIfTrue="1" operator="equal">
      <formula>200</formula>
    </cfRule>
  </conditionalFormatting>
  <conditionalFormatting sqref="M2945 F2939:I2940 F2945:G2945 I2949 M2935:O2942 F2934:F2938 N2924:N2925 D2921:D2922 B2921 N2932 C2926:C2932 F2932:G2932 O2932:O2933 J2934:L2940 M2934:N2934 C2945:C2946 I2934:I2935 G2934:H2934 F2951:F2958 H2945:H2952 D2951:D2958 F2941:L2942 G2937:I2937 C2934:C2943 C2948:C2958">
    <cfRule type="containsText" dxfId="218" priority="217" stopIfTrue="1" operator="containsText" text="dsoy jktdh; fo|ky;ksa esa iz;ksx gsrq fu%'kqYd">
      <formula>NOT(ISERROR(SEARCH("dsoy jktdh; fo|ky;ksa esa iz;ksx gsrq fu%'kqYd",B2921)))</formula>
    </cfRule>
  </conditionalFormatting>
  <conditionalFormatting sqref="F2948:G2952">
    <cfRule type="cellIs" dxfId="217" priority="215" operator="equal">
      <formula>"0/200"</formula>
    </cfRule>
    <cfRule type="cellIs" dxfId="216" priority="216" operator="equal">
      <formula>"0/100"</formula>
    </cfRule>
  </conditionalFormatting>
  <conditionalFormatting sqref="I2989 G2992:H2993 H2984:H2991 O2975:O2984 O2960:O2973 N2974:N2982 L2974:L2984 D2960:K2962 C2960:C2963 E2988:E2993 D2966:D2971 L2960:M2971 G2988:G2991 I2984:K2984 H2966:K2971 E2966:G2972 N2960:N2972 H2974:K2982 M2974:M2986 D2975:D2985 E2974:E2985 C2974:C2986 G2974:G2985 F2974:F2986 C2966:C2972 F2988:F2998 A2960:B2998 C2988:D2998">
    <cfRule type="cellIs" dxfId="215" priority="214" operator="equal">
      <formula>0</formula>
    </cfRule>
  </conditionalFormatting>
  <conditionalFormatting sqref="M2985 F2979:I2980 F2985:G2985 I2989 M2975:O2982 F2974:F2978 N2964:N2965 D2961:D2962 B2961 N2972 C2966:C2972 F2972:G2972 O2972:O2973 J2974:L2980 M2974:N2974 C2985:C2986 I2974:I2975 G2974:H2974 F2991:F2998 H2985:H2992 D2991:D2998 F2981:L2982 G2977:I2977 C2974:C2983 C2988:C2998">
    <cfRule type="containsText" dxfId="214" priority="212" stopIfTrue="1" operator="containsText" text="f'k{kk foHkkx jktLFkku">
      <formula>NOT(ISERROR(SEARCH("f'k{kk foHkkx jktLFkku",B2961)))</formula>
    </cfRule>
    <cfRule type="containsText" dxfId="213" priority="213" stopIfTrue="1" operator="containsText" text="iw.kkZad">
      <formula>NOT(ISERROR(SEARCH("iw.kkZad",B2961)))</formula>
    </cfRule>
  </conditionalFormatting>
  <conditionalFormatting sqref="F2994:F2996 D2991:D2998">
    <cfRule type="cellIs" dxfId="212" priority="210" stopIfTrue="1" operator="equal">
      <formula>1800</formula>
    </cfRule>
    <cfRule type="cellIs" dxfId="211" priority="211" stopIfTrue="1" operator="equal">
      <formula>200</formula>
    </cfRule>
  </conditionalFormatting>
  <conditionalFormatting sqref="M2985 F2979:I2980 F2985:G2985 I2989 M2975:O2982 F2974:F2978 N2964:N2965 D2961:D2962 B2961 N2972 C2966:C2972 F2972:G2972 O2972:O2973 J2974:L2980 M2974:N2974 C2985:C2986 I2974:I2975 G2974:H2974 F2991:F2998 H2985:H2992 D2991:D2998 F2981:L2982 G2977:I2977 C2974:C2983 C2988:C2998">
    <cfRule type="containsText" dxfId="210" priority="209" stopIfTrue="1" operator="containsText" text="dsoy jktdh; fo|ky;ksa esa iz;ksx gsrq fu%'kqYd">
      <formula>NOT(ISERROR(SEARCH("dsoy jktdh; fo|ky;ksa esa iz;ksx gsrq fu%'kqYd",B2961)))</formula>
    </cfRule>
  </conditionalFormatting>
  <conditionalFormatting sqref="F2988:G2992">
    <cfRule type="cellIs" dxfId="209" priority="207" operator="equal">
      <formula>"0/200"</formula>
    </cfRule>
    <cfRule type="cellIs" dxfId="208" priority="208" operator="equal">
      <formula>"0/100"</formula>
    </cfRule>
  </conditionalFormatting>
  <conditionalFormatting sqref="I3029 G3032:H3033 H3024:H3031 O3015:O3024 O3000:O3013 N3014:N3022 L3014:L3024 D3000:K3002 C3000:C3003 E3028:E3033 D3006:D3011 L3000:M3011 G3028:G3031 I3024:K3024 H3006:K3011 E3006:G3012 N3000:N3012 H3014:K3022 M3014:M3026 D3015:D3025 E3014:E3025 C3014:C3026 G3014:G3025 F3014:F3026 C3006:C3012 F3028:F3038 A3000:B3038 C3028:D3038">
    <cfRule type="cellIs" dxfId="207" priority="206" operator="equal">
      <formula>0</formula>
    </cfRule>
  </conditionalFormatting>
  <conditionalFormatting sqref="M3025 F3019:I3020 F3025:G3025 I3029 M3015:O3022 F3014:F3018 N3004:N3005 D3001:D3002 B3001 N3012 C3006:C3012 F3012:G3012 O3012:O3013 J3014:L3020 M3014:N3014 C3025:C3026 I3014:I3015 G3014:H3014 F3031:F3038 H3025:H3032 D3031:D3038 F3021:L3022 G3017:I3017 C3014:C3023 C3028:C3038">
    <cfRule type="containsText" dxfId="206" priority="204" stopIfTrue="1" operator="containsText" text="f'k{kk foHkkx jktLFkku">
      <formula>NOT(ISERROR(SEARCH("f'k{kk foHkkx jktLFkku",B3001)))</formula>
    </cfRule>
    <cfRule type="containsText" dxfId="205" priority="205" stopIfTrue="1" operator="containsText" text="iw.kkZad">
      <formula>NOT(ISERROR(SEARCH("iw.kkZad",B3001)))</formula>
    </cfRule>
  </conditionalFormatting>
  <conditionalFormatting sqref="F3034:F3036 D3031:D3038">
    <cfRule type="cellIs" dxfId="204" priority="202" stopIfTrue="1" operator="equal">
      <formula>1800</formula>
    </cfRule>
    <cfRule type="cellIs" dxfId="203" priority="203" stopIfTrue="1" operator="equal">
      <formula>200</formula>
    </cfRule>
  </conditionalFormatting>
  <conditionalFormatting sqref="M3025 F3019:I3020 F3025:G3025 I3029 M3015:O3022 F3014:F3018 N3004:N3005 D3001:D3002 B3001 N3012 C3006:C3012 F3012:G3012 O3012:O3013 J3014:L3020 M3014:N3014 C3025:C3026 I3014:I3015 G3014:H3014 F3031:F3038 H3025:H3032 D3031:D3038 F3021:L3022 G3017:I3017 C3014:C3023 C3028:C3038">
    <cfRule type="containsText" dxfId="202" priority="201" stopIfTrue="1" operator="containsText" text="dsoy jktdh; fo|ky;ksa esa iz;ksx gsrq fu%'kqYd">
      <formula>NOT(ISERROR(SEARCH("dsoy jktdh; fo|ky;ksa esa iz;ksx gsrq fu%'kqYd",B3001)))</formula>
    </cfRule>
  </conditionalFormatting>
  <conditionalFormatting sqref="F3028:G3032">
    <cfRule type="cellIs" dxfId="201" priority="199" operator="equal">
      <formula>"0/200"</formula>
    </cfRule>
    <cfRule type="cellIs" dxfId="200" priority="200" operator="equal">
      <formula>"0/100"</formula>
    </cfRule>
  </conditionalFormatting>
  <conditionalFormatting sqref="I3069 G3072:H3073 H3064:H3071 O3055:O3064 O3040:O3053 N3054:N3062 L3054:L3064 D3040:K3042 C3040:C3043 E3068:E3073 D3046:D3051 L3040:M3051 G3068:G3071 I3064:K3064 H3046:K3051 E3046:G3052 N3040:N3052 H3054:K3062 M3054:M3066 D3055:D3065 E3054:E3065 C3054:C3066 G3054:G3065 F3054:F3066 C3046:C3052 F3068:F3078 A3040:B3078 C3068:D3078">
    <cfRule type="cellIs" dxfId="199" priority="198" operator="equal">
      <formula>0</formula>
    </cfRule>
  </conditionalFormatting>
  <conditionalFormatting sqref="M3065 F3059:I3060 F3065:G3065 I3069 M3055:O3062 F3054:F3058 N3044:N3045 D3041:D3042 B3041 N3052 C3046:C3052 F3052:G3052 O3052:O3053 J3054:L3060 M3054:N3054 C3065:C3066 I3054:I3055 G3054:H3054 F3071:F3078 H3065:H3072 D3071:D3078 F3061:L3062 G3057:I3057 C3054:C3063 C3068:C3078">
    <cfRule type="containsText" dxfId="198" priority="196" stopIfTrue="1" operator="containsText" text="f'k{kk foHkkx jktLFkku">
      <formula>NOT(ISERROR(SEARCH("f'k{kk foHkkx jktLFkku",B3041)))</formula>
    </cfRule>
    <cfRule type="containsText" dxfId="197" priority="197" stopIfTrue="1" operator="containsText" text="iw.kkZad">
      <formula>NOT(ISERROR(SEARCH("iw.kkZad",B3041)))</formula>
    </cfRule>
  </conditionalFormatting>
  <conditionalFormatting sqref="F3074:F3076 D3071:D3078">
    <cfRule type="cellIs" dxfId="196" priority="194" stopIfTrue="1" operator="equal">
      <formula>1800</formula>
    </cfRule>
    <cfRule type="cellIs" dxfId="195" priority="195" stopIfTrue="1" operator="equal">
      <formula>200</formula>
    </cfRule>
  </conditionalFormatting>
  <conditionalFormatting sqref="M3065 F3059:I3060 F3065:G3065 I3069 M3055:O3062 F3054:F3058 N3044:N3045 D3041:D3042 B3041 N3052 C3046:C3052 F3052:G3052 O3052:O3053 J3054:L3060 M3054:N3054 C3065:C3066 I3054:I3055 G3054:H3054 F3071:F3078 H3065:H3072 D3071:D3078 F3061:L3062 G3057:I3057 C3054:C3063 C3068:C3078">
    <cfRule type="containsText" dxfId="194" priority="193" stopIfTrue="1" operator="containsText" text="dsoy jktdh; fo|ky;ksa esa iz;ksx gsrq fu%'kqYd">
      <formula>NOT(ISERROR(SEARCH("dsoy jktdh; fo|ky;ksa esa iz;ksx gsrq fu%'kqYd",B3041)))</formula>
    </cfRule>
  </conditionalFormatting>
  <conditionalFormatting sqref="F3068:G3072">
    <cfRule type="cellIs" dxfId="193" priority="191" operator="equal">
      <formula>"0/200"</formula>
    </cfRule>
    <cfRule type="cellIs" dxfId="192" priority="192" operator="equal">
      <formula>"0/100"</formula>
    </cfRule>
  </conditionalFormatting>
  <conditionalFormatting sqref="I3109 G3112:H3113 H3104:H3111 O3095:O3104 O3080:O3093 N3094:N3102 L3094:L3104 D3080:K3082 C3080:C3083 E3108:E3113 D3086:D3091 L3080:M3091 G3108:G3111 I3104:K3104 H3086:K3091 E3086:G3092 N3080:N3092 H3094:K3102 M3094:M3106 D3095:D3105 E3094:E3105 C3094:C3106 G3094:G3105 F3094:F3106 C3086:C3092 F3108:F3118 A3080:B3118 C3108:D3118">
    <cfRule type="cellIs" dxfId="191" priority="190" operator="equal">
      <formula>0</formula>
    </cfRule>
  </conditionalFormatting>
  <conditionalFormatting sqref="M3105 F3099:I3100 F3105:G3105 I3109 M3095:O3102 F3094:F3098 N3084:N3085 D3081:D3082 B3081 N3092 C3086:C3092 F3092:G3092 O3092:O3093 J3094:L3100 M3094:N3094 C3105:C3106 I3094:I3095 G3094:H3094 F3111:F3118 H3105:H3112 D3111:D3118 F3101:L3102 G3097:I3097 C3094:C3103 C3108:C3118">
    <cfRule type="containsText" dxfId="190" priority="188" stopIfTrue="1" operator="containsText" text="f'k{kk foHkkx jktLFkku">
      <formula>NOT(ISERROR(SEARCH("f'k{kk foHkkx jktLFkku",B3081)))</formula>
    </cfRule>
    <cfRule type="containsText" dxfId="189" priority="189" stopIfTrue="1" operator="containsText" text="iw.kkZad">
      <formula>NOT(ISERROR(SEARCH("iw.kkZad",B3081)))</formula>
    </cfRule>
  </conditionalFormatting>
  <conditionalFormatting sqref="F3114:F3116 D3111:D3118">
    <cfRule type="cellIs" dxfId="188" priority="186" stopIfTrue="1" operator="equal">
      <formula>1800</formula>
    </cfRule>
    <cfRule type="cellIs" dxfId="187" priority="187" stopIfTrue="1" operator="equal">
      <formula>200</formula>
    </cfRule>
  </conditionalFormatting>
  <conditionalFormatting sqref="M3105 F3099:I3100 F3105:G3105 I3109 M3095:O3102 F3094:F3098 N3084:N3085 D3081:D3082 B3081 N3092 C3086:C3092 F3092:G3092 O3092:O3093 J3094:L3100 M3094:N3094 C3105:C3106 I3094:I3095 G3094:H3094 F3111:F3118 H3105:H3112 D3111:D3118 F3101:L3102 G3097:I3097 C3094:C3103 C3108:C3118">
    <cfRule type="containsText" dxfId="186" priority="185" stopIfTrue="1" operator="containsText" text="dsoy jktdh; fo|ky;ksa esa iz;ksx gsrq fu%'kqYd">
      <formula>NOT(ISERROR(SEARCH("dsoy jktdh; fo|ky;ksa esa iz;ksx gsrq fu%'kqYd",B3081)))</formula>
    </cfRule>
  </conditionalFormatting>
  <conditionalFormatting sqref="F3108:G3112">
    <cfRule type="cellIs" dxfId="185" priority="183" operator="equal">
      <formula>"0/200"</formula>
    </cfRule>
    <cfRule type="cellIs" dxfId="184" priority="184" operator="equal">
      <formula>"0/100"</formula>
    </cfRule>
  </conditionalFormatting>
  <conditionalFormatting sqref="I3149 G3152:H3153 H3144:H3151 O3135:O3144 O3120:O3133 N3134:N3142 L3134:L3144 D3120:K3122 C3120:C3123 E3148:E3153 D3126:D3131 L3120:M3131 G3148:G3151 I3144:K3144 H3126:K3131 E3126:G3132 N3120:N3132 H3134:K3142 M3134:M3146 D3135:D3145 E3134:E3145 C3134:C3146 G3134:G3145 F3134:F3146 C3126:C3132 F3148:F3158 A3120:B3158 C3148:D3158">
    <cfRule type="cellIs" dxfId="183" priority="182" operator="equal">
      <formula>0</formula>
    </cfRule>
  </conditionalFormatting>
  <conditionalFormatting sqref="M3145 F3139:I3140 F3145:G3145 I3149 M3135:O3142 F3134:F3138 N3124:N3125 D3121:D3122 B3121 N3132 C3126:C3132 F3132:G3132 O3132:O3133 J3134:L3140 M3134:N3134 C3145:C3146 I3134:I3135 G3134:H3134 F3151:F3158 H3145:H3152 D3151:D3158 F3141:L3142 G3137:I3137 C3134:C3143 C3148:C3158">
    <cfRule type="containsText" dxfId="182" priority="180" stopIfTrue="1" operator="containsText" text="f'k{kk foHkkx jktLFkku">
      <formula>NOT(ISERROR(SEARCH("f'k{kk foHkkx jktLFkku",B3121)))</formula>
    </cfRule>
    <cfRule type="containsText" dxfId="181" priority="181" stopIfTrue="1" operator="containsText" text="iw.kkZad">
      <formula>NOT(ISERROR(SEARCH("iw.kkZad",B3121)))</formula>
    </cfRule>
  </conditionalFormatting>
  <conditionalFormatting sqref="F3154:F3156 D3151:D3158">
    <cfRule type="cellIs" dxfId="180" priority="178" stopIfTrue="1" operator="equal">
      <formula>1800</formula>
    </cfRule>
    <cfRule type="cellIs" dxfId="179" priority="179" stopIfTrue="1" operator="equal">
      <formula>200</formula>
    </cfRule>
  </conditionalFormatting>
  <conditionalFormatting sqref="M3145 F3139:I3140 F3145:G3145 I3149 M3135:O3142 F3134:F3138 N3124:N3125 D3121:D3122 B3121 N3132 C3126:C3132 F3132:G3132 O3132:O3133 J3134:L3140 M3134:N3134 C3145:C3146 I3134:I3135 G3134:H3134 F3151:F3158 H3145:H3152 D3151:D3158 F3141:L3142 G3137:I3137 C3134:C3143 C3148:C3158">
    <cfRule type="containsText" dxfId="178" priority="177" stopIfTrue="1" operator="containsText" text="dsoy jktdh; fo|ky;ksa esa iz;ksx gsrq fu%'kqYd">
      <formula>NOT(ISERROR(SEARCH("dsoy jktdh; fo|ky;ksa esa iz;ksx gsrq fu%'kqYd",B3121)))</formula>
    </cfRule>
  </conditionalFormatting>
  <conditionalFormatting sqref="F3148:G3152">
    <cfRule type="cellIs" dxfId="177" priority="175" operator="equal">
      <formula>"0/200"</formula>
    </cfRule>
    <cfRule type="cellIs" dxfId="176" priority="176" operator="equal">
      <formula>"0/100"</formula>
    </cfRule>
  </conditionalFormatting>
  <conditionalFormatting sqref="I3189 G3192:H3193 H3184:H3191 O3175:O3184 O3160:O3173 N3174:N3182 L3174:L3184 D3160:K3162 C3160:C3163 E3188:E3193 D3166:D3171 L3160:M3171 G3188:G3191 I3184:K3184 H3166:K3171 E3166:G3172 N3160:N3172 H3174:K3182 M3174:M3186 D3175:D3185 E3174:E3185 C3174:C3186 G3174:G3185 F3174:F3186 C3166:C3172 F3188:F3198 A3160:B3198 C3188:D3198">
    <cfRule type="cellIs" dxfId="175" priority="174" operator="equal">
      <formula>0</formula>
    </cfRule>
  </conditionalFormatting>
  <conditionalFormatting sqref="M3185 F3179:I3180 F3185:G3185 I3189 M3175:O3182 F3174:F3178 N3164:N3165 D3161:D3162 B3161 N3172 C3166:C3172 F3172:G3172 O3172:O3173 J3174:L3180 M3174:N3174 C3185:C3186 I3174:I3175 G3174:H3174 F3191:F3198 H3185:H3192 D3191:D3198 F3181:L3182 G3177:I3177 C3174:C3183 C3188:C3198">
    <cfRule type="containsText" dxfId="174" priority="172" stopIfTrue="1" operator="containsText" text="f'k{kk foHkkx jktLFkku">
      <formula>NOT(ISERROR(SEARCH("f'k{kk foHkkx jktLFkku",B3161)))</formula>
    </cfRule>
    <cfRule type="containsText" dxfId="173" priority="173" stopIfTrue="1" operator="containsText" text="iw.kkZad">
      <formula>NOT(ISERROR(SEARCH("iw.kkZad",B3161)))</formula>
    </cfRule>
  </conditionalFormatting>
  <conditionalFormatting sqref="F3194:F3196 D3191:D3198">
    <cfRule type="cellIs" dxfId="172" priority="170" stopIfTrue="1" operator="equal">
      <formula>1800</formula>
    </cfRule>
    <cfRule type="cellIs" dxfId="171" priority="171" stopIfTrue="1" operator="equal">
      <formula>200</formula>
    </cfRule>
  </conditionalFormatting>
  <conditionalFormatting sqref="M3185 F3179:I3180 F3185:G3185 I3189 M3175:O3182 F3174:F3178 N3164:N3165 D3161:D3162 B3161 N3172 C3166:C3172 F3172:G3172 O3172:O3173 J3174:L3180 M3174:N3174 C3185:C3186 I3174:I3175 G3174:H3174 F3191:F3198 H3185:H3192 D3191:D3198 F3181:L3182 G3177:I3177 C3174:C3183 C3188:C3198">
    <cfRule type="containsText" dxfId="170" priority="169" stopIfTrue="1" operator="containsText" text="dsoy jktdh; fo|ky;ksa esa iz;ksx gsrq fu%'kqYd">
      <formula>NOT(ISERROR(SEARCH("dsoy jktdh; fo|ky;ksa esa iz;ksx gsrq fu%'kqYd",B3161)))</formula>
    </cfRule>
  </conditionalFormatting>
  <conditionalFormatting sqref="F3188:G3192">
    <cfRule type="cellIs" dxfId="169" priority="167" operator="equal">
      <formula>"0/200"</formula>
    </cfRule>
    <cfRule type="cellIs" dxfId="168" priority="168" operator="equal">
      <formula>"0/100"</formula>
    </cfRule>
  </conditionalFormatting>
  <conditionalFormatting sqref="I3229 G3232:H3233 H3224:H3231 O3215:O3224 O3200:O3213 N3214:N3222 L3214:L3224 D3200:K3202 C3200:C3203 E3228:E3233 D3206:D3211 L3200:M3211 G3228:G3231 I3224:K3224 H3206:K3211 E3206:G3212 N3200:N3212 H3214:K3222 M3214:M3226 D3215:D3225 E3214:E3225 C3214:C3226 G3214:G3225 F3214:F3226 C3206:C3212 F3228:F3238 A3200:B3238 C3228:D3238">
    <cfRule type="cellIs" dxfId="167" priority="166" operator="equal">
      <formula>0</formula>
    </cfRule>
  </conditionalFormatting>
  <conditionalFormatting sqref="M3225 F3219:I3220 F3225:G3225 I3229 M3215:O3222 F3214:F3218 N3204:N3205 D3201:D3202 B3201 N3212 C3206:C3212 F3212:G3212 O3212:O3213 J3214:L3220 M3214:N3214 C3225:C3226 I3214:I3215 G3214:H3214 F3231:F3238 H3225:H3232 D3231:D3238 F3221:L3222 G3217:I3217 C3214:C3223 C3228:C3238">
    <cfRule type="containsText" dxfId="166" priority="164" stopIfTrue="1" operator="containsText" text="f'k{kk foHkkx jktLFkku">
      <formula>NOT(ISERROR(SEARCH("f'k{kk foHkkx jktLFkku",B3201)))</formula>
    </cfRule>
    <cfRule type="containsText" dxfId="165" priority="165" stopIfTrue="1" operator="containsText" text="iw.kkZad">
      <formula>NOT(ISERROR(SEARCH("iw.kkZad",B3201)))</formula>
    </cfRule>
  </conditionalFormatting>
  <conditionalFormatting sqref="F3234:F3236 D3231:D3238">
    <cfRule type="cellIs" dxfId="164" priority="162" stopIfTrue="1" operator="equal">
      <formula>1800</formula>
    </cfRule>
    <cfRule type="cellIs" dxfId="163" priority="163" stopIfTrue="1" operator="equal">
      <formula>200</formula>
    </cfRule>
  </conditionalFormatting>
  <conditionalFormatting sqref="M3225 F3219:I3220 F3225:G3225 I3229 M3215:O3222 F3214:F3218 N3204:N3205 D3201:D3202 B3201 N3212 C3206:C3212 F3212:G3212 O3212:O3213 J3214:L3220 M3214:N3214 C3225:C3226 I3214:I3215 G3214:H3214 F3231:F3238 H3225:H3232 D3231:D3238 F3221:L3222 G3217:I3217 C3214:C3223 C3228:C3238">
    <cfRule type="containsText" dxfId="162" priority="161" stopIfTrue="1" operator="containsText" text="dsoy jktdh; fo|ky;ksa esa iz;ksx gsrq fu%'kqYd">
      <formula>NOT(ISERROR(SEARCH("dsoy jktdh; fo|ky;ksa esa iz;ksx gsrq fu%'kqYd",B3201)))</formula>
    </cfRule>
  </conditionalFormatting>
  <conditionalFormatting sqref="F3228:G3232">
    <cfRule type="cellIs" dxfId="161" priority="159" operator="equal">
      <formula>"0/200"</formula>
    </cfRule>
    <cfRule type="cellIs" dxfId="160" priority="160" operator="equal">
      <formula>"0/100"</formula>
    </cfRule>
  </conditionalFormatting>
  <conditionalFormatting sqref="I3269 G3272:H3273 H3264:H3271 O3255:O3264 O3240:O3253 N3254:N3262 L3254:L3264 D3240:K3242 C3240:C3243 E3268:E3273 D3246:D3251 L3240:M3251 G3268:G3271 I3264:K3264 H3246:K3251 E3246:G3252 N3240:N3252 H3254:K3262 M3254:M3266 D3255:D3265 E3254:E3265 C3254:C3266 G3254:G3265 F3254:F3266 C3246:C3252 F3268:F3278 A3240:B3278 C3268:D3278">
    <cfRule type="cellIs" dxfId="159" priority="158" operator="equal">
      <formula>0</formula>
    </cfRule>
  </conditionalFormatting>
  <conditionalFormatting sqref="M3265 F3259:I3260 F3265:G3265 I3269 M3255:O3262 F3254:F3258 N3244:N3245 D3241:D3242 B3241 N3252 C3246:C3252 F3252:G3252 O3252:O3253 J3254:L3260 M3254:N3254 C3265:C3266 I3254:I3255 G3254:H3254 F3271:F3278 H3265:H3272 D3271:D3278 F3261:L3262 G3257:I3257 C3254:C3263 C3268:C3278">
    <cfRule type="containsText" dxfId="158" priority="156" stopIfTrue="1" operator="containsText" text="f'k{kk foHkkx jktLFkku">
      <formula>NOT(ISERROR(SEARCH("f'k{kk foHkkx jktLFkku",B3241)))</formula>
    </cfRule>
    <cfRule type="containsText" dxfId="157" priority="157" stopIfTrue="1" operator="containsText" text="iw.kkZad">
      <formula>NOT(ISERROR(SEARCH("iw.kkZad",B3241)))</formula>
    </cfRule>
  </conditionalFormatting>
  <conditionalFormatting sqref="F3274:F3276 D3271:D3278">
    <cfRule type="cellIs" dxfId="156" priority="154" stopIfTrue="1" operator="equal">
      <formula>1800</formula>
    </cfRule>
    <cfRule type="cellIs" dxfId="155" priority="155" stopIfTrue="1" operator="equal">
      <formula>200</formula>
    </cfRule>
  </conditionalFormatting>
  <conditionalFormatting sqref="M3265 F3259:I3260 F3265:G3265 I3269 M3255:O3262 F3254:F3258 N3244:N3245 D3241:D3242 B3241 N3252 C3246:C3252 F3252:G3252 O3252:O3253 J3254:L3260 M3254:N3254 C3265:C3266 I3254:I3255 G3254:H3254 F3271:F3278 H3265:H3272 D3271:D3278 F3261:L3262 G3257:I3257 C3254:C3263 C3268:C3278">
    <cfRule type="containsText" dxfId="154" priority="153" stopIfTrue="1" operator="containsText" text="dsoy jktdh; fo|ky;ksa esa iz;ksx gsrq fu%'kqYd">
      <formula>NOT(ISERROR(SEARCH("dsoy jktdh; fo|ky;ksa esa iz;ksx gsrq fu%'kqYd",B3241)))</formula>
    </cfRule>
  </conditionalFormatting>
  <conditionalFormatting sqref="F3268:G3272">
    <cfRule type="cellIs" dxfId="153" priority="151" operator="equal">
      <formula>"0/200"</formula>
    </cfRule>
    <cfRule type="cellIs" dxfId="152" priority="152" operator="equal">
      <formula>"0/100"</formula>
    </cfRule>
  </conditionalFormatting>
  <conditionalFormatting sqref="I3309 G3312:H3313 H3304:H3311 O3295:O3304 O3280:O3293 N3294:N3302 L3294:L3304 D3280:K3282 C3280:C3283 E3308:E3313 D3286:D3291 L3280:M3291 G3308:G3311 I3304:K3304 H3286:K3291 E3286:G3292 N3280:N3292 H3294:K3302 M3294:M3306 D3295:D3305 E3294:E3305 C3294:C3306 G3294:G3305 F3294:F3306 C3286:C3292 F3308:F3318 A3280:B3318 C3308:D3318">
    <cfRule type="cellIs" dxfId="151" priority="150" operator="equal">
      <formula>0</formula>
    </cfRule>
  </conditionalFormatting>
  <conditionalFormatting sqref="M3305 F3299:I3300 F3305:G3305 I3309 M3295:O3302 F3294:F3298 N3284:N3285 D3281:D3282 B3281 N3292 C3286:C3292 F3292:G3292 O3292:O3293 J3294:L3300 M3294:N3294 C3305:C3306 I3294:I3295 G3294:H3294 F3311:F3318 H3305:H3312 D3311:D3318 F3301:L3302 G3297:I3297 C3294:C3303 C3308:C3318">
    <cfRule type="containsText" dxfId="150" priority="148" stopIfTrue="1" operator="containsText" text="f'k{kk foHkkx jktLFkku">
      <formula>NOT(ISERROR(SEARCH("f'k{kk foHkkx jktLFkku",B3281)))</formula>
    </cfRule>
    <cfRule type="containsText" dxfId="149" priority="149" stopIfTrue="1" operator="containsText" text="iw.kkZad">
      <formula>NOT(ISERROR(SEARCH("iw.kkZad",B3281)))</formula>
    </cfRule>
  </conditionalFormatting>
  <conditionalFormatting sqref="F3314:F3316 D3311:D3318">
    <cfRule type="cellIs" dxfId="148" priority="146" stopIfTrue="1" operator="equal">
      <formula>1800</formula>
    </cfRule>
    <cfRule type="cellIs" dxfId="147" priority="147" stopIfTrue="1" operator="equal">
      <formula>200</formula>
    </cfRule>
  </conditionalFormatting>
  <conditionalFormatting sqref="M3305 F3299:I3300 F3305:G3305 I3309 M3295:O3302 F3294:F3298 N3284:N3285 D3281:D3282 B3281 N3292 C3286:C3292 F3292:G3292 O3292:O3293 J3294:L3300 M3294:N3294 C3305:C3306 I3294:I3295 G3294:H3294 F3311:F3318 H3305:H3312 D3311:D3318 F3301:L3302 G3297:I3297 C3294:C3303 C3308:C3318">
    <cfRule type="containsText" dxfId="146" priority="145" stopIfTrue="1" operator="containsText" text="dsoy jktdh; fo|ky;ksa esa iz;ksx gsrq fu%'kqYd">
      <formula>NOT(ISERROR(SEARCH("dsoy jktdh; fo|ky;ksa esa iz;ksx gsrq fu%'kqYd",B3281)))</formula>
    </cfRule>
  </conditionalFormatting>
  <conditionalFormatting sqref="F3308:G3312">
    <cfRule type="cellIs" dxfId="145" priority="143" operator="equal">
      <formula>"0/200"</formula>
    </cfRule>
    <cfRule type="cellIs" dxfId="144" priority="144" operator="equal">
      <formula>"0/100"</formula>
    </cfRule>
  </conditionalFormatting>
  <conditionalFormatting sqref="I3349 G3352:H3353 H3344:H3351 O3335:O3344 O3320:O3333 N3334:N3342 L3334:L3344 D3320:K3322 C3320:C3323 E3348:E3353 D3326:D3331 L3320:M3331 G3348:G3351 I3344:K3344 H3326:K3331 E3326:G3332 N3320:N3332 H3334:K3342 M3334:M3346 D3335:D3345 E3334:E3345 C3334:C3346 G3334:G3345 F3334:F3346 C3326:C3332 F3348:F3358 A3320:B3358 C3348:D3358">
    <cfRule type="cellIs" dxfId="143" priority="142" operator="equal">
      <formula>0</formula>
    </cfRule>
  </conditionalFormatting>
  <conditionalFormatting sqref="M3345 F3339:I3340 F3345:G3345 I3349 M3335:O3342 F3334:F3338 N3324:N3325 D3321:D3322 B3321 N3332 C3326:C3332 F3332:G3332 O3332:O3333 J3334:L3340 M3334:N3334 C3345:C3346 I3334:I3335 G3334:H3334 F3351:F3358 H3345:H3352 D3351:D3358 F3341:L3342 G3337:I3337 C3334:C3343 C3348:C3358">
    <cfRule type="containsText" dxfId="142" priority="140" stopIfTrue="1" operator="containsText" text="f'k{kk foHkkx jktLFkku">
      <formula>NOT(ISERROR(SEARCH("f'k{kk foHkkx jktLFkku",B3321)))</formula>
    </cfRule>
    <cfRule type="containsText" dxfId="141" priority="141" stopIfTrue="1" operator="containsText" text="iw.kkZad">
      <formula>NOT(ISERROR(SEARCH("iw.kkZad",B3321)))</formula>
    </cfRule>
  </conditionalFormatting>
  <conditionalFormatting sqref="F3354:F3356 D3351:D3358">
    <cfRule type="cellIs" dxfId="140" priority="138" stopIfTrue="1" operator="equal">
      <formula>1800</formula>
    </cfRule>
    <cfRule type="cellIs" dxfId="139" priority="139" stopIfTrue="1" operator="equal">
      <formula>200</formula>
    </cfRule>
  </conditionalFormatting>
  <conditionalFormatting sqref="M3345 F3339:I3340 F3345:G3345 I3349 M3335:O3342 F3334:F3338 N3324:N3325 D3321:D3322 B3321 N3332 C3326:C3332 F3332:G3332 O3332:O3333 J3334:L3340 M3334:N3334 C3345:C3346 I3334:I3335 G3334:H3334 F3351:F3358 H3345:H3352 D3351:D3358 F3341:L3342 G3337:I3337 C3334:C3343 C3348:C3358">
    <cfRule type="containsText" dxfId="138" priority="137" stopIfTrue="1" operator="containsText" text="dsoy jktdh; fo|ky;ksa esa iz;ksx gsrq fu%'kqYd">
      <formula>NOT(ISERROR(SEARCH("dsoy jktdh; fo|ky;ksa esa iz;ksx gsrq fu%'kqYd",B3321)))</formula>
    </cfRule>
  </conditionalFormatting>
  <conditionalFormatting sqref="F3348:G3352">
    <cfRule type="cellIs" dxfId="137" priority="135" operator="equal">
      <formula>"0/200"</formula>
    </cfRule>
    <cfRule type="cellIs" dxfId="136" priority="136" operator="equal">
      <formula>"0/100"</formula>
    </cfRule>
  </conditionalFormatting>
  <conditionalFormatting sqref="I3389 G3392:H3393 H3384:H3391 O3375:O3384 O3360:O3373 N3374:N3382 L3374:L3384 D3360:K3362 C3360:C3363 E3388:E3393 D3366:D3371 L3360:M3371 G3388:G3391 I3384:K3384 H3366:K3371 E3366:G3372 N3360:N3372 H3374:K3382 M3374:M3386 D3375:D3385 E3374:E3385 C3374:C3386 G3374:G3385 F3374:F3386 C3366:C3372 F3388:F3398 A3360:B3398 C3388:D3398">
    <cfRule type="cellIs" dxfId="135" priority="134" operator="equal">
      <formula>0</formula>
    </cfRule>
  </conditionalFormatting>
  <conditionalFormatting sqref="M3385 F3379:I3380 F3385:G3385 I3389 M3375:O3382 F3374:F3378 N3364:N3365 D3361:D3362 B3361 N3372 C3366:C3372 F3372:G3372 O3372:O3373 J3374:L3380 M3374:N3374 C3385:C3386 I3374:I3375 G3374:H3374 F3391:F3398 H3385:H3392 D3391:D3398 F3381:L3382 G3377:I3377 C3374:C3383 C3388:C3398">
    <cfRule type="containsText" dxfId="134" priority="132" stopIfTrue="1" operator="containsText" text="f'k{kk foHkkx jktLFkku">
      <formula>NOT(ISERROR(SEARCH("f'k{kk foHkkx jktLFkku",B3361)))</formula>
    </cfRule>
    <cfRule type="containsText" dxfId="133" priority="133" stopIfTrue="1" operator="containsText" text="iw.kkZad">
      <formula>NOT(ISERROR(SEARCH("iw.kkZad",B3361)))</formula>
    </cfRule>
  </conditionalFormatting>
  <conditionalFormatting sqref="F3394:F3396 D3391:D3398">
    <cfRule type="cellIs" dxfId="132" priority="130" stopIfTrue="1" operator="equal">
      <formula>1800</formula>
    </cfRule>
    <cfRule type="cellIs" dxfId="131" priority="131" stopIfTrue="1" operator="equal">
      <formula>200</formula>
    </cfRule>
  </conditionalFormatting>
  <conditionalFormatting sqref="M3385 F3379:I3380 F3385:G3385 I3389 M3375:O3382 F3374:F3378 N3364:N3365 D3361:D3362 B3361 N3372 C3366:C3372 F3372:G3372 O3372:O3373 J3374:L3380 M3374:N3374 C3385:C3386 I3374:I3375 G3374:H3374 F3391:F3398 H3385:H3392 D3391:D3398 F3381:L3382 G3377:I3377 C3374:C3383 C3388:C3398">
    <cfRule type="containsText" dxfId="130" priority="129" stopIfTrue="1" operator="containsText" text="dsoy jktdh; fo|ky;ksa esa iz;ksx gsrq fu%'kqYd">
      <formula>NOT(ISERROR(SEARCH("dsoy jktdh; fo|ky;ksa esa iz;ksx gsrq fu%'kqYd",B3361)))</formula>
    </cfRule>
  </conditionalFormatting>
  <conditionalFormatting sqref="F3388:G3392">
    <cfRule type="cellIs" dxfId="129" priority="127" operator="equal">
      <formula>"0/200"</formula>
    </cfRule>
    <cfRule type="cellIs" dxfId="128" priority="128" operator="equal">
      <formula>"0/100"</formula>
    </cfRule>
  </conditionalFormatting>
  <conditionalFormatting sqref="I3429 G3432:H3433 H3424:H3431 O3415:O3424 O3400:O3413 N3414:N3422 L3414:L3424 D3400:K3402 C3400:C3403 E3428:E3433 D3406:D3411 L3400:M3411 G3428:G3431 I3424:K3424 H3406:K3411 E3406:G3412 N3400:N3412 H3414:K3422 M3414:M3426 D3415:D3425 E3414:E3425 C3414:C3426 G3414:G3425 F3414:F3426 C3406:C3412 F3428:F3438 A3400:B3438 C3428:D3438">
    <cfRule type="cellIs" dxfId="127" priority="126" operator="equal">
      <formula>0</formula>
    </cfRule>
  </conditionalFormatting>
  <conditionalFormatting sqref="M3425 F3419:I3420 F3425:G3425 I3429 M3415:O3422 F3414:F3418 N3404:N3405 D3401:D3402 B3401 N3412 C3406:C3412 F3412:G3412 O3412:O3413 J3414:L3420 M3414:N3414 C3425:C3426 I3414:I3415 G3414:H3414 F3431:F3438 H3425:H3432 D3431:D3438 F3421:L3422 G3417:I3417 C3414:C3423 C3428:C3438">
    <cfRule type="containsText" dxfId="126" priority="124" stopIfTrue="1" operator="containsText" text="f'k{kk foHkkx jktLFkku">
      <formula>NOT(ISERROR(SEARCH("f'k{kk foHkkx jktLFkku",B3401)))</formula>
    </cfRule>
    <cfRule type="containsText" dxfId="125" priority="125" stopIfTrue="1" operator="containsText" text="iw.kkZad">
      <formula>NOT(ISERROR(SEARCH("iw.kkZad",B3401)))</formula>
    </cfRule>
  </conditionalFormatting>
  <conditionalFormatting sqref="F3434:F3436 D3431:D3438">
    <cfRule type="cellIs" dxfId="124" priority="122" stopIfTrue="1" operator="equal">
      <formula>1800</formula>
    </cfRule>
    <cfRule type="cellIs" dxfId="123" priority="123" stopIfTrue="1" operator="equal">
      <formula>200</formula>
    </cfRule>
  </conditionalFormatting>
  <conditionalFormatting sqref="M3425 F3419:I3420 F3425:G3425 I3429 M3415:O3422 F3414:F3418 N3404:N3405 D3401:D3402 B3401 N3412 C3406:C3412 F3412:G3412 O3412:O3413 J3414:L3420 M3414:N3414 C3425:C3426 I3414:I3415 G3414:H3414 F3431:F3438 H3425:H3432 D3431:D3438 F3421:L3422 G3417:I3417 C3414:C3423 C3428:C3438">
    <cfRule type="containsText" dxfId="122" priority="121" stopIfTrue="1" operator="containsText" text="dsoy jktdh; fo|ky;ksa esa iz;ksx gsrq fu%'kqYd">
      <formula>NOT(ISERROR(SEARCH("dsoy jktdh; fo|ky;ksa esa iz;ksx gsrq fu%'kqYd",B3401)))</formula>
    </cfRule>
  </conditionalFormatting>
  <conditionalFormatting sqref="F3428:G3432">
    <cfRule type="cellIs" dxfId="121" priority="119" operator="equal">
      <formula>"0/200"</formula>
    </cfRule>
    <cfRule type="cellIs" dxfId="120" priority="120" operator="equal">
      <formula>"0/100"</formula>
    </cfRule>
  </conditionalFormatting>
  <conditionalFormatting sqref="I3469 G3472:H3473 H3464:H3471 O3455:O3464 O3440:O3453 N3454:N3462 L3454:L3464 D3440:K3442 C3440:C3443 E3468:E3473 D3446:D3451 L3440:M3451 G3468:G3471 I3464:K3464 H3446:K3451 E3446:G3452 N3440:N3452 H3454:K3462 M3454:M3466 D3455:D3465 E3454:E3465 C3454:C3466 G3454:G3465 F3454:F3466 C3446:C3452 F3468:F3478 A3440:B3478 C3468:D3478">
    <cfRule type="cellIs" dxfId="119" priority="118" operator="equal">
      <formula>0</formula>
    </cfRule>
  </conditionalFormatting>
  <conditionalFormatting sqref="M3465 F3459:I3460 F3465:G3465 I3469 M3455:O3462 F3454:F3458 N3444:N3445 D3441:D3442 B3441 N3452 C3446:C3452 F3452:G3452 O3452:O3453 J3454:L3460 M3454:N3454 C3465:C3466 I3454:I3455 G3454:H3454 F3471:F3478 H3465:H3472 D3471:D3478 F3461:L3462 G3457:I3457 C3454:C3463 C3468:C3478">
    <cfRule type="containsText" dxfId="118" priority="116" stopIfTrue="1" operator="containsText" text="f'k{kk foHkkx jktLFkku">
      <formula>NOT(ISERROR(SEARCH("f'k{kk foHkkx jktLFkku",B3441)))</formula>
    </cfRule>
    <cfRule type="containsText" dxfId="117" priority="117" stopIfTrue="1" operator="containsText" text="iw.kkZad">
      <formula>NOT(ISERROR(SEARCH("iw.kkZad",B3441)))</formula>
    </cfRule>
  </conditionalFormatting>
  <conditionalFormatting sqref="F3474:F3476 D3471:D3478">
    <cfRule type="cellIs" dxfId="116" priority="114" stopIfTrue="1" operator="equal">
      <formula>1800</formula>
    </cfRule>
    <cfRule type="cellIs" dxfId="115" priority="115" stopIfTrue="1" operator="equal">
      <formula>200</formula>
    </cfRule>
  </conditionalFormatting>
  <conditionalFormatting sqref="M3465 F3459:I3460 F3465:G3465 I3469 M3455:O3462 F3454:F3458 N3444:N3445 D3441:D3442 B3441 N3452 C3446:C3452 F3452:G3452 O3452:O3453 J3454:L3460 M3454:N3454 C3465:C3466 I3454:I3455 G3454:H3454 F3471:F3478 H3465:H3472 D3471:D3478 F3461:L3462 G3457:I3457 C3454:C3463 C3468:C3478">
    <cfRule type="containsText" dxfId="114" priority="113" stopIfTrue="1" operator="containsText" text="dsoy jktdh; fo|ky;ksa esa iz;ksx gsrq fu%'kqYd">
      <formula>NOT(ISERROR(SEARCH("dsoy jktdh; fo|ky;ksa esa iz;ksx gsrq fu%'kqYd",B3441)))</formula>
    </cfRule>
  </conditionalFormatting>
  <conditionalFormatting sqref="F3468:G3472">
    <cfRule type="cellIs" dxfId="113" priority="111" operator="equal">
      <formula>"0/200"</formula>
    </cfRule>
    <cfRule type="cellIs" dxfId="112" priority="112" operator="equal">
      <formula>"0/100"</formula>
    </cfRule>
  </conditionalFormatting>
  <conditionalFormatting sqref="I3509 G3512:H3513 H3504:H3511 O3495:O3504 O3480:O3493 N3494:N3502 L3494:L3504 D3480:K3482 C3480:C3483 E3508:E3513 D3486:D3491 L3480:M3491 G3508:G3511 I3504:K3504 H3486:K3491 E3486:G3492 N3480:N3492 H3494:K3502 M3494:M3506 D3495:D3505 E3494:E3505 C3494:C3506 G3494:G3505 F3494:F3506 C3486:C3492 F3508:F3518 A3480:B3518 C3508:D3518">
    <cfRule type="cellIs" dxfId="111" priority="110" operator="equal">
      <formula>0</formula>
    </cfRule>
  </conditionalFormatting>
  <conditionalFormatting sqref="M3505 F3499:I3500 F3505:G3505 I3509 M3495:O3502 F3494:F3498 N3484:N3485 D3481:D3482 B3481 N3492 C3486:C3492 F3492:G3492 O3492:O3493 J3494:L3500 M3494:N3494 C3505:C3506 I3494:I3495 G3494:H3494 F3511:F3518 H3505:H3512 D3511:D3518 F3501:L3502 G3497:I3497 C3494:C3503 C3508:C3518">
    <cfRule type="containsText" dxfId="110" priority="108" stopIfTrue="1" operator="containsText" text="f'k{kk foHkkx jktLFkku">
      <formula>NOT(ISERROR(SEARCH("f'k{kk foHkkx jktLFkku",B3481)))</formula>
    </cfRule>
    <cfRule type="containsText" dxfId="109" priority="109" stopIfTrue="1" operator="containsText" text="iw.kkZad">
      <formula>NOT(ISERROR(SEARCH("iw.kkZad",B3481)))</formula>
    </cfRule>
  </conditionalFormatting>
  <conditionalFormatting sqref="F3514:F3516 D3511:D3518">
    <cfRule type="cellIs" dxfId="108" priority="106" stopIfTrue="1" operator="equal">
      <formula>1800</formula>
    </cfRule>
    <cfRule type="cellIs" dxfId="107" priority="107" stopIfTrue="1" operator="equal">
      <formula>200</formula>
    </cfRule>
  </conditionalFormatting>
  <conditionalFormatting sqref="M3505 F3499:I3500 F3505:G3505 I3509 M3495:O3502 F3494:F3498 N3484:N3485 D3481:D3482 B3481 N3492 C3486:C3492 F3492:G3492 O3492:O3493 J3494:L3500 M3494:N3494 C3505:C3506 I3494:I3495 G3494:H3494 F3511:F3518 H3505:H3512 D3511:D3518 F3501:L3502 G3497:I3497 C3494:C3503 C3508:C3518">
    <cfRule type="containsText" dxfId="106" priority="105" stopIfTrue="1" operator="containsText" text="dsoy jktdh; fo|ky;ksa esa iz;ksx gsrq fu%'kqYd">
      <formula>NOT(ISERROR(SEARCH("dsoy jktdh; fo|ky;ksa esa iz;ksx gsrq fu%'kqYd",B3481)))</formula>
    </cfRule>
  </conditionalFormatting>
  <conditionalFormatting sqref="F3508:G3512">
    <cfRule type="cellIs" dxfId="105" priority="103" operator="equal">
      <formula>"0/200"</formula>
    </cfRule>
    <cfRule type="cellIs" dxfId="104" priority="104" operator="equal">
      <formula>"0/100"</formula>
    </cfRule>
  </conditionalFormatting>
  <conditionalFormatting sqref="I3549 G3552:H3553 H3544:H3551 O3535:O3544 O3520:O3533 N3534:N3542 L3534:L3544 D3520:K3522 C3520:C3523 E3548:E3553 D3526:D3531 L3520:M3531 G3548:G3551 I3544:K3544 H3526:K3531 E3526:G3532 N3520:N3532 H3534:K3542 M3534:M3546 D3535:D3545 E3534:E3545 C3534:C3546 G3534:G3545 F3534:F3546 C3526:C3532 F3548:F3558 A3520:B3558 C3548:D3558">
    <cfRule type="cellIs" dxfId="103" priority="102" operator="equal">
      <formula>0</formula>
    </cfRule>
  </conditionalFormatting>
  <conditionalFormatting sqref="M3545 F3539:I3540 F3545:G3545 I3549 M3535:O3542 F3534:F3538 N3524:N3525 D3521:D3522 B3521 N3532 C3526:C3532 F3532:G3532 O3532:O3533 J3534:L3540 M3534:N3534 C3545:C3546 I3534:I3535 G3534:H3534 F3551:F3558 H3545:H3552 D3551:D3558 F3541:L3542 G3537:I3537 C3534:C3543 C3548:C3558">
    <cfRule type="containsText" dxfId="102" priority="100" stopIfTrue="1" operator="containsText" text="f'k{kk foHkkx jktLFkku">
      <formula>NOT(ISERROR(SEARCH("f'k{kk foHkkx jktLFkku",B3521)))</formula>
    </cfRule>
    <cfRule type="containsText" dxfId="101" priority="101" stopIfTrue="1" operator="containsText" text="iw.kkZad">
      <formula>NOT(ISERROR(SEARCH("iw.kkZad",B3521)))</formula>
    </cfRule>
  </conditionalFormatting>
  <conditionalFormatting sqref="F3554:F3556 D3551:D3558">
    <cfRule type="cellIs" dxfId="100" priority="98" stopIfTrue="1" operator="equal">
      <formula>1800</formula>
    </cfRule>
    <cfRule type="cellIs" dxfId="99" priority="99" stopIfTrue="1" operator="equal">
      <formula>200</formula>
    </cfRule>
  </conditionalFormatting>
  <conditionalFormatting sqref="M3545 F3539:I3540 F3545:G3545 I3549 M3535:O3542 F3534:F3538 N3524:N3525 D3521:D3522 B3521 N3532 C3526:C3532 F3532:G3532 O3532:O3533 J3534:L3540 M3534:N3534 C3545:C3546 I3534:I3535 G3534:H3534 F3551:F3558 H3545:H3552 D3551:D3558 F3541:L3542 G3537:I3537 C3534:C3543 C3548:C3558">
    <cfRule type="containsText" dxfId="98" priority="97" stopIfTrue="1" operator="containsText" text="dsoy jktdh; fo|ky;ksa esa iz;ksx gsrq fu%'kqYd">
      <formula>NOT(ISERROR(SEARCH("dsoy jktdh; fo|ky;ksa esa iz;ksx gsrq fu%'kqYd",B3521)))</formula>
    </cfRule>
  </conditionalFormatting>
  <conditionalFormatting sqref="F3548:G3552">
    <cfRule type="cellIs" dxfId="97" priority="95" operator="equal">
      <formula>"0/200"</formula>
    </cfRule>
    <cfRule type="cellIs" dxfId="96" priority="96" operator="equal">
      <formula>"0/100"</formula>
    </cfRule>
  </conditionalFormatting>
  <conditionalFormatting sqref="I3589 G3592:H3593 H3584:H3591 O3575:O3584 O3560:O3573 N3574:N3582 L3574:L3584 D3560:K3562 C3560:C3563 E3588:E3593 D3566:D3571 L3560:M3571 G3588:G3591 I3584:K3584 H3566:K3571 E3566:G3572 N3560:N3572 H3574:K3582 M3574:M3586 D3575:D3585 E3574:E3585 C3574:C3586 G3574:G3585 F3574:F3586 C3566:C3572 F3588:F3598 A3560:B3598 C3588:D3598">
    <cfRule type="cellIs" dxfId="95" priority="94" operator="equal">
      <formula>0</formula>
    </cfRule>
  </conditionalFormatting>
  <conditionalFormatting sqref="M3585 F3579:I3580 F3585:G3585 I3589 M3575:O3582 F3574:F3578 N3564:N3565 D3561:D3562 B3561 N3572 C3566:C3572 F3572:G3572 O3572:O3573 J3574:L3580 M3574:N3574 C3585:C3586 I3574:I3575 G3574:H3574 F3591:F3598 H3585:H3592 D3591:D3598 F3581:L3582 G3577:I3577 C3574:C3583 C3588:C3598">
    <cfRule type="containsText" dxfId="94" priority="92" stopIfTrue="1" operator="containsText" text="f'k{kk foHkkx jktLFkku">
      <formula>NOT(ISERROR(SEARCH("f'k{kk foHkkx jktLFkku",B3561)))</formula>
    </cfRule>
    <cfRule type="containsText" dxfId="93" priority="93" stopIfTrue="1" operator="containsText" text="iw.kkZad">
      <formula>NOT(ISERROR(SEARCH("iw.kkZad",B3561)))</formula>
    </cfRule>
  </conditionalFormatting>
  <conditionalFormatting sqref="F3594:F3596 D3591:D3598">
    <cfRule type="cellIs" dxfId="92" priority="90" stopIfTrue="1" operator="equal">
      <formula>1800</formula>
    </cfRule>
    <cfRule type="cellIs" dxfId="91" priority="91" stopIfTrue="1" operator="equal">
      <formula>200</formula>
    </cfRule>
  </conditionalFormatting>
  <conditionalFormatting sqref="M3585 F3579:I3580 F3585:G3585 I3589 M3575:O3582 F3574:F3578 N3564:N3565 D3561:D3562 B3561 N3572 C3566:C3572 F3572:G3572 O3572:O3573 J3574:L3580 M3574:N3574 C3585:C3586 I3574:I3575 G3574:H3574 F3591:F3598 H3585:H3592 D3591:D3598 F3581:L3582 G3577:I3577 C3574:C3583 C3588:C3598">
    <cfRule type="containsText" dxfId="90" priority="89" stopIfTrue="1" operator="containsText" text="dsoy jktdh; fo|ky;ksa esa iz;ksx gsrq fu%'kqYd">
      <formula>NOT(ISERROR(SEARCH("dsoy jktdh; fo|ky;ksa esa iz;ksx gsrq fu%'kqYd",B3561)))</formula>
    </cfRule>
  </conditionalFormatting>
  <conditionalFormatting sqref="F3588:G3592">
    <cfRule type="cellIs" dxfId="89" priority="87" operator="equal">
      <formula>"0/200"</formula>
    </cfRule>
    <cfRule type="cellIs" dxfId="88" priority="88" operator="equal">
      <formula>"0/100"</formula>
    </cfRule>
  </conditionalFormatting>
  <conditionalFormatting sqref="I3629 G3632:H3633 H3624:H3631 O3615:O3624 O3600:O3613 N3614:N3622 L3614:L3624 D3600:K3602 C3600:C3603 E3628:E3633 D3606:D3611 L3600:M3611 G3628:G3631 I3624:K3624 H3606:K3611 E3606:G3612 N3600:N3612 H3614:K3622 M3614:M3626 D3615:D3625 E3614:E3625 C3614:C3626 G3614:G3625 F3614:F3626 C3606:C3612 F3628:F3638 A3600:B3638 C3628:D3638">
    <cfRule type="cellIs" dxfId="87" priority="86" operator="equal">
      <formula>0</formula>
    </cfRule>
  </conditionalFormatting>
  <conditionalFormatting sqref="M3625 F3619:I3620 F3625:G3625 I3629 M3615:O3622 F3614:F3618 N3604:N3605 D3601:D3602 B3601 N3612 C3606:C3612 F3612:G3612 O3612:O3613 J3614:L3620 M3614:N3614 C3625:C3626 I3614:I3615 G3614:H3614 F3631:F3638 H3625:H3632 D3631:D3638 F3621:L3622 G3617:I3617 C3614:C3623 C3628:C3638">
    <cfRule type="containsText" dxfId="86" priority="84" stopIfTrue="1" operator="containsText" text="f'k{kk foHkkx jktLFkku">
      <formula>NOT(ISERROR(SEARCH("f'k{kk foHkkx jktLFkku",B3601)))</formula>
    </cfRule>
    <cfRule type="containsText" dxfId="85" priority="85" stopIfTrue="1" operator="containsText" text="iw.kkZad">
      <formula>NOT(ISERROR(SEARCH("iw.kkZad",B3601)))</formula>
    </cfRule>
  </conditionalFormatting>
  <conditionalFormatting sqref="F3634:F3636 D3631:D3638">
    <cfRule type="cellIs" dxfId="84" priority="82" stopIfTrue="1" operator="equal">
      <formula>1800</formula>
    </cfRule>
    <cfRule type="cellIs" dxfId="83" priority="83" stopIfTrue="1" operator="equal">
      <formula>200</formula>
    </cfRule>
  </conditionalFormatting>
  <conditionalFormatting sqref="M3625 F3619:I3620 F3625:G3625 I3629 M3615:O3622 F3614:F3618 N3604:N3605 D3601:D3602 B3601 N3612 C3606:C3612 F3612:G3612 O3612:O3613 J3614:L3620 M3614:N3614 C3625:C3626 I3614:I3615 G3614:H3614 F3631:F3638 H3625:H3632 D3631:D3638 F3621:L3622 G3617:I3617 C3614:C3623 C3628:C3638">
    <cfRule type="containsText" dxfId="82" priority="81" stopIfTrue="1" operator="containsText" text="dsoy jktdh; fo|ky;ksa esa iz;ksx gsrq fu%'kqYd">
      <formula>NOT(ISERROR(SEARCH("dsoy jktdh; fo|ky;ksa esa iz;ksx gsrq fu%'kqYd",B3601)))</formula>
    </cfRule>
  </conditionalFormatting>
  <conditionalFormatting sqref="F3628:G3632">
    <cfRule type="cellIs" dxfId="81" priority="79" operator="equal">
      <formula>"0/200"</formula>
    </cfRule>
    <cfRule type="cellIs" dxfId="80" priority="80" operator="equal">
      <formula>"0/100"</formula>
    </cfRule>
  </conditionalFormatting>
  <conditionalFormatting sqref="I3669 G3672:H3673 H3664:H3671 O3655:O3664 O3640:O3653 N3654:N3662 L3654:L3664 D3640:K3642 C3640:C3643 E3668:E3673 D3646:D3651 L3640:M3651 G3668:G3671 I3664:K3664 H3646:K3651 E3646:G3652 N3640:N3652 H3654:K3662 M3654:M3666 D3655:D3665 E3654:E3665 C3654:C3666 G3654:G3665 F3654:F3666 C3646:C3652 F3668:F3678 A3640:B3678 C3668:D3678">
    <cfRule type="cellIs" dxfId="79" priority="78" operator="equal">
      <formula>0</formula>
    </cfRule>
  </conditionalFormatting>
  <conditionalFormatting sqref="M3665 F3659:I3660 F3665:G3665 I3669 M3655:O3662 F3654:F3658 N3644:N3645 D3641:D3642 B3641 N3652 C3646:C3652 F3652:G3652 O3652:O3653 J3654:L3660 M3654:N3654 C3665:C3666 I3654:I3655 G3654:H3654 F3671:F3678 H3665:H3672 D3671:D3678 F3661:L3662 G3657:I3657 C3654:C3663 C3668:C3678">
    <cfRule type="containsText" dxfId="78" priority="76" stopIfTrue="1" operator="containsText" text="f'k{kk foHkkx jktLFkku">
      <formula>NOT(ISERROR(SEARCH("f'k{kk foHkkx jktLFkku",B3641)))</formula>
    </cfRule>
    <cfRule type="containsText" dxfId="77" priority="77" stopIfTrue="1" operator="containsText" text="iw.kkZad">
      <formula>NOT(ISERROR(SEARCH("iw.kkZad",B3641)))</formula>
    </cfRule>
  </conditionalFormatting>
  <conditionalFormatting sqref="F3674:F3676 D3671:D3678">
    <cfRule type="cellIs" dxfId="76" priority="74" stopIfTrue="1" operator="equal">
      <formula>1800</formula>
    </cfRule>
    <cfRule type="cellIs" dxfId="75" priority="75" stopIfTrue="1" operator="equal">
      <formula>200</formula>
    </cfRule>
  </conditionalFormatting>
  <conditionalFormatting sqref="M3665 F3659:I3660 F3665:G3665 I3669 M3655:O3662 F3654:F3658 N3644:N3645 D3641:D3642 B3641 N3652 C3646:C3652 F3652:G3652 O3652:O3653 J3654:L3660 M3654:N3654 C3665:C3666 I3654:I3655 G3654:H3654 F3671:F3678 H3665:H3672 D3671:D3678 F3661:L3662 G3657:I3657 C3654:C3663 C3668:C3678">
    <cfRule type="containsText" dxfId="74" priority="73" stopIfTrue="1" operator="containsText" text="dsoy jktdh; fo|ky;ksa esa iz;ksx gsrq fu%'kqYd">
      <formula>NOT(ISERROR(SEARCH("dsoy jktdh; fo|ky;ksa esa iz;ksx gsrq fu%'kqYd",B3641)))</formula>
    </cfRule>
  </conditionalFormatting>
  <conditionalFormatting sqref="F3668:G3672">
    <cfRule type="cellIs" dxfId="73" priority="71" operator="equal">
      <formula>"0/200"</formula>
    </cfRule>
    <cfRule type="cellIs" dxfId="72" priority="72" operator="equal">
      <formula>"0/100"</formula>
    </cfRule>
  </conditionalFormatting>
  <conditionalFormatting sqref="I3709 G3712:H3713 H3704:H3711 O3695:O3704 O3680:O3693 N3694:N3702 L3694:L3704 D3680:K3682 C3680:C3683 E3708:E3713 D3686:D3691 L3680:M3691 G3708:G3711 I3704:K3704 H3686:K3691 E3686:G3692 N3680:N3692 H3694:K3702 M3694:M3706 D3695:D3705 E3694:E3705 C3694:C3706 G3694:G3705 F3694:F3706 C3686:C3692 F3708:F3718 A3680:B3718 C3708:D3718">
    <cfRule type="cellIs" dxfId="71" priority="70" operator="equal">
      <formula>0</formula>
    </cfRule>
  </conditionalFormatting>
  <conditionalFormatting sqref="M3705 F3699:I3700 F3705:G3705 I3709 M3695:O3702 F3694:F3698 N3684:N3685 D3681:D3682 B3681 N3692 C3686:C3692 F3692:G3692 O3692:O3693 J3694:L3700 M3694:N3694 C3705:C3706 I3694:I3695 G3694:H3694 F3711:F3718 H3705:H3712 D3711:D3718 F3701:L3702 G3697:I3697 C3694:C3703 C3708:C3718">
    <cfRule type="containsText" dxfId="70" priority="68" stopIfTrue="1" operator="containsText" text="f'k{kk foHkkx jktLFkku">
      <formula>NOT(ISERROR(SEARCH("f'k{kk foHkkx jktLFkku",B3681)))</formula>
    </cfRule>
    <cfRule type="containsText" dxfId="69" priority="69" stopIfTrue="1" operator="containsText" text="iw.kkZad">
      <formula>NOT(ISERROR(SEARCH("iw.kkZad",B3681)))</formula>
    </cfRule>
  </conditionalFormatting>
  <conditionalFormatting sqref="F3714:F3716 D3711:D3718">
    <cfRule type="cellIs" dxfId="68" priority="66" stopIfTrue="1" operator="equal">
      <formula>1800</formula>
    </cfRule>
    <cfRule type="cellIs" dxfId="67" priority="67" stopIfTrue="1" operator="equal">
      <formula>200</formula>
    </cfRule>
  </conditionalFormatting>
  <conditionalFormatting sqref="M3705 F3699:I3700 F3705:G3705 I3709 M3695:O3702 F3694:F3698 N3684:N3685 D3681:D3682 B3681 N3692 C3686:C3692 F3692:G3692 O3692:O3693 J3694:L3700 M3694:N3694 C3705:C3706 I3694:I3695 G3694:H3694 F3711:F3718 H3705:H3712 D3711:D3718 F3701:L3702 G3697:I3697 C3694:C3703 C3708:C3718">
    <cfRule type="containsText" dxfId="66" priority="65" stopIfTrue="1" operator="containsText" text="dsoy jktdh; fo|ky;ksa esa iz;ksx gsrq fu%'kqYd">
      <formula>NOT(ISERROR(SEARCH("dsoy jktdh; fo|ky;ksa esa iz;ksx gsrq fu%'kqYd",B3681)))</formula>
    </cfRule>
  </conditionalFormatting>
  <conditionalFormatting sqref="F3708:G3712">
    <cfRule type="cellIs" dxfId="65" priority="63" operator="equal">
      <formula>"0/200"</formula>
    </cfRule>
    <cfRule type="cellIs" dxfId="64" priority="64" operator="equal">
      <formula>"0/100"</formula>
    </cfRule>
  </conditionalFormatting>
  <conditionalFormatting sqref="I3749 G3752:H3753 H3744:H3751 O3735:O3744 O3720:O3733 N3734:N3742 L3734:L3744 D3720:K3722 C3720:C3723 E3748:E3753 D3726:D3731 L3720:M3731 G3748:G3751 I3744:K3744 H3726:K3731 E3726:G3732 N3720:N3732 H3734:K3742 M3734:M3746 D3735:D3745 E3734:E3745 C3734:C3746 G3734:G3745 F3734:F3746 C3726:C3732 F3748:F3758 A3720:B3758 C3748:D3758">
    <cfRule type="cellIs" dxfId="63" priority="62" operator="equal">
      <formula>0</formula>
    </cfRule>
  </conditionalFormatting>
  <conditionalFormatting sqref="M3745 F3739:I3740 F3745:G3745 I3749 M3735:O3742 F3734:F3738 N3724:N3725 D3721:D3722 B3721 N3732 C3726:C3732 F3732:G3732 O3732:O3733 J3734:L3740 M3734:N3734 C3745:C3746 I3734:I3735 G3734:H3734 F3751:F3758 H3745:H3752 D3751:D3758 F3741:L3742 G3737:I3737 C3734:C3743 C3748:C3758">
    <cfRule type="containsText" dxfId="62" priority="60" stopIfTrue="1" operator="containsText" text="f'k{kk foHkkx jktLFkku">
      <formula>NOT(ISERROR(SEARCH("f'k{kk foHkkx jktLFkku",B3721)))</formula>
    </cfRule>
    <cfRule type="containsText" dxfId="61" priority="61" stopIfTrue="1" operator="containsText" text="iw.kkZad">
      <formula>NOT(ISERROR(SEARCH("iw.kkZad",B3721)))</formula>
    </cfRule>
  </conditionalFormatting>
  <conditionalFormatting sqref="F3754:F3756 D3751:D3758">
    <cfRule type="cellIs" dxfId="60" priority="58" stopIfTrue="1" operator="equal">
      <formula>1800</formula>
    </cfRule>
    <cfRule type="cellIs" dxfId="59" priority="59" stopIfTrue="1" operator="equal">
      <formula>200</formula>
    </cfRule>
  </conditionalFormatting>
  <conditionalFormatting sqref="M3745 F3739:I3740 F3745:G3745 I3749 M3735:O3742 F3734:F3738 N3724:N3725 D3721:D3722 B3721 N3732 C3726:C3732 F3732:G3732 O3732:O3733 J3734:L3740 M3734:N3734 C3745:C3746 I3734:I3735 G3734:H3734 F3751:F3758 H3745:H3752 D3751:D3758 F3741:L3742 G3737:I3737 C3734:C3743 C3748:C3758">
    <cfRule type="containsText" dxfId="58" priority="57" stopIfTrue="1" operator="containsText" text="dsoy jktdh; fo|ky;ksa esa iz;ksx gsrq fu%'kqYd">
      <formula>NOT(ISERROR(SEARCH("dsoy jktdh; fo|ky;ksa esa iz;ksx gsrq fu%'kqYd",B3721)))</formula>
    </cfRule>
  </conditionalFormatting>
  <conditionalFormatting sqref="F3748:G3752">
    <cfRule type="cellIs" dxfId="57" priority="55" operator="equal">
      <formula>"0/200"</formula>
    </cfRule>
    <cfRule type="cellIs" dxfId="56" priority="56" operator="equal">
      <formula>"0/100"</formula>
    </cfRule>
  </conditionalFormatting>
  <conditionalFormatting sqref="I3789 G3792:H3793 H3784:H3791 O3775:O3784 O3760:O3773 N3774:N3782 L3774:L3784 D3760:K3762 C3760:C3763 E3788:E3793 D3766:D3771 L3760:M3771 G3788:G3791 I3784:K3784 H3766:K3771 E3766:G3772 N3760:N3772 H3774:K3782 M3774:M3786 D3775:D3785 E3774:E3785 C3774:C3786 G3774:G3785 F3774:F3786 C3766:C3772 F3788:F3798 A3760:B3798 C3788:D3798">
    <cfRule type="cellIs" dxfId="55" priority="54" operator="equal">
      <formula>0</formula>
    </cfRule>
  </conditionalFormatting>
  <conditionalFormatting sqref="M3785 F3779:I3780 F3785:G3785 I3789 M3775:O3782 F3774:F3778 N3764:N3765 D3761:D3762 B3761 N3772 C3766:C3772 F3772:G3772 O3772:O3773 J3774:L3780 M3774:N3774 C3785:C3786 I3774:I3775 G3774:H3774 F3791:F3798 H3785:H3792 D3791:D3798 F3781:L3782 G3777:I3777 C3774:C3783 C3788:C3798">
    <cfRule type="containsText" dxfId="54" priority="52" stopIfTrue="1" operator="containsText" text="f'k{kk foHkkx jktLFkku">
      <formula>NOT(ISERROR(SEARCH("f'k{kk foHkkx jktLFkku",B3761)))</formula>
    </cfRule>
    <cfRule type="containsText" dxfId="53" priority="53" stopIfTrue="1" operator="containsText" text="iw.kkZad">
      <formula>NOT(ISERROR(SEARCH("iw.kkZad",B3761)))</formula>
    </cfRule>
  </conditionalFormatting>
  <conditionalFormatting sqref="F3794:F3796 D3791:D3798">
    <cfRule type="cellIs" dxfId="52" priority="50" stopIfTrue="1" operator="equal">
      <formula>1800</formula>
    </cfRule>
    <cfRule type="cellIs" dxfId="51" priority="51" stopIfTrue="1" operator="equal">
      <formula>200</formula>
    </cfRule>
  </conditionalFormatting>
  <conditionalFormatting sqref="M3785 F3779:I3780 F3785:G3785 I3789 M3775:O3782 F3774:F3778 N3764:N3765 D3761:D3762 B3761 N3772 C3766:C3772 F3772:G3772 O3772:O3773 J3774:L3780 M3774:N3774 C3785:C3786 I3774:I3775 G3774:H3774 F3791:F3798 H3785:H3792 D3791:D3798 F3781:L3782 G3777:I3777 C3774:C3783 C3788:C3798">
    <cfRule type="containsText" dxfId="50" priority="49" stopIfTrue="1" operator="containsText" text="dsoy jktdh; fo|ky;ksa esa iz;ksx gsrq fu%'kqYd">
      <formula>NOT(ISERROR(SEARCH("dsoy jktdh; fo|ky;ksa esa iz;ksx gsrq fu%'kqYd",B3761)))</formula>
    </cfRule>
  </conditionalFormatting>
  <conditionalFormatting sqref="F3788:G3792">
    <cfRule type="cellIs" dxfId="49" priority="47" operator="equal">
      <formula>"0/200"</formula>
    </cfRule>
    <cfRule type="cellIs" dxfId="48" priority="48" operator="equal">
      <formula>"0/100"</formula>
    </cfRule>
  </conditionalFormatting>
  <conditionalFormatting sqref="I3829 G3832:H3833 H3824:H3831 O3815:O3824 O3800:O3813 N3814:N3822 L3814:L3824 D3800:K3802 C3800:C3803 E3828:E3833 D3806:D3811 L3800:M3811 G3828:G3831 I3824:K3824 H3806:K3811 E3806:G3812 N3800:N3812 H3814:K3822 M3814:M3826 D3815:D3825 E3814:E3825 C3814:C3826 G3814:G3825 F3814:F3826 C3806:C3812 F3828:F3838 A3800:B3838 C3828:D3838">
    <cfRule type="cellIs" dxfId="47" priority="46" operator="equal">
      <formula>0</formula>
    </cfRule>
  </conditionalFormatting>
  <conditionalFormatting sqref="M3825 F3819:I3820 F3825:G3825 I3829 M3815:O3822 F3814:F3818 N3804:N3805 D3801:D3802 B3801 N3812 C3806:C3812 F3812:G3812 O3812:O3813 J3814:L3820 M3814:N3814 C3825:C3826 I3814:I3815 G3814:H3814 F3831:F3838 H3825:H3832 D3831:D3838 F3821:L3822 G3817:I3817 C3814:C3823 C3828:C3838">
    <cfRule type="containsText" dxfId="46" priority="44" stopIfTrue="1" operator="containsText" text="f'k{kk foHkkx jktLFkku">
      <formula>NOT(ISERROR(SEARCH("f'k{kk foHkkx jktLFkku",B3801)))</formula>
    </cfRule>
    <cfRule type="containsText" dxfId="45" priority="45" stopIfTrue="1" operator="containsText" text="iw.kkZad">
      <formula>NOT(ISERROR(SEARCH("iw.kkZad",B3801)))</formula>
    </cfRule>
  </conditionalFormatting>
  <conditionalFormatting sqref="F3834:F3836 D3831:D3838">
    <cfRule type="cellIs" dxfId="44" priority="42" stopIfTrue="1" operator="equal">
      <formula>1800</formula>
    </cfRule>
    <cfRule type="cellIs" dxfId="43" priority="43" stopIfTrue="1" operator="equal">
      <formula>200</formula>
    </cfRule>
  </conditionalFormatting>
  <conditionalFormatting sqref="M3825 F3819:I3820 F3825:G3825 I3829 M3815:O3822 F3814:F3818 N3804:N3805 D3801:D3802 B3801 N3812 C3806:C3812 F3812:G3812 O3812:O3813 J3814:L3820 M3814:N3814 C3825:C3826 I3814:I3815 G3814:H3814 F3831:F3838 H3825:H3832 D3831:D3838 F3821:L3822 G3817:I3817 C3814:C3823 C3828:C3838">
    <cfRule type="containsText" dxfId="42" priority="41" stopIfTrue="1" operator="containsText" text="dsoy jktdh; fo|ky;ksa esa iz;ksx gsrq fu%'kqYd">
      <formula>NOT(ISERROR(SEARCH("dsoy jktdh; fo|ky;ksa esa iz;ksx gsrq fu%'kqYd",B3801)))</formula>
    </cfRule>
  </conditionalFormatting>
  <conditionalFormatting sqref="F3828:G3832">
    <cfRule type="cellIs" dxfId="41" priority="39" operator="equal">
      <formula>"0/200"</formula>
    </cfRule>
    <cfRule type="cellIs" dxfId="40" priority="40" operator="equal">
      <formula>"0/100"</formula>
    </cfRule>
  </conditionalFormatting>
  <conditionalFormatting sqref="I3869 G3872:H3873 H3864:H3871 O3855:O3864 O3840:O3853 N3854:N3862 L3854:L3864 D3840:K3842 C3840:C3843 E3868:E3873 D3846:D3851 L3840:M3851 G3868:G3871 I3864:K3864 H3846:K3851 E3846:G3852 N3840:N3852 H3854:K3862 M3854:M3866 D3855:D3865 E3854:E3865 C3854:C3866 G3854:G3865 F3854:F3866 C3846:C3852 F3868:F3878 A3840:B3878 C3868:D3878">
    <cfRule type="cellIs" dxfId="39" priority="38" operator="equal">
      <formula>0</formula>
    </cfRule>
  </conditionalFormatting>
  <conditionalFormatting sqref="M3865 F3859:I3860 F3865:G3865 I3869 M3855:O3862 F3854:F3858 N3844:N3845 D3841:D3842 B3841 N3852 C3846:C3852 F3852:G3852 O3852:O3853 J3854:L3860 M3854:N3854 C3865:C3866 I3854:I3855 G3854:H3854 F3871:F3878 H3865:H3872 D3871:D3878 F3861:L3862 G3857:I3857 C3854:C3863 C3868:C3878">
    <cfRule type="containsText" dxfId="38" priority="36" stopIfTrue="1" operator="containsText" text="f'k{kk foHkkx jktLFkku">
      <formula>NOT(ISERROR(SEARCH("f'k{kk foHkkx jktLFkku",B3841)))</formula>
    </cfRule>
    <cfRule type="containsText" dxfId="37" priority="37" stopIfTrue="1" operator="containsText" text="iw.kkZad">
      <formula>NOT(ISERROR(SEARCH("iw.kkZad",B3841)))</formula>
    </cfRule>
  </conditionalFormatting>
  <conditionalFormatting sqref="F3874:F3876 D3871:D3878">
    <cfRule type="cellIs" dxfId="36" priority="34" stopIfTrue="1" operator="equal">
      <formula>1800</formula>
    </cfRule>
    <cfRule type="cellIs" dxfId="35" priority="35" stopIfTrue="1" operator="equal">
      <formula>200</formula>
    </cfRule>
  </conditionalFormatting>
  <conditionalFormatting sqref="M3865 F3859:I3860 F3865:G3865 I3869 M3855:O3862 F3854:F3858 N3844:N3845 D3841:D3842 B3841 N3852 C3846:C3852 F3852:G3852 O3852:O3853 J3854:L3860 M3854:N3854 C3865:C3866 I3854:I3855 G3854:H3854 F3871:F3878 H3865:H3872 D3871:D3878 F3861:L3862 G3857:I3857 C3854:C3863 C3868:C3878">
    <cfRule type="containsText" dxfId="34" priority="33" stopIfTrue="1" operator="containsText" text="dsoy jktdh; fo|ky;ksa esa iz;ksx gsrq fu%'kqYd">
      <formula>NOT(ISERROR(SEARCH("dsoy jktdh; fo|ky;ksa esa iz;ksx gsrq fu%'kqYd",B3841)))</formula>
    </cfRule>
  </conditionalFormatting>
  <conditionalFormatting sqref="F3868:G3872">
    <cfRule type="cellIs" dxfId="33" priority="31" operator="equal">
      <formula>"0/200"</formula>
    </cfRule>
    <cfRule type="cellIs" dxfId="32" priority="32" operator="equal">
      <formula>"0/100"</formula>
    </cfRule>
  </conditionalFormatting>
  <conditionalFormatting sqref="F3881:F4000 A3881:D4000">
    <cfRule type="cellIs" dxfId="31" priority="30" operator="equal">
      <formula>0</formula>
    </cfRule>
  </conditionalFormatting>
  <conditionalFormatting sqref="F3881:F4000 C3881:D4000">
    <cfRule type="containsText" dxfId="30" priority="28" stopIfTrue="1" operator="containsText" text="f'k{kk foHkkx jktLFkku">
      <formula>NOT(ISERROR(SEARCH("f'k{kk foHkkx jktLFkku",C3881)))</formula>
    </cfRule>
    <cfRule type="containsText" dxfId="29" priority="29" stopIfTrue="1" operator="containsText" text="iw.kkZad">
      <formula>NOT(ISERROR(SEARCH("iw.kkZad",C3881)))</formula>
    </cfRule>
  </conditionalFormatting>
  <conditionalFormatting sqref="D3881:D4000">
    <cfRule type="cellIs" dxfId="28" priority="26" stopIfTrue="1" operator="equal">
      <formula>1800</formula>
    </cfRule>
    <cfRule type="cellIs" dxfId="27" priority="27" stopIfTrue="1" operator="equal">
      <formula>200</formula>
    </cfRule>
  </conditionalFormatting>
  <conditionalFormatting sqref="F3881:F4000 C3881:D4000">
    <cfRule type="containsText" dxfId="26" priority="25" stopIfTrue="1" operator="containsText" text="dsoy jktdh; fo|ky;ksa esa iz;ksx gsrq fu%'kqYd">
      <formula>NOT(ISERROR(SEARCH("dsoy jktdh; fo|ky;ksa esa iz;ksx gsrq fu%'kqYd",C3881)))</formula>
    </cfRule>
  </conditionalFormatting>
  <conditionalFormatting sqref="I3910 G3913:H3914 H3905:H3912 O3896:O3905 O3881:O3894 N3895:N3903 L3895:L3905 D3881:K3883 C3881:C3884 E3909:E3914 D3887:D3892 L3881:M3892 G3909:G3912 I3905:K3905 H3887:K3892 E3887:G3893 N3881:N3893 H3895:K3903 M3895:M3907 D3896:D3906 E3895:E3906 C3895:C3907 G3895:G3906 F3895:F3907 C3887:C3893 F3909:F3919 A3881:B3919 C3909:D3919">
    <cfRule type="cellIs" dxfId="25" priority="24" operator="equal">
      <formula>0</formula>
    </cfRule>
  </conditionalFormatting>
  <conditionalFormatting sqref="M3906 F3900:I3901 F3906:G3906 I3910 M3896:O3903 F3895:F3899 N3885:N3886 D3882:D3883 B3882 N3893 C3887:C3893 F3893:G3893 O3893:O3894 J3895:L3901 M3895:N3895 C3906:C3907 I3895:I3896 G3895:H3895 F3912:F3919 H3906:H3913 D3912:D3919 F3902:L3903 G3898:I3898 C3895:C3904 C3909:C3919">
    <cfRule type="containsText" dxfId="24" priority="22" stopIfTrue="1" operator="containsText" text="f'k{kk foHkkx jktLFkku">
      <formula>NOT(ISERROR(SEARCH("f'k{kk foHkkx jktLFkku",B3882)))</formula>
    </cfRule>
    <cfRule type="containsText" dxfId="23" priority="23" stopIfTrue="1" operator="containsText" text="iw.kkZad">
      <formula>NOT(ISERROR(SEARCH("iw.kkZad",B3882)))</formula>
    </cfRule>
  </conditionalFormatting>
  <conditionalFormatting sqref="F3915:F3917 D3912:D3919">
    <cfRule type="cellIs" dxfId="22" priority="20" stopIfTrue="1" operator="equal">
      <formula>1800</formula>
    </cfRule>
    <cfRule type="cellIs" dxfId="21" priority="21" stopIfTrue="1" operator="equal">
      <formula>200</formula>
    </cfRule>
  </conditionalFormatting>
  <conditionalFormatting sqref="M3906 F3900:I3901 F3906:G3906 I3910 M3896:O3903 F3895:F3899 N3885:N3886 D3882:D3883 B3882 N3893 C3887:C3893 F3893:G3893 O3893:O3894 J3895:L3901 M3895:N3895 C3906:C3907 I3895:I3896 G3895:H3895 F3912:F3919 H3906:H3913 D3912:D3919 F3902:L3903 G3898:I3898 C3895:C3904 C3909:C3919">
    <cfRule type="containsText" dxfId="20" priority="19" stopIfTrue="1" operator="containsText" text="dsoy jktdh; fo|ky;ksa esa iz;ksx gsrq fu%'kqYd">
      <formula>NOT(ISERROR(SEARCH("dsoy jktdh; fo|ky;ksa esa iz;ksx gsrq fu%'kqYd",B3882)))</formula>
    </cfRule>
  </conditionalFormatting>
  <conditionalFormatting sqref="F3909:G3913">
    <cfRule type="cellIs" dxfId="19" priority="17" operator="equal">
      <formula>"0/200"</formula>
    </cfRule>
    <cfRule type="cellIs" dxfId="18" priority="18" operator="equal">
      <formula>"0/100"</formula>
    </cfRule>
  </conditionalFormatting>
  <conditionalFormatting sqref="I3950 G3953:H3954 H3945:H3952 O3936:O3945 O3921:O3934 N3935:N3943 L3935:L3945 D3921:K3923 C3921:C3924 E3949:E3954 D3927:D3932 L3921:M3932 G3949:G3952 I3945:K3945 H3927:K3932 E3927:G3933 N3921:N3933 H3935:K3943 M3935:M3947 D3936:D3946 E3935:E3946 C3935:C3947 G3935:G3946 F3935:F3947 C3927:C3933 F3949:F3959 A3921:B3959 C3949:D3959">
    <cfRule type="cellIs" dxfId="17" priority="16" operator="equal">
      <formula>0</formula>
    </cfRule>
  </conditionalFormatting>
  <conditionalFormatting sqref="M3946 F3940:I3941 F3946:G3946 I3950 M3936:O3943 F3935:F3939 N3925:N3926 D3922:D3923 B3922 N3933 C3927:C3933 F3933:G3933 O3933:O3934 J3935:L3941 M3935:N3935 C3946:C3947 I3935:I3936 G3935:H3935 F3952:F3959 H3946:H3953 D3952:D3959 F3942:L3943 G3938:I3938 C3935:C3944 C3949:C3959">
    <cfRule type="containsText" dxfId="16" priority="14" stopIfTrue="1" operator="containsText" text="f'k{kk foHkkx jktLFkku">
      <formula>NOT(ISERROR(SEARCH("f'k{kk foHkkx jktLFkku",B3922)))</formula>
    </cfRule>
    <cfRule type="containsText" dxfId="15" priority="15" stopIfTrue="1" operator="containsText" text="iw.kkZad">
      <formula>NOT(ISERROR(SEARCH("iw.kkZad",B3922)))</formula>
    </cfRule>
  </conditionalFormatting>
  <conditionalFormatting sqref="F3955:F3957 D3952:D3959">
    <cfRule type="cellIs" dxfId="14" priority="12" stopIfTrue="1" operator="equal">
      <formula>1800</formula>
    </cfRule>
    <cfRule type="cellIs" dxfId="13" priority="13" stopIfTrue="1" operator="equal">
      <formula>200</formula>
    </cfRule>
  </conditionalFormatting>
  <conditionalFormatting sqref="M3946 F3940:I3941 F3946:G3946 I3950 M3936:O3943 F3935:F3939 N3925:N3926 D3922:D3923 B3922 N3933 C3927:C3933 F3933:G3933 O3933:O3934 J3935:L3941 M3935:N3935 C3946:C3947 I3935:I3936 G3935:H3935 F3952:F3959 H3946:H3953 D3952:D3959 F3942:L3943 G3938:I3938 C3935:C3944 C3949:C3959">
    <cfRule type="containsText" dxfId="12" priority="11" stopIfTrue="1" operator="containsText" text="dsoy jktdh; fo|ky;ksa esa iz;ksx gsrq fu%'kqYd">
      <formula>NOT(ISERROR(SEARCH("dsoy jktdh; fo|ky;ksa esa iz;ksx gsrq fu%'kqYd",B3922)))</formula>
    </cfRule>
  </conditionalFormatting>
  <conditionalFormatting sqref="F3949:G3953">
    <cfRule type="cellIs" dxfId="11" priority="9" operator="equal">
      <formula>"0/200"</formula>
    </cfRule>
    <cfRule type="cellIs" dxfId="10" priority="10" operator="equal">
      <formula>"0/100"</formula>
    </cfRule>
  </conditionalFormatting>
  <conditionalFormatting sqref="I3990 G3993:H3994 H3985:H3992 O3976:O3985 O3961:O3974 N3975:N3983 L3975:L3985 D3961:K3963 C3961:C3964 E3989:E3994 D3967:D3972 L3961:M3972 G3989:G3992 I3985:K3985 H3967:K3972 E3967:G3973 N3961:N3973 H3975:K3983 M3975:M3987 D3976:D3986 E3975:E3986 C3975:C3987 G3975:G3986 F3975:F3987 C3967:C3973 F3989:F3999 A3961:B3999 C3989:D3999">
    <cfRule type="cellIs" dxfId="9" priority="8" operator="equal">
      <formula>0</formula>
    </cfRule>
  </conditionalFormatting>
  <conditionalFormatting sqref="M3986 F3980:I3981 F3986:G3986 I3990 M3976:O3983 F3975:F3979 N3965:N3966 D3962:D3963 B3962 N3973 C3967:C3973 F3973:G3973 O3973:O3974 J3975:L3981 M3975:N3975 C3986:C3987 I3975:I3976 G3975:H3975 F3992:F3999 H3986:H3993 D3992:D3999 F3982:L3983 G3978:I3978 C3975:C3984 C3989:C3999">
    <cfRule type="containsText" dxfId="8" priority="6" stopIfTrue="1" operator="containsText" text="f'k{kk foHkkx jktLFkku">
      <formula>NOT(ISERROR(SEARCH("f'k{kk foHkkx jktLFkku",B3962)))</formula>
    </cfRule>
    <cfRule type="containsText" dxfId="7" priority="7" stopIfTrue="1" operator="containsText" text="iw.kkZad">
      <formula>NOT(ISERROR(SEARCH("iw.kkZad",B3962)))</formula>
    </cfRule>
  </conditionalFormatting>
  <conditionalFormatting sqref="F3995:F3997 D3992:D3999">
    <cfRule type="cellIs" dxfId="6" priority="4" stopIfTrue="1" operator="equal">
      <formula>1800</formula>
    </cfRule>
    <cfRule type="cellIs" dxfId="5" priority="5" stopIfTrue="1" operator="equal">
      <formula>200</formula>
    </cfRule>
  </conditionalFormatting>
  <conditionalFormatting sqref="M3986 F3980:I3981 F3986:G3986 I3990 M3976:O3983 F3975:F3979 N3965:N3966 D3962:D3963 B3962 N3973 C3967:C3973 F3973:G3973 O3973:O3974 J3975:L3981 M3975:N3975 C3986:C3987 I3975:I3976 G3975:H3975 F3992:F3999 H3986:H3993 D3992:D3999 F3982:L3983 G3978:I3978 C3975:C3984 C3989:C3999">
    <cfRule type="containsText" dxfId="4" priority="3" stopIfTrue="1" operator="containsText" text="dsoy jktdh; fo|ky;ksa esa iz;ksx gsrq fu%'kqYd">
      <formula>NOT(ISERROR(SEARCH("dsoy jktdh; fo|ky;ksa esa iz;ksx gsrq fu%'kqYd",B3962)))</formula>
    </cfRule>
  </conditionalFormatting>
  <conditionalFormatting sqref="F3989:G3993">
    <cfRule type="cellIs" dxfId="3" priority="1" operator="equal">
      <formula>"0/200"</formula>
    </cfRule>
    <cfRule type="cellIs" dxfId="2" priority="2" operator="equal">
      <formula>"0/100"</formula>
    </cfRule>
  </conditionalFormatting>
  <dataValidations count="1">
    <dataValidation type="list" allowBlank="1" showInputMessage="1" showErrorMessage="1" sqref="L5:O5 L45:O45 L85:O85 L125:O125 L165:O165 L205:O205 L245:O245 L285:O285 L325:O325 L365:O365 L405:O405 L445:O445 L485:O485 L525:O525 L565:O565 L605:O605 L645:O645 L685:O685 L725:O725 L765:O765 L805:O805 L845:O845 L885:O885 L925:O925 L965:O965 L1005:O1005 L1045:O1045 L1085:O1085 L1125:O1125 L1165:O1165 L1205:O1205 L1245:O1245 L1285:O1285 L1325:O1325 L1365:O1365 L1405:O1405 L1445:O1445 L1485:O1485 L1525:O1525 L1565:O1565 L1605:O1605 L1645:O1645 L1685:O1685 L1725:O1725 L1765:O1765 L1805:O1805 L1845:O1845 L1885:O1885 L1925:O1925 L1965:O1965 L2005:O2005 L2045:O2045 L2085:O2085 L2125:O2125 L2165:O2165 L2205:O2205 L2245:O2245 L2285:O2285 L2325:O2325 L2365:O2365 L2405:O2405 L2445:O2445 L2485:O2485 L2525:O2525 L2565:O2565 L2605:O2605 L2645:O2645 L2685:O2685 L2725:O2725 L2764:O2764 L2804:O2804 L2844:O2844 L2884:O2884 L2924:O2924 L2964:O2964 L3004:O3004 L3044:O3044 L3084:O3084 L3124:O3124 L3164:O3164 L3204:O3204 L3244:O3244 L3284:O3284 L3324:O3324 L3364:O3364 L3404:O3404 L3444:O3444 L3484:O3484 L3524:O3524 L3564:O3564 L3604:O3604 L3644:O3644 L3684:O3684 L3724:O3724 L3764:O3764 L3804:O3804 L3844:O3844 L3885:O3885 L3925:O3925 L3965:O3965">
      <formula1>"(Half Yeary Result), (Final Result)"</formula1>
    </dataValidation>
  </dataValidations>
  <pageMargins left="0.25" right="0.25" top="0.25" bottom="0.25" header="0.25" footer="0.25"/>
  <pageSetup paperSize="9" scale="55" orientation="portrait" r:id="rId1"/>
  <headerFooter>
    <oddFooter>&amp;Rshalaweb.com/ummed-tarad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A1:CT112"/>
  <sheetViews>
    <sheetView zoomScaleNormal="100" workbookViewId="0">
      <selection activeCell="A39" sqref="A39:XFD1048576"/>
    </sheetView>
  </sheetViews>
  <sheetFormatPr defaultColWidth="0" defaultRowHeight="15" zeroHeight="1"/>
  <cols>
    <col min="1" max="1" width="5" style="481" customWidth="1"/>
    <col min="2" max="2" width="14.28515625" style="481" customWidth="1"/>
    <col min="3" max="30" width="6.5703125" style="481" customWidth="1"/>
    <col min="31" max="31" width="2" style="481" customWidth="1"/>
    <col min="32" max="37" width="9.140625" style="481" hidden="1" customWidth="1"/>
    <col min="38" max="86" width="4.5703125" style="503" hidden="1" customWidth="1"/>
    <col min="87" max="92" width="6.85546875" style="503" hidden="1" customWidth="1"/>
    <col min="93" max="98" width="9.140625" style="535" hidden="1" customWidth="1"/>
    <col min="99" max="16384" width="9.140625" hidden="1"/>
  </cols>
  <sheetData>
    <row r="1" spans="1:98" ht="30">
      <c r="A1" s="1263" t="str">
        <f>'Class-9'!$C$1</f>
        <v>Govt. Sr. Secondary School Raimalwada</v>
      </c>
      <c r="B1" s="1264"/>
      <c r="C1" s="1264"/>
      <c r="D1" s="1264"/>
      <c r="E1" s="1264"/>
      <c r="F1" s="1264"/>
      <c r="G1" s="1264"/>
      <c r="H1" s="1264"/>
      <c r="I1" s="1264"/>
      <c r="J1" s="1264"/>
      <c r="K1" s="1264"/>
      <c r="L1" s="1264"/>
      <c r="M1" s="1264"/>
      <c r="N1" s="1264"/>
      <c r="O1" s="1264"/>
      <c r="P1" s="1264"/>
      <c r="Q1" s="1264"/>
      <c r="R1" s="1264"/>
      <c r="S1" s="1264"/>
      <c r="T1" s="1264"/>
      <c r="U1" s="1264"/>
      <c r="V1" s="1264"/>
      <c r="W1" s="1264"/>
      <c r="X1" s="1264"/>
      <c r="Y1" s="1264"/>
      <c r="Z1" s="1264"/>
      <c r="AA1" s="1264"/>
      <c r="AB1" s="1264"/>
      <c r="AC1" s="1264"/>
      <c r="AD1" s="1264"/>
      <c r="AE1" s="482"/>
      <c r="AF1" s="482"/>
      <c r="AG1" s="482"/>
      <c r="AH1" s="482"/>
      <c r="AJ1" s="1265"/>
      <c r="AK1" s="1266"/>
      <c r="AL1" s="1266"/>
      <c r="AM1" s="1266"/>
      <c r="AN1" s="1266"/>
      <c r="AO1" s="1266"/>
      <c r="AP1" s="1267"/>
      <c r="AQ1" s="483"/>
      <c r="AR1" s="540"/>
      <c r="AS1" s="1271" t="str">
        <f>'Class-9'!L3</f>
        <v>HINDI</v>
      </c>
      <c r="AT1" s="1272"/>
      <c r="AU1" s="1272"/>
      <c r="AV1" s="1272"/>
      <c r="AW1" s="1272"/>
      <c r="AX1" s="1273"/>
      <c r="AY1" s="1271" t="str">
        <f>'Class-9'!Z3</f>
        <v>ENGLISH</v>
      </c>
      <c r="AZ1" s="1272"/>
      <c r="BA1" s="1272"/>
      <c r="BB1" s="1272"/>
      <c r="BC1" s="1272"/>
      <c r="BD1" s="1274"/>
      <c r="BE1" s="1271" t="str">
        <f>'Class-9'!AN3</f>
        <v>SANSKRIT-I</v>
      </c>
      <c r="BF1" s="1272"/>
      <c r="BG1" s="1272"/>
      <c r="BH1" s="1272"/>
      <c r="BI1" s="1272"/>
      <c r="BJ1" s="1273"/>
      <c r="BK1" s="1271" t="str">
        <f>'Class-9'!BB3</f>
        <v>SANSKRIT-II</v>
      </c>
      <c r="BL1" s="1272"/>
      <c r="BM1" s="1272"/>
      <c r="BN1" s="1272"/>
      <c r="BO1" s="1272"/>
      <c r="BP1" s="1274"/>
      <c r="BQ1" s="1271" t="str">
        <f>'Class-9'!BP3</f>
        <v>MATHEMATICS</v>
      </c>
      <c r="BR1" s="1272"/>
      <c r="BS1" s="1272"/>
      <c r="BT1" s="1272"/>
      <c r="BU1" s="1272"/>
      <c r="BV1" s="1274"/>
      <c r="BW1" s="1271" t="str">
        <f>'Class-9'!CD3</f>
        <v>SCIENCE</v>
      </c>
      <c r="BX1" s="1272"/>
      <c r="BY1" s="1272"/>
      <c r="BZ1" s="1272"/>
      <c r="CA1" s="1272"/>
      <c r="CB1" s="1274"/>
      <c r="CC1" s="1271" t="str">
        <f>'Class-9'!CR3</f>
        <v>SOCIAL SCIENCE</v>
      </c>
      <c r="CD1" s="1272"/>
      <c r="CE1" s="1272"/>
      <c r="CF1" s="1272"/>
      <c r="CG1" s="1272"/>
      <c r="CH1" s="1274"/>
      <c r="CI1" s="1307" t="s">
        <v>141</v>
      </c>
      <c r="CJ1" s="1308"/>
      <c r="CK1" s="1308"/>
      <c r="CL1" s="1308"/>
      <c r="CM1" s="1308"/>
      <c r="CN1" s="1308"/>
      <c r="CO1" s="1309" t="s">
        <v>213</v>
      </c>
      <c r="CP1" s="1309"/>
      <c r="CQ1" s="1309"/>
      <c r="CR1" s="1309"/>
      <c r="CS1" s="1309"/>
      <c r="CT1" s="1309"/>
    </row>
    <row r="2" spans="1:98" ht="25.5">
      <c r="A2" s="1257" t="s">
        <v>214</v>
      </c>
      <c r="B2" s="1258"/>
      <c r="C2" s="1258"/>
      <c r="D2" s="1258"/>
      <c r="E2" s="1258"/>
      <c r="F2" s="1258"/>
      <c r="G2" s="1258"/>
      <c r="H2" s="1258"/>
      <c r="I2" s="1258"/>
      <c r="J2" s="1258"/>
      <c r="K2" s="1258"/>
      <c r="L2" s="1258"/>
      <c r="M2" s="1258"/>
      <c r="N2" s="1258"/>
      <c r="O2" s="1258"/>
      <c r="P2" s="1258"/>
      <c r="Q2" s="1258"/>
      <c r="R2" s="1258"/>
      <c r="S2" s="1258"/>
      <c r="T2" s="1258"/>
      <c r="U2" s="1258"/>
      <c r="V2" s="1258"/>
      <c r="W2" s="1258"/>
      <c r="X2" s="1258"/>
      <c r="Y2" s="1258"/>
      <c r="Z2" s="1258"/>
      <c r="AA2" s="1258"/>
      <c r="AB2" s="1258"/>
      <c r="AC2" s="1258"/>
      <c r="AD2" s="1258"/>
      <c r="AE2" s="484"/>
      <c r="AF2" s="484"/>
      <c r="AG2" s="484"/>
      <c r="AH2" s="484"/>
      <c r="AJ2" s="1268"/>
      <c r="AK2" s="1269"/>
      <c r="AL2" s="1269"/>
      <c r="AM2" s="1269"/>
      <c r="AN2" s="1269"/>
      <c r="AO2" s="1269"/>
      <c r="AP2" s="1270"/>
      <c r="AQ2" s="485"/>
      <c r="AR2" s="485"/>
      <c r="AS2" s="486" t="s">
        <v>215</v>
      </c>
      <c r="AT2" s="487" t="s">
        <v>216</v>
      </c>
      <c r="AU2" s="487" t="s">
        <v>217</v>
      </c>
      <c r="AV2" s="487" t="s">
        <v>218</v>
      </c>
      <c r="AW2" s="487" t="s">
        <v>219</v>
      </c>
      <c r="AX2" s="488" t="s">
        <v>220</v>
      </c>
      <c r="AY2" s="486" t="s">
        <v>215</v>
      </c>
      <c r="AZ2" s="487" t="s">
        <v>216</v>
      </c>
      <c r="BA2" s="487" t="s">
        <v>217</v>
      </c>
      <c r="BB2" s="487" t="s">
        <v>218</v>
      </c>
      <c r="BC2" s="487" t="s">
        <v>219</v>
      </c>
      <c r="BD2" s="489" t="s">
        <v>220</v>
      </c>
      <c r="BE2" s="486" t="s">
        <v>215</v>
      </c>
      <c r="BF2" s="487" t="s">
        <v>216</v>
      </c>
      <c r="BG2" s="487" t="s">
        <v>217</v>
      </c>
      <c r="BH2" s="487" t="s">
        <v>218</v>
      </c>
      <c r="BI2" s="487" t="s">
        <v>219</v>
      </c>
      <c r="BJ2" s="488" t="s">
        <v>220</v>
      </c>
      <c r="BK2" s="486" t="s">
        <v>215</v>
      </c>
      <c r="BL2" s="487" t="s">
        <v>216</v>
      </c>
      <c r="BM2" s="487" t="s">
        <v>217</v>
      </c>
      <c r="BN2" s="487" t="s">
        <v>218</v>
      </c>
      <c r="BO2" s="487" t="s">
        <v>219</v>
      </c>
      <c r="BP2" s="489" t="s">
        <v>220</v>
      </c>
      <c r="BQ2" s="486" t="s">
        <v>215</v>
      </c>
      <c r="BR2" s="487" t="s">
        <v>216</v>
      </c>
      <c r="BS2" s="487" t="s">
        <v>217</v>
      </c>
      <c r="BT2" s="487" t="s">
        <v>218</v>
      </c>
      <c r="BU2" s="487" t="s">
        <v>219</v>
      </c>
      <c r="BV2" s="489" t="s">
        <v>220</v>
      </c>
      <c r="BW2" s="486" t="s">
        <v>215</v>
      </c>
      <c r="BX2" s="487" t="s">
        <v>216</v>
      </c>
      <c r="BY2" s="487" t="s">
        <v>217</v>
      </c>
      <c r="BZ2" s="487" t="s">
        <v>218</v>
      </c>
      <c r="CA2" s="487" t="s">
        <v>219</v>
      </c>
      <c r="CB2" s="489" t="s">
        <v>220</v>
      </c>
      <c r="CC2" s="486" t="s">
        <v>215</v>
      </c>
      <c r="CD2" s="487" t="s">
        <v>216</v>
      </c>
      <c r="CE2" s="487" t="s">
        <v>217</v>
      </c>
      <c r="CF2" s="487" t="s">
        <v>218</v>
      </c>
      <c r="CG2" s="487" t="s">
        <v>219</v>
      </c>
      <c r="CH2" s="489" t="s">
        <v>220</v>
      </c>
      <c r="CI2" s="490" t="s">
        <v>215</v>
      </c>
      <c r="CJ2" s="487" t="s">
        <v>216</v>
      </c>
      <c r="CK2" s="487" t="s">
        <v>217</v>
      </c>
      <c r="CL2" s="487" t="s">
        <v>218</v>
      </c>
      <c r="CM2" s="487" t="s">
        <v>219</v>
      </c>
      <c r="CN2" s="487" t="s">
        <v>220</v>
      </c>
      <c r="CO2" s="491" t="s">
        <v>215</v>
      </c>
      <c r="CP2" s="491" t="s">
        <v>216</v>
      </c>
      <c r="CQ2" s="491" t="s">
        <v>217</v>
      </c>
      <c r="CR2" s="491" t="s">
        <v>218</v>
      </c>
      <c r="CS2" s="491" t="s">
        <v>219</v>
      </c>
      <c r="CT2" s="491" t="s">
        <v>220</v>
      </c>
    </row>
    <row r="3" spans="1:98" ht="26.25" thickBot="1">
      <c r="A3" s="1259" t="str">
        <f>CONCATENATE('Class-9'!C4,'Class-9'!G4,'Class-9'!J4,)</f>
        <v>Class -9(A)</v>
      </c>
      <c r="B3" s="1260"/>
      <c r="C3" s="1261"/>
      <c r="D3" s="1261"/>
      <c r="E3" s="1261"/>
      <c r="F3" s="1262" t="s">
        <v>221</v>
      </c>
      <c r="G3" s="1262"/>
      <c r="H3" s="1262"/>
      <c r="I3" s="1262"/>
      <c r="J3" s="1262"/>
      <c r="K3" s="1262"/>
      <c r="L3" s="1262"/>
      <c r="M3" s="1262"/>
      <c r="N3" s="1262"/>
      <c r="O3" s="1262"/>
      <c r="P3" s="1262"/>
      <c r="Q3" s="1262"/>
      <c r="R3" s="1262"/>
      <c r="S3" s="1262"/>
      <c r="T3" s="1262"/>
      <c r="U3" s="1262"/>
      <c r="V3" s="1262"/>
      <c r="W3" s="1262"/>
      <c r="X3" s="1262"/>
      <c r="Y3" s="1262"/>
      <c r="Z3" s="1262"/>
      <c r="AA3" s="1262"/>
      <c r="AB3" s="1262"/>
      <c r="AC3" s="1262"/>
      <c r="AD3" s="1262"/>
      <c r="AE3" s="492"/>
      <c r="AF3" s="492"/>
      <c r="AG3" s="492"/>
      <c r="AH3" s="492"/>
      <c r="AJ3" s="487">
        <f>IF(AK3&gt;0,1,0)</f>
        <v>1</v>
      </c>
      <c r="AK3" s="487" t="str">
        <f>'Class-9'!F9</f>
        <v>OBC</v>
      </c>
      <c r="AL3" s="487" t="str">
        <f>'Class-9'!Y9</f>
        <v>I</v>
      </c>
      <c r="AM3" s="487" t="str">
        <f>'Class-9'!AM9</f>
        <v>D</v>
      </c>
      <c r="AN3" s="487" t="str">
        <f>'Class-9'!BA9</f>
        <v>II</v>
      </c>
      <c r="AO3" s="487" t="str">
        <f>'Class-9'!BO9</f>
        <v>D</v>
      </c>
      <c r="AP3" s="487" t="str">
        <f>'Class-9'!CC9</f>
        <v>D</v>
      </c>
      <c r="AQ3" s="488" t="str">
        <f>'Class-9'!CQ9</f>
        <v>D</v>
      </c>
      <c r="AR3" s="539" t="str">
        <f>'Class-9'!DE9</f>
        <v>I</v>
      </c>
      <c r="AS3" s="486">
        <f>IF(AK3=AS$2,AL3,0)</f>
        <v>0</v>
      </c>
      <c r="AT3" s="487">
        <f>IF(AK3=AT$2,AL3,0)</f>
        <v>0</v>
      </c>
      <c r="AU3" s="487" t="str">
        <f>IF(AK3=AU$2,AL3,0)</f>
        <v>I</v>
      </c>
      <c r="AV3" s="487">
        <f>IF(AK3=AV$2,AL3,0)</f>
        <v>0</v>
      </c>
      <c r="AW3" s="487">
        <f>IF(AK3=AW$2,AL3,0)</f>
        <v>0</v>
      </c>
      <c r="AX3" s="488">
        <f>IF(AK3=AX$2,AL3,0)</f>
        <v>0</v>
      </c>
      <c r="AY3" s="486">
        <f>IF(AK3=AY$2,AM3,0)</f>
        <v>0</v>
      </c>
      <c r="AZ3" s="487">
        <f>IF(AK3=AZ$2,AM3,0)</f>
        <v>0</v>
      </c>
      <c r="BA3" s="487" t="str">
        <f>IF(AK3=BA$2,AM3,0)</f>
        <v>D</v>
      </c>
      <c r="BB3" s="487">
        <f>IF(AK3=BB$2,AM3,0)</f>
        <v>0</v>
      </c>
      <c r="BC3" s="487">
        <f>IF(AK3=BC$2,AM3,0)</f>
        <v>0</v>
      </c>
      <c r="BD3" s="489">
        <f>IF(AK3=BD$2,AM3,0)</f>
        <v>0</v>
      </c>
      <c r="BE3" s="486">
        <f>IF(AK3=BE$2,AN3,0)</f>
        <v>0</v>
      </c>
      <c r="BF3" s="487">
        <f>IF(AK3=BF$2,AN3,0)</f>
        <v>0</v>
      </c>
      <c r="BG3" s="487" t="str">
        <f>IF(AK3=BG$2,AN3,0)</f>
        <v>II</v>
      </c>
      <c r="BH3" s="487">
        <f>IF(AK3=BH$2,AN3,0)</f>
        <v>0</v>
      </c>
      <c r="BI3" s="487">
        <f>IF(AK3=BI$2,AN3,0)</f>
        <v>0</v>
      </c>
      <c r="BJ3" s="488">
        <f>IF(AK3=BJ$2,AN3,0)</f>
        <v>0</v>
      </c>
      <c r="BK3" s="486">
        <f>IF(AK3=BK$2,AO3,0)</f>
        <v>0</v>
      </c>
      <c r="BL3" s="487">
        <f>IF(AK3=BL$2,AO3,0)</f>
        <v>0</v>
      </c>
      <c r="BM3" s="487" t="str">
        <f>IF(AK3=BM$2,AO3,0)</f>
        <v>D</v>
      </c>
      <c r="BN3" s="487">
        <f>IF(AK3=BN$2,AO3,0)</f>
        <v>0</v>
      </c>
      <c r="BO3" s="487">
        <f>IF(AK3=BO$2,AO3,0)</f>
        <v>0</v>
      </c>
      <c r="BP3" s="489">
        <f>IF(AK3=BP$2,AO3,0)</f>
        <v>0</v>
      </c>
      <c r="BQ3" s="486">
        <f>IF(AK3=BQ$2,AP3,0)</f>
        <v>0</v>
      </c>
      <c r="BR3" s="487">
        <f>IF(AK3=BR$2,AP3,0)</f>
        <v>0</v>
      </c>
      <c r="BS3" s="487" t="str">
        <f>IF(AK3=BS$2,AP3,0)</f>
        <v>D</v>
      </c>
      <c r="BT3" s="487">
        <f>IF(AK3=BT$2,AP3,0)</f>
        <v>0</v>
      </c>
      <c r="BU3" s="487">
        <f>IF(AK3=BU$2,AP3,0)</f>
        <v>0</v>
      </c>
      <c r="BV3" s="489">
        <f>IF(AK3=BV$2,AP3,0)</f>
        <v>0</v>
      </c>
      <c r="BW3" s="486">
        <f>IF(AK3=BW$2,AQ3,0)</f>
        <v>0</v>
      </c>
      <c r="BX3" s="487">
        <f>IF(AK3=BX$2,AQ3,0)</f>
        <v>0</v>
      </c>
      <c r="BY3" s="487" t="str">
        <f>IF(AK3=BY$2,AQ3,0)</f>
        <v>D</v>
      </c>
      <c r="BZ3" s="487">
        <f>IF(AK3=BZ$2,AQ3,0)</f>
        <v>0</v>
      </c>
      <c r="CA3" s="487">
        <f>IF(AK3=CA$2,AQ3,0)</f>
        <v>0</v>
      </c>
      <c r="CB3" s="489">
        <f>IF(AK3=CB$2,AQ3,0)</f>
        <v>0</v>
      </c>
      <c r="CC3" s="486">
        <f>IF(AK3=CC$2,AR3,0)</f>
        <v>0</v>
      </c>
      <c r="CD3" s="487">
        <f>IF(AK3=CD$2,AR3,0)</f>
        <v>0</v>
      </c>
      <c r="CE3" s="487" t="str">
        <f>IF(AK3=CE$2,AR3,0)</f>
        <v>I</v>
      </c>
      <c r="CF3" s="487">
        <f>IF(AK3=CF$2,AR3,0)</f>
        <v>0</v>
      </c>
      <c r="CG3" s="487">
        <f>IF(AK3=CG$2,AR3,0)</f>
        <v>0</v>
      </c>
      <c r="CH3" s="489">
        <f>IF(AK3=CH$2,AR3,0)</f>
        <v>0</v>
      </c>
      <c r="CI3" s="490">
        <f>IF(AK3=CI$2,'Class-9'!G9,0)</f>
        <v>0</v>
      </c>
      <c r="CJ3" s="487">
        <f>IF(AK3=CJ$2,'Class-9'!G9,0)</f>
        <v>0</v>
      </c>
      <c r="CK3" s="487">
        <f>IF(AK3=CK$2,'Class-9'!G9,0)</f>
        <v>901</v>
      </c>
      <c r="CL3" s="487">
        <f>IF(AK3=CL$2,'Class-9'!G9,0)</f>
        <v>0</v>
      </c>
      <c r="CM3" s="487">
        <f>IF(AK3=CM$2,'Class-9'!G9,0)</f>
        <v>0</v>
      </c>
      <c r="CN3" s="487">
        <f>IF(AK3=CN$2,'Class-9'!G9,0)</f>
        <v>0</v>
      </c>
      <c r="CO3" s="491">
        <f>IF(AK3=CO$2,'Class-9'!FH9,0)</f>
        <v>0</v>
      </c>
      <c r="CP3" s="491">
        <f>IF(AK3=CP$2,'Class-9'!FH9,0)</f>
        <v>0</v>
      </c>
      <c r="CQ3" s="491" t="str">
        <f>IF(AK3=CQ$2,'Class-9'!FH9,0)</f>
        <v>First</v>
      </c>
      <c r="CR3" s="491">
        <f>IF(AK3=CR$2,'Class-9'!FH9,0)</f>
        <v>0</v>
      </c>
      <c r="CS3" s="491">
        <f>IF(AK3=CS$2,'Class-9'!FH9,0)</f>
        <v>0</v>
      </c>
      <c r="CT3" s="491">
        <f>IF(AK3=CT$2,'Class-9'!FH9,0)</f>
        <v>0</v>
      </c>
    </row>
    <row r="4" spans="1:98">
      <c r="A4" s="1281" t="s">
        <v>35</v>
      </c>
      <c r="B4" s="493" t="s">
        <v>222</v>
      </c>
      <c r="C4" s="1284" t="str">
        <f>AS1</f>
        <v>HINDI</v>
      </c>
      <c r="D4" s="1284"/>
      <c r="E4" s="1284"/>
      <c r="F4" s="1284"/>
      <c r="G4" s="1284"/>
      <c r="H4" s="1284"/>
      <c r="I4" s="1284"/>
      <c r="J4" s="1285" t="str">
        <f>AY1</f>
        <v>ENGLISH</v>
      </c>
      <c r="K4" s="1284"/>
      <c r="L4" s="1284"/>
      <c r="M4" s="1284"/>
      <c r="N4" s="1284"/>
      <c r="O4" s="1284"/>
      <c r="P4" s="1286"/>
      <c r="Q4" s="1285" t="str">
        <f>BE1</f>
        <v>SANSKRIT-I</v>
      </c>
      <c r="R4" s="1284"/>
      <c r="S4" s="1284"/>
      <c r="T4" s="1284"/>
      <c r="U4" s="1284"/>
      <c r="V4" s="1284"/>
      <c r="W4" s="1286"/>
      <c r="X4" s="1285" t="str">
        <f>BK1</f>
        <v>SANSKRIT-II</v>
      </c>
      <c r="Y4" s="1284"/>
      <c r="Z4" s="1284"/>
      <c r="AA4" s="1284"/>
      <c r="AB4" s="1284"/>
      <c r="AC4" s="1284"/>
      <c r="AD4" s="1286"/>
      <c r="AJ4" s="487">
        <f>IF(AK4&gt;0,AJ3+1,0)</f>
        <v>2</v>
      </c>
      <c r="AK4" s="487" t="str">
        <f>'Class-9'!F10</f>
        <v>SC</v>
      </c>
      <c r="AL4" s="487" t="str">
        <f>'Class-9'!Y10</f>
        <v>D</v>
      </c>
      <c r="AM4" s="487" t="str">
        <f>'Class-9'!AM10</f>
        <v>D</v>
      </c>
      <c r="AN4" s="487" t="str">
        <f>'Class-9'!BA10</f>
        <v>D</v>
      </c>
      <c r="AO4" s="487" t="str">
        <f>'Class-9'!BO10</f>
        <v>I</v>
      </c>
      <c r="AP4" s="487" t="str">
        <f>'Class-9'!CC10</f>
        <v>I</v>
      </c>
      <c r="AQ4" s="488" t="str">
        <f>'Class-9'!CQ10</f>
        <v>I</v>
      </c>
      <c r="AR4" s="539" t="str">
        <f>'Class-9'!DE10</f>
        <v>D</v>
      </c>
      <c r="AS4" s="486">
        <f t="shared" ref="AS4:AS67" si="0">IF(AK4=AS$2,AL4,0)</f>
        <v>0</v>
      </c>
      <c r="AT4" s="487">
        <f t="shared" ref="AT4:AT67" si="1">IF(AK4=AT$2,AL4,0)</f>
        <v>0</v>
      </c>
      <c r="AU4" s="487">
        <f t="shared" ref="AU4:AU67" si="2">IF(AK4=AU$2,AL4,0)</f>
        <v>0</v>
      </c>
      <c r="AV4" s="487" t="str">
        <f t="shared" ref="AV4:AV67" si="3">IF(AK4=AV$2,AL4,0)</f>
        <v>D</v>
      </c>
      <c r="AW4" s="487">
        <f t="shared" ref="AW4:AW67" si="4">IF(AK4=AW$2,AL4,0)</f>
        <v>0</v>
      </c>
      <c r="AX4" s="488">
        <f t="shared" ref="AX4:AX67" si="5">IF(AK4=AX$2,AL4,0)</f>
        <v>0</v>
      </c>
      <c r="AY4" s="486">
        <f t="shared" ref="AY4:AY67" si="6">IF(AK4=AY$2,AM4,0)</f>
        <v>0</v>
      </c>
      <c r="AZ4" s="487">
        <f t="shared" ref="AZ4:AZ67" si="7">IF(AK4=AZ$2,AM4,0)</f>
        <v>0</v>
      </c>
      <c r="BA4" s="487">
        <f t="shared" ref="BA4:BA67" si="8">IF(AK4=BA$2,AM4,0)</f>
        <v>0</v>
      </c>
      <c r="BB4" s="487" t="str">
        <f t="shared" ref="BB4:BB67" si="9">IF(AK4=BB$2,AM4,0)</f>
        <v>D</v>
      </c>
      <c r="BC4" s="487">
        <f t="shared" ref="BC4:BC67" si="10">IF(AK4=BC$2,AM4,0)</f>
        <v>0</v>
      </c>
      <c r="BD4" s="489">
        <f t="shared" ref="BD4:BD67" si="11">IF(AK4=BD$2,AM4,0)</f>
        <v>0</v>
      </c>
      <c r="BE4" s="486">
        <f t="shared" ref="BE4:BE67" si="12">IF(AK4=BE$2,AN4,0)</f>
        <v>0</v>
      </c>
      <c r="BF4" s="487">
        <f t="shared" ref="BF4:BF67" si="13">IF(AK4=BF$2,AN4,0)</f>
        <v>0</v>
      </c>
      <c r="BG4" s="487">
        <f t="shared" ref="BG4:BG67" si="14">IF(AK4=BG$2,AN4,0)</f>
        <v>0</v>
      </c>
      <c r="BH4" s="487" t="str">
        <f t="shared" ref="BH4:BH67" si="15">IF(AK4=BH$2,AN4,0)</f>
        <v>D</v>
      </c>
      <c r="BI4" s="487">
        <f t="shared" ref="BI4:BI67" si="16">IF(AK4=BI$2,AN4,0)</f>
        <v>0</v>
      </c>
      <c r="BJ4" s="488">
        <f t="shared" ref="BJ4:BJ67" si="17">IF(AK4=BJ$2,AN4,0)</f>
        <v>0</v>
      </c>
      <c r="BK4" s="486">
        <f t="shared" ref="BK4:BK67" si="18">IF(AK4=BK$2,AO4,0)</f>
        <v>0</v>
      </c>
      <c r="BL4" s="487">
        <f t="shared" ref="BL4:BL67" si="19">IF(AK4=BL$2,AO4,0)</f>
        <v>0</v>
      </c>
      <c r="BM4" s="487">
        <f t="shared" ref="BM4:BM67" si="20">IF(AK4=BM$2,AO4,0)</f>
        <v>0</v>
      </c>
      <c r="BN4" s="487" t="str">
        <f t="shared" ref="BN4:BN67" si="21">IF(AK4=BN$2,AO4,0)</f>
        <v>I</v>
      </c>
      <c r="BO4" s="487">
        <f t="shared" ref="BO4:BO67" si="22">IF(AK4=BO$2,AO4,0)</f>
        <v>0</v>
      </c>
      <c r="BP4" s="489">
        <f t="shared" ref="BP4:BP67" si="23">IF(AK4=BP$2,AO4,0)</f>
        <v>0</v>
      </c>
      <c r="BQ4" s="486">
        <f t="shared" ref="BQ4:BQ67" si="24">IF(AK4=BQ$2,AP4,0)</f>
        <v>0</v>
      </c>
      <c r="BR4" s="487">
        <f t="shared" ref="BR4:BR67" si="25">IF(AK4=BR$2,AP4,0)</f>
        <v>0</v>
      </c>
      <c r="BS4" s="487">
        <f t="shared" ref="BS4:BS67" si="26">IF(AK4=BS$2,AP4,0)</f>
        <v>0</v>
      </c>
      <c r="BT4" s="487" t="str">
        <f t="shared" ref="BT4:BT67" si="27">IF(AK4=BT$2,AP4,0)</f>
        <v>I</v>
      </c>
      <c r="BU4" s="487">
        <f t="shared" ref="BU4:BU67" si="28">IF(AK4=BU$2,AP4,0)</f>
        <v>0</v>
      </c>
      <c r="BV4" s="489">
        <f t="shared" ref="BV4:BV67" si="29">IF(AK4=BV$2,AP4,0)</f>
        <v>0</v>
      </c>
      <c r="BW4" s="486">
        <f t="shared" ref="BW4:BW67" si="30">IF(AK4=BW$2,AQ4,0)</f>
        <v>0</v>
      </c>
      <c r="BX4" s="487">
        <f t="shared" ref="BX4:BX67" si="31">IF(AK4=BX$2,AQ4,0)</f>
        <v>0</v>
      </c>
      <c r="BY4" s="487">
        <f t="shared" ref="BY4:BY67" si="32">IF(AK4=BY$2,AQ4,0)</f>
        <v>0</v>
      </c>
      <c r="BZ4" s="487" t="str">
        <f t="shared" ref="BZ4:BZ67" si="33">IF(AK4=BZ$2,AQ4,0)</f>
        <v>I</v>
      </c>
      <c r="CA4" s="487">
        <f t="shared" ref="CA4:CA67" si="34">IF(AK4=CA$2,AQ4,0)</f>
        <v>0</v>
      </c>
      <c r="CB4" s="489">
        <f t="shared" ref="CB4:CB67" si="35">IF(AK4=CB$2,AQ4,0)</f>
        <v>0</v>
      </c>
      <c r="CC4" s="486">
        <f t="shared" ref="CC4:CC67" si="36">IF(AK4=CC$2,AR4,0)</f>
        <v>0</v>
      </c>
      <c r="CD4" s="487">
        <f t="shared" ref="CD4:CD67" si="37">IF(AK4=CD$2,AR4,0)</f>
        <v>0</v>
      </c>
      <c r="CE4" s="487">
        <f t="shared" ref="CE4:CE67" si="38">IF(AK4=CE$2,AR4,0)</f>
        <v>0</v>
      </c>
      <c r="CF4" s="487" t="str">
        <f t="shared" ref="CF4:CF67" si="39">IF(AK4=CF$2,AR4,0)</f>
        <v>D</v>
      </c>
      <c r="CG4" s="487">
        <f t="shared" ref="CG4:CG67" si="40">IF(AK4=CG$2,AR4,0)</f>
        <v>0</v>
      </c>
      <c r="CH4" s="489">
        <f t="shared" ref="CH4:CH67" si="41">IF(AK4=CH$2,AR4,0)</f>
        <v>0</v>
      </c>
      <c r="CI4" s="490">
        <f>IF(AK4=CI$2,'Class-9'!G10,0)</f>
        <v>0</v>
      </c>
      <c r="CJ4" s="487">
        <f>IF(AK4=CJ$2,'Class-9'!G10,0)</f>
        <v>0</v>
      </c>
      <c r="CK4" s="487">
        <f>IF(AK4=CK$2,'Class-9'!G10,0)</f>
        <v>0</v>
      </c>
      <c r="CL4" s="487">
        <f>IF(AK4=CL$2,'Class-9'!G10,0)</f>
        <v>902</v>
      </c>
      <c r="CM4" s="487">
        <f>IF(AK4=CM$2,'Class-9'!G10,0)</f>
        <v>0</v>
      </c>
      <c r="CN4" s="487">
        <f>IF(AK4=CN$2,'Class-9'!G10,0)</f>
        <v>0</v>
      </c>
      <c r="CO4" s="491">
        <f>IF(AK4=CO$2,'Class-9'!FH10,0)</f>
        <v>0</v>
      </c>
      <c r="CP4" s="491">
        <f>IF(AK4=CP$2,'Class-9'!FH10,0)</f>
        <v>0</v>
      </c>
      <c r="CQ4" s="491">
        <f>IF(AK4=CQ$2,'Class-9'!FH10,0)</f>
        <v>0</v>
      </c>
      <c r="CR4" s="491" t="str">
        <f>IF(AK4=CR$2,'Class-9'!FH10,0)</f>
        <v>First</v>
      </c>
      <c r="CS4" s="491">
        <f>IF(AK4=CS$2,'Class-9'!FH10,0)</f>
        <v>0</v>
      </c>
      <c r="CT4" s="491">
        <f>IF(AK4=CT$2,'Class-9'!FH10,0)</f>
        <v>0</v>
      </c>
    </row>
    <row r="5" spans="1:98" ht="15" customHeight="1">
      <c r="A5" s="1282"/>
      <c r="B5" s="494" t="s">
        <v>223</v>
      </c>
      <c r="C5" s="1298" t="str">
        <f>$AS$2</f>
        <v>GEN</v>
      </c>
      <c r="D5" s="1275" t="str">
        <f>$AT$2</f>
        <v>SBC</v>
      </c>
      <c r="E5" s="1275" t="str">
        <f>$AU$2</f>
        <v>OBC</v>
      </c>
      <c r="F5" s="1275" t="str">
        <f>$AV$2</f>
        <v>SC</v>
      </c>
      <c r="G5" s="1275" t="str">
        <f>$AW$2</f>
        <v>ST</v>
      </c>
      <c r="H5" s="1275" t="str">
        <f>$AX$2</f>
        <v>MIN</v>
      </c>
      <c r="I5" s="1277" t="s">
        <v>32</v>
      </c>
      <c r="J5" s="1279" t="str">
        <f>$AS$2</f>
        <v>GEN</v>
      </c>
      <c r="K5" s="1275" t="str">
        <f>$AT$2</f>
        <v>SBC</v>
      </c>
      <c r="L5" s="1275" t="str">
        <f>$AU$2</f>
        <v>OBC</v>
      </c>
      <c r="M5" s="1275" t="str">
        <f>$AV$2</f>
        <v>SC</v>
      </c>
      <c r="N5" s="1275" t="str">
        <f>$AW$2</f>
        <v>ST</v>
      </c>
      <c r="O5" s="1275" t="str">
        <f>$AX$2</f>
        <v>MIN</v>
      </c>
      <c r="P5" s="1296" t="s">
        <v>32</v>
      </c>
      <c r="Q5" s="1279" t="str">
        <f>$AS$2</f>
        <v>GEN</v>
      </c>
      <c r="R5" s="1275" t="str">
        <f>$AT$2</f>
        <v>SBC</v>
      </c>
      <c r="S5" s="1275" t="str">
        <f>$AU$2</f>
        <v>OBC</v>
      </c>
      <c r="T5" s="1275" t="str">
        <f>$AV$2</f>
        <v>SC</v>
      </c>
      <c r="U5" s="1275" t="str">
        <f>$AW$2</f>
        <v>ST</v>
      </c>
      <c r="V5" s="1275" t="str">
        <f>$AX$2</f>
        <v>MIN</v>
      </c>
      <c r="W5" s="1296" t="s">
        <v>32</v>
      </c>
      <c r="X5" s="1292" t="str">
        <f>$AS$2</f>
        <v>GEN</v>
      </c>
      <c r="Y5" s="1290" t="str">
        <f>$AT$2</f>
        <v>SBC</v>
      </c>
      <c r="Z5" s="1290" t="str">
        <f>$AU$2</f>
        <v>OBC</v>
      </c>
      <c r="AA5" s="1290" t="str">
        <f>$AV$2</f>
        <v>SC</v>
      </c>
      <c r="AB5" s="1290" t="str">
        <f>$AW$2</f>
        <v>ST</v>
      </c>
      <c r="AC5" s="1290" t="str">
        <f>$AX$2</f>
        <v>MIN</v>
      </c>
      <c r="AD5" s="1294" t="s">
        <v>32</v>
      </c>
      <c r="AJ5" s="487">
        <f t="shared" ref="AJ5:AJ68" si="42">IF(AK5&gt;0,AJ4+1,0)</f>
        <v>0</v>
      </c>
      <c r="AK5" s="487">
        <f>'Class-9'!F11</f>
        <v>0</v>
      </c>
      <c r="AL5" s="487" t="str">
        <f>'Class-9'!Y11</f>
        <v/>
      </c>
      <c r="AM5" s="487" t="str">
        <f>'Class-9'!AM11</f>
        <v/>
      </c>
      <c r="AN5" s="487" t="str">
        <f>'Class-9'!BA11</f>
        <v/>
      </c>
      <c r="AO5" s="487" t="str">
        <f>'Class-9'!BO11</f>
        <v/>
      </c>
      <c r="AP5" s="487" t="str">
        <f>'Class-9'!CC11</f>
        <v/>
      </c>
      <c r="AQ5" s="488" t="str">
        <f>'Class-9'!CQ11</f>
        <v/>
      </c>
      <c r="AR5" s="539" t="str">
        <f>'Class-9'!DE11</f>
        <v/>
      </c>
      <c r="AS5" s="486">
        <f t="shared" si="0"/>
        <v>0</v>
      </c>
      <c r="AT5" s="487">
        <f t="shared" si="1"/>
        <v>0</v>
      </c>
      <c r="AU5" s="487">
        <f t="shared" si="2"/>
        <v>0</v>
      </c>
      <c r="AV5" s="487">
        <f t="shared" si="3"/>
        <v>0</v>
      </c>
      <c r="AW5" s="487">
        <f t="shared" si="4"/>
        <v>0</v>
      </c>
      <c r="AX5" s="488">
        <f t="shared" si="5"/>
        <v>0</v>
      </c>
      <c r="AY5" s="486">
        <f t="shared" si="6"/>
        <v>0</v>
      </c>
      <c r="AZ5" s="487">
        <f t="shared" si="7"/>
        <v>0</v>
      </c>
      <c r="BA5" s="487">
        <f t="shared" si="8"/>
        <v>0</v>
      </c>
      <c r="BB5" s="487">
        <f t="shared" si="9"/>
        <v>0</v>
      </c>
      <c r="BC5" s="487">
        <f t="shared" si="10"/>
        <v>0</v>
      </c>
      <c r="BD5" s="489">
        <f t="shared" si="11"/>
        <v>0</v>
      </c>
      <c r="BE5" s="486">
        <f t="shared" si="12"/>
        <v>0</v>
      </c>
      <c r="BF5" s="487">
        <f t="shared" si="13"/>
        <v>0</v>
      </c>
      <c r="BG5" s="487">
        <f t="shared" si="14"/>
        <v>0</v>
      </c>
      <c r="BH5" s="487">
        <f t="shared" si="15"/>
        <v>0</v>
      </c>
      <c r="BI5" s="487">
        <f t="shared" si="16"/>
        <v>0</v>
      </c>
      <c r="BJ5" s="488">
        <f t="shared" si="17"/>
        <v>0</v>
      </c>
      <c r="BK5" s="486">
        <f t="shared" si="18"/>
        <v>0</v>
      </c>
      <c r="BL5" s="487">
        <f t="shared" si="19"/>
        <v>0</v>
      </c>
      <c r="BM5" s="487">
        <f t="shared" si="20"/>
        <v>0</v>
      </c>
      <c r="BN5" s="487">
        <f t="shared" si="21"/>
        <v>0</v>
      </c>
      <c r="BO5" s="487">
        <f t="shared" si="22"/>
        <v>0</v>
      </c>
      <c r="BP5" s="489">
        <f t="shared" si="23"/>
        <v>0</v>
      </c>
      <c r="BQ5" s="486">
        <f t="shared" si="24"/>
        <v>0</v>
      </c>
      <c r="BR5" s="487">
        <f t="shared" si="25"/>
        <v>0</v>
      </c>
      <c r="BS5" s="487">
        <f t="shared" si="26"/>
        <v>0</v>
      </c>
      <c r="BT5" s="487">
        <f t="shared" si="27"/>
        <v>0</v>
      </c>
      <c r="BU5" s="487">
        <f t="shared" si="28"/>
        <v>0</v>
      </c>
      <c r="BV5" s="489">
        <f t="shared" si="29"/>
        <v>0</v>
      </c>
      <c r="BW5" s="486">
        <f t="shared" si="30"/>
        <v>0</v>
      </c>
      <c r="BX5" s="487">
        <f t="shared" si="31"/>
        <v>0</v>
      </c>
      <c r="BY5" s="487">
        <f t="shared" si="32"/>
        <v>0</v>
      </c>
      <c r="BZ5" s="487">
        <f t="shared" si="33"/>
        <v>0</v>
      </c>
      <c r="CA5" s="487">
        <f t="shared" si="34"/>
        <v>0</v>
      </c>
      <c r="CB5" s="489">
        <f t="shared" si="35"/>
        <v>0</v>
      </c>
      <c r="CC5" s="486">
        <f t="shared" si="36"/>
        <v>0</v>
      </c>
      <c r="CD5" s="487">
        <f t="shared" si="37"/>
        <v>0</v>
      </c>
      <c r="CE5" s="487">
        <f t="shared" si="38"/>
        <v>0</v>
      </c>
      <c r="CF5" s="487">
        <f t="shared" si="39"/>
        <v>0</v>
      </c>
      <c r="CG5" s="487">
        <f t="shared" si="40"/>
        <v>0</v>
      </c>
      <c r="CH5" s="489">
        <f t="shared" si="41"/>
        <v>0</v>
      </c>
      <c r="CI5" s="490">
        <f>IF(AK5=CI$2,'Class-9'!G11,0)</f>
        <v>0</v>
      </c>
      <c r="CJ5" s="487">
        <f>IF(AK5=CJ$2,'Class-9'!G11,0)</f>
        <v>0</v>
      </c>
      <c r="CK5" s="487">
        <f>IF(AK5=CK$2,'Class-9'!G11,0)</f>
        <v>0</v>
      </c>
      <c r="CL5" s="487">
        <f>IF(AK5=CL$2,'Class-9'!G11,0)</f>
        <v>0</v>
      </c>
      <c r="CM5" s="487">
        <f>IF(AK5=CM$2,'Class-9'!G11,0)</f>
        <v>0</v>
      </c>
      <c r="CN5" s="487">
        <f>IF(AK5=CN$2,'Class-9'!G11,0)</f>
        <v>0</v>
      </c>
      <c r="CO5" s="491">
        <f>IF(AK5=CO$2,'Class-9'!FH11,0)</f>
        <v>0</v>
      </c>
      <c r="CP5" s="491">
        <f>IF(AK5=CP$2,'Class-9'!FH11,0)</f>
        <v>0</v>
      </c>
      <c r="CQ5" s="491">
        <f>IF(AK5=CQ$2,'Class-9'!FH11,0)</f>
        <v>0</v>
      </c>
      <c r="CR5" s="491">
        <f>IF(AK5=CR$2,'Class-9'!FH11,0)</f>
        <v>0</v>
      </c>
      <c r="CS5" s="491">
        <f>IF(AK5=CS$2,'Class-9'!FH11,0)</f>
        <v>0</v>
      </c>
      <c r="CT5" s="491">
        <f>IF(AK5=CT$2,'Class-9'!FH11,0)</f>
        <v>0</v>
      </c>
    </row>
    <row r="6" spans="1:98" ht="15.75" thickBot="1">
      <c r="A6" s="1283"/>
      <c r="B6" s="495" t="s">
        <v>224</v>
      </c>
      <c r="C6" s="1299"/>
      <c r="D6" s="1276"/>
      <c r="E6" s="1276"/>
      <c r="F6" s="1276"/>
      <c r="G6" s="1276"/>
      <c r="H6" s="1276"/>
      <c r="I6" s="1278"/>
      <c r="J6" s="1280"/>
      <c r="K6" s="1276"/>
      <c r="L6" s="1276"/>
      <c r="M6" s="1276"/>
      <c r="N6" s="1276"/>
      <c r="O6" s="1276"/>
      <c r="P6" s="1297"/>
      <c r="Q6" s="1280"/>
      <c r="R6" s="1276"/>
      <c r="S6" s="1276"/>
      <c r="T6" s="1276"/>
      <c r="U6" s="1276"/>
      <c r="V6" s="1276"/>
      <c r="W6" s="1297"/>
      <c r="X6" s="1293"/>
      <c r="Y6" s="1291"/>
      <c r="Z6" s="1291"/>
      <c r="AA6" s="1291"/>
      <c r="AB6" s="1291"/>
      <c r="AC6" s="1291"/>
      <c r="AD6" s="1295"/>
      <c r="AJ6" s="487">
        <f t="shared" si="42"/>
        <v>0</v>
      </c>
      <c r="AK6" s="487">
        <f>'Class-9'!F12</f>
        <v>0</v>
      </c>
      <c r="AL6" s="487" t="str">
        <f>'Class-9'!Y12</f>
        <v/>
      </c>
      <c r="AM6" s="487" t="str">
        <f>'Class-9'!AM12</f>
        <v/>
      </c>
      <c r="AN6" s="487" t="str">
        <f>'Class-9'!BA12</f>
        <v/>
      </c>
      <c r="AO6" s="487" t="str">
        <f>'Class-9'!BO12</f>
        <v/>
      </c>
      <c r="AP6" s="487" t="str">
        <f>'Class-9'!CC12</f>
        <v/>
      </c>
      <c r="AQ6" s="488" t="str">
        <f>'Class-9'!CQ12</f>
        <v/>
      </c>
      <c r="AR6" s="539" t="str">
        <f>'Class-9'!DE12</f>
        <v/>
      </c>
      <c r="AS6" s="486">
        <f t="shared" si="0"/>
        <v>0</v>
      </c>
      <c r="AT6" s="487">
        <f t="shared" si="1"/>
        <v>0</v>
      </c>
      <c r="AU6" s="487">
        <f t="shared" si="2"/>
        <v>0</v>
      </c>
      <c r="AV6" s="487">
        <f t="shared" si="3"/>
        <v>0</v>
      </c>
      <c r="AW6" s="487">
        <f t="shared" si="4"/>
        <v>0</v>
      </c>
      <c r="AX6" s="488">
        <f t="shared" si="5"/>
        <v>0</v>
      </c>
      <c r="AY6" s="486">
        <f t="shared" si="6"/>
        <v>0</v>
      </c>
      <c r="AZ6" s="487">
        <f t="shared" si="7"/>
        <v>0</v>
      </c>
      <c r="BA6" s="487">
        <f t="shared" si="8"/>
        <v>0</v>
      </c>
      <c r="BB6" s="487">
        <f t="shared" si="9"/>
        <v>0</v>
      </c>
      <c r="BC6" s="487">
        <f t="shared" si="10"/>
        <v>0</v>
      </c>
      <c r="BD6" s="489">
        <f t="shared" si="11"/>
        <v>0</v>
      </c>
      <c r="BE6" s="486">
        <f t="shared" si="12"/>
        <v>0</v>
      </c>
      <c r="BF6" s="487">
        <f t="shared" si="13"/>
        <v>0</v>
      </c>
      <c r="BG6" s="487">
        <f t="shared" si="14"/>
        <v>0</v>
      </c>
      <c r="BH6" s="487">
        <f t="shared" si="15"/>
        <v>0</v>
      </c>
      <c r="BI6" s="487">
        <f t="shared" si="16"/>
        <v>0</v>
      </c>
      <c r="BJ6" s="488">
        <f t="shared" si="17"/>
        <v>0</v>
      </c>
      <c r="BK6" s="486">
        <f t="shared" si="18"/>
        <v>0</v>
      </c>
      <c r="BL6" s="487">
        <f t="shared" si="19"/>
        <v>0</v>
      </c>
      <c r="BM6" s="487">
        <f t="shared" si="20"/>
        <v>0</v>
      </c>
      <c r="BN6" s="487">
        <f t="shared" si="21"/>
        <v>0</v>
      </c>
      <c r="BO6" s="487">
        <f t="shared" si="22"/>
        <v>0</v>
      </c>
      <c r="BP6" s="489">
        <f t="shared" si="23"/>
        <v>0</v>
      </c>
      <c r="BQ6" s="486">
        <f t="shared" si="24"/>
        <v>0</v>
      </c>
      <c r="BR6" s="487">
        <f t="shared" si="25"/>
        <v>0</v>
      </c>
      <c r="BS6" s="487">
        <f t="shared" si="26"/>
        <v>0</v>
      </c>
      <c r="BT6" s="487">
        <f t="shared" si="27"/>
        <v>0</v>
      </c>
      <c r="BU6" s="487">
        <f t="shared" si="28"/>
        <v>0</v>
      </c>
      <c r="BV6" s="489">
        <f t="shared" si="29"/>
        <v>0</v>
      </c>
      <c r="BW6" s="486">
        <f t="shared" si="30"/>
        <v>0</v>
      </c>
      <c r="BX6" s="487">
        <f t="shared" si="31"/>
        <v>0</v>
      </c>
      <c r="BY6" s="487">
        <f t="shared" si="32"/>
        <v>0</v>
      </c>
      <c r="BZ6" s="487">
        <f t="shared" si="33"/>
        <v>0</v>
      </c>
      <c r="CA6" s="487">
        <f t="shared" si="34"/>
        <v>0</v>
      </c>
      <c r="CB6" s="489">
        <f t="shared" si="35"/>
        <v>0</v>
      </c>
      <c r="CC6" s="486">
        <f t="shared" si="36"/>
        <v>0</v>
      </c>
      <c r="CD6" s="487">
        <f t="shared" si="37"/>
        <v>0</v>
      </c>
      <c r="CE6" s="487">
        <f t="shared" si="38"/>
        <v>0</v>
      </c>
      <c r="CF6" s="487">
        <f t="shared" si="39"/>
        <v>0</v>
      </c>
      <c r="CG6" s="487">
        <f t="shared" si="40"/>
        <v>0</v>
      </c>
      <c r="CH6" s="489">
        <f t="shared" si="41"/>
        <v>0</v>
      </c>
      <c r="CI6" s="490">
        <f>IF(AK6=CI$2,'Class-9'!G12,0)</f>
        <v>0</v>
      </c>
      <c r="CJ6" s="487">
        <f>IF(AK6=CJ$2,'Class-9'!G12,0)</f>
        <v>0</v>
      </c>
      <c r="CK6" s="487">
        <f>IF(AK6=CK$2,'Class-9'!G12,0)</f>
        <v>0</v>
      </c>
      <c r="CL6" s="487">
        <f>IF(AK6=CL$2,'Class-9'!G12,0)</f>
        <v>0</v>
      </c>
      <c r="CM6" s="487">
        <f>IF(AK6=CM$2,'Class-9'!G12,0)</f>
        <v>0</v>
      </c>
      <c r="CN6" s="487">
        <f>IF(AK6=CN$2,'Class-9'!G12,0)</f>
        <v>0</v>
      </c>
      <c r="CO6" s="491">
        <f>IF(AK6=CO$2,'Class-9'!FH12,0)</f>
        <v>0</v>
      </c>
      <c r="CP6" s="491">
        <f>IF(AK6=CP$2,'Class-9'!FH12,0)</f>
        <v>0</v>
      </c>
      <c r="CQ6" s="491">
        <f>IF(AK6=CQ$2,'Class-9'!FH12,0)</f>
        <v>0</v>
      </c>
      <c r="CR6" s="491">
        <f>IF(AK6=CR$2,'Class-9'!FH12,0)</f>
        <v>0</v>
      </c>
      <c r="CS6" s="491">
        <f>IF(AK6=CS$2,'Class-9'!FH12,0)</f>
        <v>0</v>
      </c>
      <c r="CT6" s="491">
        <f>IF(AK6=CT$2,'Class-9'!FH12,0)</f>
        <v>0</v>
      </c>
    </row>
    <row r="7" spans="1:98">
      <c r="A7" s="496">
        <v>1</v>
      </c>
      <c r="B7" s="497" t="s">
        <v>225</v>
      </c>
      <c r="C7" s="498">
        <f>AS103</f>
        <v>0</v>
      </c>
      <c r="D7" s="499">
        <f t="shared" ref="D7:H12" si="43">AT103</f>
        <v>0</v>
      </c>
      <c r="E7" s="499">
        <f t="shared" si="43"/>
        <v>0</v>
      </c>
      <c r="F7" s="499">
        <f t="shared" si="43"/>
        <v>1</v>
      </c>
      <c r="G7" s="499">
        <f t="shared" si="43"/>
        <v>0</v>
      </c>
      <c r="H7" s="499">
        <f t="shared" si="43"/>
        <v>0</v>
      </c>
      <c r="I7" s="500">
        <f>SUM(C7:H7)</f>
        <v>1</v>
      </c>
      <c r="J7" s="498">
        <f>AY103</f>
        <v>0</v>
      </c>
      <c r="K7" s="499">
        <f t="shared" ref="K7:O12" si="44">AZ103</f>
        <v>0</v>
      </c>
      <c r="L7" s="499">
        <f t="shared" si="44"/>
        <v>1</v>
      </c>
      <c r="M7" s="499">
        <f t="shared" si="44"/>
        <v>1</v>
      </c>
      <c r="N7" s="499">
        <f t="shared" si="44"/>
        <v>0</v>
      </c>
      <c r="O7" s="499">
        <f t="shared" si="44"/>
        <v>0</v>
      </c>
      <c r="P7" s="501">
        <f>SUM(J7:O7)</f>
        <v>2</v>
      </c>
      <c r="Q7" s="498">
        <f>BE103</f>
        <v>0</v>
      </c>
      <c r="R7" s="499">
        <f t="shared" ref="R7:V12" si="45">BF103</f>
        <v>0</v>
      </c>
      <c r="S7" s="499">
        <f t="shared" si="45"/>
        <v>0</v>
      </c>
      <c r="T7" s="499">
        <f t="shared" si="45"/>
        <v>1</v>
      </c>
      <c r="U7" s="499">
        <f t="shared" si="45"/>
        <v>0</v>
      </c>
      <c r="V7" s="499">
        <f t="shared" si="45"/>
        <v>0</v>
      </c>
      <c r="W7" s="502">
        <f>SUM(Q7:V7)</f>
        <v>1</v>
      </c>
      <c r="X7" s="498">
        <f>BK103</f>
        <v>0</v>
      </c>
      <c r="Y7" s="499">
        <f t="shared" ref="Y7:AC12" si="46">BL103</f>
        <v>0</v>
      </c>
      <c r="Z7" s="499">
        <f t="shared" si="46"/>
        <v>1</v>
      </c>
      <c r="AA7" s="499">
        <f t="shared" si="46"/>
        <v>0</v>
      </c>
      <c r="AB7" s="499">
        <f t="shared" si="46"/>
        <v>0</v>
      </c>
      <c r="AC7" s="499">
        <f t="shared" si="46"/>
        <v>0</v>
      </c>
      <c r="AD7" s="502">
        <f>SUM(X7:AC7)</f>
        <v>1</v>
      </c>
      <c r="AE7" s="503"/>
      <c r="AF7" s="503"/>
      <c r="AG7" s="503"/>
      <c r="AH7" s="503"/>
      <c r="AI7" s="503"/>
      <c r="AJ7" s="487">
        <f t="shared" si="42"/>
        <v>0</v>
      </c>
      <c r="AK7" s="487">
        <f>'Class-9'!F13</f>
        <v>0</v>
      </c>
      <c r="AL7" s="487" t="str">
        <f>'Class-9'!Y13</f>
        <v/>
      </c>
      <c r="AM7" s="487" t="str">
        <f>'Class-9'!AM13</f>
        <v/>
      </c>
      <c r="AN7" s="487" t="str">
        <f>'Class-9'!BA13</f>
        <v/>
      </c>
      <c r="AO7" s="487" t="str">
        <f>'Class-9'!BO13</f>
        <v/>
      </c>
      <c r="AP7" s="487" t="str">
        <f>'Class-9'!CC13</f>
        <v/>
      </c>
      <c r="AQ7" s="488" t="str">
        <f>'Class-9'!CQ13</f>
        <v/>
      </c>
      <c r="AR7" s="539" t="str">
        <f>'Class-9'!DE13</f>
        <v/>
      </c>
      <c r="AS7" s="486">
        <f t="shared" si="0"/>
        <v>0</v>
      </c>
      <c r="AT7" s="487">
        <f t="shared" si="1"/>
        <v>0</v>
      </c>
      <c r="AU7" s="487">
        <f t="shared" si="2"/>
        <v>0</v>
      </c>
      <c r="AV7" s="487">
        <f t="shared" si="3"/>
        <v>0</v>
      </c>
      <c r="AW7" s="487">
        <f t="shared" si="4"/>
        <v>0</v>
      </c>
      <c r="AX7" s="488">
        <f t="shared" si="5"/>
        <v>0</v>
      </c>
      <c r="AY7" s="486">
        <f t="shared" si="6"/>
        <v>0</v>
      </c>
      <c r="AZ7" s="487">
        <f t="shared" si="7"/>
        <v>0</v>
      </c>
      <c r="BA7" s="487">
        <f t="shared" si="8"/>
        <v>0</v>
      </c>
      <c r="BB7" s="487">
        <f t="shared" si="9"/>
        <v>0</v>
      </c>
      <c r="BC7" s="487">
        <f t="shared" si="10"/>
        <v>0</v>
      </c>
      <c r="BD7" s="489">
        <f t="shared" si="11"/>
        <v>0</v>
      </c>
      <c r="BE7" s="486">
        <f t="shared" si="12"/>
        <v>0</v>
      </c>
      <c r="BF7" s="487">
        <f t="shared" si="13"/>
        <v>0</v>
      </c>
      <c r="BG7" s="487">
        <f t="shared" si="14"/>
        <v>0</v>
      </c>
      <c r="BH7" s="487">
        <f t="shared" si="15"/>
        <v>0</v>
      </c>
      <c r="BI7" s="487">
        <f t="shared" si="16"/>
        <v>0</v>
      </c>
      <c r="BJ7" s="488">
        <f t="shared" si="17"/>
        <v>0</v>
      </c>
      <c r="BK7" s="486">
        <f t="shared" si="18"/>
        <v>0</v>
      </c>
      <c r="BL7" s="487">
        <f t="shared" si="19"/>
        <v>0</v>
      </c>
      <c r="BM7" s="487">
        <f t="shared" si="20"/>
        <v>0</v>
      </c>
      <c r="BN7" s="487">
        <f t="shared" si="21"/>
        <v>0</v>
      </c>
      <c r="BO7" s="487">
        <f t="shared" si="22"/>
        <v>0</v>
      </c>
      <c r="BP7" s="489">
        <f t="shared" si="23"/>
        <v>0</v>
      </c>
      <c r="BQ7" s="486">
        <f t="shared" si="24"/>
        <v>0</v>
      </c>
      <c r="BR7" s="487">
        <f t="shared" si="25"/>
        <v>0</v>
      </c>
      <c r="BS7" s="487">
        <f t="shared" si="26"/>
        <v>0</v>
      </c>
      <c r="BT7" s="487">
        <f t="shared" si="27"/>
        <v>0</v>
      </c>
      <c r="BU7" s="487">
        <f t="shared" si="28"/>
        <v>0</v>
      </c>
      <c r="BV7" s="489">
        <f t="shared" si="29"/>
        <v>0</v>
      </c>
      <c r="BW7" s="486">
        <f t="shared" si="30"/>
        <v>0</v>
      </c>
      <c r="BX7" s="487">
        <f t="shared" si="31"/>
        <v>0</v>
      </c>
      <c r="BY7" s="487">
        <f t="shared" si="32"/>
        <v>0</v>
      </c>
      <c r="BZ7" s="487">
        <f t="shared" si="33"/>
        <v>0</v>
      </c>
      <c r="CA7" s="487">
        <f t="shared" si="34"/>
        <v>0</v>
      </c>
      <c r="CB7" s="489">
        <f t="shared" si="35"/>
        <v>0</v>
      </c>
      <c r="CC7" s="486">
        <f t="shared" si="36"/>
        <v>0</v>
      </c>
      <c r="CD7" s="487">
        <f t="shared" si="37"/>
        <v>0</v>
      </c>
      <c r="CE7" s="487">
        <f t="shared" si="38"/>
        <v>0</v>
      </c>
      <c r="CF7" s="487">
        <f t="shared" si="39"/>
        <v>0</v>
      </c>
      <c r="CG7" s="487">
        <f t="shared" si="40"/>
        <v>0</v>
      </c>
      <c r="CH7" s="489">
        <f t="shared" si="41"/>
        <v>0</v>
      </c>
      <c r="CI7" s="490">
        <f>IF(AK7=CI$2,'Class-9'!G13,0)</f>
        <v>0</v>
      </c>
      <c r="CJ7" s="487">
        <f>IF(AK7=CJ$2,'Class-9'!G13,0)</f>
        <v>0</v>
      </c>
      <c r="CK7" s="487">
        <f>IF(AK7=CK$2,'Class-9'!G13,0)</f>
        <v>0</v>
      </c>
      <c r="CL7" s="487">
        <f>IF(AK7=CL$2,'Class-9'!G13,0)</f>
        <v>0</v>
      </c>
      <c r="CM7" s="487">
        <f>IF(AK7=CM$2,'Class-9'!G13,0)</f>
        <v>0</v>
      </c>
      <c r="CN7" s="487">
        <f>IF(AK7=CN$2,'Class-9'!G13,0)</f>
        <v>0</v>
      </c>
      <c r="CO7" s="491">
        <f>IF(AK7=CO$2,'Class-9'!FH13,0)</f>
        <v>0</v>
      </c>
      <c r="CP7" s="491">
        <f>IF(AK7=CP$2,'Class-9'!FH13,0)</f>
        <v>0</v>
      </c>
      <c r="CQ7" s="491">
        <f>IF(AK7=CQ$2,'Class-9'!FH13,0)</f>
        <v>0</v>
      </c>
      <c r="CR7" s="491">
        <f>IF(AK7=CR$2,'Class-9'!FH13,0)</f>
        <v>0</v>
      </c>
      <c r="CS7" s="491">
        <f>IF(AK7=CS$2,'Class-9'!FH13,0)</f>
        <v>0</v>
      </c>
      <c r="CT7" s="491">
        <f>IF(AK7=CT$2,'Class-9'!FH13,0)</f>
        <v>0</v>
      </c>
    </row>
    <row r="8" spans="1:98">
      <c r="A8" s="504">
        <v>2</v>
      </c>
      <c r="B8" s="505" t="s">
        <v>226</v>
      </c>
      <c r="C8" s="506">
        <f t="shared" ref="C8:C12" si="47">AS104</f>
        <v>0</v>
      </c>
      <c r="D8" s="507">
        <f t="shared" si="43"/>
        <v>0</v>
      </c>
      <c r="E8" s="507">
        <f t="shared" si="43"/>
        <v>1</v>
      </c>
      <c r="F8" s="507">
        <f t="shared" si="43"/>
        <v>0</v>
      </c>
      <c r="G8" s="507">
        <f t="shared" si="43"/>
        <v>0</v>
      </c>
      <c r="H8" s="507">
        <f t="shared" si="43"/>
        <v>0</v>
      </c>
      <c r="I8" s="508">
        <f t="shared" ref="I8:I13" si="48">SUM(C8:H8)</f>
        <v>1</v>
      </c>
      <c r="J8" s="506">
        <f t="shared" ref="J8:J12" si="49">AY104</f>
        <v>0</v>
      </c>
      <c r="K8" s="507">
        <f t="shared" si="44"/>
        <v>0</v>
      </c>
      <c r="L8" s="507">
        <f t="shared" si="44"/>
        <v>0</v>
      </c>
      <c r="M8" s="507">
        <f t="shared" si="44"/>
        <v>0</v>
      </c>
      <c r="N8" s="507">
        <f t="shared" si="44"/>
        <v>0</v>
      </c>
      <c r="O8" s="507">
        <f t="shared" si="44"/>
        <v>0</v>
      </c>
      <c r="P8" s="509">
        <f t="shared" ref="P8:P13" si="50">SUM(J8:O8)</f>
        <v>0</v>
      </c>
      <c r="Q8" s="506">
        <f t="shared" ref="Q8:Q12" si="51">BE104</f>
        <v>0</v>
      </c>
      <c r="R8" s="507">
        <f t="shared" si="45"/>
        <v>0</v>
      </c>
      <c r="S8" s="507">
        <f t="shared" si="45"/>
        <v>0</v>
      </c>
      <c r="T8" s="507">
        <f t="shared" si="45"/>
        <v>0</v>
      </c>
      <c r="U8" s="507">
        <f t="shared" si="45"/>
        <v>0</v>
      </c>
      <c r="V8" s="507">
        <f t="shared" si="45"/>
        <v>0</v>
      </c>
      <c r="W8" s="510">
        <f t="shared" ref="W8:W13" si="52">SUM(Q8:V8)</f>
        <v>0</v>
      </c>
      <c r="X8" s="506">
        <f t="shared" ref="X8:X12" si="53">BK104</f>
        <v>0</v>
      </c>
      <c r="Y8" s="507">
        <f t="shared" si="46"/>
        <v>0</v>
      </c>
      <c r="Z8" s="507">
        <f t="shared" si="46"/>
        <v>0</v>
      </c>
      <c r="AA8" s="507">
        <f t="shared" si="46"/>
        <v>1</v>
      </c>
      <c r="AB8" s="507">
        <f t="shared" si="46"/>
        <v>0</v>
      </c>
      <c r="AC8" s="507">
        <f t="shared" si="46"/>
        <v>0</v>
      </c>
      <c r="AD8" s="510">
        <f t="shared" ref="AD8:AD13" si="54">SUM(X8:AC8)</f>
        <v>1</v>
      </c>
      <c r="AE8" s="503"/>
      <c r="AF8" s="503"/>
      <c r="AG8" s="503"/>
      <c r="AH8" s="503"/>
      <c r="AI8" s="503"/>
      <c r="AJ8" s="487">
        <f t="shared" si="42"/>
        <v>0</v>
      </c>
      <c r="AK8" s="487">
        <f>'Class-9'!F14</f>
        <v>0</v>
      </c>
      <c r="AL8" s="487" t="str">
        <f>'Class-9'!Y14</f>
        <v/>
      </c>
      <c r="AM8" s="487" t="str">
        <f>'Class-9'!AM14</f>
        <v/>
      </c>
      <c r="AN8" s="487" t="str">
        <f>'Class-9'!BA14</f>
        <v/>
      </c>
      <c r="AO8" s="487" t="str">
        <f>'Class-9'!BO14</f>
        <v/>
      </c>
      <c r="AP8" s="487" t="str">
        <f>'Class-9'!CC14</f>
        <v/>
      </c>
      <c r="AQ8" s="488" t="str">
        <f>'Class-9'!CQ14</f>
        <v/>
      </c>
      <c r="AR8" s="539" t="str">
        <f>'Class-9'!DE14</f>
        <v/>
      </c>
      <c r="AS8" s="486">
        <f t="shared" si="0"/>
        <v>0</v>
      </c>
      <c r="AT8" s="487">
        <f t="shared" si="1"/>
        <v>0</v>
      </c>
      <c r="AU8" s="487">
        <f t="shared" si="2"/>
        <v>0</v>
      </c>
      <c r="AV8" s="487">
        <f t="shared" si="3"/>
        <v>0</v>
      </c>
      <c r="AW8" s="487">
        <f t="shared" si="4"/>
        <v>0</v>
      </c>
      <c r="AX8" s="488">
        <f t="shared" si="5"/>
        <v>0</v>
      </c>
      <c r="AY8" s="486">
        <f t="shared" si="6"/>
        <v>0</v>
      </c>
      <c r="AZ8" s="487">
        <f t="shared" si="7"/>
        <v>0</v>
      </c>
      <c r="BA8" s="487">
        <f t="shared" si="8"/>
        <v>0</v>
      </c>
      <c r="BB8" s="487">
        <f t="shared" si="9"/>
        <v>0</v>
      </c>
      <c r="BC8" s="487">
        <f t="shared" si="10"/>
        <v>0</v>
      </c>
      <c r="BD8" s="489">
        <f t="shared" si="11"/>
        <v>0</v>
      </c>
      <c r="BE8" s="486">
        <f t="shared" si="12"/>
        <v>0</v>
      </c>
      <c r="BF8" s="487">
        <f t="shared" si="13"/>
        <v>0</v>
      </c>
      <c r="BG8" s="487">
        <f t="shared" si="14"/>
        <v>0</v>
      </c>
      <c r="BH8" s="487">
        <f t="shared" si="15"/>
        <v>0</v>
      </c>
      <c r="BI8" s="487">
        <f t="shared" si="16"/>
        <v>0</v>
      </c>
      <c r="BJ8" s="488">
        <f t="shared" si="17"/>
        <v>0</v>
      </c>
      <c r="BK8" s="486">
        <f t="shared" si="18"/>
        <v>0</v>
      </c>
      <c r="BL8" s="487">
        <f t="shared" si="19"/>
        <v>0</v>
      </c>
      <c r="BM8" s="487">
        <f t="shared" si="20"/>
        <v>0</v>
      </c>
      <c r="BN8" s="487">
        <f t="shared" si="21"/>
        <v>0</v>
      </c>
      <c r="BO8" s="487">
        <f t="shared" si="22"/>
        <v>0</v>
      </c>
      <c r="BP8" s="489">
        <f t="shared" si="23"/>
        <v>0</v>
      </c>
      <c r="BQ8" s="486">
        <f t="shared" si="24"/>
        <v>0</v>
      </c>
      <c r="BR8" s="487">
        <f t="shared" si="25"/>
        <v>0</v>
      </c>
      <c r="BS8" s="487">
        <f t="shared" si="26"/>
        <v>0</v>
      </c>
      <c r="BT8" s="487">
        <f t="shared" si="27"/>
        <v>0</v>
      </c>
      <c r="BU8" s="487">
        <f t="shared" si="28"/>
        <v>0</v>
      </c>
      <c r="BV8" s="489">
        <f t="shared" si="29"/>
        <v>0</v>
      </c>
      <c r="BW8" s="486">
        <f t="shared" si="30"/>
        <v>0</v>
      </c>
      <c r="BX8" s="487">
        <f t="shared" si="31"/>
        <v>0</v>
      </c>
      <c r="BY8" s="487">
        <f t="shared" si="32"/>
        <v>0</v>
      </c>
      <c r="BZ8" s="487">
        <f t="shared" si="33"/>
        <v>0</v>
      </c>
      <c r="CA8" s="487">
        <f t="shared" si="34"/>
        <v>0</v>
      </c>
      <c r="CB8" s="489">
        <f t="shared" si="35"/>
        <v>0</v>
      </c>
      <c r="CC8" s="486">
        <f t="shared" si="36"/>
        <v>0</v>
      </c>
      <c r="CD8" s="487">
        <f t="shared" si="37"/>
        <v>0</v>
      </c>
      <c r="CE8" s="487">
        <f t="shared" si="38"/>
        <v>0</v>
      </c>
      <c r="CF8" s="487">
        <f t="shared" si="39"/>
        <v>0</v>
      </c>
      <c r="CG8" s="487">
        <f t="shared" si="40"/>
        <v>0</v>
      </c>
      <c r="CH8" s="489">
        <f t="shared" si="41"/>
        <v>0</v>
      </c>
      <c r="CI8" s="490">
        <f>IF(AK8=CI$2,'Class-9'!G14,0)</f>
        <v>0</v>
      </c>
      <c r="CJ8" s="487">
        <f>IF(AK8=CJ$2,'Class-9'!G14,0)</f>
        <v>0</v>
      </c>
      <c r="CK8" s="487">
        <f>IF(AK8=CK$2,'Class-9'!G14,0)</f>
        <v>0</v>
      </c>
      <c r="CL8" s="487">
        <f>IF(AK8=CL$2,'Class-9'!G14,0)</f>
        <v>0</v>
      </c>
      <c r="CM8" s="487">
        <f>IF(AK8=CM$2,'Class-9'!G14,0)</f>
        <v>0</v>
      </c>
      <c r="CN8" s="487">
        <f>IF(AK8=CN$2,'Class-9'!G14,0)</f>
        <v>0</v>
      </c>
      <c r="CO8" s="491">
        <f>IF(AK8=CO$2,'Class-9'!FH14,0)</f>
        <v>0</v>
      </c>
      <c r="CP8" s="491">
        <f>IF(AK8=CP$2,'Class-9'!FH14,0)</f>
        <v>0</v>
      </c>
      <c r="CQ8" s="491">
        <f>IF(AK8=CQ$2,'Class-9'!FH14,0)</f>
        <v>0</v>
      </c>
      <c r="CR8" s="491">
        <f>IF(AK8=CR$2,'Class-9'!FH14,0)</f>
        <v>0</v>
      </c>
      <c r="CS8" s="491">
        <f>IF(AK8=CS$2,'Class-9'!FH14,0)</f>
        <v>0</v>
      </c>
      <c r="CT8" s="491">
        <f>IF(AK8=CT$2,'Class-9'!FH14,0)</f>
        <v>0</v>
      </c>
    </row>
    <row r="9" spans="1:98">
      <c r="A9" s="504">
        <v>3</v>
      </c>
      <c r="B9" s="505" t="s">
        <v>227</v>
      </c>
      <c r="C9" s="506">
        <f t="shared" si="47"/>
        <v>0</v>
      </c>
      <c r="D9" s="507">
        <f t="shared" si="43"/>
        <v>0</v>
      </c>
      <c r="E9" s="507">
        <f t="shared" si="43"/>
        <v>0</v>
      </c>
      <c r="F9" s="507">
        <f t="shared" si="43"/>
        <v>0</v>
      </c>
      <c r="G9" s="507">
        <f t="shared" si="43"/>
        <v>0</v>
      </c>
      <c r="H9" s="507">
        <f t="shared" si="43"/>
        <v>0</v>
      </c>
      <c r="I9" s="508">
        <f t="shared" si="48"/>
        <v>0</v>
      </c>
      <c r="J9" s="506">
        <f t="shared" si="49"/>
        <v>0</v>
      </c>
      <c r="K9" s="507">
        <f t="shared" si="44"/>
        <v>0</v>
      </c>
      <c r="L9" s="507">
        <f t="shared" si="44"/>
        <v>0</v>
      </c>
      <c r="M9" s="507">
        <f t="shared" si="44"/>
        <v>0</v>
      </c>
      <c r="N9" s="507">
        <f t="shared" si="44"/>
        <v>0</v>
      </c>
      <c r="O9" s="507">
        <f t="shared" si="44"/>
        <v>0</v>
      </c>
      <c r="P9" s="509">
        <f t="shared" si="50"/>
        <v>0</v>
      </c>
      <c r="Q9" s="506">
        <f t="shared" si="51"/>
        <v>0</v>
      </c>
      <c r="R9" s="507">
        <f t="shared" si="45"/>
        <v>0</v>
      </c>
      <c r="S9" s="507">
        <f t="shared" si="45"/>
        <v>1</v>
      </c>
      <c r="T9" s="507">
        <f t="shared" si="45"/>
        <v>0</v>
      </c>
      <c r="U9" s="507">
        <f t="shared" si="45"/>
        <v>0</v>
      </c>
      <c r="V9" s="507">
        <f t="shared" si="45"/>
        <v>0</v>
      </c>
      <c r="W9" s="510">
        <f t="shared" si="52"/>
        <v>1</v>
      </c>
      <c r="X9" s="506">
        <f t="shared" si="53"/>
        <v>0</v>
      </c>
      <c r="Y9" s="507">
        <f t="shared" si="46"/>
        <v>0</v>
      </c>
      <c r="Z9" s="507">
        <f t="shared" si="46"/>
        <v>0</v>
      </c>
      <c r="AA9" s="507">
        <f t="shared" si="46"/>
        <v>0</v>
      </c>
      <c r="AB9" s="507">
        <f t="shared" si="46"/>
        <v>0</v>
      </c>
      <c r="AC9" s="507">
        <f t="shared" si="46"/>
        <v>0</v>
      </c>
      <c r="AD9" s="510">
        <f t="shared" si="54"/>
        <v>0</v>
      </c>
      <c r="AE9" s="503"/>
      <c r="AF9" s="503"/>
      <c r="AG9" s="503"/>
      <c r="AH9" s="503"/>
      <c r="AI9" s="503"/>
      <c r="AJ9" s="487">
        <f t="shared" si="42"/>
        <v>0</v>
      </c>
      <c r="AK9" s="487">
        <f>'Class-9'!F15</f>
        <v>0</v>
      </c>
      <c r="AL9" s="487" t="str">
        <f>'Class-9'!Y15</f>
        <v/>
      </c>
      <c r="AM9" s="487" t="str">
        <f>'Class-9'!AM15</f>
        <v/>
      </c>
      <c r="AN9" s="487" t="str">
        <f>'Class-9'!BA15</f>
        <v/>
      </c>
      <c r="AO9" s="487" t="str">
        <f>'Class-9'!BO15</f>
        <v/>
      </c>
      <c r="AP9" s="487" t="str">
        <f>'Class-9'!CC15</f>
        <v/>
      </c>
      <c r="AQ9" s="488" t="str">
        <f>'Class-9'!CQ15</f>
        <v/>
      </c>
      <c r="AR9" s="539" t="str">
        <f>'Class-9'!DE15</f>
        <v/>
      </c>
      <c r="AS9" s="486">
        <f t="shared" si="0"/>
        <v>0</v>
      </c>
      <c r="AT9" s="487">
        <f t="shared" si="1"/>
        <v>0</v>
      </c>
      <c r="AU9" s="487">
        <f t="shared" si="2"/>
        <v>0</v>
      </c>
      <c r="AV9" s="487">
        <f t="shared" si="3"/>
        <v>0</v>
      </c>
      <c r="AW9" s="487">
        <f t="shared" si="4"/>
        <v>0</v>
      </c>
      <c r="AX9" s="488">
        <f t="shared" si="5"/>
        <v>0</v>
      </c>
      <c r="AY9" s="486">
        <f t="shared" si="6"/>
        <v>0</v>
      </c>
      <c r="AZ9" s="487">
        <f t="shared" si="7"/>
        <v>0</v>
      </c>
      <c r="BA9" s="487">
        <f t="shared" si="8"/>
        <v>0</v>
      </c>
      <c r="BB9" s="487">
        <f t="shared" si="9"/>
        <v>0</v>
      </c>
      <c r="BC9" s="487">
        <f t="shared" si="10"/>
        <v>0</v>
      </c>
      <c r="BD9" s="489">
        <f t="shared" si="11"/>
        <v>0</v>
      </c>
      <c r="BE9" s="486">
        <f t="shared" si="12"/>
        <v>0</v>
      </c>
      <c r="BF9" s="487">
        <f t="shared" si="13"/>
        <v>0</v>
      </c>
      <c r="BG9" s="487">
        <f t="shared" si="14"/>
        <v>0</v>
      </c>
      <c r="BH9" s="487">
        <f t="shared" si="15"/>
        <v>0</v>
      </c>
      <c r="BI9" s="487">
        <f t="shared" si="16"/>
        <v>0</v>
      </c>
      <c r="BJ9" s="488">
        <f t="shared" si="17"/>
        <v>0</v>
      </c>
      <c r="BK9" s="486">
        <f t="shared" si="18"/>
        <v>0</v>
      </c>
      <c r="BL9" s="487">
        <f t="shared" si="19"/>
        <v>0</v>
      </c>
      <c r="BM9" s="487">
        <f t="shared" si="20"/>
        <v>0</v>
      </c>
      <c r="BN9" s="487">
        <f t="shared" si="21"/>
        <v>0</v>
      </c>
      <c r="BO9" s="487">
        <f t="shared" si="22"/>
        <v>0</v>
      </c>
      <c r="BP9" s="489">
        <f t="shared" si="23"/>
        <v>0</v>
      </c>
      <c r="BQ9" s="486">
        <f t="shared" si="24"/>
        <v>0</v>
      </c>
      <c r="BR9" s="487">
        <f t="shared" si="25"/>
        <v>0</v>
      </c>
      <c r="BS9" s="487">
        <f t="shared" si="26"/>
        <v>0</v>
      </c>
      <c r="BT9" s="487">
        <f t="shared" si="27"/>
        <v>0</v>
      </c>
      <c r="BU9" s="487">
        <f t="shared" si="28"/>
        <v>0</v>
      </c>
      <c r="BV9" s="489">
        <f t="shared" si="29"/>
        <v>0</v>
      </c>
      <c r="BW9" s="486">
        <f t="shared" si="30"/>
        <v>0</v>
      </c>
      <c r="BX9" s="487">
        <f t="shared" si="31"/>
        <v>0</v>
      </c>
      <c r="BY9" s="487">
        <f t="shared" si="32"/>
        <v>0</v>
      </c>
      <c r="BZ9" s="487">
        <f t="shared" si="33"/>
        <v>0</v>
      </c>
      <c r="CA9" s="487">
        <f t="shared" si="34"/>
        <v>0</v>
      </c>
      <c r="CB9" s="489">
        <f t="shared" si="35"/>
        <v>0</v>
      </c>
      <c r="CC9" s="486">
        <f t="shared" si="36"/>
        <v>0</v>
      </c>
      <c r="CD9" s="487">
        <f t="shared" si="37"/>
        <v>0</v>
      </c>
      <c r="CE9" s="487">
        <f t="shared" si="38"/>
        <v>0</v>
      </c>
      <c r="CF9" s="487">
        <f t="shared" si="39"/>
        <v>0</v>
      </c>
      <c r="CG9" s="487">
        <f t="shared" si="40"/>
        <v>0</v>
      </c>
      <c r="CH9" s="489">
        <f t="shared" si="41"/>
        <v>0</v>
      </c>
      <c r="CI9" s="490">
        <f>IF(AK9=CI$2,'Class-9'!G15,0)</f>
        <v>0</v>
      </c>
      <c r="CJ9" s="487">
        <f>IF(AK9=CJ$2,'Class-9'!G15,0)</f>
        <v>0</v>
      </c>
      <c r="CK9" s="487">
        <f>IF(AK9=CK$2,'Class-9'!G15,0)</f>
        <v>0</v>
      </c>
      <c r="CL9" s="487">
        <f>IF(AK9=CL$2,'Class-9'!G15,0)</f>
        <v>0</v>
      </c>
      <c r="CM9" s="487">
        <f>IF(AK9=CM$2,'Class-9'!G15,0)</f>
        <v>0</v>
      </c>
      <c r="CN9" s="487">
        <f>IF(AK9=CN$2,'Class-9'!G15,0)</f>
        <v>0</v>
      </c>
      <c r="CO9" s="491">
        <f>IF(AK9=CO$2,'Class-9'!FH15,0)</f>
        <v>0</v>
      </c>
      <c r="CP9" s="491">
        <f>IF(AK9=CP$2,'Class-9'!FH15,0)</f>
        <v>0</v>
      </c>
      <c r="CQ9" s="491">
        <f>IF(AK9=CQ$2,'Class-9'!FH15,0)</f>
        <v>0</v>
      </c>
      <c r="CR9" s="491">
        <f>IF(AK9=CR$2,'Class-9'!FH15,0)</f>
        <v>0</v>
      </c>
      <c r="CS9" s="491">
        <f>IF(AK9=CS$2,'Class-9'!FH15,0)</f>
        <v>0</v>
      </c>
      <c r="CT9" s="491">
        <f>IF(AK9=CT$2,'Class-9'!FH15,0)</f>
        <v>0</v>
      </c>
    </row>
    <row r="10" spans="1:98">
      <c r="A10" s="504">
        <v>4</v>
      </c>
      <c r="B10" s="505" t="s">
        <v>228</v>
      </c>
      <c r="C10" s="506">
        <f t="shared" si="47"/>
        <v>0</v>
      </c>
      <c r="D10" s="507">
        <f t="shared" si="43"/>
        <v>0</v>
      </c>
      <c r="E10" s="507">
        <f t="shared" si="43"/>
        <v>0</v>
      </c>
      <c r="F10" s="507">
        <f t="shared" si="43"/>
        <v>0</v>
      </c>
      <c r="G10" s="507">
        <f t="shared" si="43"/>
        <v>0</v>
      </c>
      <c r="H10" s="507">
        <f t="shared" si="43"/>
        <v>0</v>
      </c>
      <c r="I10" s="508">
        <f t="shared" si="48"/>
        <v>0</v>
      </c>
      <c r="J10" s="506">
        <f t="shared" si="49"/>
        <v>0</v>
      </c>
      <c r="K10" s="507">
        <f t="shared" si="44"/>
        <v>0</v>
      </c>
      <c r="L10" s="507">
        <f t="shared" si="44"/>
        <v>0</v>
      </c>
      <c r="M10" s="507">
        <f t="shared" si="44"/>
        <v>0</v>
      </c>
      <c r="N10" s="507">
        <f t="shared" si="44"/>
        <v>0</v>
      </c>
      <c r="O10" s="507">
        <f t="shared" si="44"/>
        <v>0</v>
      </c>
      <c r="P10" s="509">
        <f t="shared" si="50"/>
        <v>0</v>
      </c>
      <c r="Q10" s="506">
        <f t="shared" si="51"/>
        <v>0</v>
      </c>
      <c r="R10" s="507">
        <f t="shared" si="45"/>
        <v>0</v>
      </c>
      <c r="S10" s="507">
        <f t="shared" si="45"/>
        <v>0</v>
      </c>
      <c r="T10" s="507">
        <f t="shared" si="45"/>
        <v>0</v>
      </c>
      <c r="U10" s="507">
        <f t="shared" si="45"/>
        <v>0</v>
      </c>
      <c r="V10" s="507">
        <f t="shared" si="45"/>
        <v>0</v>
      </c>
      <c r="W10" s="510">
        <f t="shared" si="52"/>
        <v>0</v>
      </c>
      <c r="X10" s="506">
        <f t="shared" si="53"/>
        <v>0</v>
      </c>
      <c r="Y10" s="507">
        <f t="shared" si="46"/>
        <v>0</v>
      </c>
      <c r="Z10" s="507">
        <f t="shared" si="46"/>
        <v>0</v>
      </c>
      <c r="AA10" s="507">
        <f t="shared" si="46"/>
        <v>0</v>
      </c>
      <c r="AB10" s="507">
        <f t="shared" si="46"/>
        <v>0</v>
      </c>
      <c r="AC10" s="507">
        <f t="shared" si="46"/>
        <v>0</v>
      </c>
      <c r="AD10" s="510">
        <f t="shared" si="54"/>
        <v>0</v>
      </c>
      <c r="AE10" s="503"/>
      <c r="AF10" s="503"/>
      <c r="AG10" s="503"/>
      <c r="AH10" s="503"/>
      <c r="AI10" s="503"/>
      <c r="AJ10" s="487">
        <f t="shared" si="42"/>
        <v>0</v>
      </c>
      <c r="AK10" s="487">
        <f>'Class-9'!F16</f>
        <v>0</v>
      </c>
      <c r="AL10" s="487" t="str">
        <f>'Class-9'!Y16</f>
        <v/>
      </c>
      <c r="AM10" s="487" t="str">
        <f>'Class-9'!AM16</f>
        <v/>
      </c>
      <c r="AN10" s="487" t="str">
        <f>'Class-9'!BA16</f>
        <v/>
      </c>
      <c r="AO10" s="487" t="str">
        <f>'Class-9'!BO16</f>
        <v/>
      </c>
      <c r="AP10" s="487" t="str">
        <f>'Class-9'!CC16</f>
        <v/>
      </c>
      <c r="AQ10" s="488" t="str">
        <f>'Class-9'!CQ16</f>
        <v/>
      </c>
      <c r="AR10" s="539" t="str">
        <f>'Class-9'!DE16</f>
        <v/>
      </c>
      <c r="AS10" s="486">
        <f t="shared" si="0"/>
        <v>0</v>
      </c>
      <c r="AT10" s="487">
        <f t="shared" si="1"/>
        <v>0</v>
      </c>
      <c r="AU10" s="487">
        <f t="shared" si="2"/>
        <v>0</v>
      </c>
      <c r="AV10" s="487">
        <f t="shared" si="3"/>
        <v>0</v>
      </c>
      <c r="AW10" s="487">
        <f t="shared" si="4"/>
        <v>0</v>
      </c>
      <c r="AX10" s="488">
        <f t="shared" si="5"/>
        <v>0</v>
      </c>
      <c r="AY10" s="486">
        <f t="shared" si="6"/>
        <v>0</v>
      </c>
      <c r="AZ10" s="487">
        <f t="shared" si="7"/>
        <v>0</v>
      </c>
      <c r="BA10" s="487">
        <f t="shared" si="8"/>
        <v>0</v>
      </c>
      <c r="BB10" s="487">
        <f t="shared" si="9"/>
        <v>0</v>
      </c>
      <c r="BC10" s="487">
        <f t="shared" si="10"/>
        <v>0</v>
      </c>
      <c r="BD10" s="489">
        <f t="shared" si="11"/>
        <v>0</v>
      </c>
      <c r="BE10" s="486">
        <f t="shared" si="12"/>
        <v>0</v>
      </c>
      <c r="BF10" s="487">
        <f t="shared" si="13"/>
        <v>0</v>
      </c>
      <c r="BG10" s="487">
        <f t="shared" si="14"/>
        <v>0</v>
      </c>
      <c r="BH10" s="487">
        <f t="shared" si="15"/>
        <v>0</v>
      </c>
      <c r="BI10" s="487">
        <f t="shared" si="16"/>
        <v>0</v>
      </c>
      <c r="BJ10" s="488">
        <f t="shared" si="17"/>
        <v>0</v>
      </c>
      <c r="BK10" s="486">
        <f t="shared" si="18"/>
        <v>0</v>
      </c>
      <c r="BL10" s="487">
        <f t="shared" si="19"/>
        <v>0</v>
      </c>
      <c r="BM10" s="487">
        <f t="shared" si="20"/>
        <v>0</v>
      </c>
      <c r="BN10" s="487">
        <f t="shared" si="21"/>
        <v>0</v>
      </c>
      <c r="BO10" s="487">
        <f t="shared" si="22"/>
        <v>0</v>
      </c>
      <c r="BP10" s="489">
        <f t="shared" si="23"/>
        <v>0</v>
      </c>
      <c r="BQ10" s="486">
        <f t="shared" si="24"/>
        <v>0</v>
      </c>
      <c r="BR10" s="487">
        <f t="shared" si="25"/>
        <v>0</v>
      </c>
      <c r="BS10" s="487">
        <f t="shared" si="26"/>
        <v>0</v>
      </c>
      <c r="BT10" s="487">
        <f t="shared" si="27"/>
        <v>0</v>
      </c>
      <c r="BU10" s="487">
        <f t="shared" si="28"/>
        <v>0</v>
      </c>
      <c r="BV10" s="489">
        <f t="shared" si="29"/>
        <v>0</v>
      </c>
      <c r="BW10" s="486">
        <f t="shared" si="30"/>
        <v>0</v>
      </c>
      <c r="BX10" s="487">
        <f t="shared" si="31"/>
        <v>0</v>
      </c>
      <c r="BY10" s="487">
        <f t="shared" si="32"/>
        <v>0</v>
      </c>
      <c r="BZ10" s="487">
        <f t="shared" si="33"/>
        <v>0</v>
      </c>
      <c r="CA10" s="487">
        <f t="shared" si="34"/>
        <v>0</v>
      </c>
      <c r="CB10" s="489">
        <f t="shared" si="35"/>
        <v>0</v>
      </c>
      <c r="CC10" s="486">
        <f t="shared" si="36"/>
        <v>0</v>
      </c>
      <c r="CD10" s="487">
        <f t="shared" si="37"/>
        <v>0</v>
      </c>
      <c r="CE10" s="487">
        <f t="shared" si="38"/>
        <v>0</v>
      </c>
      <c r="CF10" s="487">
        <f t="shared" si="39"/>
        <v>0</v>
      </c>
      <c r="CG10" s="487">
        <f t="shared" si="40"/>
        <v>0</v>
      </c>
      <c r="CH10" s="489">
        <f t="shared" si="41"/>
        <v>0</v>
      </c>
      <c r="CI10" s="490">
        <f>IF(AK10=CI$2,'Class-9'!G16,0)</f>
        <v>0</v>
      </c>
      <c r="CJ10" s="487">
        <f>IF(AK10=CJ$2,'Class-9'!G16,0)</f>
        <v>0</v>
      </c>
      <c r="CK10" s="487">
        <f>IF(AK10=CK$2,'Class-9'!G16,0)</f>
        <v>0</v>
      </c>
      <c r="CL10" s="487">
        <f>IF(AK10=CL$2,'Class-9'!G16,0)</f>
        <v>0</v>
      </c>
      <c r="CM10" s="487">
        <f>IF(AK10=CM$2,'Class-9'!G16,0)</f>
        <v>0</v>
      </c>
      <c r="CN10" s="487">
        <f>IF(AK10=CN$2,'Class-9'!G16,0)</f>
        <v>0</v>
      </c>
      <c r="CO10" s="491">
        <f>IF(AK10=CO$2,'Class-9'!FH16,0)</f>
        <v>0</v>
      </c>
      <c r="CP10" s="491">
        <f>IF(AK10=CP$2,'Class-9'!FH16,0)</f>
        <v>0</v>
      </c>
      <c r="CQ10" s="491">
        <f>IF(AK10=CQ$2,'Class-9'!FH16,0)</f>
        <v>0</v>
      </c>
      <c r="CR10" s="491">
        <f>IF(AK10=CR$2,'Class-9'!FH16,0)</f>
        <v>0</v>
      </c>
      <c r="CS10" s="491">
        <f>IF(AK10=CS$2,'Class-9'!FH16,0)</f>
        <v>0</v>
      </c>
      <c r="CT10" s="491">
        <f>IF(AK10=CT$2,'Class-9'!FH16,0)</f>
        <v>0</v>
      </c>
    </row>
    <row r="11" spans="1:98">
      <c r="A11" s="504">
        <v>5</v>
      </c>
      <c r="B11" s="505" t="s">
        <v>140</v>
      </c>
      <c r="C11" s="506">
        <f t="shared" si="47"/>
        <v>0</v>
      </c>
      <c r="D11" s="507">
        <f t="shared" si="43"/>
        <v>0</v>
      </c>
      <c r="E11" s="507">
        <f t="shared" si="43"/>
        <v>0</v>
      </c>
      <c r="F11" s="507">
        <f t="shared" si="43"/>
        <v>0</v>
      </c>
      <c r="G11" s="507">
        <f t="shared" si="43"/>
        <v>0</v>
      </c>
      <c r="H11" s="507">
        <f t="shared" si="43"/>
        <v>0</v>
      </c>
      <c r="I11" s="508">
        <f t="shared" si="48"/>
        <v>0</v>
      </c>
      <c r="J11" s="506">
        <f t="shared" si="49"/>
        <v>0</v>
      </c>
      <c r="K11" s="507">
        <f t="shared" si="44"/>
        <v>0</v>
      </c>
      <c r="L11" s="507">
        <f t="shared" si="44"/>
        <v>0</v>
      </c>
      <c r="M11" s="507">
        <f t="shared" si="44"/>
        <v>0</v>
      </c>
      <c r="N11" s="507">
        <f t="shared" si="44"/>
        <v>0</v>
      </c>
      <c r="O11" s="507">
        <f t="shared" si="44"/>
        <v>0</v>
      </c>
      <c r="P11" s="509">
        <f t="shared" si="50"/>
        <v>0</v>
      </c>
      <c r="Q11" s="506">
        <f t="shared" si="51"/>
        <v>0</v>
      </c>
      <c r="R11" s="507">
        <f t="shared" si="45"/>
        <v>0</v>
      </c>
      <c r="S11" s="507">
        <f t="shared" si="45"/>
        <v>0</v>
      </c>
      <c r="T11" s="507">
        <f t="shared" si="45"/>
        <v>0</v>
      </c>
      <c r="U11" s="507">
        <f t="shared" si="45"/>
        <v>0</v>
      </c>
      <c r="V11" s="507">
        <f t="shared" si="45"/>
        <v>0</v>
      </c>
      <c r="W11" s="510">
        <f t="shared" si="52"/>
        <v>0</v>
      </c>
      <c r="X11" s="506">
        <f t="shared" si="53"/>
        <v>0</v>
      </c>
      <c r="Y11" s="507">
        <f t="shared" si="46"/>
        <v>0</v>
      </c>
      <c r="Z11" s="507">
        <f t="shared" si="46"/>
        <v>0</v>
      </c>
      <c r="AA11" s="507">
        <f t="shared" si="46"/>
        <v>0</v>
      </c>
      <c r="AB11" s="507">
        <f t="shared" si="46"/>
        <v>0</v>
      </c>
      <c r="AC11" s="507">
        <f t="shared" si="46"/>
        <v>0</v>
      </c>
      <c r="AD11" s="510">
        <f t="shared" si="54"/>
        <v>0</v>
      </c>
      <c r="AE11" s="503"/>
      <c r="AF11" s="503"/>
      <c r="AG11" s="503"/>
      <c r="AH11" s="503"/>
      <c r="AI11" s="503"/>
      <c r="AJ11" s="487">
        <f t="shared" si="42"/>
        <v>0</v>
      </c>
      <c r="AK11" s="487">
        <f>'Class-9'!F17</f>
        <v>0</v>
      </c>
      <c r="AL11" s="487" t="str">
        <f>'Class-9'!Y17</f>
        <v/>
      </c>
      <c r="AM11" s="487" t="str">
        <f>'Class-9'!AM17</f>
        <v/>
      </c>
      <c r="AN11" s="487" t="str">
        <f>'Class-9'!BA17</f>
        <v/>
      </c>
      <c r="AO11" s="487" t="str">
        <f>'Class-9'!BO17</f>
        <v/>
      </c>
      <c r="AP11" s="487" t="str">
        <f>'Class-9'!CC17</f>
        <v/>
      </c>
      <c r="AQ11" s="488" t="str">
        <f>'Class-9'!CQ17</f>
        <v/>
      </c>
      <c r="AR11" s="539" t="str">
        <f>'Class-9'!DE17</f>
        <v/>
      </c>
      <c r="AS11" s="486">
        <f t="shared" si="0"/>
        <v>0</v>
      </c>
      <c r="AT11" s="487">
        <f t="shared" si="1"/>
        <v>0</v>
      </c>
      <c r="AU11" s="487">
        <f t="shared" si="2"/>
        <v>0</v>
      </c>
      <c r="AV11" s="487">
        <f t="shared" si="3"/>
        <v>0</v>
      </c>
      <c r="AW11" s="487">
        <f t="shared" si="4"/>
        <v>0</v>
      </c>
      <c r="AX11" s="488">
        <f t="shared" si="5"/>
        <v>0</v>
      </c>
      <c r="AY11" s="486">
        <f t="shared" si="6"/>
        <v>0</v>
      </c>
      <c r="AZ11" s="487">
        <f t="shared" si="7"/>
        <v>0</v>
      </c>
      <c r="BA11" s="487">
        <f t="shared" si="8"/>
        <v>0</v>
      </c>
      <c r="BB11" s="487">
        <f t="shared" si="9"/>
        <v>0</v>
      </c>
      <c r="BC11" s="487">
        <f t="shared" si="10"/>
        <v>0</v>
      </c>
      <c r="BD11" s="489">
        <f t="shared" si="11"/>
        <v>0</v>
      </c>
      <c r="BE11" s="486">
        <f t="shared" si="12"/>
        <v>0</v>
      </c>
      <c r="BF11" s="487">
        <f t="shared" si="13"/>
        <v>0</v>
      </c>
      <c r="BG11" s="487">
        <f t="shared" si="14"/>
        <v>0</v>
      </c>
      <c r="BH11" s="487">
        <f t="shared" si="15"/>
        <v>0</v>
      </c>
      <c r="BI11" s="487">
        <f t="shared" si="16"/>
        <v>0</v>
      </c>
      <c r="BJ11" s="488">
        <f t="shared" si="17"/>
        <v>0</v>
      </c>
      <c r="BK11" s="486">
        <f t="shared" si="18"/>
        <v>0</v>
      </c>
      <c r="BL11" s="487">
        <f t="shared" si="19"/>
        <v>0</v>
      </c>
      <c r="BM11" s="487">
        <f t="shared" si="20"/>
        <v>0</v>
      </c>
      <c r="BN11" s="487">
        <f t="shared" si="21"/>
        <v>0</v>
      </c>
      <c r="BO11" s="487">
        <f t="shared" si="22"/>
        <v>0</v>
      </c>
      <c r="BP11" s="489">
        <f t="shared" si="23"/>
        <v>0</v>
      </c>
      <c r="BQ11" s="486">
        <f t="shared" si="24"/>
        <v>0</v>
      </c>
      <c r="BR11" s="487">
        <f t="shared" si="25"/>
        <v>0</v>
      </c>
      <c r="BS11" s="487">
        <f t="shared" si="26"/>
        <v>0</v>
      </c>
      <c r="BT11" s="487">
        <f t="shared" si="27"/>
        <v>0</v>
      </c>
      <c r="BU11" s="487">
        <f t="shared" si="28"/>
        <v>0</v>
      </c>
      <c r="BV11" s="489">
        <f t="shared" si="29"/>
        <v>0</v>
      </c>
      <c r="BW11" s="486">
        <f t="shared" si="30"/>
        <v>0</v>
      </c>
      <c r="BX11" s="487">
        <f t="shared" si="31"/>
        <v>0</v>
      </c>
      <c r="BY11" s="487">
        <f t="shared" si="32"/>
        <v>0</v>
      </c>
      <c r="BZ11" s="487">
        <f t="shared" si="33"/>
        <v>0</v>
      </c>
      <c r="CA11" s="487">
        <f t="shared" si="34"/>
        <v>0</v>
      </c>
      <c r="CB11" s="489">
        <f t="shared" si="35"/>
        <v>0</v>
      </c>
      <c r="CC11" s="486">
        <f t="shared" si="36"/>
        <v>0</v>
      </c>
      <c r="CD11" s="487">
        <f t="shared" si="37"/>
        <v>0</v>
      </c>
      <c r="CE11" s="487">
        <f t="shared" si="38"/>
        <v>0</v>
      </c>
      <c r="CF11" s="487">
        <f t="shared" si="39"/>
        <v>0</v>
      </c>
      <c r="CG11" s="487">
        <f t="shared" si="40"/>
        <v>0</v>
      </c>
      <c r="CH11" s="489">
        <f t="shared" si="41"/>
        <v>0</v>
      </c>
      <c r="CI11" s="490">
        <f>IF(AK11=CI$2,'Class-9'!G17,0)</f>
        <v>0</v>
      </c>
      <c r="CJ11" s="487">
        <f>IF(AK11=CJ$2,'Class-9'!G17,0)</f>
        <v>0</v>
      </c>
      <c r="CK11" s="487">
        <f>IF(AK11=CK$2,'Class-9'!G17,0)</f>
        <v>0</v>
      </c>
      <c r="CL11" s="487">
        <f>IF(AK11=CL$2,'Class-9'!G17,0)</f>
        <v>0</v>
      </c>
      <c r="CM11" s="487">
        <f>IF(AK11=CM$2,'Class-9'!G17,0)</f>
        <v>0</v>
      </c>
      <c r="CN11" s="487">
        <f>IF(AK11=CN$2,'Class-9'!G17,0)</f>
        <v>0</v>
      </c>
      <c r="CO11" s="491">
        <f>IF(AK11=CO$2,'Class-9'!FH17,0)</f>
        <v>0</v>
      </c>
      <c r="CP11" s="491">
        <f>IF(AK11=CP$2,'Class-9'!FH17,0)</f>
        <v>0</v>
      </c>
      <c r="CQ11" s="491">
        <f>IF(AK11=CQ$2,'Class-9'!FH17,0)</f>
        <v>0</v>
      </c>
      <c r="CR11" s="491">
        <f>IF(AK11=CR$2,'Class-9'!FH17,0)</f>
        <v>0</v>
      </c>
      <c r="CS11" s="491">
        <f>IF(AK11=CS$2,'Class-9'!FH17,0)</f>
        <v>0</v>
      </c>
      <c r="CT11" s="491">
        <f>IF(AK11=CT$2,'Class-9'!FH17,0)</f>
        <v>0</v>
      </c>
    </row>
    <row r="12" spans="1:98">
      <c r="A12" s="504">
        <v>6</v>
      </c>
      <c r="B12" s="505" t="s">
        <v>229</v>
      </c>
      <c r="C12" s="506">
        <f t="shared" si="47"/>
        <v>0</v>
      </c>
      <c r="D12" s="507">
        <f t="shared" si="43"/>
        <v>0</v>
      </c>
      <c r="E12" s="507">
        <f t="shared" si="43"/>
        <v>0</v>
      </c>
      <c r="F12" s="507">
        <f t="shared" si="43"/>
        <v>0</v>
      </c>
      <c r="G12" s="507">
        <f t="shared" si="43"/>
        <v>0</v>
      </c>
      <c r="H12" s="507">
        <f t="shared" si="43"/>
        <v>0</v>
      </c>
      <c r="I12" s="508">
        <f t="shared" si="48"/>
        <v>0</v>
      </c>
      <c r="J12" s="506">
        <f t="shared" si="49"/>
        <v>0</v>
      </c>
      <c r="K12" s="507">
        <f t="shared" si="44"/>
        <v>0</v>
      </c>
      <c r="L12" s="507">
        <f t="shared" si="44"/>
        <v>0</v>
      </c>
      <c r="M12" s="507">
        <f t="shared" si="44"/>
        <v>0</v>
      </c>
      <c r="N12" s="507">
        <f t="shared" si="44"/>
        <v>0</v>
      </c>
      <c r="O12" s="507">
        <f t="shared" si="44"/>
        <v>0</v>
      </c>
      <c r="P12" s="509">
        <f t="shared" si="50"/>
        <v>0</v>
      </c>
      <c r="Q12" s="506">
        <f t="shared" si="51"/>
        <v>0</v>
      </c>
      <c r="R12" s="507">
        <f t="shared" si="45"/>
        <v>0</v>
      </c>
      <c r="S12" s="507">
        <f t="shared" si="45"/>
        <v>0</v>
      </c>
      <c r="T12" s="507">
        <f t="shared" si="45"/>
        <v>0</v>
      </c>
      <c r="U12" s="507">
        <f t="shared" si="45"/>
        <v>0</v>
      </c>
      <c r="V12" s="507">
        <f t="shared" si="45"/>
        <v>0</v>
      </c>
      <c r="W12" s="510">
        <f t="shared" si="52"/>
        <v>0</v>
      </c>
      <c r="X12" s="506">
        <f t="shared" si="53"/>
        <v>0</v>
      </c>
      <c r="Y12" s="507">
        <f t="shared" si="46"/>
        <v>0</v>
      </c>
      <c r="Z12" s="507">
        <f t="shared" si="46"/>
        <v>0</v>
      </c>
      <c r="AA12" s="507">
        <f t="shared" si="46"/>
        <v>0</v>
      </c>
      <c r="AB12" s="507">
        <f t="shared" si="46"/>
        <v>0</v>
      </c>
      <c r="AC12" s="507">
        <f t="shared" si="46"/>
        <v>0</v>
      </c>
      <c r="AD12" s="510">
        <f t="shared" si="54"/>
        <v>0</v>
      </c>
      <c r="AE12" s="503"/>
      <c r="AF12" s="503"/>
      <c r="AG12" s="503"/>
      <c r="AH12" s="503"/>
      <c r="AI12" s="503"/>
      <c r="AJ12" s="487">
        <f t="shared" si="42"/>
        <v>0</v>
      </c>
      <c r="AK12" s="487">
        <f>'Class-9'!F18</f>
        <v>0</v>
      </c>
      <c r="AL12" s="487" t="str">
        <f>'Class-9'!Y18</f>
        <v/>
      </c>
      <c r="AM12" s="487" t="str">
        <f>'Class-9'!AM18</f>
        <v/>
      </c>
      <c r="AN12" s="487" t="str">
        <f>'Class-9'!BA18</f>
        <v/>
      </c>
      <c r="AO12" s="487" t="str">
        <f>'Class-9'!BO18</f>
        <v/>
      </c>
      <c r="AP12" s="487" t="str">
        <f>'Class-9'!CC18</f>
        <v/>
      </c>
      <c r="AQ12" s="488" t="str">
        <f>'Class-9'!CQ18</f>
        <v/>
      </c>
      <c r="AR12" s="539" t="str">
        <f>'Class-9'!DE18</f>
        <v/>
      </c>
      <c r="AS12" s="486">
        <f t="shared" si="0"/>
        <v>0</v>
      </c>
      <c r="AT12" s="487">
        <f t="shared" si="1"/>
        <v>0</v>
      </c>
      <c r="AU12" s="487">
        <f t="shared" si="2"/>
        <v>0</v>
      </c>
      <c r="AV12" s="487">
        <f t="shared" si="3"/>
        <v>0</v>
      </c>
      <c r="AW12" s="487">
        <f t="shared" si="4"/>
        <v>0</v>
      </c>
      <c r="AX12" s="488">
        <f t="shared" si="5"/>
        <v>0</v>
      </c>
      <c r="AY12" s="486">
        <f t="shared" si="6"/>
        <v>0</v>
      </c>
      <c r="AZ12" s="487">
        <f t="shared" si="7"/>
        <v>0</v>
      </c>
      <c r="BA12" s="487">
        <f t="shared" si="8"/>
        <v>0</v>
      </c>
      <c r="BB12" s="487">
        <f t="shared" si="9"/>
        <v>0</v>
      </c>
      <c r="BC12" s="487">
        <f t="shared" si="10"/>
        <v>0</v>
      </c>
      <c r="BD12" s="489">
        <f t="shared" si="11"/>
        <v>0</v>
      </c>
      <c r="BE12" s="486">
        <f t="shared" si="12"/>
        <v>0</v>
      </c>
      <c r="BF12" s="487">
        <f t="shared" si="13"/>
        <v>0</v>
      </c>
      <c r="BG12" s="487">
        <f t="shared" si="14"/>
        <v>0</v>
      </c>
      <c r="BH12" s="487">
        <f t="shared" si="15"/>
        <v>0</v>
      </c>
      <c r="BI12" s="487">
        <f t="shared" si="16"/>
        <v>0</v>
      </c>
      <c r="BJ12" s="488">
        <f t="shared" si="17"/>
        <v>0</v>
      </c>
      <c r="BK12" s="486">
        <f t="shared" si="18"/>
        <v>0</v>
      </c>
      <c r="BL12" s="487">
        <f t="shared" si="19"/>
        <v>0</v>
      </c>
      <c r="BM12" s="487">
        <f t="shared" si="20"/>
        <v>0</v>
      </c>
      <c r="BN12" s="487">
        <f t="shared" si="21"/>
        <v>0</v>
      </c>
      <c r="BO12" s="487">
        <f t="shared" si="22"/>
        <v>0</v>
      </c>
      <c r="BP12" s="489">
        <f t="shared" si="23"/>
        <v>0</v>
      </c>
      <c r="BQ12" s="486">
        <f t="shared" si="24"/>
        <v>0</v>
      </c>
      <c r="BR12" s="487">
        <f t="shared" si="25"/>
        <v>0</v>
      </c>
      <c r="BS12" s="487">
        <f t="shared" si="26"/>
        <v>0</v>
      </c>
      <c r="BT12" s="487">
        <f t="shared" si="27"/>
        <v>0</v>
      </c>
      <c r="BU12" s="487">
        <f t="shared" si="28"/>
        <v>0</v>
      </c>
      <c r="BV12" s="489">
        <f t="shared" si="29"/>
        <v>0</v>
      </c>
      <c r="BW12" s="486">
        <f t="shared" si="30"/>
        <v>0</v>
      </c>
      <c r="BX12" s="487">
        <f t="shared" si="31"/>
        <v>0</v>
      </c>
      <c r="BY12" s="487">
        <f t="shared" si="32"/>
        <v>0</v>
      </c>
      <c r="BZ12" s="487">
        <f t="shared" si="33"/>
        <v>0</v>
      </c>
      <c r="CA12" s="487">
        <f t="shared" si="34"/>
        <v>0</v>
      </c>
      <c r="CB12" s="489">
        <f t="shared" si="35"/>
        <v>0</v>
      </c>
      <c r="CC12" s="486">
        <f t="shared" si="36"/>
        <v>0</v>
      </c>
      <c r="CD12" s="487">
        <f t="shared" si="37"/>
        <v>0</v>
      </c>
      <c r="CE12" s="487">
        <f t="shared" si="38"/>
        <v>0</v>
      </c>
      <c r="CF12" s="487">
        <f t="shared" si="39"/>
        <v>0</v>
      </c>
      <c r="CG12" s="487">
        <f t="shared" si="40"/>
        <v>0</v>
      </c>
      <c r="CH12" s="489">
        <f t="shared" si="41"/>
        <v>0</v>
      </c>
      <c r="CI12" s="490">
        <f>IF(AK12=CI$2,'Class-9'!G18,0)</f>
        <v>0</v>
      </c>
      <c r="CJ12" s="487">
        <f>IF(AK12=CJ$2,'Class-9'!G18,0)</f>
        <v>0</v>
      </c>
      <c r="CK12" s="487">
        <f>IF(AK12=CK$2,'Class-9'!G18,0)</f>
        <v>0</v>
      </c>
      <c r="CL12" s="487">
        <f>IF(AK12=CL$2,'Class-9'!G18,0)</f>
        <v>0</v>
      </c>
      <c r="CM12" s="487">
        <f>IF(AK12=CM$2,'Class-9'!G18,0)</f>
        <v>0</v>
      </c>
      <c r="CN12" s="487">
        <f>IF(AK12=CN$2,'Class-9'!G18,0)</f>
        <v>0</v>
      </c>
      <c r="CO12" s="491">
        <f>IF(AK12=CO$2,'Class-9'!FH18,0)</f>
        <v>0</v>
      </c>
      <c r="CP12" s="491">
        <f>IF(AK12=CP$2,'Class-9'!FH18,0)</f>
        <v>0</v>
      </c>
      <c r="CQ12" s="491">
        <f>IF(AK12=CQ$2,'Class-9'!FH18,0)</f>
        <v>0</v>
      </c>
      <c r="CR12" s="491">
        <f>IF(AK12=CR$2,'Class-9'!FH18,0)</f>
        <v>0</v>
      </c>
      <c r="CS12" s="491">
        <f>IF(AK12=CS$2,'Class-9'!FH18,0)</f>
        <v>0</v>
      </c>
      <c r="CT12" s="491">
        <f>IF(AK12=CT$2,'Class-9'!FH18,0)</f>
        <v>0</v>
      </c>
    </row>
    <row r="13" spans="1:98" ht="15.75" thickBot="1">
      <c r="A13" s="511">
        <v>7</v>
      </c>
      <c r="B13" s="512" t="s">
        <v>141</v>
      </c>
      <c r="C13" s="513">
        <f>AS110</f>
        <v>0</v>
      </c>
      <c r="D13" s="514">
        <f t="shared" ref="D13:H13" si="55">AT110</f>
        <v>0</v>
      </c>
      <c r="E13" s="514">
        <f t="shared" si="55"/>
        <v>0</v>
      </c>
      <c r="F13" s="514">
        <f t="shared" si="55"/>
        <v>0</v>
      </c>
      <c r="G13" s="514">
        <f t="shared" si="55"/>
        <v>0</v>
      </c>
      <c r="H13" s="514">
        <f t="shared" si="55"/>
        <v>0</v>
      </c>
      <c r="I13" s="508">
        <f t="shared" si="48"/>
        <v>0</v>
      </c>
      <c r="J13" s="513">
        <f>AY110</f>
        <v>0</v>
      </c>
      <c r="K13" s="514">
        <f t="shared" ref="K13:O13" si="56">AZ110</f>
        <v>0</v>
      </c>
      <c r="L13" s="514">
        <f t="shared" si="56"/>
        <v>0</v>
      </c>
      <c r="M13" s="514">
        <f t="shared" si="56"/>
        <v>0</v>
      </c>
      <c r="N13" s="514">
        <f t="shared" si="56"/>
        <v>0</v>
      </c>
      <c r="O13" s="514">
        <f t="shared" si="56"/>
        <v>0</v>
      </c>
      <c r="P13" s="515">
        <f t="shared" si="50"/>
        <v>0</v>
      </c>
      <c r="Q13" s="513">
        <f>BE110</f>
        <v>0</v>
      </c>
      <c r="R13" s="514">
        <f t="shared" ref="R13:V13" si="57">BF110</f>
        <v>0</v>
      </c>
      <c r="S13" s="514">
        <f t="shared" si="57"/>
        <v>0</v>
      </c>
      <c r="T13" s="514">
        <f t="shared" si="57"/>
        <v>0</v>
      </c>
      <c r="U13" s="514">
        <f t="shared" si="57"/>
        <v>0</v>
      </c>
      <c r="V13" s="514">
        <f t="shared" si="57"/>
        <v>0</v>
      </c>
      <c r="W13" s="516">
        <f t="shared" si="52"/>
        <v>0</v>
      </c>
      <c r="X13" s="513">
        <f>BK110</f>
        <v>0</v>
      </c>
      <c r="Y13" s="514">
        <f t="shared" ref="Y13:AC13" si="58">BL110</f>
        <v>0</v>
      </c>
      <c r="Z13" s="514">
        <f t="shared" si="58"/>
        <v>0</v>
      </c>
      <c r="AA13" s="514">
        <f t="shared" si="58"/>
        <v>0</v>
      </c>
      <c r="AB13" s="514">
        <f t="shared" si="58"/>
        <v>0</v>
      </c>
      <c r="AC13" s="514">
        <f t="shared" si="58"/>
        <v>0</v>
      </c>
      <c r="AD13" s="516">
        <f t="shared" si="54"/>
        <v>0</v>
      </c>
      <c r="AE13" s="503"/>
      <c r="AF13" s="503"/>
      <c r="AG13" s="503"/>
      <c r="AH13" s="503"/>
      <c r="AI13" s="503"/>
      <c r="AJ13" s="487">
        <f t="shared" si="42"/>
        <v>0</v>
      </c>
      <c r="AK13" s="487">
        <f>'Class-9'!F19</f>
        <v>0</v>
      </c>
      <c r="AL13" s="487" t="str">
        <f>'Class-9'!Y19</f>
        <v/>
      </c>
      <c r="AM13" s="487" t="str">
        <f>'Class-9'!AM19</f>
        <v/>
      </c>
      <c r="AN13" s="487" t="str">
        <f>'Class-9'!BA19</f>
        <v/>
      </c>
      <c r="AO13" s="487" t="str">
        <f>'Class-9'!BO19</f>
        <v/>
      </c>
      <c r="AP13" s="487" t="str">
        <f>'Class-9'!CC19</f>
        <v/>
      </c>
      <c r="AQ13" s="488" t="str">
        <f>'Class-9'!CQ19</f>
        <v/>
      </c>
      <c r="AR13" s="539" t="str">
        <f>'Class-9'!DE19</f>
        <v/>
      </c>
      <c r="AS13" s="486">
        <f t="shared" si="0"/>
        <v>0</v>
      </c>
      <c r="AT13" s="487">
        <f t="shared" si="1"/>
        <v>0</v>
      </c>
      <c r="AU13" s="487">
        <f t="shared" si="2"/>
        <v>0</v>
      </c>
      <c r="AV13" s="487">
        <f t="shared" si="3"/>
        <v>0</v>
      </c>
      <c r="AW13" s="487">
        <f t="shared" si="4"/>
        <v>0</v>
      </c>
      <c r="AX13" s="488">
        <f t="shared" si="5"/>
        <v>0</v>
      </c>
      <c r="AY13" s="486">
        <f t="shared" si="6"/>
        <v>0</v>
      </c>
      <c r="AZ13" s="487">
        <f t="shared" si="7"/>
        <v>0</v>
      </c>
      <c r="BA13" s="487">
        <f t="shared" si="8"/>
        <v>0</v>
      </c>
      <c r="BB13" s="487">
        <f t="shared" si="9"/>
        <v>0</v>
      </c>
      <c r="BC13" s="487">
        <f t="shared" si="10"/>
        <v>0</v>
      </c>
      <c r="BD13" s="489">
        <f t="shared" si="11"/>
        <v>0</v>
      </c>
      <c r="BE13" s="486">
        <f t="shared" si="12"/>
        <v>0</v>
      </c>
      <c r="BF13" s="487">
        <f t="shared" si="13"/>
        <v>0</v>
      </c>
      <c r="BG13" s="487">
        <f t="shared" si="14"/>
        <v>0</v>
      </c>
      <c r="BH13" s="487">
        <f t="shared" si="15"/>
        <v>0</v>
      </c>
      <c r="BI13" s="487">
        <f t="shared" si="16"/>
        <v>0</v>
      </c>
      <c r="BJ13" s="488">
        <f t="shared" si="17"/>
        <v>0</v>
      </c>
      <c r="BK13" s="486">
        <f t="shared" si="18"/>
        <v>0</v>
      </c>
      <c r="BL13" s="487">
        <f t="shared" si="19"/>
        <v>0</v>
      </c>
      <c r="BM13" s="487">
        <f t="shared" si="20"/>
        <v>0</v>
      </c>
      <c r="BN13" s="487">
        <f t="shared" si="21"/>
        <v>0</v>
      </c>
      <c r="BO13" s="487">
        <f t="shared" si="22"/>
        <v>0</v>
      </c>
      <c r="BP13" s="489">
        <f t="shared" si="23"/>
        <v>0</v>
      </c>
      <c r="BQ13" s="486">
        <f t="shared" si="24"/>
        <v>0</v>
      </c>
      <c r="BR13" s="487">
        <f t="shared" si="25"/>
        <v>0</v>
      </c>
      <c r="BS13" s="487">
        <f t="shared" si="26"/>
        <v>0</v>
      </c>
      <c r="BT13" s="487">
        <f t="shared" si="27"/>
        <v>0</v>
      </c>
      <c r="BU13" s="487">
        <f t="shared" si="28"/>
        <v>0</v>
      </c>
      <c r="BV13" s="489">
        <f t="shared" si="29"/>
        <v>0</v>
      </c>
      <c r="BW13" s="486">
        <f t="shared" si="30"/>
        <v>0</v>
      </c>
      <c r="BX13" s="487">
        <f t="shared" si="31"/>
        <v>0</v>
      </c>
      <c r="BY13" s="487">
        <f t="shared" si="32"/>
        <v>0</v>
      </c>
      <c r="BZ13" s="487">
        <f t="shared" si="33"/>
        <v>0</v>
      </c>
      <c r="CA13" s="487">
        <f t="shared" si="34"/>
        <v>0</v>
      </c>
      <c r="CB13" s="489">
        <f t="shared" si="35"/>
        <v>0</v>
      </c>
      <c r="CC13" s="486">
        <f t="shared" si="36"/>
        <v>0</v>
      </c>
      <c r="CD13" s="487">
        <f t="shared" si="37"/>
        <v>0</v>
      </c>
      <c r="CE13" s="487">
        <f t="shared" si="38"/>
        <v>0</v>
      </c>
      <c r="CF13" s="487">
        <f t="shared" si="39"/>
        <v>0</v>
      </c>
      <c r="CG13" s="487">
        <f t="shared" si="40"/>
        <v>0</v>
      </c>
      <c r="CH13" s="489">
        <f t="shared" si="41"/>
        <v>0</v>
      </c>
      <c r="CI13" s="490">
        <f>IF(AK13=CI$2,'Class-9'!G19,0)</f>
        <v>0</v>
      </c>
      <c r="CJ13" s="487">
        <f>IF(AK13=CJ$2,'Class-9'!G19,0)</f>
        <v>0</v>
      </c>
      <c r="CK13" s="487">
        <f>IF(AK13=CK$2,'Class-9'!G19,0)</f>
        <v>0</v>
      </c>
      <c r="CL13" s="487">
        <f>IF(AK13=CL$2,'Class-9'!G19,0)</f>
        <v>0</v>
      </c>
      <c r="CM13" s="487">
        <f>IF(AK13=CM$2,'Class-9'!G19,0)</f>
        <v>0</v>
      </c>
      <c r="CN13" s="487">
        <f>IF(AK13=CN$2,'Class-9'!G19,0)</f>
        <v>0</v>
      </c>
      <c r="CO13" s="491">
        <f>IF(AK13=CO$2,'Class-9'!FH19,0)</f>
        <v>0</v>
      </c>
      <c r="CP13" s="491">
        <f>IF(AK13=CP$2,'Class-9'!FH19,0)</f>
        <v>0</v>
      </c>
      <c r="CQ13" s="491">
        <f>IF(AK13=CQ$2,'Class-9'!FH19,0)</f>
        <v>0</v>
      </c>
      <c r="CR13" s="491">
        <f>IF(AK13=CR$2,'Class-9'!FH19,0)</f>
        <v>0</v>
      </c>
      <c r="CS13" s="491">
        <f>IF(AK13=CS$2,'Class-9'!FH19,0)</f>
        <v>0</v>
      </c>
      <c r="CT13" s="491">
        <f>IF(AK13=CT$2,'Class-9'!FH19,0)</f>
        <v>0</v>
      </c>
    </row>
    <row r="14" spans="1:98" ht="23.25" thickBot="1">
      <c r="A14" s="1287" t="s">
        <v>32</v>
      </c>
      <c r="B14" s="1288"/>
      <c r="C14" s="517">
        <f>SUM(C7:C13)</f>
        <v>0</v>
      </c>
      <c r="D14" s="518">
        <f t="shared" ref="D14:AD14" si="59">SUM(D7:D13)</f>
        <v>0</v>
      </c>
      <c r="E14" s="518">
        <f t="shared" si="59"/>
        <v>1</v>
      </c>
      <c r="F14" s="518">
        <f t="shared" si="59"/>
        <v>1</v>
      </c>
      <c r="G14" s="518">
        <f t="shared" si="59"/>
        <v>0</v>
      </c>
      <c r="H14" s="518">
        <f t="shared" si="59"/>
        <v>0</v>
      </c>
      <c r="I14" s="519">
        <f t="shared" si="59"/>
        <v>2</v>
      </c>
      <c r="J14" s="517">
        <f t="shared" si="59"/>
        <v>0</v>
      </c>
      <c r="K14" s="518">
        <f t="shared" si="59"/>
        <v>0</v>
      </c>
      <c r="L14" s="518">
        <f t="shared" si="59"/>
        <v>1</v>
      </c>
      <c r="M14" s="518">
        <f t="shared" si="59"/>
        <v>1</v>
      </c>
      <c r="N14" s="518">
        <f t="shared" si="59"/>
        <v>0</v>
      </c>
      <c r="O14" s="518">
        <f t="shared" si="59"/>
        <v>0</v>
      </c>
      <c r="P14" s="520">
        <f t="shared" si="59"/>
        <v>2</v>
      </c>
      <c r="Q14" s="517">
        <f t="shared" si="59"/>
        <v>0</v>
      </c>
      <c r="R14" s="518">
        <f t="shared" si="59"/>
        <v>0</v>
      </c>
      <c r="S14" s="518">
        <f t="shared" si="59"/>
        <v>1</v>
      </c>
      <c r="T14" s="518">
        <f t="shared" si="59"/>
        <v>1</v>
      </c>
      <c r="U14" s="518">
        <f t="shared" si="59"/>
        <v>0</v>
      </c>
      <c r="V14" s="518">
        <f t="shared" si="59"/>
        <v>0</v>
      </c>
      <c r="W14" s="520">
        <f t="shared" si="59"/>
        <v>2</v>
      </c>
      <c r="X14" s="517">
        <f t="shared" si="59"/>
        <v>0</v>
      </c>
      <c r="Y14" s="518">
        <f t="shared" si="59"/>
        <v>0</v>
      </c>
      <c r="Z14" s="518">
        <f t="shared" si="59"/>
        <v>1</v>
      </c>
      <c r="AA14" s="518">
        <f t="shared" si="59"/>
        <v>1</v>
      </c>
      <c r="AB14" s="518">
        <f t="shared" si="59"/>
        <v>0</v>
      </c>
      <c r="AC14" s="518">
        <f t="shared" si="59"/>
        <v>0</v>
      </c>
      <c r="AD14" s="520">
        <f t="shared" si="59"/>
        <v>2</v>
      </c>
      <c r="AE14" s="503"/>
      <c r="AF14" s="503"/>
      <c r="AG14" s="503"/>
      <c r="AH14" s="503"/>
      <c r="AI14" s="503"/>
      <c r="AJ14" s="487">
        <f t="shared" si="42"/>
        <v>0</v>
      </c>
      <c r="AK14" s="487">
        <f>'Class-9'!F20</f>
        <v>0</v>
      </c>
      <c r="AL14" s="487" t="str">
        <f>'Class-9'!Y20</f>
        <v/>
      </c>
      <c r="AM14" s="487" t="str">
        <f>'Class-9'!AM20</f>
        <v/>
      </c>
      <c r="AN14" s="487" t="str">
        <f>'Class-9'!BA20</f>
        <v/>
      </c>
      <c r="AO14" s="487" t="str">
        <f>'Class-9'!BO20</f>
        <v/>
      </c>
      <c r="AP14" s="487" t="str">
        <f>'Class-9'!CC20</f>
        <v/>
      </c>
      <c r="AQ14" s="488" t="str">
        <f>'Class-9'!CQ20</f>
        <v/>
      </c>
      <c r="AR14" s="539" t="str">
        <f>'Class-9'!DE20</f>
        <v/>
      </c>
      <c r="AS14" s="486">
        <f t="shared" si="0"/>
        <v>0</v>
      </c>
      <c r="AT14" s="487">
        <f t="shared" si="1"/>
        <v>0</v>
      </c>
      <c r="AU14" s="487">
        <f t="shared" si="2"/>
        <v>0</v>
      </c>
      <c r="AV14" s="487">
        <f t="shared" si="3"/>
        <v>0</v>
      </c>
      <c r="AW14" s="487">
        <f t="shared" si="4"/>
        <v>0</v>
      </c>
      <c r="AX14" s="488">
        <f t="shared" si="5"/>
        <v>0</v>
      </c>
      <c r="AY14" s="486">
        <f t="shared" si="6"/>
        <v>0</v>
      </c>
      <c r="AZ14" s="487">
        <f t="shared" si="7"/>
        <v>0</v>
      </c>
      <c r="BA14" s="487">
        <f t="shared" si="8"/>
        <v>0</v>
      </c>
      <c r="BB14" s="487">
        <f t="shared" si="9"/>
        <v>0</v>
      </c>
      <c r="BC14" s="487">
        <f t="shared" si="10"/>
        <v>0</v>
      </c>
      <c r="BD14" s="489">
        <f t="shared" si="11"/>
        <v>0</v>
      </c>
      <c r="BE14" s="486">
        <f t="shared" si="12"/>
        <v>0</v>
      </c>
      <c r="BF14" s="487">
        <f t="shared" si="13"/>
        <v>0</v>
      </c>
      <c r="BG14" s="487">
        <f t="shared" si="14"/>
        <v>0</v>
      </c>
      <c r="BH14" s="487">
        <f t="shared" si="15"/>
        <v>0</v>
      </c>
      <c r="BI14" s="487">
        <f t="shared" si="16"/>
        <v>0</v>
      </c>
      <c r="BJ14" s="488">
        <f t="shared" si="17"/>
        <v>0</v>
      </c>
      <c r="BK14" s="486">
        <f t="shared" si="18"/>
        <v>0</v>
      </c>
      <c r="BL14" s="487">
        <f t="shared" si="19"/>
        <v>0</v>
      </c>
      <c r="BM14" s="487">
        <f t="shared" si="20"/>
        <v>0</v>
      </c>
      <c r="BN14" s="487">
        <f t="shared" si="21"/>
        <v>0</v>
      </c>
      <c r="BO14" s="487">
        <f t="shared" si="22"/>
        <v>0</v>
      </c>
      <c r="BP14" s="489">
        <f t="shared" si="23"/>
        <v>0</v>
      </c>
      <c r="BQ14" s="486">
        <f t="shared" si="24"/>
        <v>0</v>
      </c>
      <c r="BR14" s="487">
        <f t="shared" si="25"/>
        <v>0</v>
      </c>
      <c r="BS14" s="487">
        <f t="shared" si="26"/>
        <v>0</v>
      </c>
      <c r="BT14" s="487">
        <f t="shared" si="27"/>
        <v>0</v>
      </c>
      <c r="BU14" s="487">
        <f t="shared" si="28"/>
        <v>0</v>
      </c>
      <c r="BV14" s="489">
        <f t="shared" si="29"/>
        <v>0</v>
      </c>
      <c r="BW14" s="486">
        <f t="shared" si="30"/>
        <v>0</v>
      </c>
      <c r="BX14" s="487">
        <f t="shared" si="31"/>
        <v>0</v>
      </c>
      <c r="BY14" s="487">
        <f t="shared" si="32"/>
        <v>0</v>
      </c>
      <c r="BZ14" s="487">
        <f t="shared" si="33"/>
        <v>0</v>
      </c>
      <c r="CA14" s="487">
        <f t="shared" si="34"/>
        <v>0</v>
      </c>
      <c r="CB14" s="489">
        <f t="shared" si="35"/>
        <v>0</v>
      </c>
      <c r="CC14" s="486">
        <f t="shared" si="36"/>
        <v>0</v>
      </c>
      <c r="CD14" s="487">
        <f t="shared" si="37"/>
        <v>0</v>
      </c>
      <c r="CE14" s="487">
        <f t="shared" si="38"/>
        <v>0</v>
      </c>
      <c r="CF14" s="487">
        <f t="shared" si="39"/>
        <v>0</v>
      </c>
      <c r="CG14" s="487">
        <f t="shared" si="40"/>
        <v>0</v>
      </c>
      <c r="CH14" s="489">
        <f t="shared" si="41"/>
        <v>0</v>
      </c>
      <c r="CI14" s="490">
        <f>IF(AK14=CI$2,'Class-9'!G20,0)</f>
        <v>0</v>
      </c>
      <c r="CJ14" s="487">
        <f>IF(AK14=CJ$2,'Class-9'!G20,0)</f>
        <v>0</v>
      </c>
      <c r="CK14" s="487">
        <f>IF(AK14=CK$2,'Class-9'!G20,0)</f>
        <v>0</v>
      </c>
      <c r="CL14" s="487">
        <f>IF(AK14=CL$2,'Class-9'!G20,0)</f>
        <v>0</v>
      </c>
      <c r="CM14" s="487">
        <f>IF(AK14=CM$2,'Class-9'!G20,0)</f>
        <v>0</v>
      </c>
      <c r="CN14" s="487">
        <f>IF(AK14=CN$2,'Class-9'!G20,0)</f>
        <v>0</v>
      </c>
      <c r="CO14" s="491">
        <f>IF(AK14=CO$2,'Class-9'!FH20,0)</f>
        <v>0</v>
      </c>
      <c r="CP14" s="491">
        <f>IF(AK14=CP$2,'Class-9'!FH20,0)</f>
        <v>0</v>
      </c>
      <c r="CQ14" s="491">
        <f>IF(AK14=CQ$2,'Class-9'!FH20,0)</f>
        <v>0</v>
      </c>
      <c r="CR14" s="491">
        <f>IF(AK14=CR$2,'Class-9'!FH20,0)</f>
        <v>0</v>
      </c>
      <c r="CS14" s="491">
        <f>IF(AK14=CS$2,'Class-9'!FH20,0)</f>
        <v>0</v>
      </c>
      <c r="CT14" s="491">
        <f>IF(AK14=CT$2,'Class-9'!FH20,0)</f>
        <v>0</v>
      </c>
    </row>
    <row r="15" spans="1:98" ht="23.25" thickBot="1">
      <c r="A15" s="1289"/>
      <c r="B15" s="1289"/>
      <c r="C15" s="1289"/>
      <c r="D15" s="1289"/>
      <c r="E15" s="1289"/>
      <c r="F15" s="1289"/>
      <c r="G15" s="1289"/>
      <c r="H15" s="1289"/>
      <c r="I15" s="1289"/>
      <c r="J15" s="1289"/>
      <c r="K15" s="1289"/>
      <c r="L15" s="1289"/>
      <c r="M15" s="1289"/>
      <c r="N15" s="1289"/>
      <c r="O15" s="1289"/>
      <c r="P15" s="1289"/>
      <c r="Q15" s="1289"/>
      <c r="R15" s="1289"/>
      <c r="S15" s="1289"/>
      <c r="T15" s="1289"/>
      <c r="U15" s="1289"/>
      <c r="V15" s="1289"/>
      <c r="W15" s="1289"/>
      <c r="X15" s="1289"/>
      <c r="Y15" s="1289"/>
      <c r="Z15" s="1289"/>
      <c r="AA15" s="1289"/>
      <c r="AB15" s="1289"/>
      <c r="AC15" s="1289"/>
      <c r="AD15" s="1289"/>
      <c r="AE15" s="521"/>
      <c r="AF15" s="521"/>
      <c r="AG15" s="521"/>
      <c r="AH15" s="521"/>
      <c r="AI15" s="521"/>
      <c r="AJ15" s="487">
        <f t="shared" si="42"/>
        <v>0</v>
      </c>
      <c r="AK15" s="487">
        <f>'Class-9'!F21</f>
        <v>0</v>
      </c>
      <c r="AL15" s="487" t="str">
        <f>'Class-9'!Y21</f>
        <v/>
      </c>
      <c r="AM15" s="487" t="str">
        <f>'Class-9'!AM21</f>
        <v/>
      </c>
      <c r="AN15" s="487" t="str">
        <f>'Class-9'!BA21</f>
        <v/>
      </c>
      <c r="AO15" s="487" t="str">
        <f>'Class-9'!BO21</f>
        <v/>
      </c>
      <c r="AP15" s="487" t="str">
        <f>'Class-9'!CC21</f>
        <v/>
      </c>
      <c r="AQ15" s="488" t="str">
        <f>'Class-9'!CQ21</f>
        <v/>
      </c>
      <c r="AR15" s="539" t="str">
        <f>'Class-9'!DE21</f>
        <v/>
      </c>
      <c r="AS15" s="486">
        <f t="shared" si="0"/>
        <v>0</v>
      </c>
      <c r="AT15" s="487">
        <f t="shared" si="1"/>
        <v>0</v>
      </c>
      <c r="AU15" s="487">
        <f t="shared" si="2"/>
        <v>0</v>
      </c>
      <c r="AV15" s="487">
        <f t="shared" si="3"/>
        <v>0</v>
      </c>
      <c r="AW15" s="487">
        <f t="shared" si="4"/>
        <v>0</v>
      </c>
      <c r="AX15" s="488">
        <f t="shared" si="5"/>
        <v>0</v>
      </c>
      <c r="AY15" s="486">
        <f t="shared" si="6"/>
        <v>0</v>
      </c>
      <c r="AZ15" s="487">
        <f t="shared" si="7"/>
        <v>0</v>
      </c>
      <c r="BA15" s="487">
        <f t="shared" si="8"/>
        <v>0</v>
      </c>
      <c r="BB15" s="487">
        <f t="shared" si="9"/>
        <v>0</v>
      </c>
      <c r="BC15" s="487">
        <f t="shared" si="10"/>
        <v>0</v>
      </c>
      <c r="BD15" s="489">
        <f t="shared" si="11"/>
        <v>0</v>
      </c>
      <c r="BE15" s="486">
        <f t="shared" si="12"/>
        <v>0</v>
      </c>
      <c r="BF15" s="487">
        <f t="shared" si="13"/>
        <v>0</v>
      </c>
      <c r="BG15" s="487">
        <f t="shared" si="14"/>
        <v>0</v>
      </c>
      <c r="BH15" s="487">
        <f t="shared" si="15"/>
        <v>0</v>
      </c>
      <c r="BI15" s="487">
        <f t="shared" si="16"/>
        <v>0</v>
      </c>
      <c r="BJ15" s="488">
        <f t="shared" si="17"/>
        <v>0</v>
      </c>
      <c r="BK15" s="486">
        <f t="shared" si="18"/>
        <v>0</v>
      </c>
      <c r="BL15" s="487">
        <f t="shared" si="19"/>
        <v>0</v>
      </c>
      <c r="BM15" s="487">
        <f t="shared" si="20"/>
        <v>0</v>
      </c>
      <c r="BN15" s="487">
        <f t="shared" si="21"/>
        <v>0</v>
      </c>
      <c r="BO15" s="487">
        <f t="shared" si="22"/>
        <v>0</v>
      </c>
      <c r="BP15" s="489">
        <f t="shared" si="23"/>
        <v>0</v>
      </c>
      <c r="BQ15" s="486">
        <f t="shared" si="24"/>
        <v>0</v>
      </c>
      <c r="BR15" s="487">
        <f t="shared" si="25"/>
        <v>0</v>
      </c>
      <c r="BS15" s="487">
        <f t="shared" si="26"/>
        <v>0</v>
      </c>
      <c r="BT15" s="487">
        <f t="shared" si="27"/>
        <v>0</v>
      </c>
      <c r="BU15" s="487">
        <f t="shared" si="28"/>
        <v>0</v>
      </c>
      <c r="BV15" s="489">
        <f t="shared" si="29"/>
        <v>0</v>
      </c>
      <c r="BW15" s="486">
        <f t="shared" si="30"/>
        <v>0</v>
      </c>
      <c r="BX15" s="487">
        <f t="shared" si="31"/>
        <v>0</v>
      </c>
      <c r="BY15" s="487">
        <f t="shared" si="32"/>
        <v>0</v>
      </c>
      <c r="BZ15" s="487">
        <f t="shared" si="33"/>
        <v>0</v>
      </c>
      <c r="CA15" s="487">
        <f t="shared" si="34"/>
        <v>0</v>
      </c>
      <c r="CB15" s="489">
        <f t="shared" si="35"/>
        <v>0</v>
      </c>
      <c r="CC15" s="486">
        <f t="shared" si="36"/>
        <v>0</v>
      </c>
      <c r="CD15" s="487">
        <f t="shared" si="37"/>
        <v>0</v>
      </c>
      <c r="CE15" s="487">
        <f t="shared" si="38"/>
        <v>0</v>
      </c>
      <c r="CF15" s="487">
        <f t="shared" si="39"/>
        <v>0</v>
      </c>
      <c r="CG15" s="487">
        <f t="shared" si="40"/>
        <v>0</v>
      </c>
      <c r="CH15" s="489">
        <f t="shared" si="41"/>
        <v>0</v>
      </c>
      <c r="CI15" s="490">
        <f>IF(AK15=CI$2,'Class-9'!G21,0)</f>
        <v>0</v>
      </c>
      <c r="CJ15" s="487">
        <f>IF(AK15=CJ$2,'Class-9'!G21,0)</f>
        <v>0</v>
      </c>
      <c r="CK15" s="487">
        <f>IF(AK15=CK$2,'Class-9'!G21,0)</f>
        <v>0</v>
      </c>
      <c r="CL15" s="487">
        <f>IF(AK15=CL$2,'Class-9'!G21,0)</f>
        <v>0</v>
      </c>
      <c r="CM15" s="487">
        <f>IF(AK15=CM$2,'Class-9'!G21,0)</f>
        <v>0</v>
      </c>
      <c r="CN15" s="487">
        <f>IF(AK15=CN$2,'Class-9'!G21,0)</f>
        <v>0</v>
      </c>
      <c r="CO15" s="491">
        <f>IF(AK15=CO$2,'Class-9'!FH21,0)</f>
        <v>0</v>
      </c>
      <c r="CP15" s="491">
        <f>IF(AK15=CP$2,'Class-9'!FH21,0)</f>
        <v>0</v>
      </c>
      <c r="CQ15" s="491">
        <f>IF(AK15=CQ$2,'Class-9'!FH21,0)</f>
        <v>0</v>
      </c>
      <c r="CR15" s="491">
        <f>IF(AK15=CR$2,'Class-9'!FH21,0)</f>
        <v>0</v>
      </c>
      <c r="CS15" s="491">
        <f>IF(AK15=CS$2,'Class-9'!FH21,0)</f>
        <v>0</v>
      </c>
      <c r="CT15" s="491">
        <f>IF(AK15=CT$2,'Class-9'!FH21,0)</f>
        <v>0</v>
      </c>
    </row>
    <row r="16" spans="1:98" s="521" customFormat="1" ht="26.25" customHeight="1">
      <c r="A16" s="1281" t="s">
        <v>35</v>
      </c>
      <c r="B16" s="543" t="s">
        <v>222</v>
      </c>
      <c r="C16" s="1325" t="str">
        <f>BQ1</f>
        <v>MATHEMATICS</v>
      </c>
      <c r="D16" s="1325"/>
      <c r="E16" s="1325"/>
      <c r="F16" s="1325"/>
      <c r="G16" s="1325"/>
      <c r="H16" s="1325"/>
      <c r="I16" s="1325"/>
      <c r="J16" s="1326" t="str">
        <f>BW1</f>
        <v>SCIENCE</v>
      </c>
      <c r="K16" s="1325"/>
      <c r="L16" s="1325"/>
      <c r="M16" s="1325"/>
      <c r="N16" s="1325"/>
      <c r="O16" s="1325"/>
      <c r="P16" s="1327"/>
      <c r="Q16" s="1326" t="str">
        <f>CC1</f>
        <v>SOCIAL SCIENCE</v>
      </c>
      <c r="R16" s="1325"/>
      <c r="S16" s="1325"/>
      <c r="T16" s="1325"/>
      <c r="U16" s="1325"/>
      <c r="V16" s="1325"/>
      <c r="W16" s="1327"/>
      <c r="X16" s="1310"/>
      <c r="Y16" s="1311"/>
      <c r="Z16" s="1311"/>
      <c r="AA16" s="1311"/>
      <c r="AB16" s="1311"/>
      <c r="AC16" s="1311"/>
      <c r="AD16" s="1312"/>
      <c r="AJ16" s="487">
        <f t="shared" si="42"/>
        <v>0</v>
      </c>
      <c r="AK16" s="487">
        <f>'Class-9'!F22</f>
        <v>0</v>
      </c>
      <c r="AL16" s="487" t="str">
        <f>'Class-9'!Y22</f>
        <v/>
      </c>
      <c r="AM16" s="487" t="str">
        <f>'Class-9'!AM22</f>
        <v/>
      </c>
      <c r="AN16" s="487" t="str">
        <f>'Class-9'!BA22</f>
        <v/>
      </c>
      <c r="AO16" s="487" t="str">
        <f>'Class-9'!BO22</f>
        <v/>
      </c>
      <c r="AP16" s="487" t="str">
        <f>'Class-9'!CC22</f>
        <v/>
      </c>
      <c r="AQ16" s="488" t="str">
        <f>'Class-9'!CQ22</f>
        <v/>
      </c>
      <c r="AR16" s="539" t="str">
        <f>'Class-9'!DE22</f>
        <v/>
      </c>
      <c r="AS16" s="486">
        <f t="shared" si="0"/>
        <v>0</v>
      </c>
      <c r="AT16" s="487">
        <f t="shared" si="1"/>
        <v>0</v>
      </c>
      <c r="AU16" s="487">
        <f t="shared" si="2"/>
        <v>0</v>
      </c>
      <c r="AV16" s="487">
        <f t="shared" si="3"/>
        <v>0</v>
      </c>
      <c r="AW16" s="487">
        <f t="shared" si="4"/>
        <v>0</v>
      </c>
      <c r="AX16" s="488">
        <f t="shared" si="5"/>
        <v>0</v>
      </c>
      <c r="AY16" s="486">
        <f t="shared" si="6"/>
        <v>0</v>
      </c>
      <c r="AZ16" s="487">
        <f t="shared" si="7"/>
        <v>0</v>
      </c>
      <c r="BA16" s="487">
        <f t="shared" si="8"/>
        <v>0</v>
      </c>
      <c r="BB16" s="487">
        <f t="shared" si="9"/>
        <v>0</v>
      </c>
      <c r="BC16" s="487">
        <f t="shared" si="10"/>
        <v>0</v>
      </c>
      <c r="BD16" s="489">
        <f t="shared" si="11"/>
        <v>0</v>
      </c>
      <c r="BE16" s="486">
        <f t="shared" si="12"/>
        <v>0</v>
      </c>
      <c r="BF16" s="487">
        <f t="shared" si="13"/>
        <v>0</v>
      </c>
      <c r="BG16" s="487">
        <f t="shared" si="14"/>
        <v>0</v>
      </c>
      <c r="BH16" s="487">
        <f t="shared" si="15"/>
        <v>0</v>
      </c>
      <c r="BI16" s="487">
        <f t="shared" si="16"/>
        <v>0</v>
      </c>
      <c r="BJ16" s="488">
        <f t="shared" si="17"/>
        <v>0</v>
      </c>
      <c r="BK16" s="486">
        <f t="shared" si="18"/>
        <v>0</v>
      </c>
      <c r="BL16" s="487">
        <f t="shared" si="19"/>
        <v>0</v>
      </c>
      <c r="BM16" s="487">
        <f t="shared" si="20"/>
        <v>0</v>
      </c>
      <c r="BN16" s="487">
        <f t="shared" si="21"/>
        <v>0</v>
      </c>
      <c r="BO16" s="487">
        <f t="shared" si="22"/>
        <v>0</v>
      </c>
      <c r="BP16" s="489">
        <f t="shared" si="23"/>
        <v>0</v>
      </c>
      <c r="BQ16" s="486">
        <f t="shared" si="24"/>
        <v>0</v>
      </c>
      <c r="BR16" s="487">
        <f t="shared" si="25"/>
        <v>0</v>
      </c>
      <c r="BS16" s="487">
        <f t="shared" si="26"/>
        <v>0</v>
      </c>
      <c r="BT16" s="487">
        <f t="shared" si="27"/>
        <v>0</v>
      </c>
      <c r="BU16" s="487">
        <f t="shared" si="28"/>
        <v>0</v>
      </c>
      <c r="BV16" s="489">
        <f t="shared" si="29"/>
        <v>0</v>
      </c>
      <c r="BW16" s="486">
        <f t="shared" si="30"/>
        <v>0</v>
      </c>
      <c r="BX16" s="487">
        <f t="shared" si="31"/>
        <v>0</v>
      </c>
      <c r="BY16" s="487">
        <f t="shared" si="32"/>
        <v>0</v>
      </c>
      <c r="BZ16" s="487">
        <f t="shared" si="33"/>
        <v>0</v>
      </c>
      <c r="CA16" s="487">
        <f t="shared" si="34"/>
        <v>0</v>
      </c>
      <c r="CB16" s="489">
        <f t="shared" si="35"/>
        <v>0</v>
      </c>
      <c r="CC16" s="486">
        <f t="shared" si="36"/>
        <v>0</v>
      </c>
      <c r="CD16" s="487">
        <f t="shared" si="37"/>
        <v>0</v>
      </c>
      <c r="CE16" s="487">
        <f t="shared" si="38"/>
        <v>0</v>
      </c>
      <c r="CF16" s="487">
        <f t="shared" si="39"/>
        <v>0</v>
      </c>
      <c r="CG16" s="487">
        <f t="shared" si="40"/>
        <v>0</v>
      </c>
      <c r="CH16" s="489">
        <f t="shared" si="41"/>
        <v>0</v>
      </c>
      <c r="CI16" s="490">
        <f>IF(AK16=CI$2,'Class-9'!G22,0)</f>
        <v>0</v>
      </c>
      <c r="CJ16" s="487">
        <f>IF(AK16=CJ$2,'Class-9'!G22,0)</f>
        <v>0</v>
      </c>
      <c r="CK16" s="487">
        <f>IF(AK16=CK$2,'Class-9'!G22,0)</f>
        <v>0</v>
      </c>
      <c r="CL16" s="487">
        <f>IF(AK16=CL$2,'Class-9'!G22,0)</f>
        <v>0</v>
      </c>
      <c r="CM16" s="487">
        <f>IF(AK16=CM$2,'Class-9'!G22,0)</f>
        <v>0</v>
      </c>
      <c r="CN16" s="487">
        <f>IF(AK16=CN$2,'Class-9'!G22,0)</f>
        <v>0</v>
      </c>
      <c r="CO16" s="491">
        <f>IF(AK16=CO$2,'Class-9'!FH22,0)</f>
        <v>0</v>
      </c>
      <c r="CP16" s="491">
        <f>IF(AK16=CP$2,'Class-9'!FH22,0)</f>
        <v>0</v>
      </c>
      <c r="CQ16" s="491">
        <f>IF(AK16=CQ$2,'Class-9'!FH22,0)</f>
        <v>0</v>
      </c>
      <c r="CR16" s="491">
        <f>IF(AK16=CR$2,'Class-9'!FH22,0)</f>
        <v>0</v>
      </c>
      <c r="CS16" s="491">
        <f>IF(AK16=CS$2,'Class-9'!FH22,0)</f>
        <v>0</v>
      </c>
      <c r="CT16" s="491">
        <f>IF(AK16=CT$2,'Class-9'!FH22,0)</f>
        <v>0</v>
      </c>
    </row>
    <row r="17" spans="1:98" ht="20.25" customHeight="1">
      <c r="A17" s="1282"/>
      <c r="B17" s="494" t="s">
        <v>223</v>
      </c>
      <c r="C17" s="1298" t="str">
        <f>$AS$2</f>
        <v>GEN</v>
      </c>
      <c r="D17" s="1275" t="str">
        <f>$AT$2</f>
        <v>SBC</v>
      </c>
      <c r="E17" s="1275" t="str">
        <f>$AU$2</f>
        <v>OBC</v>
      </c>
      <c r="F17" s="1275" t="str">
        <f>$AV$2</f>
        <v>SC</v>
      </c>
      <c r="G17" s="1275" t="str">
        <f>$AW$2</f>
        <v>ST</v>
      </c>
      <c r="H17" s="1275" t="str">
        <f>$AX$2</f>
        <v>MIN</v>
      </c>
      <c r="I17" s="1277" t="s">
        <v>32</v>
      </c>
      <c r="J17" s="1279" t="str">
        <f>$AS$2</f>
        <v>GEN</v>
      </c>
      <c r="K17" s="1275" t="str">
        <f>$AT$2</f>
        <v>SBC</v>
      </c>
      <c r="L17" s="1275" t="str">
        <f>$AU$2</f>
        <v>OBC</v>
      </c>
      <c r="M17" s="1275" t="str">
        <f>$AV$2</f>
        <v>SC</v>
      </c>
      <c r="N17" s="1275" t="str">
        <f>$AW$2</f>
        <v>ST</v>
      </c>
      <c r="O17" s="1275" t="str">
        <f>$AX$2</f>
        <v>MIN</v>
      </c>
      <c r="P17" s="1296" t="s">
        <v>32</v>
      </c>
      <c r="Q17" s="1279" t="str">
        <f>$AS$2</f>
        <v>GEN</v>
      </c>
      <c r="R17" s="1275" t="str">
        <f>$AT$2</f>
        <v>SBC</v>
      </c>
      <c r="S17" s="1275" t="str">
        <f>$AU$2</f>
        <v>OBC</v>
      </c>
      <c r="T17" s="1275" t="str">
        <f>$AV$2</f>
        <v>SC</v>
      </c>
      <c r="U17" s="1275" t="str">
        <f>$AW$2</f>
        <v>ST</v>
      </c>
      <c r="V17" s="1275" t="str">
        <f>$AX$2</f>
        <v>MIN</v>
      </c>
      <c r="W17" s="1296" t="s">
        <v>32</v>
      </c>
      <c r="X17" s="1313"/>
      <c r="Y17" s="1314"/>
      <c r="Z17" s="1314"/>
      <c r="AA17" s="1314"/>
      <c r="AB17" s="1314"/>
      <c r="AC17" s="1314"/>
      <c r="AD17" s="1315"/>
      <c r="AJ17" s="487">
        <f t="shared" si="42"/>
        <v>0</v>
      </c>
      <c r="AK17" s="487">
        <f>'Class-9'!F23</f>
        <v>0</v>
      </c>
      <c r="AL17" s="487" t="str">
        <f>'Class-9'!Y23</f>
        <v/>
      </c>
      <c r="AM17" s="487" t="str">
        <f>'Class-9'!AM23</f>
        <v/>
      </c>
      <c r="AN17" s="487" t="str">
        <f>'Class-9'!BA23</f>
        <v/>
      </c>
      <c r="AO17" s="487" t="str">
        <f>'Class-9'!BO23</f>
        <v/>
      </c>
      <c r="AP17" s="487" t="str">
        <f>'Class-9'!CC23</f>
        <v/>
      </c>
      <c r="AQ17" s="488" t="str">
        <f>'Class-9'!CQ23</f>
        <v/>
      </c>
      <c r="AR17" s="539" t="str">
        <f>'Class-9'!DE23</f>
        <v/>
      </c>
      <c r="AS17" s="486">
        <f t="shared" si="0"/>
        <v>0</v>
      </c>
      <c r="AT17" s="487">
        <f t="shared" si="1"/>
        <v>0</v>
      </c>
      <c r="AU17" s="487">
        <f t="shared" si="2"/>
        <v>0</v>
      </c>
      <c r="AV17" s="487">
        <f t="shared" si="3"/>
        <v>0</v>
      </c>
      <c r="AW17" s="487">
        <f t="shared" si="4"/>
        <v>0</v>
      </c>
      <c r="AX17" s="488">
        <f t="shared" si="5"/>
        <v>0</v>
      </c>
      <c r="AY17" s="486">
        <f t="shared" si="6"/>
        <v>0</v>
      </c>
      <c r="AZ17" s="487">
        <f t="shared" si="7"/>
        <v>0</v>
      </c>
      <c r="BA17" s="487">
        <f t="shared" si="8"/>
        <v>0</v>
      </c>
      <c r="BB17" s="487">
        <f t="shared" si="9"/>
        <v>0</v>
      </c>
      <c r="BC17" s="487">
        <f t="shared" si="10"/>
        <v>0</v>
      </c>
      <c r="BD17" s="489">
        <f t="shared" si="11"/>
        <v>0</v>
      </c>
      <c r="BE17" s="486">
        <f t="shared" si="12"/>
        <v>0</v>
      </c>
      <c r="BF17" s="487">
        <f t="shared" si="13"/>
        <v>0</v>
      </c>
      <c r="BG17" s="487">
        <f t="shared" si="14"/>
        <v>0</v>
      </c>
      <c r="BH17" s="487">
        <f t="shared" si="15"/>
        <v>0</v>
      </c>
      <c r="BI17" s="487">
        <f t="shared" si="16"/>
        <v>0</v>
      </c>
      <c r="BJ17" s="488">
        <f t="shared" si="17"/>
        <v>0</v>
      </c>
      <c r="BK17" s="486">
        <f t="shared" si="18"/>
        <v>0</v>
      </c>
      <c r="BL17" s="487">
        <f t="shared" si="19"/>
        <v>0</v>
      </c>
      <c r="BM17" s="487">
        <f t="shared" si="20"/>
        <v>0</v>
      </c>
      <c r="BN17" s="487">
        <f t="shared" si="21"/>
        <v>0</v>
      </c>
      <c r="BO17" s="487">
        <f t="shared" si="22"/>
        <v>0</v>
      </c>
      <c r="BP17" s="489">
        <f t="shared" si="23"/>
        <v>0</v>
      </c>
      <c r="BQ17" s="486">
        <f t="shared" si="24"/>
        <v>0</v>
      </c>
      <c r="BR17" s="487">
        <f t="shared" si="25"/>
        <v>0</v>
      </c>
      <c r="BS17" s="487">
        <f t="shared" si="26"/>
        <v>0</v>
      </c>
      <c r="BT17" s="487">
        <f t="shared" si="27"/>
        <v>0</v>
      </c>
      <c r="BU17" s="487">
        <f t="shared" si="28"/>
        <v>0</v>
      </c>
      <c r="BV17" s="489">
        <f t="shared" si="29"/>
        <v>0</v>
      </c>
      <c r="BW17" s="486">
        <f t="shared" si="30"/>
        <v>0</v>
      </c>
      <c r="BX17" s="487">
        <f t="shared" si="31"/>
        <v>0</v>
      </c>
      <c r="BY17" s="487">
        <f t="shared" si="32"/>
        <v>0</v>
      </c>
      <c r="BZ17" s="487">
        <f t="shared" si="33"/>
        <v>0</v>
      </c>
      <c r="CA17" s="487">
        <f t="shared" si="34"/>
        <v>0</v>
      </c>
      <c r="CB17" s="489">
        <f t="shared" si="35"/>
        <v>0</v>
      </c>
      <c r="CC17" s="486">
        <f t="shared" si="36"/>
        <v>0</v>
      </c>
      <c r="CD17" s="487">
        <f t="shared" si="37"/>
        <v>0</v>
      </c>
      <c r="CE17" s="487">
        <f t="shared" si="38"/>
        <v>0</v>
      </c>
      <c r="CF17" s="487">
        <f t="shared" si="39"/>
        <v>0</v>
      </c>
      <c r="CG17" s="487">
        <f t="shared" si="40"/>
        <v>0</v>
      </c>
      <c r="CH17" s="489">
        <f t="shared" si="41"/>
        <v>0</v>
      </c>
      <c r="CI17" s="490">
        <f>IF(AK17=CI$2,'Class-9'!G23,0)</f>
        <v>0</v>
      </c>
      <c r="CJ17" s="487">
        <f>IF(AK17=CJ$2,'Class-9'!G23,0)</f>
        <v>0</v>
      </c>
      <c r="CK17" s="487">
        <f>IF(AK17=CK$2,'Class-9'!G23,0)</f>
        <v>0</v>
      </c>
      <c r="CL17" s="487">
        <f>IF(AK17=CL$2,'Class-9'!G23,0)</f>
        <v>0</v>
      </c>
      <c r="CM17" s="487">
        <f>IF(AK17=CM$2,'Class-9'!G23,0)</f>
        <v>0</v>
      </c>
      <c r="CN17" s="487">
        <f>IF(AK17=CN$2,'Class-9'!G23,0)</f>
        <v>0</v>
      </c>
      <c r="CO17" s="491">
        <f>IF(AK17=CO$2,'Class-9'!FH23,0)</f>
        <v>0</v>
      </c>
      <c r="CP17" s="491">
        <f>IF(AK17=CP$2,'Class-9'!FH23,0)</f>
        <v>0</v>
      </c>
      <c r="CQ17" s="491">
        <f>IF(AK17=CQ$2,'Class-9'!FH23,0)</f>
        <v>0</v>
      </c>
      <c r="CR17" s="491">
        <f>IF(AK17=CR$2,'Class-9'!FH23,0)</f>
        <v>0</v>
      </c>
      <c r="CS17" s="491">
        <f>IF(AK17=CS$2,'Class-9'!FH23,0)</f>
        <v>0</v>
      </c>
      <c r="CT17" s="491">
        <f>IF(AK17=CT$2,'Class-9'!FH23,0)</f>
        <v>0</v>
      </c>
    </row>
    <row r="18" spans="1:98" ht="20.25" customHeight="1" thickBot="1">
      <c r="A18" s="1283"/>
      <c r="B18" s="495" t="s">
        <v>224</v>
      </c>
      <c r="C18" s="1299"/>
      <c r="D18" s="1276"/>
      <c r="E18" s="1276"/>
      <c r="F18" s="1276"/>
      <c r="G18" s="1276"/>
      <c r="H18" s="1276"/>
      <c r="I18" s="1278"/>
      <c r="J18" s="1280"/>
      <c r="K18" s="1276"/>
      <c r="L18" s="1276"/>
      <c r="M18" s="1276"/>
      <c r="N18" s="1276"/>
      <c r="O18" s="1276"/>
      <c r="P18" s="1297"/>
      <c r="Q18" s="1280"/>
      <c r="R18" s="1276"/>
      <c r="S18" s="1276"/>
      <c r="T18" s="1276"/>
      <c r="U18" s="1276"/>
      <c r="V18" s="1276"/>
      <c r="W18" s="1297"/>
      <c r="X18" s="1313"/>
      <c r="Y18" s="1314"/>
      <c r="Z18" s="1314"/>
      <c r="AA18" s="1314"/>
      <c r="AB18" s="1314"/>
      <c r="AC18" s="1314"/>
      <c r="AD18" s="1315"/>
      <c r="AJ18" s="487">
        <f t="shared" si="42"/>
        <v>0</v>
      </c>
      <c r="AK18" s="487">
        <f>'Class-9'!F24</f>
        <v>0</v>
      </c>
      <c r="AL18" s="487" t="str">
        <f>'Class-9'!Y24</f>
        <v/>
      </c>
      <c r="AM18" s="487" t="str">
        <f>'Class-9'!AM24</f>
        <v/>
      </c>
      <c r="AN18" s="487" t="str">
        <f>'Class-9'!BA24</f>
        <v/>
      </c>
      <c r="AO18" s="487" t="str">
        <f>'Class-9'!BO24</f>
        <v/>
      </c>
      <c r="AP18" s="487" t="str">
        <f>'Class-9'!CC24</f>
        <v/>
      </c>
      <c r="AQ18" s="488" t="str">
        <f>'Class-9'!CQ24</f>
        <v/>
      </c>
      <c r="AR18" s="539" t="str">
        <f>'Class-9'!DE24</f>
        <v/>
      </c>
      <c r="AS18" s="486">
        <f t="shared" si="0"/>
        <v>0</v>
      </c>
      <c r="AT18" s="487">
        <f t="shared" si="1"/>
        <v>0</v>
      </c>
      <c r="AU18" s="487">
        <f t="shared" si="2"/>
        <v>0</v>
      </c>
      <c r="AV18" s="487">
        <f t="shared" si="3"/>
        <v>0</v>
      </c>
      <c r="AW18" s="487">
        <f t="shared" si="4"/>
        <v>0</v>
      </c>
      <c r="AX18" s="488">
        <f t="shared" si="5"/>
        <v>0</v>
      </c>
      <c r="AY18" s="486">
        <f t="shared" si="6"/>
        <v>0</v>
      </c>
      <c r="AZ18" s="487">
        <f t="shared" si="7"/>
        <v>0</v>
      </c>
      <c r="BA18" s="487">
        <f t="shared" si="8"/>
        <v>0</v>
      </c>
      <c r="BB18" s="487">
        <f t="shared" si="9"/>
        <v>0</v>
      </c>
      <c r="BC18" s="487">
        <f t="shared" si="10"/>
        <v>0</v>
      </c>
      <c r="BD18" s="489">
        <f t="shared" si="11"/>
        <v>0</v>
      </c>
      <c r="BE18" s="486">
        <f t="shared" si="12"/>
        <v>0</v>
      </c>
      <c r="BF18" s="487">
        <f t="shared" si="13"/>
        <v>0</v>
      </c>
      <c r="BG18" s="487">
        <f t="shared" si="14"/>
        <v>0</v>
      </c>
      <c r="BH18" s="487">
        <f t="shared" si="15"/>
        <v>0</v>
      </c>
      <c r="BI18" s="487">
        <f t="shared" si="16"/>
        <v>0</v>
      </c>
      <c r="BJ18" s="488">
        <f t="shared" si="17"/>
        <v>0</v>
      </c>
      <c r="BK18" s="486">
        <f t="shared" si="18"/>
        <v>0</v>
      </c>
      <c r="BL18" s="487">
        <f t="shared" si="19"/>
        <v>0</v>
      </c>
      <c r="BM18" s="487">
        <f t="shared" si="20"/>
        <v>0</v>
      </c>
      <c r="BN18" s="487">
        <f t="shared" si="21"/>
        <v>0</v>
      </c>
      <c r="BO18" s="487">
        <f t="shared" si="22"/>
        <v>0</v>
      </c>
      <c r="BP18" s="489">
        <f t="shared" si="23"/>
        <v>0</v>
      </c>
      <c r="BQ18" s="486">
        <f t="shared" si="24"/>
        <v>0</v>
      </c>
      <c r="BR18" s="487">
        <f t="shared" si="25"/>
        <v>0</v>
      </c>
      <c r="BS18" s="487">
        <f t="shared" si="26"/>
        <v>0</v>
      </c>
      <c r="BT18" s="487">
        <f t="shared" si="27"/>
        <v>0</v>
      </c>
      <c r="BU18" s="487">
        <f t="shared" si="28"/>
        <v>0</v>
      </c>
      <c r="BV18" s="489">
        <f t="shared" si="29"/>
        <v>0</v>
      </c>
      <c r="BW18" s="486">
        <f t="shared" si="30"/>
        <v>0</v>
      </c>
      <c r="BX18" s="487">
        <f t="shared" si="31"/>
        <v>0</v>
      </c>
      <c r="BY18" s="487">
        <f t="shared" si="32"/>
        <v>0</v>
      </c>
      <c r="BZ18" s="487">
        <f t="shared" si="33"/>
        <v>0</v>
      </c>
      <c r="CA18" s="487">
        <f t="shared" si="34"/>
        <v>0</v>
      </c>
      <c r="CB18" s="489">
        <f t="shared" si="35"/>
        <v>0</v>
      </c>
      <c r="CC18" s="486">
        <f t="shared" si="36"/>
        <v>0</v>
      </c>
      <c r="CD18" s="487">
        <f t="shared" si="37"/>
        <v>0</v>
      </c>
      <c r="CE18" s="487">
        <f t="shared" si="38"/>
        <v>0</v>
      </c>
      <c r="CF18" s="487">
        <f t="shared" si="39"/>
        <v>0</v>
      </c>
      <c r="CG18" s="487">
        <f t="shared" si="40"/>
        <v>0</v>
      </c>
      <c r="CH18" s="489">
        <f t="shared" si="41"/>
        <v>0</v>
      </c>
      <c r="CI18" s="490">
        <f>IF(AK18=CI$2,'Class-9'!G24,0)</f>
        <v>0</v>
      </c>
      <c r="CJ18" s="487">
        <f>IF(AK18=CJ$2,'Class-9'!G24,0)</f>
        <v>0</v>
      </c>
      <c r="CK18" s="487">
        <f>IF(AK18=CK$2,'Class-9'!G24,0)</f>
        <v>0</v>
      </c>
      <c r="CL18" s="487">
        <f>IF(AK18=CL$2,'Class-9'!G24,0)</f>
        <v>0</v>
      </c>
      <c r="CM18" s="487">
        <f>IF(AK18=CM$2,'Class-9'!G24,0)</f>
        <v>0</v>
      </c>
      <c r="CN18" s="487">
        <f>IF(AK18=CN$2,'Class-9'!G24,0)</f>
        <v>0</v>
      </c>
      <c r="CO18" s="491">
        <f>IF(AK18=CO$2,'Class-9'!FH24,0)</f>
        <v>0</v>
      </c>
      <c r="CP18" s="491">
        <f>IF(AK18=CP$2,'Class-9'!FH24,0)</f>
        <v>0</v>
      </c>
      <c r="CQ18" s="491">
        <f>IF(AK18=CQ$2,'Class-9'!FH24,0)</f>
        <v>0</v>
      </c>
      <c r="CR18" s="491">
        <f>IF(AK18=CR$2,'Class-9'!FH24,0)</f>
        <v>0</v>
      </c>
      <c r="CS18" s="491">
        <f>IF(AK18=CS$2,'Class-9'!FH24,0)</f>
        <v>0</v>
      </c>
      <c r="CT18" s="491">
        <f>IF(AK18=CT$2,'Class-9'!FH24,0)</f>
        <v>0</v>
      </c>
    </row>
    <row r="19" spans="1:98" ht="15" customHeight="1">
      <c r="A19" s="496">
        <v>1</v>
      </c>
      <c r="B19" s="497" t="s">
        <v>225</v>
      </c>
      <c r="C19" s="498">
        <f>BQ103</f>
        <v>0</v>
      </c>
      <c r="D19" s="499">
        <f t="shared" ref="D19:H19" si="60">BR103</f>
        <v>0</v>
      </c>
      <c r="E19" s="499">
        <f t="shared" si="60"/>
        <v>1</v>
      </c>
      <c r="F19" s="499">
        <f t="shared" si="60"/>
        <v>0</v>
      </c>
      <c r="G19" s="499">
        <f t="shared" si="60"/>
        <v>0</v>
      </c>
      <c r="H19" s="499">
        <f t="shared" si="60"/>
        <v>0</v>
      </c>
      <c r="I19" s="500">
        <f>SUM(C19:H19)</f>
        <v>1</v>
      </c>
      <c r="J19" s="498">
        <f>BW103</f>
        <v>0</v>
      </c>
      <c r="K19" s="499">
        <f t="shared" ref="K19:O19" si="61">BX103</f>
        <v>0</v>
      </c>
      <c r="L19" s="499">
        <f t="shared" si="61"/>
        <v>1</v>
      </c>
      <c r="M19" s="499">
        <f t="shared" si="61"/>
        <v>0</v>
      </c>
      <c r="N19" s="499">
        <f t="shared" si="61"/>
        <v>0</v>
      </c>
      <c r="O19" s="499">
        <f t="shared" si="61"/>
        <v>0</v>
      </c>
      <c r="P19" s="501">
        <f>SUM(J19:O19)</f>
        <v>1</v>
      </c>
      <c r="Q19" s="498">
        <f>CC103</f>
        <v>0</v>
      </c>
      <c r="R19" s="499">
        <f t="shared" ref="R19:V19" si="62">CD103</f>
        <v>0</v>
      </c>
      <c r="S19" s="499">
        <f t="shared" si="62"/>
        <v>0</v>
      </c>
      <c r="T19" s="499">
        <f t="shared" si="62"/>
        <v>1</v>
      </c>
      <c r="U19" s="499">
        <f t="shared" si="62"/>
        <v>0</v>
      </c>
      <c r="V19" s="499">
        <f t="shared" si="62"/>
        <v>0</v>
      </c>
      <c r="W19" s="502">
        <f>SUM(Q19:V19)</f>
        <v>1</v>
      </c>
      <c r="X19" s="1313"/>
      <c r="Y19" s="1314"/>
      <c r="Z19" s="1314"/>
      <c r="AA19" s="1314"/>
      <c r="AB19" s="1314"/>
      <c r="AC19" s="1314"/>
      <c r="AD19" s="1315"/>
      <c r="AJ19" s="487">
        <f t="shared" si="42"/>
        <v>0</v>
      </c>
      <c r="AK19" s="487">
        <f>'Class-9'!F25</f>
        <v>0</v>
      </c>
      <c r="AL19" s="487" t="str">
        <f>'Class-9'!Y25</f>
        <v/>
      </c>
      <c r="AM19" s="487" t="str">
        <f>'Class-9'!AM25</f>
        <v/>
      </c>
      <c r="AN19" s="487" t="str">
        <f>'Class-9'!BA25</f>
        <v/>
      </c>
      <c r="AO19" s="487" t="str">
        <f>'Class-9'!BO25</f>
        <v/>
      </c>
      <c r="AP19" s="487" t="str">
        <f>'Class-9'!CC25</f>
        <v/>
      </c>
      <c r="AQ19" s="488" t="str">
        <f>'Class-9'!CQ25</f>
        <v/>
      </c>
      <c r="AR19" s="539" t="str">
        <f>'Class-9'!DE25</f>
        <v/>
      </c>
      <c r="AS19" s="486">
        <f t="shared" si="0"/>
        <v>0</v>
      </c>
      <c r="AT19" s="487">
        <f t="shared" si="1"/>
        <v>0</v>
      </c>
      <c r="AU19" s="487">
        <f t="shared" si="2"/>
        <v>0</v>
      </c>
      <c r="AV19" s="487">
        <f t="shared" si="3"/>
        <v>0</v>
      </c>
      <c r="AW19" s="487">
        <f t="shared" si="4"/>
        <v>0</v>
      </c>
      <c r="AX19" s="488">
        <f t="shared" si="5"/>
        <v>0</v>
      </c>
      <c r="AY19" s="486">
        <f t="shared" si="6"/>
        <v>0</v>
      </c>
      <c r="AZ19" s="487">
        <f t="shared" si="7"/>
        <v>0</v>
      </c>
      <c r="BA19" s="487">
        <f t="shared" si="8"/>
        <v>0</v>
      </c>
      <c r="BB19" s="487">
        <f t="shared" si="9"/>
        <v>0</v>
      </c>
      <c r="BC19" s="487">
        <f t="shared" si="10"/>
        <v>0</v>
      </c>
      <c r="BD19" s="489">
        <f t="shared" si="11"/>
        <v>0</v>
      </c>
      <c r="BE19" s="486">
        <f t="shared" si="12"/>
        <v>0</v>
      </c>
      <c r="BF19" s="487">
        <f t="shared" si="13"/>
        <v>0</v>
      </c>
      <c r="BG19" s="487">
        <f t="shared" si="14"/>
        <v>0</v>
      </c>
      <c r="BH19" s="487">
        <f t="shared" si="15"/>
        <v>0</v>
      </c>
      <c r="BI19" s="487">
        <f t="shared" si="16"/>
        <v>0</v>
      </c>
      <c r="BJ19" s="488">
        <f t="shared" si="17"/>
        <v>0</v>
      </c>
      <c r="BK19" s="486">
        <f t="shared" si="18"/>
        <v>0</v>
      </c>
      <c r="BL19" s="487">
        <f t="shared" si="19"/>
        <v>0</v>
      </c>
      <c r="BM19" s="487">
        <f t="shared" si="20"/>
        <v>0</v>
      </c>
      <c r="BN19" s="487">
        <f t="shared" si="21"/>
        <v>0</v>
      </c>
      <c r="BO19" s="487">
        <f t="shared" si="22"/>
        <v>0</v>
      </c>
      <c r="BP19" s="489">
        <f t="shared" si="23"/>
        <v>0</v>
      </c>
      <c r="BQ19" s="486">
        <f t="shared" si="24"/>
        <v>0</v>
      </c>
      <c r="BR19" s="487">
        <f t="shared" si="25"/>
        <v>0</v>
      </c>
      <c r="BS19" s="487">
        <f t="shared" si="26"/>
        <v>0</v>
      </c>
      <c r="BT19" s="487">
        <f t="shared" si="27"/>
        <v>0</v>
      </c>
      <c r="BU19" s="487">
        <f t="shared" si="28"/>
        <v>0</v>
      </c>
      <c r="BV19" s="489">
        <f t="shared" si="29"/>
        <v>0</v>
      </c>
      <c r="BW19" s="486">
        <f t="shared" si="30"/>
        <v>0</v>
      </c>
      <c r="BX19" s="487">
        <f t="shared" si="31"/>
        <v>0</v>
      </c>
      <c r="BY19" s="487">
        <f t="shared" si="32"/>
        <v>0</v>
      </c>
      <c r="BZ19" s="487">
        <f t="shared" si="33"/>
        <v>0</v>
      </c>
      <c r="CA19" s="487">
        <f t="shared" si="34"/>
        <v>0</v>
      </c>
      <c r="CB19" s="489">
        <f t="shared" si="35"/>
        <v>0</v>
      </c>
      <c r="CC19" s="486">
        <f t="shared" si="36"/>
        <v>0</v>
      </c>
      <c r="CD19" s="487">
        <f t="shared" si="37"/>
        <v>0</v>
      </c>
      <c r="CE19" s="487">
        <f t="shared" si="38"/>
        <v>0</v>
      </c>
      <c r="CF19" s="487">
        <f t="shared" si="39"/>
        <v>0</v>
      </c>
      <c r="CG19" s="487">
        <f t="shared" si="40"/>
        <v>0</v>
      </c>
      <c r="CH19" s="489">
        <f t="shared" si="41"/>
        <v>0</v>
      </c>
      <c r="CI19" s="490">
        <f>IF(AK19=CI$2,'Class-9'!G25,0)</f>
        <v>0</v>
      </c>
      <c r="CJ19" s="487">
        <f>IF(AK19=CJ$2,'Class-9'!G25,0)</f>
        <v>0</v>
      </c>
      <c r="CK19" s="487">
        <f>IF(AK19=CK$2,'Class-9'!G25,0)</f>
        <v>0</v>
      </c>
      <c r="CL19" s="487">
        <f>IF(AK19=CL$2,'Class-9'!G25,0)</f>
        <v>0</v>
      </c>
      <c r="CM19" s="487">
        <f>IF(AK19=CM$2,'Class-9'!G25,0)</f>
        <v>0</v>
      </c>
      <c r="CN19" s="487">
        <f>IF(AK19=CN$2,'Class-9'!G25,0)</f>
        <v>0</v>
      </c>
      <c r="CO19" s="491">
        <f>IF(AK19=CO$2,'Class-9'!FH25,0)</f>
        <v>0</v>
      </c>
      <c r="CP19" s="491">
        <f>IF(AK19=CP$2,'Class-9'!FH25,0)</f>
        <v>0</v>
      </c>
      <c r="CQ19" s="491">
        <f>IF(AK19=CQ$2,'Class-9'!FH25,0)</f>
        <v>0</v>
      </c>
      <c r="CR19" s="491">
        <f>IF(AK19=CR$2,'Class-9'!FH25,0)</f>
        <v>0</v>
      </c>
      <c r="CS19" s="491">
        <f>IF(AK19=CS$2,'Class-9'!FH25,0)</f>
        <v>0</v>
      </c>
      <c r="CT19" s="491">
        <f>IF(AK19=CT$2,'Class-9'!FH25,0)</f>
        <v>0</v>
      </c>
    </row>
    <row r="20" spans="1:98" ht="15" customHeight="1">
      <c r="A20" s="504">
        <v>2</v>
      </c>
      <c r="B20" s="505" t="s">
        <v>226</v>
      </c>
      <c r="C20" s="506">
        <f t="shared" ref="C20:C24" si="63">BQ104</f>
        <v>0</v>
      </c>
      <c r="D20" s="507">
        <f t="shared" ref="D20:D24" si="64">BR104</f>
        <v>0</v>
      </c>
      <c r="E20" s="507">
        <f t="shared" ref="E20:E24" si="65">BS104</f>
        <v>0</v>
      </c>
      <c r="F20" s="507">
        <f t="shared" ref="F20:F24" si="66">BT104</f>
        <v>1</v>
      </c>
      <c r="G20" s="507">
        <f t="shared" ref="G20:G24" si="67">BU104</f>
        <v>0</v>
      </c>
      <c r="H20" s="507">
        <f t="shared" ref="H20:H24" si="68">BV104</f>
        <v>0</v>
      </c>
      <c r="I20" s="508">
        <f t="shared" ref="I20:I25" si="69">SUM(C20:H20)</f>
        <v>1</v>
      </c>
      <c r="J20" s="506">
        <f t="shared" ref="J20:J24" si="70">BW104</f>
        <v>0</v>
      </c>
      <c r="K20" s="507">
        <f t="shared" ref="K20:K24" si="71">BX104</f>
        <v>0</v>
      </c>
      <c r="L20" s="507">
        <f t="shared" ref="L20:L24" si="72">BY104</f>
        <v>0</v>
      </c>
      <c r="M20" s="507">
        <f t="shared" ref="M20:M24" si="73">BZ104</f>
        <v>1</v>
      </c>
      <c r="N20" s="507">
        <f t="shared" ref="N20:N24" si="74">CA104</f>
        <v>0</v>
      </c>
      <c r="O20" s="507">
        <f t="shared" ref="O20:O24" si="75">CB104</f>
        <v>0</v>
      </c>
      <c r="P20" s="509">
        <f t="shared" ref="P20:P25" si="76">SUM(J20:O20)</f>
        <v>1</v>
      </c>
      <c r="Q20" s="506">
        <f t="shared" ref="Q20:Q24" si="77">CC104</f>
        <v>0</v>
      </c>
      <c r="R20" s="507">
        <f t="shared" ref="R20:R24" si="78">CD104</f>
        <v>0</v>
      </c>
      <c r="S20" s="507">
        <f t="shared" ref="S20:S24" si="79">CE104</f>
        <v>1</v>
      </c>
      <c r="T20" s="507">
        <f t="shared" ref="T20:T24" si="80">CF104</f>
        <v>0</v>
      </c>
      <c r="U20" s="507">
        <f t="shared" ref="U20:U24" si="81">CG104</f>
        <v>0</v>
      </c>
      <c r="V20" s="507">
        <f t="shared" ref="V20:V24" si="82">CH104</f>
        <v>0</v>
      </c>
      <c r="W20" s="510">
        <f t="shared" ref="W20:W25" si="83">SUM(Q20:V20)</f>
        <v>1</v>
      </c>
      <c r="X20" s="1313"/>
      <c r="Y20" s="1314"/>
      <c r="Z20" s="1314"/>
      <c r="AA20" s="1314"/>
      <c r="AB20" s="1314"/>
      <c r="AC20" s="1314"/>
      <c r="AD20" s="1315"/>
      <c r="AJ20" s="487">
        <f t="shared" si="42"/>
        <v>0</v>
      </c>
      <c r="AK20" s="487">
        <f>'Class-9'!F26</f>
        <v>0</v>
      </c>
      <c r="AL20" s="487" t="str">
        <f>'Class-9'!Y26</f>
        <v/>
      </c>
      <c r="AM20" s="487" t="str">
        <f>'Class-9'!AM26</f>
        <v/>
      </c>
      <c r="AN20" s="487" t="str">
        <f>'Class-9'!BA26</f>
        <v/>
      </c>
      <c r="AO20" s="487" t="str">
        <f>'Class-9'!BO26</f>
        <v/>
      </c>
      <c r="AP20" s="487" t="str">
        <f>'Class-9'!CC26</f>
        <v/>
      </c>
      <c r="AQ20" s="488" t="str">
        <f>'Class-9'!CQ26</f>
        <v/>
      </c>
      <c r="AR20" s="539" t="str">
        <f>'Class-9'!DE26</f>
        <v/>
      </c>
      <c r="AS20" s="486">
        <f t="shared" si="0"/>
        <v>0</v>
      </c>
      <c r="AT20" s="487">
        <f t="shared" si="1"/>
        <v>0</v>
      </c>
      <c r="AU20" s="487">
        <f t="shared" si="2"/>
        <v>0</v>
      </c>
      <c r="AV20" s="487">
        <f t="shared" si="3"/>
        <v>0</v>
      </c>
      <c r="AW20" s="487">
        <f t="shared" si="4"/>
        <v>0</v>
      </c>
      <c r="AX20" s="488">
        <f t="shared" si="5"/>
        <v>0</v>
      </c>
      <c r="AY20" s="486">
        <f t="shared" si="6"/>
        <v>0</v>
      </c>
      <c r="AZ20" s="487">
        <f t="shared" si="7"/>
        <v>0</v>
      </c>
      <c r="BA20" s="487">
        <f t="shared" si="8"/>
        <v>0</v>
      </c>
      <c r="BB20" s="487">
        <f t="shared" si="9"/>
        <v>0</v>
      </c>
      <c r="BC20" s="487">
        <f t="shared" si="10"/>
        <v>0</v>
      </c>
      <c r="BD20" s="489">
        <f t="shared" si="11"/>
        <v>0</v>
      </c>
      <c r="BE20" s="486">
        <f t="shared" si="12"/>
        <v>0</v>
      </c>
      <c r="BF20" s="487">
        <f t="shared" si="13"/>
        <v>0</v>
      </c>
      <c r="BG20" s="487">
        <f t="shared" si="14"/>
        <v>0</v>
      </c>
      <c r="BH20" s="487">
        <f t="shared" si="15"/>
        <v>0</v>
      </c>
      <c r="BI20" s="487">
        <f t="shared" si="16"/>
        <v>0</v>
      </c>
      <c r="BJ20" s="488">
        <f t="shared" si="17"/>
        <v>0</v>
      </c>
      <c r="BK20" s="486">
        <f t="shared" si="18"/>
        <v>0</v>
      </c>
      <c r="BL20" s="487">
        <f t="shared" si="19"/>
        <v>0</v>
      </c>
      <c r="BM20" s="487">
        <f t="shared" si="20"/>
        <v>0</v>
      </c>
      <c r="BN20" s="487">
        <f t="shared" si="21"/>
        <v>0</v>
      </c>
      <c r="BO20" s="487">
        <f t="shared" si="22"/>
        <v>0</v>
      </c>
      <c r="BP20" s="489">
        <f t="shared" si="23"/>
        <v>0</v>
      </c>
      <c r="BQ20" s="486">
        <f t="shared" si="24"/>
        <v>0</v>
      </c>
      <c r="BR20" s="487">
        <f t="shared" si="25"/>
        <v>0</v>
      </c>
      <c r="BS20" s="487">
        <f t="shared" si="26"/>
        <v>0</v>
      </c>
      <c r="BT20" s="487">
        <f t="shared" si="27"/>
        <v>0</v>
      </c>
      <c r="BU20" s="487">
        <f t="shared" si="28"/>
        <v>0</v>
      </c>
      <c r="BV20" s="489">
        <f t="shared" si="29"/>
        <v>0</v>
      </c>
      <c r="BW20" s="486">
        <f t="shared" si="30"/>
        <v>0</v>
      </c>
      <c r="BX20" s="487">
        <f t="shared" si="31"/>
        <v>0</v>
      </c>
      <c r="BY20" s="487">
        <f t="shared" si="32"/>
        <v>0</v>
      </c>
      <c r="BZ20" s="487">
        <f t="shared" si="33"/>
        <v>0</v>
      </c>
      <c r="CA20" s="487">
        <f t="shared" si="34"/>
        <v>0</v>
      </c>
      <c r="CB20" s="489">
        <f t="shared" si="35"/>
        <v>0</v>
      </c>
      <c r="CC20" s="486">
        <f t="shared" si="36"/>
        <v>0</v>
      </c>
      <c r="CD20" s="487">
        <f t="shared" si="37"/>
        <v>0</v>
      </c>
      <c r="CE20" s="487">
        <f t="shared" si="38"/>
        <v>0</v>
      </c>
      <c r="CF20" s="487">
        <f t="shared" si="39"/>
        <v>0</v>
      </c>
      <c r="CG20" s="487">
        <f t="shared" si="40"/>
        <v>0</v>
      </c>
      <c r="CH20" s="489">
        <f t="shared" si="41"/>
        <v>0</v>
      </c>
      <c r="CI20" s="490">
        <f>IF(AK20=CI$2,'Class-9'!G26,0)</f>
        <v>0</v>
      </c>
      <c r="CJ20" s="487">
        <f>IF(AK20=CJ$2,'Class-9'!G26,0)</f>
        <v>0</v>
      </c>
      <c r="CK20" s="487">
        <f>IF(AK20=CK$2,'Class-9'!G26,0)</f>
        <v>0</v>
      </c>
      <c r="CL20" s="487">
        <f>IF(AK20=CL$2,'Class-9'!G26,0)</f>
        <v>0</v>
      </c>
      <c r="CM20" s="487">
        <f>IF(AK20=CM$2,'Class-9'!G26,0)</f>
        <v>0</v>
      </c>
      <c r="CN20" s="487">
        <f>IF(AK20=CN$2,'Class-9'!G26,0)</f>
        <v>0</v>
      </c>
      <c r="CO20" s="491">
        <f>IF(AK20=CO$2,'Class-9'!FH26,0)</f>
        <v>0</v>
      </c>
      <c r="CP20" s="491">
        <f>IF(AK20=CP$2,'Class-9'!FH26,0)</f>
        <v>0</v>
      </c>
      <c r="CQ20" s="491">
        <f>IF(AK20=CQ$2,'Class-9'!FH26,0)</f>
        <v>0</v>
      </c>
      <c r="CR20" s="491">
        <f>IF(AK20=CR$2,'Class-9'!FH26,0)</f>
        <v>0</v>
      </c>
      <c r="CS20" s="491">
        <f>IF(AK20=CS$2,'Class-9'!FH26,0)</f>
        <v>0</v>
      </c>
      <c r="CT20" s="491">
        <f>IF(AK20=CT$2,'Class-9'!FH26,0)</f>
        <v>0</v>
      </c>
    </row>
    <row r="21" spans="1:98" ht="15" customHeight="1">
      <c r="A21" s="504">
        <v>3</v>
      </c>
      <c r="B21" s="505" t="s">
        <v>227</v>
      </c>
      <c r="C21" s="506">
        <f t="shared" si="63"/>
        <v>0</v>
      </c>
      <c r="D21" s="507">
        <f t="shared" si="64"/>
        <v>0</v>
      </c>
      <c r="E21" s="507">
        <f t="shared" si="65"/>
        <v>0</v>
      </c>
      <c r="F21" s="507">
        <f t="shared" si="66"/>
        <v>0</v>
      </c>
      <c r="G21" s="507">
        <f t="shared" si="67"/>
        <v>0</v>
      </c>
      <c r="H21" s="507">
        <f t="shared" si="68"/>
        <v>0</v>
      </c>
      <c r="I21" s="508">
        <f t="shared" si="69"/>
        <v>0</v>
      </c>
      <c r="J21" s="506">
        <f t="shared" si="70"/>
        <v>0</v>
      </c>
      <c r="K21" s="507">
        <f t="shared" si="71"/>
        <v>0</v>
      </c>
      <c r="L21" s="507">
        <f t="shared" si="72"/>
        <v>0</v>
      </c>
      <c r="M21" s="507">
        <f t="shared" si="73"/>
        <v>0</v>
      </c>
      <c r="N21" s="507">
        <f t="shared" si="74"/>
        <v>0</v>
      </c>
      <c r="O21" s="507">
        <f t="shared" si="75"/>
        <v>0</v>
      </c>
      <c r="P21" s="509">
        <f t="shared" si="76"/>
        <v>0</v>
      </c>
      <c r="Q21" s="506">
        <f t="shared" si="77"/>
        <v>0</v>
      </c>
      <c r="R21" s="507">
        <f t="shared" si="78"/>
        <v>0</v>
      </c>
      <c r="S21" s="507">
        <f t="shared" si="79"/>
        <v>0</v>
      </c>
      <c r="T21" s="507">
        <f t="shared" si="80"/>
        <v>0</v>
      </c>
      <c r="U21" s="507">
        <f t="shared" si="81"/>
        <v>0</v>
      </c>
      <c r="V21" s="507">
        <f t="shared" si="82"/>
        <v>0</v>
      </c>
      <c r="W21" s="510">
        <f t="shared" si="83"/>
        <v>0</v>
      </c>
      <c r="X21" s="1313"/>
      <c r="Y21" s="1314"/>
      <c r="Z21" s="1314"/>
      <c r="AA21" s="1314"/>
      <c r="AB21" s="1314"/>
      <c r="AC21" s="1314"/>
      <c r="AD21" s="1315"/>
      <c r="AJ21" s="487">
        <f t="shared" si="42"/>
        <v>0</v>
      </c>
      <c r="AK21" s="487">
        <f>'Class-9'!F27</f>
        <v>0</v>
      </c>
      <c r="AL21" s="487" t="str">
        <f>'Class-9'!Y27</f>
        <v/>
      </c>
      <c r="AM21" s="487" t="str">
        <f>'Class-9'!AM27</f>
        <v/>
      </c>
      <c r="AN21" s="487" t="str">
        <f>'Class-9'!BA27</f>
        <v/>
      </c>
      <c r="AO21" s="487" t="str">
        <f>'Class-9'!BO27</f>
        <v/>
      </c>
      <c r="AP21" s="487" t="str">
        <f>'Class-9'!CC27</f>
        <v/>
      </c>
      <c r="AQ21" s="488" t="str">
        <f>'Class-9'!CQ27</f>
        <v/>
      </c>
      <c r="AR21" s="539" t="str">
        <f>'Class-9'!DE27</f>
        <v/>
      </c>
      <c r="AS21" s="486">
        <f t="shared" si="0"/>
        <v>0</v>
      </c>
      <c r="AT21" s="487">
        <f t="shared" si="1"/>
        <v>0</v>
      </c>
      <c r="AU21" s="487">
        <f t="shared" si="2"/>
        <v>0</v>
      </c>
      <c r="AV21" s="487">
        <f t="shared" si="3"/>
        <v>0</v>
      </c>
      <c r="AW21" s="487">
        <f t="shared" si="4"/>
        <v>0</v>
      </c>
      <c r="AX21" s="488">
        <f t="shared" si="5"/>
        <v>0</v>
      </c>
      <c r="AY21" s="486">
        <f t="shared" si="6"/>
        <v>0</v>
      </c>
      <c r="AZ21" s="487">
        <f t="shared" si="7"/>
        <v>0</v>
      </c>
      <c r="BA21" s="487">
        <f t="shared" si="8"/>
        <v>0</v>
      </c>
      <c r="BB21" s="487">
        <f t="shared" si="9"/>
        <v>0</v>
      </c>
      <c r="BC21" s="487">
        <f t="shared" si="10"/>
        <v>0</v>
      </c>
      <c r="BD21" s="489">
        <f t="shared" si="11"/>
        <v>0</v>
      </c>
      <c r="BE21" s="486">
        <f t="shared" si="12"/>
        <v>0</v>
      </c>
      <c r="BF21" s="487">
        <f t="shared" si="13"/>
        <v>0</v>
      </c>
      <c r="BG21" s="487">
        <f t="shared" si="14"/>
        <v>0</v>
      </c>
      <c r="BH21" s="487">
        <f t="shared" si="15"/>
        <v>0</v>
      </c>
      <c r="BI21" s="487">
        <f t="shared" si="16"/>
        <v>0</v>
      </c>
      <c r="BJ21" s="488">
        <f t="shared" si="17"/>
        <v>0</v>
      </c>
      <c r="BK21" s="486">
        <f t="shared" si="18"/>
        <v>0</v>
      </c>
      <c r="BL21" s="487">
        <f t="shared" si="19"/>
        <v>0</v>
      </c>
      <c r="BM21" s="487">
        <f t="shared" si="20"/>
        <v>0</v>
      </c>
      <c r="BN21" s="487">
        <f t="shared" si="21"/>
        <v>0</v>
      </c>
      <c r="BO21" s="487">
        <f t="shared" si="22"/>
        <v>0</v>
      </c>
      <c r="BP21" s="489">
        <f t="shared" si="23"/>
        <v>0</v>
      </c>
      <c r="BQ21" s="486">
        <f t="shared" si="24"/>
        <v>0</v>
      </c>
      <c r="BR21" s="487">
        <f t="shared" si="25"/>
        <v>0</v>
      </c>
      <c r="BS21" s="487">
        <f t="shared" si="26"/>
        <v>0</v>
      </c>
      <c r="BT21" s="487">
        <f t="shared" si="27"/>
        <v>0</v>
      </c>
      <c r="BU21" s="487">
        <f t="shared" si="28"/>
        <v>0</v>
      </c>
      <c r="BV21" s="489">
        <f t="shared" si="29"/>
        <v>0</v>
      </c>
      <c r="BW21" s="486">
        <f t="shared" si="30"/>
        <v>0</v>
      </c>
      <c r="BX21" s="487">
        <f t="shared" si="31"/>
        <v>0</v>
      </c>
      <c r="BY21" s="487">
        <f t="shared" si="32"/>
        <v>0</v>
      </c>
      <c r="BZ21" s="487">
        <f t="shared" si="33"/>
        <v>0</v>
      </c>
      <c r="CA21" s="487">
        <f t="shared" si="34"/>
        <v>0</v>
      </c>
      <c r="CB21" s="489">
        <f t="shared" si="35"/>
        <v>0</v>
      </c>
      <c r="CC21" s="486">
        <f t="shared" si="36"/>
        <v>0</v>
      </c>
      <c r="CD21" s="487">
        <f t="shared" si="37"/>
        <v>0</v>
      </c>
      <c r="CE21" s="487">
        <f t="shared" si="38"/>
        <v>0</v>
      </c>
      <c r="CF21" s="487">
        <f t="shared" si="39"/>
        <v>0</v>
      </c>
      <c r="CG21" s="487">
        <f t="shared" si="40"/>
        <v>0</v>
      </c>
      <c r="CH21" s="489">
        <f t="shared" si="41"/>
        <v>0</v>
      </c>
      <c r="CI21" s="490">
        <f>IF(AK21=CI$2,'Class-9'!G27,0)</f>
        <v>0</v>
      </c>
      <c r="CJ21" s="487">
        <f>IF(AK21=CJ$2,'Class-9'!G27,0)</f>
        <v>0</v>
      </c>
      <c r="CK21" s="487">
        <f>IF(AK21=CK$2,'Class-9'!G27,0)</f>
        <v>0</v>
      </c>
      <c r="CL21" s="487">
        <f>IF(AK21=CL$2,'Class-9'!G27,0)</f>
        <v>0</v>
      </c>
      <c r="CM21" s="487">
        <f>IF(AK21=CM$2,'Class-9'!G27,0)</f>
        <v>0</v>
      </c>
      <c r="CN21" s="487">
        <f>IF(AK21=CN$2,'Class-9'!G27,0)</f>
        <v>0</v>
      </c>
      <c r="CO21" s="491">
        <f>IF(AK21=CO$2,'Class-9'!FH27,0)</f>
        <v>0</v>
      </c>
      <c r="CP21" s="491">
        <f>IF(AK21=CP$2,'Class-9'!FH27,0)</f>
        <v>0</v>
      </c>
      <c r="CQ21" s="491">
        <f>IF(AK21=CQ$2,'Class-9'!FH27,0)</f>
        <v>0</v>
      </c>
      <c r="CR21" s="491">
        <f>IF(AK21=CR$2,'Class-9'!FH27,0)</f>
        <v>0</v>
      </c>
      <c r="CS21" s="491">
        <f>IF(AK21=CS$2,'Class-9'!FH27,0)</f>
        <v>0</v>
      </c>
      <c r="CT21" s="491">
        <f>IF(AK21=CT$2,'Class-9'!FH27,0)</f>
        <v>0</v>
      </c>
    </row>
    <row r="22" spans="1:98" ht="15" customHeight="1">
      <c r="A22" s="504">
        <v>4</v>
      </c>
      <c r="B22" s="505" t="s">
        <v>228</v>
      </c>
      <c r="C22" s="506">
        <f t="shared" si="63"/>
        <v>0</v>
      </c>
      <c r="D22" s="507">
        <f t="shared" si="64"/>
        <v>0</v>
      </c>
      <c r="E22" s="507">
        <f t="shared" si="65"/>
        <v>0</v>
      </c>
      <c r="F22" s="507">
        <f t="shared" si="66"/>
        <v>0</v>
      </c>
      <c r="G22" s="507">
        <f t="shared" si="67"/>
        <v>0</v>
      </c>
      <c r="H22" s="507">
        <f t="shared" si="68"/>
        <v>0</v>
      </c>
      <c r="I22" s="508">
        <f t="shared" si="69"/>
        <v>0</v>
      </c>
      <c r="J22" s="506">
        <f t="shared" si="70"/>
        <v>0</v>
      </c>
      <c r="K22" s="507">
        <f t="shared" si="71"/>
        <v>0</v>
      </c>
      <c r="L22" s="507">
        <f t="shared" si="72"/>
        <v>0</v>
      </c>
      <c r="M22" s="507">
        <f t="shared" si="73"/>
        <v>0</v>
      </c>
      <c r="N22" s="507">
        <f t="shared" si="74"/>
        <v>0</v>
      </c>
      <c r="O22" s="507">
        <f t="shared" si="75"/>
        <v>0</v>
      </c>
      <c r="P22" s="509">
        <f t="shared" si="76"/>
        <v>0</v>
      </c>
      <c r="Q22" s="506">
        <f t="shared" si="77"/>
        <v>0</v>
      </c>
      <c r="R22" s="507">
        <f t="shared" si="78"/>
        <v>0</v>
      </c>
      <c r="S22" s="507">
        <f t="shared" si="79"/>
        <v>0</v>
      </c>
      <c r="T22" s="507">
        <f t="shared" si="80"/>
        <v>0</v>
      </c>
      <c r="U22" s="507">
        <f t="shared" si="81"/>
        <v>0</v>
      </c>
      <c r="V22" s="507">
        <f t="shared" si="82"/>
        <v>0</v>
      </c>
      <c r="W22" s="510">
        <f t="shared" si="83"/>
        <v>0</v>
      </c>
      <c r="X22" s="1313"/>
      <c r="Y22" s="1314"/>
      <c r="Z22" s="1314"/>
      <c r="AA22" s="1314"/>
      <c r="AB22" s="1314"/>
      <c r="AC22" s="1314"/>
      <c r="AD22" s="1315"/>
      <c r="AJ22" s="487">
        <f t="shared" si="42"/>
        <v>0</v>
      </c>
      <c r="AK22" s="487">
        <f>'Class-9'!F28</f>
        <v>0</v>
      </c>
      <c r="AL22" s="487" t="str">
        <f>'Class-9'!Y28</f>
        <v/>
      </c>
      <c r="AM22" s="487" t="str">
        <f>'Class-9'!AM28</f>
        <v/>
      </c>
      <c r="AN22" s="487" t="str">
        <f>'Class-9'!BA28</f>
        <v/>
      </c>
      <c r="AO22" s="487" t="str">
        <f>'Class-9'!BO28</f>
        <v/>
      </c>
      <c r="AP22" s="487" t="str">
        <f>'Class-9'!CC28</f>
        <v/>
      </c>
      <c r="AQ22" s="488" t="str">
        <f>'Class-9'!CQ28</f>
        <v/>
      </c>
      <c r="AR22" s="539" t="str">
        <f>'Class-9'!DE28</f>
        <v/>
      </c>
      <c r="AS22" s="486">
        <f t="shared" si="0"/>
        <v>0</v>
      </c>
      <c r="AT22" s="487">
        <f t="shared" si="1"/>
        <v>0</v>
      </c>
      <c r="AU22" s="487">
        <f t="shared" si="2"/>
        <v>0</v>
      </c>
      <c r="AV22" s="487">
        <f t="shared" si="3"/>
        <v>0</v>
      </c>
      <c r="AW22" s="487">
        <f t="shared" si="4"/>
        <v>0</v>
      </c>
      <c r="AX22" s="488">
        <f t="shared" si="5"/>
        <v>0</v>
      </c>
      <c r="AY22" s="486">
        <f t="shared" si="6"/>
        <v>0</v>
      </c>
      <c r="AZ22" s="487">
        <f t="shared" si="7"/>
        <v>0</v>
      </c>
      <c r="BA22" s="487">
        <f t="shared" si="8"/>
        <v>0</v>
      </c>
      <c r="BB22" s="487">
        <f t="shared" si="9"/>
        <v>0</v>
      </c>
      <c r="BC22" s="487">
        <f t="shared" si="10"/>
        <v>0</v>
      </c>
      <c r="BD22" s="489">
        <f t="shared" si="11"/>
        <v>0</v>
      </c>
      <c r="BE22" s="486">
        <f t="shared" si="12"/>
        <v>0</v>
      </c>
      <c r="BF22" s="487">
        <f t="shared" si="13"/>
        <v>0</v>
      </c>
      <c r="BG22" s="487">
        <f t="shared" si="14"/>
        <v>0</v>
      </c>
      <c r="BH22" s="487">
        <f t="shared" si="15"/>
        <v>0</v>
      </c>
      <c r="BI22" s="487">
        <f t="shared" si="16"/>
        <v>0</v>
      </c>
      <c r="BJ22" s="488">
        <f t="shared" si="17"/>
        <v>0</v>
      </c>
      <c r="BK22" s="486">
        <f t="shared" si="18"/>
        <v>0</v>
      </c>
      <c r="BL22" s="487">
        <f t="shared" si="19"/>
        <v>0</v>
      </c>
      <c r="BM22" s="487">
        <f t="shared" si="20"/>
        <v>0</v>
      </c>
      <c r="BN22" s="487">
        <f t="shared" si="21"/>
        <v>0</v>
      </c>
      <c r="BO22" s="487">
        <f t="shared" si="22"/>
        <v>0</v>
      </c>
      <c r="BP22" s="489">
        <f t="shared" si="23"/>
        <v>0</v>
      </c>
      <c r="BQ22" s="486">
        <f t="shared" si="24"/>
        <v>0</v>
      </c>
      <c r="BR22" s="487">
        <f t="shared" si="25"/>
        <v>0</v>
      </c>
      <c r="BS22" s="487">
        <f t="shared" si="26"/>
        <v>0</v>
      </c>
      <c r="BT22" s="487">
        <f t="shared" si="27"/>
        <v>0</v>
      </c>
      <c r="BU22" s="487">
        <f t="shared" si="28"/>
        <v>0</v>
      </c>
      <c r="BV22" s="489">
        <f t="shared" si="29"/>
        <v>0</v>
      </c>
      <c r="BW22" s="486">
        <f t="shared" si="30"/>
        <v>0</v>
      </c>
      <c r="BX22" s="487">
        <f t="shared" si="31"/>
        <v>0</v>
      </c>
      <c r="BY22" s="487">
        <f t="shared" si="32"/>
        <v>0</v>
      </c>
      <c r="BZ22" s="487">
        <f t="shared" si="33"/>
        <v>0</v>
      </c>
      <c r="CA22" s="487">
        <f t="shared" si="34"/>
        <v>0</v>
      </c>
      <c r="CB22" s="489">
        <f t="shared" si="35"/>
        <v>0</v>
      </c>
      <c r="CC22" s="486">
        <f t="shared" si="36"/>
        <v>0</v>
      </c>
      <c r="CD22" s="487">
        <f t="shared" si="37"/>
        <v>0</v>
      </c>
      <c r="CE22" s="487">
        <f t="shared" si="38"/>
        <v>0</v>
      </c>
      <c r="CF22" s="487">
        <f t="shared" si="39"/>
        <v>0</v>
      </c>
      <c r="CG22" s="487">
        <f t="shared" si="40"/>
        <v>0</v>
      </c>
      <c r="CH22" s="489">
        <f t="shared" si="41"/>
        <v>0</v>
      </c>
      <c r="CI22" s="490">
        <f>IF(AK22=CI$2,'Class-9'!G28,0)</f>
        <v>0</v>
      </c>
      <c r="CJ22" s="487">
        <f>IF(AK22=CJ$2,'Class-9'!G28,0)</f>
        <v>0</v>
      </c>
      <c r="CK22" s="487">
        <f>IF(AK22=CK$2,'Class-9'!G28,0)</f>
        <v>0</v>
      </c>
      <c r="CL22" s="487">
        <f>IF(AK22=CL$2,'Class-9'!G28,0)</f>
        <v>0</v>
      </c>
      <c r="CM22" s="487">
        <f>IF(AK22=CM$2,'Class-9'!G28,0)</f>
        <v>0</v>
      </c>
      <c r="CN22" s="487">
        <f>IF(AK22=CN$2,'Class-9'!G28,0)</f>
        <v>0</v>
      </c>
      <c r="CO22" s="491">
        <f>IF(AK22=CO$2,'Class-9'!FH28,0)</f>
        <v>0</v>
      </c>
      <c r="CP22" s="491">
        <f>IF(AK22=CP$2,'Class-9'!FH28,0)</f>
        <v>0</v>
      </c>
      <c r="CQ22" s="491">
        <f>IF(AK22=CQ$2,'Class-9'!FH28,0)</f>
        <v>0</v>
      </c>
      <c r="CR22" s="491">
        <f>IF(AK22=CR$2,'Class-9'!FH28,0)</f>
        <v>0</v>
      </c>
      <c r="CS22" s="491">
        <f>IF(AK22=CS$2,'Class-9'!FH28,0)</f>
        <v>0</v>
      </c>
      <c r="CT22" s="491">
        <f>IF(AK22=CT$2,'Class-9'!FH28,0)</f>
        <v>0</v>
      </c>
    </row>
    <row r="23" spans="1:98" ht="15" customHeight="1">
      <c r="A23" s="504">
        <v>5</v>
      </c>
      <c r="B23" s="505" t="s">
        <v>140</v>
      </c>
      <c r="C23" s="506">
        <f t="shared" si="63"/>
        <v>0</v>
      </c>
      <c r="D23" s="507">
        <f t="shared" si="64"/>
        <v>0</v>
      </c>
      <c r="E23" s="507">
        <f t="shared" si="65"/>
        <v>0</v>
      </c>
      <c r="F23" s="507">
        <f t="shared" si="66"/>
        <v>0</v>
      </c>
      <c r="G23" s="507">
        <f t="shared" si="67"/>
        <v>0</v>
      </c>
      <c r="H23" s="507">
        <f t="shared" si="68"/>
        <v>0</v>
      </c>
      <c r="I23" s="508">
        <f t="shared" si="69"/>
        <v>0</v>
      </c>
      <c r="J23" s="506">
        <f t="shared" si="70"/>
        <v>0</v>
      </c>
      <c r="K23" s="507">
        <f t="shared" si="71"/>
        <v>0</v>
      </c>
      <c r="L23" s="507">
        <f t="shared" si="72"/>
        <v>0</v>
      </c>
      <c r="M23" s="507">
        <f t="shared" si="73"/>
        <v>0</v>
      </c>
      <c r="N23" s="507">
        <f t="shared" si="74"/>
        <v>0</v>
      </c>
      <c r="O23" s="507">
        <f t="shared" si="75"/>
        <v>0</v>
      </c>
      <c r="P23" s="509">
        <f t="shared" si="76"/>
        <v>0</v>
      </c>
      <c r="Q23" s="506">
        <f t="shared" si="77"/>
        <v>0</v>
      </c>
      <c r="R23" s="507">
        <f t="shared" si="78"/>
        <v>0</v>
      </c>
      <c r="S23" s="507">
        <f t="shared" si="79"/>
        <v>0</v>
      </c>
      <c r="T23" s="507">
        <f t="shared" si="80"/>
        <v>0</v>
      </c>
      <c r="U23" s="507">
        <f t="shared" si="81"/>
        <v>0</v>
      </c>
      <c r="V23" s="507">
        <f t="shared" si="82"/>
        <v>0</v>
      </c>
      <c r="W23" s="510">
        <f t="shared" si="83"/>
        <v>0</v>
      </c>
      <c r="X23" s="1313"/>
      <c r="Y23" s="1314"/>
      <c r="Z23" s="1314"/>
      <c r="AA23" s="1314"/>
      <c r="AB23" s="1314"/>
      <c r="AC23" s="1314"/>
      <c r="AD23" s="1315"/>
      <c r="AJ23" s="487">
        <f t="shared" si="42"/>
        <v>0</v>
      </c>
      <c r="AK23" s="487">
        <f>'Class-9'!F29</f>
        <v>0</v>
      </c>
      <c r="AL23" s="487" t="str">
        <f>'Class-9'!Y29</f>
        <v/>
      </c>
      <c r="AM23" s="487" t="str">
        <f>'Class-9'!AM29</f>
        <v/>
      </c>
      <c r="AN23" s="487" t="str">
        <f>'Class-9'!BA29</f>
        <v/>
      </c>
      <c r="AO23" s="487" t="str">
        <f>'Class-9'!BO29</f>
        <v/>
      </c>
      <c r="AP23" s="487" t="str">
        <f>'Class-9'!CC29</f>
        <v/>
      </c>
      <c r="AQ23" s="488" t="str">
        <f>'Class-9'!CQ29</f>
        <v/>
      </c>
      <c r="AR23" s="539" t="str">
        <f>'Class-9'!DE29</f>
        <v/>
      </c>
      <c r="AS23" s="486">
        <f t="shared" si="0"/>
        <v>0</v>
      </c>
      <c r="AT23" s="487">
        <f t="shared" si="1"/>
        <v>0</v>
      </c>
      <c r="AU23" s="487">
        <f t="shared" si="2"/>
        <v>0</v>
      </c>
      <c r="AV23" s="487">
        <f t="shared" si="3"/>
        <v>0</v>
      </c>
      <c r="AW23" s="487">
        <f t="shared" si="4"/>
        <v>0</v>
      </c>
      <c r="AX23" s="488">
        <f t="shared" si="5"/>
        <v>0</v>
      </c>
      <c r="AY23" s="486">
        <f t="shared" si="6"/>
        <v>0</v>
      </c>
      <c r="AZ23" s="487">
        <f t="shared" si="7"/>
        <v>0</v>
      </c>
      <c r="BA23" s="487">
        <f t="shared" si="8"/>
        <v>0</v>
      </c>
      <c r="BB23" s="487">
        <f t="shared" si="9"/>
        <v>0</v>
      </c>
      <c r="BC23" s="487">
        <f t="shared" si="10"/>
        <v>0</v>
      </c>
      <c r="BD23" s="489">
        <f t="shared" si="11"/>
        <v>0</v>
      </c>
      <c r="BE23" s="486">
        <f t="shared" si="12"/>
        <v>0</v>
      </c>
      <c r="BF23" s="487">
        <f t="shared" si="13"/>
        <v>0</v>
      </c>
      <c r="BG23" s="487">
        <f t="shared" si="14"/>
        <v>0</v>
      </c>
      <c r="BH23" s="487">
        <f t="shared" si="15"/>
        <v>0</v>
      </c>
      <c r="BI23" s="487">
        <f t="shared" si="16"/>
        <v>0</v>
      </c>
      <c r="BJ23" s="488">
        <f t="shared" si="17"/>
        <v>0</v>
      </c>
      <c r="BK23" s="486">
        <f t="shared" si="18"/>
        <v>0</v>
      </c>
      <c r="BL23" s="487">
        <f t="shared" si="19"/>
        <v>0</v>
      </c>
      <c r="BM23" s="487">
        <f t="shared" si="20"/>
        <v>0</v>
      </c>
      <c r="BN23" s="487">
        <f t="shared" si="21"/>
        <v>0</v>
      </c>
      <c r="BO23" s="487">
        <f t="shared" si="22"/>
        <v>0</v>
      </c>
      <c r="BP23" s="489">
        <f t="shared" si="23"/>
        <v>0</v>
      </c>
      <c r="BQ23" s="486">
        <f t="shared" si="24"/>
        <v>0</v>
      </c>
      <c r="BR23" s="487">
        <f t="shared" si="25"/>
        <v>0</v>
      </c>
      <c r="BS23" s="487">
        <f t="shared" si="26"/>
        <v>0</v>
      </c>
      <c r="BT23" s="487">
        <f t="shared" si="27"/>
        <v>0</v>
      </c>
      <c r="BU23" s="487">
        <f t="shared" si="28"/>
        <v>0</v>
      </c>
      <c r="BV23" s="489">
        <f t="shared" si="29"/>
        <v>0</v>
      </c>
      <c r="BW23" s="486">
        <f t="shared" si="30"/>
        <v>0</v>
      </c>
      <c r="BX23" s="487">
        <f t="shared" si="31"/>
        <v>0</v>
      </c>
      <c r="BY23" s="487">
        <f t="shared" si="32"/>
        <v>0</v>
      </c>
      <c r="BZ23" s="487">
        <f t="shared" si="33"/>
        <v>0</v>
      </c>
      <c r="CA23" s="487">
        <f t="shared" si="34"/>
        <v>0</v>
      </c>
      <c r="CB23" s="489">
        <f t="shared" si="35"/>
        <v>0</v>
      </c>
      <c r="CC23" s="486">
        <f t="shared" si="36"/>
        <v>0</v>
      </c>
      <c r="CD23" s="487">
        <f t="shared" si="37"/>
        <v>0</v>
      </c>
      <c r="CE23" s="487">
        <f t="shared" si="38"/>
        <v>0</v>
      </c>
      <c r="CF23" s="487">
        <f t="shared" si="39"/>
        <v>0</v>
      </c>
      <c r="CG23" s="487">
        <f t="shared" si="40"/>
        <v>0</v>
      </c>
      <c r="CH23" s="489">
        <f t="shared" si="41"/>
        <v>0</v>
      </c>
      <c r="CI23" s="490">
        <f>IF(AK23=CI$2,'Class-9'!G29,0)</f>
        <v>0</v>
      </c>
      <c r="CJ23" s="487">
        <f>IF(AK23=CJ$2,'Class-9'!G29,0)</f>
        <v>0</v>
      </c>
      <c r="CK23" s="487">
        <f>IF(AK23=CK$2,'Class-9'!G29,0)</f>
        <v>0</v>
      </c>
      <c r="CL23" s="487">
        <f>IF(AK23=CL$2,'Class-9'!G29,0)</f>
        <v>0</v>
      </c>
      <c r="CM23" s="487">
        <f>IF(AK23=CM$2,'Class-9'!G29,0)</f>
        <v>0</v>
      </c>
      <c r="CN23" s="487">
        <f>IF(AK23=CN$2,'Class-9'!G29,0)</f>
        <v>0</v>
      </c>
      <c r="CO23" s="491">
        <f>IF(AK23=CO$2,'Class-9'!FH29,0)</f>
        <v>0</v>
      </c>
      <c r="CP23" s="491">
        <f>IF(AK23=CP$2,'Class-9'!FH29,0)</f>
        <v>0</v>
      </c>
      <c r="CQ23" s="491">
        <f>IF(AK23=CQ$2,'Class-9'!FH29,0)</f>
        <v>0</v>
      </c>
      <c r="CR23" s="491">
        <f>IF(AK23=CR$2,'Class-9'!FH29,0)</f>
        <v>0</v>
      </c>
      <c r="CS23" s="491">
        <f>IF(AK23=CS$2,'Class-9'!FH29,0)</f>
        <v>0</v>
      </c>
      <c r="CT23" s="491">
        <f>IF(AK23=CT$2,'Class-9'!FH29,0)</f>
        <v>0</v>
      </c>
    </row>
    <row r="24" spans="1:98" ht="15" customHeight="1">
      <c r="A24" s="504">
        <v>6</v>
      </c>
      <c r="B24" s="505" t="s">
        <v>229</v>
      </c>
      <c r="C24" s="506">
        <f t="shared" si="63"/>
        <v>0</v>
      </c>
      <c r="D24" s="507">
        <f t="shared" si="64"/>
        <v>0</v>
      </c>
      <c r="E24" s="507">
        <f t="shared" si="65"/>
        <v>0</v>
      </c>
      <c r="F24" s="507">
        <f t="shared" si="66"/>
        <v>0</v>
      </c>
      <c r="G24" s="507">
        <f t="shared" si="67"/>
        <v>0</v>
      </c>
      <c r="H24" s="507">
        <f t="shared" si="68"/>
        <v>0</v>
      </c>
      <c r="I24" s="508">
        <f t="shared" si="69"/>
        <v>0</v>
      </c>
      <c r="J24" s="506">
        <f t="shared" si="70"/>
        <v>0</v>
      </c>
      <c r="K24" s="507">
        <f t="shared" si="71"/>
        <v>0</v>
      </c>
      <c r="L24" s="507">
        <f t="shared" si="72"/>
        <v>0</v>
      </c>
      <c r="M24" s="507">
        <f t="shared" si="73"/>
        <v>0</v>
      </c>
      <c r="N24" s="507">
        <f t="shared" si="74"/>
        <v>0</v>
      </c>
      <c r="O24" s="507">
        <f t="shared" si="75"/>
        <v>0</v>
      </c>
      <c r="P24" s="509">
        <f t="shared" si="76"/>
        <v>0</v>
      </c>
      <c r="Q24" s="506">
        <f t="shared" si="77"/>
        <v>0</v>
      </c>
      <c r="R24" s="507">
        <f t="shared" si="78"/>
        <v>0</v>
      </c>
      <c r="S24" s="507">
        <f t="shared" si="79"/>
        <v>0</v>
      </c>
      <c r="T24" s="507">
        <f t="shared" si="80"/>
        <v>0</v>
      </c>
      <c r="U24" s="507">
        <f t="shared" si="81"/>
        <v>0</v>
      </c>
      <c r="V24" s="507">
        <f t="shared" si="82"/>
        <v>0</v>
      </c>
      <c r="W24" s="510">
        <f t="shared" si="83"/>
        <v>0</v>
      </c>
      <c r="X24" s="1313"/>
      <c r="Y24" s="1314"/>
      <c r="Z24" s="1314"/>
      <c r="AA24" s="1314"/>
      <c r="AB24" s="1314"/>
      <c r="AC24" s="1314"/>
      <c r="AD24" s="1315"/>
      <c r="AJ24" s="487">
        <f t="shared" si="42"/>
        <v>0</v>
      </c>
      <c r="AK24" s="487">
        <f>'Class-9'!F30</f>
        <v>0</v>
      </c>
      <c r="AL24" s="487" t="str">
        <f>'Class-9'!Y30</f>
        <v/>
      </c>
      <c r="AM24" s="487" t="str">
        <f>'Class-9'!AM30</f>
        <v/>
      </c>
      <c r="AN24" s="487" t="str">
        <f>'Class-9'!BA30</f>
        <v/>
      </c>
      <c r="AO24" s="487" t="str">
        <f>'Class-9'!BO30</f>
        <v/>
      </c>
      <c r="AP24" s="487" t="str">
        <f>'Class-9'!CC30</f>
        <v/>
      </c>
      <c r="AQ24" s="488" t="str">
        <f>'Class-9'!CQ30</f>
        <v/>
      </c>
      <c r="AR24" s="539" t="str">
        <f>'Class-9'!DE30</f>
        <v/>
      </c>
      <c r="AS24" s="486">
        <f t="shared" si="0"/>
        <v>0</v>
      </c>
      <c r="AT24" s="487">
        <f t="shared" si="1"/>
        <v>0</v>
      </c>
      <c r="AU24" s="487">
        <f t="shared" si="2"/>
        <v>0</v>
      </c>
      <c r="AV24" s="487">
        <f t="shared" si="3"/>
        <v>0</v>
      </c>
      <c r="AW24" s="487">
        <f t="shared" si="4"/>
        <v>0</v>
      </c>
      <c r="AX24" s="488">
        <f t="shared" si="5"/>
        <v>0</v>
      </c>
      <c r="AY24" s="486">
        <f t="shared" si="6"/>
        <v>0</v>
      </c>
      <c r="AZ24" s="487">
        <f t="shared" si="7"/>
        <v>0</v>
      </c>
      <c r="BA24" s="487">
        <f t="shared" si="8"/>
        <v>0</v>
      </c>
      <c r="BB24" s="487">
        <f t="shared" si="9"/>
        <v>0</v>
      </c>
      <c r="BC24" s="487">
        <f t="shared" si="10"/>
        <v>0</v>
      </c>
      <c r="BD24" s="489">
        <f t="shared" si="11"/>
        <v>0</v>
      </c>
      <c r="BE24" s="486">
        <f t="shared" si="12"/>
        <v>0</v>
      </c>
      <c r="BF24" s="487">
        <f t="shared" si="13"/>
        <v>0</v>
      </c>
      <c r="BG24" s="487">
        <f t="shared" si="14"/>
        <v>0</v>
      </c>
      <c r="BH24" s="487">
        <f t="shared" si="15"/>
        <v>0</v>
      </c>
      <c r="BI24" s="487">
        <f t="shared" si="16"/>
        <v>0</v>
      </c>
      <c r="BJ24" s="488">
        <f t="shared" si="17"/>
        <v>0</v>
      </c>
      <c r="BK24" s="486">
        <f t="shared" si="18"/>
        <v>0</v>
      </c>
      <c r="BL24" s="487">
        <f t="shared" si="19"/>
        <v>0</v>
      </c>
      <c r="BM24" s="487">
        <f t="shared" si="20"/>
        <v>0</v>
      </c>
      <c r="BN24" s="487">
        <f t="shared" si="21"/>
        <v>0</v>
      </c>
      <c r="BO24" s="487">
        <f t="shared" si="22"/>
        <v>0</v>
      </c>
      <c r="BP24" s="489">
        <f t="shared" si="23"/>
        <v>0</v>
      </c>
      <c r="BQ24" s="486">
        <f t="shared" si="24"/>
        <v>0</v>
      </c>
      <c r="BR24" s="487">
        <f t="shared" si="25"/>
        <v>0</v>
      </c>
      <c r="BS24" s="487">
        <f t="shared" si="26"/>
        <v>0</v>
      </c>
      <c r="BT24" s="487">
        <f t="shared" si="27"/>
        <v>0</v>
      </c>
      <c r="BU24" s="487">
        <f t="shared" si="28"/>
        <v>0</v>
      </c>
      <c r="BV24" s="489">
        <f t="shared" si="29"/>
        <v>0</v>
      </c>
      <c r="BW24" s="486">
        <f t="shared" si="30"/>
        <v>0</v>
      </c>
      <c r="BX24" s="487">
        <f t="shared" si="31"/>
        <v>0</v>
      </c>
      <c r="BY24" s="487">
        <f t="shared" si="32"/>
        <v>0</v>
      </c>
      <c r="BZ24" s="487">
        <f t="shared" si="33"/>
        <v>0</v>
      </c>
      <c r="CA24" s="487">
        <f t="shared" si="34"/>
        <v>0</v>
      </c>
      <c r="CB24" s="489">
        <f t="shared" si="35"/>
        <v>0</v>
      </c>
      <c r="CC24" s="486">
        <f t="shared" si="36"/>
        <v>0</v>
      </c>
      <c r="CD24" s="487">
        <f t="shared" si="37"/>
        <v>0</v>
      </c>
      <c r="CE24" s="487">
        <f t="shared" si="38"/>
        <v>0</v>
      </c>
      <c r="CF24" s="487">
        <f t="shared" si="39"/>
        <v>0</v>
      </c>
      <c r="CG24" s="487">
        <f t="shared" si="40"/>
        <v>0</v>
      </c>
      <c r="CH24" s="489">
        <f t="shared" si="41"/>
        <v>0</v>
      </c>
      <c r="CI24" s="490">
        <f>IF(AK24=CI$2,'Class-9'!G30,0)</f>
        <v>0</v>
      </c>
      <c r="CJ24" s="487">
        <f>IF(AK24=CJ$2,'Class-9'!G30,0)</f>
        <v>0</v>
      </c>
      <c r="CK24" s="487">
        <f>IF(AK24=CK$2,'Class-9'!G30,0)</f>
        <v>0</v>
      </c>
      <c r="CL24" s="487">
        <f>IF(AK24=CL$2,'Class-9'!G30,0)</f>
        <v>0</v>
      </c>
      <c r="CM24" s="487">
        <f>IF(AK24=CM$2,'Class-9'!G30,0)</f>
        <v>0</v>
      </c>
      <c r="CN24" s="487">
        <f>IF(AK24=CN$2,'Class-9'!G30,0)</f>
        <v>0</v>
      </c>
      <c r="CO24" s="491">
        <f>IF(AK24=CO$2,'Class-9'!FH30,0)</f>
        <v>0</v>
      </c>
      <c r="CP24" s="491">
        <f>IF(AK24=CP$2,'Class-9'!FH30,0)</f>
        <v>0</v>
      </c>
      <c r="CQ24" s="491">
        <f>IF(AK24=CQ$2,'Class-9'!FH30,0)</f>
        <v>0</v>
      </c>
      <c r="CR24" s="491">
        <f>IF(AK24=CR$2,'Class-9'!FH30,0)</f>
        <v>0</v>
      </c>
      <c r="CS24" s="491">
        <f>IF(AK24=CS$2,'Class-9'!FH30,0)</f>
        <v>0</v>
      </c>
      <c r="CT24" s="491">
        <f>IF(AK24=CT$2,'Class-9'!FH30,0)</f>
        <v>0</v>
      </c>
    </row>
    <row r="25" spans="1:98" ht="15" customHeight="1" thickBot="1">
      <c r="A25" s="511">
        <v>7</v>
      </c>
      <c r="B25" s="512" t="s">
        <v>141</v>
      </c>
      <c r="C25" s="513">
        <f>BQ110</f>
        <v>0</v>
      </c>
      <c r="D25" s="514">
        <f t="shared" ref="D25:H25" si="84">BR110</f>
        <v>0</v>
      </c>
      <c r="E25" s="514">
        <f t="shared" si="84"/>
        <v>0</v>
      </c>
      <c r="F25" s="514">
        <f t="shared" si="84"/>
        <v>0</v>
      </c>
      <c r="G25" s="514">
        <f t="shared" si="84"/>
        <v>0</v>
      </c>
      <c r="H25" s="514">
        <f t="shared" si="84"/>
        <v>0</v>
      </c>
      <c r="I25" s="508">
        <f t="shared" si="69"/>
        <v>0</v>
      </c>
      <c r="J25" s="513">
        <f>BW110</f>
        <v>0</v>
      </c>
      <c r="K25" s="514">
        <f t="shared" ref="K25:O25" si="85">BX110</f>
        <v>0</v>
      </c>
      <c r="L25" s="514">
        <f t="shared" si="85"/>
        <v>0</v>
      </c>
      <c r="M25" s="514">
        <f t="shared" si="85"/>
        <v>0</v>
      </c>
      <c r="N25" s="514">
        <f t="shared" si="85"/>
        <v>0</v>
      </c>
      <c r="O25" s="514">
        <f t="shared" si="85"/>
        <v>0</v>
      </c>
      <c r="P25" s="515">
        <f t="shared" si="76"/>
        <v>0</v>
      </c>
      <c r="Q25" s="513">
        <f>CC110</f>
        <v>0</v>
      </c>
      <c r="R25" s="514">
        <f t="shared" ref="R25:V25" si="86">CD110</f>
        <v>0</v>
      </c>
      <c r="S25" s="514">
        <f t="shared" si="86"/>
        <v>0</v>
      </c>
      <c r="T25" s="514">
        <f t="shared" si="86"/>
        <v>0</v>
      </c>
      <c r="U25" s="514">
        <f t="shared" si="86"/>
        <v>0</v>
      </c>
      <c r="V25" s="514">
        <f t="shared" si="86"/>
        <v>0</v>
      </c>
      <c r="W25" s="516">
        <f t="shared" si="83"/>
        <v>0</v>
      </c>
      <c r="X25" s="1313"/>
      <c r="Y25" s="1314"/>
      <c r="Z25" s="1314"/>
      <c r="AA25" s="1314"/>
      <c r="AB25" s="1314"/>
      <c r="AC25" s="1314"/>
      <c r="AD25" s="1315"/>
      <c r="AJ25" s="487">
        <f t="shared" si="42"/>
        <v>0</v>
      </c>
      <c r="AK25" s="487">
        <f>'Class-9'!F31</f>
        <v>0</v>
      </c>
      <c r="AL25" s="487" t="str">
        <f>'Class-9'!Y31</f>
        <v/>
      </c>
      <c r="AM25" s="487" t="str">
        <f>'Class-9'!AM31</f>
        <v/>
      </c>
      <c r="AN25" s="487" t="str">
        <f>'Class-9'!BA31</f>
        <v/>
      </c>
      <c r="AO25" s="487" t="str">
        <f>'Class-9'!BO31</f>
        <v/>
      </c>
      <c r="AP25" s="487" t="str">
        <f>'Class-9'!CC31</f>
        <v/>
      </c>
      <c r="AQ25" s="488" t="str">
        <f>'Class-9'!CQ31</f>
        <v/>
      </c>
      <c r="AR25" s="539" t="str">
        <f>'Class-9'!DE31</f>
        <v/>
      </c>
      <c r="AS25" s="486">
        <f t="shared" si="0"/>
        <v>0</v>
      </c>
      <c r="AT25" s="487">
        <f t="shared" si="1"/>
        <v>0</v>
      </c>
      <c r="AU25" s="487">
        <f t="shared" si="2"/>
        <v>0</v>
      </c>
      <c r="AV25" s="487">
        <f t="shared" si="3"/>
        <v>0</v>
      </c>
      <c r="AW25" s="487">
        <f t="shared" si="4"/>
        <v>0</v>
      </c>
      <c r="AX25" s="488">
        <f t="shared" si="5"/>
        <v>0</v>
      </c>
      <c r="AY25" s="486">
        <f t="shared" si="6"/>
        <v>0</v>
      </c>
      <c r="AZ25" s="487">
        <f t="shared" si="7"/>
        <v>0</v>
      </c>
      <c r="BA25" s="487">
        <f t="shared" si="8"/>
        <v>0</v>
      </c>
      <c r="BB25" s="487">
        <f t="shared" si="9"/>
        <v>0</v>
      </c>
      <c r="BC25" s="487">
        <f t="shared" si="10"/>
        <v>0</v>
      </c>
      <c r="BD25" s="489">
        <f t="shared" si="11"/>
        <v>0</v>
      </c>
      <c r="BE25" s="486">
        <f t="shared" si="12"/>
        <v>0</v>
      </c>
      <c r="BF25" s="487">
        <f t="shared" si="13"/>
        <v>0</v>
      </c>
      <c r="BG25" s="487">
        <f t="shared" si="14"/>
        <v>0</v>
      </c>
      <c r="BH25" s="487">
        <f t="shared" si="15"/>
        <v>0</v>
      </c>
      <c r="BI25" s="487">
        <f t="shared" si="16"/>
        <v>0</v>
      </c>
      <c r="BJ25" s="488">
        <f t="shared" si="17"/>
        <v>0</v>
      </c>
      <c r="BK25" s="486">
        <f t="shared" si="18"/>
        <v>0</v>
      </c>
      <c r="BL25" s="487">
        <f t="shared" si="19"/>
        <v>0</v>
      </c>
      <c r="BM25" s="487">
        <f t="shared" si="20"/>
        <v>0</v>
      </c>
      <c r="BN25" s="487">
        <f t="shared" si="21"/>
        <v>0</v>
      </c>
      <c r="BO25" s="487">
        <f t="shared" si="22"/>
        <v>0</v>
      </c>
      <c r="BP25" s="489">
        <f t="shared" si="23"/>
        <v>0</v>
      </c>
      <c r="BQ25" s="486">
        <f t="shared" si="24"/>
        <v>0</v>
      </c>
      <c r="BR25" s="487">
        <f t="shared" si="25"/>
        <v>0</v>
      </c>
      <c r="BS25" s="487">
        <f t="shared" si="26"/>
        <v>0</v>
      </c>
      <c r="BT25" s="487">
        <f t="shared" si="27"/>
        <v>0</v>
      </c>
      <c r="BU25" s="487">
        <f t="shared" si="28"/>
        <v>0</v>
      </c>
      <c r="BV25" s="489">
        <f t="shared" si="29"/>
        <v>0</v>
      </c>
      <c r="BW25" s="486">
        <f t="shared" si="30"/>
        <v>0</v>
      </c>
      <c r="BX25" s="487">
        <f t="shared" si="31"/>
        <v>0</v>
      </c>
      <c r="BY25" s="487">
        <f t="shared" si="32"/>
        <v>0</v>
      </c>
      <c r="BZ25" s="487">
        <f t="shared" si="33"/>
        <v>0</v>
      </c>
      <c r="CA25" s="487">
        <f t="shared" si="34"/>
        <v>0</v>
      </c>
      <c r="CB25" s="489">
        <f t="shared" si="35"/>
        <v>0</v>
      </c>
      <c r="CC25" s="486">
        <f t="shared" si="36"/>
        <v>0</v>
      </c>
      <c r="CD25" s="487">
        <f t="shared" si="37"/>
        <v>0</v>
      </c>
      <c r="CE25" s="487">
        <f t="shared" si="38"/>
        <v>0</v>
      </c>
      <c r="CF25" s="487">
        <f t="shared" si="39"/>
        <v>0</v>
      </c>
      <c r="CG25" s="487">
        <f t="shared" si="40"/>
        <v>0</v>
      </c>
      <c r="CH25" s="489">
        <f t="shared" si="41"/>
        <v>0</v>
      </c>
      <c r="CI25" s="490">
        <f>IF(AK25=CI$2,'Class-9'!G31,0)</f>
        <v>0</v>
      </c>
      <c r="CJ25" s="487">
        <f>IF(AK25=CJ$2,'Class-9'!G31,0)</f>
        <v>0</v>
      </c>
      <c r="CK25" s="487">
        <f>IF(AK25=CK$2,'Class-9'!G31,0)</f>
        <v>0</v>
      </c>
      <c r="CL25" s="487">
        <f>IF(AK25=CL$2,'Class-9'!G31,0)</f>
        <v>0</v>
      </c>
      <c r="CM25" s="487">
        <f>IF(AK25=CM$2,'Class-9'!G31,0)</f>
        <v>0</v>
      </c>
      <c r="CN25" s="487">
        <f>IF(AK25=CN$2,'Class-9'!G31,0)</f>
        <v>0</v>
      </c>
      <c r="CO25" s="491">
        <f>IF(AK25=CO$2,'Class-9'!FH31,0)</f>
        <v>0</v>
      </c>
      <c r="CP25" s="491">
        <f>IF(AK25=CP$2,'Class-9'!FH31,0)</f>
        <v>0</v>
      </c>
      <c r="CQ25" s="491">
        <f>IF(AK25=CQ$2,'Class-9'!FH31,0)</f>
        <v>0</v>
      </c>
      <c r="CR25" s="491">
        <f>IF(AK25=CR$2,'Class-9'!FH31,0)</f>
        <v>0</v>
      </c>
      <c r="CS25" s="491">
        <f>IF(AK25=CS$2,'Class-9'!FH31,0)</f>
        <v>0</v>
      </c>
      <c r="CT25" s="491">
        <f>IF(AK25=CT$2,'Class-9'!FH31,0)</f>
        <v>0</v>
      </c>
    </row>
    <row r="26" spans="1:98" ht="29.25" thickBot="1">
      <c r="A26" s="1287" t="s">
        <v>32</v>
      </c>
      <c r="B26" s="1288"/>
      <c r="C26" s="517">
        <f>SUM(C19:C25)</f>
        <v>0</v>
      </c>
      <c r="D26" s="518">
        <f t="shared" ref="D26" si="87">SUM(D19:D25)</f>
        <v>0</v>
      </c>
      <c r="E26" s="518">
        <f t="shared" ref="E26" si="88">SUM(E19:E25)</f>
        <v>1</v>
      </c>
      <c r="F26" s="518">
        <f t="shared" ref="F26" si="89">SUM(F19:F25)</f>
        <v>1</v>
      </c>
      <c r="G26" s="518">
        <f t="shared" ref="G26" si="90">SUM(G19:G25)</f>
        <v>0</v>
      </c>
      <c r="H26" s="518">
        <f t="shared" ref="H26" si="91">SUM(H19:H25)</f>
        <v>0</v>
      </c>
      <c r="I26" s="519">
        <f t="shared" ref="I26" si="92">SUM(I19:I25)</f>
        <v>2</v>
      </c>
      <c r="J26" s="517">
        <f t="shared" ref="J26" si="93">SUM(J19:J25)</f>
        <v>0</v>
      </c>
      <c r="K26" s="518">
        <f t="shared" ref="K26" si="94">SUM(K19:K25)</f>
        <v>0</v>
      </c>
      <c r="L26" s="518">
        <f t="shared" ref="L26" si="95">SUM(L19:L25)</f>
        <v>1</v>
      </c>
      <c r="M26" s="518">
        <f t="shared" ref="M26" si="96">SUM(M19:M25)</f>
        <v>1</v>
      </c>
      <c r="N26" s="518">
        <f t="shared" ref="N26" si="97">SUM(N19:N25)</f>
        <v>0</v>
      </c>
      <c r="O26" s="518">
        <f t="shared" ref="O26" si="98">SUM(O19:O25)</f>
        <v>0</v>
      </c>
      <c r="P26" s="520">
        <f t="shared" ref="P26" si="99">SUM(P19:P25)</f>
        <v>2</v>
      </c>
      <c r="Q26" s="517">
        <f t="shared" ref="Q26" si="100">SUM(Q19:Q25)</f>
        <v>0</v>
      </c>
      <c r="R26" s="518">
        <f t="shared" ref="R26" si="101">SUM(R19:R25)</f>
        <v>0</v>
      </c>
      <c r="S26" s="518">
        <f t="shared" ref="S26" si="102">SUM(S19:S25)</f>
        <v>1</v>
      </c>
      <c r="T26" s="518">
        <f t="shared" ref="T26" si="103">SUM(T19:T25)</f>
        <v>1</v>
      </c>
      <c r="U26" s="518">
        <f t="shared" ref="U26" si="104">SUM(U19:U25)</f>
        <v>0</v>
      </c>
      <c r="V26" s="518">
        <f t="shared" ref="V26" si="105">SUM(V19:V25)</f>
        <v>0</v>
      </c>
      <c r="W26" s="520">
        <f t="shared" ref="W26" si="106">SUM(W19:W25)</f>
        <v>2</v>
      </c>
      <c r="X26" s="1316"/>
      <c r="Y26" s="1317"/>
      <c r="Z26" s="1317"/>
      <c r="AA26" s="1317"/>
      <c r="AB26" s="1317"/>
      <c r="AC26" s="1317"/>
      <c r="AD26" s="1318"/>
      <c r="AE26" s="525"/>
      <c r="AF26" s="525"/>
      <c r="AG26" s="525"/>
      <c r="AH26" s="525"/>
      <c r="AI26" s="525"/>
      <c r="AJ26" s="487">
        <f t="shared" si="42"/>
        <v>0</v>
      </c>
      <c r="AK26" s="487">
        <f>'Class-9'!F32</f>
        <v>0</v>
      </c>
      <c r="AL26" s="487" t="str">
        <f>'Class-9'!Y32</f>
        <v/>
      </c>
      <c r="AM26" s="487" t="str">
        <f>'Class-9'!AM32</f>
        <v/>
      </c>
      <c r="AN26" s="487" t="str">
        <f>'Class-9'!BA32</f>
        <v/>
      </c>
      <c r="AO26" s="487" t="str">
        <f>'Class-9'!BO32</f>
        <v/>
      </c>
      <c r="AP26" s="487" t="str">
        <f>'Class-9'!CC32</f>
        <v/>
      </c>
      <c r="AQ26" s="488" t="str">
        <f>'Class-9'!CQ32</f>
        <v/>
      </c>
      <c r="AR26" s="539" t="str">
        <f>'Class-9'!DE32</f>
        <v/>
      </c>
      <c r="AS26" s="486">
        <f t="shared" si="0"/>
        <v>0</v>
      </c>
      <c r="AT26" s="487">
        <f t="shared" si="1"/>
        <v>0</v>
      </c>
      <c r="AU26" s="487">
        <f t="shared" si="2"/>
        <v>0</v>
      </c>
      <c r="AV26" s="487">
        <f t="shared" si="3"/>
        <v>0</v>
      </c>
      <c r="AW26" s="487">
        <f t="shared" si="4"/>
        <v>0</v>
      </c>
      <c r="AX26" s="488">
        <f t="shared" si="5"/>
        <v>0</v>
      </c>
      <c r="AY26" s="486">
        <f t="shared" si="6"/>
        <v>0</v>
      </c>
      <c r="AZ26" s="487">
        <f t="shared" si="7"/>
        <v>0</v>
      </c>
      <c r="BA26" s="487">
        <f t="shared" si="8"/>
        <v>0</v>
      </c>
      <c r="BB26" s="487">
        <f t="shared" si="9"/>
        <v>0</v>
      </c>
      <c r="BC26" s="487">
        <f t="shared" si="10"/>
        <v>0</v>
      </c>
      <c r="BD26" s="489">
        <f t="shared" si="11"/>
        <v>0</v>
      </c>
      <c r="BE26" s="486">
        <f t="shared" si="12"/>
        <v>0</v>
      </c>
      <c r="BF26" s="487">
        <f t="shared" si="13"/>
        <v>0</v>
      </c>
      <c r="BG26" s="487">
        <f t="shared" si="14"/>
        <v>0</v>
      </c>
      <c r="BH26" s="487">
        <f t="shared" si="15"/>
        <v>0</v>
      </c>
      <c r="BI26" s="487">
        <f t="shared" si="16"/>
        <v>0</v>
      </c>
      <c r="BJ26" s="488">
        <f t="shared" si="17"/>
        <v>0</v>
      </c>
      <c r="BK26" s="486">
        <f t="shared" si="18"/>
        <v>0</v>
      </c>
      <c r="BL26" s="487">
        <f t="shared" si="19"/>
        <v>0</v>
      </c>
      <c r="BM26" s="487">
        <f t="shared" si="20"/>
        <v>0</v>
      </c>
      <c r="BN26" s="487">
        <f t="shared" si="21"/>
        <v>0</v>
      </c>
      <c r="BO26" s="487">
        <f t="shared" si="22"/>
        <v>0</v>
      </c>
      <c r="BP26" s="489">
        <f t="shared" si="23"/>
        <v>0</v>
      </c>
      <c r="BQ26" s="486">
        <f t="shared" si="24"/>
        <v>0</v>
      </c>
      <c r="BR26" s="487">
        <f t="shared" si="25"/>
        <v>0</v>
      </c>
      <c r="BS26" s="487">
        <f t="shared" si="26"/>
        <v>0</v>
      </c>
      <c r="BT26" s="487">
        <f t="shared" si="27"/>
        <v>0</v>
      </c>
      <c r="BU26" s="487">
        <f t="shared" si="28"/>
        <v>0</v>
      </c>
      <c r="BV26" s="489">
        <f t="shared" si="29"/>
        <v>0</v>
      </c>
      <c r="BW26" s="486">
        <f t="shared" si="30"/>
        <v>0</v>
      </c>
      <c r="BX26" s="487">
        <f t="shared" si="31"/>
        <v>0</v>
      </c>
      <c r="BY26" s="487">
        <f t="shared" si="32"/>
        <v>0</v>
      </c>
      <c r="BZ26" s="487">
        <f t="shared" si="33"/>
        <v>0</v>
      </c>
      <c r="CA26" s="487">
        <f t="shared" si="34"/>
        <v>0</v>
      </c>
      <c r="CB26" s="489">
        <f t="shared" si="35"/>
        <v>0</v>
      </c>
      <c r="CC26" s="486">
        <f t="shared" si="36"/>
        <v>0</v>
      </c>
      <c r="CD26" s="487">
        <f t="shared" si="37"/>
        <v>0</v>
      </c>
      <c r="CE26" s="487">
        <f t="shared" si="38"/>
        <v>0</v>
      </c>
      <c r="CF26" s="487">
        <f t="shared" si="39"/>
        <v>0</v>
      </c>
      <c r="CG26" s="487">
        <f t="shared" si="40"/>
        <v>0</v>
      </c>
      <c r="CH26" s="489">
        <f t="shared" si="41"/>
        <v>0</v>
      </c>
      <c r="CI26" s="490">
        <f>IF(AK26=CI$2,'Class-9'!G32,0)</f>
        <v>0</v>
      </c>
      <c r="CJ26" s="487">
        <f>IF(AK26=CJ$2,'Class-9'!G32,0)</f>
        <v>0</v>
      </c>
      <c r="CK26" s="487">
        <f>IF(AK26=CK$2,'Class-9'!G32,0)</f>
        <v>0</v>
      </c>
      <c r="CL26" s="487">
        <f>IF(AK26=CL$2,'Class-9'!G32,0)</f>
        <v>0</v>
      </c>
      <c r="CM26" s="487">
        <f>IF(AK26=CM$2,'Class-9'!G32,0)</f>
        <v>0</v>
      </c>
      <c r="CN26" s="487">
        <f>IF(AK26=CN$2,'Class-9'!G32,0)</f>
        <v>0</v>
      </c>
      <c r="CO26" s="491">
        <f>IF(AK26=CO$2,'Class-9'!FH32,0)</f>
        <v>0</v>
      </c>
      <c r="CP26" s="491">
        <f>IF(AK26=CP$2,'Class-9'!FH32,0)</f>
        <v>0</v>
      </c>
      <c r="CQ26" s="491">
        <f>IF(AK26=CQ$2,'Class-9'!FH32,0)</f>
        <v>0</v>
      </c>
      <c r="CR26" s="491">
        <f>IF(AK26=CR$2,'Class-9'!FH32,0)</f>
        <v>0</v>
      </c>
      <c r="CS26" s="491">
        <f>IF(AK26=CS$2,'Class-9'!FH32,0)</f>
        <v>0</v>
      </c>
      <c r="CT26" s="491">
        <f>IF(AK26=CT$2,'Class-9'!FH32,0)</f>
        <v>0</v>
      </c>
    </row>
    <row r="27" spans="1:98">
      <c r="A27" s="526"/>
      <c r="B27" s="526"/>
      <c r="C27" s="526"/>
      <c r="D27" s="526"/>
      <c r="E27" s="526"/>
      <c r="F27" s="526"/>
      <c r="G27" s="526"/>
      <c r="H27" s="526"/>
      <c r="I27" s="526"/>
      <c r="J27" s="526"/>
      <c r="K27" s="526"/>
      <c r="L27" s="526"/>
      <c r="M27" s="526"/>
      <c r="N27" s="526"/>
      <c r="O27" s="526"/>
      <c r="P27" s="526"/>
      <c r="Q27" s="526"/>
      <c r="R27" s="526"/>
      <c r="S27" s="526"/>
      <c r="T27" s="526"/>
      <c r="U27" s="526"/>
      <c r="V27" s="526"/>
      <c r="W27" s="526"/>
      <c r="X27" s="526"/>
      <c r="Y27" s="526"/>
      <c r="Z27" s="526"/>
      <c r="AA27" s="526"/>
      <c r="AB27" s="526"/>
      <c r="AC27" s="526"/>
      <c r="AD27" s="526"/>
      <c r="AJ27" s="487">
        <f t="shared" si="42"/>
        <v>0</v>
      </c>
      <c r="AK27" s="487">
        <f>'Class-9'!F33</f>
        <v>0</v>
      </c>
      <c r="AL27" s="487" t="str">
        <f>'Class-9'!Y33</f>
        <v/>
      </c>
      <c r="AM27" s="487" t="str">
        <f>'Class-9'!AM33</f>
        <v/>
      </c>
      <c r="AN27" s="487" t="str">
        <f>'Class-9'!BA33</f>
        <v/>
      </c>
      <c r="AO27" s="487" t="str">
        <f>'Class-9'!BO33</f>
        <v/>
      </c>
      <c r="AP27" s="487" t="str">
        <f>'Class-9'!CC33</f>
        <v/>
      </c>
      <c r="AQ27" s="488" t="str">
        <f>'Class-9'!CQ33</f>
        <v/>
      </c>
      <c r="AR27" s="539" t="str">
        <f>'Class-9'!DE33</f>
        <v/>
      </c>
      <c r="AS27" s="486">
        <f t="shared" si="0"/>
        <v>0</v>
      </c>
      <c r="AT27" s="487">
        <f t="shared" si="1"/>
        <v>0</v>
      </c>
      <c r="AU27" s="487">
        <f t="shared" si="2"/>
        <v>0</v>
      </c>
      <c r="AV27" s="487">
        <f t="shared" si="3"/>
        <v>0</v>
      </c>
      <c r="AW27" s="487">
        <f t="shared" si="4"/>
        <v>0</v>
      </c>
      <c r="AX27" s="488">
        <f t="shared" si="5"/>
        <v>0</v>
      </c>
      <c r="AY27" s="486">
        <f t="shared" si="6"/>
        <v>0</v>
      </c>
      <c r="AZ27" s="487">
        <f t="shared" si="7"/>
        <v>0</v>
      </c>
      <c r="BA27" s="487">
        <f t="shared" si="8"/>
        <v>0</v>
      </c>
      <c r="BB27" s="487">
        <f t="shared" si="9"/>
        <v>0</v>
      </c>
      <c r="BC27" s="487">
        <f t="shared" si="10"/>
        <v>0</v>
      </c>
      <c r="BD27" s="489">
        <f t="shared" si="11"/>
        <v>0</v>
      </c>
      <c r="BE27" s="486">
        <f t="shared" si="12"/>
        <v>0</v>
      </c>
      <c r="BF27" s="487">
        <f t="shared" si="13"/>
        <v>0</v>
      </c>
      <c r="BG27" s="487">
        <f t="shared" si="14"/>
        <v>0</v>
      </c>
      <c r="BH27" s="487">
        <f t="shared" si="15"/>
        <v>0</v>
      </c>
      <c r="BI27" s="487">
        <f t="shared" si="16"/>
        <v>0</v>
      </c>
      <c r="BJ27" s="488">
        <f t="shared" si="17"/>
        <v>0</v>
      </c>
      <c r="BK27" s="486">
        <f t="shared" si="18"/>
        <v>0</v>
      </c>
      <c r="BL27" s="487">
        <f t="shared" si="19"/>
        <v>0</v>
      </c>
      <c r="BM27" s="487">
        <f t="shared" si="20"/>
        <v>0</v>
      </c>
      <c r="BN27" s="487">
        <f t="shared" si="21"/>
        <v>0</v>
      </c>
      <c r="BO27" s="487">
        <f t="shared" si="22"/>
        <v>0</v>
      </c>
      <c r="BP27" s="489">
        <f t="shared" si="23"/>
        <v>0</v>
      </c>
      <c r="BQ27" s="486">
        <f t="shared" si="24"/>
        <v>0</v>
      </c>
      <c r="BR27" s="487">
        <f t="shared" si="25"/>
        <v>0</v>
      </c>
      <c r="BS27" s="487">
        <f t="shared" si="26"/>
        <v>0</v>
      </c>
      <c r="BT27" s="487">
        <f t="shared" si="27"/>
        <v>0</v>
      </c>
      <c r="BU27" s="487">
        <f t="shared" si="28"/>
        <v>0</v>
      </c>
      <c r="BV27" s="489">
        <f t="shared" si="29"/>
        <v>0</v>
      </c>
      <c r="BW27" s="486">
        <f t="shared" si="30"/>
        <v>0</v>
      </c>
      <c r="BX27" s="487">
        <f t="shared" si="31"/>
        <v>0</v>
      </c>
      <c r="BY27" s="487">
        <f t="shared" si="32"/>
        <v>0</v>
      </c>
      <c r="BZ27" s="487">
        <f t="shared" si="33"/>
        <v>0</v>
      </c>
      <c r="CA27" s="487">
        <f t="shared" si="34"/>
        <v>0</v>
      </c>
      <c r="CB27" s="489">
        <f t="shared" si="35"/>
        <v>0</v>
      </c>
      <c r="CC27" s="486">
        <f t="shared" si="36"/>
        <v>0</v>
      </c>
      <c r="CD27" s="487">
        <f t="shared" si="37"/>
        <v>0</v>
      </c>
      <c r="CE27" s="487">
        <f t="shared" si="38"/>
        <v>0</v>
      </c>
      <c r="CF27" s="487">
        <f t="shared" si="39"/>
        <v>0</v>
      </c>
      <c r="CG27" s="487">
        <f t="shared" si="40"/>
        <v>0</v>
      </c>
      <c r="CH27" s="489">
        <f t="shared" si="41"/>
        <v>0</v>
      </c>
      <c r="CI27" s="490">
        <f>IF(AK27=CI$2,'Class-9'!G33,0)</f>
        <v>0</v>
      </c>
      <c r="CJ27" s="487">
        <f>IF(AK27=CJ$2,'Class-9'!G33,0)</f>
        <v>0</v>
      </c>
      <c r="CK27" s="487">
        <f>IF(AK27=CK$2,'Class-9'!G33,0)</f>
        <v>0</v>
      </c>
      <c r="CL27" s="487">
        <f>IF(AK27=CL$2,'Class-9'!G33,0)</f>
        <v>0</v>
      </c>
      <c r="CM27" s="487">
        <f>IF(AK27=CM$2,'Class-9'!G33,0)</f>
        <v>0</v>
      </c>
      <c r="CN27" s="487">
        <f>IF(AK27=CN$2,'Class-9'!G33,0)</f>
        <v>0</v>
      </c>
      <c r="CO27" s="491">
        <f>IF(AK27=CO$2,'Class-9'!FH33,0)</f>
        <v>0</v>
      </c>
      <c r="CP27" s="491">
        <f>IF(AK27=CP$2,'Class-9'!FH33,0)</f>
        <v>0</v>
      </c>
      <c r="CQ27" s="491">
        <f>IF(AK27=CQ$2,'Class-9'!FH33,0)</f>
        <v>0</v>
      </c>
      <c r="CR27" s="491">
        <f>IF(AK27=CR$2,'Class-9'!FH33,0)</f>
        <v>0</v>
      </c>
      <c r="CS27" s="491">
        <f>IF(AK27=CS$2,'Class-9'!FH33,0)</f>
        <v>0</v>
      </c>
      <c r="CT27" s="491">
        <f>IF(AK27=CT$2,'Class-9'!FH33,0)</f>
        <v>0</v>
      </c>
    </row>
    <row r="28" spans="1:98" ht="26.25" thickBot="1">
      <c r="A28" s="1259">
        <f>A15</f>
        <v>0</v>
      </c>
      <c r="B28" s="1261"/>
      <c r="C28" s="1261"/>
      <c r="D28" s="1261"/>
      <c r="E28" s="1261"/>
      <c r="F28" s="1262" t="s">
        <v>230</v>
      </c>
      <c r="G28" s="1262"/>
      <c r="H28" s="1262"/>
      <c r="I28" s="1262"/>
      <c r="J28" s="1262"/>
      <c r="K28" s="1262"/>
      <c r="L28" s="1262"/>
      <c r="M28" s="1262"/>
      <c r="N28" s="1262"/>
      <c r="O28" s="1262"/>
      <c r="P28" s="1262"/>
      <c r="Q28" s="1262"/>
      <c r="R28" s="1262"/>
      <c r="S28" s="1262"/>
      <c r="T28" s="1262"/>
      <c r="U28" s="1262"/>
      <c r="V28" s="1262"/>
      <c r="W28" s="1262"/>
      <c r="X28" s="1262"/>
      <c r="Y28" s="1262"/>
      <c r="Z28" s="1262"/>
      <c r="AA28" s="1262"/>
      <c r="AB28" s="1262"/>
      <c r="AC28" s="1262"/>
      <c r="AD28" s="1262"/>
      <c r="AJ28" s="487">
        <f t="shared" si="42"/>
        <v>0</v>
      </c>
      <c r="AK28" s="487">
        <f>'Class-9'!F34</f>
        <v>0</v>
      </c>
      <c r="AL28" s="487" t="str">
        <f>'Class-9'!Y34</f>
        <v/>
      </c>
      <c r="AM28" s="487" t="str">
        <f>'Class-9'!AM34</f>
        <v/>
      </c>
      <c r="AN28" s="487" t="str">
        <f>'Class-9'!BA34</f>
        <v/>
      </c>
      <c r="AO28" s="487" t="str">
        <f>'Class-9'!BO34</f>
        <v/>
      </c>
      <c r="AP28" s="487" t="str">
        <f>'Class-9'!CC34</f>
        <v/>
      </c>
      <c r="AQ28" s="488" t="str">
        <f>'Class-9'!CQ34</f>
        <v/>
      </c>
      <c r="AR28" s="539" t="str">
        <f>'Class-9'!DE34</f>
        <v/>
      </c>
      <c r="AS28" s="486">
        <f t="shared" si="0"/>
        <v>0</v>
      </c>
      <c r="AT28" s="487">
        <f t="shared" si="1"/>
        <v>0</v>
      </c>
      <c r="AU28" s="487">
        <f t="shared" si="2"/>
        <v>0</v>
      </c>
      <c r="AV28" s="487">
        <f t="shared" si="3"/>
        <v>0</v>
      </c>
      <c r="AW28" s="487">
        <f t="shared" si="4"/>
        <v>0</v>
      </c>
      <c r="AX28" s="488">
        <f t="shared" si="5"/>
        <v>0</v>
      </c>
      <c r="AY28" s="486">
        <f t="shared" si="6"/>
        <v>0</v>
      </c>
      <c r="AZ28" s="487">
        <f t="shared" si="7"/>
        <v>0</v>
      </c>
      <c r="BA28" s="487">
        <f t="shared" si="8"/>
        <v>0</v>
      </c>
      <c r="BB28" s="487">
        <f t="shared" si="9"/>
        <v>0</v>
      </c>
      <c r="BC28" s="487">
        <f t="shared" si="10"/>
        <v>0</v>
      </c>
      <c r="BD28" s="489">
        <f t="shared" si="11"/>
        <v>0</v>
      </c>
      <c r="BE28" s="486">
        <f t="shared" si="12"/>
        <v>0</v>
      </c>
      <c r="BF28" s="487">
        <f t="shared" si="13"/>
        <v>0</v>
      </c>
      <c r="BG28" s="487">
        <f t="shared" si="14"/>
        <v>0</v>
      </c>
      <c r="BH28" s="487">
        <f t="shared" si="15"/>
        <v>0</v>
      </c>
      <c r="BI28" s="487">
        <f t="shared" si="16"/>
        <v>0</v>
      </c>
      <c r="BJ28" s="488">
        <f t="shared" si="17"/>
        <v>0</v>
      </c>
      <c r="BK28" s="486">
        <f t="shared" si="18"/>
        <v>0</v>
      </c>
      <c r="BL28" s="487">
        <f t="shared" si="19"/>
        <v>0</v>
      </c>
      <c r="BM28" s="487">
        <f t="shared" si="20"/>
        <v>0</v>
      </c>
      <c r="BN28" s="487">
        <f t="shared" si="21"/>
        <v>0</v>
      </c>
      <c r="BO28" s="487">
        <f t="shared" si="22"/>
        <v>0</v>
      </c>
      <c r="BP28" s="489">
        <f t="shared" si="23"/>
        <v>0</v>
      </c>
      <c r="BQ28" s="486">
        <f t="shared" si="24"/>
        <v>0</v>
      </c>
      <c r="BR28" s="487">
        <f t="shared" si="25"/>
        <v>0</v>
      </c>
      <c r="BS28" s="487">
        <f t="shared" si="26"/>
        <v>0</v>
      </c>
      <c r="BT28" s="487">
        <f t="shared" si="27"/>
        <v>0</v>
      </c>
      <c r="BU28" s="487">
        <f t="shared" si="28"/>
        <v>0</v>
      </c>
      <c r="BV28" s="489">
        <f t="shared" si="29"/>
        <v>0</v>
      </c>
      <c r="BW28" s="486">
        <f t="shared" si="30"/>
        <v>0</v>
      </c>
      <c r="BX28" s="487">
        <f t="shared" si="31"/>
        <v>0</v>
      </c>
      <c r="BY28" s="487">
        <f t="shared" si="32"/>
        <v>0</v>
      </c>
      <c r="BZ28" s="487">
        <f t="shared" si="33"/>
        <v>0</v>
      </c>
      <c r="CA28" s="487">
        <f t="shared" si="34"/>
        <v>0</v>
      </c>
      <c r="CB28" s="489">
        <f t="shared" si="35"/>
        <v>0</v>
      </c>
      <c r="CC28" s="486">
        <f t="shared" si="36"/>
        <v>0</v>
      </c>
      <c r="CD28" s="487">
        <f t="shared" si="37"/>
        <v>0</v>
      </c>
      <c r="CE28" s="487">
        <f t="shared" si="38"/>
        <v>0</v>
      </c>
      <c r="CF28" s="487">
        <f t="shared" si="39"/>
        <v>0</v>
      </c>
      <c r="CG28" s="487">
        <f t="shared" si="40"/>
        <v>0</v>
      </c>
      <c r="CH28" s="489">
        <f t="shared" si="41"/>
        <v>0</v>
      </c>
      <c r="CI28" s="490">
        <f>IF(AK28=CI$2,'Class-9'!G34,0)</f>
        <v>0</v>
      </c>
      <c r="CJ28" s="487">
        <f>IF(AK28=CJ$2,'Class-9'!G34,0)</f>
        <v>0</v>
      </c>
      <c r="CK28" s="487">
        <f>IF(AK28=CK$2,'Class-9'!G34,0)</f>
        <v>0</v>
      </c>
      <c r="CL28" s="487">
        <f>IF(AK28=CL$2,'Class-9'!G34,0)</f>
        <v>0</v>
      </c>
      <c r="CM28" s="487">
        <f>IF(AK28=CM$2,'Class-9'!G34,0)</f>
        <v>0</v>
      </c>
      <c r="CN28" s="487">
        <f>IF(AK28=CN$2,'Class-9'!G34,0)</f>
        <v>0</v>
      </c>
      <c r="CO28" s="491">
        <f>IF(AK28=CO$2,'Class-9'!FH34,0)</f>
        <v>0</v>
      </c>
      <c r="CP28" s="491">
        <f>IF(AK28=CP$2,'Class-9'!FH34,0)</f>
        <v>0</v>
      </c>
      <c r="CQ28" s="491">
        <f>IF(AK28=CQ$2,'Class-9'!FH34,0)</f>
        <v>0</v>
      </c>
      <c r="CR28" s="491">
        <f>IF(AK28=CR$2,'Class-9'!FH34,0)</f>
        <v>0</v>
      </c>
      <c r="CS28" s="491">
        <f>IF(AK28=CS$2,'Class-9'!FH34,0)</f>
        <v>0</v>
      </c>
      <c r="CT28" s="491">
        <f>IF(AK28=CT$2,'Class-9'!FH34,0)</f>
        <v>0</v>
      </c>
    </row>
    <row r="29" spans="1:98">
      <c r="A29" s="1319" t="s">
        <v>35</v>
      </c>
      <c r="B29" s="1322" t="s">
        <v>231</v>
      </c>
      <c r="C29" s="1333" t="s">
        <v>215</v>
      </c>
      <c r="D29" s="1334"/>
      <c r="E29" s="1334"/>
      <c r="F29" s="1335"/>
      <c r="G29" s="1334" t="str">
        <f>D17</f>
        <v>SBC</v>
      </c>
      <c r="H29" s="1334"/>
      <c r="I29" s="1334"/>
      <c r="J29" s="1334"/>
      <c r="K29" s="1333" t="str">
        <f>E17</f>
        <v>OBC</v>
      </c>
      <c r="L29" s="1334"/>
      <c r="M29" s="1334"/>
      <c r="N29" s="1334"/>
      <c r="O29" s="1333" t="str">
        <f>F17</f>
        <v>SC</v>
      </c>
      <c r="P29" s="1334"/>
      <c r="Q29" s="1334"/>
      <c r="R29" s="1334"/>
      <c r="S29" s="1333" t="str">
        <f>G17</f>
        <v>ST</v>
      </c>
      <c r="T29" s="1334"/>
      <c r="U29" s="1334"/>
      <c r="V29" s="1334"/>
      <c r="W29" s="1333" t="str">
        <f>H17</f>
        <v>MIN</v>
      </c>
      <c r="X29" s="1334"/>
      <c r="Y29" s="1334"/>
      <c r="Z29" s="1335"/>
      <c r="AA29" s="1333" t="s">
        <v>32</v>
      </c>
      <c r="AB29" s="1334"/>
      <c r="AC29" s="1334"/>
      <c r="AD29" s="1335"/>
      <c r="AJ29" s="487">
        <f t="shared" si="42"/>
        <v>0</v>
      </c>
      <c r="AK29" s="487">
        <f>'Class-9'!F35</f>
        <v>0</v>
      </c>
      <c r="AL29" s="487" t="str">
        <f>'Class-9'!Y35</f>
        <v/>
      </c>
      <c r="AM29" s="487" t="str">
        <f>'Class-9'!AM35</f>
        <v/>
      </c>
      <c r="AN29" s="487" t="str">
        <f>'Class-9'!BA35</f>
        <v/>
      </c>
      <c r="AO29" s="487" t="str">
        <f>'Class-9'!BO35</f>
        <v/>
      </c>
      <c r="AP29" s="487" t="str">
        <f>'Class-9'!CC35</f>
        <v/>
      </c>
      <c r="AQ29" s="488" t="str">
        <f>'Class-9'!CQ35</f>
        <v/>
      </c>
      <c r="AR29" s="539" t="str">
        <f>'Class-9'!DE35</f>
        <v/>
      </c>
      <c r="AS29" s="486">
        <f t="shared" si="0"/>
        <v>0</v>
      </c>
      <c r="AT29" s="487">
        <f t="shared" si="1"/>
        <v>0</v>
      </c>
      <c r="AU29" s="487">
        <f t="shared" si="2"/>
        <v>0</v>
      </c>
      <c r="AV29" s="487">
        <f t="shared" si="3"/>
        <v>0</v>
      </c>
      <c r="AW29" s="487">
        <f t="shared" si="4"/>
        <v>0</v>
      </c>
      <c r="AX29" s="488">
        <f t="shared" si="5"/>
        <v>0</v>
      </c>
      <c r="AY29" s="486">
        <f t="shared" si="6"/>
        <v>0</v>
      </c>
      <c r="AZ29" s="487">
        <f t="shared" si="7"/>
        <v>0</v>
      </c>
      <c r="BA29" s="487">
        <f t="shared" si="8"/>
        <v>0</v>
      </c>
      <c r="BB29" s="487">
        <f t="shared" si="9"/>
        <v>0</v>
      </c>
      <c r="BC29" s="487">
        <f t="shared" si="10"/>
        <v>0</v>
      </c>
      <c r="BD29" s="489">
        <f t="shared" si="11"/>
        <v>0</v>
      </c>
      <c r="BE29" s="486">
        <f t="shared" si="12"/>
        <v>0</v>
      </c>
      <c r="BF29" s="487">
        <f t="shared" si="13"/>
        <v>0</v>
      </c>
      <c r="BG29" s="487">
        <f t="shared" si="14"/>
        <v>0</v>
      </c>
      <c r="BH29" s="487">
        <f t="shared" si="15"/>
        <v>0</v>
      </c>
      <c r="BI29" s="487">
        <f t="shared" si="16"/>
        <v>0</v>
      </c>
      <c r="BJ29" s="488">
        <f t="shared" si="17"/>
        <v>0</v>
      </c>
      <c r="BK29" s="486">
        <f t="shared" si="18"/>
        <v>0</v>
      </c>
      <c r="BL29" s="487">
        <f t="shared" si="19"/>
        <v>0</v>
      </c>
      <c r="BM29" s="487">
        <f t="shared" si="20"/>
        <v>0</v>
      </c>
      <c r="BN29" s="487">
        <f t="shared" si="21"/>
        <v>0</v>
      </c>
      <c r="BO29" s="487">
        <f t="shared" si="22"/>
        <v>0</v>
      </c>
      <c r="BP29" s="489">
        <f t="shared" si="23"/>
        <v>0</v>
      </c>
      <c r="BQ29" s="486">
        <f t="shared" si="24"/>
        <v>0</v>
      </c>
      <c r="BR29" s="487">
        <f t="shared" si="25"/>
        <v>0</v>
      </c>
      <c r="BS29" s="487">
        <f t="shared" si="26"/>
        <v>0</v>
      </c>
      <c r="BT29" s="487">
        <f t="shared" si="27"/>
        <v>0</v>
      </c>
      <c r="BU29" s="487">
        <f t="shared" si="28"/>
        <v>0</v>
      </c>
      <c r="BV29" s="489">
        <f t="shared" si="29"/>
        <v>0</v>
      </c>
      <c r="BW29" s="486">
        <f t="shared" si="30"/>
        <v>0</v>
      </c>
      <c r="BX29" s="487">
        <f t="shared" si="31"/>
        <v>0</v>
      </c>
      <c r="BY29" s="487">
        <f t="shared" si="32"/>
        <v>0</v>
      </c>
      <c r="BZ29" s="487">
        <f t="shared" si="33"/>
        <v>0</v>
      </c>
      <c r="CA29" s="487">
        <f t="shared" si="34"/>
        <v>0</v>
      </c>
      <c r="CB29" s="489">
        <f t="shared" si="35"/>
        <v>0</v>
      </c>
      <c r="CC29" s="486">
        <f t="shared" si="36"/>
        <v>0</v>
      </c>
      <c r="CD29" s="487">
        <f t="shared" si="37"/>
        <v>0</v>
      </c>
      <c r="CE29" s="487">
        <f t="shared" si="38"/>
        <v>0</v>
      </c>
      <c r="CF29" s="487">
        <f t="shared" si="39"/>
        <v>0</v>
      </c>
      <c r="CG29" s="487">
        <f t="shared" si="40"/>
        <v>0</v>
      </c>
      <c r="CH29" s="489">
        <f t="shared" si="41"/>
        <v>0</v>
      </c>
      <c r="CI29" s="490">
        <f>IF(AK29=CI$2,'Class-9'!G35,0)</f>
        <v>0</v>
      </c>
      <c r="CJ29" s="487">
        <f>IF(AK29=CJ$2,'Class-9'!G35,0)</f>
        <v>0</v>
      </c>
      <c r="CK29" s="487">
        <f>IF(AK29=CK$2,'Class-9'!G35,0)</f>
        <v>0</v>
      </c>
      <c r="CL29" s="487">
        <f>IF(AK29=CL$2,'Class-9'!G35,0)</f>
        <v>0</v>
      </c>
      <c r="CM29" s="487">
        <f>IF(AK29=CM$2,'Class-9'!G35,0)</f>
        <v>0</v>
      </c>
      <c r="CN29" s="487">
        <f>IF(AK29=CN$2,'Class-9'!G35,0)</f>
        <v>0</v>
      </c>
      <c r="CO29" s="491">
        <f>IF(AK29=CO$2,'Class-9'!FH35,0)</f>
        <v>0</v>
      </c>
      <c r="CP29" s="491">
        <f>IF(AK29=CP$2,'Class-9'!FH35,0)</f>
        <v>0</v>
      </c>
      <c r="CQ29" s="491">
        <f>IF(AK29=CQ$2,'Class-9'!FH35,0)</f>
        <v>0</v>
      </c>
      <c r="CR29" s="491">
        <f>IF(AK29=CR$2,'Class-9'!FH35,0)</f>
        <v>0</v>
      </c>
      <c r="CS29" s="491">
        <f>IF(AK29=CS$2,'Class-9'!FH35,0)</f>
        <v>0</v>
      </c>
      <c r="CT29" s="491">
        <f>IF(AK29=CT$2,'Class-9'!FH35,0)</f>
        <v>0</v>
      </c>
    </row>
    <row r="30" spans="1:98">
      <c r="A30" s="1320"/>
      <c r="B30" s="1323"/>
      <c r="C30" s="1336"/>
      <c r="D30" s="1337"/>
      <c r="E30" s="1337"/>
      <c r="F30" s="1338"/>
      <c r="G30" s="1337"/>
      <c r="H30" s="1337"/>
      <c r="I30" s="1337"/>
      <c r="J30" s="1337"/>
      <c r="K30" s="1336"/>
      <c r="L30" s="1337"/>
      <c r="M30" s="1337"/>
      <c r="N30" s="1337"/>
      <c r="O30" s="1336"/>
      <c r="P30" s="1337"/>
      <c r="Q30" s="1337"/>
      <c r="R30" s="1337"/>
      <c r="S30" s="1336"/>
      <c r="T30" s="1337"/>
      <c r="U30" s="1337"/>
      <c r="V30" s="1337"/>
      <c r="W30" s="1336"/>
      <c r="X30" s="1337"/>
      <c r="Y30" s="1337"/>
      <c r="Z30" s="1338"/>
      <c r="AA30" s="1336"/>
      <c r="AB30" s="1337"/>
      <c r="AC30" s="1337"/>
      <c r="AD30" s="1338"/>
      <c r="AJ30" s="487">
        <f t="shared" si="42"/>
        <v>0</v>
      </c>
      <c r="AK30" s="487">
        <f>'Class-9'!F36</f>
        <v>0</v>
      </c>
      <c r="AL30" s="487" t="str">
        <f>'Class-9'!Y36</f>
        <v/>
      </c>
      <c r="AM30" s="487" t="str">
        <f>'Class-9'!AM36</f>
        <v/>
      </c>
      <c r="AN30" s="487" t="str">
        <f>'Class-9'!BA36</f>
        <v/>
      </c>
      <c r="AO30" s="487" t="str">
        <f>'Class-9'!BO36</f>
        <v/>
      </c>
      <c r="AP30" s="487" t="str">
        <f>'Class-9'!CC36</f>
        <v/>
      </c>
      <c r="AQ30" s="488" t="str">
        <f>'Class-9'!CQ36</f>
        <v/>
      </c>
      <c r="AR30" s="539" t="str">
        <f>'Class-9'!DE36</f>
        <v/>
      </c>
      <c r="AS30" s="486">
        <f t="shared" si="0"/>
        <v>0</v>
      </c>
      <c r="AT30" s="487">
        <f t="shared" si="1"/>
        <v>0</v>
      </c>
      <c r="AU30" s="487">
        <f t="shared" si="2"/>
        <v>0</v>
      </c>
      <c r="AV30" s="487">
        <f t="shared" si="3"/>
        <v>0</v>
      </c>
      <c r="AW30" s="487">
        <f t="shared" si="4"/>
        <v>0</v>
      </c>
      <c r="AX30" s="488">
        <f t="shared" si="5"/>
        <v>0</v>
      </c>
      <c r="AY30" s="486">
        <f t="shared" si="6"/>
        <v>0</v>
      </c>
      <c r="AZ30" s="487">
        <f t="shared" si="7"/>
        <v>0</v>
      </c>
      <c r="BA30" s="487">
        <f t="shared" si="8"/>
        <v>0</v>
      </c>
      <c r="BB30" s="487">
        <f t="shared" si="9"/>
        <v>0</v>
      </c>
      <c r="BC30" s="487">
        <f t="shared" si="10"/>
        <v>0</v>
      </c>
      <c r="BD30" s="489">
        <f t="shared" si="11"/>
        <v>0</v>
      </c>
      <c r="BE30" s="486">
        <f t="shared" si="12"/>
        <v>0</v>
      </c>
      <c r="BF30" s="487">
        <f t="shared" si="13"/>
        <v>0</v>
      </c>
      <c r="BG30" s="487">
        <f t="shared" si="14"/>
        <v>0</v>
      </c>
      <c r="BH30" s="487">
        <f t="shared" si="15"/>
        <v>0</v>
      </c>
      <c r="BI30" s="487">
        <f t="shared" si="16"/>
        <v>0</v>
      </c>
      <c r="BJ30" s="488">
        <f t="shared" si="17"/>
        <v>0</v>
      </c>
      <c r="BK30" s="486">
        <f t="shared" si="18"/>
        <v>0</v>
      </c>
      <c r="BL30" s="487">
        <f t="shared" si="19"/>
        <v>0</v>
      </c>
      <c r="BM30" s="487">
        <f t="shared" si="20"/>
        <v>0</v>
      </c>
      <c r="BN30" s="487">
        <f t="shared" si="21"/>
        <v>0</v>
      </c>
      <c r="BO30" s="487">
        <f t="shared" si="22"/>
        <v>0</v>
      </c>
      <c r="BP30" s="489">
        <f t="shared" si="23"/>
        <v>0</v>
      </c>
      <c r="BQ30" s="486">
        <f t="shared" si="24"/>
        <v>0</v>
      </c>
      <c r="BR30" s="487">
        <f t="shared" si="25"/>
        <v>0</v>
      </c>
      <c r="BS30" s="487">
        <f t="shared" si="26"/>
        <v>0</v>
      </c>
      <c r="BT30" s="487">
        <f t="shared" si="27"/>
        <v>0</v>
      </c>
      <c r="BU30" s="487">
        <f t="shared" si="28"/>
        <v>0</v>
      </c>
      <c r="BV30" s="489">
        <f t="shared" si="29"/>
        <v>0</v>
      </c>
      <c r="BW30" s="486">
        <f t="shared" si="30"/>
        <v>0</v>
      </c>
      <c r="BX30" s="487">
        <f t="shared" si="31"/>
        <v>0</v>
      </c>
      <c r="BY30" s="487">
        <f t="shared" si="32"/>
        <v>0</v>
      </c>
      <c r="BZ30" s="487">
        <f t="shared" si="33"/>
        <v>0</v>
      </c>
      <c r="CA30" s="487">
        <f t="shared" si="34"/>
        <v>0</v>
      </c>
      <c r="CB30" s="489">
        <f t="shared" si="35"/>
        <v>0</v>
      </c>
      <c r="CC30" s="486">
        <f t="shared" si="36"/>
        <v>0</v>
      </c>
      <c r="CD30" s="487">
        <f t="shared" si="37"/>
        <v>0</v>
      </c>
      <c r="CE30" s="487">
        <f t="shared" si="38"/>
        <v>0</v>
      </c>
      <c r="CF30" s="487">
        <f t="shared" si="39"/>
        <v>0</v>
      </c>
      <c r="CG30" s="487">
        <f t="shared" si="40"/>
        <v>0</v>
      </c>
      <c r="CH30" s="489">
        <f t="shared" si="41"/>
        <v>0</v>
      </c>
      <c r="CI30" s="490">
        <f>IF(AK30=CI$2,'Class-9'!G36,0)</f>
        <v>0</v>
      </c>
      <c r="CJ30" s="487">
        <f>IF(AK30=CJ$2,'Class-9'!G36,0)</f>
        <v>0</v>
      </c>
      <c r="CK30" s="487">
        <f>IF(AK30=CK$2,'Class-9'!G36,0)</f>
        <v>0</v>
      </c>
      <c r="CL30" s="487">
        <f>IF(AK30=CL$2,'Class-9'!G36,0)</f>
        <v>0</v>
      </c>
      <c r="CM30" s="487">
        <f>IF(AK30=CM$2,'Class-9'!G36,0)</f>
        <v>0</v>
      </c>
      <c r="CN30" s="487">
        <f>IF(AK30=CN$2,'Class-9'!G36,0)</f>
        <v>0</v>
      </c>
      <c r="CO30" s="491">
        <f>IF(AK30=CO$2,'Class-9'!FH36,0)</f>
        <v>0</v>
      </c>
      <c r="CP30" s="491">
        <f>IF(AK30=CP$2,'Class-9'!FH36,0)</f>
        <v>0</v>
      </c>
      <c r="CQ30" s="491">
        <f>IF(AK30=CQ$2,'Class-9'!FH36,0)</f>
        <v>0</v>
      </c>
      <c r="CR30" s="491">
        <f>IF(AK30=CR$2,'Class-9'!FH36,0)</f>
        <v>0</v>
      </c>
      <c r="CS30" s="491">
        <f>IF(AK30=CS$2,'Class-9'!FH36,0)</f>
        <v>0</v>
      </c>
      <c r="CT30" s="491">
        <f>IF(AK30=CT$2,'Class-9'!FH36,0)</f>
        <v>0</v>
      </c>
    </row>
    <row r="31" spans="1:98" ht="15.75" thickBot="1">
      <c r="A31" s="1321"/>
      <c r="B31" s="1324"/>
      <c r="C31" s="1339"/>
      <c r="D31" s="1340"/>
      <c r="E31" s="1340"/>
      <c r="F31" s="1341"/>
      <c r="G31" s="1340"/>
      <c r="H31" s="1340"/>
      <c r="I31" s="1340"/>
      <c r="J31" s="1340"/>
      <c r="K31" s="1339"/>
      <c r="L31" s="1340"/>
      <c r="M31" s="1340"/>
      <c r="N31" s="1340"/>
      <c r="O31" s="1339"/>
      <c r="P31" s="1340"/>
      <c r="Q31" s="1340"/>
      <c r="R31" s="1340"/>
      <c r="S31" s="1339"/>
      <c r="T31" s="1340"/>
      <c r="U31" s="1340"/>
      <c r="V31" s="1340"/>
      <c r="W31" s="1339"/>
      <c r="X31" s="1340"/>
      <c r="Y31" s="1340"/>
      <c r="Z31" s="1341"/>
      <c r="AA31" s="1339"/>
      <c r="AB31" s="1340"/>
      <c r="AC31" s="1340"/>
      <c r="AD31" s="1341"/>
      <c r="AJ31" s="487">
        <f t="shared" si="42"/>
        <v>0</v>
      </c>
      <c r="AK31" s="487">
        <f>'Class-9'!F37</f>
        <v>0</v>
      </c>
      <c r="AL31" s="487" t="str">
        <f>'Class-9'!Y37</f>
        <v/>
      </c>
      <c r="AM31" s="487" t="str">
        <f>'Class-9'!AM37</f>
        <v/>
      </c>
      <c r="AN31" s="487" t="str">
        <f>'Class-9'!BA37</f>
        <v/>
      </c>
      <c r="AO31" s="487" t="str">
        <f>'Class-9'!BO37</f>
        <v/>
      </c>
      <c r="AP31" s="487" t="str">
        <f>'Class-9'!CC37</f>
        <v/>
      </c>
      <c r="AQ31" s="488" t="str">
        <f>'Class-9'!CQ37</f>
        <v/>
      </c>
      <c r="AR31" s="539" t="str">
        <f>'Class-9'!DE37</f>
        <v/>
      </c>
      <c r="AS31" s="486">
        <f t="shared" si="0"/>
        <v>0</v>
      </c>
      <c r="AT31" s="487">
        <f t="shared" si="1"/>
        <v>0</v>
      </c>
      <c r="AU31" s="487">
        <f t="shared" si="2"/>
        <v>0</v>
      </c>
      <c r="AV31" s="487">
        <f t="shared" si="3"/>
        <v>0</v>
      </c>
      <c r="AW31" s="487">
        <f t="shared" si="4"/>
        <v>0</v>
      </c>
      <c r="AX31" s="488">
        <f t="shared" si="5"/>
        <v>0</v>
      </c>
      <c r="AY31" s="486">
        <f t="shared" si="6"/>
        <v>0</v>
      </c>
      <c r="AZ31" s="487">
        <f t="shared" si="7"/>
        <v>0</v>
      </c>
      <c r="BA31" s="487">
        <f t="shared" si="8"/>
        <v>0</v>
      </c>
      <c r="BB31" s="487">
        <f t="shared" si="9"/>
        <v>0</v>
      </c>
      <c r="BC31" s="487">
        <f t="shared" si="10"/>
        <v>0</v>
      </c>
      <c r="BD31" s="489">
        <f t="shared" si="11"/>
        <v>0</v>
      </c>
      <c r="BE31" s="486">
        <f t="shared" si="12"/>
        <v>0</v>
      </c>
      <c r="BF31" s="487">
        <f t="shared" si="13"/>
        <v>0</v>
      </c>
      <c r="BG31" s="487">
        <f t="shared" si="14"/>
        <v>0</v>
      </c>
      <c r="BH31" s="487">
        <f t="shared" si="15"/>
        <v>0</v>
      </c>
      <c r="BI31" s="487">
        <f t="shared" si="16"/>
        <v>0</v>
      </c>
      <c r="BJ31" s="488">
        <f t="shared" si="17"/>
        <v>0</v>
      </c>
      <c r="BK31" s="486">
        <f t="shared" si="18"/>
        <v>0</v>
      </c>
      <c r="BL31" s="487">
        <f t="shared" si="19"/>
        <v>0</v>
      </c>
      <c r="BM31" s="487">
        <f t="shared" si="20"/>
        <v>0</v>
      </c>
      <c r="BN31" s="487">
        <f t="shared" si="21"/>
        <v>0</v>
      </c>
      <c r="BO31" s="487">
        <f t="shared" si="22"/>
        <v>0</v>
      </c>
      <c r="BP31" s="489">
        <f t="shared" si="23"/>
        <v>0</v>
      </c>
      <c r="BQ31" s="486">
        <f t="shared" si="24"/>
        <v>0</v>
      </c>
      <c r="BR31" s="487">
        <f t="shared" si="25"/>
        <v>0</v>
      </c>
      <c r="BS31" s="487">
        <f t="shared" si="26"/>
        <v>0</v>
      </c>
      <c r="BT31" s="487">
        <f t="shared" si="27"/>
        <v>0</v>
      </c>
      <c r="BU31" s="487">
        <f t="shared" si="28"/>
        <v>0</v>
      </c>
      <c r="BV31" s="489">
        <f t="shared" si="29"/>
        <v>0</v>
      </c>
      <c r="BW31" s="486">
        <f t="shared" si="30"/>
        <v>0</v>
      </c>
      <c r="BX31" s="487">
        <f t="shared" si="31"/>
        <v>0</v>
      </c>
      <c r="BY31" s="487">
        <f t="shared" si="32"/>
        <v>0</v>
      </c>
      <c r="BZ31" s="487">
        <f t="shared" si="33"/>
        <v>0</v>
      </c>
      <c r="CA31" s="487">
        <f t="shared" si="34"/>
        <v>0</v>
      </c>
      <c r="CB31" s="489">
        <f t="shared" si="35"/>
        <v>0</v>
      </c>
      <c r="CC31" s="486">
        <f t="shared" si="36"/>
        <v>0</v>
      </c>
      <c r="CD31" s="487">
        <f t="shared" si="37"/>
        <v>0</v>
      </c>
      <c r="CE31" s="487">
        <f t="shared" si="38"/>
        <v>0</v>
      </c>
      <c r="CF31" s="487">
        <f t="shared" si="39"/>
        <v>0</v>
      </c>
      <c r="CG31" s="487">
        <f t="shared" si="40"/>
        <v>0</v>
      </c>
      <c r="CH31" s="489">
        <f t="shared" si="41"/>
        <v>0</v>
      </c>
      <c r="CI31" s="490">
        <f>IF(AK31=CI$2,'Class-9'!G37,0)</f>
        <v>0</v>
      </c>
      <c r="CJ31" s="487">
        <f>IF(AK31=CJ$2,'Class-9'!G37,0)</f>
        <v>0</v>
      </c>
      <c r="CK31" s="487">
        <f>IF(AK31=CK$2,'Class-9'!G37,0)</f>
        <v>0</v>
      </c>
      <c r="CL31" s="487">
        <f>IF(AK31=CL$2,'Class-9'!G37,0)</f>
        <v>0</v>
      </c>
      <c r="CM31" s="487">
        <f>IF(AK31=CM$2,'Class-9'!G37,0)</f>
        <v>0</v>
      </c>
      <c r="CN31" s="487">
        <f>IF(AK31=CN$2,'Class-9'!G37,0)</f>
        <v>0</v>
      </c>
      <c r="CO31" s="491">
        <f>IF(AK31=CO$2,'Class-9'!FH37,0)</f>
        <v>0</v>
      </c>
      <c r="CP31" s="491">
        <f>IF(AK31=CP$2,'Class-9'!FH37,0)</f>
        <v>0</v>
      </c>
      <c r="CQ31" s="491">
        <f>IF(AK31=CQ$2,'Class-9'!FH37,0)</f>
        <v>0</v>
      </c>
      <c r="CR31" s="491">
        <f>IF(AK31=CR$2,'Class-9'!FH37,0)</f>
        <v>0</v>
      </c>
      <c r="CS31" s="491">
        <f>IF(AK31=CS$2,'Class-9'!FH37,0)</f>
        <v>0</v>
      </c>
      <c r="CT31" s="491">
        <f>IF(AK31=CT$2,'Class-9'!FH37,0)</f>
        <v>0</v>
      </c>
    </row>
    <row r="32" spans="1:98" ht="20.25" customHeight="1">
      <c r="A32" s="498">
        <v>1</v>
      </c>
      <c r="B32" s="522" t="s">
        <v>226</v>
      </c>
      <c r="C32" s="1285">
        <f>CO104</f>
        <v>0</v>
      </c>
      <c r="D32" s="1284"/>
      <c r="E32" s="1284"/>
      <c r="F32" s="1286"/>
      <c r="G32" s="1285">
        <f>CP104</f>
        <v>0</v>
      </c>
      <c r="H32" s="1284"/>
      <c r="I32" s="1284"/>
      <c r="J32" s="1286"/>
      <c r="K32" s="1285">
        <f>CQ104</f>
        <v>1</v>
      </c>
      <c r="L32" s="1284"/>
      <c r="M32" s="1284"/>
      <c r="N32" s="1286"/>
      <c r="O32" s="1285">
        <f>CR104</f>
        <v>1</v>
      </c>
      <c r="P32" s="1284"/>
      <c r="Q32" s="1284"/>
      <c r="R32" s="1286"/>
      <c r="S32" s="1285">
        <f>CS104</f>
        <v>0</v>
      </c>
      <c r="T32" s="1284"/>
      <c r="U32" s="1284"/>
      <c r="V32" s="1284"/>
      <c r="W32" s="1285">
        <f>CT104</f>
        <v>0</v>
      </c>
      <c r="X32" s="1284"/>
      <c r="Y32" s="1284"/>
      <c r="Z32" s="1286"/>
      <c r="AA32" s="1285">
        <f>SUM(C32:Z32)</f>
        <v>2</v>
      </c>
      <c r="AB32" s="1284"/>
      <c r="AC32" s="1284"/>
      <c r="AD32" s="1286"/>
      <c r="AJ32" s="487">
        <f t="shared" si="42"/>
        <v>0</v>
      </c>
      <c r="AK32" s="487">
        <f>'Class-9'!F38</f>
        <v>0</v>
      </c>
      <c r="AL32" s="487" t="str">
        <f>'Class-9'!Y38</f>
        <v/>
      </c>
      <c r="AM32" s="487" t="str">
        <f>'Class-9'!AM38</f>
        <v/>
      </c>
      <c r="AN32" s="487" t="str">
        <f>'Class-9'!BA38</f>
        <v/>
      </c>
      <c r="AO32" s="487" t="str">
        <f>'Class-9'!BO38</f>
        <v/>
      </c>
      <c r="AP32" s="487" t="str">
        <f>'Class-9'!CC38</f>
        <v/>
      </c>
      <c r="AQ32" s="488" t="str">
        <f>'Class-9'!CQ38</f>
        <v/>
      </c>
      <c r="AR32" s="539" t="str">
        <f>'Class-9'!DE38</f>
        <v/>
      </c>
      <c r="AS32" s="486">
        <f t="shared" si="0"/>
        <v>0</v>
      </c>
      <c r="AT32" s="487">
        <f t="shared" si="1"/>
        <v>0</v>
      </c>
      <c r="AU32" s="487">
        <f t="shared" si="2"/>
        <v>0</v>
      </c>
      <c r="AV32" s="487">
        <f t="shared" si="3"/>
        <v>0</v>
      </c>
      <c r="AW32" s="487">
        <f t="shared" si="4"/>
        <v>0</v>
      </c>
      <c r="AX32" s="488">
        <f t="shared" si="5"/>
        <v>0</v>
      </c>
      <c r="AY32" s="486">
        <f t="shared" si="6"/>
        <v>0</v>
      </c>
      <c r="AZ32" s="487">
        <f t="shared" si="7"/>
        <v>0</v>
      </c>
      <c r="BA32" s="487">
        <f t="shared" si="8"/>
        <v>0</v>
      </c>
      <c r="BB32" s="487">
        <f t="shared" si="9"/>
        <v>0</v>
      </c>
      <c r="BC32" s="487">
        <f t="shared" si="10"/>
        <v>0</v>
      </c>
      <c r="BD32" s="489">
        <f t="shared" si="11"/>
        <v>0</v>
      </c>
      <c r="BE32" s="486">
        <f t="shared" si="12"/>
        <v>0</v>
      </c>
      <c r="BF32" s="487">
        <f t="shared" si="13"/>
        <v>0</v>
      </c>
      <c r="BG32" s="487">
        <f t="shared" si="14"/>
        <v>0</v>
      </c>
      <c r="BH32" s="487">
        <f t="shared" si="15"/>
        <v>0</v>
      </c>
      <c r="BI32" s="487">
        <f t="shared" si="16"/>
        <v>0</v>
      </c>
      <c r="BJ32" s="488">
        <f t="shared" si="17"/>
        <v>0</v>
      </c>
      <c r="BK32" s="486">
        <f t="shared" si="18"/>
        <v>0</v>
      </c>
      <c r="BL32" s="487">
        <f t="shared" si="19"/>
        <v>0</v>
      </c>
      <c r="BM32" s="487">
        <f t="shared" si="20"/>
        <v>0</v>
      </c>
      <c r="BN32" s="487">
        <f t="shared" si="21"/>
        <v>0</v>
      </c>
      <c r="BO32" s="487">
        <f t="shared" si="22"/>
        <v>0</v>
      </c>
      <c r="BP32" s="489">
        <f t="shared" si="23"/>
        <v>0</v>
      </c>
      <c r="BQ32" s="486">
        <f t="shared" si="24"/>
        <v>0</v>
      </c>
      <c r="BR32" s="487">
        <f t="shared" si="25"/>
        <v>0</v>
      </c>
      <c r="BS32" s="487">
        <f t="shared" si="26"/>
        <v>0</v>
      </c>
      <c r="BT32" s="487">
        <f t="shared" si="27"/>
        <v>0</v>
      </c>
      <c r="BU32" s="487">
        <f t="shared" si="28"/>
        <v>0</v>
      </c>
      <c r="BV32" s="489">
        <f t="shared" si="29"/>
        <v>0</v>
      </c>
      <c r="BW32" s="486">
        <f t="shared" si="30"/>
        <v>0</v>
      </c>
      <c r="BX32" s="487">
        <f t="shared" si="31"/>
        <v>0</v>
      </c>
      <c r="BY32" s="487">
        <f t="shared" si="32"/>
        <v>0</v>
      </c>
      <c r="BZ32" s="487">
        <f t="shared" si="33"/>
        <v>0</v>
      </c>
      <c r="CA32" s="487">
        <f t="shared" si="34"/>
        <v>0</v>
      </c>
      <c r="CB32" s="489">
        <f t="shared" si="35"/>
        <v>0</v>
      </c>
      <c r="CC32" s="486">
        <f t="shared" si="36"/>
        <v>0</v>
      </c>
      <c r="CD32" s="487">
        <f t="shared" si="37"/>
        <v>0</v>
      </c>
      <c r="CE32" s="487">
        <f t="shared" si="38"/>
        <v>0</v>
      </c>
      <c r="CF32" s="487">
        <f t="shared" si="39"/>
        <v>0</v>
      </c>
      <c r="CG32" s="487">
        <f t="shared" si="40"/>
        <v>0</v>
      </c>
      <c r="CH32" s="489">
        <f t="shared" si="41"/>
        <v>0</v>
      </c>
      <c r="CI32" s="490">
        <f>IF(AK32=CI$2,'Class-9'!G38,0)</f>
        <v>0</v>
      </c>
      <c r="CJ32" s="487">
        <f>IF(AK32=CJ$2,'Class-9'!G38,0)</f>
        <v>0</v>
      </c>
      <c r="CK32" s="487">
        <f>IF(AK32=CK$2,'Class-9'!G38,0)</f>
        <v>0</v>
      </c>
      <c r="CL32" s="487">
        <f>IF(AK32=CL$2,'Class-9'!G38,0)</f>
        <v>0</v>
      </c>
      <c r="CM32" s="487">
        <f>IF(AK32=CM$2,'Class-9'!G38,0)</f>
        <v>0</v>
      </c>
      <c r="CN32" s="487">
        <f>IF(AK32=CN$2,'Class-9'!G38,0)</f>
        <v>0</v>
      </c>
      <c r="CO32" s="491">
        <f>IF(AK32=CO$2,'Class-9'!FH38,0)</f>
        <v>0</v>
      </c>
      <c r="CP32" s="491">
        <f>IF(AK32=CP$2,'Class-9'!FH38,0)</f>
        <v>0</v>
      </c>
      <c r="CQ32" s="491">
        <f>IF(AK32=CQ$2,'Class-9'!FH38,0)</f>
        <v>0</v>
      </c>
      <c r="CR32" s="491">
        <f>IF(AK32=CR$2,'Class-9'!FH38,0)</f>
        <v>0</v>
      </c>
      <c r="CS32" s="491">
        <f>IF(AK32=CS$2,'Class-9'!FH38,0)</f>
        <v>0</v>
      </c>
      <c r="CT32" s="491">
        <f>IF(AK32=CT$2,'Class-9'!FH38,0)</f>
        <v>0</v>
      </c>
    </row>
    <row r="33" spans="1:98" ht="20.25" customHeight="1">
      <c r="A33" s="506">
        <v>2</v>
      </c>
      <c r="B33" s="523" t="s">
        <v>227</v>
      </c>
      <c r="C33" s="1330">
        <f>CO105</f>
        <v>0</v>
      </c>
      <c r="D33" s="1331"/>
      <c r="E33" s="1331"/>
      <c r="F33" s="1332"/>
      <c r="G33" s="1330">
        <f>CP105</f>
        <v>0</v>
      </c>
      <c r="H33" s="1331"/>
      <c r="I33" s="1331"/>
      <c r="J33" s="1332"/>
      <c r="K33" s="1330">
        <f>CQ105</f>
        <v>0</v>
      </c>
      <c r="L33" s="1331"/>
      <c r="M33" s="1331"/>
      <c r="N33" s="1332"/>
      <c r="O33" s="1330">
        <f>CR105</f>
        <v>0</v>
      </c>
      <c r="P33" s="1331"/>
      <c r="Q33" s="1331"/>
      <c r="R33" s="1332"/>
      <c r="S33" s="1330">
        <f>CS105</f>
        <v>0</v>
      </c>
      <c r="T33" s="1331"/>
      <c r="U33" s="1331"/>
      <c r="V33" s="1331"/>
      <c r="W33" s="1330">
        <f>CT105</f>
        <v>0</v>
      </c>
      <c r="X33" s="1331"/>
      <c r="Y33" s="1331"/>
      <c r="Z33" s="1332"/>
      <c r="AA33" s="1330">
        <f t="shared" ref="AA33:AA37" si="107">SUM(C33:Z33)</f>
        <v>0</v>
      </c>
      <c r="AB33" s="1331"/>
      <c r="AC33" s="1331"/>
      <c r="AD33" s="1332"/>
      <c r="AJ33" s="487">
        <f t="shared" si="42"/>
        <v>0</v>
      </c>
      <c r="AK33" s="487">
        <f>'Class-9'!F39</f>
        <v>0</v>
      </c>
      <c r="AL33" s="487" t="str">
        <f>'Class-9'!Y39</f>
        <v/>
      </c>
      <c r="AM33" s="487" t="str">
        <f>'Class-9'!AM39</f>
        <v/>
      </c>
      <c r="AN33" s="487" t="str">
        <f>'Class-9'!BA39</f>
        <v/>
      </c>
      <c r="AO33" s="487" t="str">
        <f>'Class-9'!BO39</f>
        <v/>
      </c>
      <c r="AP33" s="487" t="str">
        <f>'Class-9'!CC39</f>
        <v/>
      </c>
      <c r="AQ33" s="488" t="str">
        <f>'Class-9'!CQ39</f>
        <v/>
      </c>
      <c r="AR33" s="539" t="str">
        <f>'Class-9'!DE39</f>
        <v/>
      </c>
      <c r="AS33" s="486">
        <f t="shared" si="0"/>
        <v>0</v>
      </c>
      <c r="AT33" s="487">
        <f t="shared" si="1"/>
        <v>0</v>
      </c>
      <c r="AU33" s="487">
        <f t="shared" si="2"/>
        <v>0</v>
      </c>
      <c r="AV33" s="487">
        <f t="shared" si="3"/>
        <v>0</v>
      </c>
      <c r="AW33" s="487">
        <f t="shared" si="4"/>
        <v>0</v>
      </c>
      <c r="AX33" s="488">
        <f t="shared" si="5"/>
        <v>0</v>
      </c>
      <c r="AY33" s="486">
        <f t="shared" si="6"/>
        <v>0</v>
      </c>
      <c r="AZ33" s="487">
        <f t="shared" si="7"/>
        <v>0</v>
      </c>
      <c r="BA33" s="487">
        <f t="shared" si="8"/>
        <v>0</v>
      </c>
      <c r="BB33" s="487">
        <f t="shared" si="9"/>
        <v>0</v>
      </c>
      <c r="BC33" s="487">
        <f t="shared" si="10"/>
        <v>0</v>
      </c>
      <c r="BD33" s="489">
        <f t="shared" si="11"/>
        <v>0</v>
      </c>
      <c r="BE33" s="486">
        <f t="shared" si="12"/>
        <v>0</v>
      </c>
      <c r="BF33" s="487">
        <f t="shared" si="13"/>
        <v>0</v>
      </c>
      <c r="BG33" s="487">
        <f t="shared" si="14"/>
        <v>0</v>
      </c>
      <c r="BH33" s="487">
        <f t="shared" si="15"/>
        <v>0</v>
      </c>
      <c r="BI33" s="487">
        <f t="shared" si="16"/>
        <v>0</v>
      </c>
      <c r="BJ33" s="488">
        <f t="shared" si="17"/>
        <v>0</v>
      </c>
      <c r="BK33" s="486">
        <f t="shared" si="18"/>
        <v>0</v>
      </c>
      <c r="BL33" s="487">
        <f t="shared" si="19"/>
        <v>0</v>
      </c>
      <c r="BM33" s="487">
        <f t="shared" si="20"/>
        <v>0</v>
      </c>
      <c r="BN33" s="487">
        <f t="shared" si="21"/>
        <v>0</v>
      </c>
      <c r="BO33" s="487">
        <f t="shared" si="22"/>
        <v>0</v>
      </c>
      <c r="BP33" s="489">
        <f t="shared" si="23"/>
        <v>0</v>
      </c>
      <c r="BQ33" s="486">
        <f t="shared" si="24"/>
        <v>0</v>
      </c>
      <c r="BR33" s="487">
        <f t="shared" si="25"/>
        <v>0</v>
      </c>
      <c r="BS33" s="487">
        <f t="shared" si="26"/>
        <v>0</v>
      </c>
      <c r="BT33" s="487">
        <f t="shared" si="27"/>
        <v>0</v>
      </c>
      <c r="BU33" s="487">
        <f t="shared" si="28"/>
        <v>0</v>
      </c>
      <c r="BV33" s="489">
        <f t="shared" si="29"/>
        <v>0</v>
      </c>
      <c r="BW33" s="486">
        <f t="shared" si="30"/>
        <v>0</v>
      </c>
      <c r="BX33" s="487">
        <f t="shared" si="31"/>
        <v>0</v>
      </c>
      <c r="BY33" s="487">
        <f t="shared" si="32"/>
        <v>0</v>
      </c>
      <c r="BZ33" s="487">
        <f t="shared" si="33"/>
        <v>0</v>
      </c>
      <c r="CA33" s="487">
        <f t="shared" si="34"/>
        <v>0</v>
      </c>
      <c r="CB33" s="489">
        <f t="shared" si="35"/>
        <v>0</v>
      </c>
      <c r="CC33" s="486">
        <f t="shared" si="36"/>
        <v>0</v>
      </c>
      <c r="CD33" s="487">
        <f t="shared" si="37"/>
        <v>0</v>
      </c>
      <c r="CE33" s="487">
        <f t="shared" si="38"/>
        <v>0</v>
      </c>
      <c r="CF33" s="487">
        <f t="shared" si="39"/>
        <v>0</v>
      </c>
      <c r="CG33" s="487">
        <f t="shared" si="40"/>
        <v>0</v>
      </c>
      <c r="CH33" s="489">
        <f t="shared" si="41"/>
        <v>0</v>
      </c>
      <c r="CI33" s="490">
        <f>IF(AK33=CI$2,'Class-9'!G39,0)</f>
        <v>0</v>
      </c>
      <c r="CJ33" s="487">
        <f>IF(AK33=CJ$2,'Class-9'!G39,0)</f>
        <v>0</v>
      </c>
      <c r="CK33" s="487">
        <f>IF(AK33=CK$2,'Class-9'!G39,0)</f>
        <v>0</v>
      </c>
      <c r="CL33" s="487">
        <f>IF(AK33=CL$2,'Class-9'!G39,0)</f>
        <v>0</v>
      </c>
      <c r="CM33" s="487">
        <f>IF(AK33=CM$2,'Class-9'!G39,0)</f>
        <v>0</v>
      </c>
      <c r="CN33" s="487">
        <f>IF(AK33=CN$2,'Class-9'!G39,0)</f>
        <v>0</v>
      </c>
      <c r="CO33" s="491">
        <f>IF(AK33=CO$2,'Class-9'!FH39,0)</f>
        <v>0</v>
      </c>
      <c r="CP33" s="491">
        <f>IF(AK33=CP$2,'Class-9'!FH39,0)</f>
        <v>0</v>
      </c>
      <c r="CQ33" s="491">
        <f>IF(AK33=CQ$2,'Class-9'!FH39,0)</f>
        <v>0</v>
      </c>
      <c r="CR33" s="491">
        <f>IF(AK33=CR$2,'Class-9'!FH39,0)</f>
        <v>0</v>
      </c>
      <c r="CS33" s="491">
        <f>IF(AK33=CS$2,'Class-9'!FH39,0)</f>
        <v>0</v>
      </c>
      <c r="CT33" s="491">
        <f>IF(AK33=CT$2,'Class-9'!FH39,0)</f>
        <v>0</v>
      </c>
    </row>
    <row r="34" spans="1:98" ht="20.25" customHeight="1">
      <c r="A34" s="506">
        <v>3</v>
      </c>
      <c r="B34" s="523" t="s">
        <v>228</v>
      </c>
      <c r="C34" s="1330">
        <f t="shared" ref="C34:C36" si="108">CO106</f>
        <v>0</v>
      </c>
      <c r="D34" s="1331"/>
      <c r="E34" s="1331"/>
      <c r="F34" s="1332"/>
      <c r="G34" s="1330">
        <f t="shared" ref="G34:G36" si="109">CP106</f>
        <v>0</v>
      </c>
      <c r="H34" s="1331"/>
      <c r="I34" s="1331"/>
      <c r="J34" s="1332"/>
      <c r="K34" s="1330">
        <f t="shared" ref="K34:K36" si="110">CQ106</f>
        <v>0</v>
      </c>
      <c r="L34" s="1331"/>
      <c r="M34" s="1331"/>
      <c r="N34" s="1332"/>
      <c r="O34" s="1330">
        <f t="shared" ref="O34:O36" si="111">CR106</f>
        <v>0</v>
      </c>
      <c r="P34" s="1331"/>
      <c r="Q34" s="1331"/>
      <c r="R34" s="1332"/>
      <c r="S34" s="1330">
        <f t="shared" ref="S34:S36" si="112">CS106</f>
        <v>0</v>
      </c>
      <c r="T34" s="1331"/>
      <c r="U34" s="1331"/>
      <c r="V34" s="1331"/>
      <c r="W34" s="1330">
        <f t="shared" ref="W34:W36" si="113">CT106</f>
        <v>0</v>
      </c>
      <c r="X34" s="1331"/>
      <c r="Y34" s="1331"/>
      <c r="Z34" s="1332"/>
      <c r="AA34" s="1330">
        <f t="shared" si="107"/>
        <v>0</v>
      </c>
      <c r="AB34" s="1331"/>
      <c r="AC34" s="1331"/>
      <c r="AD34" s="1332"/>
      <c r="AJ34" s="487">
        <f t="shared" si="42"/>
        <v>0</v>
      </c>
      <c r="AK34" s="487">
        <f>'Class-9'!F40</f>
        <v>0</v>
      </c>
      <c r="AL34" s="487" t="str">
        <f>'Class-9'!Y40</f>
        <v/>
      </c>
      <c r="AM34" s="487" t="str">
        <f>'Class-9'!AM40</f>
        <v/>
      </c>
      <c r="AN34" s="487" t="str">
        <f>'Class-9'!BA40</f>
        <v/>
      </c>
      <c r="AO34" s="487" t="str">
        <f>'Class-9'!BO40</f>
        <v/>
      </c>
      <c r="AP34" s="487" t="str">
        <f>'Class-9'!CC40</f>
        <v/>
      </c>
      <c r="AQ34" s="488" t="str">
        <f>'Class-9'!CQ40</f>
        <v/>
      </c>
      <c r="AR34" s="539" t="str">
        <f>'Class-9'!DE40</f>
        <v/>
      </c>
      <c r="AS34" s="486">
        <f t="shared" si="0"/>
        <v>0</v>
      </c>
      <c r="AT34" s="487">
        <f t="shared" si="1"/>
        <v>0</v>
      </c>
      <c r="AU34" s="487">
        <f t="shared" si="2"/>
        <v>0</v>
      </c>
      <c r="AV34" s="487">
        <f t="shared" si="3"/>
        <v>0</v>
      </c>
      <c r="AW34" s="487">
        <f t="shared" si="4"/>
        <v>0</v>
      </c>
      <c r="AX34" s="488">
        <f t="shared" si="5"/>
        <v>0</v>
      </c>
      <c r="AY34" s="486">
        <f t="shared" si="6"/>
        <v>0</v>
      </c>
      <c r="AZ34" s="487">
        <f t="shared" si="7"/>
        <v>0</v>
      </c>
      <c r="BA34" s="487">
        <f t="shared" si="8"/>
        <v>0</v>
      </c>
      <c r="BB34" s="487">
        <f t="shared" si="9"/>
        <v>0</v>
      </c>
      <c r="BC34" s="487">
        <f t="shared" si="10"/>
        <v>0</v>
      </c>
      <c r="BD34" s="489">
        <f t="shared" si="11"/>
        <v>0</v>
      </c>
      <c r="BE34" s="486">
        <f t="shared" si="12"/>
        <v>0</v>
      </c>
      <c r="BF34" s="487">
        <f t="shared" si="13"/>
        <v>0</v>
      </c>
      <c r="BG34" s="487">
        <f t="shared" si="14"/>
        <v>0</v>
      </c>
      <c r="BH34" s="487">
        <f t="shared" si="15"/>
        <v>0</v>
      </c>
      <c r="BI34" s="487">
        <f t="shared" si="16"/>
        <v>0</v>
      </c>
      <c r="BJ34" s="488">
        <f t="shared" si="17"/>
        <v>0</v>
      </c>
      <c r="BK34" s="486">
        <f t="shared" si="18"/>
        <v>0</v>
      </c>
      <c r="BL34" s="487">
        <f t="shared" si="19"/>
        <v>0</v>
      </c>
      <c r="BM34" s="487">
        <f t="shared" si="20"/>
        <v>0</v>
      </c>
      <c r="BN34" s="487">
        <f t="shared" si="21"/>
        <v>0</v>
      </c>
      <c r="BO34" s="487">
        <f t="shared" si="22"/>
        <v>0</v>
      </c>
      <c r="BP34" s="489">
        <f t="shared" si="23"/>
        <v>0</v>
      </c>
      <c r="BQ34" s="486">
        <f t="shared" si="24"/>
        <v>0</v>
      </c>
      <c r="BR34" s="487">
        <f t="shared" si="25"/>
        <v>0</v>
      </c>
      <c r="BS34" s="487">
        <f t="shared" si="26"/>
        <v>0</v>
      </c>
      <c r="BT34" s="487">
        <f t="shared" si="27"/>
        <v>0</v>
      </c>
      <c r="BU34" s="487">
        <f t="shared" si="28"/>
        <v>0</v>
      </c>
      <c r="BV34" s="489">
        <f t="shared" si="29"/>
        <v>0</v>
      </c>
      <c r="BW34" s="486">
        <f t="shared" si="30"/>
        <v>0</v>
      </c>
      <c r="BX34" s="487">
        <f t="shared" si="31"/>
        <v>0</v>
      </c>
      <c r="BY34" s="487">
        <f t="shared" si="32"/>
        <v>0</v>
      </c>
      <c r="BZ34" s="487">
        <f t="shared" si="33"/>
        <v>0</v>
      </c>
      <c r="CA34" s="487">
        <f t="shared" si="34"/>
        <v>0</v>
      </c>
      <c r="CB34" s="489">
        <f t="shared" si="35"/>
        <v>0</v>
      </c>
      <c r="CC34" s="486">
        <f t="shared" si="36"/>
        <v>0</v>
      </c>
      <c r="CD34" s="487">
        <f t="shared" si="37"/>
        <v>0</v>
      </c>
      <c r="CE34" s="487">
        <f t="shared" si="38"/>
        <v>0</v>
      </c>
      <c r="CF34" s="487">
        <f t="shared" si="39"/>
        <v>0</v>
      </c>
      <c r="CG34" s="487">
        <f t="shared" si="40"/>
        <v>0</v>
      </c>
      <c r="CH34" s="489">
        <f t="shared" si="41"/>
        <v>0</v>
      </c>
      <c r="CI34" s="490">
        <f>IF(AK34=CI$2,'Class-9'!G40,0)</f>
        <v>0</v>
      </c>
      <c r="CJ34" s="487">
        <f>IF(AK34=CJ$2,'Class-9'!G40,0)</f>
        <v>0</v>
      </c>
      <c r="CK34" s="487">
        <f>IF(AK34=CK$2,'Class-9'!G40,0)</f>
        <v>0</v>
      </c>
      <c r="CL34" s="487">
        <f>IF(AK34=CL$2,'Class-9'!G40,0)</f>
        <v>0</v>
      </c>
      <c r="CM34" s="487">
        <f>IF(AK34=CM$2,'Class-9'!G40,0)</f>
        <v>0</v>
      </c>
      <c r="CN34" s="487">
        <f>IF(AK34=CN$2,'Class-9'!G40,0)</f>
        <v>0</v>
      </c>
      <c r="CO34" s="491">
        <f>IF(AK34=CO$2,'Class-9'!FH40,0)</f>
        <v>0</v>
      </c>
      <c r="CP34" s="491">
        <f>IF(AK34=CP$2,'Class-9'!FH40,0)</f>
        <v>0</v>
      </c>
      <c r="CQ34" s="491">
        <f>IF(AK34=CQ$2,'Class-9'!FH40,0)</f>
        <v>0</v>
      </c>
      <c r="CR34" s="491">
        <f>IF(AK34=CR$2,'Class-9'!FH40,0)</f>
        <v>0</v>
      </c>
      <c r="CS34" s="491">
        <f>IF(AK34=CS$2,'Class-9'!FH40,0)</f>
        <v>0</v>
      </c>
      <c r="CT34" s="491">
        <f>IF(AK34=CT$2,'Class-9'!FH40,0)</f>
        <v>0</v>
      </c>
    </row>
    <row r="35" spans="1:98" ht="20.25" customHeight="1">
      <c r="A35" s="506">
        <v>4</v>
      </c>
      <c r="B35" s="523" t="s">
        <v>140</v>
      </c>
      <c r="C35" s="1330">
        <f t="shared" si="108"/>
        <v>0</v>
      </c>
      <c r="D35" s="1331"/>
      <c r="E35" s="1331"/>
      <c r="F35" s="1332"/>
      <c r="G35" s="1330">
        <f t="shared" si="109"/>
        <v>0</v>
      </c>
      <c r="H35" s="1331"/>
      <c r="I35" s="1331"/>
      <c r="J35" s="1332"/>
      <c r="K35" s="1330">
        <f t="shared" si="110"/>
        <v>0</v>
      </c>
      <c r="L35" s="1331"/>
      <c r="M35" s="1331"/>
      <c r="N35" s="1332"/>
      <c r="O35" s="1330">
        <f t="shared" si="111"/>
        <v>0</v>
      </c>
      <c r="P35" s="1331"/>
      <c r="Q35" s="1331"/>
      <c r="R35" s="1332"/>
      <c r="S35" s="1330">
        <f t="shared" si="112"/>
        <v>0</v>
      </c>
      <c r="T35" s="1331"/>
      <c r="U35" s="1331"/>
      <c r="V35" s="1331"/>
      <c r="W35" s="1330">
        <f t="shared" si="113"/>
        <v>0</v>
      </c>
      <c r="X35" s="1331"/>
      <c r="Y35" s="1331"/>
      <c r="Z35" s="1332"/>
      <c r="AA35" s="1330">
        <f t="shared" si="107"/>
        <v>0</v>
      </c>
      <c r="AB35" s="1331"/>
      <c r="AC35" s="1331"/>
      <c r="AD35" s="1332"/>
      <c r="AJ35" s="487">
        <f t="shared" si="42"/>
        <v>0</v>
      </c>
      <c r="AK35" s="487">
        <f>'Class-9'!F41</f>
        <v>0</v>
      </c>
      <c r="AL35" s="487" t="str">
        <f>'Class-9'!Y41</f>
        <v/>
      </c>
      <c r="AM35" s="487" t="str">
        <f>'Class-9'!AM41</f>
        <v/>
      </c>
      <c r="AN35" s="487" t="str">
        <f>'Class-9'!BA41</f>
        <v/>
      </c>
      <c r="AO35" s="487" t="str">
        <f>'Class-9'!BO41</f>
        <v/>
      </c>
      <c r="AP35" s="487" t="str">
        <f>'Class-9'!CC41</f>
        <v/>
      </c>
      <c r="AQ35" s="488" t="str">
        <f>'Class-9'!CQ41</f>
        <v/>
      </c>
      <c r="AR35" s="539" t="str">
        <f>'Class-9'!DE41</f>
        <v/>
      </c>
      <c r="AS35" s="486">
        <f t="shared" si="0"/>
        <v>0</v>
      </c>
      <c r="AT35" s="487">
        <f t="shared" si="1"/>
        <v>0</v>
      </c>
      <c r="AU35" s="487">
        <f t="shared" si="2"/>
        <v>0</v>
      </c>
      <c r="AV35" s="487">
        <f t="shared" si="3"/>
        <v>0</v>
      </c>
      <c r="AW35" s="487">
        <f t="shared" si="4"/>
        <v>0</v>
      </c>
      <c r="AX35" s="488">
        <f t="shared" si="5"/>
        <v>0</v>
      </c>
      <c r="AY35" s="486">
        <f t="shared" si="6"/>
        <v>0</v>
      </c>
      <c r="AZ35" s="487">
        <f t="shared" si="7"/>
        <v>0</v>
      </c>
      <c r="BA35" s="487">
        <f t="shared" si="8"/>
        <v>0</v>
      </c>
      <c r="BB35" s="487">
        <f t="shared" si="9"/>
        <v>0</v>
      </c>
      <c r="BC35" s="487">
        <f t="shared" si="10"/>
        <v>0</v>
      </c>
      <c r="BD35" s="489">
        <f t="shared" si="11"/>
        <v>0</v>
      </c>
      <c r="BE35" s="486">
        <f t="shared" si="12"/>
        <v>0</v>
      </c>
      <c r="BF35" s="487">
        <f t="shared" si="13"/>
        <v>0</v>
      </c>
      <c r="BG35" s="487">
        <f t="shared" si="14"/>
        <v>0</v>
      </c>
      <c r="BH35" s="487">
        <f t="shared" si="15"/>
        <v>0</v>
      </c>
      <c r="BI35" s="487">
        <f t="shared" si="16"/>
        <v>0</v>
      </c>
      <c r="BJ35" s="488">
        <f t="shared" si="17"/>
        <v>0</v>
      </c>
      <c r="BK35" s="486">
        <f t="shared" si="18"/>
        <v>0</v>
      </c>
      <c r="BL35" s="487">
        <f t="shared" si="19"/>
        <v>0</v>
      </c>
      <c r="BM35" s="487">
        <f t="shared" si="20"/>
        <v>0</v>
      </c>
      <c r="BN35" s="487">
        <f t="shared" si="21"/>
        <v>0</v>
      </c>
      <c r="BO35" s="487">
        <f t="shared" si="22"/>
        <v>0</v>
      </c>
      <c r="BP35" s="489">
        <f t="shared" si="23"/>
        <v>0</v>
      </c>
      <c r="BQ35" s="486">
        <f t="shared" si="24"/>
        <v>0</v>
      </c>
      <c r="BR35" s="487">
        <f t="shared" si="25"/>
        <v>0</v>
      </c>
      <c r="BS35" s="487">
        <f t="shared" si="26"/>
        <v>0</v>
      </c>
      <c r="BT35" s="487">
        <f t="shared" si="27"/>
        <v>0</v>
      </c>
      <c r="BU35" s="487">
        <f t="shared" si="28"/>
        <v>0</v>
      </c>
      <c r="BV35" s="489">
        <f t="shared" si="29"/>
        <v>0</v>
      </c>
      <c r="BW35" s="486">
        <f t="shared" si="30"/>
        <v>0</v>
      </c>
      <c r="BX35" s="487">
        <f t="shared" si="31"/>
        <v>0</v>
      </c>
      <c r="BY35" s="487">
        <f t="shared" si="32"/>
        <v>0</v>
      </c>
      <c r="BZ35" s="487">
        <f t="shared" si="33"/>
        <v>0</v>
      </c>
      <c r="CA35" s="487">
        <f t="shared" si="34"/>
        <v>0</v>
      </c>
      <c r="CB35" s="489">
        <f t="shared" si="35"/>
        <v>0</v>
      </c>
      <c r="CC35" s="486">
        <f t="shared" si="36"/>
        <v>0</v>
      </c>
      <c r="CD35" s="487">
        <f t="shared" si="37"/>
        <v>0</v>
      </c>
      <c r="CE35" s="487">
        <f t="shared" si="38"/>
        <v>0</v>
      </c>
      <c r="CF35" s="487">
        <f t="shared" si="39"/>
        <v>0</v>
      </c>
      <c r="CG35" s="487">
        <f t="shared" si="40"/>
        <v>0</v>
      </c>
      <c r="CH35" s="489">
        <f t="shared" si="41"/>
        <v>0</v>
      </c>
      <c r="CI35" s="490">
        <f>IF(AK35=CI$2,'Class-9'!G41,0)</f>
        <v>0</v>
      </c>
      <c r="CJ35" s="487">
        <f>IF(AK35=CJ$2,'Class-9'!G41,0)</f>
        <v>0</v>
      </c>
      <c r="CK35" s="487">
        <f>IF(AK35=CK$2,'Class-9'!G41,0)</f>
        <v>0</v>
      </c>
      <c r="CL35" s="487">
        <f>IF(AK35=CL$2,'Class-9'!G41,0)</f>
        <v>0</v>
      </c>
      <c r="CM35" s="487">
        <f>IF(AK35=CM$2,'Class-9'!G41,0)</f>
        <v>0</v>
      </c>
      <c r="CN35" s="487">
        <f>IF(AK35=CN$2,'Class-9'!G41,0)</f>
        <v>0</v>
      </c>
      <c r="CO35" s="491">
        <f>IF(AK35=CO$2,'Class-9'!FH41,0)</f>
        <v>0</v>
      </c>
      <c r="CP35" s="491">
        <f>IF(AK35=CP$2,'Class-9'!FH41,0)</f>
        <v>0</v>
      </c>
      <c r="CQ35" s="491">
        <f>IF(AK35=CQ$2,'Class-9'!FH41,0)</f>
        <v>0</v>
      </c>
      <c r="CR35" s="491">
        <f>IF(AK35=CR$2,'Class-9'!FH41,0)</f>
        <v>0</v>
      </c>
      <c r="CS35" s="491">
        <f>IF(AK35=CS$2,'Class-9'!FH41,0)</f>
        <v>0</v>
      </c>
      <c r="CT35" s="491">
        <f>IF(AK35=CT$2,'Class-9'!FH41,0)</f>
        <v>0</v>
      </c>
    </row>
    <row r="36" spans="1:98" ht="20.25" customHeight="1">
      <c r="A36" s="506">
        <v>5</v>
      </c>
      <c r="B36" s="523" t="s">
        <v>229</v>
      </c>
      <c r="C36" s="1330">
        <f t="shared" si="108"/>
        <v>0</v>
      </c>
      <c r="D36" s="1331"/>
      <c r="E36" s="1331"/>
      <c r="F36" s="1332"/>
      <c r="G36" s="1330">
        <f t="shared" si="109"/>
        <v>0</v>
      </c>
      <c r="H36" s="1331"/>
      <c r="I36" s="1331"/>
      <c r="J36" s="1332"/>
      <c r="K36" s="1330">
        <f t="shared" si="110"/>
        <v>0</v>
      </c>
      <c r="L36" s="1331"/>
      <c r="M36" s="1331"/>
      <c r="N36" s="1332"/>
      <c r="O36" s="1330">
        <f t="shared" si="111"/>
        <v>0</v>
      </c>
      <c r="P36" s="1331"/>
      <c r="Q36" s="1331"/>
      <c r="R36" s="1332"/>
      <c r="S36" s="1330">
        <f t="shared" si="112"/>
        <v>0</v>
      </c>
      <c r="T36" s="1331"/>
      <c r="U36" s="1331"/>
      <c r="V36" s="1331"/>
      <c r="W36" s="1330">
        <f t="shared" si="113"/>
        <v>0</v>
      </c>
      <c r="X36" s="1331"/>
      <c r="Y36" s="1331"/>
      <c r="Z36" s="1332"/>
      <c r="AA36" s="1330">
        <f t="shared" si="107"/>
        <v>0</v>
      </c>
      <c r="AB36" s="1331"/>
      <c r="AC36" s="1331"/>
      <c r="AD36" s="1332"/>
      <c r="AJ36" s="487">
        <f t="shared" si="42"/>
        <v>0</v>
      </c>
      <c r="AK36" s="487">
        <f>'Class-9'!F42</f>
        <v>0</v>
      </c>
      <c r="AL36" s="487" t="str">
        <f>'Class-9'!Y42</f>
        <v/>
      </c>
      <c r="AM36" s="487" t="str">
        <f>'Class-9'!AM42</f>
        <v/>
      </c>
      <c r="AN36" s="487" t="str">
        <f>'Class-9'!BA42</f>
        <v/>
      </c>
      <c r="AO36" s="487" t="str">
        <f>'Class-9'!BO42</f>
        <v/>
      </c>
      <c r="AP36" s="487" t="str">
        <f>'Class-9'!CC42</f>
        <v/>
      </c>
      <c r="AQ36" s="488" t="str">
        <f>'Class-9'!CQ42</f>
        <v/>
      </c>
      <c r="AR36" s="539" t="str">
        <f>'Class-9'!DE42</f>
        <v/>
      </c>
      <c r="AS36" s="486">
        <f t="shared" si="0"/>
        <v>0</v>
      </c>
      <c r="AT36" s="487">
        <f t="shared" si="1"/>
        <v>0</v>
      </c>
      <c r="AU36" s="487">
        <f t="shared" si="2"/>
        <v>0</v>
      </c>
      <c r="AV36" s="487">
        <f t="shared" si="3"/>
        <v>0</v>
      </c>
      <c r="AW36" s="487">
        <f t="shared" si="4"/>
        <v>0</v>
      </c>
      <c r="AX36" s="488">
        <f t="shared" si="5"/>
        <v>0</v>
      </c>
      <c r="AY36" s="486">
        <f t="shared" si="6"/>
        <v>0</v>
      </c>
      <c r="AZ36" s="487">
        <f t="shared" si="7"/>
        <v>0</v>
      </c>
      <c r="BA36" s="487">
        <f t="shared" si="8"/>
        <v>0</v>
      </c>
      <c r="BB36" s="487">
        <f t="shared" si="9"/>
        <v>0</v>
      </c>
      <c r="BC36" s="487">
        <f t="shared" si="10"/>
        <v>0</v>
      </c>
      <c r="BD36" s="489">
        <f t="shared" si="11"/>
        <v>0</v>
      </c>
      <c r="BE36" s="486">
        <f t="shared" si="12"/>
        <v>0</v>
      </c>
      <c r="BF36" s="487">
        <f t="shared" si="13"/>
        <v>0</v>
      </c>
      <c r="BG36" s="487">
        <f t="shared" si="14"/>
        <v>0</v>
      </c>
      <c r="BH36" s="487">
        <f t="shared" si="15"/>
        <v>0</v>
      </c>
      <c r="BI36" s="487">
        <f t="shared" si="16"/>
        <v>0</v>
      </c>
      <c r="BJ36" s="488">
        <f t="shared" si="17"/>
        <v>0</v>
      </c>
      <c r="BK36" s="486">
        <f t="shared" si="18"/>
        <v>0</v>
      </c>
      <c r="BL36" s="487">
        <f t="shared" si="19"/>
        <v>0</v>
      </c>
      <c r="BM36" s="487">
        <f t="shared" si="20"/>
        <v>0</v>
      </c>
      <c r="BN36" s="487">
        <f t="shared" si="21"/>
        <v>0</v>
      </c>
      <c r="BO36" s="487">
        <f t="shared" si="22"/>
        <v>0</v>
      </c>
      <c r="BP36" s="489">
        <f t="shared" si="23"/>
        <v>0</v>
      </c>
      <c r="BQ36" s="486">
        <f t="shared" si="24"/>
        <v>0</v>
      </c>
      <c r="BR36" s="487">
        <f t="shared" si="25"/>
        <v>0</v>
      </c>
      <c r="BS36" s="487">
        <f t="shared" si="26"/>
        <v>0</v>
      </c>
      <c r="BT36" s="487">
        <f t="shared" si="27"/>
        <v>0</v>
      </c>
      <c r="BU36" s="487">
        <f t="shared" si="28"/>
        <v>0</v>
      </c>
      <c r="BV36" s="489">
        <f t="shared" si="29"/>
        <v>0</v>
      </c>
      <c r="BW36" s="486">
        <f t="shared" si="30"/>
        <v>0</v>
      </c>
      <c r="BX36" s="487">
        <f t="shared" si="31"/>
        <v>0</v>
      </c>
      <c r="BY36" s="487">
        <f t="shared" si="32"/>
        <v>0</v>
      </c>
      <c r="BZ36" s="487">
        <f t="shared" si="33"/>
        <v>0</v>
      </c>
      <c r="CA36" s="487">
        <f t="shared" si="34"/>
        <v>0</v>
      </c>
      <c r="CB36" s="489">
        <f t="shared" si="35"/>
        <v>0</v>
      </c>
      <c r="CC36" s="486">
        <f t="shared" si="36"/>
        <v>0</v>
      </c>
      <c r="CD36" s="487">
        <f t="shared" si="37"/>
        <v>0</v>
      </c>
      <c r="CE36" s="487">
        <f t="shared" si="38"/>
        <v>0</v>
      </c>
      <c r="CF36" s="487">
        <f t="shared" si="39"/>
        <v>0</v>
      </c>
      <c r="CG36" s="487">
        <f t="shared" si="40"/>
        <v>0</v>
      </c>
      <c r="CH36" s="489">
        <f t="shared" si="41"/>
        <v>0</v>
      </c>
      <c r="CI36" s="490">
        <f>IF(AK36=CI$2,'Class-9'!G42,0)</f>
        <v>0</v>
      </c>
      <c r="CJ36" s="487">
        <f>IF(AK36=CJ$2,'Class-9'!G42,0)</f>
        <v>0</v>
      </c>
      <c r="CK36" s="487">
        <f>IF(AK36=CK$2,'Class-9'!G42,0)</f>
        <v>0</v>
      </c>
      <c r="CL36" s="487">
        <f>IF(AK36=CL$2,'Class-9'!G42,0)</f>
        <v>0</v>
      </c>
      <c r="CM36" s="487">
        <f>IF(AK36=CM$2,'Class-9'!G42,0)</f>
        <v>0</v>
      </c>
      <c r="CN36" s="487">
        <f>IF(AK36=CN$2,'Class-9'!G42,0)</f>
        <v>0</v>
      </c>
      <c r="CO36" s="491">
        <f>IF(AK36=CO$2,'Class-9'!FH42,0)</f>
        <v>0</v>
      </c>
      <c r="CP36" s="491">
        <f>IF(AK36=CP$2,'Class-9'!FH42,0)</f>
        <v>0</v>
      </c>
      <c r="CQ36" s="491">
        <f>IF(AK36=CQ$2,'Class-9'!FH42,0)</f>
        <v>0</v>
      </c>
      <c r="CR36" s="491">
        <f>IF(AK36=CR$2,'Class-9'!FH42,0)</f>
        <v>0</v>
      </c>
      <c r="CS36" s="491">
        <f>IF(AK36=CS$2,'Class-9'!FH42,0)</f>
        <v>0</v>
      </c>
      <c r="CT36" s="491">
        <f>IF(AK36=CT$2,'Class-9'!FH42,0)</f>
        <v>0</v>
      </c>
    </row>
    <row r="37" spans="1:98" ht="20.25" customHeight="1" thickBot="1">
      <c r="A37" s="513">
        <v>6</v>
      </c>
      <c r="B37" s="524" t="s">
        <v>141</v>
      </c>
      <c r="C37" s="1345">
        <f>CO110</f>
        <v>0</v>
      </c>
      <c r="D37" s="1346"/>
      <c r="E37" s="1346"/>
      <c r="F37" s="1347"/>
      <c r="G37" s="1345">
        <f>CP110</f>
        <v>0</v>
      </c>
      <c r="H37" s="1346"/>
      <c r="I37" s="1346"/>
      <c r="J37" s="1347"/>
      <c r="K37" s="1345">
        <f t="shared" ref="K37" si="114">CT110</f>
        <v>0</v>
      </c>
      <c r="L37" s="1346"/>
      <c r="M37" s="1346"/>
      <c r="N37" s="1347"/>
      <c r="O37" s="1345">
        <f t="shared" ref="O37" si="115">CX110</f>
        <v>0</v>
      </c>
      <c r="P37" s="1346"/>
      <c r="Q37" s="1346"/>
      <c r="R37" s="1347"/>
      <c r="S37" s="1345">
        <f t="shared" ref="S37" si="116">DB110</f>
        <v>0</v>
      </c>
      <c r="T37" s="1346"/>
      <c r="U37" s="1346"/>
      <c r="V37" s="1347"/>
      <c r="W37" s="1345">
        <f t="shared" ref="W37" si="117">DF110</f>
        <v>0</v>
      </c>
      <c r="X37" s="1346"/>
      <c r="Y37" s="1346"/>
      <c r="Z37" s="1347"/>
      <c r="AA37" s="1345">
        <f t="shared" si="107"/>
        <v>0</v>
      </c>
      <c r="AB37" s="1346"/>
      <c r="AC37" s="1346"/>
      <c r="AD37" s="1347"/>
      <c r="AJ37" s="487">
        <f t="shared" si="42"/>
        <v>0</v>
      </c>
      <c r="AK37" s="487">
        <f>'Class-9'!F43</f>
        <v>0</v>
      </c>
      <c r="AL37" s="487" t="str">
        <f>'Class-9'!Y43</f>
        <v/>
      </c>
      <c r="AM37" s="487" t="str">
        <f>'Class-9'!AM43</f>
        <v/>
      </c>
      <c r="AN37" s="487" t="str">
        <f>'Class-9'!BA43</f>
        <v/>
      </c>
      <c r="AO37" s="487" t="str">
        <f>'Class-9'!BO43</f>
        <v/>
      </c>
      <c r="AP37" s="487" t="str">
        <f>'Class-9'!CC43</f>
        <v/>
      </c>
      <c r="AQ37" s="488" t="str">
        <f>'Class-9'!CQ43</f>
        <v/>
      </c>
      <c r="AR37" s="539" t="str">
        <f>'Class-9'!DE43</f>
        <v/>
      </c>
      <c r="AS37" s="486">
        <f t="shared" si="0"/>
        <v>0</v>
      </c>
      <c r="AT37" s="487">
        <f t="shared" si="1"/>
        <v>0</v>
      </c>
      <c r="AU37" s="487">
        <f t="shared" si="2"/>
        <v>0</v>
      </c>
      <c r="AV37" s="487">
        <f t="shared" si="3"/>
        <v>0</v>
      </c>
      <c r="AW37" s="487">
        <f t="shared" si="4"/>
        <v>0</v>
      </c>
      <c r="AX37" s="488">
        <f t="shared" si="5"/>
        <v>0</v>
      </c>
      <c r="AY37" s="486">
        <f t="shared" si="6"/>
        <v>0</v>
      </c>
      <c r="AZ37" s="487">
        <f t="shared" si="7"/>
        <v>0</v>
      </c>
      <c r="BA37" s="487">
        <f t="shared" si="8"/>
        <v>0</v>
      </c>
      <c r="BB37" s="487">
        <f t="shared" si="9"/>
        <v>0</v>
      </c>
      <c r="BC37" s="487">
        <f t="shared" si="10"/>
        <v>0</v>
      </c>
      <c r="BD37" s="489">
        <f t="shared" si="11"/>
        <v>0</v>
      </c>
      <c r="BE37" s="486">
        <f t="shared" si="12"/>
        <v>0</v>
      </c>
      <c r="BF37" s="487">
        <f t="shared" si="13"/>
        <v>0</v>
      </c>
      <c r="BG37" s="487">
        <f t="shared" si="14"/>
        <v>0</v>
      </c>
      <c r="BH37" s="487">
        <f t="shared" si="15"/>
        <v>0</v>
      </c>
      <c r="BI37" s="487">
        <f t="shared" si="16"/>
        <v>0</v>
      </c>
      <c r="BJ37" s="488">
        <f t="shared" si="17"/>
        <v>0</v>
      </c>
      <c r="BK37" s="486">
        <f t="shared" si="18"/>
        <v>0</v>
      </c>
      <c r="BL37" s="487">
        <f t="shared" si="19"/>
        <v>0</v>
      </c>
      <c r="BM37" s="487">
        <f t="shared" si="20"/>
        <v>0</v>
      </c>
      <c r="BN37" s="487">
        <f t="shared" si="21"/>
        <v>0</v>
      </c>
      <c r="BO37" s="487">
        <f t="shared" si="22"/>
        <v>0</v>
      </c>
      <c r="BP37" s="489">
        <f t="shared" si="23"/>
        <v>0</v>
      </c>
      <c r="BQ37" s="486">
        <f t="shared" si="24"/>
        <v>0</v>
      </c>
      <c r="BR37" s="487">
        <f t="shared" si="25"/>
        <v>0</v>
      </c>
      <c r="BS37" s="487">
        <f t="shared" si="26"/>
        <v>0</v>
      </c>
      <c r="BT37" s="487">
        <f t="shared" si="27"/>
        <v>0</v>
      </c>
      <c r="BU37" s="487">
        <f t="shared" si="28"/>
        <v>0</v>
      </c>
      <c r="BV37" s="489">
        <f t="shared" si="29"/>
        <v>0</v>
      </c>
      <c r="BW37" s="486">
        <f t="shared" si="30"/>
        <v>0</v>
      </c>
      <c r="BX37" s="487">
        <f t="shared" si="31"/>
        <v>0</v>
      </c>
      <c r="BY37" s="487">
        <f t="shared" si="32"/>
        <v>0</v>
      </c>
      <c r="BZ37" s="487">
        <f t="shared" si="33"/>
        <v>0</v>
      </c>
      <c r="CA37" s="487">
        <f t="shared" si="34"/>
        <v>0</v>
      </c>
      <c r="CB37" s="489">
        <f t="shared" si="35"/>
        <v>0</v>
      </c>
      <c r="CC37" s="486">
        <f t="shared" si="36"/>
        <v>0</v>
      </c>
      <c r="CD37" s="487">
        <f t="shared" si="37"/>
        <v>0</v>
      </c>
      <c r="CE37" s="487">
        <f t="shared" si="38"/>
        <v>0</v>
      </c>
      <c r="CF37" s="487">
        <f t="shared" si="39"/>
        <v>0</v>
      </c>
      <c r="CG37" s="487">
        <f t="shared" si="40"/>
        <v>0</v>
      </c>
      <c r="CH37" s="489">
        <f t="shared" si="41"/>
        <v>0</v>
      </c>
      <c r="CI37" s="490">
        <f>IF(AK37=CI$2,'Class-9'!G43,0)</f>
        <v>0</v>
      </c>
      <c r="CJ37" s="487">
        <f>IF(AK37=CJ$2,'Class-9'!G43,0)</f>
        <v>0</v>
      </c>
      <c r="CK37" s="487">
        <f>IF(AK37=CK$2,'Class-9'!G43,0)</f>
        <v>0</v>
      </c>
      <c r="CL37" s="487">
        <f>IF(AK37=CL$2,'Class-9'!G43,0)</f>
        <v>0</v>
      </c>
      <c r="CM37" s="487">
        <f>IF(AK37=CM$2,'Class-9'!G43,0)</f>
        <v>0</v>
      </c>
      <c r="CN37" s="487">
        <f>IF(AK37=CN$2,'Class-9'!G43,0)</f>
        <v>0</v>
      </c>
      <c r="CO37" s="491">
        <f>IF(AK37=CO$2,'Class-9'!FH43,0)</f>
        <v>0</v>
      </c>
      <c r="CP37" s="491">
        <f>IF(AK37=CP$2,'Class-9'!FH43,0)</f>
        <v>0</v>
      </c>
      <c r="CQ37" s="491">
        <f>IF(AK37=CQ$2,'Class-9'!FH43,0)</f>
        <v>0</v>
      </c>
      <c r="CR37" s="491">
        <f>IF(AK37=CR$2,'Class-9'!FH43,0)</f>
        <v>0</v>
      </c>
      <c r="CS37" s="491">
        <f>IF(AK37=CS$2,'Class-9'!FH43,0)</f>
        <v>0</v>
      </c>
      <c r="CT37" s="491">
        <f>IF(AK37=CT$2,'Class-9'!FH43,0)</f>
        <v>0</v>
      </c>
    </row>
    <row r="38" spans="1:98" ht="27.75" thickBot="1">
      <c r="A38" s="1328" t="s">
        <v>32</v>
      </c>
      <c r="B38" s="1329"/>
      <c r="C38" s="1342">
        <f>SUM(C32:C37)</f>
        <v>0</v>
      </c>
      <c r="D38" s="1343"/>
      <c r="E38" s="1343"/>
      <c r="F38" s="1344"/>
      <c r="G38" s="1342">
        <f t="shared" ref="G38" si="118">SUM(G32:G37)</f>
        <v>0</v>
      </c>
      <c r="H38" s="1343"/>
      <c r="I38" s="1343"/>
      <c r="J38" s="1344"/>
      <c r="K38" s="1342">
        <f t="shared" ref="K38" si="119">SUM(K32:K37)</f>
        <v>1</v>
      </c>
      <c r="L38" s="1343"/>
      <c r="M38" s="1343"/>
      <c r="N38" s="1344"/>
      <c r="O38" s="1342">
        <f t="shared" ref="O38" si="120">SUM(O32:O37)</f>
        <v>1</v>
      </c>
      <c r="P38" s="1343"/>
      <c r="Q38" s="1343"/>
      <c r="R38" s="1344"/>
      <c r="S38" s="1342">
        <f t="shared" ref="S38" si="121">SUM(S32:S37)</f>
        <v>0</v>
      </c>
      <c r="T38" s="1343"/>
      <c r="U38" s="1343"/>
      <c r="V38" s="1343"/>
      <c r="W38" s="1342">
        <f t="shared" ref="W38" si="122">SUM(W32:W37)</f>
        <v>0</v>
      </c>
      <c r="X38" s="1343"/>
      <c r="Y38" s="1343"/>
      <c r="Z38" s="1344"/>
      <c r="AA38" s="1342">
        <f>SUM(C38:Z38)</f>
        <v>2</v>
      </c>
      <c r="AB38" s="1343"/>
      <c r="AC38" s="1343"/>
      <c r="AD38" s="1344"/>
      <c r="AJ38" s="487">
        <f t="shared" si="42"/>
        <v>0</v>
      </c>
      <c r="AK38" s="487">
        <f>'Class-9'!F44</f>
        <v>0</v>
      </c>
      <c r="AL38" s="487" t="str">
        <f>'Class-9'!Y44</f>
        <v/>
      </c>
      <c r="AM38" s="487" t="str">
        <f>'Class-9'!AM44</f>
        <v/>
      </c>
      <c r="AN38" s="487" t="str">
        <f>'Class-9'!BA44</f>
        <v/>
      </c>
      <c r="AO38" s="487" t="str">
        <f>'Class-9'!BO44</f>
        <v/>
      </c>
      <c r="AP38" s="487" t="str">
        <f>'Class-9'!CC44</f>
        <v/>
      </c>
      <c r="AQ38" s="488" t="str">
        <f>'Class-9'!CQ44</f>
        <v/>
      </c>
      <c r="AR38" s="539" t="str">
        <f>'Class-9'!DE44</f>
        <v/>
      </c>
      <c r="AS38" s="486">
        <f t="shared" si="0"/>
        <v>0</v>
      </c>
      <c r="AT38" s="487">
        <f t="shared" si="1"/>
        <v>0</v>
      </c>
      <c r="AU38" s="487">
        <f t="shared" si="2"/>
        <v>0</v>
      </c>
      <c r="AV38" s="487">
        <f t="shared" si="3"/>
        <v>0</v>
      </c>
      <c r="AW38" s="487">
        <f t="shared" si="4"/>
        <v>0</v>
      </c>
      <c r="AX38" s="488">
        <f t="shared" si="5"/>
        <v>0</v>
      </c>
      <c r="AY38" s="486">
        <f t="shared" si="6"/>
        <v>0</v>
      </c>
      <c r="AZ38" s="487">
        <f t="shared" si="7"/>
        <v>0</v>
      </c>
      <c r="BA38" s="487">
        <f t="shared" si="8"/>
        <v>0</v>
      </c>
      <c r="BB38" s="487">
        <f t="shared" si="9"/>
        <v>0</v>
      </c>
      <c r="BC38" s="487">
        <f t="shared" si="10"/>
        <v>0</v>
      </c>
      <c r="BD38" s="489">
        <f t="shared" si="11"/>
        <v>0</v>
      </c>
      <c r="BE38" s="486">
        <f t="shared" si="12"/>
        <v>0</v>
      </c>
      <c r="BF38" s="487">
        <f t="shared" si="13"/>
        <v>0</v>
      </c>
      <c r="BG38" s="487">
        <f t="shared" si="14"/>
        <v>0</v>
      </c>
      <c r="BH38" s="487">
        <f t="shared" si="15"/>
        <v>0</v>
      </c>
      <c r="BI38" s="487">
        <f t="shared" si="16"/>
        <v>0</v>
      </c>
      <c r="BJ38" s="488">
        <f t="shared" si="17"/>
        <v>0</v>
      </c>
      <c r="BK38" s="486">
        <f t="shared" si="18"/>
        <v>0</v>
      </c>
      <c r="BL38" s="487">
        <f t="shared" si="19"/>
        <v>0</v>
      </c>
      <c r="BM38" s="487">
        <f t="shared" si="20"/>
        <v>0</v>
      </c>
      <c r="BN38" s="487">
        <f t="shared" si="21"/>
        <v>0</v>
      </c>
      <c r="BO38" s="487">
        <f t="shared" si="22"/>
        <v>0</v>
      </c>
      <c r="BP38" s="489">
        <f t="shared" si="23"/>
        <v>0</v>
      </c>
      <c r="BQ38" s="486">
        <f t="shared" si="24"/>
        <v>0</v>
      </c>
      <c r="BR38" s="487">
        <f t="shared" si="25"/>
        <v>0</v>
      </c>
      <c r="BS38" s="487">
        <f t="shared" si="26"/>
        <v>0</v>
      </c>
      <c r="BT38" s="487">
        <f t="shared" si="27"/>
        <v>0</v>
      </c>
      <c r="BU38" s="487">
        <f t="shared" si="28"/>
        <v>0</v>
      </c>
      <c r="BV38" s="489">
        <f t="shared" si="29"/>
        <v>0</v>
      </c>
      <c r="BW38" s="486">
        <f t="shared" si="30"/>
        <v>0</v>
      </c>
      <c r="BX38" s="487">
        <f t="shared" si="31"/>
        <v>0</v>
      </c>
      <c r="BY38" s="487">
        <f t="shared" si="32"/>
        <v>0</v>
      </c>
      <c r="BZ38" s="487">
        <f t="shared" si="33"/>
        <v>0</v>
      </c>
      <c r="CA38" s="487">
        <f t="shared" si="34"/>
        <v>0</v>
      </c>
      <c r="CB38" s="489">
        <f t="shared" si="35"/>
        <v>0</v>
      </c>
      <c r="CC38" s="486">
        <f t="shared" si="36"/>
        <v>0</v>
      </c>
      <c r="CD38" s="487">
        <f t="shared" si="37"/>
        <v>0</v>
      </c>
      <c r="CE38" s="487">
        <f t="shared" si="38"/>
        <v>0</v>
      </c>
      <c r="CF38" s="487">
        <f t="shared" si="39"/>
        <v>0</v>
      </c>
      <c r="CG38" s="487">
        <f t="shared" si="40"/>
        <v>0</v>
      </c>
      <c r="CH38" s="489">
        <f t="shared" si="41"/>
        <v>0</v>
      </c>
      <c r="CI38" s="490">
        <f>IF(AK38=CI$2,'Class-9'!G44,0)</f>
        <v>0</v>
      </c>
      <c r="CJ38" s="487">
        <f>IF(AK38=CJ$2,'Class-9'!G44,0)</f>
        <v>0</v>
      </c>
      <c r="CK38" s="487">
        <f>IF(AK38=CK$2,'Class-9'!G44,0)</f>
        <v>0</v>
      </c>
      <c r="CL38" s="487">
        <f>IF(AK38=CL$2,'Class-9'!G44,0)</f>
        <v>0</v>
      </c>
      <c r="CM38" s="487">
        <f>IF(AK38=CM$2,'Class-9'!G44,0)</f>
        <v>0</v>
      </c>
      <c r="CN38" s="487">
        <f>IF(AK38=CN$2,'Class-9'!G44,0)</f>
        <v>0</v>
      </c>
      <c r="CO38" s="491">
        <f>IF(AK38=CO$2,'Class-9'!FH44,0)</f>
        <v>0</v>
      </c>
      <c r="CP38" s="491">
        <f>IF(AK38=CP$2,'Class-9'!FH44,0)</f>
        <v>0</v>
      </c>
      <c r="CQ38" s="491">
        <f>IF(AK38=CQ$2,'Class-9'!FH44,0)</f>
        <v>0</v>
      </c>
      <c r="CR38" s="491">
        <f>IF(AK38=CR$2,'Class-9'!FH44,0)</f>
        <v>0</v>
      </c>
      <c r="CS38" s="491">
        <f>IF(AK38=CS$2,'Class-9'!FH44,0)</f>
        <v>0</v>
      </c>
      <c r="CT38" s="491">
        <f>IF(AK38=CT$2,'Class-9'!FH44,0)</f>
        <v>0</v>
      </c>
    </row>
    <row r="39" spans="1:98" hidden="1">
      <c r="AJ39" s="487">
        <f t="shared" si="42"/>
        <v>0</v>
      </c>
      <c r="AK39" s="487">
        <f>'Class-9'!F45</f>
        <v>0</v>
      </c>
      <c r="AL39" s="487" t="str">
        <f>'Class-9'!Y45</f>
        <v/>
      </c>
      <c r="AM39" s="487" t="str">
        <f>'Class-9'!AM45</f>
        <v/>
      </c>
      <c r="AN39" s="487" t="str">
        <f>'Class-9'!BA45</f>
        <v/>
      </c>
      <c r="AO39" s="487" t="str">
        <f>'Class-9'!BO45</f>
        <v/>
      </c>
      <c r="AP39" s="487" t="str">
        <f>'Class-9'!CC45</f>
        <v/>
      </c>
      <c r="AQ39" s="488" t="str">
        <f>'Class-9'!CQ45</f>
        <v/>
      </c>
      <c r="AR39" s="539" t="str">
        <f>'Class-9'!DE45</f>
        <v/>
      </c>
      <c r="AS39" s="486">
        <f t="shared" si="0"/>
        <v>0</v>
      </c>
      <c r="AT39" s="487">
        <f t="shared" si="1"/>
        <v>0</v>
      </c>
      <c r="AU39" s="487">
        <f t="shared" si="2"/>
        <v>0</v>
      </c>
      <c r="AV39" s="487">
        <f t="shared" si="3"/>
        <v>0</v>
      </c>
      <c r="AW39" s="487">
        <f t="shared" si="4"/>
        <v>0</v>
      </c>
      <c r="AX39" s="488">
        <f t="shared" si="5"/>
        <v>0</v>
      </c>
      <c r="AY39" s="486">
        <f t="shared" si="6"/>
        <v>0</v>
      </c>
      <c r="AZ39" s="487">
        <f t="shared" si="7"/>
        <v>0</v>
      </c>
      <c r="BA39" s="487">
        <f t="shared" si="8"/>
        <v>0</v>
      </c>
      <c r="BB39" s="487">
        <f t="shared" si="9"/>
        <v>0</v>
      </c>
      <c r="BC39" s="487">
        <f t="shared" si="10"/>
        <v>0</v>
      </c>
      <c r="BD39" s="489">
        <f t="shared" si="11"/>
        <v>0</v>
      </c>
      <c r="BE39" s="486">
        <f t="shared" si="12"/>
        <v>0</v>
      </c>
      <c r="BF39" s="487">
        <f t="shared" si="13"/>
        <v>0</v>
      </c>
      <c r="BG39" s="487">
        <f t="shared" si="14"/>
        <v>0</v>
      </c>
      <c r="BH39" s="487">
        <f t="shared" si="15"/>
        <v>0</v>
      </c>
      <c r="BI39" s="487">
        <f t="shared" si="16"/>
        <v>0</v>
      </c>
      <c r="BJ39" s="488">
        <f t="shared" si="17"/>
        <v>0</v>
      </c>
      <c r="BK39" s="486">
        <f t="shared" si="18"/>
        <v>0</v>
      </c>
      <c r="BL39" s="487">
        <f t="shared" si="19"/>
        <v>0</v>
      </c>
      <c r="BM39" s="487">
        <f t="shared" si="20"/>
        <v>0</v>
      </c>
      <c r="BN39" s="487">
        <f t="shared" si="21"/>
        <v>0</v>
      </c>
      <c r="BO39" s="487">
        <f t="shared" si="22"/>
        <v>0</v>
      </c>
      <c r="BP39" s="489">
        <f t="shared" si="23"/>
        <v>0</v>
      </c>
      <c r="BQ39" s="486">
        <f t="shared" si="24"/>
        <v>0</v>
      </c>
      <c r="BR39" s="487">
        <f t="shared" si="25"/>
        <v>0</v>
      </c>
      <c r="BS39" s="487">
        <f t="shared" si="26"/>
        <v>0</v>
      </c>
      <c r="BT39" s="487">
        <f t="shared" si="27"/>
        <v>0</v>
      </c>
      <c r="BU39" s="487">
        <f t="shared" si="28"/>
        <v>0</v>
      </c>
      <c r="BV39" s="489">
        <f t="shared" si="29"/>
        <v>0</v>
      </c>
      <c r="BW39" s="486">
        <f t="shared" si="30"/>
        <v>0</v>
      </c>
      <c r="BX39" s="487">
        <f t="shared" si="31"/>
        <v>0</v>
      </c>
      <c r="BY39" s="487">
        <f t="shared" si="32"/>
        <v>0</v>
      </c>
      <c r="BZ39" s="487">
        <f t="shared" si="33"/>
        <v>0</v>
      </c>
      <c r="CA39" s="487">
        <f t="shared" si="34"/>
        <v>0</v>
      </c>
      <c r="CB39" s="489">
        <f t="shared" si="35"/>
        <v>0</v>
      </c>
      <c r="CC39" s="486">
        <f t="shared" si="36"/>
        <v>0</v>
      </c>
      <c r="CD39" s="487">
        <f t="shared" si="37"/>
        <v>0</v>
      </c>
      <c r="CE39" s="487">
        <f t="shared" si="38"/>
        <v>0</v>
      </c>
      <c r="CF39" s="487">
        <f t="shared" si="39"/>
        <v>0</v>
      </c>
      <c r="CG39" s="487">
        <f t="shared" si="40"/>
        <v>0</v>
      </c>
      <c r="CH39" s="489">
        <f t="shared" si="41"/>
        <v>0</v>
      </c>
      <c r="CI39" s="490">
        <f>IF(AK39=CI$2,'Class-9'!G45,0)</f>
        <v>0</v>
      </c>
      <c r="CJ39" s="487">
        <f>IF(AK39=CJ$2,'Class-9'!G45,0)</f>
        <v>0</v>
      </c>
      <c r="CK39" s="487">
        <f>IF(AK39=CK$2,'Class-9'!G45,0)</f>
        <v>0</v>
      </c>
      <c r="CL39" s="487">
        <f>IF(AK39=CL$2,'Class-9'!G45,0)</f>
        <v>0</v>
      </c>
      <c r="CM39" s="487">
        <f>IF(AK39=CM$2,'Class-9'!G45,0)</f>
        <v>0</v>
      </c>
      <c r="CN39" s="487">
        <f>IF(AK39=CN$2,'Class-9'!G45,0)</f>
        <v>0</v>
      </c>
      <c r="CO39" s="491">
        <f>IF(AK39=CO$2,'Class-9'!FH45,0)</f>
        <v>0</v>
      </c>
      <c r="CP39" s="491">
        <f>IF(AK39=CP$2,'Class-9'!FH45,0)</f>
        <v>0</v>
      </c>
      <c r="CQ39" s="491">
        <f>IF(AK39=CQ$2,'Class-9'!FH45,0)</f>
        <v>0</v>
      </c>
      <c r="CR39" s="491">
        <f>IF(AK39=CR$2,'Class-9'!FH45,0)</f>
        <v>0</v>
      </c>
      <c r="CS39" s="491">
        <f>IF(AK39=CS$2,'Class-9'!FH45,0)</f>
        <v>0</v>
      </c>
      <c r="CT39" s="491">
        <f>IF(AK39=CT$2,'Class-9'!FH45,0)</f>
        <v>0</v>
      </c>
    </row>
    <row r="40" spans="1:98" ht="25.5" hidden="1">
      <c r="A40" s="542"/>
      <c r="B40" s="542"/>
      <c r="C40" s="542"/>
      <c r="D40" s="542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O40" s="542"/>
      <c r="P40" s="542"/>
      <c r="Q40" s="542"/>
      <c r="R40" s="542"/>
      <c r="S40" s="542"/>
      <c r="T40" s="542"/>
      <c r="U40" s="542"/>
      <c r="V40" s="542"/>
      <c r="W40" s="542"/>
      <c r="X40" s="542"/>
      <c r="Y40" s="542"/>
      <c r="Z40" s="542"/>
      <c r="AA40" s="542"/>
      <c r="AB40" s="542"/>
      <c r="AC40" s="542"/>
      <c r="AD40" s="542"/>
      <c r="AJ40" s="487">
        <f t="shared" si="42"/>
        <v>0</v>
      </c>
      <c r="AK40" s="487">
        <f>'Class-9'!F46</f>
        <v>0</v>
      </c>
      <c r="AL40" s="487" t="str">
        <f>'Class-9'!Y46</f>
        <v/>
      </c>
      <c r="AM40" s="487" t="str">
        <f>'Class-9'!AM46</f>
        <v/>
      </c>
      <c r="AN40" s="487" t="str">
        <f>'Class-9'!BA46</f>
        <v/>
      </c>
      <c r="AO40" s="487" t="str">
        <f>'Class-9'!BO46</f>
        <v/>
      </c>
      <c r="AP40" s="487" t="str">
        <f>'Class-9'!CC46</f>
        <v/>
      </c>
      <c r="AQ40" s="488" t="str">
        <f>'Class-9'!CQ46</f>
        <v/>
      </c>
      <c r="AR40" s="539" t="str">
        <f>'Class-9'!DE46</f>
        <v/>
      </c>
      <c r="AS40" s="486">
        <f t="shared" si="0"/>
        <v>0</v>
      </c>
      <c r="AT40" s="487">
        <f t="shared" si="1"/>
        <v>0</v>
      </c>
      <c r="AU40" s="487">
        <f t="shared" si="2"/>
        <v>0</v>
      </c>
      <c r="AV40" s="487">
        <f t="shared" si="3"/>
        <v>0</v>
      </c>
      <c r="AW40" s="487">
        <f t="shared" si="4"/>
        <v>0</v>
      </c>
      <c r="AX40" s="488">
        <f t="shared" si="5"/>
        <v>0</v>
      </c>
      <c r="AY40" s="486">
        <f t="shared" si="6"/>
        <v>0</v>
      </c>
      <c r="AZ40" s="487">
        <f t="shared" si="7"/>
        <v>0</v>
      </c>
      <c r="BA40" s="487">
        <f t="shared" si="8"/>
        <v>0</v>
      </c>
      <c r="BB40" s="487">
        <f t="shared" si="9"/>
        <v>0</v>
      </c>
      <c r="BC40" s="487">
        <f t="shared" si="10"/>
        <v>0</v>
      </c>
      <c r="BD40" s="489">
        <f t="shared" si="11"/>
        <v>0</v>
      </c>
      <c r="BE40" s="486">
        <f t="shared" si="12"/>
        <v>0</v>
      </c>
      <c r="BF40" s="487">
        <f t="shared" si="13"/>
        <v>0</v>
      </c>
      <c r="BG40" s="487">
        <f t="shared" si="14"/>
        <v>0</v>
      </c>
      <c r="BH40" s="487">
        <f t="shared" si="15"/>
        <v>0</v>
      </c>
      <c r="BI40" s="487">
        <f t="shared" si="16"/>
        <v>0</v>
      </c>
      <c r="BJ40" s="488">
        <f t="shared" si="17"/>
        <v>0</v>
      </c>
      <c r="BK40" s="486">
        <f t="shared" si="18"/>
        <v>0</v>
      </c>
      <c r="BL40" s="487">
        <f t="shared" si="19"/>
        <v>0</v>
      </c>
      <c r="BM40" s="487">
        <f t="shared" si="20"/>
        <v>0</v>
      </c>
      <c r="BN40" s="487">
        <f t="shared" si="21"/>
        <v>0</v>
      </c>
      <c r="BO40" s="487">
        <f t="shared" si="22"/>
        <v>0</v>
      </c>
      <c r="BP40" s="489">
        <f t="shared" si="23"/>
        <v>0</v>
      </c>
      <c r="BQ40" s="486">
        <f t="shared" si="24"/>
        <v>0</v>
      </c>
      <c r="BR40" s="487">
        <f t="shared" si="25"/>
        <v>0</v>
      </c>
      <c r="BS40" s="487">
        <f t="shared" si="26"/>
        <v>0</v>
      </c>
      <c r="BT40" s="487">
        <f t="shared" si="27"/>
        <v>0</v>
      </c>
      <c r="BU40" s="487">
        <f t="shared" si="28"/>
        <v>0</v>
      </c>
      <c r="BV40" s="489">
        <f t="shared" si="29"/>
        <v>0</v>
      </c>
      <c r="BW40" s="486">
        <f t="shared" si="30"/>
        <v>0</v>
      </c>
      <c r="BX40" s="487">
        <f t="shared" si="31"/>
        <v>0</v>
      </c>
      <c r="BY40" s="487">
        <f t="shared" si="32"/>
        <v>0</v>
      </c>
      <c r="BZ40" s="487">
        <f t="shared" si="33"/>
        <v>0</v>
      </c>
      <c r="CA40" s="487">
        <f t="shared" si="34"/>
        <v>0</v>
      </c>
      <c r="CB40" s="489">
        <f t="shared" si="35"/>
        <v>0</v>
      </c>
      <c r="CC40" s="486">
        <f t="shared" si="36"/>
        <v>0</v>
      </c>
      <c r="CD40" s="487">
        <f t="shared" si="37"/>
        <v>0</v>
      </c>
      <c r="CE40" s="487">
        <f t="shared" si="38"/>
        <v>0</v>
      </c>
      <c r="CF40" s="487">
        <f t="shared" si="39"/>
        <v>0</v>
      </c>
      <c r="CG40" s="487">
        <f t="shared" si="40"/>
        <v>0</v>
      </c>
      <c r="CH40" s="489">
        <f t="shared" si="41"/>
        <v>0</v>
      </c>
      <c r="CI40" s="490">
        <f>IF(AK40=CI$2,'Class-9'!G46,0)</f>
        <v>0</v>
      </c>
      <c r="CJ40" s="487">
        <f>IF(AK40=CJ$2,'Class-9'!G46,0)</f>
        <v>0</v>
      </c>
      <c r="CK40" s="487">
        <f>IF(AK40=CK$2,'Class-9'!G46,0)</f>
        <v>0</v>
      </c>
      <c r="CL40" s="487">
        <f>IF(AK40=CL$2,'Class-9'!G46,0)</f>
        <v>0</v>
      </c>
      <c r="CM40" s="487">
        <f>IF(AK40=CM$2,'Class-9'!G46,0)</f>
        <v>0</v>
      </c>
      <c r="CN40" s="487">
        <f>IF(AK40=CN$2,'Class-9'!G46,0)</f>
        <v>0</v>
      </c>
      <c r="CO40" s="491">
        <f>IF(AK40=CO$2,'Class-9'!FH46,0)</f>
        <v>0</v>
      </c>
      <c r="CP40" s="491">
        <f>IF(AK40=CP$2,'Class-9'!FH46,0)</f>
        <v>0</v>
      </c>
      <c r="CQ40" s="491">
        <f>IF(AK40=CQ$2,'Class-9'!FH46,0)</f>
        <v>0</v>
      </c>
      <c r="CR40" s="491">
        <f>IF(AK40=CR$2,'Class-9'!FH46,0)</f>
        <v>0</v>
      </c>
      <c r="CS40" s="491">
        <f>IF(AK40=CS$2,'Class-9'!FH46,0)</f>
        <v>0</v>
      </c>
      <c r="CT40" s="491">
        <f>IF(AK40=CT$2,'Class-9'!FH46,0)</f>
        <v>0</v>
      </c>
    </row>
    <row r="41" spans="1:98" hidden="1">
      <c r="A41" s="544"/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J41" s="487">
        <f t="shared" si="42"/>
        <v>0</v>
      </c>
      <c r="AK41" s="487">
        <f>'Class-9'!F47</f>
        <v>0</v>
      </c>
      <c r="AL41" s="487" t="str">
        <f>'Class-9'!Y47</f>
        <v/>
      </c>
      <c r="AM41" s="487" t="str">
        <f>'Class-9'!AM47</f>
        <v/>
      </c>
      <c r="AN41" s="487" t="str">
        <f>'Class-9'!BA47</f>
        <v/>
      </c>
      <c r="AO41" s="487" t="str">
        <f>'Class-9'!BO47</f>
        <v/>
      </c>
      <c r="AP41" s="487" t="str">
        <f>'Class-9'!CC47</f>
        <v/>
      </c>
      <c r="AQ41" s="488" t="str">
        <f>'Class-9'!CQ47</f>
        <v/>
      </c>
      <c r="AR41" s="539" t="str">
        <f>'Class-9'!DE47</f>
        <v/>
      </c>
      <c r="AS41" s="486">
        <f t="shared" si="0"/>
        <v>0</v>
      </c>
      <c r="AT41" s="487">
        <f t="shared" si="1"/>
        <v>0</v>
      </c>
      <c r="AU41" s="487">
        <f t="shared" si="2"/>
        <v>0</v>
      </c>
      <c r="AV41" s="487">
        <f t="shared" si="3"/>
        <v>0</v>
      </c>
      <c r="AW41" s="487">
        <f t="shared" si="4"/>
        <v>0</v>
      </c>
      <c r="AX41" s="488">
        <f t="shared" si="5"/>
        <v>0</v>
      </c>
      <c r="AY41" s="486">
        <f t="shared" si="6"/>
        <v>0</v>
      </c>
      <c r="AZ41" s="487">
        <f t="shared" si="7"/>
        <v>0</v>
      </c>
      <c r="BA41" s="487">
        <f t="shared" si="8"/>
        <v>0</v>
      </c>
      <c r="BB41" s="487">
        <f t="shared" si="9"/>
        <v>0</v>
      </c>
      <c r="BC41" s="487">
        <f t="shared" si="10"/>
        <v>0</v>
      </c>
      <c r="BD41" s="489">
        <f t="shared" si="11"/>
        <v>0</v>
      </c>
      <c r="BE41" s="486">
        <f t="shared" si="12"/>
        <v>0</v>
      </c>
      <c r="BF41" s="487">
        <f t="shared" si="13"/>
        <v>0</v>
      </c>
      <c r="BG41" s="487">
        <f t="shared" si="14"/>
        <v>0</v>
      </c>
      <c r="BH41" s="487">
        <f t="shared" si="15"/>
        <v>0</v>
      </c>
      <c r="BI41" s="487">
        <f t="shared" si="16"/>
        <v>0</v>
      </c>
      <c r="BJ41" s="488">
        <f t="shared" si="17"/>
        <v>0</v>
      </c>
      <c r="BK41" s="486">
        <f t="shared" si="18"/>
        <v>0</v>
      </c>
      <c r="BL41" s="487">
        <f t="shared" si="19"/>
        <v>0</v>
      </c>
      <c r="BM41" s="487">
        <f t="shared" si="20"/>
        <v>0</v>
      </c>
      <c r="BN41" s="487">
        <f t="shared" si="21"/>
        <v>0</v>
      </c>
      <c r="BO41" s="487">
        <f t="shared" si="22"/>
        <v>0</v>
      </c>
      <c r="BP41" s="489">
        <f t="shared" si="23"/>
        <v>0</v>
      </c>
      <c r="BQ41" s="486">
        <f t="shared" si="24"/>
        <v>0</v>
      </c>
      <c r="BR41" s="487">
        <f t="shared" si="25"/>
        <v>0</v>
      </c>
      <c r="BS41" s="487">
        <f t="shared" si="26"/>
        <v>0</v>
      </c>
      <c r="BT41" s="487">
        <f t="shared" si="27"/>
        <v>0</v>
      </c>
      <c r="BU41" s="487">
        <f t="shared" si="28"/>
        <v>0</v>
      </c>
      <c r="BV41" s="489">
        <f t="shared" si="29"/>
        <v>0</v>
      </c>
      <c r="BW41" s="486">
        <f t="shared" si="30"/>
        <v>0</v>
      </c>
      <c r="BX41" s="487">
        <f t="shared" si="31"/>
        <v>0</v>
      </c>
      <c r="BY41" s="487">
        <f t="shared" si="32"/>
        <v>0</v>
      </c>
      <c r="BZ41" s="487">
        <f t="shared" si="33"/>
        <v>0</v>
      </c>
      <c r="CA41" s="487">
        <f t="shared" si="34"/>
        <v>0</v>
      </c>
      <c r="CB41" s="489">
        <f t="shared" si="35"/>
        <v>0</v>
      </c>
      <c r="CC41" s="486">
        <f t="shared" si="36"/>
        <v>0</v>
      </c>
      <c r="CD41" s="487">
        <f t="shared" si="37"/>
        <v>0</v>
      </c>
      <c r="CE41" s="487">
        <f t="shared" si="38"/>
        <v>0</v>
      </c>
      <c r="CF41" s="487">
        <f t="shared" si="39"/>
        <v>0</v>
      </c>
      <c r="CG41" s="487">
        <f t="shared" si="40"/>
        <v>0</v>
      </c>
      <c r="CH41" s="489">
        <f t="shared" si="41"/>
        <v>0</v>
      </c>
      <c r="CI41" s="490">
        <f>IF(AK41=CI$2,'Class-9'!G47,0)</f>
        <v>0</v>
      </c>
      <c r="CJ41" s="487">
        <f>IF(AK41=CJ$2,'Class-9'!G47,0)</f>
        <v>0</v>
      </c>
      <c r="CK41" s="487">
        <f>IF(AK41=CK$2,'Class-9'!G47,0)</f>
        <v>0</v>
      </c>
      <c r="CL41" s="487">
        <f>IF(AK41=CL$2,'Class-9'!G47,0)</f>
        <v>0</v>
      </c>
      <c r="CM41" s="487">
        <f>IF(AK41=CM$2,'Class-9'!G47,0)</f>
        <v>0</v>
      </c>
      <c r="CN41" s="487">
        <f>IF(AK41=CN$2,'Class-9'!G47,0)</f>
        <v>0</v>
      </c>
      <c r="CO41" s="491">
        <f>IF(AK41=CO$2,'Class-9'!FH47,0)</f>
        <v>0</v>
      </c>
      <c r="CP41" s="491">
        <f>IF(AK41=CP$2,'Class-9'!FH47,0)</f>
        <v>0</v>
      </c>
      <c r="CQ41" s="491">
        <f>IF(AK41=CQ$2,'Class-9'!FH47,0)</f>
        <v>0</v>
      </c>
      <c r="CR41" s="491">
        <f>IF(AK41=CR$2,'Class-9'!FH47,0)</f>
        <v>0</v>
      </c>
      <c r="CS41" s="491">
        <f>IF(AK41=CS$2,'Class-9'!FH47,0)</f>
        <v>0</v>
      </c>
      <c r="CT41" s="491">
        <f>IF(AK41=CT$2,'Class-9'!FH47,0)</f>
        <v>0</v>
      </c>
    </row>
    <row r="42" spans="1:98" hidden="1">
      <c r="A42" s="544"/>
      <c r="B42" s="541"/>
      <c r="C42" s="541"/>
      <c r="D42" s="541"/>
      <c r="E42" s="541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  <c r="R42" s="541"/>
      <c r="S42" s="541"/>
      <c r="T42" s="541"/>
      <c r="U42" s="541"/>
      <c r="V42" s="541"/>
      <c r="W42" s="541"/>
      <c r="X42" s="541"/>
      <c r="Y42" s="541"/>
      <c r="Z42" s="541"/>
      <c r="AA42" s="541"/>
      <c r="AB42" s="541"/>
      <c r="AC42" s="541"/>
      <c r="AD42" s="541"/>
      <c r="AJ42" s="487">
        <f t="shared" si="42"/>
        <v>0</v>
      </c>
      <c r="AK42" s="487">
        <f>'Class-9'!F48</f>
        <v>0</v>
      </c>
      <c r="AL42" s="487" t="str">
        <f>'Class-9'!Y48</f>
        <v/>
      </c>
      <c r="AM42" s="487" t="str">
        <f>'Class-9'!AM48</f>
        <v/>
      </c>
      <c r="AN42" s="487" t="str">
        <f>'Class-9'!BA48</f>
        <v/>
      </c>
      <c r="AO42" s="487" t="str">
        <f>'Class-9'!BO48</f>
        <v/>
      </c>
      <c r="AP42" s="487" t="str">
        <f>'Class-9'!CC48</f>
        <v/>
      </c>
      <c r="AQ42" s="488" t="str">
        <f>'Class-9'!CQ48</f>
        <v/>
      </c>
      <c r="AR42" s="539" t="str">
        <f>'Class-9'!DE48</f>
        <v/>
      </c>
      <c r="AS42" s="486">
        <f t="shared" si="0"/>
        <v>0</v>
      </c>
      <c r="AT42" s="487">
        <f t="shared" si="1"/>
        <v>0</v>
      </c>
      <c r="AU42" s="487">
        <f t="shared" si="2"/>
        <v>0</v>
      </c>
      <c r="AV42" s="487">
        <f t="shared" si="3"/>
        <v>0</v>
      </c>
      <c r="AW42" s="487">
        <f t="shared" si="4"/>
        <v>0</v>
      </c>
      <c r="AX42" s="488">
        <f t="shared" si="5"/>
        <v>0</v>
      </c>
      <c r="AY42" s="486">
        <f t="shared" si="6"/>
        <v>0</v>
      </c>
      <c r="AZ42" s="487">
        <f t="shared" si="7"/>
        <v>0</v>
      </c>
      <c r="BA42" s="487">
        <f t="shared" si="8"/>
        <v>0</v>
      </c>
      <c r="BB42" s="487">
        <f t="shared" si="9"/>
        <v>0</v>
      </c>
      <c r="BC42" s="487">
        <f t="shared" si="10"/>
        <v>0</v>
      </c>
      <c r="BD42" s="489">
        <f t="shared" si="11"/>
        <v>0</v>
      </c>
      <c r="BE42" s="486">
        <f t="shared" si="12"/>
        <v>0</v>
      </c>
      <c r="BF42" s="487">
        <f t="shared" si="13"/>
        <v>0</v>
      </c>
      <c r="BG42" s="487">
        <f t="shared" si="14"/>
        <v>0</v>
      </c>
      <c r="BH42" s="487">
        <f t="shared" si="15"/>
        <v>0</v>
      </c>
      <c r="BI42" s="487">
        <f t="shared" si="16"/>
        <v>0</v>
      </c>
      <c r="BJ42" s="488">
        <f t="shared" si="17"/>
        <v>0</v>
      </c>
      <c r="BK42" s="486">
        <f t="shared" si="18"/>
        <v>0</v>
      </c>
      <c r="BL42" s="487">
        <f t="shared" si="19"/>
        <v>0</v>
      </c>
      <c r="BM42" s="487">
        <f t="shared" si="20"/>
        <v>0</v>
      </c>
      <c r="BN42" s="487">
        <f t="shared" si="21"/>
        <v>0</v>
      </c>
      <c r="BO42" s="487">
        <f t="shared" si="22"/>
        <v>0</v>
      </c>
      <c r="BP42" s="489">
        <f t="shared" si="23"/>
        <v>0</v>
      </c>
      <c r="BQ42" s="486">
        <f t="shared" si="24"/>
        <v>0</v>
      </c>
      <c r="BR42" s="487">
        <f t="shared" si="25"/>
        <v>0</v>
      </c>
      <c r="BS42" s="487">
        <f t="shared" si="26"/>
        <v>0</v>
      </c>
      <c r="BT42" s="487">
        <f t="shared" si="27"/>
        <v>0</v>
      </c>
      <c r="BU42" s="487">
        <f t="shared" si="28"/>
        <v>0</v>
      </c>
      <c r="BV42" s="489">
        <f t="shared" si="29"/>
        <v>0</v>
      </c>
      <c r="BW42" s="486">
        <f t="shared" si="30"/>
        <v>0</v>
      </c>
      <c r="BX42" s="487">
        <f t="shared" si="31"/>
        <v>0</v>
      </c>
      <c r="BY42" s="487">
        <f t="shared" si="32"/>
        <v>0</v>
      </c>
      <c r="BZ42" s="487">
        <f t="shared" si="33"/>
        <v>0</v>
      </c>
      <c r="CA42" s="487">
        <f t="shared" si="34"/>
        <v>0</v>
      </c>
      <c r="CB42" s="489">
        <f t="shared" si="35"/>
        <v>0</v>
      </c>
      <c r="CC42" s="486">
        <f t="shared" si="36"/>
        <v>0</v>
      </c>
      <c r="CD42" s="487">
        <f t="shared" si="37"/>
        <v>0</v>
      </c>
      <c r="CE42" s="487">
        <f t="shared" si="38"/>
        <v>0</v>
      </c>
      <c r="CF42" s="487">
        <f t="shared" si="39"/>
        <v>0</v>
      </c>
      <c r="CG42" s="487">
        <f t="shared" si="40"/>
        <v>0</v>
      </c>
      <c r="CH42" s="489">
        <f t="shared" si="41"/>
        <v>0</v>
      </c>
      <c r="CI42" s="490">
        <f>IF(AK42=CI$2,'Class-9'!G48,0)</f>
        <v>0</v>
      </c>
      <c r="CJ42" s="487">
        <f>IF(AK42=CJ$2,'Class-9'!G48,0)</f>
        <v>0</v>
      </c>
      <c r="CK42" s="487">
        <f>IF(AK42=CK$2,'Class-9'!G48,0)</f>
        <v>0</v>
      </c>
      <c r="CL42" s="487">
        <f>IF(AK42=CL$2,'Class-9'!G48,0)</f>
        <v>0</v>
      </c>
      <c r="CM42" s="487">
        <f>IF(AK42=CM$2,'Class-9'!G48,0)</f>
        <v>0</v>
      </c>
      <c r="CN42" s="487">
        <f>IF(AK42=CN$2,'Class-9'!G48,0)</f>
        <v>0</v>
      </c>
      <c r="CO42" s="491">
        <f>IF(AK42=CO$2,'Class-9'!FH48,0)</f>
        <v>0</v>
      </c>
      <c r="CP42" s="491">
        <f>IF(AK42=CP$2,'Class-9'!FH48,0)</f>
        <v>0</v>
      </c>
      <c r="CQ42" s="491">
        <f>IF(AK42=CQ$2,'Class-9'!FH48,0)</f>
        <v>0</v>
      </c>
      <c r="CR42" s="491">
        <f>IF(AK42=CR$2,'Class-9'!FH48,0)</f>
        <v>0</v>
      </c>
      <c r="CS42" s="491">
        <f>IF(AK42=CS$2,'Class-9'!FH48,0)</f>
        <v>0</v>
      </c>
      <c r="CT42" s="491">
        <f>IF(AK42=CT$2,'Class-9'!FH48,0)</f>
        <v>0</v>
      </c>
    </row>
    <row r="43" spans="1:98" hidden="1">
      <c r="A43" s="544"/>
      <c r="B43" s="541"/>
      <c r="C43" s="541"/>
      <c r="D43" s="541"/>
      <c r="E43" s="541"/>
      <c r="F43" s="541"/>
      <c r="G43" s="541"/>
      <c r="H43" s="541"/>
      <c r="I43" s="541"/>
      <c r="J43" s="541"/>
      <c r="K43" s="541"/>
      <c r="L43" s="541"/>
      <c r="M43" s="541"/>
      <c r="N43" s="541"/>
      <c r="O43" s="541"/>
      <c r="P43" s="541"/>
      <c r="Q43" s="541"/>
      <c r="R43" s="541"/>
      <c r="S43" s="541"/>
      <c r="T43" s="541"/>
      <c r="U43" s="541"/>
      <c r="V43" s="541"/>
      <c r="W43" s="541"/>
      <c r="X43" s="541"/>
      <c r="Y43" s="541"/>
      <c r="Z43" s="541"/>
      <c r="AA43" s="541"/>
      <c r="AB43" s="541"/>
      <c r="AC43" s="541"/>
      <c r="AD43" s="541"/>
      <c r="AJ43" s="487">
        <f t="shared" si="42"/>
        <v>0</v>
      </c>
      <c r="AK43" s="487">
        <f>'Class-9'!F49</f>
        <v>0</v>
      </c>
      <c r="AL43" s="487" t="str">
        <f>'Class-9'!Y49</f>
        <v/>
      </c>
      <c r="AM43" s="487" t="str">
        <f>'Class-9'!AM49</f>
        <v/>
      </c>
      <c r="AN43" s="487" t="str">
        <f>'Class-9'!BA49</f>
        <v/>
      </c>
      <c r="AO43" s="487" t="str">
        <f>'Class-9'!BO49</f>
        <v/>
      </c>
      <c r="AP43" s="487" t="str">
        <f>'Class-9'!CC49</f>
        <v/>
      </c>
      <c r="AQ43" s="488" t="str">
        <f>'Class-9'!CQ49</f>
        <v/>
      </c>
      <c r="AR43" s="539" t="str">
        <f>'Class-9'!DE49</f>
        <v/>
      </c>
      <c r="AS43" s="486">
        <f t="shared" si="0"/>
        <v>0</v>
      </c>
      <c r="AT43" s="487">
        <f t="shared" si="1"/>
        <v>0</v>
      </c>
      <c r="AU43" s="487">
        <f t="shared" si="2"/>
        <v>0</v>
      </c>
      <c r="AV43" s="487">
        <f t="shared" si="3"/>
        <v>0</v>
      </c>
      <c r="AW43" s="487">
        <f t="shared" si="4"/>
        <v>0</v>
      </c>
      <c r="AX43" s="488">
        <f t="shared" si="5"/>
        <v>0</v>
      </c>
      <c r="AY43" s="486">
        <f t="shared" si="6"/>
        <v>0</v>
      </c>
      <c r="AZ43" s="487">
        <f t="shared" si="7"/>
        <v>0</v>
      </c>
      <c r="BA43" s="487">
        <f t="shared" si="8"/>
        <v>0</v>
      </c>
      <c r="BB43" s="487">
        <f t="shared" si="9"/>
        <v>0</v>
      </c>
      <c r="BC43" s="487">
        <f t="shared" si="10"/>
        <v>0</v>
      </c>
      <c r="BD43" s="489">
        <f t="shared" si="11"/>
        <v>0</v>
      </c>
      <c r="BE43" s="486">
        <f t="shared" si="12"/>
        <v>0</v>
      </c>
      <c r="BF43" s="487">
        <f t="shared" si="13"/>
        <v>0</v>
      </c>
      <c r="BG43" s="487">
        <f t="shared" si="14"/>
        <v>0</v>
      </c>
      <c r="BH43" s="487">
        <f t="shared" si="15"/>
        <v>0</v>
      </c>
      <c r="BI43" s="487">
        <f t="shared" si="16"/>
        <v>0</v>
      </c>
      <c r="BJ43" s="488">
        <f t="shared" si="17"/>
        <v>0</v>
      </c>
      <c r="BK43" s="486">
        <f t="shared" si="18"/>
        <v>0</v>
      </c>
      <c r="BL43" s="487">
        <f t="shared" si="19"/>
        <v>0</v>
      </c>
      <c r="BM43" s="487">
        <f t="shared" si="20"/>
        <v>0</v>
      </c>
      <c r="BN43" s="487">
        <f t="shared" si="21"/>
        <v>0</v>
      </c>
      <c r="BO43" s="487">
        <f t="shared" si="22"/>
        <v>0</v>
      </c>
      <c r="BP43" s="489">
        <f t="shared" si="23"/>
        <v>0</v>
      </c>
      <c r="BQ43" s="486">
        <f t="shared" si="24"/>
        <v>0</v>
      </c>
      <c r="BR43" s="487">
        <f t="shared" si="25"/>
        <v>0</v>
      </c>
      <c r="BS43" s="487">
        <f t="shared" si="26"/>
        <v>0</v>
      </c>
      <c r="BT43" s="487">
        <f t="shared" si="27"/>
        <v>0</v>
      </c>
      <c r="BU43" s="487">
        <f t="shared" si="28"/>
        <v>0</v>
      </c>
      <c r="BV43" s="489">
        <f t="shared" si="29"/>
        <v>0</v>
      </c>
      <c r="BW43" s="486">
        <f t="shared" si="30"/>
        <v>0</v>
      </c>
      <c r="BX43" s="487">
        <f t="shared" si="31"/>
        <v>0</v>
      </c>
      <c r="BY43" s="487">
        <f t="shared" si="32"/>
        <v>0</v>
      </c>
      <c r="BZ43" s="487">
        <f t="shared" si="33"/>
        <v>0</v>
      </c>
      <c r="CA43" s="487">
        <f t="shared" si="34"/>
        <v>0</v>
      </c>
      <c r="CB43" s="489">
        <f t="shared" si="35"/>
        <v>0</v>
      </c>
      <c r="CC43" s="486">
        <f t="shared" si="36"/>
        <v>0</v>
      </c>
      <c r="CD43" s="487">
        <f t="shared" si="37"/>
        <v>0</v>
      </c>
      <c r="CE43" s="487">
        <f t="shared" si="38"/>
        <v>0</v>
      </c>
      <c r="CF43" s="487">
        <f t="shared" si="39"/>
        <v>0</v>
      </c>
      <c r="CG43" s="487">
        <f t="shared" si="40"/>
        <v>0</v>
      </c>
      <c r="CH43" s="489">
        <f t="shared" si="41"/>
        <v>0</v>
      </c>
      <c r="CI43" s="490">
        <f>IF(AK43=CI$2,'Class-9'!G49,0)</f>
        <v>0</v>
      </c>
      <c r="CJ43" s="487">
        <f>IF(AK43=CJ$2,'Class-9'!G49,0)</f>
        <v>0</v>
      </c>
      <c r="CK43" s="487">
        <f>IF(AK43=CK$2,'Class-9'!G49,0)</f>
        <v>0</v>
      </c>
      <c r="CL43" s="487">
        <f>IF(AK43=CL$2,'Class-9'!G49,0)</f>
        <v>0</v>
      </c>
      <c r="CM43" s="487">
        <f>IF(AK43=CM$2,'Class-9'!G49,0)</f>
        <v>0</v>
      </c>
      <c r="CN43" s="487">
        <f>IF(AK43=CN$2,'Class-9'!G49,0)</f>
        <v>0</v>
      </c>
      <c r="CO43" s="491">
        <f>IF(AK43=CO$2,'Class-9'!FH49,0)</f>
        <v>0</v>
      </c>
      <c r="CP43" s="491">
        <f>IF(AK43=CP$2,'Class-9'!FH49,0)</f>
        <v>0</v>
      </c>
      <c r="CQ43" s="491">
        <f>IF(AK43=CQ$2,'Class-9'!FH49,0)</f>
        <v>0</v>
      </c>
      <c r="CR43" s="491">
        <f>IF(AK43=CR$2,'Class-9'!FH49,0)</f>
        <v>0</v>
      </c>
      <c r="CS43" s="491">
        <f>IF(AK43=CS$2,'Class-9'!FH49,0)</f>
        <v>0</v>
      </c>
      <c r="CT43" s="491">
        <f>IF(AK43=CT$2,'Class-9'!FH49,0)</f>
        <v>0</v>
      </c>
    </row>
    <row r="44" spans="1:98" hidden="1">
      <c r="A44" s="545"/>
      <c r="B44" s="545"/>
      <c r="C44" s="546"/>
      <c r="D44" s="546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  <c r="R44" s="546"/>
      <c r="S44" s="546"/>
      <c r="T44" s="546"/>
      <c r="U44" s="546"/>
      <c r="V44" s="546"/>
      <c r="W44" s="546"/>
      <c r="X44" s="546"/>
      <c r="Y44" s="546"/>
      <c r="Z44" s="546"/>
      <c r="AA44" s="546"/>
      <c r="AB44" s="546"/>
      <c r="AC44" s="546"/>
      <c r="AD44" s="546"/>
      <c r="AJ44" s="487">
        <f t="shared" si="42"/>
        <v>0</v>
      </c>
      <c r="AK44" s="487">
        <f>'Class-9'!F50</f>
        <v>0</v>
      </c>
      <c r="AL44" s="487" t="str">
        <f>'Class-9'!Y50</f>
        <v/>
      </c>
      <c r="AM44" s="487" t="str">
        <f>'Class-9'!AM50</f>
        <v/>
      </c>
      <c r="AN44" s="487" t="str">
        <f>'Class-9'!BA50</f>
        <v/>
      </c>
      <c r="AO44" s="487" t="str">
        <f>'Class-9'!BO50</f>
        <v/>
      </c>
      <c r="AP44" s="487" t="str">
        <f>'Class-9'!CC50</f>
        <v/>
      </c>
      <c r="AQ44" s="488" t="str">
        <f>'Class-9'!CQ50</f>
        <v/>
      </c>
      <c r="AR44" s="539" t="str">
        <f>'Class-9'!DE50</f>
        <v/>
      </c>
      <c r="AS44" s="486">
        <f t="shared" si="0"/>
        <v>0</v>
      </c>
      <c r="AT44" s="487">
        <f t="shared" si="1"/>
        <v>0</v>
      </c>
      <c r="AU44" s="487">
        <f t="shared" si="2"/>
        <v>0</v>
      </c>
      <c r="AV44" s="487">
        <f t="shared" si="3"/>
        <v>0</v>
      </c>
      <c r="AW44" s="487">
        <f t="shared" si="4"/>
        <v>0</v>
      </c>
      <c r="AX44" s="488">
        <f t="shared" si="5"/>
        <v>0</v>
      </c>
      <c r="AY44" s="486">
        <f t="shared" si="6"/>
        <v>0</v>
      </c>
      <c r="AZ44" s="487">
        <f t="shared" si="7"/>
        <v>0</v>
      </c>
      <c r="BA44" s="487">
        <f t="shared" si="8"/>
        <v>0</v>
      </c>
      <c r="BB44" s="487">
        <f t="shared" si="9"/>
        <v>0</v>
      </c>
      <c r="BC44" s="487">
        <f t="shared" si="10"/>
        <v>0</v>
      </c>
      <c r="BD44" s="489">
        <f t="shared" si="11"/>
        <v>0</v>
      </c>
      <c r="BE44" s="486">
        <f t="shared" si="12"/>
        <v>0</v>
      </c>
      <c r="BF44" s="487">
        <f t="shared" si="13"/>
        <v>0</v>
      </c>
      <c r="BG44" s="487">
        <f t="shared" si="14"/>
        <v>0</v>
      </c>
      <c r="BH44" s="487">
        <f t="shared" si="15"/>
        <v>0</v>
      </c>
      <c r="BI44" s="487">
        <f t="shared" si="16"/>
        <v>0</v>
      </c>
      <c r="BJ44" s="488">
        <f t="shared" si="17"/>
        <v>0</v>
      </c>
      <c r="BK44" s="486">
        <f t="shared" si="18"/>
        <v>0</v>
      </c>
      <c r="BL44" s="487">
        <f t="shared" si="19"/>
        <v>0</v>
      </c>
      <c r="BM44" s="487">
        <f t="shared" si="20"/>
        <v>0</v>
      </c>
      <c r="BN44" s="487">
        <f t="shared" si="21"/>
        <v>0</v>
      </c>
      <c r="BO44" s="487">
        <f t="shared" si="22"/>
        <v>0</v>
      </c>
      <c r="BP44" s="489">
        <f t="shared" si="23"/>
        <v>0</v>
      </c>
      <c r="BQ44" s="486">
        <f t="shared" si="24"/>
        <v>0</v>
      </c>
      <c r="BR44" s="487">
        <f t="shared" si="25"/>
        <v>0</v>
      </c>
      <c r="BS44" s="487">
        <f t="shared" si="26"/>
        <v>0</v>
      </c>
      <c r="BT44" s="487">
        <f t="shared" si="27"/>
        <v>0</v>
      </c>
      <c r="BU44" s="487">
        <f t="shared" si="28"/>
        <v>0</v>
      </c>
      <c r="BV44" s="489">
        <f t="shared" si="29"/>
        <v>0</v>
      </c>
      <c r="BW44" s="486">
        <f t="shared" si="30"/>
        <v>0</v>
      </c>
      <c r="BX44" s="487">
        <f t="shared" si="31"/>
        <v>0</v>
      </c>
      <c r="BY44" s="487">
        <f t="shared" si="32"/>
        <v>0</v>
      </c>
      <c r="BZ44" s="487">
        <f t="shared" si="33"/>
        <v>0</v>
      </c>
      <c r="CA44" s="487">
        <f t="shared" si="34"/>
        <v>0</v>
      </c>
      <c r="CB44" s="489">
        <f t="shared" si="35"/>
        <v>0</v>
      </c>
      <c r="CC44" s="486">
        <f t="shared" si="36"/>
        <v>0</v>
      </c>
      <c r="CD44" s="487">
        <f t="shared" si="37"/>
        <v>0</v>
      </c>
      <c r="CE44" s="487">
        <f t="shared" si="38"/>
        <v>0</v>
      </c>
      <c r="CF44" s="487">
        <f t="shared" si="39"/>
        <v>0</v>
      </c>
      <c r="CG44" s="487">
        <f t="shared" si="40"/>
        <v>0</v>
      </c>
      <c r="CH44" s="489">
        <f t="shared" si="41"/>
        <v>0</v>
      </c>
      <c r="CI44" s="490">
        <f>IF(AK44=CI$2,'Class-9'!G50,0)</f>
        <v>0</v>
      </c>
      <c r="CJ44" s="487">
        <f>IF(AK44=CJ$2,'Class-9'!G50,0)</f>
        <v>0</v>
      </c>
      <c r="CK44" s="487">
        <f>IF(AK44=CK$2,'Class-9'!G50,0)</f>
        <v>0</v>
      </c>
      <c r="CL44" s="487">
        <f>IF(AK44=CL$2,'Class-9'!G50,0)</f>
        <v>0</v>
      </c>
      <c r="CM44" s="487">
        <f>IF(AK44=CM$2,'Class-9'!G50,0)</f>
        <v>0</v>
      </c>
      <c r="CN44" s="487">
        <f>IF(AK44=CN$2,'Class-9'!G50,0)</f>
        <v>0</v>
      </c>
      <c r="CO44" s="491">
        <f>IF(AK44=CO$2,'Class-9'!FH50,0)</f>
        <v>0</v>
      </c>
      <c r="CP44" s="491">
        <f>IF(AK44=CP$2,'Class-9'!FH50,0)</f>
        <v>0</v>
      </c>
      <c r="CQ44" s="491">
        <f>IF(AK44=CQ$2,'Class-9'!FH50,0)</f>
        <v>0</v>
      </c>
      <c r="CR44" s="491">
        <f>IF(AK44=CR$2,'Class-9'!FH50,0)</f>
        <v>0</v>
      </c>
      <c r="CS44" s="491">
        <f>IF(AK44=CS$2,'Class-9'!FH50,0)</f>
        <v>0</v>
      </c>
      <c r="CT44" s="491">
        <f>IF(AK44=CT$2,'Class-9'!FH50,0)</f>
        <v>0</v>
      </c>
    </row>
    <row r="45" spans="1:98" hidden="1">
      <c r="A45" s="545"/>
      <c r="B45" s="545"/>
      <c r="C45" s="546"/>
      <c r="D45" s="546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  <c r="R45" s="546"/>
      <c r="S45" s="546"/>
      <c r="T45" s="546"/>
      <c r="U45" s="546"/>
      <c r="V45" s="546"/>
      <c r="W45" s="546"/>
      <c r="X45" s="546"/>
      <c r="Y45" s="546"/>
      <c r="Z45" s="546"/>
      <c r="AA45" s="546"/>
      <c r="AB45" s="546"/>
      <c r="AC45" s="546"/>
      <c r="AD45" s="546"/>
      <c r="AJ45" s="487">
        <f t="shared" si="42"/>
        <v>0</v>
      </c>
      <c r="AK45" s="487">
        <f>'Class-9'!F51</f>
        <v>0</v>
      </c>
      <c r="AL45" s="487" t="str">
        <f>'Class-9'!Y51</f>
        <v/>
      </c>
      <c r="AM45" s="487" t="str">
        <f>'Class-9'!AM51</f>
        <v/>
      </c>
      <c r="AN45" s="487" t="str">
        <f>'Class-9'!BA51</f>
        <v/>
      </c>
      <c r="AO45" s="487" t="str">
        <f>'Class-9'!BO51</f>
        <v/>
      </c>
      <c r="AP45" s="487" t="str">
        <f>'Class-9'!CC51</f>
        <v/>
      </c>
      <c r="AQ45" s="488" t="str">
        <f>'Class-9'!CQ51</f>
        <v/>
      </c>
      <c r="AR45" s="539" t="str">
        <f>'Class-9'!DE51</f>
        <v/>
      </c>
      <c r="AS45" s="486">
        <f t="shared" si="0"/>
        <v>0</v>
      </c>
      <c r="AT45" s="487">
        <f t="shared" si="1"/>
        <v>0</v>
      </c>
      <c r="AU45" s="487">
        <f t="shared" si="2"/>
        <v>0</v>
      </c>
      <c r="AV45" s="487">
        <f t="shared" si="3"/>
        <v>0</v>
      </c>
      <c r="AW45" s="487">
        <f t="shared" si="4"/>
        <v>0</v>
      </c>
      <c r="AX45" s="488">
        <f t="shared" si="5"/>
        <v>0</v>
      </c>
      <c r="AY45" s="486">
        <f t="shared" si="6"/>
        <v>0</v>
      </c>
      <c r="AZ45" s="487">
        <f t="shared" si="7"/>
        <v>0</v>
      </c>
      <c r="BA45" s="487">
        <f t="shared" si="8"/>
        <v>0</v>
      </c>
      <c r="BB45" s="487">
        <f t="shared" si="9"/>
        <v>0</v>
      </c>
      <c r="BC45" s="487">
        <f t="shared" si="10"/>
        <v>0</v>
      </c>
      <c r="BD45" s="489">
        <f t="shared" si="11"/>
        <v>0</v>
      </c>
      <c r="BE45" s="486">
        <f t="shared" si="12"/>
        <v>0</v>
      </c>
      <c r="BF45" s="487">
        <f t="shared" si="13"/>
        <v>0</v>
      </c>
      <c r="BG45" s="487">
        <f t="shared" si="14"/>
        <v>0</v>
      </c>
      <c r="BH45" s="487">
        <f t="shared" si="15"/>
        <v>0</v>
      </c>
      <c r="BI45" s="487">
        <f t="shared" si="16"/>
        <v>0</v>
      </c>
      <c r="BJ45" s="488">
        <f t="shared" si="17"/>
        <v>0</v>
      </c>
      <c r="BK45" s="486">
        <f t="shared" si="18"/>
        <v>0</v>
      </c>
      <c r="BL45" s="487">
        <f t="shared" si="19"/>
        <v>0</v>
      </c>
      <c r="BM45" s="487">
        <f t="shared" si="20"/>
        <v>0</v>
      </c>
      <c r="BN45" s="487">
        <f t="shared" si="21"/>
        <v>0</v>
      </c>
      <c r="BO45" s="487">
        <f t="shared" si="22"/>
        <v>0</v>
      </c>
      <c r="BP45" s="489">
        <f t="shared" si="23"/>
        <v>0</v>
      </c>
      <c r="BQ45" s="486">
        <f t="shared" si="24"/>
        <v>0</v>
      </c>
      <c r="BR45" s="487">
        <f t="shared" si="25"/>
        <v>0</v>
      </c>
      <c r="BS45" s="487">
        <f t="shared" si="26"/>
        <v>0</v>
      </c>
      <c r="BT45" s="487">
        <f t="shared" si="27"/>
        <v>0</v>
      </c>
      <c r="BU45" s="487">
        <f t="shared" si="28"/>
        <v>0</v>
      </c>
      <c r="BV45" s="489">
        <f t="shared" si="29"/>
        <v>0</v>
      </c>
      <c r="BW45" s="486">
        <f t="shared" si="30"/>
        <v>0</v>
      </c>
      <c r="BX45" s="487">
        <f t="shared" si="31"/>
        <v>0</v>
      </c>
      <c r="BY45" s="487">
        <f t="shared" si="32"/>
        <v>0</v>
      </c>
      <c r="BZ45" s="487">
        <f t="shared" si="33"/>
        <v>0</v>
      </c>
      <c r="CA45" s="487">
        <f t="shared" si="34"/>
        <v>0</v>
      </c>
      <c r="CB45" s="489">
        <f t="shared" si="35"/>
        <v>0</v>
      </c>
      <c r="CC45" s="486">
        <f t="shared" si="36"/>
        <v>0</v>
      </c>
      <c r="CD45" s="487">
        <f t="shared" si="37"/>
        <v>0</v>
      </c>
      <c r="CE45" s="487">
        <f t="shared" si="38"/>
        <v>0</v>
      </c>
      <c r="CF45" s="487">
        <f t="shared" si="39"/>
        <v>0</v>
      </c>
      <c r="CG45" s="487">
        <f t="shared" si="40"/>
        <v>0</v>
      </c>
      <c r="CH45" s="489">
        <f t="shared" si="41"/>
        <v>0</v>
      </c>
      <c r="CI45" s="490">
        <f>IF(AK45=CI$2,'Class-9'!G51,0)</f>
        <v>0</v>
      </c>
      <c r="CJ45" s="487">
        <f>IF(AK45=CJ$2,'Class-9'!G51,0)</f>
        <v>0</v>
      </c>
      <c r="CK45" s="487">
        <f>IF(AK45=CK$2,'Class-9'!G51,0)</f>
        <v>0</v>
      </c>
      <c r="CL45" s="487">
        <f>IF(AK45=CL$2,'Class-9'!G51,0)</f>
        <v>0</v>
      </c>
      <c r="CM45" s="487">
        <f>IF(AK45=CM$2,'Class-9'!G51,0)</f>
        <v>0</v>
      </c>
      <c r="CN45" s="487">
        <f>IF(AK45=CN$2,'Class-9'!G51,0)</f>
        <v>0</v>
      </c>
      <c r="CO45" s="491">
        <f>IF(AK45=CO$2,'Class-9'!FH51,0)</f>
        <v>0</v>
      </c>
      <c r="CP45" s="491">
        <f>IF(AK45=CP$2,'Class-9'!FH51,0)</f>
        <v>0</v>
      </c>
      <c r="CQ45" s="491">
        <f>IF(AK45=CQ$2,'Class-9'!FH51,0)</f>
        <v>0</v>
      </c>
      <c r="CR45" s="491">
        <f>IF(AK45=CR$2,'Class-9'!FH51,0)</f>
        <v>0</v>
      </c>
      <c r="CS45" s="491">
        <f>IF(AK45=CS$2,'Class-9'!FH51,0)</f>
        <v>0</v>
      </c>
      <c r="CT45" s="491">
        <f>IF(AK45=CT$2,'Class-9'!FH51,0)</f>
        <v>0</v>
      </c>
    </row>
    <row r="46" spans="1:98" hidden="1">
      <c r="A46" s="545"/>
      <c r="B46" s="545"/>
      <c r="C46" s="546"/>
      <c r="D46" s="546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  <c r="R46" s="546"/>
      <c r="S46" s="546"/>
      <c r="T46" s="546"/>
      <c r="U46" s="546"/>
      <c r="V46" s="546"/>
      <c r="W46" s="546"/>
      <c r="X46" s="546"/>
      <c r="Y46" s="546"/>
      <c r="Z46" s="546"/>
      <c r="AA46" s="546"/>
      <c r="AB46" s="546"/>
      <c r="AC46" s="546"/>
      <c r="AD46" s="546"/>
      <c r="AJ46" s="487">
        <f t="shared" si="42"/>
        <v>0</v>
      </c>
      <c r="AK46" s="487">
        <f>'Class-9'!F52</f>
        <v>0</v>
      </c>
      <c r="AL46" s="487" t="str">
        <f>'Class-9'!Y52</f>
        <v/>
      </c>
      <c r="AM46" s="487" t="str">
        <f>'Class-9'!AM52</f>
        <v/>
      </c>
      <c r="AN46" s="487" t="str">
        <f>'Class-9'!BA52</f>
        <v/>
      </c>
      <c r="AO46" s="487" t="str">
        <f>'Class-9'!BO52</f>
        <v/>
      </c>
      <c r="AP46" s="487" t="str">
        <f>'Class-9'!CC52</f>
        <v/>
      </c>
      <c r="AQ46" s="488" t="str">
        <f>'Class-9'!CQ52</f>
        <v/>
      </c>
      <c r="AR46" s="539" t="str">
        <f>'Class-9'!DE52</f>
        <v/>
      </c>
      <c r="AS46" s="486">
        <f t="shared" si="0"/>
        <v>0</v>
      </c>
      <c r="AT46" s="487">
        <f t="shared" si="1"/>
        <v>0</v>
      </c>
      <c r="AU46" s="487">
        <f t="shared" si="2"/>
        <v>0</v>
      </c>
      <c r="AV46" s="487">
        <f t="shared" si="3"/>
        <v>0</v>
      </c>
      <c r="AW46" s="487">
        <f t="shared" si="4"/>
        <v>0</v>
      </c>
      <c r="AX46" s="488">
        <f t="shared" si="5"/>
        <v>0</v>
      </c>
      <c r="AY46" s="486">
        <f t="shared" si="6"/>
        <v>0</v>
      </c>
      <c r="AZ46" s="487">
        <f t="shared" si="7"/>
        <v>0</v>
      </c>
      <c r="BA46" s="487">
        <f t="shared" si="8"/>
        <v>0</v>
      </c>
      <c r="BB46" s="487">
        <f t="shared" si="9"/>
        <v>0</v>
      </c>
      <c r="BC46" s="487">
        <f t="shared" si="10"/>
        <v>0</v>
      </c>
      <c r="BD46" s="489">
        <f t="shared" si="11"/>
        <v>0</v>
      </c>
      <c r="BE46" s="486">
        <f t="shared" si="12"/>
        <v>0</v>
      </c>
      <c r="BF46" s="487">
        <f t="shared" si="13"/>
        <v>0</v>
      </c>
      <c r="BG46" s="487">
        <f t="shared" si="14"/>
        <v>0</v>
      </c>
      <c r="BH46" s="487">
        <f t="shared" si="15"/>
        <v>0</v>
      </c>
      <c r="BI46" s="487">
        <f t="shared" si="16"/>
        <v>0</v>
      </c>
      <c r="BJ46" s="488">
        <f t="shared" si="17"/>
        <v>0</v>
      </c>
      <c r="BK46" s="486">
        <f t="shared" si="18"/>
        <v>0</v>
      </c>
      <c r="BL46" s="487">
        <f t="shared" si="19"/>
        <v>0</v>
      </c>
      <c r="BM46" s="487">
        <f t="shared" si="20"/>
        <v>0</v>
      </c>
      <c r="BN46" s="487">
        <f t="shared" si="21"/>
        <v>0</v>
      </c>
      <c r="BO46" s="487">
        <f t="shared" si="22"/>
        <v>0</v>
      </c>
      <c r="BP46" s="489">
        <f t="shared" si="23"/>
        <v>0</v>
      </c>
      <c r="BQ46" s="486">
        <f t="shared" si="24"/>
        <v>0</v>
      </c>
      <c r="BR46" s="487">
        <f t="shared" si="25"/>
        <v>0</v>
      </c>
      <c r="BS46" s="487">
        <f t="shared" si="26"/>
        <v>0</v>
      </c>
      <c r="BT46" s="487">
        <f t="shared" si="27"/>
        <v>0</v>
      </c>
      <c r="BU46" s="487">
        <f t="shared" si="28"/>
        <v>0</v>
      </c>
      <c r="BV46" s="489">
        <f t="shared" si="29"/>
        <v>0</v>
      </c>
      <c r="BW46" s="486">
        <f t="shared" si="30"/>
        <v>0</v>
      </c>
      <c r="BX46" s="487">
        <f t="shared" si="31"/>
        <v>0</v>
      </c>
      <c r="BY46" s="487">
        <f t="shared" si="32"/>
        <v>0</v>
      </c>
      <c r="BZ46" s="487">
        <f t="shared" si="33"/>
        <v>0</v>
      </c>
      <c r="CA46" s="487">
        <f t="shared" si="34"/>
        <v>0</v>
      </c>
      <c r="CB46" s="489">
        <f t="shared" si="35"/>
        <v>0</v>
      </c>
      <c r="CC46" s="486">
        <f t="shared" si="36"/>
        <v>0</v>
      </c>
      <c r="CD46" s="487">
        <f t="shared" si="37"/>
        <v>0</v>
      </c>
      <c r="CE46" s="487">
        <f t="shared" si="38"/>
        <v>0</v>
      </c>
      <c r="CF46" s="487">
        <f t="shared" si="39"/>
        <v>0</v>
      </c>
      <c r="CG46" s="487">
        <f t="shared" si="40"/>
        <v>0</v>
      </c>
      <c r="CH46" s="489">
        <f t="shared" si="41"/>
        <v>0</v>
      </c>
      <c r="CI46" s="490">
        <f>IF(AK46=CI$2,'Class-9'!G52,0)</f>
        <v>0</v>
      </c>
      <c r="CJ46" s="487">
        <f>IF(AK46=CJ$2,'Class-9'!G52,0)</f>
        <v>0</v>
      </c>
      <c r="CK46" s="487">
        <f>IF(AK46=CK$2,'Class-9'!G52,0)</f>
        <v>0</v>
      </c>
      <c r="CL46" s="487">
        <f>IF(AK46=CL$2,'Class-9'!G52,0)</f>
        <v>0</v>
      </c>
      <c r="CM46" s="487">
        <f>IF(AK46=CM$2,'Class-9'!G52,0)</f>
        <v>0</v>
      </c>
      <c r="CN46" s="487">
        <f>IF(AK46=CN$2,'Class-9'!G52,0)</f>
        <v>0</v>
      </c>
      <c r="CO46" s="491">
        <f>IF(AK46=CO$2,'Class-9'!FH52,0)</f>
        <v>0</v>
      </c>
      <c r="CP46" s="491">
        <f>IF(AK46=CP$2,'Class-9'!FH52,0)</f>
        <v>0</v>
      </c>
      <c r="CQ46" s="491">
        <f>IF(AK46=CQ$2,'Class-9'!FH52,0)</f>
        <v>0</v>
      </c>
      <c r="CR46" s="491">
        <f>IF(AK46=CR$2,'Class-9'!FH52,0)</f>
        <v>0</v>
      </c>
      <c r="CS46" s="491">
        <f>IF(AK46=CS$2,'Class-9'!FH52,0)</f>
        <v>0</v>
      </c>
      <c r="CT46" s="491">
        <f>IF(AK46=CT$2,'Class-9'!FH52,0)</f>
        <v>0</v>
      </c>
    </row>
    <row r="47" spans="1:98" hidden="1">
      <c r="A47" s="545"/>
      <c r="B47" s="545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  <c r="R47" s="546"/>
      <c r="S47" s="546"/>
      <c r="T47" s="546"/>
      <c r="U47" s="546"/>
      <c r="V47" s="546"/>
      <c r="W47" s="546"/>
      <c r="X47" s="546"/>
      <c r="Y47" s="546"/>
      <c r="Z47" s="546"/>
      <c r="AA47" s="546"/>
      <c r="AB47" s="546"/>
      <c r="AC47" s="546"/>
      <c r="AD47" s="546"/>
      <c r="AJ47" s="487">
        <f t="shared" si="42"/>
        <v>0</v>
      </c>
      <c r="AK47" s="487">
        <f>'Class-9'!F53</f>
        <v>0</v>
      </c>
      <c r="AL47" s="487" t="str">
        <f>'Class-9'!Y53</f>
        <v/>
      </c>
      <c r="AM47" s="487" t="str">
        <f>'Class-9'!AM53</f>
        <v/>
      </c>
      <c r="AN47" s="487" t="str">
        <f>'Class-9'!BA53</f>
        <v/>
      </c>
      <c r="AO47" s="487" t="str">
        <f>'Class-9'!BO53</f>
        <v/>
      </c>
      <c r="AP47" s="487" t="str">
        <f>'Class-9'!CC53</f>
        <v/>
      </c>
      <c r="AQ47" s="488" t="str">
        <f>'Class-9'!CQ53</f>
        <v/>
      </c>
      <c r="AR47" s="539" t="str">
        <f>'Class-9'!DE53</f>
        <v/>
      </c>
      <c r="AS47" s="486">
        <f t="shared" si="0"/>
        <v>0</v>
      </c>
      <c r="AT47" s="487">
        <f t="shared" si="1"/>
        <v>0</v>
      </c>
      <c r="AU47" s="487">
        <f t="shared" si="2"/>
        <v>0</v>
      </c>
      <c r="AV47" s="487">
        <f t="shared" si="3"/>
        <v>0</v>
      </c>
      <c r="AW47" s="487">
        <f t="shared" si="4"/>
        <v>0</v>
      </c>
      <c r="AX47" s="488">
        <f t="shared" si="5"/>
        <v>0</v>
      </c>
      <c r="AY47" s="486">
        <f t="shared" si="6"/>
        <v>0</v>
      </c>
      <c r="AZ47" s="487">
        <f t="shared" si="7"/>
        <v>0</v>
      </c>
      <c r="BA47" s="487">
        <f t="shared" si="8"/>
        <v>0</v>
      </c>
      <c r="BB47" s="487">
        <f t="shared" si="9"/>
        <v>0</v>
      </c>
      <c r="BC47" s="487">
        <f t="shared" si="10"/>
        <v>0</v>
      </c>
      <c r="BD47" s="489">
        <f t="shared" si="11"/>
        <v>0</v>
      </c>
      <c r="BE47" s="486">
        <f t="shared" si="12"/>
        <v>0</v>
      </c>
      <c r="BF47" s="487">
        <f t="shared" si="13"/>
        <v>0</v>
      </c>
      <c r="BG47" s="487">
        <f t="shared" si="14"/>
        <v>0</v>
      </c>
      <c r="BH47" s="487">
        <f t="shared" si="15"/>
        <v>0</v>
      </c>
      <c r="BI47" s="487">
        <f t="shared" si="16"/>
        <v>0</v>
      </c>
      <c r="BJ47" s="488">
        <f t="shared" si="17"/>
        <v>0</v>
      </c>
      <c r="BK47" s="486">
        <f t="shared" si="18"/>
        <v>0</v>
      </c>
      <c r="BL47" s="487">
        <f t="shared" si="19"/>
        <v>0</v>
      </c>
      <c r="BM47" s="487">
        <f t="shared" si="20"/>
        <v>0</v>
      </c>
      <c r="BN47" s="487">
        <f t="shared" si="21"/>
        <v>0</v>
      </c>
      <c r="BO47" s="487">
        <f t="shared" si="22"/>
        <v>0</v>
      </c>
      <c r="BP47" s="489">
        <f t="shared" si="23"/>
        <v>0</v>
      </c>
      <c r="BQ47" s="486">
        <f t="shared" si="24"/>
        <v>0</v>
      </c>
      <c r="BR47" s="487">
        <f t="shared" si="25"/>
        <v>0</v>
      </c>
      <c r="BS47" s="487">
        <f t="shared" si="26"/>
        <v>0</v>
      </c>
      <c r="BT47" s="487">
        <f t="shared" si="27"/>
        <v>0</v>
      </c>
      <c r="BU47" s="487">
        <f t="shared" si="28"/>
        <v>0</v>
      </c>
      <c r="BV47" s="489">
        <f t="shared" si="29"/>
        <v>0</v>
      </c>
      <c r="BW47" s="486">
        <f t="shared" si="30"/>
        <v>0</v>
      </c>
      <c r="BX47" s="487">
        <f t="shared" si="31"/>
        <v>0</v>
      </c>
      <c r="BY47" s="487">
        <f t="shared" si="32"/>
        <v>0</v>
      </c>
      <c r="BZ47" s="487">
        <f t="shared" si="33"/>
        <v>0</v>
      </c>
      <c r="CA47" s="487">
        <f t="shared" si="34"/>
        <v>0</v>
      </c>
      <c r="CB47" s="489">
        <f t="shared" si="35"/>
        <v>0</v>
      </c>
      <c r="CC47" s="486">
        <f t="shared" si="36"/>
        <v>0</v>
      </c>
      <c r="CD47" s="487">
        <f t="shared" si="37"/>
        <v>0</v>
      </c>
      <c r="CE47" s="487">
        <f t="shared" si="38"/>
        <v>0</v>
      </c>
      <c r="CF47" s="487">
        <f t="shared" si="39"/>
        <v>0</v>
      </c>
      <c r="CG47" s="487">
        <f t="shared" si="40"/>
        <v>0</v>
      </c>
      <c r="CH47" s="489">
        <f t="shared" si="41"/>
        <v>0</v>
      </c>
      <c r="CI47" s="490">
        <f>IF(AK47=CI$2,'Class-9'!G53,0)</f>
        <v>0</v>
      </c>
      <c r="CJ47" s="487">
        <f>IF(AK47=CJ$2,'Class-9'!G53,0)</f>
        <v>0</v>
      </c>
      <c r="CK47" s="487">
        <f>IF(AK47=CK$2,'Class-9'!G53,0)</f>
        <v>0</v>
      </c>
      <c r="CL47" s="487">
        <f>IF(AK47=CL$2,'Class-9'!G53,0)</f>
        <v>0</v>
      </c>
      <c r="CM47" s="487">
        <f>IF(AK47=CM$2,'Class-9'!G53,0)</f>
        <v>0</v>
      </c>
      <c r="CN47" s="487">
        <f>IF(AK47=CN$2,'Class-9'!G53,0)</f>
        <v>0</v>
      </c>
      <c r="CO47" s="491">
        <f>IF(AK47=CO$2,'Class-9'!FH53,0)</f>
        <v>0</v>
      </c>
      <c r="CP47" s="491">
        <f>IF(AK47=CP$2,'Class-9'!FH53,0)</f>
        <v>0</v>
      </c>
      <c r="CQ47" s="491">
        <f>IF(AK47=CQ$2,'Class-9'!FH53,0)</f>
        <v>0</v>
      </c>
      <c r="CR47" s="491">
        <f>IF(AK47=CR$2,'Class-9'!FH53,0)</f>
        <v>0</v>
      </c>
      <c r="CS47" s="491">
        <f>IF(AK47=CS$2,'Class-9'!FH53,0)</f>
        <v>0</v>
      </c>
      <c r="CT47" s="491">
        <f>IF(AK47=CT$2,'Class-9'!FH53,0)</f>
        <v>0</v>
      </c>
    </row>
    <row r="48" spans="1:98" hidden="1">
      <c r="A48" s="545"/>
      <c r="B48" s="545"/>
      <c r="C48" s="546"/>
      <c r="D48" s="546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  <c r="R48" s="546"/>
      <c r="S48" s="546"/>
      <c r="T48" s="546"/>
      <c r="U48" s="546"/>
      <c r="V48" s="546"/>
      <c r="W48" s="546"/>
      <c r="X48" s="546"/>
      <c r="Y48" s="546"/>
      <c r="Z48" s="546"/>
      <c r="AA48" s="546"/>
      <c r="AB48" s="546"/>
      <c r="AC48" s="546"/>
      <c r="AD48" s="546"/>
      <c r="AJ48" s="487">
        <f t="shared" si="42"/>
        <v>0</v>
      </c>
      <c r="AK48" s="487">
        <f>'Class-9'!F54</f>
        <v>0</v>
      </c>
      <c r="AL48" s="487" t="str">
        <f>'Class-9'!Y54</f>
        <v/>
      </c>
      <c r="AM48" s="487" t="str">
        <f>'Class-9'!AM54</f>
        <v/>
      </c>
      <c r="AN48" s="487" t="str">
        <f>'Class-9'!BA54</f>
        <v/>
      </c>
      <c r="AO48" s="487" t="str">
        <f>'Class-9'!BO54</f>
        <v/>
      </c>
      <c r="AP48" s="487" t="str">
        <f>'Class-9'!CC54</f>
        <v/>
      </c>
      <c r="AQ48" s="488" t="str">
        <f>'Class-9'!CQ54</f>
        <v/>
      </c>
      <c r="AR48" s="539" t="str">
        <f>'Class-9'!DE54</f>
        <v/>
      </c>
      <c r="AS48" s="486">
        <f t="shared" si="0"/>
        <v>0</v>
      </c>
      <c r="AT48" s="487">
        <f t="shared" si="1"/>
        <v>0</v>
      </c>
      <c r="AU48" s="487">
        <f t="shared" si="2"/>
        <v>0</v>
      </c>
      <c r="AV48" s="487">
        <f t="shared" si="3"/>
        <v>0</v>
      </c>
      <c r="AW48" s="487">
        <f t="shared" si="4"/>
        <v>0</v>
      </c>
      <c r="AX48" s="488">
        <f t="shared" si="5"/>
        <v>0</v>
      </c>
      <c r="AY48" s="486">
        <f t="shared" si="6"/>
        <v>0</v>
      </c>
      <c r="AZ48" s="487">
        <f t="shared" si="7"/>
        <v>0</v>
      </c>
      <c r="BA48" s="487">
        <f t="shared" si="8"/>
        <v>0</v>
      </c>
      <c r="BB48" s="487">
        <f t="shared" si="9"/>
        <v>0</v>
      </c>
      <c r="BC48" s="487">
        <f t="shared" si="10"/>
        <v>0</v>
      </c>
      <c r="BD48" s="489">
        <f t="shared" si="11"/>
        <v>0</v>
      </c>
      <c r="BE48" s="486">
        <f t="shared" si="12"/>
        <v>0</v>
      </c>
      <c r="BF48" s="487">
        <f t="shared" si="13"/>
        <v>0</v>
      </c>
      <c r="BG48" s="487">
        <f t="shared" si="14"/>
        <v>0</v>
      </c>
      <c r="BH48" s="487">
        <f t="shared" si="15"/>
        <v>0</v>
      </c>
      <c r="BI48" s="487">
        <f t="shared" si="16"/>
        <v>0</v>
      </c>
      <c r="BJ48" s="488">
        <f t="shared" si="17"/>
        <v>0</v>
      </c>
      <c r="BK48" s="486">
        <f t="shared" si="18"/>
        <v>0</v>
      </c>
      <c r="BL48" s="487">
        <f t="shared" si="19"/>
        <v>0</v>
      </c>
      <c r="BM48" s="487">
        <f t="shared" si="20"/>
        <v>0</v>
      </c>
      <c r="BN48" s="487">
        <f t="shared" si="21"/>
        <v>0</v>
      </c>
      <c r="BO48" s="487">
        <f t="shared" si="22"/>
        <v>0</v>
      </c>
      <c r="BP48" s="489">
        <f t="shared" si="23"/>
        <v>0</v>
      </c>
      <c r="BQ48" s="486">
        <f t="shared" si="24"/>
        <v>0</v>
      </c>
      <c r="BR48" s="487">
        <f t="shared" si="25"/>
        <v>0</v>
      </c>
      <c r="BS48" s="487">
        <f t="shared" si="26"/>
        <v>0</v>
      </c>
      <c r="BT48" s="487">
        <f t="shared" si="27"/>
        <v>0</v>
      </c>
      <c r="BU48" s="487">
        <f t="shared" si="28"/>
        <v>0</v>
      </c>
      <c r="BV48" s="489">
        <f t="shared" si="29"/>
        <v>0</v>
      </c>
      <c r="BW48" s="486">
        <f t="shared" si="30"/>
        <v>0</v>
      </c>
      <c r="BX48" s="487">
        <f t="shared" si="31"/>
        <v>0</v>
      </c>
      <c r="BY48" s="487">
        <f t="shared" si="32"/>
        <v>0</v>
      </c>
      <c r="BZ48" s="487">
        <f t="shared" si="33"/>
        <v>0</v>
      </c>
      <c r="CA48" s="487">
        <f t="shared" si="34"/>
        <v>0</v>
      </c>
      <c r="CB48" s="489">
        <f t="shared" si="35"/>
        <v>0</v>
      </c>
      <c r="CC48" s="486">
        <f t="shared" si="36"/>
        <v>0</v>
      </c>
      <c r="CD48" s="487">
        <f t="shared" si="37"/>
        <v>0</v>
      </c>
      <c r="CE48" s="487">
        <f t="shared" si="38"/>
        <v>0</v>
      </c>
      <c r="CF48" s="487">
        <f t="shared" si="39"/>
        <v>0</v>
      </c>
      <c r="CG48" s="487">
        <f t="shared" si="40"/>
        <v>0</v>
      </c>
      <c r="CH48" s="489">
        <f t="shared" si="41"/>
        <v>0</v>
      </c>
      <c r="CI48" s="490">
        <f>IF(AK48=CI$2,'Class-9'!G54,0)</f>
        <v>0</v>
      </c>
      <c r="CJ48" s="487">
        <f>IF(AK48=CJ$2,'Class-9'!G54,0)</f>
        <v>0</v>
      </c>
      <c r="CK48" s="487">
        <f>IF(AK48=CK$2,'Class-9'!G54,0)</f>
        <v>0</v>
      </c>
      <c r="CL48" s="487">
        <f>IF(AK48=CL$2,'Class-9'!G54,0)</f>
        <v>0</v>
      </c>
      <c r="CM48" s="487">
        <f>IF(AK48=CM$2,'Class-9'!G54,0)</f>
        <v>0</v>
      </c>
      <c r="CN48" s="487">
        <f>IF(AK48=CN$2,'Class-9'!G54,0)</f>
        <v>0</v>
      </c>
      <c r="CO48" s="491">
        <f>IF(AK48=CO$2,'Class-9'!FH54,0)</f>
        <v>0</v>
      </c>
      <c r="CP48" s="491">
        <f>IF(AK48=CP$2,'Class-9'!FH54,0)</f>
        <v>0</v>
      </c>
      <c r="CQ48" s="491">
        <f>IF(AK48=CQ$2,'Class-9'!FH54,0)</f>
        <v>0</v>
      </c>
      <c r="CR48" s="491">
        <f>IF(AK48=CR$2,'Class-9'!FH54,0)</f>
        <v>0</v>
      </c>
      <c r="CS48" s="491">
        <f>IF(AK48=CS$2,'Class-9'!FH54,0)</f>
        <v>0</v>
      </c>
      <c r="CT48" s="491">
        <f>IF(AK48=CT$2,'Class-9'!FH54,0)</f>
        <v>0</v>
      </c>
    </row>
    <row r="49" spans="1:98" hidden="1">
      <c r="A49" s="545"/>
      <c r="B49" s="545"/>
      <c r="C49" s="546"/>
      <c r="D49" s="546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6"/>
      <c r="S49" s="546"/>
      <c r="T49" s="546"/>
      <c r="U49" s="546"/>
      <c r="V49" s="546"/>
      <c r="W49" s="546"/>
      <c r="X49" s="546"/>
      <c r="Y49" s="546"/>
      <c r="Z49" s="546"/>
      <c r="AA49" s="546"/>
      <c r="AB49" s="546"/>
      <c r="AC49" s="546"/>
      <c r="AD49" s="546"/>
      <c r="AJ49" s="487">
        <f t="shared" si="42"/>
        <v>0</v>
      </c>
      <c r="AK49" s="487">
        <f>'Class-9'!F55</f>
        <v>0</v>
      </c>
      <c r="AL49" s="487" t="str">
        <f>'Class-9'!Y55</f>
        <v/>
      </c>
      <c r="AM49" s="487" t="str">
        <f>'Class-9'!AM55</f>
        <v/>
      </c>
      <c r="AN49" s="487" t="str">
        <f>'Class-9'!BA55</f>
        <v/>
      </c>
      <c r="AO49" s="487" t="str">
        <f>'Class-9'!BO55</f>
        <v/>
      </c>
      <c r="AP49" s="487" t="str">
        <f>'Class-9'!CC55</f>
        <v/>
      </c>
      <c r="AQ49" s="488" t="str">
        <f>'Class-9'!CQ55</f>
        <v/>
      </c>
      <c r="AR49" s="539" t="str">
        <f>'Class-9'!DE55</f>
        <v/>
      </c>
      <c r="AS49" s="486">
        <f t="shared" si="0"/>
        <v>0</v>
      </c>
      <c r="AT49" s="487">
        <f t="shared" si="1"/>
        <v>0</v>
      </c>
      <c r="AU49" s="487">
        <f t="shared" si="2"/>
        <v>0</v>
      </c>
      <c r="AV49" s="487">
        <f t="shared" si="3"/>
        <v>0</v>
      </c>
      <c r="AW49" s="487">
        <f t="shared" si="4"/>
        <v>0</v>
      </c>
      <c r="AX49" s="488">
        <f t="shared" si="5"/>
        <v>0</v>
      </c>
      <c r="AY49" s="486">
        <f t="shared" si="6"/>
        <v>0</v>
      </c>
      <c r="AZ49" s="487">
        <f t="shared" si="7"/>
        <v>0</v>
      </c>
      <c r="BA49" s="487">
        <f t="shared" si="8"/>
        <v>0</v>
      </c>
      <c r="BB49" s="487">
        <f t="shared" si="9"/>
        <v>0</v>
      </c>
      <c r="BC49" s="487">
        <f t="shared" si="10"/>
        <v>0</v>
      </c>
      <c r="BD49" s="489">
        <f t="shared" si="11"/>
        <v>0</v>
      </c>
      <c r="BE49" s="486">
        <f t="shared" si="12"/>
        <v>0</v>
      </c>
      <c r="BF49" s="487">
        <f t="shared" si="13"/>
        <v>0</v>
      </c>
      <c r="BG49" s="487">
        <f t="shared" si="14"/>
        <v>0</v>
      </c>
      <c r="BH49" s="487">
        <f t="shared" si="15"/>
        <v>0</v>
      </c>
      <c r="BI49" s="487">
        <f t="shared" si="16"/>
        <v>0</v>
      </c>
      <c r="BJ49" s="488">
        <f t="shared" si="17"/>
        <v>0</v>
      </c>
      <c r="BK49" s="486">
        <f t="shared" si="18"/>
        <v>0</v>
      </c>
      <c r="BL49" s="487">
        <f t="shared" si="19"/>
        <v>0</v>
      </c>
      <c r="BM49" s="487">
        <f t="shared" si="20"/>
        <v>0</v>
      </c>
      <c r="BN49" s="487">
        <f t="shared" si="21"/>
        <v>0</v>
      </c>
      <c r="BO49" s="487">
        <f t="shared" si="22"/>
        <v>0</v>
      </c>
      <c r="BP49" s="489">
        <f t="shared" si="23"/>
        <v>0</v>
      </c>
      <c r="BQ49" s="486">
        <f t="shared" si="24"/>
        <v>0</v>
      </c>
      <c r="BR49" s="487">
        <f t="shared" si="25"/>
        <v>0</v>
      </c>
      <c r="BS49" s="487">
        <f t="shared" si="26"/>
        <v>0</v>
      </c>
      <c r="BT49" s="487">
        <f t="shared" si="27"/>
        <v>0</v>
      </c>
      <c r="BU49" s="487">
        <f t="shared" si="28"/>
        <v>0</v>
      </c>
      <c r="BV49" s="489">
        <f t="shared" si="29"/>
        <v>0</v>
      </c>
      <c r="BW49" s="486">
        <f t="shared" si="30"/>
        <v>0</v>
      </c>
      <c r="BX49" s="487">
        <f t="shared" si="31"/>
        <v>0</v>
      </c>
      <c r="BY49" s="487">
        <f t="shared" si="32"/>
        <v>0</v>
      </c>
      <c r="BZ49" s="487">
        <f t="shared" si="33"/>
        <v>0</v>
      </c>
      <c r="CA49" s="487">
        <f t="shared" si="34"/>
        <v>0</v>
      </c>
      <c r="CB49" s="489">
        <f t="shared" si="35"/>
        <v>0</v>
      </c>
      <c r="CC49" s="486">
        <f t="shared" si="36"/>
        <v>0</v>
      </c>
      <c r="CD49" s="487">
        <f t="shared" si="37"/>
        <v>0</v>
      </c>
      <c r="CE49" s="487">
        <f t="shared" si="38"/>
        <v>0</v>
      </c>
      <c r="CF49" s="487">
        <f t="shared" si="39"/>
        <v>0</v>
      </c>
      <c r="CG49" s="487">
        <f t="shared" si="40"/>
        <v>0</v>
      </c>
      <c r="CH49" s="489">
        <f t="shared" si="41"/>
        <v>0</v>
      </c>
      <c r="CI49" s="490">
        <f>IF(AK49=CI$2,'Class-9'!G55,0)</f>
        <v>0</v>
      </c>
      <c r="CJ49" s="487">
        <f>IF(AK49=CJ$2,'Class-9'!G55,0)</f>
        <v>0</v>
      </c>
      <c r="CK49" s="487">
        <f>IF(AK49=CK$2,'Class-9'!G55,0)</f>
        <v>0</v>
      </c>
      <c r="CL49" s="487">
        <f>IF(AK49=CL$2,'Class-9'!G55,0)</f>
        <v>0</v>
      </c>
      <c r="CM49" s="487">
        <f>IF(AK49=CM$2,'Class-9'!G55,0)</f>
        <v>0</v>
      </c>
      <c r="CN49" s="487">
        <f>IF(AK49=CN$2,'Class-9'!G55,0)</f>
        <v>0</v>
      </c>
      <c r="CO49" s="491">
        <f>IF(AK49=CO$2,'Class-9'!FH55,0)</f>
        <v>0</v>
      </c>
      <c r="CP49" s="491">
        <f>IF(AK49=CP$2,'Class-9'!FH55,0)</f>
        <v>0</v>
      </c>
      <c r="CQ49" s="491">
        <f>IF(AK49=CQ$2,'Class-9'!FH55,0)</f>
        <v>0</v>
      </c>
      <c r="CR49" s="491">
        <f>IF(AK49=CR$2,'Class-9'!FH55,0)</f>
        <v>0</v>
      </c>
      <c r="CS49" s="491">
        <f>IF(AK49=CS$2,'Class-9'!FH55,0)</f>
        <v>0</v>
      </c>
      <c r="CT49" s="491">
        <f>IF(AK49=CT$2,'Class-9'!FH55,0)</f>
        <v>0</v>
      </c>
    </row>
    <row r="50" spans="1:98" ht="27" hidden="1">
      <c r="A50" s="547"/>
      <c r="B50" s="547"/>
      <c r="C50" s="547"/>
      <c r="D50" s="547"/>
      <c r="E50" s="547"/>
      <c r="F50" s="547"/>
      <c r="G50" s="547"/>
      <c r="H50" s="547"/>
      <c r="I50" s="547"/>
      <c r="J50" s="547"/>
      <c r="K50" s="547"/>
      <c r="L50" s="547"/>
      <c r="M50" s="547"/>
      <c r="N50" s="547"/>
      <c r="O50" s="547"/>
      <c r="P50" s="547"/>
      <c r="Q50" s="547"/>
      <c r="R50" s="547"/>
      <c r="S50" s="547"/>
      <c r="T50" s="547"/>
      <c r="U50" s="547"/>
      <c r="V50" s="547"/>
      <c r="W50" s="547"/>
      <c r="X50" s="547"/>
      <c r="Y50" s="547"/>
      <c r="Z50" s="547"/>
      <c r="AA50" s="547"/>
      <c r="AB50" s="547"/>
      <c r="AC50" s="547"/>
      <c r="AD50" s="547"/>
      <c r="AJ50" s="487">
        <f t="shared" si="42"/>
        <v>0</v>
      </c>
      <c r="AK50" s="487">
        <f>'Class-9'!F56</f>
        <v>0</v>
      </c>
      <c r="AL50" s="487" t="str">
        <f>'Class-9'!Y56</f>
        <v/>
      </c>
      <c r="AM50" s="487" t="str">
        <f>'Class-9'!AM56</f>
        <v/>
      </c>
      <c r="AN50" s="487" t="str">
        <f>'Class-9'!BA56</f>
        <v/>
      </c>
      <c r="AO50" s="487" t="str">
        <f>'Class-9'!BO56</f>
        <v/>
      </c>
      <c r="AP50" s="487" t="str">
        <f>'Class-9'!CC56</f>
        <v/>
      </c>
      <c r="AQ50" s="488" t="str">
        <f>'Class-9'!CQ56</f>
        <v/>
      </c>
      <c r="AR50" s="539" t="str">
        <f>'Class-9'!DE56</f>
        <v/>
      </c>
      <c r="AS50" s="486">
        <f t="shared" si="0"/>
        <v>0</v>
      </c>
      <c r="AT50" s="487">
        <f t="shared" si="1"/>
        <v>0</v>
      </c>
      <c r="AU50" s="487">
        <f t="shared" si="2"/>
        <v>0</v>
      </c>
      <c r="AV50" s="487">
        <f t="shared" si="3"/>
        <v>0</v>
      </c>
      <c r="AW50" s="487">
        <f t="shared" si="4"/>
        <v>0</v>
      </c>
      <c r="AX50" s="488">
        <f t="shared" si="5"/>
        <v>0</v>
      </c>
      <c r="AY50" s="486">
        <f t="shared" si="6"/>
        <v>0</v>
      </c>
      <c r="AZ50" s="487">
        <f t="shared" si="7"/>
        <v>0</v>
      </c>
      <c r="BA50" s="487">
        <f t="shared" si="8"/>
        <v>0</v>
      </c>
      <c r="BB50" s="487">
        <f t="shared" si="9"/>
        <v>0</v>
      </c>
      <c r="BC50" s="487">
        <f t="shared" si="10"/>
        <v>0</v>
      </c>
      <c r="BD50" s="489">
        <f t="shared" si="11"/>
        <v>0</v>
      </c>
      <c r="BE50" s="486">
        <f t="shared" si="12"/>
        <v>0</v>
      </c>
      <c r="BF50" s="487">
        <f t="shared" si="13"/>
        <v>0</v>
      </c>
      <c r="BG50" s="487">
        <f t="shared" si="14"/>
        <v>0</v>
      </c>
      <c r="BH50" s="487">
        <f t="shared" si="15"/>
        <v>0</v>
      </c>
      <c r="BI50" s="487">
        <f t="shared" si="16"/>
        <v>0</v>
      </c>
      <c r="BJ50" s="488">
        <f t="shared" si="17"/>
        <v>0</v>
      </c>
      <c r="BK50" s="486">
        <f t="shared" si="18"/>
        <v>0</v>
      </c>
      <c r="BL50" s="487">
        <f t="shared" si="19"/>
        <v>0</v>
      </c>
      <c r="BM50" s="487">
        <f t="shared" si="20"/>
        <v>0</v>
      </c>
      <c r="BN50" s="487">
        <f t="shared" si="21"/>
        <v>0</v>
      </c>
      <c r="BO50" s="487">
        <f t="shared" si="22"/>
        <v>0</v>
      </c>
      <c r="BP50" s="489">
        <f t="shared" si="23"/>
        <v>0</v>
      </c>
      <c r="BQ50" s="486">
        <f t="shared" si="24"/>
        <v>0</v>
      </c>
      <c r="BR50" s="487">
        <f t="shared" si="25"/>
        <v>0</v>
      </c>
      <c r="BS50" s="487">
        <f t="shared" si="26"/>
        <v>0</v>
      </c>
      <c r="BT50" s="487">
        <f t="shared" si="27"/>
        <v>0</v>
      </c>
      <c r="BU50" s="487">
        <f t="shared" si="28"/>
        <v>0</v>
      </c>
      <c r="BV50" s="489">
        <f t="shared" si="29"/>
        <v>0</v>
      </c>
      <c r="BW50" s="486">
        <f t="shared" si="30"/>
        <v>0</v>
      </c>
      <c r="BX50" s="487">
        <f t="shared" si="31"/>
        <v>0</v>
      </c>
      <c r="BY50" s="487">
        <f t="shared" si="32"/>
        <v>0</v>
      </c>
      <c r="BZ50" s="487">
        <f t="shared" si="33"/>
        <v>0</v>
      </c>
      <c r="CA50" s="487">
        <f t="shared" si="34"/>
        <v>0</v>
      </c>
      <c r="CB50" s="489">
        <f t="shared" si="35"/>
        <v>0</v>
      </c>
      <c r="CC50" s="486">
        <f t="shared" si="36"/>
        <v>0</v>
      </c>
      <c r="CD50" s="487">
        <f t="shared" si="37"/>
        <v>0</v>
      </c>
      <c r="CE50" s="487">
        <f t="shared" si="38"/>
        <v>0</v>
      </c>
      <c r="CF50" s="487">
        <f t="shared" si="39"/>
        <v>0</v>
      </c>
      <c r="CG50" s="487">
        <f t="shared" si="40"/>
        <v>0</v>
      </c>
      <c r="CH50" s="489">
        <f t="shared" si="41"/>
        <v>0</v>
      </c>
      <c r="CI50" s="490">
        <f>IF(AK50=CI$2,'Class-9'!G56,0)</f>
        <v>0</v>
      </c>
      <c r="CJ50" s="487">
        <f>IF(AK50=CJ$2,'Class-9'!G56,0)</f>
        <v>0</v>
      </c>
      <c r="CK50" s="487">
        <f>IF(AK50=CK$2,'Class-9'!G56,0)</f>
        <v>0</v>
      </c>
      <c r="CL50" s="487">
        <f>IF(AK50=CL$2,'Class-9'!G56,0)</f>
        <v>0</v>
      </c>
      <c r="CM50" s="487">
        <f>IF(AK50=CM$2,'Class-9'!G56,0)</f>
        <v>0</v>
      </c>
      <c r="CN50" s="487">
        <f>IF(AK50=CN$2,'Class-9'!G56,0)</f>
        <v>0</v>
      </c>
      <c r="CO50" s="491">
        <f>IF(AK50=CO$2,'Class-9'!FH56,0)</f>
        <v>0</v>
      </c>
      <c r="CP50" s="491">
        <f>IF(AK50=CP$2,'Class-9'!FH56,0)</f>
        <v>0</v>
      </c>
      <c r="CQ50" s="491">
        <f>IF(AK50=CQ$2,'Class-9'!FH56,0)</f>
        <v>0</v>
      </c>
      <c r="CR50" s="491">
        <f>IF(AK50=CR$2,'Class-9'!FH56,0)</f>
        <v>0</v>
      </c>
      <c r="CS50" s="491">
        <f>IF(AK50=CS$2,'Class-9'!FH56,0)</f>
        <v>0</v>
      </c>
      <c r="CT50" s="491">
        <f>IF(AK50=CT$2,'Class-9'!FH56,0)</f>
        <v>0</v>
      </c>
    </row>
    <row r="51" spans="1:98" hidden="1">
      <c r="AJ51" s="487">
        <f t="shared" si="42"/>
        <v>0</v>
      </c>
      <c r="AK51" s="487">
        <f>'Class-9'!F57</f>
        <v>0</v>
      </c>
      <c r="AL51" s="487" t="str">
        <f>'Class-9'!Y57</f>
        <v/>
      </c>
      <c r="AM51" s="487" t="str">
        <f>'Class-9'!AM57</f>
        <v/>
      </c>
      <c r="AN51" s="487" t="str">
        <f>'Class-9'!BA57</f>
        <v/>
      </c>
      <c r="AO51" s="487" t="str">
        <f>'Class-9'!BO57</f>
        <v/>
      </c>
      <c r="AP51" s="487" t="str">
        <f>'Class-9'!CC57</f>
        <v/>
      </c>
      <c r="AQ51" s="488" t="str">
        <f>'Class-9'!CQ57</f>
        <v/>
      </c>
      <c r="AR51" s="539" t="str">
        <f>'Class-9'!DE57</f>
        <v/>
      </c>
      <c r="AS51" s="486">
        <f t="shared" si="0"/>
        <v>0</v>
      </c>
      <c r="AT51" s="487">
        <f t="shared" si="1"/>
        <v>0</v>
      </c>
      <c r="AU51" s="487">
        <f t="shared" si="2"/>
        <v>0</v>
      </c>
      <c r="AV51" s="487">
        <f t="shared" si="3"/>
        <v>0</v>
      </c>
      <c r="AW51" s="487">
        <f t="shared" si="4"/>
        <v>0</v>
      </c>
      <c r="AX51" s="488">
        <f t="shared" si="5"/>
        <v>0</v>
      </c>
      <c r="AY51" s="486">
        <f t="shared" si="6"/>
        <v>0</v>
      </c>
      <c r="AZ51" s="487">
        <f t="shared" si="7"/>
        <v>0</v>
      </c>
      <c r="BA51" s="487">
        <f t="shared" si="8"/>
        <v>0</v>
      </c>
      <c r="BB51" s="487">
        <f t="shared" si="9"/>
        <v>0</v>
      </c>
      <c r="BC51" s="487">
        <f t="shared" si="10"/>
        <v>0</v>
      </c>
      <c r="BD51" s="489">
        <f t="shared" si="11"/>
        <v>0</v>
      </c>
      <c r="BE51" s="486">
        <f t="shared" si="12"/>
        <v>0</v>
      </c>
      <c r="BF51" s="487">
        <f t="shared" si="13"/>
        <v>0</v>
      </c>
      <c r="BG51" s="487">
        <f t="shared" si="14"/>
        <v>0</v>
      </c>
      <c r="BH51" s="487">
        <f t="shared" si="15"/>
        <v>0</v>
      </c>
      <c r="BI51" s="487">
        <f t="shared" si="16"/>
        <v>0</v>
      </c>
      <c r="BJ51" s="488">
        <f t="shared" si="17"/>
        <v>0</v>
      </c>
      <c r="BK51" s="486">
        <f t="shared" si="18"/>
        <v>0</v>
      </c>
      <c r="BL51" s="487">
        <f t="shared" si="19"/>
        <v>0</v>
      </c>
      <c r="BM51" s="487">
        <f t="shared" si="20"/>
        <v>0</v>
      </c>
      <c r="BN51" s="487">
        <f t="shared" si="21"/>
        <v>0</v>
      </c>
      <c r="BO51" s="487">
        <f t="shared" si="22"/>
        <v>0</v>
      </c>
      <c r="BP51" s="489">
        <f t="shared" si="23"/>
        <v>0</v>
      </c>
      <c r="BQ51" s="486">
        <f t="shared" si="24"/>
        <v>0</v>
      </c>
      <c r="BR51" s="487">
        <f t="shared" si="25"/>
        <v>0</v>
      </c>
      <c r="BS51" s="487">
        <f t="shared" si="26"/>
        <v>0</v>
      </c>
      <c r="BT51" s="487">
        <f t="shared" si="27"/>
        <v>0</v>
      </c>
      <c r="BU51" s="487">
        <f t="shared" si="28"/>
        <v>0</v>
      </c>
      <c r="BV51" s="489">
        <f t="shared" si="29"/>
        <v>0</v>
      </c>
      <c r="BW51" s="486">
        <f t="shared" si="30"/>
        <v>0</v>
      </c>
      <c r="BX51" s="487">
        <f t="shared" si="31"/>
        <v>0</v>
      </c>
      <c r="BY51" s="487">
        <f t="shared" si="32"/>
        <v>0</v>
      </c>
      <c r="BZ51" s="487">
        <f t="shared" si="33"/>
        <v>0</v>
      </c>
      <c r="CA51" s="487">
        <f t="shared" si="34"/>
        <v>0</v>
      </c>
      <c r="CB51" s="489">
        <f t="shared" si="35"/>
        <v>0</v>
      </c>
      <c r="CC51" s="486">
        <f t="shared" si="36"/>
        <v>0</v>
      </c>
      <c r="CD51" s="487">
        <f t="shared" si="37"/>
        <v>0</v>
      </c>
      <c r="CE51" s="487">
        <f t="shared" si="38"/>
        <v>0</v>
      </c>
      <c r="CF51" s="487">
        <f t="shared" si="39"/>
        <v>0</v>
      </c>
      <c r="CG51" s="487">
        <f t="shared" si="40"/>
        <v>0</v>
      </c>
      <c r="CH51" s="489">
        <f t="shared" si="41"/>
        <v>0</v>
      </c>
      <c r="CI51" s="490">
        <f>IF(AK51=CI$2,'Class-9'!G57,0)</f>
        <v>0</v>
      </c>
      <c r="CJ51" s="487">
        <f>IF(AK51=CJ$2,'Class-9'!G57,0)</f>
        <v>0</v>
      </c>
      <c r="CK51" s="487">
        <f>IF(AK51=CK$2,'Class-9'!G57,0)</f>
        <v>0</v>
      </c>
      <c r="CL51" s="487">
        <f>IF(AK51=CL$2,'Class-9'!G57,0)</f>
        <v>0</v>
      </c>
      <c r="CM51" s="487">
        <f>IF(AK51=CM$2,'Class-9'!G57,0)</f>
        <v>0</v>
      </c>
      <c r="CN51" s="487">
        <f>IF(AK51=CN$2,'Class-9'!G57,0)</f>
        <v>0</v>
      </c>
      <c r="CO51" s="491">
        <f>IF(AK51=CO$2,'Class-9'!FH57,0)</f>
        <v>0</v>
      </c>
      <c r="CP51" s="491">
        <f>IF(AK51=CP$2,'Class-9'!FH57,0)</f>
        <v>0</v>
      </c>
      <c r="CQ51" s="491">
        <f>IF(AK51=CQ$2,'Class-9'!FH57,0)</f>
        <v>0</v>
      </c>
      <c r="CR51" s="491">
        <f>IF(AK51=CR$2,'Class-9'!FH57,0)</f>
        <v>0</v>
      </c>
      <c r="CS51" s="491">
        <f>IF(AK51=CS$2,'Class-9'!FH57,0)</f>
        <v>0</v>
      </c>
      <c r="CT51" s="491">
        <f>IF(AK51=CT$2,'Class-9'!FH57,0)</f>
        <v>0</v>
      </c>
    </row>
    <row r="52" spans="1:98" hidden="1">
      <c r="AJ52" s="487">
        <f t="shared" si="42"/>
        <v>0</v>
      </c>
      <c r="AK52" s="487">
        <f>'Class-9'!F58</f>
        <v>0</v>
      </c>
      <c r="AL52" s="487" t="str">
        <f>'Class-9'!Y58</f>
        <v/>
      </c>
      <c r="AM52" s="487" t="str">
        <f>'Class-9'!AM58</f>
        <v/>
      </c>
      <c r="AN52" s="487" t="str">
        <f>'Class-9'!BA58</f>
        <v/>
      </c>
      <c r="AO52" s="487" t="str">
        <f>'Class-9'!BO58</f>
        <v/>
      </c>
      <c r="AP52" s="487" t="str">
        <f>'Class-9'!CC58</f>
        <v/>
      </c>
      <c r="AQ52" s="488" t="str">
        <f>'Class-9'!CQ58</f>
        <v/>
      </c>
      <c r="AR52" s="539" t="str">
        <f>'Class-9'!DE58</f>
        <v/>
      </c>
      <c r="AS52" s="486">
        <f t="shared" si="0"/>
        <v>0</v>
      </c>
      <c r="AT52" s="487">
        <f t="shared" si="1"/>
        <v>0</v>
      </c>
      <c r="AU52" s="487">
        <f t="shared" si="2"/>
        <v>0</v>
      </c>
      <c r="AV52" s="487">
        <f t="shared" si="3"/>
        <v>0</v>
      </c>
      <c r="AW52" s="487">
        <f t="shared" si="4"/>
        <v>0</v>
      </c>
      <c r="AX52" s="488">
        <f t="shared" si="5"/>
        <v>0</v>
      </c>
      <c r="AY52" s="486">
        <f t="shared" si="6"/>
        <v>0</v>
      </c>
      <c r="AZ52" s="487">
        <f t="shared" si="7"/>
        <v>0</v>
      </c>
      <c r="BA52" s="487">
        <f t="shared" si="8"/>
        <v>0</v>
      </c>
      <c r="BB52" s="487">
        <f t="shared" si="9"/>
        <v>0</v>
      </c>
      <c r="BC52" s="487">
        <f t="shared" si="10"/>
        <v>0</v>
      </c>
      <c r="BD52" s="489">
        <f t="shared" si="11"/>
        <v>0</v>
      </c>
      <c r="BE52" s="486">
        <f t="shared" si="12"/>
        <v>0</v>
      </c>
      <c r="BF52" s="487">
        <f t="shared" si="13"/>
        <v>0</v>
      </c>
      <c r="BG52" s="487">
        <f t="shared" si="14"/>
        <v>0</v>
      </c>
      <c r="BH52" s="487">
        <f t="shared" si="15"/>
        <v>0</v>
      </c>
      <c r="BI52" s="487">
        <f t="shared" si="16"/>
        <v>0</v>
      </c>
      <c r="BJ52" s="488">
        <f t="shared" si="17"/>
        <v>0</v>
      </c>
      <c r="BK52" s="486">
        <f t="shared" si="18"/>
        <v>0</v>
      </c>
      <c r="BL52" s="487">
        <f t="shared" si="19"/>
        <v>0</v>
      </c>
      <c r="BM52" s="487">
        <f t="shared" si="20"/>
        <v>0</v>
      </c>
      <c r="BN52" s="487">
        <f t="shared" si="21"/>
        <v>0</v>
      </c>
      <c r="BO52" s="487">
        <f t="shared" si="22"/>
        <v>0</v>
      </c>
      <c r="BP52" s="489">
        <f t="shared" si="23"/>
        <v>0</v>
      </c>
      <c r="BQ52" s="486">
        <f t="shared" si="24"/>
        <v>0</v>
      </c>
      <c r="BR52" s="487">
        <f t="shared" si="25"/>
        <v>0</v>
      </c>
      <c r="BS52" s="487">
        <f t="shared" si="26"/>
        <v>0</v>
      </c>
      <c r="BT52" s="487">
        <f t="shared" si="27"/>
        <v>0</v>
      </c>
      <c r="BU52" s="487">
        <f t="shared" si="28"/>
        <v>0</v>
      </c>
      <c r="BV52" s="489">
        <f t="shared" si="29"/>
        <v>0</v>
      </c>
      <c r="BW52" s="486">
        <f t="shared" si="30"/>
        <v>0</v>
      </c>
      <c r="BX52" s="487">
        <f t="shared" si="31"/>
        <v>0</v>
      </c>
      <c r="BY52" s="487">
        <f t="shared" si="32"/>
        <v>0</v>
      </c>
      <c r="BZ52" s="487">
        <f t="shared" si="33"/>
        <v>0</v>
      </c>
      <c r="CA52" s="487">
        <f t="shared" si="34"/>
        <v>0</v>
      </c>
      <c r="CB52" s="489">
        <f t="shared" si="35"/>
        <v>0</v>
      </c>
      <c r="CC52" s="486">
        <f t="shared" si="36"/>
        <v>0</v>
      </c>
      <c r="CD52" s="487">
        <f t="shared" si="37"/>
        <v>0</v>
      </c>
      <c r="CE52" s="487">
        <f t="shared" si="38"/>
        <v>0</v>
      </c>
      <c r="CF52" s="487">
        <f t="shared" si="39"/>
        <v>0</v>
      </c>
      <c r="CG52" s="487">
        <f t="shared" si="40"/>
        <v>0</v>
      </c>
      <c r="CH52" s="489">
        <f t="shared" si="41"/>
        <v>0</v>
      </c>
      <c r="CI52" s="490">
        <f>IF(AK52=CI$2,'Class-9'!G58,0)</f>
        <v>0</v>
      </c>
      <c r="CJ52" s="487">
        <f>IF(AK52=CJ$2,'Class-9'!G58,0)</f>
        <v>0</v>
      </c>
      <c r="CK52" s="487">
        <f>IF(AK52=CK$2,'Class-9'!G58,0)</f>
        <v>0</v>
      </c>
      <c r="CL52" s="487">
        <f>IF(AK52=CL$2,'Class-9'!G58,0)</f>
        <v>0</v>
      </c>
      <c r="CM52" s="487">
        <f>IF(AK52=CM$2,'Class-9'!G58,0)</f>
        <v>0</v>
      </c>
      <c r="CN52" s="487">
        <f>IF(AK52=CN$2,'Class-9'!G58,0)</f>
        <v>0</v>
      </c>
      <c r="CO52" s="491">
        <f>IF(AK52=CO$2,'Class-9'!FH58,0)</f>
        <v>0</v>
      </c>
      <c r="CP52" s="491">
        <f>IF(AK52=CP$2,'Class-9'!FH58,0)</f>
        <v>0</v>
      </c>
      <c r="CQ52" s="491">
        <f>IF(AK52=CQ$2,'Class-9'!FH58,0)</f>
        <v>0</v>
      </c>
      <c r="CR52" s="491">
        <f>IF(AK52=CR$2,'Class-9'!FH58,0)</f>
        <v>0</v>
      </c>
      <c r="CS52" s="491">
        <f>IF(AK52=CS$2,'Class-9'!FH58,0)</f>
        <v>0</v>
      </c>
      <c r="CT52" s="491">
        <f>IF(AK52=CT$2,'Class-9'!FH58,0)</f>
        <v>0</v>
      </c>
    </row>
    <row r="53" spans="1:98" hidden="1">
      <c r="AJ53" s="487">
        <f t="shared" si="42"/>
        <v>0</v>
      </c>
      <c r="AK53" s="487">
        <f>'Class-9'!F59</f>
        <v>0</v>
      </c>
      <c r="AL53" s="487" t="str">
        <f>'Class-9'!Y59</f>
        <v/>
      </c>
      <c r="AM53" s="487" t="str">
        <f>'Class-9'!AM59</f>
        <v/>
      </c>
      <c r="AN53" s="487" t="str">
        <f>'Class-9'!BA59</f>
        <v/>
      </c>
      <c r="AO53" s="487" t="str">
        <f>'Class-9'!BO59</f>
        <v/>
      </c>
      <c r="AP53" s="487" t="str">
        <f>'Class-9'!CC59</f>
        <v/>
      </c>
      <c r="AQ53" s="488" t="str">
        <f>'Class-9'!CQ59</f>
        <v/>
      </c>
      <c r="AR53" s="539" t="str">
        <f>'Class-9'!DE59</f>
        <v/>
      </c>
      <c r="AS53" s="486">
        <f t="shared" si="0"/>
        <v>0</v>
      </c>
      <c r="AT53" s="487">
        <f t="shared" si="1"/>
        <v>0</v>
      </c>
      <c r="AU53" s="487">
        <f t="shared" si="2"/>
        <v>0</v>
      </c>
      <c r="AV53" s="487">
        <f t="shared" si="3"/>
        <v>0</v>
      </c>
      <c r="AW53" s="487">
        <f t="shared" si="4"/>
        <v>0</v>
      </c>
      <c r="AX53" s="488">
        <f t="shared" si="5"/>
        <v>0</v>
      </c>
      <c r="AY53" s="486">
        <f t="shared" si="6"/>
        <v>0</v>
      </c>
      <c r="AZ53" s="487">
        <f t="shared" si="7"/>
        <v>0</v>
      </c>
      <c r="BA53" s="487">
        <f t="shared" si="8"/>
        <v>0</v>
      </c>
      <c r="BB53" s="487">
        <f t="shared" si="9"/>
        <v>0</v>
      </c>
      <c r="BC53" s="487">
        <f t="shared" si="10"/>
        <v>0</v>
      </c>
      <c r="BD53" s="489">
        <f t="shared" si="11"/>
        <v>0</v>
      </c>
      <c r="BE53" s="486">
        <f t="shared" si="12"/>
        <v>0</v>
      </c>
      <c r="BF53" s="487">
        <f t="shared" si="13"/>
        <v>0</v>
      </c>
      <c r="BG53" s="487">
        <f t="shared" si="14"/>
        <v>0</v>
      </c>
      <c r="BH53" s="487">
        <f t="shared" si="15"/>
        <v>0</v>
      </c>
      <c r="BI53" s="487">
        <f t="shared" si="16"/>
        <v>0</v>
      </c>
      <c r="BJ53" s="488">
        <f t="shared" si="17"/>
        <v>0</v>
      </c>
      <c r="BK53" s="486">
        <f t="shared" si="18"/>
        <v>0</v>
      </c>
      <c r="BL53" s="487">
        <f t="shared" si="19"/>
        <v>0</v>
      </c>
      <c r="BM53" s="487">
        <f t="shared" si="20"/>
        <v>0</v>
      </c>
      <c r="BN53" s="487">
        <f t="shared" si="21"/>
        <v>0</v>
      </c>
      <c r="BO53" s="487">
        <f t="shared" si="22"/>
        <v>0</v>
      </c>
      <c r="BP53" s="489">
        <f t="shared" si="23"/>
        <v>0</v>
      </c>
      <c r="BQ53" s="486">
        <f t="shared" si="24"/>
        <v>0</v>
      </c>
      <c r="BR53" s="487">
        <f t="shared" si="25"/>
        <v>0</v>
      </c>
      <c r="BS53" s="487">
        <f t="shared" si="26"/>
        <v>0</v>
      </c>
      <c r="BT53" s="487">
        <f t="shared" si="27"/>
        <v>0</v>
      </c>
      <c r="BU53" s="487">
        <f t="shared" si="28"/>
        <v>0</v>
      </c>
      <c r="BV53" s="489">
        <f t="shared" si="29"/>
        <v>0</v>
      </c>
      <c r="BW53" s="486">
        <f t="shared" si="30"/>
        <v>0</v>
      </c>
      <c r="BX53" s="487">
        <f t="shared" si="31"/>
        <v>0</v>
      </c>
      <c r="BY53" s="487">
        <f t="shared" si="32"/>
        <v>0</v>
      </c>
      <c r="BZ53" s="487">
        <f t="shared" si="33"/>
        <v>0</v>
      </c>
      <c r="CA53" s="487">
        <f t="shared" si="34"/>
        <v>0</v>
      </c>
      <c r="CB53" s="489">
        <f t="shared" si="35"/>
        <v>0</v>
      </c>
      <c r="CC53" s="486">
        <f t="shared" si="36"/>
        <v>0</v>
      </c>
      <c r="CD53" s="487">
        <f t="shared" si="37"/>
        <v>0</v>
      </c>
      <c r="CE53" s="487">
        <f t="shared" si="38"/>
        <v>0</v>
      </c>
      <c r="CF53" s="487">
        <f t="shared" si="39"/>
        <v>0</v>
      </c>
      <c r="CG53" s="487">
        <f t="shared" si="40"/>
        <v>0</v>
      </c>
      <c r="CH53" s="489">
        <f t="shared" si="41"/>
        <v>0</v>
      </c>
      <c r="CI53" s="490">
        <f>IF(AK53=CI$2,'Class-9'!G59,0)</f>
        <v>0</v>
      </c>
      <c r="CJ53" s="487">
        <f>IF(AK53=CJ$2,'Class-9'!G59,0)</f>
        <v>0</v>
      </c>
      <c r="CK53" s="487">
        <f>IF(AK53=CK$2,'Class-9'!G59,0)</f>
        <v>0</v>
      </c>
      <c r="CL53" s="487">
        <f>IF(AK53=CL$2,'Class-9'!G59,0)</f>
        <v>0</v>
      </c>
      <c r="CM53" s="487">
        <f>IF(AK53=CM$2,'Class-9'!G59,0)</f>
        <v>0</v>
      </c>
      <c r="CN53" s="487">
        <f>IF(AK53=CN$2,'Class-9'!G59,0)</f>
        <v>0</v>
      </c>
      <c r="CO53" s="491">
        <f>IF(AK53=CO$2,'Class-9'!FH59,0)</f>
        <v>0</v>
      </c>
      <c r="CP53" s="491">
        <f>IF(AK53=CP$2,'Class-9'!FH59,0)</f>
        <v>0</v>
      </c>
      <c r="CQ53" s="491">
        <f>IF(AK53=CQ$2,'Class-9'!FH59,0)</f>
        <v>0</v>
      </c>
      <c r="CR53" s="491">
        <f>IF(AK53=CR$2,'Class-9'!FH59,0)</f>
        <v>0</v>
      </c>
      <c r="CS53" s="491">
        <f>IF(AK53=CS$2,'Class-9'!FH59,0)</f>
        <v>0</v>
      </c>
      <c r="CT53" s="491">
        <f>IF(AK53=CT$2,'Class-9'!FH59,0)</f>
        <v>0</v>
      </c>
    </row>
    <row r="54" spans="1:98" hidden="1">
      <c r="AJ54" s="487">
        <f t="shared" si="42"/>
        <v>0</v>
      </c>
      <c r="AK54" s="487">
        <f>'Class-9'!F60</f>
        <v>0</v>
      </c>
      <c r="AL54" s="487" t="str">
        <f>'Class-9'!Y60</f>
        <v/>
      </c>
      <c r="AM54" s="487" t="str">
        <f>'Class-9'!AM60</f>
        <v/>
      </c>
      <c r="AN54" s="487" t="str">
        <f>'Class-9'!BA60</f>
        <v/>
      </c>
      <c r="AO54" s="487" t="str">
        <f>'Class-9'!BO60</f>
        <v/>
      </c>
      <c r="AP54" s="487" t="str">
        <f>'Class-9'!CC60</f>
        <v/>
      </c>
      <c r="AQ54" s="488" t="str">
        <f>'Class-9'!CQ60</f>
        <v/>
      </c>
      <c r="AR54" s="539" t="str">
        <f>'Class-9'!DE60</f>
        <v/>
      </c>
      <c r="AS54" s="486">
        <f t="shared" si="0"/>
        <v>0</v>
      </c>
      <c r="AT54" s="487">
        <f t="shared" si="1"/>
        <v>0</v>
      </c>
      <c r="AU54" s="487">
        <f t="shared" si="2"/>
        <v>0</v>
      </c>
      <c r="AV54" s="487">
        <f t="shared" si="3"/>
        <v>0</v>
      </c>
      <c r="AW54" s="487">
        <f t="shared" si="4"/>
        <v>0</v>
      </c>
      <c r="AX54" s="488">
        <f t="shared" si="5"/>
        <v>0</v>
      </c>
      <c r="AY54" s="486">
        <f t="shared" si="6"/>
        <v>0</v>
      </c>
      <c r="AZ54" s="487">
        <f t="shared" si="7"/>
        <v>0</v>
      </c>
      <c r="BA54" s="487">
        <f t="shared" si="8"/>
        <v>0</v>
      </c>
      <c r="BB54" s="487">
        <f t="shared" si="9"/>
        <v>0</v>
      </c>
      <c r="BC54" s="487">
        <f t="shared" si="10"/>
        <v>0</v>
      </c>
      <c r="BD54" s="489">
        <f t="shared" si="11"/>
        <v>0</v>
      </c>
      <c r="BE54" s="486">
        <f t="shared" si="12"/>
        <v>0</v>
      </c>
      <c r="BF54" s="487">
        <f t="shared" si="13"/>
        <v>0</v>
      </c>
      <c r="BG54" s="487">
        <f t="shared" si="14"/>
        <v>0</v>
      </c>
      <c r="BH54" s="487">
        <f t="shared" si="15"/>
        <v>0</v>
      </c>
      <c r="BI54" s="487">
        <f t="shared" si="16"/>
        <v>0</v>
      </c>
      <c r="BJ54" s="488">
        <f t="shared" si="17"/>
        <v>0</v>
      </c>
      <c r="BK54" s="486">
        <f t="shared" si="18"/>
        <v>0</v>
      </c>
      <c r="BL54" s="487">
        <f t="shared" si="19"/>
        <v>0</v>
      </c>
      <c r="BM54" s="487">
        <f t="shared" si="20"/>
        <v>0</v>
      </c>
      <c r="BN54" s="487">
        <f t="shared" si="21"/>
        <v>0</v>
      </c>
      <c r="BO54" s="487">
        <f t="shared" si="22"/>
        <v>0</v>
      </c>
      <c r="BP54" s="489">
        <f t="shared" si="23"/>
        <v>0</v>
      </c>
      <c r="BQ54" s="486">
        <f t="shared" si="24"/>
        <v>0</v>
      </c>
      <c r="BR54" s="487">
        <f t="shared" si="25"/>
        <v>0</v>
      </c>
      <c r="BS54" s="487">
        <f t="shared" si="26"/>
        <v>0</v>
      </c>
      <c r="BT54" s="487">
        <f t="shared" si="27"/>
        <v>0</v>
      </c>
      <c r="BU54" s="487">
        <f t="shared" si="28"/>
        <v>0</v>
      </c>
      <c r="BV54" s="489">
        <f t="shared" si="29"/>
        <v>0</v>
      </c>
      <c r="BW54" s="486">
        <f t="shared" si="30"/>
        <v>0</v>
      </c>
      <c r="BX54" s="487">
        <f t="shared" si="31"/>
        <v>0</v>
      </c>
      <c r="BY54" s="487">
        <f t="shared" si="32"/>
        <v>0</v>
      </c>
      <c r="BZ54" s="487">
        <f t="shared" si="33"/>
        <v>0</v>
      </c>
      <c r="CA54" s="487">
        <f t="shared" si="34"/>
        <v>0</v>
      </c>
      <c r="CB54" s="489">
        <f t="shared" si="35"/>
        <v>0</v>
      </c>
      <c r="CC54" s="486">
        <f t="shared" si="36"/>
        <v>0</v>
      </c>
      <c r="CD54" s="487">
        <f t="shared" si="37"/>
        <v>0</v>
      </c>
      <c r="CE54" s="487">
        <f t="shared" si="38"/>
        <v>0</v>
      </c>
      <c r="CF54" s="487">
        <f t="shared" si="39"/>
        <v>0</v>
      </c>
      <c r="CG54" s="487">
        <f t="shared" si="40"/>
        <v>0</v>
      </c>
      <c r="CH54" s="489">
        <f t="shared" si="41"/>
        <v>0</v>
      </c>
      <c r="CI54" s="490">
        <f>IF(AK54=CI$2,'Class-9'!G60,0)</f>
        <v>0</v>
      </c>
      <c r="CJ54" s="487">
        <f>IF(AK54=CJ$2,'Class-9'!G60,0)</f>
        <v>0</v>
      </c>
      <c r="CK54" s="487">
        <f>IF(AK54=CK$2,'Class-9'!G60,0)</f>
        <v>0</v>
      </c>
      <c r="CL54" s="487">
        <f>IF(AK54=CL$2,'Class-9'!G60,0)</f>
        <v>0</v>
      </c>
      <c r="CM54" s="487">
        <f>IF(AK54=CM$2,'Class-9'!G60,0)</f>
        <v>0</v>
      </c>
      <c r="CN54" s="487">
        <f>IF(AK54=CN$2,'Class-9'!G60,0)</f>
        <v>0</v>
      </c>
      <c r="CO54" s="491">
        <f>IF(AK54=CO$2,'Class-9'!FH60,0)</f>
        <v>0</v>
      </c>
      <c r="CP54" s="491">
        <f>IF(AK54=CP$2,'Class-9'!FH60,0)</f>
        <v>0</v>
      </c>
      <c r="CQ54" s="491">
        <f>IF(AK54=CQ$2,'Class-9'!FH60,0)</f>
        <v>0</v>
      </c>
      <c r="CR54" s="491">
        <f>IF(AK54=CR$2,'Class-9'!FH60,0)</f>
        <v>0</v>
      </c>
      <c r="CS54" s="491">
        <f>IF(AK54=CS$2,'Class-9'!FH60,0)</f>
        <v>0</v>
      </c>
      <c r="CT54" s="491">
        <f>IF(AK54=CT$2,'Class-9'!FH60,0)</f>
        <v>0</v>
      </c>
    </row>
    <row r="55" spans="1:98" hidden="1">
      <c r="AJ55" s="487">
        <f t="shared" si="42"/>
        <v>0</v>
      </c>
      <c r="AK55" s="487">
        <f>'Class-9'!F61</f>
        <v>0</v>
      </c>
      <c r="AL55" s="487" t="str">
        <f>'Class-9'!Y61</f>
        <v/>
      </c>
      <c r="AM55" s="487" t="str">
        <f>'Class-9'!AM61</f>
        <v/>
      </c>
      <c r="AN55" s="487" t="str">
        <f>'Class-9'!BA61</f>
        <v/>
      </c>
      <c r="AO55" s="487" t="str">
        <f>'Class-9'!BO61</f>
        <v/>
      </c>
      <c r="AP55" s="487" t="str">
        <f>'Class-9'!CC61</f>
        <v/>
      </c>
      <c r="AQ55" s="488" t="str">
        <f>'Class-9'!CQ61</f>
        <v/>
      </c>
      <c r="AR55" s="539" t="str">
        <f>'Class-9'!DE61</f>
        <v/>
      </c>
      <c r="AS55" s="486">
        <f t="shared" si="0"/>
        <v>0</v>
      </c>
      <c r="AT55" s="487">
        <f t="shared" si="1"/>
        <v>0</v>
      </c>
      <c r="AU55" s="487">
        <f t="shared" si="2"/>
        <v>0</v>
      </c>
      <c r="AV55" s="487">
        <f t="shared" si="3"/>
        <v>0</v>
      </c>
      <c r="AW55" s="487">
        <f t="shared" si="4"/>
        <v>0</v>
      </c>
      <c r="AX55" s="488">
        <f t="shared" si="5"/>
        <v>0</v>
      </c>
      <c r="AY55" s="486">
        <f t="shared" si="6"/>
        <v>0</v>
      </c>
      <c r="AZ55" s="487">
        <f t="shared" si="7"/>
        <v>0</v>
      </c>
      <c r="BA55" s="487">
        <f t="shared" si="8"/>
        <v>0</v>
      </c>
      <c r="BB55" s="487">
        <f t="shared" si="9"/>
        <v>0</v>
      </c>
      <c r="BC55" s="487">
        <f t="shared" si="10"/>
        <v>0</v>
      </c>
      <c r="BD55" s="489">
        <f t="shared" si="11"/>
        <v>0</v>
      </c>
      <c r="BE55" s="486">
        <f t="shared" si="12"/>
        <v>0</v>
      </c>
      <c r="BF55" s="487">
        <f t="shared" si="13"/>
        <v>0</v>
      </c>
      <c r="BG55" s="487">
        <f t="shared" si="14"/>
        <v>0</v>
      </c>
      <c r="BH55" s="487">
        <f t="shared" si="15"/>
        <v>0</v>
      </c>
      <c r="BI55" s="487">
        <f t="shared" si="16"/>
        <v>0</v>
      </c>
      <c r="BJ55" s="488">
        <f t="shared" si="17"/>
        <v>0</v>
      </c>
      <c r="BK55" s="486">
        <f t="shared" si="18"/>
        <v>0</v>
      </c>
      <c r="BL55" s="487">
        <f t="shared" si="19"/>
        <v>0</v>
      </c>
      <c r="BM55" s="487">
        <f t="shared" si="20"/>
        <v>0</v>
      </c>
      <c r="BN55" s="487">
        <f t="shared" si="21"/>
        <v>0</v>
      </c>
      <c r="BO55" s="487">
        <f t="shared" si="22"/>
        <v>0</v>
      </c>
      <c r="BP55" s="489">
        <f t="shared" si="23"/>
        <v>0</v>
      </c>
      <c r="BQ55" s="486">
        <f t="shared" si="24"/>
        <v>0</v>
      </c>
      <c r="BR55" s="487">
        <f t="shared" si="25"/>
        <v>0</v>
      </c>
      <c r="BS55" s="487">
        <f t="shared" si="26"/>
        <v>0</v>
      </c>
      <c r="BT55" s="487">
        <f t="shared" si="27"/>
        <v>0</v>
      </c>
      <c r="BU55" s="487">
        <f t="shared" si="28"/>
        <v>0</v>
      </c>
      <c r="BV55" s="489">
        <f t="shared" si="29"/>
        <v>0</v>
      </c>
      <c r="BW55" s="486">
        <f t="shared" si="30"/>
        <v>0</v>
      </c>
      <c r="BX55" s="487">
        <f t="shared" si="31"/>
        <v>0</v>
      </c>
      <c r="BY55" s="487">
        <f t="shared" si="32"/>
        <v>0</v>
      </c>
      <c r="BZ55" s="487">
        <f t="shared" si="33"/>
        <v>0</v>
      </c>
      <c r="CA55" s="487">
        <f t="shared" si="34"/>
        <v>0</v>
      </c>
      <c r="CB55" s="489">
        <f t="shared" si="35"/>
        <v>0</v>
      </c>
      <c r="CC55" s="486">
        <f t="shared" si="36"/>
        <v>0</v>
      </c>
      <c r="CD55" s="487">
        <f t="shared" si="37"/>
        <v>0</v>
      </c>
      <c r="CE55" s="487">
        <f t="shared" si="38"/>
        <v>0</v>
      </c>
      <c r="CF55" s="487">
        <f t="shared" si="39"/>
        <v>0</v>
      </c>
      <c r="CG55" s="487">
        <f t="shared" si="40"/>
        <v>0</v>
      </c>
      <c r="CH55" s="489">
        <f t="shared" si="41"/>
        <v>0</v>
      </c>
      <c r="CI55" s="490">
        <f>IF(AK55=CI$2,'Class-9'!G61,0)</f>
        <v>0</v>
      </c>
      <c r="CJ55" s="487">
        <f>IF(AK55=CJ$2,'Class-9'!G61,0)</f>
        <v>0</v>
      </c>
      <c r="CK55" s="487">
        <f>IF(AK55=CK$2,'Class-9'!G61,0)</f>
        <v>0</v>
      </c>
      <c r="CL55" s="487">
        <f>IF(AK55=CL$2,'Class-9'!G61,0)</f>
        <v>0</v>
      </c>
      <c r="CM55" s="487">
        <f>IF(AK55=CM$2,'Class-9'!G61,0)</f>
        <v>0</v>
      </c>
      <c r="CN55" s="487">
        <f>IF(AK55=CN$2,'Class-9'!G61,0)</f>
        <v>0</v>
      </c>
      <c r="CO55" s="491">
        <f>IF(AK55=CO$2,'Class-9'!FH61,0)</f>
        <v>0</v>
      </c>
      <c r="CP55" s="491">
        <f>IF(AK55=CP$2,'Class-9'!FH61,0)</f>
        <v>0</v>
      </c>
      <c r="CQ55" s="491">
        <f>IF(AK55=CQ$2,'Class-9'!FH61,0)</f>
        <v>0</v>
      </c>
      <c r="CR55" s="491">
        <f>IF(AK55=CR$2,'Class-9'!FH61,0)</f>
        <v>0</v>
      </c>
      <c r="CS55" s="491">
        <f>IF(AK55=CS$2,'Class-9'!FH61,0)</f>
        <v>0</v>
      </c>
      <c r="CT55" s="491">
        <f>IF(AK55=CT$2,'Class-9'!FH61,0)</f>
        <v>0</v>
      </c>
    </row>
    <row r="56" spans="1:98" hidden="1">
      <c r="AJ56" s="487">
        <f t="shared" si="42"/>
        <v>0</v>
      </c>
      <c r="AK56" s="487">
        <f>'Class-9'!F62</f>
        <v>0</v>
      </c>
      <c r="AL56" s="487" t="str">
        <f>'Class-9'!Y62</f>
        <v/>
      </c>
      <c r="AM56" s="487" t="str">
        <f>'Class-9'!AM62</f>
        <v/>
      </c>
      <c r="AN56" s="487" t="str">
        <f>'Class-9'!BA62</f>
        <v/>
      </c>
      <c r="AO56" s="487" t="str">
        <f>'Class-9'!BO62</f>
        <v/>
      </c>
      <c r="AP56" s="487" t="str">
        <f>'Class-9'!CC62</f>
        <v/>
      </c>
      <c r="AQ56" s="488" t="str">
        <f>'Class-9'!CQ62</f>
        <v/>
      </c>
      <c r="AR56" s="539" t="str">
        <f>'Class-9'!DE62</f>
        <v/>
      </c>
      <c r="AS56" s="486">
        <f t="shared" si="0"/>
        <v>0</v>
      </c>
      <c r="AT56" s="487">
        <f t="shared" si="1"/>
        <v>0</v>
      </c>
      <c r="AU56" s="487">
        <f t="shared" si="2"/>
        <v>0</v>
      </c>
      <c r="AV56" s="487">
        <f t="shared" si="3"/>
        <v>0</v>
      </c>
      <c r="AW56" s="487">
        <f t="shared" si="4"/>
        <v>0</v>
      </c>
      <c r="AX56" s="488">
        <f t="shared" si="5"/>
        <v>0</v>
      </c>
      <c r="AY56" s="486">
        <f t="shared" si="6"/>
        <v>0</v>
      </c>
      <c r="AZ56" s="487">
        <f t="shared" si="7"/>
        <v>0</v>
      </c>
      <c r="BA56" s="487">
        <f t="shared" si="8"/>
        <v>0</v>
      </c>
      <c r="BB56" s="487">
        <f t="shared" si="9"/>
        <v>0</v>
      </c>
      <c r="BC56" s="487">
        <f t="shared" si="10"/>
        <v>0</v>
      </c>
      <c r="BD56" s="489">
        <f t="shared" si="11"/>
        <v>0</v>
      </c>
      <c r="BE56" s="486">
        <f t="shared" si="12"/>
        <v>0</v>
      </c>
      <c r="BF56" s="487">
        <f t="shared" si="13"/>
        <v>0</v>
      </c>
      <c r="BG56" s="487">
        <f t="shared" si="14"/>
        <v>0</v>
      </c>
      <c r="BH56" s="487">
        <f t="shared" si="15"/>
        <v>0</v>
      </c>
      <c r="BI56" s="487">
        <f t="shared" si="16"/>
        <v>0</v>
      </c>
      <c r="BJ56" s="488">
        <f t="shared" si="17"/>
        <v>0</v>
      </c>
      <c r="BK56" s="486">
        <f t="shared" si="18"/>
        <v>0</v>
      </c>
      <c r="BL56" s="487">
        <f t="shared" si="19"/>
        <v>0</v>
      </c>
      <c r="BM56" s="487">
        <f t="shared" si="20"/>
        <v>0</v>
      </c>
      <c r="BN56" s="487">
        <f t="shared" si="21"/>
        <v>0</v>
      </c>
      <c r="BO56" s="487">
        <f t="shared" si="22"/>
        <v>0</v>
      </c>
      <c r="BP56" s="489">
        <f t="shared" si="23"/>
        <v>0</v>
      </c>
      <c r="BQ56" s="486">
        <f t="shared" si="24"/>
        <v>0</v>
      </c>
      <c r="BR56" s="487">
        <f t="shared" si="25"/>
        <v>0</v>
      </c>
      <c r="BS56" s="487">
        <f t="shared" si="26"/>
        <v>0</v>
      </c>
      <c r="BT56" s="487">
        <f t="shared" si="27"/>
        <v>0</v>
      </c>
      <c r="BU56" s="487">
        <f t="shared" si="28"/>
        <v>0</v>
      </c>
      <c r="BV56" s="489">
        <f t="shared" si="29"/>
        <v>0</v>
      </c>
      <c r="BW56" s="486">
        <f t="shared" si="30"/>
        <v>0</v>
      </c>
      <c r="BX56" s="487">
        <f t="shared" si="31"/>
        <v>0</v>
      </c>
      <c r="BY56" s="487">
        <f t="shared" si="32"/>
        <v>0</v>
      </c>
      <c r="BZ56" s="487">
        <f t="shared" si="33"/>
        <v>0</v>
      </c>
      <c r="CA56" s="487">
        <f t="shared" si="34"/>
        <v>0</v>
      </c>
      <c r="CB56" s="489">
        <f t="shared" si="35"/>
        <v>0</v>
      </c>
      <c r="CC56" s="486">
        <f t="shared" si="36"/>
        <v>0</v>
      </c>
      <c r="CD56" s="487">
        <f t="shared" si="37"/>
        <v>0</v>
      </c>
      <c r="CE56" s="487">
        <f t="shared" si="38"/>
        <v>0</v>
      </c>
      <c r="CF56" s="487">
        <f t="shared" si="39"/>
        <v>0</v>
      </c>
      <c r="CG56" s="487">
        <f t="shared" si="40"/>
        <v>0</v>
      </c>
      <c r="CH56" s="489">
        <f t="shared" si="41"/>
        <v>0</v>
      </c>
      <c r="CI56" s="490">
        <f>IF(AK56=CI$2,'Class-9'!G62,0)</f>
        <v>0</v>
      </c>
      <c r="CJ56" s="487">
        <f>IF(AK56=CJ$2,'Class-9'!G62,0)</f>
        <v>0</v>
      </c>
      <c r="CK56" s="487">
        <f>IF(AK56=CK$2,'Class-9'!G62,0)</f>
        <v>0</v>
      </c>
      <c r="CL56" s="487">
        <f>IF(AK56=CL$2,'Class-9'!G62,0)</f>
        <v>0</v>
      </c>
      <c r="CM56" s="487">
        <f>IF(AK56=CM$2,'Class-9'!G62,0)</f>
        <v>0</v>
      </c>
      <c r="CN56" s="487">
        <f>IF(AK56=CN$2,'Class-9'!G62,0)</f>
        <v>0</v>
      </c>
      <c r="CO56" s="491">
        <f>IF(AK56=CO$2,'Class-9'!FH62,0)</f>
        <v>0</v>
      </c>
      <c r="CP56" s="491">
        <f>IF(AK56=CP$2,'Class-9'!FH62,0)</f>
        <v>0</v>
      </c>
      <c r="CQ56" s="491">
        <f>IF(AK56=CQ$2,'Class-9'!FH62,0)</f>
        <v>0</v>
      </c>
      <c r="CR56" s="491">
        <f>IF(AK56=CR$2,'Class-9'!FH62,0)</f>
        <v>0</v>
      </c>
      <c r="CS56" s="491">
        <f>IF(AK56=CS$2,'Class-9'!FH62,0)</f>
        <v>0</v>
      </c>
      <c r="CT56" s="491">
        <f>IF(AK56=CT$2,'Class-9'!FH62,0)</f>
        <v>0</v>
      </c>
    </row>
    <row r="57" spans="1:98" hidden="1">
      <c r="AJ57" s="487">
        <f t="shared" si="42"/>
        <v>0</v>
      </c>
      <c r="AK57" s="487">
        <f>'Class-9'!F63</f>
        <v>0</v>
      </c>
      <c r="AL57" s="487" t="str">
        <f>'Class-9'!Y63</f>
        <v/>
      </c>
      <c r="AM57" s="487" t="str">
        <f>'Class-9'!AM63</f>
        <v/>
      </c>
      <c r="AN57" s="487" t="str">
        <f>'Class-9'!BA63</f>
        <v/>
      </c>
      <c r="AO57" s="487" t="str">
        <f>'Class-9'!BO63</f>
        <v/>
      </c>
      <c r="AP57" s="487" t="str">
        <f>'Class-9'!CC63</f>
        <v/>
      </c>
      <c r="AQ57" s="488" t="str">
        <f>'Class-9'!CQ63</f>
        <v/>
      </c>
      <c r="AR57" s="539" t="str">
        <f>'Class-9'!DE63</f>
        <v/>
      </c>
      <c r="AS57" s="486">
        <f t="shared" si="0"/>
        <v>0</v>
      </c>
      <c r="AT57" s="487">
        <f t="shared" si="1"/>
        <v>0</v>
      </c>
      <c r="AU57" s="487">
        <f t="shared" si="2"/>
        <v>0</v>
      </c>
      <c r="AV57" s="487">
        <f t="shared" si="3"/>
        <v>0</v>
      </c>
      <c r="AW57" s="487">
        <f t="shared" si="4"/>
        <v>0</v>
      </c>
      <c r="AX57" s="488">
        <f t="shared" si="5"/>
        <v>0</v>
      </c>
      <c r="AY57" s="486">
        <f t="shared" si="6"/>
        <v>0</v>
      </c>
      <c r="AZ57" s="487">
        <f t="shared" si="7"/>
        <v>0</v>
      </c>
      <c r="BA57" s="487">
        <f t="shared" si="8"/>
        <v>0</v>
      </c>
      <c r="BB57" s="487">
        <f t="shared" si="9"/>
        <v>0</v>
      </c>
      <c r="BC57" s="487">
        <f t="shared" si="10"/>
        <v>0</v>
      </c>
      <c r="BD57" s="489">
        <f t="shared" si="11"/>
        <v>0</v>
      </c>
      <c r="BE57" s="486">
        <f t="shared" si="12"/>
        <v>0</v>
      </c>
      <c r="BF57" s="487">
        <f t="shared" si="13"/>
        <v>0</v>
      </c>
      <c r="BG57" s="487">
        <f t="shared" si="14"/>
        <v>0</v>
      </c>
      <c r="BH57" s="487">
        <f t="shared" si="15"/>
        <v>0</v>
      </c>
      <c r="BI57" s="487">
        <f t="shared" si="16"/>
        <v>0</v>
      </c>
      <c r="BJ57" s="488">
        <f t="shared" si="17"/>
        <v>0</v>
      </c>
      <c r="BK57" s="486">
        <f t="shared" si="18"/>
        <v>0</v>
      </c>
      <c r="BL57" s="487">
        <f t="shared" si="19"/>
        <v>0</v>
      </c>
      <c r="BM57" s="487">
        <f t="shared" si="20"/>
        <v>0</v>
      </c>
      <c r="BN57" s="487">
        <f t="shared" si="21"/>
        <v>0</v>
      </c>
      <c r="BO57" s="487">
        <f t="shared" si="22"/>
        <v>0</v>
      </c>
      <c r="BP57" s="489">
        <f t="shared" si="23"/>
        <v>0</v>
      </c>
      <c r="BQ57" s="486">
        <f t="shared" si="24"/>
        <v>0</v>
      </c>
      <c r="BR57" s="487">
        <f t="shared" si="25"/>
        <v>0</v>
      </c>
      <c r="BS57" s="487">
        <f t="shared" si="26"/>
        <v>0</v>
      </c>
      <c r="BT57" s="487">
        <f t="shared" si="27"/>
        <v>0</v>
      </c>
      <c r="BU57" s="487">
        <f t="shared" si="28"/>
        <v>0</v>
      </c>
      <c r="BV57" s="489">
        <f t="shared" si="29"/>
        <v>0</v>
      </c>
      <c r="BW57" s="486">
        <f t="shared" si="30"/>
        <v>0</v>
      </c>
      <c r="BX57" s="487">
        <f t="shared" si="31"/>
        <v>0</v>
      </c>
      <c r="BY57" s="487">
        <f t="shared" si="32"/>
        <v>0</v>
      </c>
      <c r="BZ57" s="487">
        <f t="shared" si="33"/>
        <v>0</v>
      </c>
      <c r="CA57" s="487">
        <f t="shared" si="34"/>
        <v>0</v>
      </c>
      <c r="CB57" s="489">
        <f t="shared" si="35"/>
        <v>0</v>
      </c>
      <c r="CC57" s="486">
        <f t="shared" si="36"/>
        <v>0</v>
      </c>
      <c r="CD57" s="487">
        <f t="shared" si="37"/>
        <v>0</v>
      </c>
      <c r="CE57" s="487">
        <f t="shared" si="38"/>
        <v>0</v>
      </c>
      <c r="CF57" s="487">
        <f t="shared" si="39"/>
        <v>0</v>
      </c>
      <c r="CG57" s="487">
        <f t="shared" si="40"/>
        <v>0</v>
      </c>
      <c r="CH57" s="489">
        <f t="shared" si="41"/>
        <v>0</v>
      </c>
      <c r="CI57" s="490">
        <f>IF(AK57=CI$2,'Class-9'!G63,0)</f>
        <v>0</v>
      </c>
      <c r="CJ57" s="487">
        <f>IF(AK57=CJ$2,'Class-9'!G63,0)</f>
        <v>0</v>
      </c>
      <c r="CK57" s="487">
        <f>IF(AK57=CK$2,'Class-9'!G63,0)</f>
        <v>0</v>
      </c>
      <c r="CL57" s="487">
        <f>IF(AK57=CL$2,'Class-9'!G63,0)</f>
        <v>0</v>
      </c>
      <c r="CM57" s="487">
        <f>IF(AK57=CM$2,'Class-9'!G63,0)</f>
        <v>0</v>
      </c>
      <c r="CN57" s="487">
        <f>IF(AK57=CN$2,'Class-9'!G63,0)</f>
        <v>0</v>
      </c>
      <c r="CO57" s="491">
        <f>IF(AK57=CO$2,'Class-9'!FH63,0)</f>
        <v>0</v>
      </c>
      <c r="CP57" s="491">
        <f>IF(AK57=CP$2,'Class-9'!FH63,0)</f>
        <v>0</v>
      </c>
      <c r="CQ57" s="491">
        <f>IF(AK57=CQ$2,'Class-9'!FH63,0)</f>
        <v>0</v>
      </c>
      <c r="CR57" s="491">
        <f>IF(AK57=CR$2,'Class-9'!FH63,0)</f>
        <v>0</v>
      </c>
      <c r="CS57" s="491">
        <f>IF(AK57=CS$2,'Class-9'!FH63,0)</f>
        <v>0</v>
      </c>
      <c r="CT57" s="491">
        <f>IF(AK57=CT$2,'Class-9'!FH63,0)</f>
        <v>0</v>
      </c>
    </row>
    <row r="58" spans="1:98" hidden="1">
      <c r="AJ58" s="487">
        <f t="shared" si="42"/>
        <v>0</v>
      </c>
      <c r="AK58" s="487">
        <f>'Class-9'!F64</f>
        <v>0</v>
      </c>
      <c r="AL58" s="487" t="str">
        <f>'Class-9'!Y64</f>
        <v/>
      </c>
      <c r="AM58" s="487" t="str">
        <f>'Class-9'!AM64</f>
        <v/>
      </c>
      <c r="AN58" s="487" t="str">
        <f>'Class-9'!BA64</f>
        <v/>
      </c>
      <c r="AO58" s="487" t="str">
        <f>'Class-9'!BO64</f>
        <v/>
      </c>
      <c r="AP58" s="487" t="str">
        <f>'Class-9'!CC64</f>
        <v/>
      </c>
      <c r="AQ58" s="488" t="str">
        <f>'Class-9'!CQ64</f>
        <v/>
      </c>
      <c r="AR58" s="539" t="str">
        <f>'Class-9'!DE64</f>
        <v/>
      </c>
      <c r="AS58" s="486">
        <f t="shared" si="0"/>
        <v>0</v>
      </c>
      <c r="AT58" s="487">
        <f t="shared" si="1"/>
        <v>0</v>
      </c>
      <c r="AU58" s="487">
        <f t="shared" si="2"/>
        <v>0</v>
      </c>
      <c r="AV58" s="487">
        <f t="shared" si="3"/>
        <v>0</v>
      </c>
      <c r="AW58" s="487">
        <f t="shared" si="4"/>
        <v>0</v>
      </c>
      <c r="AX58" s="488">
        <f t="shared" si="5"/>
        <v>0</v>
      </c>
      <c r="AY58" s="486">
        <f t="shared" si="6"/>
        <v>0</v>
      </c>
      <c r="AZ58" s="487">
        <f t="shared" si="7"/>
        <v>0</v>
      </c>
      <c r="BA58" s="487">
        <f t="shared" si="8"/>
        <v>0</v>
      </c>
      <c r="BB58" s="487">
        <f t="shared" si="9"/>
        <v>0</v>
      </c>
      <c r="BC58" s="487">
        <f t="shared" si="10"/>
        <v>0</v>
      </c>
      <c r="BD58" s="489">
        <f t="shared" si="11"/>
        <v>0</v>
      </c>
      <c r="BE58" s="486">
        <f t="shared" si="12"/>
        <v>0</v>
      </c>
      <c r="BF58" s="487">
        <f t="shared" si="13"/>
        <v>0</v>
      </c>
      <c r="BG58" s="487">
        <f t="shared" si="14"/>
        <v>0</v>
      </c>
      <c r="BH58" s="487">
        <f t="shared" si="15"/>
        <v>0</v>
      </c>
      <c r="BI58" s="487">
        <f t="shared" si="16"/>
        <v>0</v>
      </c>
      <c r="BJ58" s="488">
        <f t="shared" si="17"/>
        <v>0</v>
      </c>
      <c r="BK58" s="486">
        <f t="shared" si="18"/>
        <v>0</v>
      </c>
      <c r="BL58" s="487">
        <f t="shared" si="19"/>
        <v>0</v>
      </c>
      <c r="BM58" s="487">
        <f t="shared" si="20"/>
        <v>0</v>
      </c>
      <c r="BN58" s="487">
        <f t="shared" si="21"/>
        <v>0</v>
      </c>
      <c r="BO58" s="487">
        <f t="shared" si="22"/>
        <v>0</v>
      </c>
      <c r="BP58" s="489">
        <f t="shared" si="23"/>
        <v>0</v>
      </c>
      <c r="BQ58" s="486">
        <f t="shared" si="24"/>
        <v>0</v>
      </c>
      <c r="BR58" s="487">
        <f t="shared" si="25"/>
        <v>0</v>
      </c>
      <c r="BS58" s="487">
        <f t="shared" si="26"/>
        <v>0</v>
      </c>
      <c r="BT58" s="487">
        <f t="shared" si="27"/>
        <v>0</v>
      </c>
      <c r="BU58" s="487">
        <f t="shared" si="28"/>
        <v>0</v>
      </c>
      <c r="BV58" s="489">
        <f t="shared" si="29"/>
        <v>0</v>
      </c>
      <c r="BW58" s="486">
        <f t="shared" si="30"/>
        <v>0</v>
      </c>
      <c r="BX58" s="487">
        <f t="shared" si="31"/>
        <v>0</v>
      </c>
      <c r="BY58" s="487">
        <f t="shared" si="32"/>
        <v>0</v>
      </c>
      <c r="BZ58" s="487">
        <f t="shared" si="33"/>
        <v>0</v>
      </c>
      <c r="CA58" s="487">
        <f t="shared" si="34"/>
        <v>0</v>
      </c>
      <c r="CB58" s="489">
        <f t="shared" si="35"/>
        <v>0</v>
      </c>
      <c r="CC58" s="486">
        <f t="shared" si="36"/>
        <v>0</v>
      </c>
      <c r="CD58" s="487">
        <f t="shared" si="37"/>
        <v>0</v>
      </c>
      <c r="CE58" s="487">
        <f t="shared" si="38"/>
        <v>0</v>
      </c>
      <c r="CF58" s="487">
        <f t="shared" si="39"/>
        <v>0</v>
      </c>
      <c r="CG58" s="487">
        <f t="shared" si="40"/>
        <v>0</v>
      </c>
      <c r="CH58" s="489">
        <f t="shared" si="41"/>
        <v>0</v>
      </c>
      <c r="CI58" s="490">
        <f>IF(AK58=CI$2,'Class-9'!G64,0)</f>
        <v>0</v>
      </c>
      <c r="CJ58" s="487">
        <f>IF(AK58=CJ$2,'Class-9'!G64,0)</f>
        <v>0</v>
      </c>
      <c r="CK58" s="487">
        <f>IF(AK58=CK$2,'Class-9'!G64,0)</f>
        <v>0</v>
      </c>
      <c r="CL58" s="487">
        <f>IF(AK58=CL$2,'Class-9'!G64,0)</f>
        <v>0</v>
      </c>
      <c r="CM58" s="487">
        <f>IF(AK58=CM$2,'Class-9'!G64,0)</f>
        <v>0</v>
      </c>
      <c r="CN58" s="487">
        <f>IF(AK58=CN$2,'Class-9'!G64,0)</f>
        <v>0</v>
      </c>
      <c r="CO58" s="491">
        <f>IF(AK58=CO$2,'Class-9'!FH64,0)</f>
        <v>0</v>
      </c>
      <c r="CP58" s="491">
        <f>IF(AK58=CP$2,'Class-9'!FH64,0)</f>
        <v>0</v>
      </c>
      <c r="CQ58" s="491">
        <f>IF(AK58=CQ$2,'Class-9'!FH64,0)</f>
        <v>0</v>
      </c>
      <c r="CR58" s="491">
        <f>IF(AK58=CR$2,'Class-9'!FH64,0)</f>
        <v>0</v>
      </c>
      <c r="CS58" s="491">
        <f>IF(AK58=CS$2,'Class-9'!FH64,0)</f>
        <v>0</v>
      </c>
      <c r="CT58" s="491">
        <f>IF(AK58=CT$2,'Class-9'!FH64,0)</f>
        <v>0</v>
      </c>
    </row>
    <row r="59" spans="1:98" hidden="1">
      <c r="AJ59" s="487">
        <f t="shared" si="42"/>
        <v>0</v>
      </c>
      <c r="AK59" s="487">
        <f>'Class-9'!F65</f>
        <v>0</v>
      </c>
      <c r="AL59" s="487" t="str">
        <f>'Class-9'!Y65</f>
        <v/>
      </c>
      <c r="AM59" s="487" t="str">
        <f>'Class-9'!AM65</f>
        <v/>
      </c>
      <c r="AN59" s="487" t="str">
        <f>'Class-9'!BA65</f>
        <v/>
      </c>
      <c r="AO59" s="487" t="str">
        <f>'Class-9'!BO65</f>
        <v/>
      </c>
      <c r="AP59" s="487" t="str">
        <f>'Class-9'!CC65</f>
        <v/>
      </c>
      <c r="AQ59" s="488" t="str">
        <f>'Class-9'!CQ65</f>
        <v/>
      </c>
      <c r="AR59" s="539" t="str">
        <f>'Class-9'!DE65</f>
        <v/>
      </c>
      <c r="AS59" s="486">
        <f t="shared" si="0"/>
        <v>0</v>
      </c>
      <c r="AT59" s="487">
        <f t="shared" si="1"/>
        <v>0</v>
      </c>
      <c r="AU59" s="487">
        <f t="shared" si="2"/>
        <v>0</v>
      </c>
      <c r="AV59" s="487">
        <f t="shared" si="3"/>
        <v>0</v>
      </c>
      <c r="AW59" s="487">
        <f t="shared" si="4"/>
        <v>0</v>
      </c>
      <c r="AX59" s="488">
        <f t="shared" si="5"/>
        <v>0</v>
      </c>
      <c r="AY59" s="486">
        <f t="shared" si="6"/>
        <v>0</v>
      </c>
      <c r="AZ59" s="487">
        <f t="shared" si="7"/>
        <v>0</v>
      </c>
      <c r="BA59" s="487">
        <f t="shared" si="8"/>
        <v>0</v>
      </c>
      <c r="BB59" s="487">
        <f t="shared" si="9"/>
        <v>0</v>
      </c>
      <c r="BC59" s="487">
        <f t="shared" si="10"/>
        <v>0</v>
      </c>
      <c r="BD59" s="489">
        <f t="shared" si="11"/>
        <v>0</v>
      </c>
      <c r="BE59" s="486">
        <f t="shared" si="12"/>
        <v>0</v>
      </c>
      <c r="BF59" s="487">
        <f t="shared" si="13"/>
        <v>0</v>
      </c>
      <c r="BG59" s="487">
        <f t="shared" si="14"/>
        <v>0</v>
      </c>
      <c r="BH59" s="487">
        <f t="shared" si="15"/>
        <v>0</v>
      </c>
      <c r="BI59" s="487">
        <f t="shared" si="16"/>
        <v>0</v>
      </c>
      <c r="BJ59" s="488">
        <f t="shared" si="17"/>
        <v>0</v>
      </c>
      <c r="BK59" s="486">
        <f t="shared" si="18"/>
        <v>0</v>
      </c>
      <c r="BL59" s="487">
        <f t="shared" si="19"/>
        <v>0</v>
      </c>
      <c r="BM59" s="487">
        <f t="shared" si="20"/>
        <v>0</v>
      </c>
      <c r="BN59" s="487">
        <f t="shared" si="21"/>
        <v>0</v>
      </c>
      <c r="BO59" s="487">
        <f t="shared" si="22"/>
        <v>0</v>
      </c>
      <c r="BP59" s="489">
        <f t="shared" si="23"/>
        <v>0</v>
      </c>
      <c r="BQ59" s="486">
        <f t="shared" si="24"/>
        <v>0</v>
      </c>
      <c r="BR59" s="487">
        <f t="shared" si="25"/>
        <v>0</v>
      </c>
      <c r="BS59" s="487">
        <f t="shared" si="26"/>
        <v>0</v>
      </c>
      <c r="BT59" s="487">
        <f t="shared" si="27"/>
        <v>0</v>
      </c>
      <c r="BU59" s="487">
        <f t="shared" si="28"/>
        <v>0</v>
      </c>
      <c r="BV59" s="489">
        <f t="shared" si="29"/>
        <v>0</v>
      </c>
      <c r="BW59" s="486">
        <f t="shared" si="30"/>
        <v>0</v>
      </c>
      <c r="BX59" s="487">
        <f t="shared" si="31"/>
        <v>0</v>
      </c>
      <c r="BY59" s="487">
        <f t="shared" si="32"/>
        <v>0</v>
      </c>
      <c r="BZ59" s="487">
        <f t="shared" si="33"/>
        <v>0</v>
      </c>
      <c r="CA59" s="487">
        <f t="shared" si="34"/>
        <v>0</v>
      </c>
      <c r="CB59" s="489">
        <f t="shared" si="35"/>
        <v>0</v>
      </c>
      <c r="CC59" s="486">
        <f t="shared" si="36"/>
        <v>0</v>
      </c>
      <c r="CD59" s="487">
        <f t="shared" si="37"/>
        <v>0</v>
      </c>
      <c r="CE59" s="487">
        <f t="shared" si="38"/>
        <v>0</v>
      </c>
      <c r="CF59" s="487">
        <f t="shared" si="39"/>
        <v>0</v>
      </c>
      <c r="CG59" s="487">
        <f t="shared" si="40"/>
        <v>0</v>
      </c>
      <c r="CH59" s="489">
        <f t="shared" si="41"/>
        <v>0</v>
      </c>
      <c r="CI59" s="490">
        <f>IF(AK59=CI$2,'Class-9'!G65,0)</f>
        <v>0</v>
      </c>
      <c r="CJ59" s="487">
        <f>IF(AK59=CJ$2,'Class-9'!G65,0)</f>
        <v>0</v>
      </c>
      <c r="CK59" s="487">
        <f>IF(AK59=CK$2,'Class-9'!G65,0)</f>
        <v>0</v>
      </c>
      <c r="CL59" s="487">
        <f>IF(AK59=CL$2,'Class-9'!G65,0)</f>
        <v>0</v>
      </c>
      <c r="CM59" s="487">
        <f>IF(AK59=CM$2,'Class-9'!G65,0)</f>
        <v>0</v>
      </c>
      <c r="CN59" s="487">
        <f>IF(AK59=CN$2,'Class-9'!G65,0)</f>
        <v>0</v>
      </c>
      <c r="CO59" s="491">
        <f>IF(AK59=CO$2,'Class-9'!FH65,0)</f>
        <v>0</v>
      </c>
      <c r="CP59" s="491">
        <f>IF(AK59=CP$2,'Class-9'!FH65,0)</f>
        <v>0</v>
      </c>
      <c r="CQ59" s="491">
        <f>IF(AK59=CQ$2,'Class-9'!FH65,0)</f>
        <v>0</v>
      </c>
      <c r="CR59" s="491">
        <f>IF(AK59=CR$2,'Class-9'!FH65,0)</f>
        <v>0</v>
      </c>
      <c r="CS59" s="491">
        <f>IF(AK59=CS$2,'Class-9'!FH65,0)</f>
        <v>0</v>
      </c>
      <c r="CT59" s="491">
        <f>IF(AK59=CT$2,'Class-9'!FH65,0)</f>
        <v>0</v>
      </c>
    </row>
    <row r="60" spans="1:98" hidden="1">
      <c r="AJ60" s="487">
        <f t="shared" si="42"/>
        <v>0</v>
      </c>
      <c r="AK60" s="487">
        <f>'Class-9'!F66</f>
        <v>0</v>
      </c>
      <c r="AL60" s="487" t="str">
        <f>'Class-9'!Y66</f>
        <v/>
      </c>
      <c r="AM60" s="487" t="str">
        <f>'Class-9'!AM66</f>
        <v/>
      </c>
      <c r="AN60" s="487" t="str">
        <f>'Class-9'!BA66</f>
        <v/>
      </c>
      <c r="AO60" s="487" t="str">
        <f>'Class-9'!BO66</f>
        <v/>
      </c>
      <c r="AP60" s="487" t="str">
        <f>'Class-9'!CC66</f>
        <v/>
      </c>
      <c r="AQ60" s="488" t="str">
        <f>'Class-9'!CQ66</f>
        <v/>
      </c>
      <c r="AR60" s="539" t="str">
        <f>'Class-9'!DE66</f>
        <v/>
      </c>
      <c r="AS60" s="486">
        <f t="shared" si="0"/>
        <v>0</v>
      </c>
      <c r="AT60" s="487">
        <f t="shared" si="1"/>
        <v>0</v>
      </c>
      <c r="AU60" s="487">
        <f t="shared" si="2"/>
        <v>0</v>
      </c>
      <c r="AV60" s="487">
        <f t="shared" si="3"/>
        <v>0</v>
      </c>
      <c r="AW60" s="487">
        <f t="shared" si="4"/>
        <v>0</v>
      </c>
      <c r="AX60" s="488">
        <f t="shared" si="5"/>
        <v>0</v>
      </c>
      <c r="AY60" s="486">
        <f t="shared" si="6"/>
        <v>0</v>
      </c>
      <c r="AZ60" s="487">
        <f t="shared" si="7"/>
        <v>0</v>
      </c>
      <c r="BA60" s="487">
        <f t="shared" si="8"/>
        <v>0</v>
      </c>
      <c r="BB60" s="487">
        <f t="shared" si="9"/>
        <v>0</v>
      </c>
      <c r="BC60" s="487">
        <f t="shared" si="10"/>
        <v>0</v>
      </c>
      <c r="BD60" s="489">
        <f t="shared" si="11"/>
        <v>0</v>
      </c>
      <c r="BE60" s="486">
        <f t="shared" si="12"/>
        <v>0</v>
      </c>
      <c r="BF60" s="487">
        <f t="shared" si="13"/>
        <v>0</v>
      </c>
      <c r="BG60" s="487">
        <f t="shared" si="14"/>
        <v>0</v>
      </c>
      <c r="BH60" s="487">
        <f t="shared" si="15"/>
        <v>0</v>
      </c>
      <c r="BI60" s="487">
        <f t="shared" si="16"/>
        <v>0</v>
      </c>
      <c r="BJ60" s="488">
        <f t="shared" si="17"/>
        <v>0</v>
      </c>
      <c r="BK60" s="486">
        <f t="shared" si="18"/>
        <v>0</v>
      </c>
      <c r="BL60" s="487">
        <f t="shared" si="19"/>
        <v>0</v>
      </c>
      <c r="BM60" s="487">
        <f t="shared" si="20"/>
        <v>0</v>
      </c>
      <c r="BN60" s="487">
        <f t="shared" si="21"/>
        <v>0</v>
      </c>
      <c r="BO60" s="487">
        <f t="shared" si="22"/>
        <v>0</v>
      </c>
      <c r="BP60" s="489">
        <f t="shared" si="23"/>
        <v>0</v>
      </c>
      <c r="BQ60" s="486">
        <f t="shared" si="24"/>
        <v>0</v>
      </c>
      <c r="BR60" s="487">
        <f t="shared" si="25"/>
        <v>0</v>
      </c>
      <c r="BS60" s="487">
        <f t="shared" si="26"/>
        <v>0</v>
      </c>
      <c r="BT60" s="487">
        <f t="shared" si="27"/>
        <v>0</v>
      </c>
      <c r="BU60" s="487">
        <f t="shared" si="28"/>
        <v>0</v>
      </c>
      <c r="BV60" s="489">
        <f t="shared" si="29"/>
        <v>0</v>
      </c>
      <c r="BW60" s="486">
        <f t="shared" si="30"/>
        <v>0</v>
      </c>
      <c r="BX60" s="487">
        <f t="shared" si="31"/>
        <v>0</v>
      </c>
      <c r="BY60" s="487">
        <f t="shared" si="32"/>
        <v>0</v>
      </c>
      <c r="BZ60" s="487">
        <f t="shared" si="33"/>
        <v>0</v>
      </c>
      <c r="CA60" s="487">
        <f t="shared" si="34"/>
        <v>0</v>
      </c>
      <c r="CB60" s="489">
        <f t="shared" si="35"/>
        <v>0</v>
      </c>
      <c r="CC60" s="486">
        <f t="shared" si="36"/>
        <v>0</v>
      </c>
      <c r="CD60" s="487">
        <f t="shared" si="37"/>
        <v>0</v>
      </c>
      <c r="CE60" s="487">
        <f t="shared" si="38"/>
        <v>0</v>
      </c>
      <c r="CF60" s="487">
        <f t="shared" si="39"/>
        <v>0</v>
      </c>
      <c r="CG60" s="487">
        <f t="shared" si="40"/>
        <v>0</v>
      </c>
      <c r="CH60" s="489">
        <f t="shared" si="41"/>
        <v>0</v>
      </c>
      <c r="CI60" s="490">
        <f>IF(AK60=CI$2,'Class-9'!G66,0)</f>
        <v>0</v>
      </c>
      <c r="CJ60" s="487">
        <f>IF(AK60=CJ$2,'Class-9'!G66,0)</f>
        <v>0</v>
      </c>
      <c r="CK60" s="487">
        <f>IF(AK60=CK$2,'Class-9'!G66,0)</f>
        <v>0</v>
      </c>
      <c r="CL60" s="487">
        <f>IF(AK60=CL$2,'Class-9'!G66,0)</f>
        <v>0</v>
      </c>
      <c r="CM60" s="487">
        <f>IF(AK60=CM$2,'Class-9'!G66,0)</f>
        <v>0</v>
      </c>
      <c r="CN60" s="487">
        <f>IF(AK60=CN$2,'Class-9'!G66,0)</f>
        <v>0</v>
      </c>
      <c r="CO60" s="491">
        <f>IF(AK60=CO$2,'Class-9'!FH66,0)</f>
        <v>0</v>
      </c>
      <c r="CP60" s="491">
        <f>IF(AK60=CP$2,'Class-9'!FH66,0)</f>
        <v>0</v>
      </c>
      <c r="CQ60" s="491">
        <f>IF(AK60=CQ$2,'Class-9'!FH66,0)</f>
        <v>0</v>
      </c>
      <c r="CR60" s="491">
        <f>IF(AK60=CR$2,'Class-9'!FH66,0)</f>
        <v>0</v>
      </c>
      <c r="CS60" s="491">
        <f>IF(AK60=CS$2,'Class-9'!FH66,0)</f>
        <v>0</v>
      </c>
      <c r="CT60" s="491">
        <f>IF(AK60=CT$2,'Class-9'!FH66,0)</f>
        <v>0</v>
      </c>
    </row>
    <row r="61" spans="1:98" hidden="1">
      <c r="AJ61" s="487">
        <f t="shared" si="42"/>
        <v>0</v>
      </c>
      <c r="AK61" s="487">
        <f>'Class-9'!F67</f>
        <v>0</v>
      </c>
      <c r="AL61" s="487" t="str">
        <f>'Class-9'!Y67</f>
        <v/>
      </c>
      <c r="AM61" s="487" t="str">
        <f>'Class-9'!AM67</f>
        <v/>
      </c>
      <c r="AN61" s="487" t="str">
        <f>'Class-9'!BA67</f>
        <v/>
      </c>
      <c r="AO61" s="487" t="str">
        <f>'Class-9'!BO67</f>
        <v/>
      </c>
      <c r="AP61" s="487" t="str">
        <f>'Class-9'!CC67</f>
        <v/>
      </c>
      <c r="AQ61" s="488" t="str">
        <f>'Class-9'!CQ67</f>
        <v/>
      </c>
      <c r="AR61" s="539" t="str">
        <f>'Class-9'!DE67</f>
        <v/>
      </c>
      <c r="AS61" s="486">
        <f t="shared" si="0"/>
        <v>0</v>
      </c>
      <c r="AT61" s="487">
        <f t="shared" si="1"/>
        <v>0</v>
      </c>
      <c r="AU61" s="487">
        <f t="shared" si="2"/>
        <v>0</v>
      </c>
      <c r="AV61" s="487">
        <f t="shared" si="3"/>
        <v>0</v>
      </c>
      <c r="AW61" s="487">
        <f t="shared" si="4"/>
        <v>0</v>
      </c>
      <c r="AX61" s="488">
        <f t="shared" si="5"/>
        <v>0</v>
      </c>
      <c r="AY61" s="486">
        <f t="shared" si="6"/>
        <v>0</v>
      </c>
      <c r="AZ61" s="487">
        <f t="shared" si="7"/>
        <v>0</v>
      </c>
      <c r="BA61" s="487">
        <f t="shared" si="8"/>
        <v>0</v>
      </c>
      <c r="BB61" s="487">
        <f t="shared" si="9"/>
        <v>0</v>
      </c>
      <c r="BC61" s="487">
        <f t="shared" si="10"/>
        <v>0</v>
      </c>
      <c r="BD61" s="489">
        <f t="shared" si="11"/>
        <v>0</v>
      </c>
      <c r="BE61" s="486">
        <f t="shared" si="12"/>
        <v>0</v>
      </c>
      <c r="BF61" s="487">
        <f t="shared" si="13"/>
        <v>0</v>
      </c>
      <c r="BG61" s="487">
        <f t="shared" si="14"/>
        <v>0</v>
      </c>
      <c r="BH61" s="487">
        <f t="shared" si="15"/>
        <v>0</v>
      </c>
      <c r="BI61" s="487">
        <f t="shared" si="16"/>
        <v>0</v>
      </c>
      <c r="BJ61" s="488">
        <f t="shared" si="17"/>
        <v>0</v>
      </c>
      <c r="BK61" s="486">
        <f t="shared" si="18"/>
        <v>0</v>
      </c>
      <c r="BL61" s="487">
        <f t="shared" si="19"/>
        <v>0</v>
      </c>
      <c r="BM61" s="487">
        <f t="shared" si="20"/>
        <v>0</v>
      </c>
      <c r="BN61" s="487">
        <f t="shared" si="21"/>
        <v>0</v>
      </c>
      <c r="BO61" s="487">
        <f t="shared" si="22"/>
        <v>0</v>
      </c>
      <c r="BP61" s="489">
        <f t="shared" si="23"/>
        <v>0</v>
      </c>
      <c r="BQ61" s="486">
        <f t="shared" si="24"/>
        <v>0</v>
      </c>
      <c r="BR61" s="487">
        <f t="shared" si="25"/>
        <v>0</v>
      </c>
      <c r="BS61" s="487">
        <f t="shared" si="26"/>
        <v>0</v>
      </c>
      <c r="BT61" s="487">
        <f t="shared" si="27"/>
        <v>0</v>
      </c>
      <c r="BU61" s="487">
        <f t="shared" si="28"/>
        <v>0</v>
      </c>
      <c r="BV61" s="489">
        <f t="shared" si="29"/>
        <v>0</v>
      </c>
      <c r="BW61" s="486">
        <f t="shared" si="30"/>
        <v>0</v>
      </c>
      <c r="BX61" s="487">
        <f t="shared" si="31"/>
        <v>0</v>
      </c>
      <c r="BY61" s="487">
        <f t="shared" si="32"/>
        <v>0</v>
      </c>
      <c r="BZ61" s="487">
        <f t="shared" si="33"/>
        <v>0</v>
      </c>
      <c r="CA61" s="487">
        <f t="shared" si="34"/>
        <v>0</v>
      </c>
      <c r="CB61" s="489">
        <f t="shared" si="35"/>
        <v>0</v>
      </c>
      <c r="CC61" s="486">
        <f t="shared" si="36"/>
        <v>0</v>
      </c>
      <c r="CD61" s="487">
        <f t="shared" si="37"/>
        <v>0</v>
      </c>
      <c r="CE61" s="487">
        <f t="shared" si="38"/>
        <v>0</v>
      </c>
      <c r="CF61" s="487">
        <f t="shared" si="39"/>
        <v>0</v>
      </c>
      <c r="CG61" s="487">
        <f t="shared" si="40"/>
        <v>0</v>
      </c>
      <c r="CH61" s="489">
        <f t="shared" si="41"/>
        <v>0</v>
      </c>
      <c r="CI61" s="490">
        <f>IF(AK61=CI$2,'Class-9'!G67,0)</f>
        <v>0</v>
      </c>
      <c r="CJ61" s="487">
        <f>IF(AK61=CJ$2,'Class-9'!G67,0)</f>
        <v>0</v>
      </c>
      <c r="CK61" s="487">
        <f>IF(AK61=CK$2,'Class-9'!G67,0)</f>
        <v>0</v>
      </c>
      <c r="CL61" s="487">
        <f>IF(AK61=CL$2,'Class-9'!G67,0)</f>
        <v>0</v>
      </c>
      <c r="CM61" s="487">
        <f>IF(AK61=CM$2,'Class-9'!G67,0)</f>
        <v>0</v>
      </c>
      <c r="CN61" s="487">
        <f>IF(AK61=CN$2,'Class-9'!G67,0)</f>
        <v>0</v>
      </c>
      <c r="CO61" s="491">
        <f>IF(AK61=CO$2,'Class-9'!FH67,0)</f>
        <v>0</v>
      </c>
      <c r="CP61" s="491">
        <f>IF(AK61=CP$2,'Class-9'!FH67,0)</f>
        <v>0</v>
      </c>
      <c r="CQ61" s="491">
        <f>IF(AK61=CQ$2,'Class-9'!FH67,0)</f>
        <v>0</v>
      </c>
      <c r="CR61" s="491">
        <f>IF(AK61=CR$2,'Class-9'!FH67,0)</f>
        <v>0</v>
      </c>
      <c r="CS61" s="491">
        <f>IF(AK61=CS$2,'Class-9'!FH67,0)</f>
        <v>0</v>
      </c>
      <c r="CT61" s="491">
        <f>IF(AK61=CT$2,'Class-9'!FH67,0)</f>
        <v>0</v>
      </c>
    </row>
    <row r="62" spans="1:98" hidden="1">
      <c r="AJ62" s="487">
        <f t="shared" si="42"/>
        <v>0</v>
      </c>
      <c r="AK62" s="487">
        <f>'Class-9'!F68</f>
        <v>0</v>
      </c>
      <c r="AL62" s="487" t="str">
        <f>'Class-9'!Y68</f>
        <v/>
      </c>
      <c r="AM62" s="487" t="str">
        <f>'Class-9'!AM68</f>
        <v/>
      </c>
      <c r="AN62" s="487" t="str">
        <f>'Class-9'!BA68</f>
        <v/>
      </c>
      <c r="AO62" s="487" t="str">
        <f>'Class-9'!BO68</f>
        <v/>
      </c>
      <c r="AP62" s="487" t="str">
        <f>'Class-9'!CC68</f>
        <v/>
      </c>
      <c r="AQ62" s="488" t="str">
        <f>'Class-9'!CQ68</f>
        <v/>
      </c>
      <c r="AR62" s="539" t="str">
        <f>'Class-9'!DE68</f>
        <v/>
      </c>
      <c r="AS62" s="486">
        <f t="shared" si="0"/>
        <v>0</v>
      </c>
      <c r="AT62" s="487">
        <f t="shared" si="1"/>
        <v>0</v>
      </c>
      <c r="AU62" s="487">
        <f t="shared" si="2"/>
        <v>0</v>
      </c>
      <c r="AV62" s="487">
        <f t="shared" si="3"/>
        <v>0</v>
      </c>
      <c r="AW62" s="487">
        <f t="shared" si="4"/>
        <v>0</v>
      </c>
      <c r="AX62" s="488">
        <f t="shared" si="5"/>
        <v>0</v>
      </c>
      <c r="AY62" s="486">
        <f t="shared" si="6"/>
        <v>0</v>
      </c>
      <c r="AZ62" s="487">
        <f t="shared" si="7"/>
        <v>0</v>
      </c>
      <c r="BA62" s="487">
        <f t="shared" si="8"/>
        <v>0</v>
      </c>
      <c r="BB62" s="487">
        <f t="shared" si="9"/>
        <v>0</v>
      </c>
      <c r="BC62" s="487">
        <f t="shared" si="10"/>
        <v>0</v>
      </c>
      <c r="BD62" s="489">
        <f t="shared" si="11"/>
        <v>0</v>
      </c>
      <c r="BE62" s="486">
        <f t="shared" si="12"/>
        <v>0</v>
      </c>
      <c r="BF62" s="487">
        <f t="shared" si="13"/>
        <v>0</v>
      </c>
      <c r="BG62" s="487">
        <f t="shared" si="14"/>
        <v>0</v>
      </c>
      <c r="BH62" s="487">
        <f t="shared" si="15"/>
        <v>0</v>
      </c>
      <c r="BI62" s="487">
        <f t="shared" si="16"/>
        <v>0</v>
      </c>
      <c r="BJ62" s="488">
        <f t="shared" si="17"/>
        <v>0</v>
      </c>
      <c r="BK62" s="486">
        <f t="shared" si="18"/>
        <v>0</v>
      </c>
      <c r="BL62" s="487">
        <f t="shared" si="19"/>
        <v>0</v>
      </c>
      <c r="BM62" s="487">
        <f t="shared" si="20"/>
        <v>0</v>
      </c>
      <c r="BN62" s="487">
        <f t="shared" si="21"/>
        <v>0</v>
      </c>
      <c r="BO62" s="487">
        <f t="shared" si="22"/>
        <v>0</v>
      </c>
      <c r="BP62" s="489">
        <f t="shared" si="23"/>
        <v>0</v>
      </c>
      <c r="BQ62" s="486">
        <f t="shared" si="24"/>
        <v>0</v>
      </c>
      <c r="BR62" s="487">
        <f t="shared" si="25"/>
        <v>0</v>
      </c>
      <c r="BS62" s="487">
        <f t="shared" si="26"/>
        <v>0</v>
      </c>
      <c r="BT62" s="487">
        <f t="shared" si="27"/>
        <v>0</v>
      </c>
      <c r="BU62" s="487">
        <f t="shared" si="28"/>
        <v>0</v>
      </c>
      <c r="BV62" s="489">
        <f t="shared" si="29"/>
        <v>0</v>
      </c>
      <c r="BW62" s="486">
        <f t="shared" si="30"/>
        <v>0</v>
      </c>
      <c r="BX62" s="487">
        <f t="shared" si="31"/>
        <v>0</v>
      </c>
      <c r="BY62" s="487">
        <f t="shared" si="32"/>
        <v>0</v>
      </c>
      <c r="BZ62" s="487">
        <f t="shared" si="33"/>
        <v>0</v>
      </c>
      <c r="CA62" s="487">
        <f t="shared" si="34"/>
        <v>0</v>
      </c>
      <c r="CB62" s="489">
        <f t="shared" si="35"/>
        <v>0</v>
      </c>
      <c r="CC62" s="486">
        <f t="shared" si="36"/>
        <v>0</v>
      </c>
      <c r="CD62" s="487">
        <f t="shared" si="37"/>
        <v>0</v>
      </c>
      <c r="CE62" s="487">
        <f t="shared" si="38"/>
        <v>0</v>
      </c>
      <c r="CF62" s="487">
        <f t="shared" si="39"/>
        <v>0</v>
      </c>
      <c r="CG62" s="487">
        <f t="shared" si="40"/>
        <v>0</v>
      </c>
      <c r="CH62" s="489">
        <f t="shared" si="41"/>
        <v>0</v>
      </c>
      <c r="CI62" s="490">
        <f>IF(AK62=CI$2,'Class-9'!G68,0)</f>
        <v>0</v>
      </c>
      <c r="CJ62" s="487">
        <f>IF(AK62=CJ$2,'Class-9'!G68,0)</f>
        <v>0</v>
      </c>
      <c r="CK62" s="487">
        <f>IF(AK62=CK$2,'Class-9'!G68,0)</f>
        <v>0</v>
      </c>
      <c r="CL62" s="487">
        <f>IF(AK62=CL$2,'Class-9'!G68,0)</f>
        <v>0</v>
      </c>
      <c r="CM62" s="487">
        <f>IF(AK62=CM$2,'Class-9'!G68,0)</f>
        <v>0</v>
      </c>
      <c r="CN62" s="487">
        <f>IF(AK62=CN$2,'Class-9'!G68,0)</f>
        <v>0</v>
      </c>
      <c r="CO62" s="491">
        <f>IF(AK62=CO$2,'Class-9'!FH68,0)</f>
        <v>0</v>
      </c>
      <c r="CP62" s="491">
        <f>IF(AK62=CP$2,'Class-9'!FH68,0)</f>
        <v>0</v>
      </c>
      <c r="CQ62" s="491">
        <f>IF(AK62=CQ$2,'Class-9'!FH68,0)</f>
        <v>0</v>
      </c>
      <c r="CR62" s="491">
        <f>IF(AK62=CR$2,'Class-9'!FH68,0)</f>
        <v>0</v>
      </c>
      <c r="CS62" s="491">
        <f>IF(AK62=CS$2,'Class-9'!FH68,0)</f>
        <v>0</v>
      </c>
      <c r="CT62" s="491">
        <f>IF(AK62=CT$2,'Class-9'!FH68,0)</f>
        <v>0</v>
      </c>
    </row>
    <row r="63" spans="1:98" hidden="1">
      <c r="AJ63" s="487">
        <f t="shared" si="42"/>
        <v>0</v>
      </c>
      <c r="AK63" s="487">
        <f>'Class-9'!F69</f>
        <v>0</v>
      </c>
      <c r="AL63" s="487" t="str">
        <f>'Class-9'!Y69</f>
        <v/>
      </c>
      <c r="AM63" s="487" t="str">
        <f>'Class-9'!AM69</f>
        <v/>
      </c>
      <c r="AN63" s="487" t="str">
        <f>'Class-9'!BA69</f>
        <v/>
      </c>
      <c r="AO63" s="487" t="str">
        <f>'Class-9'!BO69</f>
        <v/>
      </c>
      <c r="AP63" s="487" t="str">
        <f>'Class-9'!CC69</f>
        <v/>
      </c>
      <c r="AQ63" s="488" t="str">
        <f>'Class-9'!CQ69</f>
        <v/>
      </c>
      <c r="AR63" s="539" t="str">
        <f>'Class-9'!DE69</f>
        <v/>
      </c>
      <c r="AS63" s="486">
        <f t="shared" si="0"/>
        <v>0</v>
      </c>
      <c r="AT63" s="487">
        <f t="shared" si="1"/>
        <v>0</v>
      </c>
      <c r="AU63" s="487">
        <f t="shared" si="2"/>
        <v>0</v>
      </c>
      <c r="AV63" s="487">
        <f t="shared" si="3"/>
        <v>0</v>
      </c>
      <c r="AW63" s="487">
        <f t="shared" si="4"/>
        <v>0</v>
      </c>
      <c r="AX63" s="488">
        <f t="shared" si="5"/>
        <v>0</v>
      </c>
      <c r="AY63" s="486">
        <f t="shared" si="6"/>
        <v>0</v>
      </c>
      <c r="AZ63" s="487">
        <f t="shared" si="7"/>
        <v>0</v>
      </c>
      <c r="BA63" s="487">
        <f t="shared" si="8"/>
        <v>0</v>
      </c>
      <c r="BB63" s="487">
        <f t="shared" si="9"/>
        <v>0</v>
      </c>
      <c r="BC63" s="487">
        <f t="shared" si="10"/>
        <v>0</v>
      </c>
      <c r="BD63" s="489">
        <f t="shared" si="11"/>
        <v>0</v>
      </c>
      <c r="BE63" s="486">
        <f t="shared" si="12"/>
        <v>0</v>
      </c>
      <c r="BF63" s="487">
        <f t="shared" si="13"/>
        <v>0</v>
      </c>
      <c r="BG63" s="487">
        <f t="shared" si="14"/>
        <v>0</v>
      </c>
      <c r="BH63" s="487">
        <f t="shared" si="15"/>
        <v>0</v>
      </c>
      <c r="BI63" s="487">
        <f t="shared" si="16"/>
        <v>0</v>
      </c>
      <c r="BJ63" s="488">
        <f t="shared" si="17"/>
        <v>0</v>
      </c>
      <c r="BK63" s="486">
        <f t="shared" si="18"/>
        <v>0</v>
      </c>
      <c r="BL63" s="487">
        <f t="shared" si="19"/>
        <v>0</v>
      </c>
      <c r="BM63" s="487">
        <f t="shared" si="20"/>
        <v>0</v>
      </c>
      <c r="BN63" s="487">
        <f t="shared" si="21"/>
        <v>0</v>
      </c>
      <c r="BO63" s="487">
        <f t="shared" si="22"/>
        <v>0</v>
      </c>
      <c r="BP63" s="489">
        <f t="shared" si="23"/>
        <v>0</v>
      </c>
      <c r="BQ63" s="486">
        <f t="shared" si="24"/>
        <v>0</v>
      </c>
      <c r="BR63" s="487">
        <f t="shared" si="25"/>
        <v>0</v>
      </c>
      <c r="BS63" s="487">
        <f t="shared" si="26"/>
        <v>0</v>
      </c>
      <c r="BT63" s="487">
        <f t="shared" si="27"/>
        <v>0</v>
      </c>
      <c r="BU63" s="487">
        <f t="shared" si="28"/>
        <v>0</v>
      </c>
      <c r="BV63" s="489">
        <f t="shared" si="29"/>
        <v>0</v>
      </c>
      <c r="BW63" s="486">
        <f t="shared" si="30"/>
        <v>0</v>
      </c>
      <c r="BX63" s="487">
        <f t="shared" si="31"/>
        <v>0</v>
      </c>
      <c r="BY63" s="487">
        <f t="shared" si="32"/>
        <v>0</v>
      </c>
      <c r="BZ63" s="487">
        <f t="shared" si="33"/>
        <v>0</v>
      </c>
      <c r="CA63" s="487">
        <f t="shared" si="34"/>
        <v>0</v>
      </c>
      <c r="CB63" s="489">
        <f t="shared" si="35"/>
        <v>0</v>
      </c>
      <c r="CC63" s="486">
        <f t="shared" si="36"/>
        <v>0</v>
      </c>
      <c r="CD63" s="487">
        <f t="shared" si="37"/>
        <v>0</v>
      </c>
      <c r="CE63" s="487">
        <f t="shared" si="38"/>
        <v>0</v>
      </c>
      <c r="CF63" s="487">
        <f t="shared" si="39"/>
        <v>0</v>
      </c>
      <c r="CG63" s="487">
        <f t="shared" si="40"/>
        <v>0</v>
      </c>
      <c r="CH63" s="489">
        <f t="shared" si="41"/>
        <v>0</v>
      </c>
      <c r="CI63" s="490">
        <f>IF(AK63=CI$2,'Class-9'!G69,0)</f>
        <v>0</v>
      </c>
      <c r="CJ63" s="487">
        <f>IF(AK63=CJ$2,'Class-9'!G69,0)</f>
        <v>0</v>
      </c>
      <c r="CK63" s="487">
        <f>IF(AK63=CK$2,'Class-9'!G69,0)</f>
        <v>0</v>
      </c>
      <c r="CL63" s="487">
        <f>IF(AK63=CL$2,'Class-9'!G69,0)</f>
        <v>0</v>
      </c>
      <c r="CM63" s="487">
        <f>IF(AK63=CM$2,'Class-9'!G69,0)</f>
        <v>0</v>
      </c>
      <c r="CN63" s="487">
        <f>IF(AK63=CN$2,'Class-9'!G69,0)</f>
        <v>0</v>
      </c>
      <c r="CO63" s="491">
        <f>IF(AK63=CO$2,'Class-9'!FH69,0)</f>
        <v>0</v>
      </c>
      <c r="CP63" s="491">
        <f>IF(AK63=CP$2,'Class-9'!FH69,0)</f>
        <v>0</v>
      </c>
      <c r="CQ63" s="491">
        <f>IF(AK63=CQ$2,'Class-9'!FH69,0)</f>
        <v>0</v>
      </c>
      <c r="CR63" s="491">
        <f>IF(AK63=CR$2,'Class-9'!FH69,0)</f>
        <v>0</v>
      </c>
      <c r="CS63" s="491">
        <f>IF(AK63=CS$2,'Class-9'!FH69,0)</f>
        <v>0</v>
      </c>
      <c r="CT63" s="491">
        <f>IF(AK63=CT$2,'Class-9'!FH69,0)</f>
        <v>0</v>
      </c>
    </row>
    <row r="64" spans="1:98" hidden="1">
      <c r="AJ64" s="487">
        <f t="shared" si="42"/>
        <v>0</v>
      </c>
      <c r="AK64" s="487">
        <f>'Class-9'!F70</f>
        <v>0</v>
      </c>
      <c r="AL64" s="487" t="str">
        <f>'Class-9'!Y70</f>
        <v/>
      </c>
      <c r="AM64" s="487" t="str">
        <f>'Class-9'!AM70</f>
        <v/>
      </c>
      <c r="AN64" s="487" t="str">
        <f>'Class-9'!BA70</f>
        <v/>
      </c>
      <c r="AO64" s="487" t="str">
        <f>'Class-9'!BO70</f>
        <v/>
      </c>
      <c r="AP64" s="487" t="str">
        <f>'Class-9'!CC70</f>
        <v/>
      </c>
      <c r="AQ64" s="488" t="str">
        <f>'Class-9'!CQ70</f>
        <v/>
      </c>
      <c r="AR64" s="539" t="str">
        <f>'Class-9'!DE70</f>
        <v/>
      </c>
      <c r="AS64" s="486">
        <f t="shared" si="0"/>
        <v>0</v>
      </c>
      <c r="AT64" s="487">
        <f t="shared" si="1"/>
        <v>0</v>
      </c>
      <c r="AU64" s="487">
        <f t="shared" si="2"/>
        <v>0</v>
      </c>
      <c r="AV64" s="487">
        <f t="shared" si="3"/>
        <v>0</v>
      </c>
      <c r="AW64" s="487">
        <f t="shared" si="4"/>
        <v>0</v>
      </c>
      <c r="AX64" s="488">
        <f t="shared" si="5"/>
        <v>0</v>
      </c>
      <c r="AY64" s="486">
        <f t="shared" si="6"/>
        <v>0</v>
      </c>
      <c r="AZ64" s="487">
        <f t="shared" si="7"/>
        <v>0</v>
      </c>
      <c r="BA64" s="487">
        <f t="shared" si="8"/>
        <v>0</v>
      </c>
      <c r="BB64" s="487">
        <f t="shared" si="9"/>
        <v>0</v>
      </c>
      <c r="BC64" s="487">
        <f t="shared" si="10"/>
        <v>0</v>
      </c>
      <c r="BD64" s="489">
        <f t="shared" si="11"/>
        <v>0</v>
      </c>
      <c r="BE64" s="486">
        <f t="shared" si="12"/>
        <v>0</v>
      </c>
      <c r="BF64" s="487">
        <f t="shared" si="13"/>
        <v>0</v>
      </c>
      <c r="BG64" s="487">
        <f t="shared" si="14"/>
        <v>0</v>
      </c>
      <c r="BH64" s="487">
        <f t="shared" si="15"/>
        <v>0</v>
      </c>
      <c r="BI64" s="487">
        <f t="shared" si="16"/>
        <v>0</v>
      </c>
      <c r="BJ64" s="488">
        <f t="shared" si="17"/>
        <v>0</v>
      </c>
      <c r="BK64" s="486">
        <f t="shared" si="18"/>
        <v>0</v>
      </c>
      <c r="BL64" s="487">
        <f t="shared" si="19"/>
        <v>0</v>
      </c>
      <c r="BM64" s="487">
        <f t="shared" si="20"/>
        <v>0</v>
      </c>
      <c r="BN64" s="487">
        <f t="shared" si="21"/>
        <v>0</v>
      </c>
      <c r="BO64" s="487">
        <f t="shared" si="22"/>
        <v>0</v>
      </c>
      <c r="BP64" s="489">
        <f t="shared" si="23"/>
        <v>0</v>
      </c>
      <c r="BQ64" s="486">
        <f t="shared" si="24"/>
        <v>0</v>
      </c>
      <c r="BR64" s="487">
        <f t="shared" si="25"/>
        <v>0</v>
      </c>
      <c r="BS64" s="487">
        <f t="shared" si="26"/>
        <v>0</v>
      </c>
      <c r="BT64" s="487">
        <f t="shared" si="27"/>
        <v>0</v>
      </c>
      <c r="BU64" s="487">
        <f t="shared" si="28"/>
        <v>0</v>
      </c>
      <c r="BV64" s="489">
        <f t="shared" si="29"/>
        <v>0</v>
      </c>
      <c r="BW64" s="486">
        <f t="shared" si="30"/>
        <v>0</v>
      </c>
      <c r="BX64" s="487">
        <f t="shared" si="31"/>
        <v>0</v>
      </c>
      <c r="BY64" s="487">
        <f t="shared" si="32"/>
        <v>0</v>
      </c>
      <c r="BZ64" s="487">
        <f t="shared" si="33"/>
        <v>0</v>
      </c>
      <c r="CA64" s="487">
        <f t="shared" si="34"/>
        <v>0</v>
      </c>
      <c r="CB64" s="489">
        <f t="shared" si="35"/>
        <v>0</v>
      </c>
      <c r="CC64" s="486">
        <f t="shared" si="36"/>
        <v>0</v>
      </c>
      <c r="CD64" s="487">
        <f t="shared" si="37"/>
        <v>0</v>
      </c>
      <c r="CE64" s="487">
        <f t="shared" si="38"/>
        <v>0</v>
      </c>
      <c r="CF64" s="487">
        <f t="shared" si="39"/>
        <v>0</v>
      </c>
      <c r="CG64" s="487">
        <f t="shared" si="40"/>
        <v>0</v>
      </c>
      <c r="CH64" s="489">
        <f t="shared" si="41"/>
        <v>0</v>
      </c>
      <c r="CI64" s="490">
        <f>IF(AK64=CI$2,'Class-9'!G70,0)</f>
        <v>0</v>
      </c>
      <c r="CJ64" s="487">
        <f>IF(AK64=CJ$2,'Class-9'!G70,0)</f>
        <v>0</v>
      </c>
      <c r="CK64" s="487">
        <f>IF(AK64=CK$2,'Class-9'!G70,0)</f>
        <v>0</v>
      </c>
      <c r="CL64" s="487">
        <f>IF(AK64=CL$2,'Class-9'!G70,0)</f>
        <v>0</v>
      </c>
      <c r="CM64" s="487">
        <f>IF(AK64=CM$2,'Class-9'!G70,0)</f>
        <v>0</v>
      </c>
      <c r="CN64" s="487">
        <f>IF(AK64=CN$2,'Class-9'!G70,0)</f>
        <v>0</v>
      </c>
      <c r="CO64" s="491">
        <f>IF(AK64=CO$2,'Class-9'!FH70,0)</f>
        <v>0</v>
      </c>
      <c r="CP64" s="491">
        <f>IF(AK64=CP$2,'Class-9'!FH70,0)</f>
        <v>0</v>
      </c>
      <c r="CQ64" s="491">
        <f>IF(AK64=CQ$2,'Class-9'!FH70,0)</f>
        <v>0</v>
      </c>
      <c r="CR64" s="491">
        <f>IF(AK64=CR$2,'Class-9'!FH70,0)</f>
        <v>0</v>
      </c>
      <c r="CS64" s="491">
        <f>IF(AK64=CS$2,'Class-9'!FH70,0)</f>
        <v>0</v>
      </c>
      <c r="CT64" s="491">
        <f>IF(AK64=CT$2,'Class-9'!FH70,0)</f>
        <v>0</v>
      </c>
    </row>
    <row r="65" spans="36:98" hidden="1">
      <c r="AJ65" s="487">
        <f t="shared" si="42"/>
        <v>0</v>
      </c>
      <c r="AK65" s="487">
        <f>'Class-9'!F71</f>
        <v>0</v>
      </c>
      <c r="AL65" s="487" t="str">
        <f>'Class-9'!Y71</f>
        <v/>
      </c>
      <c r="AM65" s="487" t="str">
        <f>'Class-9'!AM71</f>
        <v/>
      </c>
      <c r="AN65" s="487" t="str">
        <f>'Class-9'!BA71</f>
        <v/>
      </c>
      <c r="AO65" s="487" t="str">
        <f>'Class-9'!BO71</f>
        <v/>
      </c>
      <c r="AP65" s="487" t="str">
        <f>'Class-9'!CC71</f>
        <v/>
      </c>
      <c r="AQ65" s="488" t="str">
        <f>'Class-9'!CQ71</f>
        <v/>
      </c>
      <c r="AR65" s="539" t="str">
        <f>'Class-9'!DE71</f>
        <v/>
      </c>
      <c r="AS65" s="486">
        <f t="shared" si="0"/>
        <v>0</v>
      </c>
      <c r="AT65" s="487">
        <f t="shared" si="1"/>
        <v>0</v>
      </c>
      <c r="AU65" s="487">
        <f t="shared" si="2"/>
        <v>0</v>
      </c>
      <c r="AV65" s="487">
        <f t="shared" si="3"/>
        <v>0</v>
      </c>
      <c r="AW65" s="487">
        <f t="shared" si="4"/>
        <v>0</v>
      </c>
      <c r="AX65" s="488">
        <f t="shared" si="5"/>
        <v>0</v>
      </c>
      <c r="AY65" s="486">
        <f t="shared" si="6"/>
        <v>0</v>
      </c>
      <c r="AZ65" s="487">
        <f t="shared" si="7"/>
        <v>0</v>
      </c>
      <c r="BA65" s="487">
        <f t="shared" si="8"/>
        <v>0</v>
      </c>
      <c r="BB65" s="487">
        <f t="shared" si="9"/>
        <v>0</v>
      </c>
      <c r="BC65" s="487">
        <f t="shared" si="10"/>
        <v>0</v>
      </c>
      <c r="BD65" s="489">
        <f t="shared" si="11"/>
        <v>0</v>
      </c>
      <c r="BE65" s="486">
        <f t="shared" si="12"/>
        <v>0</v>
      </c>
      <c r="BF65" s="487">
        <f t="shared" si="13"/>
        <v>0</v>
      </c>
      <c r="BG65" s="487">
        <f t="shared" si="14"/>
        <v>0</v>
      </c>
      <c r="BH65" s="487">
        <f t="shared" si="15"/>
        <v>0</v>
      </c>
      <c r="BI65" s="487">
        <f t="shared" si="16"/>
        <v>0</v>
      </c>
      <c r="BJ65" s="488">
        <f t="shared" si="17"/>
        <v>0</v>
      </c>
      <c r="BK65" s="486">
        <f t="shared" si="18"/>
        <v>0</v>
      </c>
      <c r="BL65" s="487">
        <f t="shared" si="19"/>
        <v>0</v>
      </c>
      <c r="BM65" s="487">
        <f t="shared" si="20"/>
        <v>0</v>
      </c>
      <c r="BN65" s="487">
        <f t="shared" si="21"/>
        <v>0</v>
      </c>
      <c r="BO65" s="487">
        <f t="shared" si="22"/>
        <v>0</v>
      </c>
      <c r="BP65" s="489">
        <f t="shared" si="23"/>
        <v>0</v>
      </c>
      <c r="BQ65" s="486">
        <f t="shared" si="24"/>
        <v>0</v>
      </c>
      <c r="BR65" s="487">
        <f t="shared" si="25"/>
        <v>0</v>
      </c>
      <c r="BS65" s="487">
        <f t="shared" si="26"/>
        <v>0</v>
      </c>
      <c r="BT65" s="487">
        <f t="shared" si="27"/>
        <v>0</v>
      </c>
      <c r="BU65" s="487">
        <f t="shared" si="28"/>
        <v>0</v>
      </c>
      <c r="BV65" s="489">
        <f t="shared" si="29"/>
        <v>0</v>
      </c>
      <c r="BW65" s="486">
        <f t="shared" si="30"/>
        <v>0</v>
      </c>
      <c r="BX65" s="487">
        <f t="shared" si="31"/>
        <v>0</v>
      </c>
      <c r="BY65" s="487">
        <f t="shared" si="32"/>
        <v>0</v>
      </c>
      <c r="BZ65" s="487">
        <f t="shared" si="33"/>
        <v>0</v>
      </c>
      <c r="CA65" s="487">
        <f t="shared" si="34"/>
        <v>0</v>
      </c>
      <c r="CB65" s="489">
        <f t="shared" si="35"/>
        <v>0</v>
      </c>
      <c r="CC65" s="486">
        <f t="shared" si="36"/>
        <v>0</v>
      </c>
      <c r="CD65" s="487">
        <f t="shared" si="37"/>
        <v>0</v>
      </c>
      <c r="CE65" s="487">
        <f t="shared" si="38"/>
        <v>0</v>
      </c>
      <c r="CF65" s="487">
        <f t="shared" si="39"/>
        <v>0</v>
      </c>
      <c r="CG65" s="487">
        <f t="shared" si="40"/>
        <v>0</v>
      </c>
      <c r="CH65" s="489">
        <f t="shared" si="41"/>
        <v>0</v>
      </c>
      <c r="CI65" s="490">
        <f>IF(AK65=CI$2,'Class-9'!G71,0)</f>
        <v>0</v>
      </c>
      <c r="CJ65" s="487">
        <f>IF(AK65=CJ$2,'Class-9'!G71,0)</f>
        <v>0</v>
      </c>
      <c r="CK65" s="487">
        <f>IF(AK65=CK$2,'Class-9'!G71,0)</f>
        <v>0</v>
      </c>
      <c r="CL65" s="487">
        <f>IF(AK65=CL$2,'Class-9'!G71,0)</f>
        <v>0</v>
      </c>
      <c r="CM65" s="487">
        <f>IF(AK65=CM$2,'Class-9'!G71,0)</f>
        <v>0</v>
      </c>
      <c r="CN65" s="487">
        <f>IF(AK65=CN$2,'Class-9'!G71,0)</f>
        <v>0</v>
      </c>
      <c r="CO65" s="491">
        <f>IF(AK65=CO$2,'Class-9'!FH71,0)</f>
        <v>0</v>
      </c>
      <c r="CP65" s="491">
        <f>IF(AK65=CP$2,'Class-9'!FH71,0)</f>
        <v>0</v>
      </c>
      <c r="CQ65" s="491">
        <f>IF(AK65=CQ$2,'Class-9'!FH71,0)</f>
        <v>0</v>
      </c>
      <c r="CR65" s="491">
        <f>IF(AK65=CR$2,'Class-9'!FH71,0)</f>
        <v>0</v>
      </c>
      <c r="CS65" s="491">
        <f>IF(AK65=CS$2,'Class-9'!FH71,0)</f>
        <v>0</v>
      </c>
      <c r="CT65" s="491">
        <f>IF(AK65=CT$2,'Class-9'!FH71,0)</f>
        <v>0</v>
      </c>
    </row>
    <row r="66" spans="36:98" hidden="1">
      <c r="AJ66" s="487">
        <f t="shared" si="42"/>
        <v>0</v>
      </c>
      <c r="AK66" s="487">
        <f>'Class-9'!F72</f>
        <v>0</v>
      </c>
      <c r="AL66" s="487" t="str">
        <f>'Class-9'!Y72</f>
        <v/>
      </c>
      <c r="AM66" s="487" t="str">
        <f>'Class-9'!AM72</f>
        <v/>
      </c>
      <c r="AN66" s="487" t="str">
        <f>'Class-9'!BA72</f>
        <v/>
      </c>
      <c r="AO66" s="487" t="str">
        <f>'Class-9'!BO72</f>
        <v/>
      </c>
      <c r="AP66" s="487" t="str">
        <f>'Class-9'!CC72</f>
        <v/>
      </c>
      <c r="AQ66" s="488" t="str">
        <f>'Class-9'!CQ72</f>
        <v/>
      </c>
      <c r="AR66" s="539" t="str">
        <f>'Class-9'!DE72</f>
        <v/>
      </c>
      <c r="AS66" s="486">
        <f t="shared" si="0"/>
        <v>0</v>
      </c>
      <c r="AT66" s="487">
        <f t="shared" si="1"/>
        <v>0</v>
      </c>
      <c r="AU66" s="487">
        <f t="shared" si="2"/>
        <v>0</v>
      </c>
      <c r="AV66" s="487">
        <f t="shared" si="3"/>
        <v>0</v>
      </c>
      <c r="AW66" s="487">
        <f t="shared" si="4"/>
        <v>0</v>
      </c>
      <c r="AX66" s="488">
        <f t="shared" si="5"/>
        <v>0</v>
      </c>
      <c r="AY66" s="486">
        <f t="shared" si="6"/>
        <v>0</v>
      </c>
      <c r="AZ66" s="487">
        <f t="shared" si="7"/>
        <v>0</v>
      </c>
      <c r="BA66" s="487">
        <f t="shared" si="8"/>
        <v>0</v>
      </c>
      <c r="BB66" s="487">
        <f t="shared" si="9"/>
        <v>0</v>
      </c>
      <c r="BC66" s="487">
        <f t="shared" si="10"/>
        <v>0</v>
      </c>
      <c r="BD66" s="489">
        <f t="shared" si="11"/>
        <v>0</v>
      </c>
      <c r="BE66" s="486">
        <f t="shared" si="12"/>
        <v>0</v>
      </c>
      <c r="BF66" s="487">
        <f t="shared" si="13"/>
        <v>0</v>
      </c>
      <c r="BG66" s="487">
        <f t="shared" si="14"/>
        <v>0</v>
      </c>
      <c r="BH66" s="487">
        <f t="shared" si="15"/>
        <v>0</v>
      </c>
      <c r="BI66" s="487">
        <f t="shared" si="16"/>
        <v>0</v>
      </c>
      <c r="BJ66" s="488">
        <f t="shared" si="17"/>
        <v>0</v>
      </c>
      <c r="BK66" s="486">
        <f t="shared" si="18"/>
        <v>0</v>
      </c>
      <c r="BL66" s="487">
        <f t="shared" si="19"/>
        <v>0</v>
      </c>
      <c r="BM66" s="487">
        <f t="shared" si="20"/>
        <v>0</v>
      </c>
      <c r="BN66" s="487">
        <f t="shared" si="21"/>
        <v>0</v>
      </c>
      <c r="BO66" s="487">
        <f t="shared" si="22"/>
        <v>0</v>
      </c>
      <c r="BP66" s="489">
        <f t="shared" si="23"/>
        <v>0</v>
      </c>
      <c r="BQ66" s="486">
        <f t="shared" si="24"/>
        <v>0</v>
      </c>
      <c r="BR66" s="487">
        <f t="shared" si="25"/>
        <v>0</v>
      </c>
      <c r="BS66" s="487">
        <f t="shared" si="26"/>
        <v>0</v>
      </c>
      <c r="BT66" s="487">
        <f t="shared" si="27"/>
        <v>0</v>
      </c>
      <c r="BU66" s="487">
        <f t="shared" si="28"/>
        <v>0</v>
      </c>
      <c r="BV66" s="489">
        <f t="shared" si="29"/>
        <v>0</v>
      </c>
      <c r="BW66" s="486">
        <f t="shared" si="30"/>
        <v>0</v>
      </c>
      <c r="BX66" s="487">
        <f t="shared" si="31"/>
        <v>0</v>
      </c>
      <c r="BY66" s="487">
        <f t="shared" si="32"/>
        <v>0</v>
      </c>
      <c r="BZ66" s="487">
        <f t="shared" si="33"/>
        <v>0</v>
      </c>
      <c r="CA66" s="487">
        <f t="shared" si="34"/>
        <v>0</v>
      </c>
      <c r="CB66" s="489">
        <f t="shared" si="35"/>
        <v>0</v>
      </c>
      <c r="CC66" s="486">
        <f t="shared" si="36"/>
        <v>0</v>
      </c>
      <c r="CD66" s="487">
        <f t="shared" si="37"/>
        <v>0</v>
      </c>
      <c r="CE66" s="487">
        <f t="shared" si="38"/>
        <v>0</v>
      </c>
      <c r="CF66" s="487">
        <f t="shared" si="39"/>
        <v>0</v>
      </c>
      <c r="CG66" s="487">
        <f t="shared" si="40"/>
        <v>0</v>
      </c>
      <c r="CH66" s="489">
        <f t="shared" si="41"/>
        <v>0</v>
      </c>
      <c r="CI66" s="490">
        <f>IF(AK66=CI$2,'Class-9'!G72,0)</f>
        <v>0</v>
      </c>
      <c r="CJ66" s="487">
        <f>IF(AK66=CJ$2,'Class-9'!G72,0)</f>
        <v>0</v>
      </c>
      <c r="CK66" s="487">
        <f>IF(AK66=CK$2,'Class-9'!G72,0)</f>
        <v>0</v>
      </c>
      <c r="CL66" s="487">
        <f>IF(AK66=CL$2,'Class-9'!G72,0)</f>
        <v>0</v>
      </c>
      <c r="CM66" s="487">
        <f>IF(AK66=CM$2,'Class-9'!G72,0)</f>
        <v>0</v>
      </c>
      <c r="CN66" s="487">
        <f>IF(AK66=CN$2,'Class-9'!G72,0)</f>
        <v>0</v>
      </c>
      <c r="CO66" s="491">
        <f>IF(AK66=CO$2,'Class-9'!FH72,0)</f>
        <v>0</v>
      </c>
      <c r="CP66" s="491">
        <f>IF(AK66=CP$2,'Class-9'!FH72,0)</f>
        <v>0</v>
      </c>
      <c r="CQ66" s="491">
        <f>IF(AK66=CQ$2,'Class-9'!FH72,0)</f>
        <v>0</v>
      </c>
      <c r="CR66" s="491">
        <f>IF(AK66=CR$2,'Class-9'!FH72,0)</f>
        <v>0</v>
      </c>
      <c r="CS66" s="491">
        <f>IF(AK66=CS$2,'Class-9'!FH72,0)</f>
        <v>0</v>
      </c>
      <c r="CT66" s="491">
        <f>IF(AK66=CT$2,'Class-9'!FH72,0)</f>
        <v>0</v>
      </c>
    </row>
    <row r="67" spans="36:98" hidden="1">
      <c r="AJ67" s="487">
        <f t="shared" si="42"/>
        <v>0</v>
      </c>
      <c r="AK67" s="487">
        <f>'Class-9'!F73</f>
        <v>0</v>
      </c>
      <c r="AL67" s="487" t="str">
        <f>'Class-9'!Y73</f>
        <v/>
      </c>
      <c r="AM67" s="487" t="str">
        <f>'Class-9'!AM73</f>
        <v/>
      </c>
      <c r="AN67" s="487" t="str">
        <f>'Class-9'!BA73</f>
        <v/>
      </c>
      <c r="AO67" s="487" t="str">
        <f>'Class-9'!BO73</f>
        <v/>
      </c>
      <c r="AP67" s="487" t="str">
        <f>'Class-9'!CC73</f>
        <v/>
      </c>
      <c r="AQ67" s="488" t="str">
        <f>'Class-9'!CQ73</f>
        <v/>
      </c>
      <c r="AR67" s="539" t="str">
        <f>'Class-9'!DE73</f>
        <v/>
      </c>
      <c r="AS67" s="486">
        <f t="shared" si="0"/>
        <v>0</v>
      </c>
      <c r="AT67" s="487">
        <f t="shared" si="1"/>
        <v>0</v>
      </c>
      <c r="AU67" s="487">
        <f t="shared" si="2"/>
        <v>0</v>
      </c>
      <c r="AV67" s="487">
        <f t="shared" si="3"/>
        <v>0</v>
      </c>
      <c r="AW67" s="487">
        <f t="shared" si="4"/>
        <v>0</v>
      </c>
      <c r="AX67" s="488">
        <f t="shared" si="5"/>
        <v>0</v>
      </c>
      <c r="AY67" s="486">
        <f t="shared" si="6"/>
        <v>0</v>
      </c>
      <c r="AZ67" s="487">
        <f t="shared" si="7"/>
        <v>0</v>
      </c>
      <c r="BA67" s="487">
        <f t="shared" si="8"/>
        <v>0</v>
      </c>
      <c r="BB67" s="487">
        <f t="shared" si="9"/>
        <v>0</v>
      </c>
      <c r="BC67" s="487">
        <f t="shared" si="10"/>
        <v>0</v>
      </c>
      <c r="BD67" s="489">
        <f t="shared" si="11"/>
        <v>0</v>
      </c>
      <c r="BE67" s="486">
        <f t="shared" si="12"/>
        <v>0</v>
      </c>
      <c r="BF67" s="487">
        <f t="shared" si="13"/>
        <v>0</v>
      </c>
      <c r="BG67" s="487">
        <f t="shared" si="14"/>
        <v>0</v>
      </c>
      <c r="BH67" s="487">
        <f t="shared" si="15"/>
        <v>0</v>
      </c>
      <c r="BI67" s="487">
        <f t="shared" si="16"/>
        <v>0</v>
      </c>
      <c r="BJ67" s="488">
        <f t="shared" si="17"/>
        <v>0</v>
      </c>
      <c r="BK67" s="486">
        <f t="shared" si="18"/>
        <v>0</v>
      </c>
      <c r="BL67" s="487">
        <f t="shared" si="19"/>
        <v>0</v>
      </c>
      <c r="BM67" s="487">
        <f t="shared" si="20"/>
        <v>0</v>
      </c>
      <c r="BN67" s="487">
        <f t="shared" si="21"/>
        <v>0</v>
      </c>
      <c r="BO67" s="487">
        <f t="shared" si="22"/>
        <v>0</v>
      </c>
      <c r="BP67" s="489">
        <f t="shared" si="23"/>
        <v>0</v>
      </c>
      <c r="BQ67" s="486">
        <f t="shared" si="24"/>
        <v>0</v>
      </c>
      <c r="BR67" s="487">
        <f t="shared" si="25"/>
        <v>0</v>
      </c>
      <c r="BS67" s="487">
        <f t="shared" si="26"/>
        <v>0</v>
      </c>
      <c r="BT67" s="487">
        <f t="shared" si="27"/>
        <v>0</v>
      </c>
      <c r="BU67" s="487">
        <f t="shared" si="28"/>
        <v>0</v>
      </c>
      <c r="BV67" s="489">
        <f t="shared" si="29"/>
        <v>0</v>
      </c>
      <c r="BW67" s="486">
        <f t="shared" si="30"/>
        <v>0</v>
      </c>
      <c r="BX67" s="487">
        <f t="shared" si="31"/>
        <v>0</v>
      </c>
      <c r="BY67" s="487">
        <f t="shared" si="32"/>
        <v>0</v>
      </c>
      <c r="BZ67" s="487">
        <f t="shared" si="33"/>
        <v>0</v>
      </c>
      <c r="CA67" s="487">
        <f t="shared" si="34"/>
        <v>0</v>
      </c>
      <c r="CB67" s="489">
        <f t="shared" si="35"/>
        <v>0</v>
      </c>
      <c r="CC67" s="486">
        <f t="shared" si="36"/>
        <v>0</v>
      </c>
      <c r="CD67" s="487">
        <f t="shared" si="37"/>
        <v>0</v>
      </c>
      <c r="CE67" s="487">
        <f t="shared" si="38"/>
        <v>0</v>
      </c>
      <c r="CF67" s="487">
        <f t="shared" si="39"/>
        <v>0</v>
      </c>
      <c r="CG67" s="487">
        <f t="shared" si="40"/>
        <v>0</v>
      </c>
      <c r="CH67" s="489">
        <f t="shared" si="41"/>
        <v>0</v>
      </c>
      <c r="CI67" s="490">
        <f>IF(AK67=CI$2,'Class-9'!G73,0)</f>
        <v>0</v>
      </c>
      <c r="CJ67" s="487">
        <f>IF(AK67=CJ$2,'Class-9'!G73,0)</f>
        <v>0</v>
      </c>
      <c r="CK67" s="487">
        <f>IF(AK67=CK$2,'Class-9'!G73,0)</f>
        <v>0</v>
      </c>
      <c r="CL67" s="487">
        <f>IF(AK67=CL$2,'Class-9'!G73,0)</f>
        <v>0</v>
      </c>
      <c r="CM67" s="487">
        <f>IF(AK67=CM$2,'Class-9'!G73,0)</f>
        <v>0</v>
      </c>
      <c r="CN67" s="487">
        <f>IF(AK67=CN$2,'Class-9'!G73,0)</f>
        <v>0</v>
      </c>
      <c r="CO67" s="491">
        <f>IF(AK67=CO$2,'Class-9'!FH73,0)</f>
        <v>0</v>
      </c>
      <c r="CP67" s="491">
        <f>IF(AK67=CP$2,'Class-9'!FH73,0)</f>
        <v>0</v>
      </c>
      <c r="CQ67" s="491">
        <f>IF(AK67=CQ$2,'Class-9'!FH73,0)</f>
        <v>0</v>
      </c>
      <c r="CR67" s="491">
        <f>IF(AK67=CR$2,'Class-9'!FH73,0)</f>
        <v>0</v>
      </c>
      <c r="CS67" s="491">
        <f>IF(AK67=CS$2,'Class-9'!FH73,0)</f>
        <v>0</v>
      </c>
      <c r="CT67" s="491">
        <f>IF(AK67=CT$2,'Class-9'!FH73,0)</f>
        <v>0</v>
      </c>
    </row>
    <row r="68" spans="36:98" hidden="1">
      <c r="AJ68" s="487">
        <f t="shared" si="42"/>
        <v>0</v>
      </c>
      <c r="AK68" s="487">
        <f>'Class-9'!F74</f>
        <v>0</v>
      </c>
      <c r="AL68" s="487" t="str">
        <f>'Class-9'!Y74</f>
        <v/>
      </c>
      <c r="AM68" s="487" t="str">
        <f>'Class-9'!AM74</f>
        <v/>
      </c>
      <c r="AN68" s="487" t="str">
        <f>'Class-9'!BA74</f>
        <v/>
      </c>
      <c r="AO68" s="487" t="str">
        <f>'Class-9'!BO74</f>
        <v/>
      </c>
      <c r="AP68" s="487" t="str">
        <f>'Class-9'!CC74</f>
        <v/>
      </c>
      <c r="AQ68" s="488" t="str">
        <f>'Class-9'!CQ74</f>
        <v/>
      </c>
      <c r="AR68" s="539" t="str">
        <f>'Class-9'!DE74</f>
        <v/>
      </c>
      <c r="AS68" s="486">
        <f t="shared" ref="AS68:AS102" si="123">IF(AK68=AS$2,AL68,0)</f>
        <v>0</v>
      </c>
      <c r="AT68" s="487">
        <f t="shared" ref="AT68:AT102" si="124">IF(AK68=AT$2,AL68,0)</f>
        <v>0</v>
      </c>
      <c r="AU68" s="487">
        <f t="shared" ref="AU68:AU102" si="125">IF(AK68=AU$2,AL68,0)</f>
        <v>0</v>
      </c>
      <c r="AV68" s="487">
        <f t="shared" ref="AV68:AV102" si="126">IF(AK68=AV$2,AL68,0)</f>
        <v>0</v>
      </c>
      <c r="AW68" s="487">
        <f t="shared" ref="AW68:AW102" si="127">IF(AK68=AW$2,AL68,0)</f>
        <v>0</v>
      </c>
      <c r="AX68" s="488">
        <f t="shared" ref="AX68:AX102" si="128">IF(AK68=AX$2,AL68,0)</f>
        <v>0</v>
      </c>
      <c r="AY68" s="486">
        <f t="shared" ref="AY68:AY102" si="129">IF(AK68=AY$2,AM68,0)</f>
        <v>0</v>
      </c>
      <c r="AZ68" s="487">
        <f t="shared" ref="AZ68:AZ102" si="130">IF(AK68=AZ$2,AM68,0)</f>
        <v>0</v>
      </c>
      <c r="BA68" s="487">
        <f t="shared" ref="BA68:BA102" si="131">IF(AK68=BA$2,AM68,0)</f>
        <v>0</v>
      </c>
      <c r="BB68" s="487">
        <f t="shared" ref="BB68:BB102" si="132">IF(AK68=BB$2,AM68,0)</f>
        <v>0</v>
      </c>
      <c r="BC68" s="487">
        <f t="shared" ref="BC68:BC102" si="133">IF(AK68=BC$2,AM68,0)</f>
        <v>0</v>
      </c>
      <c r="BD68" s="489">
        <f t="shared" ref="BD68:BD102" si="134">IF(AK68=BD$2,AM68,0)</f>
        <v>0</v>
      </c>
      <c r="BE68" s="486">
        <f t="shared" ref="BE68:BE102" si="135">IF(AK68=BE$2,AN68,0)</f>
        <v>0</v>
      </c>
      <c r="BF68" s="487">
        <f t="shared" ref="BF68:BF102" si="136">IF(AK68=BF$2,AN68,0)</f>
        <v>0</v>
      </c>
      <c r="BG68" s="487">
        <f t="shared" ref="BG68:BG102" si="137">IF(AK68=BG$2,AN68,0)</f>
        <v>0</v>
      </c>
      <c r="BH68" s="487">
        <f t="shared" ref="BH68:BH102" si="138">IF(AK68=BH$2,AN68,0)</f>
        <v>0</v>
      </c>
      <c r="BI68" s="487">
        <f t="shared" ref="BI68:BI102" si="139">IF(AK68=BI$2,AN68,0)</f>
        <v>0</v>
      </c>
      <c r="BJ68" s="488">
        <f t="shared" ref="BJ68:BJ102" si="140">IF(AK68=BJ$2,AN68,0)</f>
        <v>0</v>
      </c>
      <c r="BK68" s="486">
        <f t="shared" ref="BK68:BK102" si="141">IF(AK68=BK$2,AO68,0)</f>
        <v>0</v>
      </c>
      <c r="BL68" s="487">
        <f t="shared" ref="BL68:BL102" si="142">IF(AK68=BL$2,AO68,0)</f>
        <v>0</v>
      </c>
      <c r="BM68" s="487">
        <f t="shared" ref="BM68:BM102" si="143">IF(AK68=BM$2,AO68,0)</f>
        <v>0</v>
      </c>
      <c r="BN68" s="487">
        <f t="shared" ref="BN68:BN102" si="144">IF(AK68=BN$2,AO68,0)</f>
        <v>0</v>
      </c>
      <c r="BO68" s="487">
        <f t="shared" ref="BO68:BO102" si="145">IF(AK68=BO$2,AO68,0)</f>
        <v>0</v>
      </c>
      <c r="BP68" s="489">
        <f t="shared" ref="BP68:BP102" si="146">IF(AK68=BP$2,AO68,0)</f>
        <v>0</v>
      </c>
      <c r="BQ68" s="486">
        <f t="shared" ref="BQ68:BQ102" si="147">IF(AK68=BQ$2,AP68,0)</f>
        <v>0</v>
      </c>
      <c r="BR68" s="487">
        <f t="shared" ref="BR68:BR102" si="148">IF(AK68=BR$2,AP68,0)</f>
        <v>0</v>
      </c>
      <c r="BS68" s="487">
        <f t="shared" ref="BS68:BS102" si="149">IF(AK68=BS$2,AP68,0)</f>
        <v>0</v>
      </c>
      <c r="BT68" s="487">
        <f t="shared" ref="BT68:BT102" si="150">IF(AK68=BT$2,AP68,0)</f>
        <v>0</v>
      </c>
      <c r="BU68" s="487">
        <f t="shared" ref="BU68:BU102" si="151">IF(AK68=BU$2,AP68,0)</f>
        <v>0</v>
      </c>
      <c r="BV68" s="489">
        <f t="shared" ref="BV68:BV102" si="152">IF(AK68=BV$2,AP68,0)</f>
        <v>0</v>
      </c>
      <c r="BW68" s="486">
        <f t="shared" ref="BW68:BW102" si="153">IF(AK68=BW$2,AQ68,0)</f>
        <v>0</v>
      </c>
      <c r="BX68" s="487">
        <f t="shared" ref="BX68:BX102" si="154">IF(AK68=BX$2,AQ68,0)</f>
        <v>0</v>
      </c>
      <c r="BY68" s="487">
        <f t="shared" ref="BY68:BY102" si="155">IF(AK68=BY$2,AQ68,0)</f>
        <v>0</v>
      </c>
      <c r="BZ68" s="487">
        <f t="shared" ref="BZ68:BZ102" si="156">IF(AK68=BZ$2,AQ68,0)</f>
        <v>0</v>
      </c>
      <c r="CA68" s="487">
        <f t="shared" ref="CA68:CA102" si="157">IF(AK68=CA$2,AQ68,0)</f>
        <v>0</v>
      </c>
      <c r="CB68" s="489">
        <f t="shared" ref="CB68:CB102" si="158">IF(AK68=CB$2,AQ68,0)</f>
        <v>0</v>
      </c>
      <c r="CC68" s="486">
        <f t="shared" ref="CC68:CC102" si="159">IF(AK68=CC$2,AR68,0)</f>
        <v>0</v>
      </c>
      <c r="CD68" s="487">
        <f t="shared" ref="CD68:CD102" si="160">IF(AK68=CD$2,AR68,0)</f>
        <v>0</v>
      </c>
      <c r="CE68" s="487">
        <f t="shared" ref="CE68:CE102" si="161">IF(AK68=CE$2,AR68,0)</f>
        <v>0</v>
      </c>
      <c r="CF68" s="487">
        <f t="shared" ref="CF68:CF102" si="162">IF(AK68=CF$2,AR68,0)</f>
        <v>0</v>
      </c>
      <c r="CG68" s="487">
        <f t="shared" ref="CG68:CG102" si="163">IF(AK68=CG$2,AR68,0)</f>
        <v>0</v>
      </c>
      <c r="CH68" s="489">
        <f t="shared" ref="CH68:CH102" si="164">IF(AK68=CH$2,AR68,0)</f>
        <v>0</v>
      </c>
      <c r="CI68" s="490">
        <f>IF(AK68=CI$2,'Class-9'!G74,0)</f>
        <v>0</v>
      </c>
      <c r="CJ68" s="487">
        <f>IF(AK68=CJ$2,'Class-9'!G74,0)</f>
        <v>0</v>
      </c>
      <c r="CK68" s="487">
        <f>IF(AK68=CK$2,'Class-9'!G74,0)</f>
        <v>0</v>
      </c>
      <c r="CL68" s="487">
        <f>IF(AK68=CL$2,'Class-9'!G74,0)</f>
        <v>0</v>
      </c>
      <c r="CM68" s="487">
        <f>IF(AK68=CM$2,'Class-9'!G74,0)</f>
        <v>0</v>
      </c>
      <c r="CN68" s="487">
        <f>IF(AK68=CN$2,'Class-9'!G74,0)</f>
        <v>0</v>
      </c>
      <c r="CO68" s="491">
        <f>IF(AK68=CO$2,'Class-9'!FH74,0)</f>
        <v>0</v>
      </c>
      <c r="CP68" s="491">
        <f>IF(AK68=CP$2,'Class-9'!FH74,0)</f>
        <v>0</v>
      </c>
      <c r="CQ68" s="491">
        <f>IF(AK68=CQ$2,'Class-9'!FH74,0)</f>
        <v>0</v>
      </c>
      <c r="CR68" s="491">
        <f>IF(AK68=CR$2,'Class-9'!FH74,0)</f>
        <v>0</v>
      </c>
      <c r="CS68" s="491">
        <f>IF(AK68=CS$2,'Class-9'!FH74,0)</f>
        <v>0</v>
      </c>
      <c r="CT68" s="491">
        <f>IF(AK68=CT$2,'Class-9'!FH74,0)</f>
        <v>0</v>
      </c>
    </row>
    <row r="69" spans="36:98" hidden="1">
      <c r="AJ69" s="487">
        <f t="shared" ref="AJ69:AJ102" si="165">IF(AK69&gt;0,AJ68+1,0)</f>
        <v>0</v>
      </c>
      <c r="AK69" s="487">
        <f>'Class-9'!F75</f>
        <v>0</v>
      </c>
      <c r="AL69" s="487" t="str">
        <f>'Class-9'!Y75</f>
        <v/>
      </c>
      <c r="AM69" s="487" t="str">
        <f>'Class-9'!AM75</f>
        <v/>
      </c>
      <c r="AN69" s="487" t="str">
        <f>'Class-9'!BA75</f>
        <v/>
      </c>
      <c r="AO69" s="487" t="str">
        <f>'Class-9'!BO75</f>
        <v/>
      </c>
      <c r="AP69" s="487" t="str">
        <f>'Class-9'!CC75</f>
        <v/>
      </c>
      <c r="AQ69" s="488" t="str">
        <f>'Class-9'!CQ75</f>
        <v/>
      </c>
      <c r="AR69" s="539" t="str">
        <f>'Class-9'!DE75</f>
        <v/>
      </c>
      <c r="AS69" s="486">
        <f t="shared" si="123"/>
        <v>0</v>
      </c>
      <c r="AT69" s="487">
        <f t="shared" si="124"/>
        <v>0</v>
      </c>
      <c r="AU69" s="487">
        <f t="shared" si="125"/>
        <v>0</v>
      </c>
      <c r="AV69" s="487">
        <f t="shared" si="126"/>
        <v>0</v>
      </c>
      <c r="AW69" s="487">
        <f t="shared" si="127"/>
        <v>0</v>
      </c>
      <c r="AX69" s="488">
        <f t="shared" si="128"/>
        <v>0</v>
      </c>
      <c r="AY69" s="486">
        <f t="shared" si="129"/>
        <v>0</v>
      </c>
      <c r="AZ69" s="487">
        <f t="shared" si="130"/>
        <v>0</v>
      </c>
      <c r="BA69" s="487">
        <f t="shared" si="131"/>
        <v>0</v>
      </c>
      <c r="BB69" s="487">
        <f t="shared" si="132"/>
        <v>0</v>
      </c>
      <c r="BC69" s="487">
        <f t="shared" si="133"/>
        <v>0</v>
      </c>
      <c r="BD69" s="489">
        <f t="shared" si="134"/>
        <v>0</v>
      </c>
      <c r="BE69" s="486">
        <f t="shared" si="135"/>
        <v>0</v>
      </c>
      <c r="BF69" s="487">
        <f t="shared" si="136"/>
        <v>0</v>
      </c>
      <c r="BG69" s="487">
        <f t="shared" si="137"/>
        <v>0</v>
      </c>
      <c r="BH69" s="487">
        <f t="shared" si="138"/>
        <v>0</v>
      </c>
      <c r="BI69" s="487">
        <f t="shared" si="139"/>
        <v>0</v>
      </c>
      <c r="BJ69" s="488">
        <f t="shared" si="140"/>
        <v>0</v>
      </c>
      <c r="BK69" s="486">
        <f t="shared" si="141"/>
        <v>0</v>
      </c>
      <c r="BL69" s="487">
        <f t="shared" si="142"/>
        <v>0</v>
      </c>
      <c r="BM69" s="487">
        <f t="shared" si="143"/>
        <v>0</v>
      </c>
      <c r="BN69" s="487">
        <f t="shared" si="144"/>
        <v>0</v>
      </c>
      <c r="BO69" s="487">
        <f t="shared" si="145"/>
        <v>0</v>
      </c>
      <c r="BP69" s="489">
        <f t="shared" si="146"/>
        <v>0</v>
      </c>
      <c r="BQ69" s="486">
        <f t="shared" si="147"/>
        <v>0</v>
      </c>
      <c r="BR69" s="487">
        <f t="shared" si="148"/>
        <v>0</v>
      </c>
      <c r="BS69" s="487">
        <f t="shared" si="149"/>
        <v>0</v>
      </c>
      <c r="BT69" s="487">
        <f t="shared" si="150"/>
        <v>0</v>
      </c>
      <c r="BU69" s="487">
        <f t="shared" si="151"/>
        <v>0</v>
      </c>
      <c r="BV69" s="489">
        <f t="shared" si="152"/>
        <v>0</v>
      </c>
      <c r="BW69" s="486">
        <f t="shared" si="153"/>
        <v>0</v>
      </c>
      <c r="BX69" s="487">
        <f t="shared" si="154"/>
        <v>0</v>
      </c>
      <c r="BY69" s="487">
        <f t="shared" si="155"/>
        <v>0</v>
      </c>
      <c r="BZ69" s="487">
        <f t="shared" si="156"/>
        <v>0</v>
      </c>
      <c r="CA69" s="487">
        <f t="shared" si="157"/>
        <v>0</v>
      </c>
      <c r="CB69" s="489">
        <f t="shared" si="158"/>
        <v>0</v>
      </c>
      <c r="CC69" s="486">
        <f t="shared" si="159"/>
        <v>0</v>
      </c>
      <c r="CD69" s="487">
        <f t="shared" si="160"/>
        <v>0</v>
      </c>
      <c r="CE69" s="487">
        <f t="shared" si="161"/>
        <v>0</v>
      </c>
      <c r="CF69" s="487">
        <f t="shared" si="162"/>
        <v>0</v>
      </c>
      <c r="CG69" s="487">
        <f t="shared" si="163"/>
        <v>0</v>
      </c>
      <c r="CH69" s="489">
        <f t="shared" si="164"/>
        <v>0</v>
      </c>
      <c r="CI69" s="490">
        <f>IF(AK69=CI$2,'Class-9'!G75,0)</f>
        <v>0</v>
      </c>
      <c r="CJ69" s="487">
        <f>IF(AK69=CJ$2,'Class-9'!G75,0)</f>
        <v>0</v>
      </c>
      <c r="CK69" s="487">
        <f>IF(AK69=CK$2,'Class-9'!G75,0)</f>
        <v>0</v>
      </c>
      <c r="CL69" s="487">
        <f>IF(AK69=CL$2,'Class-9'!G75,0)</f>
        <v>0</v>
      </c>
      <c r="CM69" s="487">
        <f>IF(AK69=CM$2,'Class-9'!G75,0)</f>
        <v>0</v>
      </c>
      <c r="CN69" s="487">
        <f>IF(AK69=CN$2,'Class-9'!G75,0)</f>
        <v>0</v>
      </c>
      <c r="CO69" s="491">
        <f>IF(AK69=CO$2,'Class-9'!FH75,0)</f>
        <v>0</v>
      </c>
      <c r="CP69" s="491">
        <f>IF(AK69=CP$2,'Class-9'!FH75,0)</f>
        <v>0</v>
      </c>
      <c r="CQ69" s="491">
        <f>IF(AK69=CQ$2,'Class-9'!FH75,0)</f>
        <v>0</v>
      </c>
      <c r="CR69" s="491">
        <f>IF(AK69=CR$2,'Class-9'!FH75,0)</f>
        <v>0</v>
      </c>
      <c r="CS69" s="491">
        <f>IF(AK69=CS$2,'Class-9'!FH75,0)</f>
        <v>0</v>
      </c>
      <c r="CT69" s="491">
        <f>IF(AK69=CT$2,'Class-9'!FH75,0)</f>
        <v>0</v>
      </c>
    </row>
    <row r="70" spans="36:98" hidden="1">
      <c r="AJ70" s="487">
        <f t="shared" si="165"/>
        <v>0</v>
      </c>
      <c r="AK70" s="487">
        <f>'Class-9'!F76</f>
        <v>0</v>
      </c>
      <c r="AL70" s="487" t="str">
        <f>'Class-9'!Y76</f>
        <v/>
      </c>
      <c r="AM70" s="487" t="str">
        <f>'Class-9'!AM76</f>
        <v/>
      </c>
      <c r="AN70" s="487" t="str">
        <f>'Class-9'!BA76</f>
        <v/>
      </c>
      <c r="AO70" s="487" t="str">
        <f>'Class-9'!BO76</f>
        <v/>
      </c>
      <c r="AP70" s="487" t="str">
        <f>'Class-9'!CC76</f>
        <v/>
      </c>
      <c r="AQ70" s="488" t="str">
        <f>'Class-9'!CQ76</f>
        <v/>
      </c>
      <c r="AR70" s="539" t="str">
        <f>'Class-9'!DE76</f>
        <v/>
      </c>
      <c r="AS70" s="486">
        <f t="shared" si="123"/>
        <v>0</v>
      </c>
      <c r="AT70" s="487">
        <f t="shared" si="124"/>
        <v>0</v>
      </c>
      <c r="AU70" s="487">
        <f t="shared" si="125"/>
        <v>0</v>
      </c>
      <c r="AV70" s="487">
        <f t="shared" si="126"/>
        <v>0</v>
      </c>
      <c r="AW70" s="487">
        <f t="shared" si="127"/>
        <v>0</v>
      </c>
      <c r="AX70" s="488">
        <f t="shared" si="128"/>
        <v>0</v>
      </c>
      <c r="AY70" s="486">
        <f t="shared" si="129"/>
        <v>0</v>
      </c>
      <c r="AZ70" s="487">
        <f t="shared" si="130"/>
        <v>0</v>
      </c>
      <c r="BA70" s="487">
        <f t="shared" si="131"/>
        <v>0</v>
      </c>
      <c r="BB70" s="487">
        <f t="shared" si="132"/>
        <v>0</v>
      </c>
      <c r="BC70" s="487">
        <f t="shared" si="133"/>
        <v>0</v>
      </c>
      <c r="BD70" s="489">
        <f t="shared" si="134"/>
        <v>0</v>
      </c>
      <c r="BE70" s="486">
        <f t="shared" si="135"/>
        <v>0</v>
      </c>
      <c r="BF70" s="487">
        <f t="shared" si="136"/>
        <v>0</v>
      </c>
      <c r="BG70" s="487">
        <f t="shared" si="137"/>
        <v>0</v>
      </c>
      <c r="BH70" s="487">
        <f t="shared" si="138"/>
        <v>0</v>
      </c>
      <c r="BI70" s="487">
        <f t="shared" si="139"/>
        <v>0</v>
      </c>
      <c r="BJ70" s="488">
        <f t="shared" si="140"/>
        <v>0</v>
      </c>
      <c r="BK70" s="486">
        <f t="shared" si="141"/>
        <v>0</v>
      </c>
      <c r="BL70" s="487">
        <f t="shared" si="142"/>
        <v>0</v>
      </c>
      <c r="BM70" s="487">
        <f t="shared" si="143"/>
        <v>0</v>
      </c>
      <c r="BN70" s="487">
        <f t="shared" si="144"/>
        <v>0</v>
      </c>
      <c r="BO70" s="487">
        <f t="shared" si="145"/>
        <v>0</v>
      </c>
      <c r="BP70" s="489">
        <f t="shared" si="146"/>
        <v>0</v>
      </c>
      <c r="BQ70" s="486">
        <f t="shared" si="147"/>
        <v>0</v>
      </c>
      <c r="BR70" s="487">
        <f t="shared" si="148"/>
        <v>0</v>
      </c>
      <c r="BS70" s="487">
        <f t="shared" si="149"/>
        <v>0</v>
      </c>
      <c r="BT70" s="487">
        <f t="shared" si="150"/>
        <v>0</v>
      </c>
      <c r="BU70" s="487">
        <f t="shared" si="151"/>
        <v>0</v>
      </c>
      <c r="BV70" s="489">
        <f t="shared" si="152"/>
        <v>0</v>
      </c>
      <c r="BW70" s="486">
        <f t="shared" si="153"/>
        <v>0</v>
      </c>
      <c r="BX70" s="487">
        <f t="shared" si="154"/>
        <v>0</v>
      </c>
      <c r="BY70" s="487">
        <f t="shared" si="155"/>
        <v>0</v>
      </c>
      <c r="BZ70" s="487">
        <f t="shared" si="156"/>
        <v>0</v>
      </c>
      <c r="CA70" s="487">
        <f t="shared" si="157"/>
        <v>0</v>
      </c>
      <c r="CB70" s="489">
        <f t="shared" si="158"/>
        <v>0</v>
      </c>
      <c r="CC70" s="486">
        <f t="shared" si="159"/>
        <v>0</v>
      </c>
      <c r="CD70" s="487">
        <f t="shared" si="160"/>
        <v>0</v>
      </c>
      <c r="CE70" s="487">
        <f t="shared" si="161"/>
        <v>0</v>
      </c>
      <c r="CF70" s="487">
        <f t="shared" si="162"/>
        <v>0</v>
      </c>
      <c r="CG70" s="487">
        <f t="shared" si="163"/>
        <v>0</v>
      </c>
      <c r="CH70" s="489">
        <f t="shared" si="164"/>
        <v>0</v>
      </c>
      <c r="CI70" s="490">
        <f>IF(AK70=CI$2,'Class-9'!G76,0)</f>
        <v>0</v>
      </c>
      <c r="CJ70" s="487">
        <f>IF(AK70=CJ$2,'Class-9'!G76,0)</f>
        <v>0</v>
      </c>
      <c r="CK70" s="487">
        <f>IF(AK70=CK$2,'Class-9'!G76,0)</f>
        <v>0</v>
      </c>
      <c r="CL70" s="487">
        <f>IF(AK70=CL$2,'Class-9'!G76,0)</f>
        <v>0</v>
      </c>
      <c r="CM70" s="487">
        <f>IF(AK70=CM$2,'Class-9'!G76,0)</f>
        <v>0</v>
      </c>
      <c r="CN70" s="487">
        <f>IF(AK70=CN$2,'Class-9'!G76,0)</f>
        <v>0</v>
      </c>
      <c r="CO70" s="491">
        <f>IF(AK70=CO$2,'Class-9'!FH76,0)</f>
        <v>0</v>
      </c>
      <c r="CP70" s="491">
        <f>IF(AK70=CP$2,'Class-9'!FH76,0)</f>
        <v>0</v>
      </c>
      <c r="CQ70" s="491">
        <f>IF(AK70=CQ$2,'Class-9'!FH76,0)</f>
        <v>0</v>
      </c>
      <c r="CR70" s="491">
        <f>IF(AK70=CR$2,'Class-9'!FH76,0)</f>
        <v>0</v>
      </c>
      <c r="CS70" s="491">
        <f>IF(AK70=CS$2,'Class-9'!FH76,0)</f>
        <v>0</v>
      </c>
      <c r="CT70" s="491">
        <f>IF(AK70=CT$2,'Class-9'!FH76,0)</f>
        <v>0</v>
      </c>
    </row>
    <row r="71" spans="36:98" hidden="1">
      <c r="AJ71" s="487">
        <f t="shared" si="165"/>
        <v>0</v>
      </c>
      <c r="AK71" s="487">
        <f>'Class-9'!F77</f>
        <v>0</v>
      </c>
      <c r="AL71" s="487" t="str">
        <f>'Class-9'!Y77</f>
        <v/>
      </c>
      <c r="AM71" s="487" t="str">
        <f>'Class-9'!AM77</f>
        <v/>
      </c>
      <c r="AN71" s="487" t="str">
        <f>'Class-9'!BA77</f>
        <v/>
      </c>
      <c r="AO71" s="487" t="str">
        <f>'Class-9'!BO77</f>
        <v/>
      </c>
      <c r="AP71" s="487" t="str">
        <f>'Class-9'!CC77</f>
        <v/>
      </c>
      <c r="AQ71" s="488" t="str">
        <f>'Class-9'!CQ77</f>
        <v/>
      </c>
      <c r="AR71" s="539" t="str">
        <f>'Class-9'!DE77</f>
        <v/>
      </c>
      <c r="AS71" s="486">
        <f t="shared" si="123"/>
        <v>0</v>
      </c>
      <c r="AT71" s="487">
        <f t="shared" si="124"/>
        <v>0</v>
      </c>
      <c r="AU71" s="487">
        <f t="shared" si="125"/>
        <v>0</v>
      </c>
      <c r="AV71" s="487">
        <f t="shared" si="126"/>
        <v>0</v>
      </c>
      <c r="AW71" s="487">
        <f t="shared" si="127"/>
        <v>0</v>
      </c>
      <c r="AX71" s="488">
        <f t="shared" si="128"/>
        <v>0</v>
      </c>
      <c r="AY71" s="486">
        <f t="shared" si="129"/>
        <v>0</v>
      </c>
      <c r="AZ71" s="487">
        <f t="shared" si="130"/>
        <v>0</v>
      </c>
      <c r="BA71" s="487">
        <f t="shared" si="131"/>
        <v>0</v>
      </c>
      <c r="BB71" s="487">
        <f t="shared" si="132"/>
        <v>0</v>
      </c>
      <c r="BC71" s="487">
        <f t="shared" si="133"/>
        <v>0</v>
      </c>
      <c r="BD71" s="489">
        <f t="shared" si="134"/>
        <v>0</v>
      </c>
      <c r="BE71" s="486">
        <f t="shared" si="135"/>
        <v>0</v>
      </c>
      <c r="BF71" s="487">
        <f t="shared" si="136"/>
        <v>0</v>
      </c>
      <c r="BG71" s="487">
        <f t="shared" si="137"/>
        <v>0</v>
      </c>
      <c r="BH71" s="487">
        <f t="shared" si="138"/>
        <v>0</v>
      </c>
      <c r="BI71" s="487">
        <f t="shared" si="139"/>
        <v>0</v>
      </c>
      <c r="BJ71" s="488">
        <f t="shared" si="140"/>
        <v>0</v>
      </c>
      <c r="BK71" s="486">
        <f t="shared" si="141"/>
        <v>0</v>
      </c>
      <c r="BL71" s="487">
        <f t="shared" si="142"/>
        <v>0</v>
      </c>
      <c r="BM71" s="487">
        <f t="shared" si="143"/>
        <v>0</v>
      </c>
      <c r="BN71" s="487">
        <f t="shared" si="144"/>
        <v>0</v>
      </c>
      <c r="BO71" s="487">
        <f t="shared" si="145"/>
        <v>0</v>
      </c>
      <c r="BP71" s="489">
        <f t="shared" si="146"/>
        <v>0</v>
      </c>
      <c r="BQ71" s="486">
        <f t="shared" si="147"/>
        <v>0</v>
      </c>
      <c r="BR71" s="487">
        <f t="shared" si="148"/>
        <v>0</v>
      </c>
      <c r="BS71" s="487">
        <f t="shared" si="149"/>
        <v>0</v>
      </c>
      <c r="BT71" s="487">
        <f t="shared" si="150"/>
        <v>0</v>
      </c>
      <c r="BU71" s="487">
        <f t="shared" si="151"/>
        <v>0</v>
      </c>
      <c r="BV71" s="489">
        <f t="shared" si="152"/>
        <v>0</v>
      </c>
      <c r="BW71" s="486">
        <f t="shared" si="153"/>
        <v>0</v>
      </c>
      <c r="BX71" s="487">
        <f t="shared" si="154"/>
        <v>0</v>
      </c>
      <c r="BY71" s="487">
        <f t="shared" si="155"/>
        <v>0</v>
      </c>
      <c r="BZ71" s="487">
        <f t="shared" si="156"/>
        <v>0</v>
      </c>
      <c r="CA71" s="487">
        <f t="shared" si="157"/>
        <v>0</v>
      </c>
      <c r="CB71" s="489">
        <f t="shared" si="158"/>
        <v>0</v>
      </c>
      <c r="CC71" s="486">
        <f t="shared" si="159"/>
        <v>0</v>
      </c>
      <c r="CD71" s="487">
        <f t="shared" si="160"/>
        <v>0</v>
      </c>
      <c r="CE71" s="487">
        <f t="shared" si="161"/>
        <v>0</v>
      </c>
      <c r="CF71" s="487">
        <f t="shared" si="162"/>
        <v>0</v>
      </c>
      <c r="CG71" s="487">
        <f t="shared" si="163"/>
        <v>0</v>
      </c>
      <c r="CH71" s="489">
        <f t="shared" si="164"/>
        <v>0</v>
      </c>
      <c r="CI71" s="490">
        <f>IF(AK71=CI$2,'Class-9'!G77,0)</f>
        <v>0</v>
      </c>
      <c r="CJ71" s="487">
        <f>IF(AK71=CJ$2,'Class-9'!G77,0)</f>
        <v>0</v>
      </c>
      <c r="CK71" s="487">
        <f>IF(AK71=CK$2,'Class-9'!G77,0)</f>
        <v>0</v>
      </c>
      <c r="CL71" s="487">
        <f>IF(AK71=CL$2,'Class-9'!G77,0)</f>
        <v>0</v>
      </c>
      <c r="CM71" s="487">
        <f>IF(AK71=CM$2,'Class-9'!G77,0)</f>
        <v>0</v>
      </c>
      <c r="CN71" s="487">
        <f>IF(AK71=CN$2,'Class-9'!G77,0)</f>
        <v>0</v>
      </c>
      <c r="CO71" s="491">
        <f>IF(AK71=CO$2,'Class-9'!FH77,0)</f>
        <v>0</v>
      </c>
      <c r="CP71" s="491">
        <f>IF(AK71=CP$2,'Class-9'!FH77,0)</f>
        <v>0</v>
      </c>
      <c r="CQ71" s="491">
        <f>IF(AK71=CQ$2,'Class-9'!FH77,0)</f>
        <v>0</v>
      </c>
      <c r="CR71" s="491">
        <f>IF(AK71=CR$2,'Class-9'!FH77,0)</f>
        <v>0</v>
      </c>
      <c r="CS71" s="491">
        <f>IF(AK71=CS$2,'Class-9'!FH77,0)</f>
        <v>0</v>
      </c>
      <c r="CT71" s="491">
        <f>IF(AK71=CT$2,'Class-9'!FH77,0)</f>
        <v>0</v>
      </c>
    </row>
    <row r="72" spans="36:98" hidden="1">
      <c r="AJ72" s="487">
        <f t="shared" si="165"/>
        <v>0</v>
      </c>
      <c r="AK72" s="487">
        <f>'Class-9'!F78</f>
        <v>0</v>
      </c>
      <c r="AL72" s="487" t="str">
        <f>'Class-9'!Y78</f>
        <v/>
      </c>
      <c r="AM72" s="487" t="str">
        <f>'Class-9'!AM78</f>
        <v/>
      </c>
      <c r="AN72" s="487" t="str">
        <f>'Class-9'!BA78</f>
        <v/>
      </c>
      <c r="AO72" s="487" t="str">
        <f>'Class-9'!BO78</f>
        <v/>
      </c>
      <c r="AP72" s="487" t="str">
        <f>'Class-9'!CC78</f>
        <v/>
      </c>
      <c r="AQ72" s="488" t="str">
        <f>'Class-9'!CQ78</f>
        <v/>
      </c>
      <c r="AR72" s="539" t="str">
        <f>'Class-9'!DE78</f>
        <v/>
      </c>
      <c r="AS72" s="486">
        <f t="shared" si="123"/>
        <v>0</v>
      </c>
      <c r="AT72" s="487">
        <f t="shared" si="124"/>
        <v>0</v>
      </c>
      <c r="AU72" s="487">
        <f t="shared" si="125"/>
        <v>0</v>
      </c>
      <c r="AV72" s="487">
        <f t="shared" si="126"/>
        <v>0</v>
      </c>
      <c r="AW72" s="487">
        <f t="shared" si="127"/>
        <v>0</v>
      </c>
      <c r="AX72" s="488">
        <f t="shared" si="128"/>
        <v>0</v>
      </c>
      <c r="AY72" s="486">
        <f t="shared" si="129"/>
        <v>0</v>
      </c>
      <c r="AZ72" s="487">
        <f t="shared" si="130"/>
        <v>0</v>
      </c>
      <c r="BA72" s="487">
        <f t="shared" si="131"/>
        <v>0</v>
      </c>
      <c r="BB72" s="487">
        <f t="shared" si="132"/>
        <v>0</v>
      </c>
      <c r="BC72" s="487">
        <f t="shared" si="133"/>
        <v>0</v>
      </c>
      <c r="BD72" s="489">
        <f t="shared" si="134"/>
        <v>0</v>
      </c>
      <c r="BE72" s="486">
        <f t="shared" si="135"/>
        <v>0</v>
      </c>
      <c r="BF72" s="487">
        <f t="shared" si="136"/>
        <v>0</v>
      </c>
      <c r="BG72" s="487">
        <f t="shared" si="137"/>
        <v>0</v>
      </c>
      <c r="BH72" s="487">
        <f t="shared" si="138"/>
        <v>0</v>
      </c>
      <c r="BI72" s="487">
        <f t="shared" si="139"/>
        <v>0</v>
      </c>
      <c r="BJ72" s="488">
        <f t="shared" si="140"/>
        <v>0</v>
      </c>
      <c r="BK72" s="486">
        <f t="shared" si="141"/>
        <v>0</v>
      </c>
      <c r="BL72" s="487">
        <f t="shared" si="142"/>
        <v>0</v>
      </c>
      <c r="BM72" s="487">
        <f t="shared" si="143"/>
        <v>0</v>
      </c>
      <c r="BN72" s="487">
        <f t="shared" si="144"/>
        <v>0</v>
      </c>
      <c r="BO72" s="487">
        <f t="shared" si="145"/>
        <v>0</v>
      </c>
      <c r="BP72" s="489">
        <f t="shared" si="146"/>
        <v>0</v>
      </c>
      <c r="BQ72" s="486">
        <f t="shared" si="147"/>
        <v>0</v>
      </c>
      <c r="BR72" s="487">
        <f t="shared" si="148"/>
        <v>0</v>
      </c>
      <c r="BS72" s="487">
        <f t="shared" si="149"/>
        <v>0</v>
      </c>
      <c r="BT72" s="487">
        <f t="shared" si="150"/>
        <v>0</v>
      </c>
      <c r="BU72" s="487">
        <f t="shared" si="151"/>
        <v>0</v>
      </c>
      <c r="BV72" s="489">
        <f t="shared" si="152"/>
        <v>0</v>
      </c>
      <c r="BW72" s="486">
        <f t="shared" si="153"/>
        <v>0</v>
      </c>
      <c r="BX72" s="487">
        <f t="shared" si="154"/>
        <v>0</v>
      </c>
      <c r="BY72" s="487">
        <f t="shared" si="155"/>
        <v>0</v>
      </c>
      <c r="BZ72" s="487">
        <f t="shared" si="156"/>
        <v>0</v>
      </c>
      <c r="CA72" s="487">
        <f t="shared" si="157"/>
        <v>0</v>
      </c>
      <c r="CB72" s="489">
        <f t="shared" si="158"/>
        <v>0</v>
      </c>
      <c r="CC72" s="486">
        <f t="shared" si="159"/>
        <v>0</v>
      </c>
      <c r="CD72" s="487">
        <f t="shared" si="160"/>
        <v>0</v>
      </c>
      <c r="CE72" s="487">
        <f t="shared" si="161"/>
        <v>0</v>
      </c>
      <c r="CF72" s="487">
        <f t="shared" si="162"/>
        <v>0</v>
      </c>
      <c r="CG72" s="487">
        <f t="shared" si="163"/>
        <v>0</v>
      </c>
      <c r="CH72" s="489">
        <f t="shared" si="164"/>
        <v>0</v>
      </c>
      <c r="CI72" s="490">
        <f>IF(AK72=CI$2,'Class-9'!G78,0)</f>
        <v>0</v>
      </c>
      <c r="CJ72" s="487">
        <f>IF(AK72=CJ$2,'Class-9'!G78,0)</f>
        <v>0</v>
      </c>
      <c r="CK72" s="487">
        <f>IF(AK72=CK$2,'Class-9'!G78,0)</f>
        <v>0</v>
      </c>
      <c r="CL72" s="487">
        <f>IF(AK72=CL$2,'Class-9'!G78,0)</f>
        <v>0</v>
      </c>
      <c r="CM72" s="487">
        <f>IF(AK72=CM$2,'Class-9'!G78,0)</f>
        <v>0</v>
      </c>
      <c r="CN72" s="487">
        <f>IF(AK72=CN$2,'Class-9'!G78,0)</f>
        <v>0</v>
      </c>
      <c r="CO72" s="491">
        <f>IF(AK72=CO$2,'Class-9'!FH78,0)</f>
        <v>0</v>
      </c>
      <c r="CP72" s="491">
        <f>IF(AK72=CP$2,'Class-9'!FH78,0)</f>
        <v>0</v>
      </c>
      <c r="CQ72" s="491">
        <f>IF(AK72=CQ$2,'Class-9'!FH78,0)</f>
        <v>0</v>
      </c>
      <c r="CR72" s="491">
        <f>IF(AK72=CR$2,'Class-9'!FH78,0)</f>
        <v>0</v>
      </c>
      <c r="CS72" s="491">
        <f>IF(AK72=CS$2,'Class-9'!FH78,0)</f>
        <v>0</v>
      </c>
      <c r="CT72" s="491">
        <f>IF(AK72=CT$2,'Class-9'!FH78,0)</f>
        <v>0</v>
      </c>
    </row>
    <row r="73" spans="36:98" hidden="1">
      <c r="AJ73" s="487">
        <f t="shared" si="165"/>
        <v>0</v>
      </c>
      <c r="AK73" s="487">
        <f>'Class-9'!F79</f>
        <v>0</v>
      </c>
      <c r="AL73" s="487" t="str">
        <f>'Class-9'!Y79</f>
        <v/>
      </c>
      <c r="AM73" s="487" t="str">
        <f>'Class-9'!AM79</f>
        <v/>
      </c>
      <c r="AN73" s="487" t="str">
        <f>'Class-9'!BA79</f>
        <v/>
      </c>
      <c r="AO73" s="487" t="str">
        <f>'Class-9'!BO79</f>
        <v/>
      </c>
      <c r="AP73" s="487" t="str">
        <f>'Class-9'!CC79</f>
        <v/>
      </c>
      <c r="AQ73" s="488" t="str">
        <f>'Class-9'!CQ79</f>
        <v/>
      </c>
      <c r="AR73" s="539" t="str">
        <f>'Class-9'!DE79</f>
        <v/>
      </c>
      <c r="AS73" s="486">
        <f t="shared" si="123"/>
        <v>0</v>
      </c>
      <c r="AT73" s="487">
        <f t="shared" si="124"/>
        <v>0</v>
      </c>
      <c r="AU73" s="487">
        <f t="shared" si="125"/>
        <v>0</v>
      </c>
      <c r="AV73" s="487">
        <f t="shared" si="126"/>
        <v>0</v>
      </c>
      <c r="AW73" s="487">
        <f t="shared" si="127"/>
        <v>0</v>
      </c>
      <c r="AX73" s="488">
        <f t="shared" si="128"/>
        <v>0</v>
      </c>
      <c r="AY73" s="486">
        <f t="shared" si="129"/>
        <v>0</v>
      </c>
      <c r="AZ73" s="487">
        <f t="shared" si="130"/>
        <v>0</v>
      </c>
      <c r="BA73" s="487">
        <f t="shared" si="131"/>
        <v>0</v>
      </c>
      <c r="BB73" s="487">
        <f t="shared" si="132"/>
        <v>0</v>
      </c>
      <c r="BC73" s="487">
        <f t="shared" si="133"/>
        <v>0</v>
      </c>
      <c r="BD73" s="489">
        <f t="shared" si="134"/>
        <v>0</v>
      </c>
      <c r="BE73" s="486">
        <f t="shared" si="135"/>
        <v>0</v>
      </c>
      <c r="BF73" s="487">
        <f t="shared" si="136"/>
        <v>0</v>
      </c>
      <c r="BG73" s="487">
        <f t="shared" si="137"/>
        <v>0</v>
      </c>
      <c r="BH73" s="487">
        <f t="shared" si="138"/>
        <v>0</v>
      </c>
      <c r="BI73" s="487">
        <f t="shared" si="139"/>
        <v>0</v>
      </c>
      <c r="BJ73" s="488">
        <f t="shared" si="140"/>
        <v>0</v>
      </c>
      <c r="BK73" s="486">
        <f t="shared" si="141"/>
        <v>0</v>
      </c>
      <c r="BL73" s="487">
        <f t="shared" si="142"/>
        <v>0</v>
      </c>
      <c r="BM73" s="487">
        <f t="shared" si="143"/>
        <v>0</v>
      </c>
      <c r="BN73" s="487">
        <f t="shared" si="144"/>
        <v>0</v>
      </c>
      <c r="BO73" s="487">
        <f t="shared" si="145"/>
        <v>0</v>
      </c>
      <c r="BP73" s="489">
        <f t="shared" si="146"/>
        <v>0</v>
      </c>
      <c r="BQ73" s="486">
        <f t="shared" si="147"/>
        <v>0</v>
      </c>
      <c r="BR73" s="487">
        <f t="shared" si="148"/>
        <v>0</v>
      </c>
      <c r="BS73" s="487">
        <f t="shared" si="149"/>
        <v>0</v>
      </c>
      <c r="BT73" s="487">
        <f t="shared" si="150"/>
        <v>0</v>
      </c>
      <c r="BU73" s="487">
        <f t="shared" si="151"/>
        <v>0</v>
      </c>
      <c r="BV73" s="489">
        <f t="shared" si="152"/>
        <v>0</v>
      </c>
      <c r="BW73" s="486">
        <f t="shared" si="153"/>
        <v>0</v>
      </c>
      <c r="BX73" s="487">
        <f t="shared" si="154"/>
        <v>0</v>
      </c>
      <c r="BY73" s="487">
        <f t="shared" si="155"/>
        <v>0</v>
      </c>
      <c r="BZ73" s="487">
        <f t="shared" si="156"/>
        <v>0</v>
      </c>
      <c r="CA73" s="487">
        <f t="shared" si="157"/>
        <v>0</v>
      </c>
      <c r="CB73" s="489">
        <f t="shared" si="158"/>
        <v>0</v>
      </c>
      <c r="CC73" s="486">
        <f t="shared" si="159"/>
        <v>0</v>
      </c>
      <c r="CD73" s="487">
        <f t="shared" si="160"/>
        <v>0</v>
      </c>
      <c r="CE73" s="487">
        <f t="shared" si="161"/>
        <v>0</v>
      </c>
      <c r="CF73" s="487">
        <f t="shared" si="162"/>
        <v>0</v>
      </c>
      <c r="CG73" s="487">
        <f t="shared" si="163"/>
        <v>0</v>
      </c>
      <c r="CH73" s="489">
        <f t="shared" si="164"/>
        <v>0</v>
      </c>
      <c r="CI73" s="490">
        <f>IF(AK73=CI$2,'Class-9'!G79,0)</f>
        <v>0</v>
      </c>
      <c r="CJ73" s="487">
        <f>IF(AK73=CJ$2,'Class-9'!G79,0)</f>
        <v>0</v>
      </c>
      <c r="CK73" s="487">
        <f>IF(AK73=CK$2,'Class-9'!G79,0)</f>
        <v>0</v>
      </c>
      <c r="CL73" s="487">
        <f>IF(AK73=CL$2,'Class-9'!G79,0)</f>
        <v>0</v>
      </c>
      <c r="CM73" s="487">
        <f>IF(AK73=CM$2,'Class-9'!G79,0)</f>
        <v>0</v>
      </c>
      <c r="CN73" s="487">
        <f>IF(AK73=CN$2,'Class-9'!G79,0)</f>
        <v>0</v>
      </c>
      <c r="CO73" s="491">
        <f>IF(AK73=CO$2,'Class-9'!FH79,0)</f>
        <v>0</v>
      </c>
      <c r="CP73" s="491">
        <f>IF(AK73=CP$2,'Class-9'!FH79,0)</f>
        <v>0</v>
      </c>
      <c r="CQ73" s="491">
        <f>IF(AK73=CQ$2,'Class-9'!FH79,0)</f>
        <v>0</v>
      </c>
      <c r="CR73" s="491">
        <f>IF(AK73=CR$2,'Class-9'!FH79,0)</f>
        <v>0</v>
      </c>
      <c r="CS73" s="491">
        <f>IF(AK73=CS$2,'Class-9'!FH79,0)</f>
        <v>0</v>
      </c>
      <c r="CT73" s="491">
        <f>IF(AK73=CT$2,'Class-9'!FH79,0)</f>
        <v>0</v>
      </c>
    </row>
    <row r="74" spans="36:98" hidden="1">
      <c r="AJ74" s="487">
        <f t="shared" si="165"/>
        <v>0</v>
      </c>
      <c r="AK74" s="487">
        <f>'Class-9'!F80</f>
        <v>0</v>
      </c>
      <c r="AL74" s="487" t="str">
        <f>'Class-9'!Y80</f>
        <v/>
      </c>
      <c r="AM74" s="487" t="str">
        <f>'Class-9'!AM80</f>
        <v/>
      </c>
      <c r="AN74" s="487" t="str">
        <f>'Class-9'!BA80</f>
        <v/>
      </c>
      <c r="AO74" s="487" t="str">
        <f>'Class-9'!BO80</f>
        <v/>
      </c>
      <c r="AP74" s="487" t="str">
        <f>'Class-9'!CC80</f>
        <v/>
      </c>
      <c r="AQ74" s="488" t="str">
        <f>'Class-9'!CQ80</f>
        <v/>
      </c>
      <c r="AR74" s="539" t="str">
        <f>'Class-9'!DE80</f>
        <v/>
      </c>
      <c r="AS74" s="486">
        <f t="shared" si="123"/>
        <v>0</v>
      </c>
      <c r="AT74" s="487">
        <f t="shared" si="124"/>
        <v>0</v>
      </c>
      <c r="AU74" s="487">
        <f t="shared" si="125"/>
        <v>0</v>
      </c>
      <c r="AV74" s="487">
        <f t="shared" si="126"/>
        <v>0</v>
      </c>
      <c r="AW74" s="487">
        <f t="shared" si="127"/>
        <v>0</v>
      </c>
      <c r="AX74" s="488">
        <f t="shared" si="128"/>
        <v>0</v>
      </c>
      <c r="AY74" s="486">
        <f t="shared" si="129"/>
        <v>0</v>
      </c>
      <c r="AZ74" s="487">
        <f t="shared" si="130"/>
        <v>0</v>
      </c>
      <c r="BA74" s="487">
        <f t="shared" si="131"/>
        <v>0</v>
      </c>
      <c r="BB74" s="487">
        <f t="shared" si="132"/>
        <v>0</v>
      </c>
      <c r="BC74" s="487">
        <f t="shared" si="133"/>
        <v>0</v>
      </c>
      <c r="BD74" s="489">
        <f t="shared" si="134"/>
        <v>0</v>
      </c>
      <c r="BE74" s="486">
        <f t="shared" si="135"/>
        <v>0</v>
      </c>
      <c r="BF74" s="487">
        <f t="shared" si="136"/>
        <v>0</v>
      </c>
      <c r="BG74" s="487">
        <f t="shared" si="137"/>
        <v>0</v>
      </c>
      <c r="BH74" s="487">
        <f t="shared" si="138"/>
        <v>0</v>
      </c>
      <c r="BI74" s="487">
        <f t="shared" si="139"/>
        <v>0</v>
      </c>
      <c r="BJ74" s="488">
        <f t="shared" si="140"/>
        <v>0</v>
      </c>
      <c r="BK74" s="486">
        <f t="shared" si="141"/>
        <v>0</v>
      </c>
      <c r="BL74" s="487">
        <f t="shared" si="142"/>
        <v>0</v>
      </c>
      <c r="BM74" s="487">
        <f t="shared" si="143"/>
        <v>0</v>
      </c>
      <c r="BN74" s="487">
        <f t="shared" si="144"/>
        <v>0</v>
      </c>
      <c r="BO74" s="487">
        <f t="shared" si="145"/>
        <v>0</v>
      </c>
      <c r="BP74" s="489">
        <f t="shared" si="146"/>
        <v>0</v>
      </c>
      <c r="BQ74" s="486">
        <f t="shared" si="147"/>
        <v>0</v>
      </c>
      <c r="BR74" s="487">
        <f t="shared" si="148"/>
        <v>0</v>
      </c>
      <c r="BS74" s="487">
        <f t="shared" si="149"/>
        <v>0</v>
      </c>
      <c r="BT74" s="487">
        <f t="shared" si="150"/>
        <v>0</v>
      </c>
      <c r="BU74" s="487">
        <f t="shared" si="151"/>
        <v>0</v>
      </c>
      <c r="BV74" s="489">
        <f t="shared" si="152"/>
        <v>0</v>
      </c>
      <c r="BW74" s="486">
        <f t="shared" si="153"/>
        <v>0</v>
      </c>
      <c r="BX74" s="487">
        <f t="shared" si="154"/>
        <v>0</v>
      </c>
      <c r="BY74" s="487">
        <f t="shared" si="155"/>
        <v>0</v>
      </c>
      <c r="BZ74" s="487">
        <f t="shared" si="156"/>
        <v>0</v>
      </c>
      <c r="CA74" s="487">
        <f t="shared" si="157"/>
        <v>0</v>
      </c>
      <c r="CB74" s="489">
        <f t="shared" si="158"/>
        <v>0</v>
      </c>
      <c r="CC74" s="486">
        <f t="shared" si="159"/>
        <v>0</v>
      </c>
      <c r="CD74" s="487">
        <f t="shared" si="160"/>
        <v>0</v>
      </c>
      <c r="CE74" s="487">
        <f t="shared" si="161"/>
        <v>0</v>
      </c>
      <c r="CF74" s="487">
        <f t="shared" si="162"/>
        <v>0</v>
      </c>
      <c r="CG74" s="487">
        <f t="shared" si="163"/>
        <v>0</v>
      </c>
      <c r="CH74" s="489">
        <f t="shared" si="164"/>
        <v>0</v>
      </c>
      <c r="CI74" s="490">
        <f>IF(AK74=CI$2,'Class-9'!G80,0)</f>
        <v>0</v>
      </c>
      <c r="CJ74" s="487">
        <f>IF(AK74=CJ$2,'Class-9'!G80,0)</f>
        <v>0</v>
      </c>
      <c r="CK74" s="487">
        <f>IF(AK74=CK$2,'Class-9'!G80,0)</f>
        <v>0</v>
      </c>
      <c r="CL74" s="487">
        <f>IF(AK74=CL$2,'Class-9'!G80,0)</f>
        <v>0</v>
      </c>
      <c r="CM74" s="487">
        <f>IF(AK74=CM$2,'Class-9'!G80,0)</f>
        <v>0</v>
      </c>
      <c r="CN74" s="487">
        <f>IF(AK74=CN$2,'Class-9'!G80,0)</f>
        <v>0</v>
      </c>
      <c r="CO74" s="491">
        <f>IF(AK74=CO$2,'Class-9'!FH80,0)</f>
        <v>0</v>
      </c>
      <c r="CP74" s="491">
        <f>IF(AK74=CP$2,'Class-9'!FH80,0)</f>
        <v>0</v>
      </c>
      <c r="CQ74" s="491">
        <f>IF(AK74=CQ$2,'Class-9'!FH80,0)</f>
        <v>0</v>
      </c>
      <c r="CR74" s="491">
        <f>IF(AK74=CR$2,'Class-9'!FH80,0)</f>
        <v>0</v>
      </c>
      <c r="CS74" s="491">
        <f>IF(AK74=CS$2,'Class-9'!FH80,0)</f>
        <v>0</v>
      </c>
      <c r="CT74" s="491">
        <f>IF(AK74=CT$2,'Class-9'!FH80,0)</f>
        <v>0</v>
      </c>
    </row>
    <row r="75" spans="36:98" hidden="1">
      <c r="AJ75" s="487">
        <f t="shared" si="165"/>
        <v>0</v>
      </c>
      <c r="AK75" s="487">
        <f>'Class-9'!F81</f>
        <v>0</v>
      </c>
      <c r="AL75" s="487" t="str">
        <f>'Class-9'!Y81</f>
        <v/>
      </c>
      <c r="AM75" s="487" t="str">
        <f>'Class-9'!AM81</f>
        <v/>
      </c>
      <c r="AN75" s="487" t="str">
        <f>'Class-9'!BA81</f>
        <v/>
      </c>
      <c r="AO75" s="487" t="str">
        <f>'Class-9'!BO81</f>
        <v/>
      </c>
      <c r="AP75" s="487" t="str">
        <f>'Class-9'!CC81</f>
        <v/>
      </c>
      <c r="AQ75" s="488" t="str">
        <f>'Class-9'!CQ81</f>
        <v/>
      </c>
      <c r="AR75" s="539" t="str">
        <f>'Class-9'!DE81</f>
        <v/>
      </c>
      <c r="AS75" s="486">
        <f t="shared" si="123"/>
        <v>0</v>
      </c>
      <c r="AT75" s="487">
        <f t="shared" si="124"/>
        <v>0</v>
      </c>
      <c r="AU75" s="487">
        <f t="shared" si="125"/>
        <v>0</v>
      </c>
      <c r="AV75" s="487">
        <f t="shared" si="126"/>
        <v>0</v>
      </c>
      <c r="AW75" s="487">
        <f t="shared" si="127"/>
        <v>0</v>
      </c>
      <c r="AX75" s="488">
        <f t="shared" si="128"/>
        <v>0</v>
      </c>
      <c r="AY75" s="486">
        <f t="shared" si="129"/>
        <v>0</v>
      </c>
      <c r="AZ75" s="487">
        <f t="shared" si="130"/>
        <v>0</v>
      </c>
      <c r="BA75" s="487">
        <f t="shared" si="131"/>
        <v>0</v>
      </c>
      <c r="BB75" s="487">
        <f t="shared" si="132"/>
        <v>0</v>
      </c>
      <c r="BC75" s="487">
        <f t="shared" si="133"/>
        <v>0</v>
      </c>
      <c r="BD75" s="489">
        <f t="shared" si="134"/>
        <v>0</v>
      </c>
      <c r="BE75" s="486">
        <f t="shared" si="135"/>
        <v>0</v>
      </c>
      <c r="BF75" s="487">
        <f t="shared" si="136"/>
        <v>0</v>
      </c>
      <c r="BG75" s="487">
        <f t="shared" si="137"/>
        <v>0</v>
      </c>
      <c r="BH75" s="487">
        <f t="shared" si="138"/>
        <v>0</v>
      </c>
      <c r="BI75" s="487">
        <f t="shared" si="139"/>
        <v>0</v>
      </c>
      <c r="BJ75" s="488">
        <f t="shared" si="140"/>
        <v>0</v>
      </c>
      <c r="BK75" s="486">
        <f t="shared" si="141"/>
        <v>0</v>
      </c>
      <c r="BL75" s="487">
        <f t="shared" si="142"/>
        <v>0</v>
      </c>
      <c r="BM75" s="487">
        <f t="shared" si="143"/>
        <v>0</v>
      </c>
      <c r="BN75" s="487">
        <f t="shared" si="144"/>
        <v>0</v>
      </c>
      <c r="BO75" s="487">
        <f t="shared" si="145"/>
        <v>0</v>
      </c>
      <c r="BP75" s="489">
        <f t="shared" si="146"/>
        <v>0</v>
      </c>
      <c r="BQ75" s="486">
        <f t="shared" si="147"/>
        <v>0</v>
      </c>
      <c r="BR75" s="487">
        <f t="shared" si="148"/>
        <v>0</v>
      </c>
      <c r="BS75" s="487">
        <f t="shared" si="149"/>
        <v>0</v>
      </c>
      <c r="BT75" s="487">
        <f t="shared" si="150"/>
        <v>0</v>
      </c>
      <c r="BU75" s="487">
        <f t="shared" si="151"/>
        <v>0</v>
      </c>
      <c r="BV75" s="489">
        <f t="shared" si="152"/>
        <v>0</v>
      </c>
      <c r="BW75" s="486">
        <f t="shared" si="153"/>
        <v>0</v>
      </c>
      <c r="BX75" s="487">
        <f t="shared" si="154"/>
        <v>0</v>
      </c>
      <c r="BY75" s="487">
        <f t="shared" si="155"/>
        <v>0</v>
      </c>
      <c r="BZ75" s="487">
        <f t="shared" si="156"/>
        <v>0</v>
      </c>
      <c r="CA75" s="487">
        <f t="shared" si="157"/>
        <v>0</v>
      </c>
      <c r="CB75" s="489">
        <f t="shared" si="158"/>
        <v>0</v>
      </c>
      <c r="CC75" s="486">
        <f t="shared" si="159"/>
        <v>0</v>
      </c>
      <c r="CD75" s="487">
        <f t="shared" si="160"/>
        <v>0</v>
      </c>
      <c r="CE75" s="487">
        <f t="shared" si="161"/>
        <v>0</v>
      </c>
      <c r="CF75" s="487">
        <f t="shared" si="162"/>
        <v>0</v>
      </c>
      <c r="CG75" s="487">
        <f t="shared" si="163"/>
        <v>0</v>
      </c>
      <c r="CH75" s="489">
        <f t="shared" si="164"/>
        <v>0</v>
      </c>
      <c r="CI75" s="490">
        <f>IF(AK75=CI$2,'Class-9'!G81,0)</f>
        <v>0</v>
      </c>
      <c r="CJ75" s="487">
        <f>IF(AK75=CJ$2,'Class-9'!G81,0)</f>
        <v>0</v>
      </c>
      <c r="CK75" s="487">
        <f>IF(AK75=CK$2,'Class-9'!G81,0)</f>
        <v>0</v>
      </c>
      <c r="CL75" s="487">
        <f>IF(AK75=CL$2,'Class-9'!G81,0)</f>
        <v>0</v>
      </c>
      <c r="CM75" s="487">
        <f>IF(AK75=CM$2,'Class-9'!G81,0)</f>
        <v>0</v>
      </c>
      <c r="CN75" s="487">
        <f>IF(AK75=CN$2,'Class-9'!G81,0)</f>
        <v>0</v>
      </c>
      <c r="CO75" s="491">
        <f>IF(AK75=CO$2,'Class-9'!FH81,0)</f>
        <v>0</v>
      </c>
      <c r="CP75" s="491">
        <f>IF(AK75=CP$2,'Class-9'!FH81,0)</f>
        <v>0</v>
      </c>
      <c r="CQ75" s="491">
        <f>IF(AK75=CQ$2,'Class-9'!FH81,0)</f>
        <v>0</v>
      </c>
      <c r="CR75" s="491">
        <f>IF(AK75=CR$2,'Class-9'!FH81,0)</f>
        <v>0</v>
      </c>
      <c r="CS75" s="491">
        <f>IF(AK75=CS$2,'Class-9'!FH81,0)</f>
        <v>0</v>
      </c>
      <c r="CT75" s="491">
        <f>IF(AK75=CT$2,'Class-9'!FH81,0)</f>
        <v>0</v>
      </c>
    </row>
    <row r="76" spans="36:98" hidden="1">
      <c r="AJ76" s="487">
        <f t="shared" si="165"/>
        <v>0</v>
      </c>
      <c r="AK76" s="487">
        <f>'Class-9'!F82</f>
        <v>0</v>
      </c>
      <c r="AL76" s="487" t="str">
        <f>'Class-9'!Y82</f>
        <v/>
      </c>
      <c r="AM76" s="487" t="str">
        <f>'Class-9'!AM82</f>
        <v/>
      </c>
      <c r="AN76" s="487" t="str">
        <f>'Class-9'!BA82</f>
        <v/>
      </c>
      <c r="AO76" s="487" t="str">
        <f>'Class-9'!BO82</f>
        <v/>
      </c>
      <c r="AP76" s="487" t="str">
        <f>'Class-9'!CC82</f>
        <v/>
      </c>
      <c r="AQ76" s="488" t="str">
        <f>'Class-9'!CQ82</f>
        <v/>
      </c>
      <c r="AR76" s="539" t="str">
        <f>'Class-9'!DE82</f>
        <v/>
      </c>
      <c r="AS76" s="486">
        <f t="shared" si="123"/>
        <v>0</v>
      </c>
      <c r="AT76" s="487">
        <f t="shared" si="124"/>
        <v>0</v>
      </c>
      <c r="AU76" s="487">
        <f t="shared" si="125"/>
        <v>0</v>
      </c>
      <c r="AV76" s="487">
        <f t="shared" si="126"/>
        <v>0</v>
      </c>
      <c r="AW76" s="487">
        <f t="shared" si="127"/>
        <v>0</v>
      </c>
      <c r="AX76" s="488">
        <f t="shared" si="128"/>
        <v>0</v>
      </c>
      <c r="AY76" s="486">
        <f t="shared" si="129"/>
        <v>0</v>
      </c>
      <c r="AZ76" s="487">
        <f t="shared" si="130"/>
        <v>0</v>
      </c>
      <c r="BA76" s="487">
        <f t="shared" si="131"/>
        <v>0</v>
      </c>
      <c r="BB76" s="487">
        <f t="shared" si="132"/>
        <v>0</v>
      </c>
      <c r="BC76" s="487">
        <f t="shared" si="133"/>
        <v>0</v>
      </c>
      <c r="BD76" s="489">
        <f t="shared" si="134"/>
        <v>0</v>
      </c>
      <c r="BE76" s="486">
        <f t="shared" si="135"/>
        <v>0</v>
      </c>
      <c r="BF76" s="487">
        <f t="shared" si="136"/>
        <v>0</v>
      </c>
      <c r="BG76" s="487">
        <f t="shared" si="137"/>
        <v>0</v>
      </c>
      <c r="BH76" s="487">
        <f t="shared" si="138"/>
        <v>0</v>
      </c>
      <c r="BI76" s="487">
        <f t="shared" si="139"/>
        <v>0</v>
      </c>
      <c r="BJ76" s="488">
        <f t="shared" si="140"/>
        <v>0</v>
      </c>
      <c r="BK76" s="486">
        <f t="shared" si="141"/>
        <v>0</v>
      </c>
      <c r="BL76" s="487">
        <f t="shared" si="142"/>
        <v>0</v>
      </c>
      <c r="BM76" s="487">
        <f t="shared" si="143"/>
        <v>0</v>
      </c>
      <c r="BN76" s="487">
        <f t="shared" si="144"/>
        <v>0</v>
      </c>
      <c r="BO76" s="487">
        <f t="shared" si="145"/>
        <v>0</v>
      </c>
      <c r="BP76" s="489">
        <f t="shared" si="146"/>
        <v>0</v>
      </c>
      <c r="BQ76" s="486">
        <f t="shared" si="147"/>
        <v>0</v>
      </c>
      <c r="BR76" s="487">
        <f t="shared" si="148"/>
        <v>0</v>
      </c>
      <c r="BS76" s="487">
        <f t="shared" si="149"/>
        <v>0</v>
      </c>
      <c r="BT76" s="487">
        <f t="shared" si="150"/>
        <v>0</v>
      </c>
      <c r="BU76" s="487">
        <f t="shared" si="151"/>
        <v>0</v>
      </c>
      <c r="BV76" s="489">
        <f t="shared" si="152"/>
        <v>0</v>
      </c>
      <c r="BW76" s="486">
        <f t="shared" si="153"/>
        <v>0</v>
      </c>
      <c r="BX76" s="487">
        <f t="shared" si="154"/>
        <v>0</v>
      </c>
      <c r="BY76" s="487">
        <f t="shared" si="155"/>
        <v>0</v>
      </c>
      <c r="BZ76" s="487">
        <f t="shared" si="156"/>
        <v>0</v>
      </c>
      <c r="CA76" s="487">
        <f t="shared" si="157"/>
        <v>0</v>
      </c>
      <c r="CB76" s="489">
        <f t="shared" si="158"/>
        <v>0</v>
      </c>
      <c r="CC76" s="486">
        <f t="shared" si="159"/>
        <v>0</v>
      </c>
      <c r="CD76" s="487">
        <f t="shared" si="160"/>
        <v>0</v>
      </c>
      <c r="CE76" s="487">
        <f t="shared" si="161"/>
        <v>0</v>
      </c>
      <c r="CF76" s="487">
        <f t="shared" si="162"/>
        <v>0</v>
      </c>
      <c r="CG76" s="487">
        <f t="shared" si="163"/>
        <v>0</v>
      </c>
      <c r="CH76" s="489">
        <f t="shared" si="164"/>
        <v>0</v>
      </c>
      <c r="CI76" s="490">
        <f>IF(AK76=CI$2,'Class-9'!G82,0)</f>
        <v>0</v>
      </c>
      <c r="CJ76" s="487">
        <f>IF(AK76=CJ$2,'Class-9'!G82,0)</f>
        <v>0</v>
      </c>
      <c r="CK76" s="487">
        <f>IF(AK76=CK$2,'Class-9'!G82,0)</f>
        <v>0</v>
      </c>
      <c r="CL76" s="487">
        <f>IF(AK76=CL$2,'Class-9'!G82,0)</f>
        <v>0</v>
      </c>
      <c r="CM76" s="487">
        <f>IF(AK76=CM$2,'Class-9'!G82,0)</f>
        <v>0</v>
      </c>
      <c r="CN76" s="487">
        <f>IF(AK76=CN$2,'Class-9'!G82,0)</f>
        <v>0</v>
      </c>
      <c r="CO76" s="491">
        <f>IF(AK76=CO$2,'Class-9'!FH82,0)</f>
        <v>0</v>
      </c>
      <c r="CP76" s="491">
        <f>IF(AK76=CP$2,'Class-9'!FH82,0)</f>
        <v>0</v>
      </c>
      <c r="CQ76" s="491">
        <f>IF(AK76=CQ$2,'Class-9'!FH82,0)</f>
        <v>0</v>
      </c>
      <c r="CR76" s="491">
        <f>IF(AK76=CR$2,'Class-9'!FH82,0)</f>
        <v>0</v>
      </c>
      <c r="CS76" s="491">
        <f>IF(AK76=CS$2,'Class-9'!FH82,0)</f>
        <v>0</v>
      </c>
      <c r="CT76" s="491">
        <f>IF(AK76=CT$2,'Class-9'!FH82,0)</f>
        <v>0</v>
      </c>
    </row>
    <row r="77" spans="36:98" hidden="1">
      <c r="AJ77" s="487">
        <f t="shared" si="165"/>
        <v>0</v>
      </c>
      <c r="AK77" s="487">
        <f>'Class-9'!F83</f>
        <v>0</v>
      </c>
      <c r="AL77" s="487" t="str">
        <f>'Class-9'!Y83</f>
        <v/>
      </c>
      <c r="AM77" s="487" t="str">
        <f>'Class-9'!AM83</f>
        <v/>
      </c>
      <c r="AN77" s="487" t="str">
        <f>'Class-9'!BA83</f>
        <v/>
      </c>
      <c r="AO77" s="487" t="str">
        <f>'Class-9'!BO83</f>
        <v/>
      </c>
      <c r="AP77" s="487" t="str">
        <f>'Class-9'!CC83</f>
        <v/>
      </c>
      <c r="AQ77" s="488" t="str">
        <f>'Class-9'!CQ83</f>
        <v/>
      </c>
      <c r="AR77" s="539" t="str">
        <f>'Class-9'!DE83</f>
        <v/>
      </c>
      <c r="AS77" s="486">
        <f t="shared" si="123"/>
        <v>0</v>
      </c>
      <c r="AT77" s="487">
        <f t="shared" si="124"/>
        <v>0</v>
      </c>
      <c r="AU77" s="487">
        <f t="shared" si="125"/>
        <v>0</v>
      </c>
      <c r="AV77" s="487">
        <f t="shared" si="126"/>
        <v>0</v>
      </c>
      <c r="AW77" s="487">
        <f t="shared" si="127"/>
        <v>0</v>
      </c>
      <c r="AX77" s="488">
        <f t="shared" si="128"/>
        <v>0</v>
      </c>
      <c r="AY77" s="486">
        <f t="shared" si="129"/>
        <v>0</v>
      </c>
      <c r="AZ77" s="487">
        <f t="shared" si="130"/>
        <v>0</v>
      </c>
      <c r="BA77" s="487">
        <f t="shared" si="131"/>
        <v>0</v>
      </c>
      <c r="BB77" s="487">
        <f t="shared" si="132"/>
        <v>0</v>
      </c>
      <c r="BC77" s="487">
        <f t="shared" si="133"/>
        <v>0</v>
      </c>
      <c r="BD77" s="489">
        <f t="shared" si="134"/>
        <v>0</v>
      </c>
      <c r="BE77" s="486">
        <f t="shared" si="135"/>
        <v>0</v>
      </c>
      <c r="BF77" s="487">
        <f t="shared" si="136"/>
        <v>0</v>
      </c>
      <c r="BG77" s="487">
        <f t="shared" si="137"/>
        <v>0</v>
      </c>
      <c r="BH77" s="487">
        <f t="shared" si="138"/>
        <v>0</v>
      </c>
      <c r="BI77" s="487">
        <f t="shared" si="139"/>
        <v>0</v>
      </c>
      <c r="BJ77" s="488">
        <f t="shared" si="140"/>
        <v>0</v>
      </c>
      <c r="BK77" s="486">
        <f t="shared" si="141"/>
        <v>0</v>
      </c>
      <c r="BL77" s="487">
        <f t="shared" si="142"/>
        <v>0</v>
      </c>
      <c r="BM77" s="487">
        <f t="shared" si="143"/>
        <v>0</v>
      </c>
      <c r="BN77" s="487">
        <f t="shared" si="144"/>
        <v>0</v>
      </c>
      <c r="BO77" s="487">
        <f t="shared" si="145"/>
        <v>0</v>
      </c>
      <c r="BP77" s="489">
        <f t="shared" si="146"/>
        <v>0</v>
      </c>
      <c r="BQ77" s="486">
        <f t="shared" si="147"/>
        <v>0</v>
      </c>
      <c r="BR77" s="487">
        <f t="shared" si="148"/>
        <v>0</v>
      </c>
      <c r="BS77" s="487">
        <f t="shared" si="149"/>
        <v>0</v>
      </c>
      <c r="BT77" s="487">
        <f t="shared" si="150"/>
        <v>0</v>
      </c>
      <c r="BU77" s="487">
        <f t="shared" si="151"/>
        <v>0</v>
      </c>
      <c r="BV77" s="489">
        <f t="shared" si="152"/>
        <v>0</v>
      </c>
      <c r="BW77" s="486">
        <f t="shared" si="153"/>
        <v>0</v>
      </c>
      <c r="BX77" s="487">
        <f t="shared" si="154"/>
        <v>0</v>
      </c>
      <c r="BY77" s="487">
        <f t="shared" si="155"/>
        <v>0</v>
      </c>
      <c r="BZ77" s="487">
        <f t="shared" si="156"/>
        <v>0</v>
      </c>
      <c r="CA77" s="487">
        <f t="shared" si="157"/>
        <v>0</v>
      </c>
      <c r="CB77" s="489">
        <f t="shared" si="158"/>
        <v>0</v>
      </c>
      <c r="CC77" s="486">
        <f t="shared" si="159"/>
        <v>0</v>
      </c>
      <c r="CD77" s="487">
        <f t="shared" si="160"/>
        <v>0</v>
      </c>
      <c r="CE77" s="487">
        <f t="shared" si="161"/>
        <v>0</v>
      </c>
      <c r="CF77" s="487">
        <f t="shared" si="162"/>
        <v>0</v>
      </c>
      <c r="CG77" s="487">
        <f t="shared" si="163"/>
        <v>0</v>
      </c>
      <c r="CH77" s="489">
        <f t="shared" si="164"/>
        <v>0</v>
      </c>
      <c r="CI77" s="490">
        <f>IF(AK77=CI$2,'Class-9'!G83,0)</f>
        <v>0</v>
      </c>
      <c r="CJ77" s="487">
        <f>IF(AK77=CJ$2,'Class-9'!G83,0)</f>
        <v>0</v>
      </c>
      <c r="CK77" s="487">
        <f>IF(AK77=CK$2,'Class-9'!G83,0)</f>
        <v>0</v>
      </c>
      <c r="CL77" s="487">
        <f>IF(AK77=CL$2,'Class-9'!G83,0)</f>
        <v>0</v>
      </c>
      <c r="CM77" s="487">
        <f>IF(AK77=CM$2,'Class-9'!G83,0)</f>
        <v>0</v>
      </c>
      <c r="CN77" s="487">
        <f>IF(AK77=CN$2,'Class-9'!G83,0)</f>
        <v>0</v>
      </c>
      <c r="CO77" s="491">
        <f>IF(AK77=CO$2,'Class-9'!FH83,0)</f>
        <v>0</v>
      </c>
      <c r="CP77" s="491">
        <f>IF(AK77=CP$2,'Class-9'!FH83,0)</f>
        <v>0</v>
      </c>
      <c r="CQ77" s="491">
        <f>IF(AK77=CQ$2,'Class-9'!FH83,0)</f>
        <v>0</v>
      </c>
      <c r="CR77" s="491">
        <f>IF(AK77=CR$2,'Class-9'!FH83,0)</f>
        <v>0</v>
      </c>
      <c r="CS77" s="491">
        <f>IF(AK77=CS$2,'Class-9'!FH83,0)</f>
        <v>0</v>
      </c>
      <c r="CT77" s="491">
        <f>IF(AK77=CT$2,'Class-9'!FH83,0)</f>
        <v>0</v>
      </c>
    </row>
    <row r="78" spans="36:98" hidden="1">
      <c r="AJ78" s="487">
        <f t="shared" si="165"/>
        <v>0</v>
      </c>
      <c r="AK78" s="487">
        <f>'Class-9'!F84</f>
        <v>0</v>
      </c>
      <c r="AL78" s="487" t="str">
        <f>'Class-9'!Y84</f>
        <v/>
      </c>
      <c r="AM78" s="487" t="str">
        <f>'Class-9'!AM84</f>
        <v/>
      </c>
      <c r="AN78" s="487" t="str">
        <f>'Class-9'!BA84</f>
        <v/>
      </c>
      <c r="AO78" s="487" t="str">
        <f>'Class-9'!BO84</f>
        <v/>
      </c>
      <c r="AP78" s="487" t="str">
        <f>'Class-9'!CC84</f>
        <v/>
      </c>
      <c r="AQ78" s="488" t="str">
        <f>'Class-9'!CQ84</f>
        <v/>
      </c>
      <c r="AR78" s="539" t="str">
        <f>'Class-9'!DE84</f>
        <v/>
      </c>
      <c r="AS78" s="486">
        <f t="shared" si="123"/>
        <v>0</v>
      </c>
      <c r="AT78" s="487">
        <f t="shared" si="124"/>
        <v>0</v>
      </c>
      <c r="AU78" s="487">
        <f t="shared" si="125"/>
        <v>0</v>
      </c>
      <c r="AV78" s="487">
        <f t="shared" si="126"/>
        <v>0</v>
      </c>
      <c r="AW78" s="487">
        <f t="shared" si="127"/>
        <v>0</v>
      </c>
      <c r="AX78" s="488">
        <f t="shared" si="128"/>
        <v>0</v>
      </c>
      <c r="AY78" s="486">
        <f t="shared" si="129"/>
        <v>0</v>
      </c>
      <c r="AZ78" s="487">
        <f t="shared" si="130"/>
        <v>0</v>
      </c>
      <c r="BA78" s="487">
        <f t="shared" si="131"/>
        <v>0</v>
      </c>
      <c r="BB78" s="487">
        <f t="shared" si="132"/>
        <v>0</v>
      </c>
      <c r="BC78" s="487">
        <f t="shared" si="133"/>
        <v>0</v>
      </c>
      <c r="BD78" s="489">
        <f t="shared" si="134"/>
        <v>0</v>
      </c>
      <c r="BE78" s="486">
        <f t="shared" si="135"/>
        <v>0</v>
      </c>
      <c r="BF78" s="487">
        <f t="shared" si="136"/>
        <v>0</v>
      </c>
      <c r="BG78" s="487">
        <f t="shared" si="137"/>
        <v>0</v>
      </c>
      <c r="BH78" s="487">
        <f t="shared" si="138"/>
        <v>0</v>
      </c>
      <c r="BI78" s="487">
        <f t="shared" si="139"/>
        <v>0</v>
      </c>
      <c r="BJ78" s="488">
        <f t="shared" si="140"/>
        <v>0</v>
      </c>
      <c r="BK78" s="486">
        <f t="shared" si="141"/>
        <v>0</v>
      </c>
      <c r="BL78" s="487">
        <f t="shared" si="142"/>
        <v>0</v>
      </c>
      <c r="BM78" s="487">
        <f t="shared" si="143"/>
        <v>0</v>
      </c>
      <c r="BN78" s="487">
        <f t="shared" si="144"/>
        <v>0</v>
      </c>
      <c r="BO78" s="487">
        <f t="shared" si="145"/>
        <v>0</v>
      </c>
      <c r="BP78" s="489">
        <f t="shared" si="146"/>
        <v>0</v>
      </c>
      <c r="BQ78" s="486">
        <f t="shared" si="147"/>
        <v>0</v>
      </c>
      <c r="BR78" s="487">
        <f t="shared" si="148"/>
        <v>0</v>
      </c>
      <c r="BS78" s="487">
        <f t="shared" si="149"/>
        <v>0</v>
      </c>
      <c r="BT78" s="487">
        <f t="shared" si="150"/>
        <v>0</v>
      </c>
      <c r="BU78" s="487">
        <f t="shared" si="151"/>
        <v>0</v>
      </c>
      <c r="BV78" s="489">
        <f t="shared" si="152"/>
        <v>0</v>
      </c>
      <c r="BW78" s="486">
        <f t="shared" si="153"/>
        <v>0</v>
      </c>
      <c r="BX78" s="487">
        <f t="shared" si="154"/>
        <v>0</v>
      </c>
      <c r="BY78" s="487">
        <f t="shared" si="155"/>
        <v>0</v>
      </c>
      <c r="BZ78" s="487">
        <f t="shared" si="156"/>
        <v>0</v>
      </c>
      <c r="CA78" s="487">
        <f t="shared" si="157"/>
        <v>0</v>
      </c>
      <c r="CB78" s="489">
        <f t="shared" si="158"/>
        <v>0</v>
      </c>
      <c r="CC78" s="486">
        <f t="shared" si="159"/>
        <v>0</v>
      </c>
      <c r="CD78" s="487">
        <f t="shared" si="160"/>
        <v>0</v>
      </c>
      <c r="CE78" s="487">
        <f t="shared" si="161"/>
        <v>0</v>
      </c>
      <c r="CF78" s="487">
        <f t="shared" si="162"/>
        <v>0</v>
      </c>
      <c r="CG78" s="487">
        <f t="shared" si="163"/>
        <v>0</v>
      </c>
      <c r="CH78" s="489">
        <f t="shared" si="164"/>
        <v>0</v>
      </c>
      <c r="CI78" s="490">
        <f>IF(AK78=CI$2,'Class-9'!G84,0)</f>
        <v>0</v>
      </c>
      <c r="CJ78" s="487">
        <f>IF(AK78=CJ$2,'Class-9'!G84,0)</f>
        <v>0</v>
      </c>
      <c r="CK78" s="487">
        <f>IF(AK78=CK$2,'Class-9'!G84,0)</f>
        <v>0</v>
      </c>
      <c r="CL78" s="487">
        <f>IF(AK78=CL$2,'Class-9'!G84,0)</f>
        <v>0</v>
      </c>
      <c r="CM78" s="487">
        <f>IF(AK78=CM$2,'Class-9'!G84,0)</f>
        <v>0</v>
      </c>
      <c r="CN78" s="487">
        <f>IF(AK78=CN$2,'Class-9'!G84,0)</f>
        <v>0</v>
      </c>
      <c r="CO78" s="491">
        <f>IF(AK78=CO$2,'Class-9'!FH84,0)</f>
        <v>0</v>
      </c>
      <c r="CP78" s="491">
        <f>IF(AK78=CP$2,'Class-9'!FH84,0)</f>
        <v>0</v>
      </c>
      <c r="CQ78" s="491">
        <f>IF(AK78=CQ$2,'Class-9'!FH84,0)</f>
        <v>0</v>
      </c>
      <c r="CR78" s="491">
        <f>IF(AK78=CR$2,'Class-9'!FH84,0)</f>
        <v>0</v>
      </c>
      <c r="CS78" s="491">
        <f>IF(AK78=CS$2,'Class-9'!FH84,0)</f>
        <v>0</v>
      </c>
      <c r="CT78" s="491">
        <f>IF(AK78=CT$2,'Class-9'!FH84,0)</f>
        <v>0</v>
      </c>
    </row>
    <row r="79" spans="36:98" hidden="1">
      <c r="AJ79" s="487">
        <f t="shared" si="165"/>
        <v>0</v>
      </c>
      <c r="AK79" s="487">
        <f>'Class-9'!F85</f>
        <v>0</v>
      </c>
      <c r="AL79" s="487" t="str">
        <f>'Class-9'!Y85</f>
        <v/>
      </c>
      <c r="AM79" s="487" t="str">
        <f>'Class-9'!AM85</f>
        <v/>
      </c>
      <c r="AN79" s="487" t="str">
        <f>'Class-9'!BA85</f>
        <v/>
      </c>
      <c r="AO79" s="487" t="str">
        <f>'Class-9'!BO85</f>
        <v/>
      </c>
      <c r="AP79" s="487" t="str">
        <f>'Class-9'!CC85</f>
        <v/>
      </c>
      <c r="AQ79" s="488" t="str">
        <f>'Class-9'!CQ85</f>
        <v/>
      </c>
      <c r="AR79" s="539" t="str">
        <f>'Class-9'!DE85</f>
        <v/>
      </c>
      <c r="AS79" s="486">
        <f t="shared" si="123"/>
        <v>0</v>
      </c>
      <c r="AT79" s="487">
        <f t="shared" si="124"/>
        <v>0</v>
      </c>
      <c r="AU79" s="487">
        <f t="shared" si="125"/>
        <v>0</v>
      </c>
      <c r="AV79" s="487">
        <f t="shared" si="126"/>
        <v>0</v>
      </c>
      <c r="AW79" s="487">
        <f t="shared" si="127"/>
        <v>0</v>
      </c>
      <c r="AX79" s="488">
        <f t="shared" si="128"/>
        <v>0</v>
      </c>
      <c r="AY79" s="486">
        <f t="shared" si="129"/>
        <v>0</v>
      </c>
      <c r="AZ79" s="487">
        <f t="shared" si="130"/>
        <v>0</v>
      </c>
      <c r="BA79" s="487">
        <f t="shared" si="131"/>
        <v>0</v>
      </c>
      <c r="BB79" s="487">
        <f t="shared" si="132"/>
        <v>0</v>
      </c>
      <c r="BC79" s="487">
        <f t="shared" si="133"/>
        <v>0</v>
      </c>
      <c r="BD79" s="489">
        <f t="shared" si="134"/>
        <v>0</v>
      </c>
      <c r="BE79" s="486">
        <f t="shared" si="135"/>
        <v>0</v>
      </c>
      <c r="BF79" s="487">
        <f t="shared" si="136"/>
        <v>0</v>
      </c>
      <c r="BG79" s="487">
        <f t="shared" si="137"/>
        <v>0</v>
      </c>
      <c r="BH79" s="487">
        <f t="shared" si="138"/>
        <v>0</v>
      </c>
      <c r="BI79" s="487">
        <f t="shared" si="139"/>
        <v>0</v>
      </c>
      <c r="BJ79" s="488">
        <f t="shared" si="140"/>
        <v>0</v>
      </c>
      <c r="BK79" s="486">
        <f t="shared" si="141"/>
        <v>0</v>
      </c>
      <c r="BL79" s="487">
        <f t="shared" si="142"/>
        <v>0</v>
      </c>
      <c r="BM79" s="487">
        <f t="shared" si="143"/>
        <v>0</v>
      </c>
      <c r="BN79" s="487">
        <f t="shared" si="144"/>
        <v>0</v>
      </c>
      <c r="BO79" s="487">
        <f t="shared" si="145"/>
        <v>0</v>
      </c>
      <c r="BP79" s="489">
        <f t="shared" si="146"/>
        <v>0</v>
      </c>
      <c r="BQ79" s="486">
        <f t="shared" si="147"/>
        <v>0</v>
      </c>
      <c r="BR79" s="487">
        <f t="shared" si="148"/>
        <v>0</v>
      </c>
      <c r="BS79" s="487">
        <f t="shared" si="149"/>
        <v>0</v>
      </c>
      <c r="BT79" s="487">
        <f t="shared" si="150"/>
        <v>0</v>
      </c>
      <c r="BU79" s="487">
        <f t="shared" si="151"/>
        <v>0</v>
      </c>
      <c r="BV79" s="489">
        <f t="shared" si="152"/>
        <v>0</v>
      </c>
      <c r="BW79" s="486">
        <f t="shared" si="153"/>
        <v>0</v>
      </c>
      <c r="BX79" s="487">
        <f t="shared" si="154"/>
        <v>0</v>
      </c>
      <c r="BY79" s="487">
        <f t="shared" si="155"/>
        <v>0</v>
      </c>
      <c r="BZ79" s="487">
        <f t="shared" si="156"/>
        <v>0</v>
      </c>
      <c r="CA79" s="487">
        <f t="shared" si="157"/>
        <v>0</v>
      </c>
      <c r="CB79" s="489">
        <f t="shared" si="158"/>
        <v>0</v>
      </c>
      <c r="CC79" s="486">
        <f t="shared" si="159"/>
        <v>0</v>
      </c>
      <c r="CD79" s="487">
        <f t="shared" si="160"/>
        <v>0</v>
      </c>
      <c r="CE79" s="487">
        <f t="shared" si="161"/>
        <v>0</v>
      </c>
      <c r="CF79" s="487">
        <f t="shared" si="162"/>
        <v>0</v>
      </c>
      <c r="CG79" s="487">
        <f t="shared" si="163"/>
        <v>0</v>
      </c>
      <c r="CH79" s="489">
        <f t="shared" si="164"/>
        <v>0</v>
      </c>
      <c r="CI79" s="490">
        <f>IF(AK79=CI$2,'Class-9'!G85,0)</f>
        <v>0</v>
      </c>
      <c r="CJ79" s="487">
        <f>IF(AK79=CJ$2,'Class-9'!G85,0)</f>
        <v>0</v>
      </c>
      <c r="CK79" s="487">
        <f>IF(AK79=CK$2,'Class-9'!G85,0)</f>
        <v>0</v>
      </c>
      <c r="CL79" s="487">
        <f>IF(AK79=CL$2,'Class-9'!G85,0)</f>
        <v>0</v>
      </c>
      <c r="CM79" s="487">
        <f>IF(AK79=CM$2,'Class-9'!G85,0)</f>
        <v>0</v>
      </c>
      <c r="CN79" s="487">
        <f>IF(AK79=CN$2,'Class-9'!G85,0)</f>
        <v>0</v>
      </c>
      <c r="CO79" s="491">
        <f>IF(AK79=CO$2,'Class-9'!FH85,0)</f>
        <v>0</v>
      </c>
      <c r="CP79" s="491">
        <f>IF(AK79=CP$2,'Class-9'!FH85,0)</f>
        <v>0</v>
      </c>
      <c r="CQ79" s="491">
        <f>IF(AK79=CQ$2,'Class-9'!FH85,0)</f>
        <v>0</v>
      </c>
      <c r="CR79" s="491">
        <f>IF(AK79=CR$2,'Class-9'!FH85,0)</f>
        <v>0</v>
      </c>
      <c r="CS79" s="491">
        <f>IF(AK79=CS$2,'Class-9'!FH85,0)</f>
        <v>0</v>
      </c>
      <c r="CT79" s="491">
        <f>IF(AK79=CT$2,'Class-9'!FH85,0)</f>
        <v>0</v>
      </c>
    </row>
    <row r="80" spans="36:98" hidden="1">
      <c r="AJ80" s="487">
        <f t="shared" si="165"/>
        <v>0</v>
      </c>
      <c r="AK80" s="487">
        <f>'Class-9'!F86</f>
        <v>0</v>
      </c>
      <c r="AL80" s="487" t="str">
        <f>'Class-9'!Y86</f>
        <v/>
      </c>
      <c r="AM80" s="487" t="str">
        <f>'Class-9'!AM86</f>
        <v/>
      </c>
      <c r="AN80" s="487" t="str">
        <f>'Class-9'!BA86</f>
        <v/>
      </c>
      <c r="AO80" s="487" t="str">
        <f>'Class-9'!BO86</f>
        <v/>
      </c>
      <c r="AP80" s="487" t="str">
        <f>'Class-9'!CC86</f>
        <v/>
      </c>
      <c r="AQ80" s="488" t="str">
        <f>'Class-9'!CQ86</f>
        <v/>
      </c>
      <c r="AR80" s="539" t="str">
        <f>'Class-9'!DE86</f>
        <v/>
      </c>
      <c r="AS80" s="486">
        <f t="shared" si="123"/>
        <v>0</v>
      </c>
      <c r="AT80" s="487">
        <f t="shared" si="124"/>
        <v>0</v>
      </c>
      <c r="AU80" s="487">
        <f t="shared" si="125"/>
        <v>0</v>
      </c>
      <c r="AV80" s="487">
        <f t="shared" si="126"/>
        <v>0</v>
      </c>
      <c r="AW80" s="487">
        <f t="shared" si="127"/>
        <v>0</v>
      </c>
      <c r="AX80" s="488">
        <f t="shared" si="128"/>
        <v>0</v>
      </c>
      <c r="AY80" s="486">
        <f t="shared" si="129"/>
        <v>0</v>
      </c>
      <c r="AZ80" s="487">
        <f t="shared" si="130"/>
        <v>0</v>
      </c>
      <c r="BA80" s="487">
        <f t="shared" si="131"/>
        <v>0</v>
      </c>
      <c r="BB80" s="487">
        <f t="shared" si="132"/>
        <v>0</v>
      </c>
      <c r="BC80" s="487">
        <f t="shared" si="133"/>
        <v>0</v>
      </c>
      <c r="BD80" s="489">
        <f t="shared" si="134"/>
        <v>0</v>
      </c>
      <c r="BE80" s="486">
        <f t="shared" si="135"/>
        <v>0</v>
      </c>
      <c r="BF80" s="487">
        <f t="shared" si="136"/>
        <v>0</v>
      </c>
      <c r="BG80" s="487">
        <f t="shared" si="137"/>
        <v>0</v>
      </c>
      <c r="BH80" s="487">
        <f t="shared" si="138"/>
        <v>0</v>
      </c>
      <c r="BI80" s="487">
        <f t="shared" si="139"/>
        <v>0</v>
      </c>
      <c r="BJ80" s="488">
        <f t="shared" si="140"/>
        <v>0</v>
      </c>
      <c r="BK80" s="486">
        <f t="shared" si="141"/>
        <v>0</v>
      </c>
      <c r="BL80" s="487">
        <f t="shared" si="142"/>
        <v>0</v>
      </c>
      <c r="BM80" s="487">
        <f t="shared" si="143"/>
        <v>0</v>
      </c>
      <c r="BN80" s="487">
        <f t="shared" si="144"/>
        <v>0</v>
      </c>
      <c r="BO80" s="487">
        <f t="shared" si="145"/>
        <v>0</v>
      </c>
      <c r="BP80" s="489">
        <f t="shared" si="146"/>
        <v>0</v>
      </c>
      <c r="BQ80" s="486">
        <f t="shared" si="147"/>
        <v>0</v>
      </c>
      <c r="BR80" s="487">
        <f t="shared" si="148"/>
        <v>0</v>
      </c>
      <c r="BS80" s="487">
        <f t="shared" si="149"/>
        <v>0</v>
      </c>
      <c r="BT80" s="487">
        <f t="shared" si="150"/>
        <v>0</v>
      </c>
      <c r="BU80" s="487">
        <f t="shared" si="151"/>
        <v>0</v>
      </c>
      <c r="BV80" s="489">
        <f t="shared" si="152"/>
        <v>0</v>
      </c>
      <c r="BW80" s="486">
        <f t="shared" si="153"/>
        <v>0</v>
      </c>
      <c r="BX80" s="487">
        <f t="shared" si="154"/>
        <v>0</v>
      </c>
      <c r="BY80" s="487">
        <f t="shared" si="155"/>
        <v>0</v>
      </c>
      <c r="BZ80" s="487">
        <f t="shared" si="156"/>
        <v>0</v>
      </c>
      <c r="CA80" s="487">
        <f t="shared" si="157"/>
        <v>0</v>
      </c>
      <c r="CB80" s="489">
        <f t="shared" si="158"/>
        <v>0</v>
      </c>
      <c r="CC80" s="486">
        <f t="shared" si="159"/>
        <v>0</v>
      </c>
      <c r="CD80" s="487">
        <f t="shared" si="160"/>
        <v>0</v>
      </c>
      <c r="CE80" s="487">
        <f t="shared" si="161"/>
        <v>0</v>
      </c>
      <c r="CF80" s="487">
        <f t="shared" si="162"/>
        <v>0</v>
      </c>
      <c r="CG80" s="487">
        <f t="shared" si="163"/>
        <v>0</v>
      </c>
      <c r="CH80" s="489">
        <f t="shared" si="164"/>
        <v>0</v>
      </c>
      <c r="CI80" s="490">
        <f>IF(AK80=CI$2,'Class-9'!G86,0)</f>
        <v>0</v>
      </c>
      <c r="CJ80" s="487">
        <f>IF(AK80=CJ$2,'Class-9'!G86,0)</f>
        <v>0</v>
      </c>
      <c r="CK80" s="487">
        <f>IF(AK80=CK$2,'Class-9'!G86,0)</f>
        <v>0</v>
      </c>
      <c r="CL80" s="487">
        <f>IF(AK80=CL$2,'Class-9'!G86,0)</f>
        <v>0</v>
      </c>
      <c r="CM80" s="487">
        <f>IF(AK80=CM$2,'Class-9'!G86,0)</f>
        <v>0</v>
      </c>
      <c r="CN80" s="487">
        <f>IF(AK80=CN$2,'Class-9'!G86,0)</f>
        <v>0</v>
      </c>
      <c r="CO80" s="491">
        <f>IF(AK80=CO$2,'Class-9'!FH86,0)</f>
        <v>0</v>
      </c>
      <c r="CP80" s="491">
        <f>IF(AK80=CP$2,'Class-9'!FH86,0)</f>
        <v>0</v>
      </c>
      <c r="CQ80" s="491">
        <f>IF(AK80=CQ$2,'Class-9'!FH86,0)</f>
        <v>0</v>
      </c>
      <c r="CR80" s="491">
        <f>IF(AK80=CR$2,'Class-9'!FH86,0)</f>
        <v>0</v>
      </c>
      <c r="CS80" s="491">
        <f>IF(AK80=CS$2,'Class-9'!FH86,0)</f>
        <v>0</v>
      </c>
      <c r="CT80" s="491">
        <f>IF(AK80=CT$2,'Class-9'!FH86,0)</f>
        <v>0</v>
      </c>
    </row>
    <row r="81" spans="36:98" hidden="1">
      <c r="AJ81" s="487">
        <f t="shared" si="165"/>
        <v>0</v>
      </c>
      <c r="AK81" s="487">
        <f>'Class-9'!F87</f>
        <v>0</v>
      </c>
      <c r="AL81" s="487" t="str">
        <f>'Class-9'!Y87</f>
        <v/>
      </c>
      <c r="AM81" s="487" t="str">
        <f>'Class-9'!AM87</f>
        <v/>
      </c>
      <c r="AN81" s="487" t="str">
        <f>'Class-9'!BA87</f>
        <v/>
      </c>
      <c r="AO81" s="487" t="str">
        <f>'Class-9'!BO87</f>
        <v/>
      </c>
      <c r="AP81" s="487" t="str">
        <f>'Class-9'!CC87</f>
        <v/>
      </c>
      <c r="AQ81" s="488" t="str">
        <f>'Class-9'!CQ87</f>
        <v/>
      </c>
      <c r="AR81" s="539" t="str">
        <f>'Class-9'!DE87</f>
        <v/>
      </c>
      <c r="AS81" s="486">
        <f t="shared" si="123"/>
        <v>0</v>
      </c>
      <c r="AT81" s="487">
        <f t="shared" si="124"/>
        <v>0</v>
      </c>
      <c r="AU81" s="487">
        <f t="shared" si="125"/>
        <v>0</v>
      </c>
      <c r="AV81" s="487">
        <f t="shared" si="126"/>
        <v>0</v>
      </c>
      <c r="AW81" s="487">
        <f t="shared" si="127"/>
        <v>0</v>
      </c>
      <c r="AX81" s="488">
        <f t="shared" si="128"/>
        <v>0</v>
      </c>
      <c r="AY81" s="486">
        <f t="shared" si="129"/>
        <v>0</v>
      </c>
      <c r="AZ81" s="487">
        <f t="shared" si="130"/>
        <v>0</v>
      </c>
      <c r="BA81" s="487">
        <f t="shared" si="131"/>
        <v>0</v>
      </c>
      <c r="BB81" s="487">
        <f t="shared" si="132"/>
        <v>0</v>
      </c>
      <c r="BC81" s="487">
        <f t="shared" si="133"/>
        <v>0</v>
      </c>
      <c r="BD81" s="489">
        <f t="shared" si="134"/>
        <v>0</v>
      </c>
      <c r="BE81" s="486">
        <f t="shared" si="135"/>
        <v>0</v>
      </c>
      <c r="BF81" s="487">
        <f t="shared" si="136"/>
        <v>0</v>
      </c>
      <c r="BG81" s="487">
        <f t="shared" si="137"/>
        <v>0</v>
      </c>
      <c r="BH81" s="487">
        <f t="shared" si="138"/>
        <v>0</v>
      </c>
      <c r="BI81" s="487">
        <f t="shared" si="139"/>
        <v>0</v>
      </c>
      <c r="BJ81" s="488">
        <f t="shared" si="140"/>
        <v>0</v>
      </c>
      <c r="BK81" s="486">
        <f t="shared" si="141"/>
        <v>0</v>
      </c>
      <c r="BL81" s="487">
        <f t="shared" si="142"/>
        <v>0</v>
      </c>
      <c r="BM81" s="487">
        <f t="shared" si="143"/>
        <v>0</v>
      </c>
      <c r="BN81" s="487">
        <f t="shared" si="144"/>
        <v>0</v>
      </c>
      <c r="BO81" s="487">
        <f t="shared" si="145"/>
        <v>0</v>
      </c>
      <c r="BP81" s="489">
        <f t="shared" si="146"/>
        <v>0</v>
      </c>
      <c r="BQ81" s="486">
        <f t="shared" si="147"/>
        <v>0</v>
      </c>
      <c r="BR81" s="487">
        <f t="shared" si="148"/>
        <v>0</v>
      </c>
      <c r="BS81" s="487">
        <f t="shared" si="149"/>
        <v>0</v>
      </c>
      <c r="BT81" s="487">
        <f t="shared" si="150"/>
        <v>0</v>
      </c>
      <c r="BU81" s="487">
        <f t="shared" si="151"/>
        <v>0</v>
      </c>
      <c r="BV81" s="489">
        <f t="shared" si="152"/>
        <v>0</v>
      </c>
      <c r="BW81" s="486">
        <f t="shared" si="153"/>
        <v>0</v>
      </c>
      <c r="BX81" s="487">
        <f t="shared" si="154"/>
        <v>0</v>
      </c>
      <c r="BY81" s="487">
        <f t="shared" si="155"/>
        <v>0</v>
      </c>
      <c r="BZ81" s="487">
        <f t="shared" si="156"/>
        <v>0</v>
      </c>
      <c r="CA81" s="487">
        <f t="shared" si="157"/>
        <v>0</v>
      </c>
      <c r="CB81" s="489">
        <f t="shared" si="158"/>
        <v>0</v>
      </c>
      <c r="CC81" s="486">
        <f t="shared" si="159"/>
        <v>0</v>
      </c>
      <c r="CD81" s="487">
        <f t="shared" si="160"/>
        <v>0</v>
      </c>
      <c r="CE81" s="487">
        <f t="shared" si="161"/>
        <v>0</v>
      </c>
      <c r="CF81" s="487">
        <f t="shared" si="162"/>
        <v>0</v>
      </c>
      <c r="CG81" s="487">
        <f t="shared" si="163"/>
        <v>0</v>
      </c>
      <c r="CH81" s="489">
        <f t="shared" si="164"/>
        <v>0</v>
      </c>
      <c r="CI81" s="490">
        <f>IF(AK81=CI$2,'Class-9'!G87,0)</f>
        <v>0</v>
      </c>
      <c r="CJ81" s="487">
        <f>IF(AK81=CJ$2,'Class-9'!G87,0)</f>
        <v>0</v>
      </c>
      <c r="CK81" s="487">
        <f>IF(AK81=CK$2,'Class-9'!G87,0)</f>
        <v>0</v>
      </c>
      <c r="CL81" s="487">
        <f>IF(AK81=CL$2,'Class-9'!G87,0)</f>
        <v>0</v>
      </c>
      <c r="CM81" s="487">
        <f>IF(AK81=CM$2,'Class-9'!G87,0)</f>
        <v>0</v>
      </c>
      <c r="CN81" s="487">
        <f>IF(AK81=CN$2,'Class-9'!G87,0)</f>
        <v>0</v>
      </c>
      <c r="CO81" s="491">
        <f>IF(AK81=CO$2,'Class-9'!FH87,0)</f>
        <v>0</v>
      </c>
      <c r="CP81" s="491">
        <f>IF(AK81=CP$2,'Class-9'!FH87,0)</f>
        <v>0</v>
      </c>
      <c r="CQ81" s="491">
        <f>IF(AK81=CQ$2,'Class-9'!FH87,0)</f>
        <v>0</v>
      </c>
      <c r="CR81" s="491">
        <f>IF(AK81=CR$2,'Class-9'!FH87,0)</f>
        <v>0</v>
      </c>
      <c r="CS81" s="491">
        <f>IF(AK81=CS$2,'Class-9'!FH87,0)</f>
        <v>0</v>
      </c>
      <c r="CT81" s="491">
        <f>IF(AK81=CT$2,'Class-9'!FH87,0)</f>
        <v>0</v>
      </c>
    </row>
    <row r="82" spans="36:98" hidden="1">
      <c r="AJ82" s="487">
        <f t="shared" si="165"/>
        <v>0</v>
      </c>
      <c r="AK82" s="487">
        <f>'Class-9'!F88</f>
        <v>0</v>
      </c>
      <c r="AL82" s="487" t="str">
        <f>'Class-9'!Y88</f>
        <v/>
      </c>
      <c r="AM82" s="487" t="str">
        <f>'Class-9'!AM88</f>
        <v/>
      </c>
      <c r="AN82" s="487" t="str">
        <f>'Class-9'!BA88</f>
        <v/>
      </c>
      <c r="AO82" s="487" t="str">
        <f>'Class-9'!BO88</f>
        <v/>
      </c>
      <c r="AP82" s="487" t="str">
        <f>'Class-9'!CC88</f>
        <v/>
      </c>
      <c r="AQ82" s="488" t="str">
        <f>'Class-9'!CQ88</f>
        <v/>
      </c>
      <c r="AR82" s="539" t="str">
        <f>'Class-9'!DE88</f>
        <v/>
      </c>
      <c r="AS82" s="486">
        <f t="shared" si="123"/>
        <v>0</v>
      </c>
      <c r="AT82" s="487">
        <f t="shared" si="124"/>
        <v>0</v>
      </c>
      <c r="AU82" s="487">
        <f t="shared" si="125"/>
        <v>0</v>
      </c>
      <c r="AV82" s="487">
        <f t="shared" si="126"/>
        <v>0</v>
      </c>
      <c r="AW82" s="487">
        <f t="shared" si="127"/>
        <v>0</v>
      </c>
      <c r="AX82" s="488">
        <f t="shared" si="128"/>
        <v>0</v>
      </c>
      <c r="AY82" s="486">
        <f t="shared" si="129"/>
        <v>0</v>
      </c>
      <c r="AZ82" s="487">
        <f t="shared" si="130"/>
        <v>0</v>
      </c>
      <c r="BA82" s="487">
        <f t="shared" si="131"/>
        <v>0</v>
      </c>
      <c r="BB82" s="487">
        <f t="shared" si="132"/>
        <v>0</v>
      </c>
      <c r="BC82" s="487">
        <f t="shared" si="133"/>
        <v>0</v>
      </c>
      <c r="BD82" s="489">
        <f t="shared" si="134"/>
        <v>0</v>
      </c>
      <c r="BE82" s="486">
        <f t="shared" si="135"/>
        <v>0</v>
      </c>
      <c r="BF82" s="487">
        <f t="shared" si="136"/>
        <v>0</v>
      </c>
      <c r="BG82" s="487">
        <f t="shared" si="137"/>
        <v>0</v>
      </c>
      <c r="BH82" s="487">
        <f t="shared" si="138"/>
        <v>0</v>
      </c>
      <c r="BI82" s="487">
        <f t="shared" si="139"/>
        <v>0</v>
      </c>
      <c r="BJ82" s="488">
        <f t="shared" si="140"/>
        <v>0</v>
      </c>
      <c r="BK82" s="486">
        <f t="shared" si="141"/>
        <v>0</v>
      </c>
      <c r="BL82" s="487">
        <f t="shared" si="142"/>
        <v>0</v>
      </c>
      <c r="BM82" s="487">
        <f t="shared" si="143"/>
        <v>0</v>
      </c>
      <c r="BN82" s="487">
        <f t="shared" si="144"/>
        <v>0</v>
      </c>
      <c r="BO82" s="487">
        <f t="shared" si="145"/>
        <v>0</v>
      </c>
      <c r="BP82" s="489">
        <f t="shared" si="146"/>
        <v>0</v>
      </c>
      <c r="BQ82" s="486">
        <f t="shared" si="147"/>
        <v>0</v>
      </c>
      <c r="BR82" s="487">
        <f t="shared" si="148"/>
        <v>0</v>
      </c>
      <c r="BS82" s="487">
        <f t="shared" si="149"/>
        <v>0</v>
      </c>
      <c r="BT82" s="487">
        <f t="shared" si="150"/>
        <v>0</v>
      </c>
      <c r="BU82" s="487">
        <f t="shared" si="151"/>
        <v>0</v>
      </c>
      <c r="BV82" s="489">
        <f t="shared" si="152"/>
        <v>0</v>
      </c>
      <c r="BW82" s="486">
        <f t="shared" si="153"/>
        <v>0</v>
      </c>
      <c r="BX82" s="487">
        <f t="shared" si="154"/>
        <v>0</v>
      </c>
      <c r="BY82" s="487">
        <f t="shared" si="155"/>
        <v>0</v>
      </c>
      <c r="BZ82" s="487">
        <f t="shared" si="156"/>
        <v>0</v>
      </c>
      <c r="CA82" s="487">
        <f t="shared" si="157"/>
        <v>0</v>
      </c>
      <c r="CB82" s="489">
        <f t="shared" si="158"/>
        <v>0</v>
      </c>
      <c r="CC82" s="486">
        <f t="shared" si="159"/>
        <v>0</v>
      </c>
      <c r="CD82" s="487">
        <f t="shared" si="160"/>
        <v>0</v>
      </c>
      <c r="CE82" s="487">
        <f t="shared" si="161"/>
        <v>0</v>
      </c>
      <c r="CF82" s="487">
        <f t="shared" si="162"/>
        <v>0</v>
      </c>
      <c r="CG82" s="487">
        <f t="shared" si="163"/>
        <v>0</v>
      </c>
      <c r="CH82" s="489">
        <f t="shared" si="164"/>
        <v>0</v>
      </c>
      <c r="CI82" s="490">
        <f>IF(AK82=CI$2,'Class-9'!G88,0)</f>
        <v>0</v>
      </c>
      <c r="CJ82" s="487">
        <f>IF(AK82=CJ$2,'Class-9'!G88,0)</f>
        <v>0</v>
      </c>
      <c r="CK82" s="487">
        <f>IF(AK82=CK$2,'Class-9'!G88,0)</f>
        <v>0</v>
      </c>
      <c r="CL82" s="487">
        <f>IF(AK82=CL$2,'Class-9'!G88,0)</f>
        <v>0</v>
      </c>
      <c r="CM82" s="487">
        <f>IF(AK82=CM$2,'Class-9'!G88,0)</f>
        <v>0</v>
      </c>
      <c r="CN82" s="487">
        <f>IF(AK82=CN$2,'Class-9'!G88,0)</f>
        <v>0</v>
      </c>
      <c r="CO82" s="491">
        <f>IF(AK82=CO$2,'Class-9'!FH88,0)</f>
        <v>0</v>
      </c>
      <c r="CP82" s="491">
        <f>IF(AK82=CP$2,'Class-9'!FH88,0)</f>
        <v>0</v>
      </c>
      <c r="CQ82" s="491">
        <f>IF(AK82=CQ$2,'Class-9'!FH88,0)</f>
        <v>0</v>
      </c>
      <c r="CR82" s="491">
        <f>IF(AK82=CR$2,'Class-9'!FH88,0)</f>
        <v>0</v>
      </c>
      <c r="CS82" s="491">
        <f>IF(AK82=CS$2,'Class-9'!FH88,0)</f>
        <v>0</v>
      </c>
      <c r="CT82" s="491">
        <f>IF(AK82=CT$2,'Class-9'!FH88,0)</f>
        <v>0</v>
      </c>
    </row>
    <row r="83" spans="36:98" hidden="1">
      <c r="AJ83" s="487">
        <f t="shared" si="165"/>
        <v>0</v>
      </c>
      <c r="AK83" s="487">
        <f>'Class-9'!F89</f>
        <v>0</v>
      </c>
      <c r="AL83" s="487" t="str">
        <f>'Class-9'!Y89</f>
        <v/>
      </c>
      <c r="AM83" s="487" t="str">
        <f>'Class-9'!AM89</f>
        <v/>
      </c>
      <c r="AN83" s="487" t="str">
        <f>'Class-9'!BA89</f>
        <v/>
      </c>
      <c r="AO83" s="487" t="str">
        <f>'Class-9'!BO89</f>
        <v/>
      </c>
      <c r="AP83" s="487" t="str">
        <f>'Class-9'!CC89</f>
        <v/>
      </c>
      <c r="AQ83" s="488" t="str">
        <f>'Class-9'!CQ89</f>
        <v/>
      </c>
      <c r="AR83" s="539" t="str">
        <f>'Class-9'!DE89</f>
        <v/>
      </c>
      <c r="AS83" s="486">
        <f t="shared" si="123"/>
        <v>0</v>
      </c>
      <c r="AT83" s="487">
        <f t="shared" si="124"/>
        <v>0</v>
      </c>
      <c r="AU83" s="487">
        <f t="shared" si="125"/>
        <v>0</v>
      </c>
      <c r="AV83" s="487">
        <f t="shared" si="126"/>
        <v>0</v>
      </c>
      <c r="AW83" s="487">
        <f t="shared" si="127"/>
        <v>0</v>
      </c>
      <c r="AX83" s="488">
        <f t="shared" si="128"/>
        <v>0</v>
      </c>
      <c r="AY83" s="486">
        <f t="shared" si="129"/>
        <v>0</v>
      </c>
      <c r="AZ83" s="487">
        <f t="shared" si="130"/>
        <v>0</v>
      </c>
      <c r="BA83" s="487">
        <f t="shared" si="131"/>
        <v>0</v>
      </c>
      <c r="BB83" s="487">
        <f t="shared" si="132"/>
        <v>0</v>
      </c>
      <c r="BC83" s="487">
        <f t="shared" si="133"/>
        <v>0</v>
      </c>
      <c r="BD83" s="489">
        <f t="shared" si="134"/>
        <v>0</v>
      </c>
      <c r="BE83" s="486">
        <f t="shared" si="135"/>
        <v>0</v>
      </c>
      <c r="BF83" s="487">
        <f t="shared" si="136"/>
        <v>0</v>
      </c>
      <c r="BG83" s="487">
        <f t="shared" si="137"/>
        <v>0</v>
      </c>
      <c r="BH83" s="487">
        <f t="shared" si="138"/>
        <v>0</v>
      </c>
      <c r="BI83" s="487">
        <f t="shared" si="139"/>
        <v>0</v>
      </c>
      <c r="BJ83" s="488">
        <f t="shared" si="140"/>
        <v>0</v>
      </c>
      <c r="BK83" s="486">
        <f t="shared" si="141"/>
        <v>0</v>
      </c>
      <c r="BL83" s="487">
        <f t="shared" si="142"/>
        <v>0</v>
      </c>
      <c r="BM83" s="487">
        <f t="shared" si="143"/>
        <v>0</v>
      </c>
      <c r="BN83" s="487">
        <f t="shared" si="144"/>
        <v>0</v>
      </c>
      <c r="BO83" s="487">
        <f t="shared" si="145"/>
        <v>0</v>
      </c>
      <c r="BP83" s="489">
        <f t="shared" si="146"/>
        <v>0</v>
      </c>
      <c r="BQ83" s="486">
        <f t="shared" si="147"/>
        <v>0</v>
      </c>
      <c r="BR83" s="487">
        <f t="shared" si="148"/>
        <v>0</v>
      </c>
      <c r="BS83" s="487">
        <f t="shared" si="149"/>
        <v>0</v>
      </c>
      <c r="BT83" s="487">
        <f t="shared" si="150"/>
        <v>0</v>
      </c>
      <c r="BU83" s="487">
        <f t="shared" si="151"/>
        <v>0</v>
      </c>
      <c r="BV83" s="489">
        <f t="shared" si="152"/>
        <v>0</v>
      </c>
      <c r="BW83" s="486">
        <f t="shared" si="153"/>
        <v>0</v>
      </c>
      <c r="BX83" s="487">
        <f t="shared" si="154"/>
        <v>0</v>
      </c>
      <c r="BY83" s="487">
        <f t="shared" si="155"/>
        <v>0</v>
      </c>
      <c r="BZ83" s="487">
        <f t="shared" si="156"/>
        <v>0</v>
      </c>
      <c r="CA83" s="487">
        <f t="shared" si="157"/>
        <v>0</v>
      </c>
      <c r="CB83" s="489">
        <f t="shared" si="158"/>
        <v>0</v>
      </c>
      <c r="CC83" s="486">
        <f t="shared" si="159"/>
        <v>0</v>
      </c>
      <c r="CD83" s="487">
        <f t="shared" si="160"/>
        <v>0</v>
      </c>
      <c r="CE83" s="487">
        <f t="shared" si="161"/>
        <v>0</v>
      </c>
      <c r="CF83" s="487">
        <f t="shared" si="162"/>
        <v>0</v>
      </c>
      <c r="CG83" s="487">
        <f t="shared" si="163"/>
        <v>0</v>
      </c>
      <c r="CH83" s="489">
        <f t="shared" si="164"/>
        <v>0</v>
      </c>
      <c r="CI83" s="490">
        <f>IF(AK83=CI$2,'Class-9'!G89,0)</f>
        <v>0</v>
      </c>
      <c r="CJ83" s="487">
        <f>IF(AK83=CJ$2,'Class-9'!G89,0)</f>
        <v>0</v>
      </c>
      <c r="CK83" s="487">
        <f>IF(AK83=CK$2,'Class-9'!G89,0)</f>
        <v>0</v>
      </c>
      <c r="CL83" s="487">
        <f>IF(AK83=CL$2,'Class-9'!G89,0)</f>
        <v>0</v>
      </c>
      <c r="CM83" s="487">
        <f>IF(AK83=CM$2,'Class-9'!G89,0)</f>
        <v>0</v>
      </c>
      <c r="CN83" s="487">
        <f>IF(AK83=CN$2,'Class-9'!G89,0)</f>
        <v>0</v>
      </c>
      <c r="CO83" s="491">
        <f>IF(AK83=CO$2,'Class-9'!FH89,0)</f>
        <v>0</v>
      </c>
      <c r="CP83" s="491">
        <f>IF(AK83=CP$2,'Class-9'!FH89,0)</f>
        <v>0</v>
      </c>
      <c r="CQ83" s="491">
        <f>IF(AK83=CQ$2,'Class-9'!FH89,0)</f>
        <v>0</v>
      </c>
      <c r="CR83" s="491">
        <f>IF(AK83=CR$2,'Class-9'!FH89,0)</f>
        <v>0</v>
      </c>
      <c r="CS83" s="491">
        <f>IF(AK83=CS$2,'Class-9'!FH89,0)</f>
        <v>0</v>
      </c>
      <c r="CT83" s="491">
        <f>IF(AK83=CT$2,'Class-9'!FH89,0)</f>
        <v>0</v>
      </c>
    </row>
    <row r="84" spans="36:98" hidden="1">
      <c r="AJ84" s="487">
        <f t="shared" si="165"/>
        <v>0</v>
      </c>
      <c r="AK84" s="487">
        <f>'Class-9'!F90</f>
        <v>0</v>
      </c>
      <c r="AL84" s="487" t="str">
        <f>'Class-9'!Y90</f>
        <v/>
      </c>
      <c r="AM84" s="487" t="str">
        <f>'Class-9'!AM90</f>
        <v/>
      </c>
      <c r="AN84" s="487" t="str">
        <f>'Class-9'!BA90</f>
        <v/>
      </c>
      <c r="AO84" s="487" t="str">
        <f>'Class-9'!BO90</f>
        <v/>
      </c>
      <c r="AP84" s="487" t="str">
        <f>'Class-9'!CC90</f>
        <v/>
      </c>
      <c r="AQ84" s="488" t="str">
        <f>'Class-9'!CQ90</f>
        <v/>
      </c>
      <c r="AR84" s="539" t="str">
        <f>'Class-9'!DE90</f>
        <v/>
      </c>
      <c r="AS84" s="486">
        <f t="shared" si="123"/>
        <v>0</v>
      </c>
      <c r="AT84" s="487">
        <f t="shared" si="124"/>
        <v>0</v>
      </c>
      <c r="AU84" s="487">
        <f t="shared" si="125"/>
        <v>0</v>
      </c>
      <c r="AV84" s="487">
        <f t="shared" si="126"/>
        <v>0</v>
      </c>
      <c r="AW84" s="487">
        <f t="shared" si="127"/>
        <v>0</v>
      </c>
      <c r="AX84" s="488">
        <f t="shared" si="128"/>
        <v>0</v>
      </c>
      <c r="AY84" s="486">
        <f t="shared" si="129"/>
        <v>0</v>
      </c>
      <c r="AZ84" s="487">
        <f t="shared" si="130"/>
        <v>0</v>
      </c>
      <c r="BA84" s="487">
        <f t="shared" si="131"/>
        <v>0</v>
      </c>
      <c r="BB84" s="487">
        <f t="shared" si="132"/>
        <v>0</v>
      </c>
      <c r="BC84" s="487">
        <f t="shared" si="133"/>
        <v>0</v>
      </c>
      <c r="BD84" s="489">
        <f t="shared" si="134"/>
        <v>0</v>
      </c>
      <c r="BE84" s="486">
        <f t="shared" si="135"/>
        <v>0</v>
      </c>
      <c r="BF84" s="487">
        <f t="shared" si="136"/>
        <v>0</v>
      </c>
      <c r="BG84" s="487">
        <f t="shared" si="137"/>
        <v>0</v>
      </c>
      <c r="BH84" s="487">
        <f t="shared" si="138"/>
        <v>0</v>
      </c>
      <c r="BI84" s="487">
        <f t="shared" si="139"/>
        <v>0</v>
      </c>
      <c r="BJ84" s="488">
        <f t="shared" si="140"/>
        <v>0</v>
      </c>
      <c r="BK84" s="486">
        <f t="shared" si="141"/>
        <v>0</v>
      </c>
      <c r="BL84" s="487">
        <f t="shared" si="142"/>
        <v>0</v>
      </c>
      <c r="BM84" s="487">
        <f t="shared" si="143"/>
        <v>0</v>
      </c>
      <c r="BN84" s="487">
        <f t="shared" si="144"/>
        <v>0</v>
      </c>
      <c r="BO84" s="487">
        <f t="shared" si="145"/>
        <v>0</v>
      </c>
      <c r="BP84" s="489">
        <f t="shared" si="146"/>
        <v>0</v>
      </c>
      <c r="BQ84" s="486">
        <f t="shared" si="147"/>
        <v>0</v>
      </c>
      <c r="BR84" s="487">
        <f t="shared" si="148"/>
        <v>0</v>
      </c>
      <c r="BS84" s="487">
        <f t="shared" si="149"/>
        <v>0</v>
      </c>
      <c r="BT84" s="487">
        <f t="shared" si="150"/>
        <v>0</v>
      </c>
      <c r="BU84" s="487">
        <f t="shared" si="151"/>
        <v>0</v>
      </c>
      <c r="BV84" s="489">
        <f t="shared" si="152"/>
        <v>0</v>
      </c>
      <c r="BW84" s="486">
        <f t="shared" si="153"/>
        <v>0</v>
      </c>
      <c r="BX84" s="487">
        <f t="shared" si="154"/>
        <v>0</v>
      </c>
      <c r="BY84" s="487">
        <f t="shared" si="155"/>
        <v>0</v>
      </c>
      <c r="BZ84" s="487">
        <f t="shared" si="156"/>
        <v>0</v>
      </c>
      <c r="CA84" s="487">
        <f t="shared" si="157"/>
        <v>0</v>
      </c>
      <c r="CB84" s="489">
        <f t="shared" si="158"/>
        <v>0</v>
      </c>
      <c r="CC84" s="486">
        <f t="shared" si="159"/>
        <v>0</v>
      </c>
      <c r="CD84" s="487">
        <f t="shared" si="160"/>
        <v>0</v>
      </c>
      <c r="CE84" s="487">
        <f t="shared" si="161"/>
        <v>0</v>
      </c>
      <c r="CF84" s="487">
        <f t="shared" si="162"/>
        <v>0</v>
      </c>
      <c r="CG84" s="487">
        <f t="shared" si="163"/>
        <v>0</v>
      </c>
      <c r="CH84" s="489">
        <f t="shared" si="164"/>
        <v>0</v>
      </c>
      <c r="CI84" s="490">
        <f>IF(AK84=CI$2,'Class-9'!G90,0)</f>
        <v>0</v>
      </c>
      <c r="CJ84" s="487">
        <f>IF(AK84=CJ$2,'Class-9'!G90,0)</f>
        <v>0</v>
      </c>
      <c r="CK84" s="487">
        <f>IF(AK84=CK$2,'Class-9'!G90,0)</f>
        <v>0</v>
      </c>
      <c r="CL84" s="487">
        <f>IF(AK84=CL$2,'Class-9'!G90,0)</f>
        <v>0</v>
      </c>
      <c r="CM84" s="487">
        <f>IF(AK84=CM$2,'Class-9'!G90,0)</f>
        <v>0</v>
      </c>
      <c r="CN84" s="487">
        <f>IF(AK84=CN$2,'Class-9'!G90,0)</f>
        <v>0</v>
      </c>
      <c r="CO84" s="491">
        <f>IF(AK84=CO$2,'Class-9'!FH90,0)</f>
        <v>0</v>
      </c>
      <c r="CP84" s="491">
        <f>IF(AK84=CP$2,'Class-9'!FH90,0)</f>
        <v>0</v>
      </c>
      <c r="CQ84" s="491">
        <f>IF(AK84=CQ$2,'Class-9'!FH90,0)</f>
        <v>0</v>
      </c>
      <c r="CR84" s="491">
        <f>IF(AK84=CR$2,'Class-9'!FH90,0)</f>
        <v>0</v>
      </c>
      <c r="CS84" s="491">
        <f>IF(AK84=CS$2,'Class-9'!FH90,0)</f>
        <v>0</v>
      </c>
      <c r="CT84" s="491">
        <f>IF(AK84=CT$2,'Class-9'!FH90,0)</f>
        <v>0</v>
      </c>
    </row>
    <row r="85" spans="36:98" hidden="1">
      <c r="AJ85" s="487">
        <f t="shared" si="165"/>
        <v>0</v>
      </c>
      <c r="AK85" s="487">
        <f>'Class-9'!F91</f>
        <v>0</v>
      </c>
      <c r="AL85" s="487" t="str">
        <f>'Class-9'!Y91</f>
        <v/>
      </c>
      <c r="AM85" s="487" t="str">
        <f>'Class-9'!AM91</f>
        <v/>
      </c>
      <c r="AN85" s="487" t="str">
        <f>'Class-9'!BA91</f>
        <v/>
      </c>
      <c r="AO85" s="487" t="str">
        <f>'Class-9'!BO91</f>
        <v/>
      </c>
      <c r="AP85" s="487" t="str">
        <f>'Class-9'!CC91</f>
        <v/>
      </c>
      <c r="AQ85" s="488" t="str">
        <f>'Class-9'!CQ91</f>
        <v/>
      </c>
      <c r="AR85" s="539" t="str">
        <f>'Class-9'!DE91</f>
        <v/>
      </c>
      <c r="AS85" s="486">
        <f t="shared" si="123"/>
        <v>0</v>
      </c>
      <c r="AT85" s="487">
        <f t="shared" si="124"/>
        <v>0</v>
      </c>
      <c r="AU85" s="487">
        <f t="shared" si="125"/>
        <v>0</v>
      </c>
      <c r="AV85" s="487">
        <f t="shared" si="126"/>
        <v>0</v>
      </c>
      <c r="AW85" s="487">
        <f t="shared" si="127"/>
        <v>0</v>
      </c>
      <c r="AX85" s="488">
        <f t="shared" si="128"/>
        <v>0</v>
      </c>
      <c r="AY85" s="486">
        <f t="shared" si="129"/>
        <v>0</v>
      </c>
      <c r="AZ85" s="487">
        <f t="shared" si="130"/>
        <v>0</v>
      </c>
      <c r="BA85" s="487">
        <f t="shared" si="131"/>
        <v>0</v>
      </c>
      <c r="BB85" s="487">
        <f t="shared" si="132"/>
        <v>0</v>
      </c>
      <c r="BC85" s="487">
        <f t="shared" si="133"/>
        <v>0</v>
      </c>
      <c r="BD85" s="489">
        <f t="shared" si="134"/>
        <v>0</v>
      </c>
      <c r="BE85" s="486">
        <f t="shared" si="135"/>
        <v>0</v>
      </c>
      <c r="BF85" s="487">
        <f t="shared" si="136"/>
        <v>0</v>
      </c>
      <c r="BG85" s="487">
        <f t="shared" si="137"/>
        <v>0</v>
      </c>
      <c r="BH85" s="487">
        <f t="shared" si="138"/>
        <v>0</v>
      </c>
      <c r="BI85" s="487">
        <f t="shared" si="139"/>
        <v>0</v>
      </c>
      <c r="BJ85" s="488">
        <f t="shared" si="140"/>
        <v>0</v>
      </c>
      <c r="BK85" s="486">
        <f t="shared" si="141"/>
        <v>0</v>
      </c>
      <c r="BL85" s="487">
        <f t="shared" si="142"/>
        <v>0</v>
      </c>
      <c r="BM85" s="487">
        <f t="shared" si="143"/>
        <v>0</v>
      </c>
      <c r="BN85" s="487">
        <f t="shared" si="144"/>
        <v>0</v>
      </c>
      <c r="BO85" s="487">
        <f t="shared" si="145"/>
        <v>0</v>
      </c>
      <c r="BP85" s="489">
        <f t="shared" si="146"/>
        <v>0</v>
      </c>
      <c r="BQ85" s="486">
        <f t="shared" si="147"/>
        <v>0</v>
      </c>
      <c r="BR85" s="487">
        <f t="shared" si="148"/>
        <v>0</v>
      </c>
      <c r="BS85" s="487">
        <f t="shared" si="149"/>
        <v>0</v>
      </c>
      <c r="BT85" s="487">
        <f t="shared" si="150"/>
        <v>0</v>
      </c>
      <c r="BU85" s="487">
        <f t="shared" si="151"/>
        <v>0</v>
      </c>
      <c r="BV85" s="489">
        <f t="shared" si="152"/>
        <v>0</v>
      </c>
      <c r="BW85" s="486">
        <f t="shared" si="153"/>
        <v>0</v>
      </c>
      <c r="BX85" s="487">
        <f t="shared" si="154"/>
        <v>0</v>
      </c>
      <c r="BY85" s="487">
        <f t="shared" si="155"/>
        <v>0</v>
      </c>
      <c r="BZ85" s="487">
        <f t="shared" si="156"/>
        <v>0</v>
      </c>
      <c r="CA85" s="487">
        <f t="shared" si="157"/>
        <v>0</v>
      </c>
      <c r="CB85" s="489">
        <f t="shared" si="158"/>
        <v>0</v>
      </c>
      <c r="CC85" s="486">
        <f t="shared" si="159"/>
        <v>0</v>
      </c>
      <c r="CD85" s="487">
        <f t="shared" si="160"/>
        <v>0</v>
      </c>
      <c r="CE85" s="487">
        <f t="shared" si="161"/>
        <v>0</v>
      </c>
      <c r="CF85" s="487">
        <f t="shared" si="162"/>
        <v>0</v>
      </c>
      <c r="CG85" s="487">
        <f t="shared" si="163"/>
        <v>0</v>
      </c>
      <c r="CH85" s="489">
        <f t="shared" si="164"/>
        <v>0</v>
      </c>
      <c r="CI85" s="490">
        <f>IF(AK85=CI$2,'Class-9'!G91,0)</f>
        <v>0</v>
      </c>
      <c r="CJ85" s="487">
        <f>IF(AK85=CJ$2,'Class-9'!G91,0)</f>
        <v>0</v>
      </c>
      <c r="CK85" s="487">
        <f>IF(AK85=CK$2,'Class-9'!G91,0)</f>
        <v>0</v>
      </c>
      <c r="CL85" s="487">
        <f>IF(AK85=CL$2,'Class-9'!G91,0)</f>
        <v>0</v>
      </c>
      <c r="CM85" s="487">
        <f>IF(AK85=CM$2,'Class-9'!G91,0)</f>
        <v>0</v>
      </c>
      <c r="CN85" s="487">
        <f>IF(AK85=CN$2,'Class-9'!G91,0)</f>
        <v>0</v>
      </c>
      <c r="CO85" s="491">
        <f>IF(AK85=CO$2,'Class-9'!FH91,0)</f>
        <v>0</v>
      </c>
      <c r="CP85" s="491">
        <f>IF(AK85=CP$2,'Class-9'!FH91,0)</f>
        <v>0</v>
      </c>
      <c r="CQ85" s="491">
        <f>IF(AK85=CQ$2,'Class-9'!FH91,0)</f>
        <v>0</v>
      </c>
      <c r="CR85" s="491">
        <f>IF(AK85=CR$2,'Class-9'!FH91,0)</f>
        <v>0</v>
      </c>
      <c r="CS85" s="491">
        <f>IF(AK85=CS$2,'Class-9'!FH91,0)</f>
        <v>0</v>
      </c>
      <c r="CT85" s="491">
        <f>IF(AK85=CT$2,'Class-9'!FH91,0)</f>
        <v>0</v>
      </c>
    </row>
    <row r="86" spans="36:98" hidden="1">
      <c r="AJ86" s="487">
        <f t="shared" si="165"/>
        <v>0</v>
      </c>
      <c r="AK86" s="487">
        <f>'Class-9'!F92</f>
        <v>0</v>
      </c>
      <c r="AL86" s="487" t="str">
        <f>'Class-9'!Y92</f>
        <v/>
      </c>
      <c r="AM86" s="487" t="str">
        <f>'Class-9'!AM92</f>
        <v/>
      </c>
      <c r="AN86" s="487" t="str">
        <f>'Class-9'!BA92</f>
        <v/>
      </c>
      <c r="AO86" s="487" t="str">
        <f>'Class-9'!BO92</f>
        <v/>
      </c>
      <c r="AP86" s="487" t="str">
        <f>'Class-9'!CC92</f>
        <v/>
      </c>
      <c r="AQ86" s="488" t="str">
        <f>'Class-9'!CQ92</f>
        <v/>
      </c>
      <c r="AR86" s="539" t="str">
        <f>'Class-9'!DE92</f>
        <v/>
      </c>
      <c r="AS86" s="486">
        <f t="shared" si="123"/>
        <v>0</v>
      </c>
      <c r="AT86" s="487">
        <f t="shared" si="124"/>
        <v>0</v>
      </c>
      <c r="AU86" s="487">
        <f t="shared" si="125"/>
        <v>0</v>
      </c>
      <c r="AV86" s="487">
        <f t="shared" si="126"/>
        <v>0</v>
      </c>
      <c r="AW86" s="487">
        <f t="shared" si="127"/>
        <v>0</v>
      </c>
      <c r="AX86" s="488">
        <f t="shared" si="128"/>
        <v>0</v>
      </c>
      <c r="AY86" s="486">
        <f t="shared" si="129"/>
        <v>0</v>
      </c>
      <c r="AZ86" s="487">
        <f t="shared" si="130"/>
        <v>0</v>
      </c>
      <c r="BA86" s="487">
        <f t="shared" si="131"/>
        <v>0</v>
      </c>
      <c r="BB86" s="487">
        <f t="shared" si="132"/>
        <v>0</v>
      </c>
      <c r="BC86" s="487">
        <f t="shared" si="133"/>
        <v>0</v>
      </c>
      <c r="BD86" s="489">
        <f t="shared" si="134"/>
        <v>0</v>
      </c>
      <c r="BE86" s="486">
        <f t="shared" si="135"/>
        <v>0</v>
      </c>
      <c r="BF86" s="487">
        <f t="shared" si="136"/>
        <v>0</v>
      </c>
      <c r="BG86" s="487">
        <f t="shared" si="137"/>
        <v>0</v>
      </c>
      <c r="BH86" s="487">
        <f t="shared" si="138"/>
        <v>0</v>
      </c>
      <c r="BI86" s="487">
        <f t="shared" si="139"/>
        <v>0</v>
      </c>
      <c r="BJ86" s="488">
        <f t="shared" si="140"/>
        <v>0</v>
      </c>
      <c r="BK86" s="486">
        <f t="shared" si="141"/>
        <v>0</v>
      </c>
      <c r="BL86" s="487">
        <f t="shared" si="142"/>
        <v>0</v>
      </c>
      <c r="BM86" s="487">
        <f t="shared" si="143"/>
        <v>0</v>
      </c>
      <c r="BN86" s="487">
        <f t="shared" si="144"/>
        <v>0</v>
      </c>
      <c r="BO86" s="487">
        <f t="shared" si="145"/>
        <v>0</v>
      </c>
      <c r="BP86" s="489">
        <f t="shared" si="146"/>
        <v>0</v>
      </c>
      <c r="BQ86" s="486">
        <f t="shared" si="147"/>
        <v>0</v>
      </c>
      <c r="BR86" s="487">
        <f t="shared" si="148"/>
        <v>0</v>
      </c>
      <c r="BS86" s="487">
        <f t="shared" si="149"/>
        <v>0</v>
      </c>
      <c r="BT86" s="487">
        <f t="shared" si="150"/>
        <v>0</v>
      </c>
      <c r="BU86" s="487">
        <f t="shared" si="151"/>
        <v>0</v>
      </c>
      <c r="BV86" s="489">
        <f t="shared" si="152"/>
        <v>0</v>
      </c>
      <c r="BW86" s="486">
        <f t="shared" si="153"/>
        <v>0</v>
      </c>
      <c r="BX86" s="487">
        <f t="shared" si="154"/>
        <v>0</v>
      </c>
      <c r="BY86" s="487">
        <f t="shared" si="155"/>
        <v>0</v>
      </c>
      <c r="BZ86" s="487">
        <f t="shared" si="156"/>
        <v>0</v>
      </c>
      <c r="CA86" s="487">
        <f t="shared" si="157"/>
        <v>0</v>
      </c>
      <c r="CB86" s="489">
        <f t="shared" si="158"/>
        <v>0</v>
      </c>
      <c r="CC86" s="486">
        <f t="shared" si="159"/>
        <v>0</v>
      </c>
      <c r="CD86" s="487">
        <f t="shared" si="160"/>
        <v>0</v>
      </c>
      <c r="CE86" s="487">
        <f t="shared" si="161"/>
        <v>0</v>
      </c>
      <c r="CF86" s="487">
        <f t="shared" si="162"/>
        <v>0</v>
      </c>
      <c r="CG86" s="487">
        <f t="shared" si="163"/>
        <v>0</v>
      </c>
      <c r="CH86" s="489">
        <f t="shared" si="164"/>
        <v>0</v>
      </c>
      <c r="CI86" s="490">
        <f>IF(AK86=CI$2,'Class-9'!G92,0)</f>
        <v>0</v>
      </c>
      <c r="CJ86" s="487">
        <f>IF(AK86=CJ$2,'Class-9'!G92,0)</f>
        <v>0</v>
      </c>
      <c r="CK86" s="487">
        <f>IF(AK86=CK$2,'Class-9'!G92,0)</f>
        <v>0</v>
      </c>
      <c r="CL86" s="487">
        <f>IF(AK86=CL$2,'Class-9'!G92,0)</f>
        <v>0</v>
      </c>
      <c r="CM86" s="487">
        <f>IF(AK86=CM$2,'Class-9'!G92,0)</f>
        <v>0</v>
      </c>
      <c r="CN86" s="487">
        <f>IF(AK86=CN$2,'Class-9'!G92,0)</f>
        <v>0</v>
      </c>
      <c r="CO86" s="491">
        <f>IF(AK86=CO$2,'Class-9'!FH92,0)</f>
        <v>0</v>
      </c>
      <c r="CP86" s="491">
        <f>IF(AK86=CP$2,'Class-9'!FH92,0)</f>
        <v>0</v>
      </c>
      <c r="CQ86" s="491">
        <f>IF(AK86=CQ$2,'Class-9'!FH92,0)</f>
        <v>0</v>
      </c>
      <c r="CR86" s="491">
        <f>IF(AK86=CR$2,'Class-9'!FH92,0)</f>
        <v>0</v>
      </c>
      <c r="CS86" s="491">
        <f>IF(AK86=CS$2,'Class-9'!FH92,0)</f>
        <v>0</v>
      </c>
      <c r="CT86" s="491">
        <f>IF(AK86=CT$2,'Class-9'!FH92,0)</f>
        <v>0</v>
      </c>
    </row>
    <row r="87" spans="36:98" hidden="1">
      <c r="AJ87" s="487">
        <f t="shared" si="165"/>
        <v>0</v>
      </c>
      <c r="AK87" s="487">
        <f>'Class-9'!F93</f>
        <v>0</v>
      </c>
      <c r="AL87" s="487" t="str">
        <f>'Class-9'!Y93</f>
        <v/>
      </c>
      <c r="AM87" s="487" t="str">
        <f>'Class-9'!AM93</f>
        <v/>
      </c>
      <c r="AN87" s="487" t="str">
        <f>'Class-9'!BA93</f>
        <v/>
      </c>
      <c r="AO87" s="487" t="str">
        <f>'Class-9'!BO93</f>
        <v/>
      </c>
      <c r="AP87" s="487" t="str">
        <f>'Class-9'!CC93</f>
        <v/>
      </c>
      <c r="AQ87" s="488" t="str">
        <f>'Class-9'!CQ93</f>
        <v/>
      </c>
      <c r="AR87" s="539" t="str">
        <f>'Class-9'!DE93</f>
        <v/>
      </c>
      <c r="AS87" s="486">
        <f t="shared" si="123"/>
        <v>0</v>
      </c>
      <c r="AT87" s="487">
        <f t="shared" si="124"/>
        <v>0</v>
      </c>
      <c r="AU87" s="487">
        <f t="shared" si="125"/>
        <v>0</v>
      </c>
      <c r="AV87" s="487">
        <f t="shared" si="126"/>
        <v>0</v>
      </c>
      <c r="AW87" s="487">
        <f t="shared" si="127"/>
        <v>0</v>
      </c>
      <c r="AX87" s="488">
        <f t="shared" si="128"/>
        <v>0</v>
      </c>
      <c r="AY87" s="486">
        <f t="shared" si="129"/>
        <v>0</v>
      </c>
      <c r="AZ87" s="487">
        <f t="shared" si="130"/>
        <v>0</v>
      </c>
      <c r="BA87" s="487">
        <f t="shared" si="131"/>
        <v>0</v>
      </c>
      <c r="BB87" s="487">
        <f t="shared" si="132"/>
        <v>0</v>
      </c>
      <c r="BC87" s="487">
        <f t="shared" si="133"/>
        <v>0</v>
      </c>
      <c r="BD87" s="489">
        <f t="shared" si="134"/>
        <v>0</v>
      </c>
      <c r="BE87" s="486">
        <f t="shared" si="135"/>
        <v>0</v>
      </c>
      <c r="BF87" s="487">
        <f t="shared" si="136"/>
        <v>0</v>
      </c>
      <c r="BG87" s="487">
        <f t="shared" si="137"/>
        <v>0</v>
      </c>
      <c r="BH87" s="487">
        <f t="shared" si="138"/>
        <v>0</v>
      </c>
      <c r="BI87" s="487">
        <f t="shared" si="139"/>
        <v>0</v>
      </c>
      <c r="BJ87" s="488">
        <f t="shared" si="140"/>
        <v>0</v>
      </c>
      <c r="BK87" s="486">
        <f t="shared" si="141"/>
        <v>0</v>
      </c>
      <c r="BL87" s="487">
        <f t="shared" si="142"/>
        <v>0</v>
      </c>
      <c r="BM87" s="487">
        <f t="shared" si="143"/>
        <v>0</v>
      </c>
      <c r="BN87" s="487">
        <f t="shared" si="144"/>
        <v>0</v>
      </c>
      <c r="BO87" s="487">
        <f t="shared" si="145"/>
        <v>0</v>
      </c>
      <c r="BP87" s="489">
        <f t="shared" si="146"/>
        <v>0</v>
      </c>
      <c r="BQ87" s="486">
        <f t="shared" si="147"/>
        <v>0</v>
      </c>
      <c r="BR87" s="487">
        <f t="shared" si="148"/>
        <v>0</v>
      </c>
      <c r="BS87" s="487">
        <f t="shared" si="149"/>
        <v>0</v>
      </c>
      <c r="BT87" s="487">
        <f t="shared" si="150"/>
        <v>0</v>
      </c>
      <c r="BU87" s="487">
        <f t="shared" si="151"/>
        <v>0</v>
      </c>
      <c r="BV87" s="489">
        <f t="shared" si="152"/>
        <v>0</v>
      </c>
      <c r="BW87" s="486">
        <f t="shared" si="153"/>
        <v>0</v>
      </c>
      <c r="BX87" s="487">
        <f t="shared" si="154"/>
        <v>0</v>
      </c>
      <c r="BY87" s="487">
        <f t="shared" si="155"/>
        <v>0</v>
      </c>
      <c r="BZ87" s="487">
        <f t="shared" si="156"/>
        <v>0</v>
      </c>
      <c r="CA87" s="487">
        <f t="shared" si="157"/>
        <v>0</v>
      </c>
      <c r="CB87" s="489">
        <f t="shared" si="158"/>
        <v>0</v>
      </c>
      <c r="CC87" s="486">
        <f t="shared" si="159"/>
        <v>0</v>
      </c>
      <c r="CD87" s="487">
        <f t="shared" si="160"/>
        <v>0</v>
      </c>
      <c r="CE87" s="487">
        <f t="shared" si="161"/>
        <v>0</v>
      </c>
      <c r="CF87" s="487">
        <f t="shared" si="162"/>
        <v>0</v>
      </c>
      <c r="CG87" s="487">
        <f t="shared" si="163"/>
        <v>0</v>
      </c>
      <c r="CH87" s="489">
        <f t="shared" si="164"/>
        <v>0</v>
      </c>
      <c r="CI87" s="490">
        <f>IF(AK87=CI$2,'Class-9'!G93,0)</f>
        <v>0</v>
      </c>
      <c r="CJ87" s="487">
        <f>IF(AK87=CJ$2,'Class-9'!G93,0)</f>
        <v>0</v>
      </c>
      <c r="CK87" s="487">
        <f>IF(AK87=CK$2,'Class-9'!G93,0)</f>
        <v>0</v>
      </c>
      <c r="CL87" s="487">
        <f>IF(AK87=CL$2,'Class-9'!G93,0)</f>
        <v>0</v>
      </c>
      <c r="CM87" s="487">
        <f>IF(AK87=CM$2,'Class-9'!G93,0)</f>
        <v>0</v>
      </c>
      <c r="CN87" s="487">
        <f>IF(AK87=CN$2,'Class-9'!G93,0)</f>
        <v>0</v>
      </c>
      <c r="CO87" s="491">
        <f>IF(AK87=CO$2,'Class-9'!FH93,0)</f>
        <v>0</v>
      </c>
      <c r="CP87" s="491">
        <f>IF(AK87=CP$2,'Class-9'!FH93,0)</f>
        <v>0</v>
      </c>
      <c r="CQ87" s="491">
        <f>IF(AK87=CQ$2,'Class-9'!FH93,0)</f>
        <v>0</v>
      </c>
      <c r="CR87" s="491">
        <f>IF(AK87=CR$2,'Class-9'!FH93,0)</f>
        <v>0</v>
      </c>
      <c r="CS87" s="491">
        <f>IF(AK87=CS$2,'Class-9'!FH93,0)</f>
        <v>0</v>
      </c>
      <c r="CT87" s="491">
        <f>IF(AK87=CT$2,'Class-9'!FH93,0)</f>
        <v>0</v>
      </c>
    </row>
    <row r="88" spans="36:98" hidden="1">
      <c r="AJ88" s="487">
        <f t="shared" si="165"/>
        <v>0</v>
      </c>
      <c r="AK88" s="487">
        <f>'Class-9'!F94</f>
        <v>0</v>
      </c>
      <c r="AL88" s="487" t="str">
        <f>'Class-9'!Y94</f>
        <v/>
      </c>
      <c r="AM88" s="487" t="str">
        <f>'Class-9'!AM94</f>
        <v/>
      </c>
      <c r="AN88" s="487" t="str">
        <f>'Class-9'!BA94</f>
        <v/>
      </c>
      <c r="AO88" s="487" t="str">
        <f>'Class-9'!BO94</f>
        <v/>
      </c>
      <c r="AP88" s="487" t="str">
        <f>'Class-9'!CC94</f>
        <v/>
      </c>
      <c r="AQ88" s="488" t="str">
        <f>'Class-9'!CQ94</f>
        <v/>
      </c>
      <c r="AR88" s="539" t="str">
        <f>'Class-9'!DE94</f>
        <v/>
      </c>
      <c r="AS88" s="486">
        <f t="shared" si="123"/>
        <v>0</v>
      </c>
      <c r="AT88" s="487">
        <f t="shared" si="124"/>
        <v>0</v>
      </c>
      <c r="AU88" s="487">
        <f t="shared" si="125"/>
        <v>0</v>
      </c>
      <c r="AV88" s="487">
        <f t="shared" si="126"/>
        <v>0</v>
      </c>
      <c r="AW88" s="487">
        <f t="shared" si="127"/>
        <v>0</v>
      </c>
      <c r="AX88" s="488">
        <f t="shared" si="128"/>
        <v>0</v>
      </c>
      <c r="AY88" s="486">
        <f t="shared" si="129"/>
        <v>0</v>
      </c>
      <c r="AZ88" s="487">
        <f t="shared" si="130"/>
        <v>0</v>
      </c>
      <c r="BA88" s="487">
        <f t="shared" si="131"/>
        <v>0</v>
      </c>
      <c r="BB88" s="487">
        <f t="shared" si="132"/>
        <v>0</v>
      </c>
      <c r="BC88" s="487">
        <f t="shared" si="133"/>
        <v>0</v>
      </c>
      <c r="BD88" s="489">
        <f t="shared" si="134"/>
        <v>0</v>
      </c>
      <c r="BE88" s="486">
        <f t="shared" si="135"/>
        <v>0</v>
      </c>
      <c r="BF88" s="487">
        <f t="shared" si="136"/>
        <v>0</v>
      </c>
      <c r="BG88" s="487">
        <f t="shared" si="137"/>
        <v>0</v>
      </c>
      <c r="BH88" s="487">
        <f t="shared" si="138"/>
        <v>0</v>
      </c>
      <c r="BI88" s="487">
        <f t="shared" si="139"/>
        <v>0</v>
      </c>
      <c r="BJ88" s="488">
        <f t="shared" si="140"/>
        <v>0</v>
      </c>
      <c r="BK88" s="486">
        <f t="shared" si="141"/>
        <v>0</v>
      </c>
      <c r="BL88" s="487">
        <f t="shared" si="142"/>
        <v>0</v>
      </c>
      <c r="BM88" s="487">
        <f t="shared" si="143"/>
        <v>0</v>
      </c>
      <c r="BN88" s="487">
        <f t="shared" si="144"/>
        <v>0</v>
      </c>
      <c r="BO88" s="487">
        <f t="shared" si="145"/>
        <v>0</v>
      </c>
      <c r="BP88" s="489">
        <f t="shared" si="146"/>
        <v>0</v>
      </c>
      <c r="BQ88" s="486">
        <f t="shared" si="147"/>
        <v>0</v>
      </c>
      <c r="BR88" s="487">
        <f t="shared" si="148"/>
        <v>0</v>
      </c>
      <c r="BS88" s="487">
        <f t="shared" si="149"/>
        <v>0</v>
      </c>
      <c r="BT88" s="487">
        <f t="shared" si="150"/>
        <v>0</v>
      </c>
      <c r="BU88" s="487">
        <f t="shared" si="151"/>
        <v>0</v>
      </c>
      <c r="BV88" s="489">
        <f t="shared" si="152"/>
        <v>0</v>
      </c>
      <c r="BW88" s="486">
        <f t="shared" si="153"/>
        <v>0</v>
      </c>
      <c r="BX88" s="487">
        <f t="shared" si="154"/>
        <v>0</v>
      </c>
      <c r="BY88" s="487">
        <f t="shared" si="155"/>
        <v>0</v>
      </c>
      <c r="BZ88" s="487">
        <f t="shared" si="156"/>
        <v>0</v>
      </c>
      <c r="CA88" s="487">
        <f t="shared" si="157"/>
        <v>0</v>
      </c>
      <c r="CB88" s="489">
        <f t="shared" si="158"/>
        <v>0</v>
      </c>
      <c r="CC88" s="486">
        <f t="shared" si="159"/>
        <v>0</v>
      </c>
      <c r="CD88" s="487">
        <f t="shared" si="160"/>
        <v>0</v>
      </c>
      <c r="CE88" s="487">
        <f t="shared" si="161"/>
        <v>0</v>
      </c>
      <c r="CF88" s="487">
        <f t="shared" si="162"/>
        <v>0</v>
      </c>
      <c r="CG88" s="487">
        <f t="shared" si="163"/>
        <v>0</v>
      </c>
      <c r="CH88" s="489">
        <f t="shared" si="164"/>
        <v>0</v>
      </c>
      <c r="CI88" s="490">
        <f>IF(AK88=CI$2,'Class-9'!G94,0)</f>
        <v>0</v>
      </c>
      <c r="CJ88" s="487">
        <f>IF(AK88=CJ$2,'Class-9'!G94,0)</f>
        <v>0</v>
      </c>
      <c r="CK88" s="487">
        <f>IF(AK88=CK$2,'Class-9'!G94,0)</f>
        <v>0</v>
      </c>
      <c r="CL88" s="487">
        <f>IF(AK88=CL$2,'Class-9'!G94,0)</f>
        <v>0</v>
      </c>
      <c r="CM88" s="487">
        <f>IF(AK88=CM$2,'Class-9'!G94,0)</f>
        <v>0</v>
      </c>
      <c r="CN88" s="487">
        <f>IF(AK88=CN$2,'Class-9'!G94,0)</f>
        <v>0</v>
      </c>
      <c r="CO88" s="491">
        <f>IF(AK88=CO$2,'Class-9'!FH94,0)</f>
        <v>0</v>
      </c>
      <c r="CP88" s="491">
        <f>IF(AK88=CP$2,'Class-9'!FH94,0)</f>
        <v>0</v>
      </c>
      <c r="CQ88" s="491">
        <f>IF(AK88=CQ$2,'Class-9'!FH94,0)</f>
        <v>0</v>
      </c>
      <c r="CR88" s="491">
        <f>IF(AK88=CR$2,'Class-9'!FH94,0)</f>
        <v>0</v>
      </c>
      <c r="CS88" s="491">
        <f>IF(AK88=CS$2,'Class-9'!FH94,0)</f>
        <v>0</v>
      </c>
      <c r="CT88" s="491">
        <f>IF(AK88=CT$2,'Class-9'!FH94,0)</f>
        <v>0</v>
      </c>
    </row>
    <row r="89" spans="36:98" hidden="1">
      <c r="AJ89" s="487">
        <f t="shared" si="165"/>
        <v>0</v>
      </c>
      <c r="AK89" s="487">
        <f>'Class-9'!F95</f>
        <v>0</v>
      </c>
      <c r="AL89" s="487" t="str">
        <f>'Class-9'!Y95</f>
        <v/>
      </c>
      <c r="AM89" s="487" t="str">
        <f>'Class-9'!AM95</f>
        <v/>
      </c>
      <c r="AN89" s="487" t="str">
        <f>'Class-9'!BA95</f>
        <v/>
      </c>
      <c r="AO89" s="487" t="str">
        <f>'Class-9'!BO95</f>
        <v/>
      </c>
      <c r="AP89" s="487" t="str">
        <f>'Class-9'!CC95</f>
        <v/>
      </c>
      <c r="AQ89" s="488" t="str">
        <f>'Class-9'!CQ95</f>
        <v/>
      </c>
      <c r="AR89" s="539" t="str">
        <f>'Class-9'!DE95</f>
        <v/>
      </c>
      <c r="AS89" s="486">
        <f t="shared" si="123"/>
        <v>0</v>
      </c>
      <c r="AT89" s="487">
        <f t="shared" si="124"/>
        <v>0</v>
      </c>
      <c r="AU89" s="487">
        <f t="shared" si="125"/>
        <v>0</v>
      </c>
      <c r="AV89" s="487">
        <f t="shared" si="126"/>
        <v>0</v>
      </c>
      <c r="AW89" s="487">
        <f t="shared" si="127"/>
        <v>0</v>
      </c>
      <c r="AX89" s="488">
        <f t="shared" si="128"/>
        <v>0</v>
      </c>
      <c r="AY89" s="486">
        <f t="shared" si="129"/>
        <v>0</v>
      </c>
      <c r="AZ89" s="487">
        <f t="shared" si="130"/>
        <v>0</v>
      </c>
      <c r="BA89" s="487">
        <f t="shared" si="131"/>
        <v>0</v>
      </c>
      <c r="BB89" s="487">
        <f t="shared" si="132"/>
        <v>0</v>
      </c>
      <c r="BC89" s="487">
        <f t="shared" si="133"/>
        <v>0</v>
      </c>
      <c r="BD89" s="489">
        <f t="shared" si="134"/>
        <v>0</v>
      </c>
      <c r="BE89" s="486">
        <f t="shared" si="135"/>
        <v>0</v>
      </c>
      <c r="BF89" s="487">
        <f t="shared" si="136"/>
        <v>0</v>
      </c>
      <c r="BG89" s="487">
        <f t="shared" si="137"/>
        <v>0</v>
      </c>
      <c r="BH89" s="487">
        <f t="shared" si="138"/>
        <v>0</v>
      </c>
      <c r="BI89" s="487">
        <f t="shared" si="139"/>
        <v>0</v>
      </c>
      <c r="BJ89" s="488">
        <f t="shared" si="140"/>
        <v>0</v>
      </c>
      <c r="BK89" s="486">
        <f t="shared" si="141"/>
        <v>0</v>
      </c>
      <c r="BL89" s="487">
        <f t="shared" si="142"/>
        <v>0</v>
      </c>
      <c r="BM89" s="487">
        <f t="shared" si="143"/>
        <v>0</v>
      </c>
      <c r="BN89" s="487">
        <f t="shared" si="144"/>
        <v>0</v>
      </c>
      <c r="BO89" s="487">
        <f t="shared" si="145"/>
        <v>0</v>
      </c>
      <c r="BP89" s="489">
        <f t="shared" si="146"/>
        <v>0</v>
      </c>
      <c r="BQ89" s="486">
        <f t="shared" si="147"/>
        <v>0</v>
      </c>
      <c r="BR89" s="487">
        <f t="shared" si="148"/>
        <v>0</v>
      </c>
      <c r="BS89" s="487">
        <f t="shared" si="149"/>
        <v>0</v>
      </c>
      <c r="BT89" s="487">
        <f t="shared" si="150"/>
        <v>0</v>
      </c>
      <c r="BU89" s="487">
        <f t="shared" si="151"/>
        <v>0</v>
      </c>
      <c r="BV89" s="489">
        <f t="shared" si="152"/>
        <v>0</v>
      </c>
      <c r="BW89" s="486">
        <f t="shared" si="153"/>
        <v>0</v>
      </c>
      <c r="BX89" s="487">
        <f t="shared" si="154"/>
        <v>0</v>
      </c>
      <c r="BY89" s="487">
        <f t="shared" si="155"/>
        <v>0</v>
      </c>
      <c r="BZ89" s="487">
        <f t="shared" si="156"/>
        <v>0</v>
      </c>
      <c r="CA89" s="487">
        <f t="shared" si="157"/>
        <v>0</v>
      </c>
      <c r="CB89" s="489">
        <f t="shared" si="158"/>
        <v>0</v>
      </c>
      <c r="CC89" s="486">
        <f t="shared" si="159"/>
        <v>0</v>
      </c>
      <c r="CD89" s="487">
        <f t="shared" si="160"/>
        <v>0</v>
      </c>
      <c r="CE89" s="487">
        <f t="shared" si="161"/>
        <v>0</v>
      </c>
      <c r="CF89" s="487">
        <f t="shared" si="162"/>
        <v>0</v>
      </c>
      <c r="CG89" s="487">
        <f t="shared" si="163"/>
        <v>0</v>
      </c>
      <c r="CH89" s="489">
        <f t="shared" si="164"/>
        <v>0</v>
      </c>
      <c r="CI89" s="490">
        <f>IF(AK89=CI$2,'Class-9'!G95,0)</f>
        <v>0</v>
      </c>
      <c r="CJ89" s="487">
        <f>IF(AK89=CJ$2,'Class-9'!G95,0)</f>
        <v>0</v>
      </c>
      <c r="CK89" s="487">
        <f>IF(AK89=CK$2,'Class-9'!G95,0)</f>
        <v>0</v>
      </c>
      <c r="CL89" s="487">
        <f>IF(AK89=CL$2,'Class-9'!G95,0)</f>
        <v>0</v>
      </c>
      <c r="CM89" s="487">
        <f>IF(AK89=CM$2,'Class-9'!G95,0)</f>
        <v>0</v>
      </c>
      <c r="CN89" s="487">
        <f>IF(AK89=CN$2,'Class-9'!G95,0)</f>
        <v>0</v>
      </c>
      <c r="CO89" s="491">
        <f>IF(AK89=CO$2,'Class-9'!FH95,0)</f>
        <v>0</v>
      </c>
      <c r="CP89" s="491">
        <f>IF(AK89=CP$2,'Class-9'!FH95,0)</f>
        <v>0</v>
      </c>
      <c r="CQ89" s="491">
        <f>IF(AK89=CQ$2,'Class-9'!FH95,0)</f>
        <v>0</v>
      </c>
      <c r="CR89" s="491">
        <f>IF(AK89=CR$2,'Class-9'!FH95,0)</f>
        <v>0</v>
      </c>
      <c r="CS89" s="491">
        <f>IF(AK89=CS$2,'Class-9'!FH95,0)</f>
        <v>0</v>
      </c>
      <c r="CT89" s="491">
        <f>IF(AK89=CT$2,'Class-9'!FH95,0)</f>
        <v>0</v>
      </c>
    </row>
    <row r="90" spans="36:98" hidden="1">
      <c r="AJ90" s="487">
        <f t="shared" si="165"/>
        <v>0</v>
      </c>
      <c r="AK90" s="487">
        <f>'Class-9'!F96</f>
        <v>0</v>
      </c>
      <c r="AL90" s="487" t="str">
        <f>'Class-9'!Y96</f>
        <v/>
      </c>
      <c r="AM90" s="487" t="str">
        <f>'Class-9'!AM96</f>
        <v/>
      </c>
      <c r="AN90" s="487" t="str">
        <f>'Class-9'!BA96</f>
        <v/>
      </c>
      <c r="AO90" s="487" t="str">
        <f>'Class-9'!BO96</f>
        <v/>
      </c>
      <c r="AP90" s="487" t="str">
        <f>'Class-9'!CC96</f>
        <v/>
      </c>
      <c r="AQ90" s="488" t="str">
        <f>'Class-9'!CQ96</f>
        <v/>
      </c>
      <c r="AR90" s="539" t="str">
        <f>'Class-9'!DE96</f>
        <v/>
      </c>
      <c r="AS90" s="486">
        <f t="shared" si="123"/>
        <v>0</v>
      </c>
      <c r="AT90" s="487">
        <f t="shared" si="124"/>
        <v>0</v>
      </c>
      <c r="AU90" s="487">
        <f t="shared" si="125"/>
        <v>0</v>
      </c>
      <c r="AV90" s="487">
        <f t="shared" si="126"/>
        <v>0</v>
      </c>
      <c r="AW90" s="487">
        <f t="shared" si="127"/>
        <v>0</v>
      </c>
      <c r="AX90" s="488">
        <f t="shared" si="128"/>
        <v>0</v>
      </c>
      <c r="AY90" s="486">
        <f t="shared" si="129"/>
        <v>0</v>
      </c>
      <c r="AZ90" s="487">
        <f t="shared" si="130"/>
        <v>0</v>
      </c>
      <c r="BA90" s="487">
        <f t="shared" si="131"/>
        <v>0</v>
      </c>
      <c r="BB90" s="487">
        <f t="shared" si="132"/>
        <v>0</v>
      </c>
      <c r="BC90" s="487">
        <f t="shared" si="133"/>
        <v>0</v>
      </c>
      <c r="BD90" s="489">
        <f t="shared" si="134"/>
        <v>0</v>
      </c>
      <c r="BE90" s="486">
        <f t="shared" si="135"/>
        <v>0</v>
      </c>
      <c r="BF90" s="487">
        <f t="shared" si="136"/>
        <v>0</v>
      </c>
      <c r="BG90" s="487">
        <f t="shared" si="137"/>
        <v>0</v>
      </c>
      <c r="BH90" s="487">
        <f t="shared" si="138"/>
        <v>0</v>
      </c>
      <c r="BI90" s="487">
        <f t="shared" si="139"/>
        <v>0</v>
      </c>
      <c r="BJ90" s="488">
        <f t="shared" si="140"/>
        <v>0</v>
      </c>
      <c r="BK90" s="486">
        <f t="shared" si="141"/>
        <v>0</v>
      </c>
      <c r="BL90" s="487">
        <f t="shared" si="142"/>
        <v>0</v>
      </c>
      <c r="BM90" s="487">
        <f t="shared" si="143"/>
        <v>0</v>
      </c>
      <c r="BN90" s="487">
        <f t="shared" si="144"/>
        <v>0</v>
      </c>
      <c r="BO90" s="487">
        <f t="shared" si="145"/>
        <v>0</v>
      </c>
      <c r="BP90" s="489">
        <f t="shared" si="146"/>
        <v>0</v>
      </c>
      <c r="BQ90" s="486">
        <f t="shared" si="147"/>
        <v>0</v>
      </c>
      <c r="BR90" s="487">
        <f t="shared" si="148"/>
        <v>0</v>
      </c>
      <c r="BS90" s="487">
        <f t="shared" si="149"/>
        <v>0</v>
      </c>
      <c r="BT90" s="487">
        <f t="shared" si="150"/>
        <v>0</v>
      </c>
      <c r="BU90" s="487">
        <f t="shared" si="151"/>
        <v>0</v>
      </c>
      <c r="BV90" s="489">
        <f t="shared" si="152"/>
        <v>0</v>
      </c>
      <c r="BW90" s="486">
        <f t="shared" si="153"/>
        <v>0</v>
      </c>
      <c r="BX90" s="487">
        <f t="shared" si="154"/>
        <v>0</v>
      </c>
      <c r="BY90" s="487">
        <f t="shared" si="155"/>
        <v>0</v>
      </c>
      <c r="BZ90" s="487">
        <f t="shared" si="156"/>
        <v>0</v>
      </c>
      <c r="CA90" s="487">
        <f t="shared" si="157"/>
        <v>0</v>
      </c>
      <c r="CB90" s="489">
        <f t="shared" si="158"/>
        <v>0</v>
      </c>
      <c r="CC90" s="486">
        <f t="shared" si="159"/>
        <v>0</v>
      </c>
      <c r="CD90" s="487">
        <f t="shared" si="160"/>
        <v>0</v>
      </c>
      <c r="CE90" s="487">
        <f t="shared" si="161"/>
        <v>0</v>
      </c>
      <c r="CF90" s="487">
        <f t="shared" si="162"/>
        <v>0</v>
      </c>
      <c r="CG90" s="487">
        <f t="shared" si="163"/>
        <v>0</v>
      </c>
      <c r="CH90" s="489">
        <f t="shared" si="164"/>
        <v>0</v>
      </c>
      <c r="CI90" s="490">
        <f>IF(AK90=CI$2,'Class-9'!G96,0)</f>
        <v>0</v>
      </c>
      <c r="CJ90" s="487">
        <f>IF(AK90=CJ$2,'Class-9'!G96,0)</f>
        <v>0</v>
      </c>
      <c r="CK90" s="487">
        <f>IF(AK90=CK$2,'Class-9'!G96,0)</f>
        <v>0</v>
      </c>
      <c r="CL90" s="487">
        <f>IF(AK90=CL$2,'Class-9'!G96,0)</f>
        <v>0</v>
      </c>
      <c r="CM90" s="487">
        <f>IF(AK90=CM$2,'Class-9'!G96,0)</f>
        <v>0</v>
      </c>
      <c r="CN90" s="487">
        <f>IF(AK90=CN$2,'Class-9'!G96,0)</f>
        <v>0</v>
      </c>
      <c r="CO90" s="491">
        <f>IF(AK90=CO$2,'Class-9'!FH96,0)</f>
        <v>0</v>
      </c>
      <c r="CP90" s="491">
        <f>IF(AK90=CP$2,'Class-9'!FH96,0)</f>
        <v>0</v>
      </c>
      <c r="CQ90" s="491">
        <f>IF(AK90=CQ$2,'Class-9'!FH96,0)</f>
        <v>0</v>
      </c>
      <c r="CR90" s="491">
        <f>IF(AK90=CR$2,'Class-9'!FH96,0)</f>
        <v>0</v>
      </c>
      <c r="CS90" s="491">
        <f>IF(AK90=CS$2,'Class-9'!FH96,0)</f>
        <v>0</v>
      </c>
      <c r="CT90" s="491">
        <f>IF(AK90=CT$2,'Class-9'!FH96,0)</f>
        <v>0</v>
      </c>
    </row>
    <row r="91" spans="36:98" hidden="1">
      <c r="AJ91" s="487">
        <f t="shared" si="165"/>
        <v>0</v>
      </c>
      <c r="AK91" s="487">
        <f>'Class-9'!F97</f>
        <v>0</v>
      </c>
      <c r="AL91" s="487" t="str">
        <f>'Class-9'!Y97</f>
        <v/>
      </c>
      <c r="AM91" s="487" t="str">
        <f>'Class-9'!AM97</f>
        <v/>
      </c>
      <c r="AN91" s="487" t="str">
        <f>'Class-9'!BA97</f>
        <v/>
      </c>
      <c r="AO91" s="487" t="str">
        <f>'Class-9'!BO97</f>
        <v/>
      </c>
      <c r="AP91" s="487" t="str">
        <f>'Class-9'!CC97</f>
        <v/>
      </c>
      <c r="AQ91" s="488" t="str">
        <f>'Class-9'!CQ97</f>
        <v/>
      </c>
      <c r="AR91" s="539" t="str">
        <f>'Class-9'!DE97</f>
        <v/>
      </c>
      <c r="AS91" s="486">
        <f t="shared" si="123"/>
        <v>0</v>
      </c>
      <c r="AT91" s="487">
        <f t="shared" si="124"/>
        <v>0</v>
      </c>
      <c r="AU91" s="487">
        <f t="shared" si="125"/>
        <v>0</v>
      </c>
      <c r="AV91" s="487">
        <f t="shared" si="126"/>
        <v>0</v>
      </c>
      <c r="AW91" s="487">
        <f t="shared" si="127"/>
        <v>0</v>
      </c>
      <c r="AX91" s="488">
        <f t="shared" si="128"/>
        <v>0</v>
      </c>
      <c r="AY91" s="486">
        <f t="shared" si="129"/>
        <v>0</v>
      </c>
      <c r="AZ91" s="487">
        <f t="shared" si="130"/>
        <v>0</v>
      </c>
      <c r="BA91" s="487">
        <f t="shared" si="131"/>
        <v>0</v>
      </c>
      <c r="BB91" s="487">
        <f t="shared" si="132"/>
        <v>0</v>
      </c>
      <c r="BC91" s="487">
        <f t="shared" si="133"/>
        <v>0</v>
      </c>
      <c r="BD91" s="489">
        <f t="shared" si="134"/>
        <v>0</v>
      </c>
      <c r="BE91" s="486">
        <f t="shared" si="135"/>
        <v>0</v>
      </c>
      <c r="BF91" s="487">
        <f t="shared" si="136"/>
        <v>0</v>
      </c>
      <c r="BG91" s="487">
        <f t="shared" si="137"/>
        <v>0</v>
      </c>
      <c r="BH91" s="487">
        <f t="shared" si="138"/>
        <v>0</v>
      </c>
      <c r="BI91" s="487">
        <f t="shared" si="139"/>
        <v>0</v>
      </c>
      <c r="BJ91" s="488">
        <f t="shared" si="140"/>
        <v>0</v>
      </c>
      <c r="BK91" s="486">
        <f t="shared" si="141"/>
        <v>0</v>
      </c>
      <c r="BL91" s="487">
        <f t="shared" si="142"/>
        <v>0</v>
      </c>
      <c r="BM91" s="487">
        <f t="shared" si="143"/>
        <v>0</v>
      </c>
      <c r="BN91" s="487">
        <f t="shared" si="144"/>
        <v>0</v>
      </c>
      <c r="BO91" s="487">
        <f t="shared" si="145"/>
        <v>0</v>
      </c>
      <c r="BP91" s="489">
        <f t="shared" si="146"/>
        <v>0</v>
      </c>
      <c r="BQ91" s="486">
        <f t="shared" si="147"/>
        <v>0</v>
      </c>
      <c r="BR91" s="487">
        <f t="shared" si="148"/>
        <v>0</v>
      </c>
      <c r="BS91" s="487">
        <f t="shared" si="149"/>
        <v>0</v>
      </c>
      <c r="BT91" s="487">
        <f t="shared" si="150"/>
        <v>0</v>
      </c>
      <c r="BU91" s="487">
        <f t="shared" si="151"/>
        <v>0</v>
      </c>
      <c r="BV91" s="489">
        <f t="shared" si="152"/>
        <v>0</v>
      </c>
      <c r="BW91" s="486">
        <f t="shared" si="153"/>
        <v>0</v>
      </c>
      <c r="BX91" s="487">
        <f t="shared" si="154"/>
        <v>0</v>
      </c>
      <c r="BY91" s="487">
        <f t="shared" si="155"/>
        <v>0</v>
      </c>
      <c r="BZ91" s="487">
        <f t="shared" si="156"/>
        <v>0</v>
      </c>
      <c r="CA91" s="487">
        <f t="shared" si="157"/>
        <v>0</v>
      </c>
      <c r="CB91" s="489">
        <f t="shared" si="158"/>
        <v>0</v>
      </c>
      <c r="CC91" s="486">
        <f t="shared" si="159"/>
        <v>0</v>
      </c>
      <c r="CD91" s="487">
        <f t="shared" si="160"/>
        <v>0</v>
      </c>
      <c r="CE91" s="487">
        <f t="shared" si="161"/>
        <v>0</v>
      </c>
      <c r="CF91" s="487">
        <f t="shared" si="162"/>
        <v>0</v>
      </c>
      <c r="CG91" s="487">
        <f t="shared" si="163"/>
        <v>0</v>
      </c>
      <c r="CH91" s="489">
        <f t="shared" si="164"/>
        <v>0</v>
      </c>
      <c r="CI91" s="490">
        <f>IF(AK91=CI$2,'Class-9'!G97,0)</f>
        <v>0</v>
      </c>
      <c r="CJ91" s="487">
        <f>IF(AK91=CJ$2,'Class-9'!G97,0)</f>
        <v>0</v>
      </c>
      <c r="CK91" s="487">
        <f>IF(AK91=CK$2,'Class-9'!G97,0)</f>
        <v>0</v>
      </c>
      <c r="CL91" s="487">
        <f>IF(AK91=CL$2,'Class-9'!G97,0)</f>
        <v>0</v>
      </c>
      <c r="CM91" s="487">
        <f>IF(AK91=CM$2,'Class-9'!G97,0)</f>
        <v>0</v>
      </c>
      <c r="CN91" s="487">
        <f>IF(AK91=CN$2,'Class-9'!G97,0)</f>
        <v>0</v>
      </c>
      <c r="CO91" s="491">
        <f>IF(AK91=CO$2,'Class-9'!FH97,0)</f>
        <v>0</v>
      </c>
      <c r="CP91" s="491">
        <f>IF(AK91=CP$2,'Class-9'!FH97,0)</f>
        <v>0</v>
      </c>
      <c r="CQ91" s="491">
        <f>IF(AK91=CQ$2,'Class-9'!FH97,0)</f>
        <v>0</v>
      </c>
      <c r="CR91" s="491">
        <f>IF(AK91=CR$2,'Class-9'!FH97,0)</f>
        <v>0</v>
      </c>
      <c r="CS91" s="491">
        <f>IF(AK91=CS$2,'Class-9'!FH97,0)</f>
        <v>0</v>
      </c>
      <c r="CT91" s="491">
        <f>IF(AK91=CT$2,'Class-9'!FH97,0)</f>
        <v>0</v>
      </c>
    </row>
    <row r="92" spans="36:98" hidden="1">
      <c r="AJ92" s="487">
        <f t="shared" si="165"/>
        <v>0</v>
      </c>
      <c r="AK92" s="487">
        <f>'Class-9'!F98</f>
        <v>0</v>
      </c>
      <c r="AL92" s="487" t="str">
        <f>'Class-9'!Y98</f>
        <v/>
      </c>
      <c r="AM92" s="487" t="str">
        <f>'Class-9'!AM98</f>
        <v/>
      </c>
      <c r="AN92" s="487" t="str">
        <f>'Class-9'!BA98</f>
        <v/>
      </c>
      <c r="AO92" s="487" t="str">
        <f>'Class-9'!BO98</f>
        <v/>
      </c>
      <c r="AP92" s="487" t="str">
        <f>'Class-9'!CC98</f>
        <v/>
      </c>
      <c r="AQ92" s="488" t="str">
        <f>'Class-9'!CQ98</f>
        <v/>
      </c>
      <c r="AR92" s="539" t="str">
        <f>'Class-9'!DE98</f>
        <v/>
      </c>
      <c r="AS92" s="486">
        <f t="shared" si="123"/>
        <v>0</v>
      </c>
      <c r="AT92" s="487">
        <f t="shared" si="124"/>
        <v>0</v>
      </c>
      <c r="AU92" s="487">
        <f t="shared" si="125"/>
        <v>0</v>
      </c>
      <c r="AV92" s="487">
        <f t="shared" si="126"/>
        <v>0</v>
      </c>
      <c r="AW92" s="487">
        <f t="shared" si="127"/>
        <v>0</v>
      </c>
      <c r="AX92" s="488">
        <f t="shared" si="128"/>
        <v>0</v>
      </c>
      <c r="AY92" s="486">
        <f t="shared" si="129"/>
        <v>0</v>
      </c>
      <c r="AZ92" s="487">
        <f t="shared" si="130"/>
        <v>0</v>
      </c>
      <c r="BA92" s="487">
        <f t="shared" si="131"/>
        <v>0</v>
      </c>
      <c r="BB92" s="487">
        <f t="shared" si="132"/>
        <v>0</v>
      </c>
      <c r="BC92" s="487">
        <f t="shared" si="133"/>
        <v>0</v>
      </c>
      <c r="BD92" s="489">
        <f t="shared" si="134"/>
        <v>0</v>
      </c>
      <c r="BE92" s="486">
        <f t="shared" si="135"/>
        <v>0</v>
      </c>
      <c r="BF92" s="487">
        <f t="shared" si="136"/>
        <v>0</v>
      </c>
      <c r="BG92" s="487">
        <f t="shared" si="137"/>
        <v>0</v>
      </c>
      <c r="BH92" s="487">
        <f t="shared" si="138"/>
        <v>0</v>
      </c>
      <c r="BI92" s="487">
        <f t="shared" si="139"/>
        <v>0</v>
      </c>
      <c r="BJ92" s="488">
        <f t="shared" si="140"/>
        <v>0</v>
      </c>
      <c r="BK92" s="486">
        <f t="shared" si="141"/>
        <v>0</v>
      </c>
      <c r="BL92" s="487">
        <f t="shared" si="142"/>
        <v>0</v>
      </c>
      <c r="BM92" s="487">
        <f t="shared" si="143"/>
        <v>0</v>
      </c>
      <c r="BN92" s="487">
        <f t="shared" si="144"/>
        <v>0</v>
      </c>
      <c r="BO92" s="487">
        <f t="shared" si="145"/>
        <v>0</v>
      </c>
      <c r="BP92" s="489">
        <f t="shared" si="146"/>
        <v>0</v>
      </c>
      <c r="BQ92" s="486">
        <f t="shared" si="147"/>
        <v>0</v>
      </c>
      <c r="BR92" s="487">
        <f t="shared" si="148"/>
        <v>0</v>
      </c>
      <c r="BS92" s="487">
        <f t="shared" si="149"/>
        <v>0</v>
      </c>
      <c r="BT92" s="487">
        <f t="shared" si="150"/>
        <v>0</v>
      </c>
      <c r="BU92" s="487">
        <f t="shared" si="151"/>
        <v>0</v>
      </c>
      <c r="BV92" s="489">
        <f t="shared" si="152"/>
        <v>0</v>
      </c>
      <c r="BW92" s="486">
        <f t="shared" si="153"/>
        <v>0</v>
      </c>
      <c r="BX92" s="487">
        <f t="shared" si="154"/>
        <v>0</v>
      </c>
      <c r="BY92" s="487">
        <f t="shared" si="155"/>
        <v>0</v>
      </c>
      <c r="BZ92" s="487">
        <f t="shared" si="156"/>
        <v>0</v>
      </c>
      <c r="CA92" s="487">
        <f t="shared" si="157"/>
        <v>0</v>
      </c>
      <c r="CB92" s="489">
        <f t="shared" si="158"/>
        <v>0</v>
      </c>
      <c r="CC92" s="486">
        <f t="shared" si="159"/>
        <v>0</v>
      </c>
      <c r="CD92" s="487">
        <f t="shared" si="160"/>
        <v>0</v>
      </c>
      <c r="CE92" s="487">
        <f t="shared" si="161"/>
        <v>0</v>
      </c>
      <c r="CF92" s="487">
        <f t="shared" si="162"/>
        <v>0</v>
      </c>
      <c r="CG92" s="487">
        <f t="shared" si="163"/>
        <v>0</v>
      </c>
      <c r="CH92" s="489">
        <f t="shared" si="164"/>
        <v>0</v>
      </c>
      <c r="CI92" s="490">
        <f>IF(AK92=CI$2,'Class-9'!G98,0)</f>
        <v>0</v>
      </c>
      <c r="CJ92" s="487">
        <f>IF(AK92=CJ$2,'Class-9'!G98,0)</f>
        <v>0</v>
      </c>
      <c r="CK92" s="487">
        <f>IF(AK92=CK$2,'Class-9'!G98,0)</f>
        <v>0</v>
      </c>
      <c r="CL92" s="487">
        <f>IF(AK92=CL$2,'Class-9'!G98,0)</f>
        <v>0</v>
      </c>
      <c r="CM92" s="487">
        <f>IF(AK92=CM$2,'Class-9'!G98,0)</f>
        <v>0</v>
      </c>
      <c r="CN92" s="487">
        <f>IF(AK92=CN$2,'Class-9'!G98,0)</f>
        <v>0</v>
      </c>
      <c r="CO92" s="491">
        <f>IF(AK92=CO$2,'Class-9'!FH98,0)</f>
        <v>0</v>
      </c>
      <c r="CP92" s="491">
        <f>IF(AK92=CP$2,'Class-9'!FH98,0)</f>
        <v>0</v>
      </c>
      <c r="CQ92" s="491">
        <f>IF(AK92=CQ$2,'Class-9'!FH98,0)</f>
        <v>0</v>
      </c>
      <c r="CR92" s="491">
        <f>IF(AK92=CR$2,'Class-9'!FH98,0)</f>
        <v>0</v>
      </c>
      <c r="CS92" s="491">
        <f>IF(AK92=CS$2,'Class-9'!FH98,0)</f>
        <v>0</v>
      </c>
      <c r="CT92" s="491">
        <f>IF(AK92=CT$2,'Class-9'!FH98,0)</f>
        <v>0</v>
      </c>
    </row>
    <row r="93" spans="36:98" hidden="1">
      <c r="AJ93" s="487">
        <f t="shared" si="165"/>
        <v>0</v>
      </c>
      <c r="AK93" s="487">
        <f>'Class-9'!F99</f>
        <v>0</v>
      </c>
      <c r="AL93" s="487" t="str">
        <f>'Class-9'!Y99</f>
        <v/>
      </c>
      <c r="AM93" s="487" t="str">
        <f>'Class-9'!AM99</f>
        <v/>
      </c>
      <c r="AN93" s="487" t="str">
        <f>'Class-9'!BA99</f>
        <v/>
      </c>
      <c r="AO93" s="487" t="str">
        <f>'Class-9'!BO99</f>
        <v/>
      </c>
      <c r="AP93" s="487" t="str">
        <f>'Class-9'!CC99</f>
        <v/>
      </c>
      <c r="AQ93" s="488" t="str">
        <f>'Class-9'!CQ99</f>
        <v/>
      </c>
      <c r="AR93" s="539" t="str">
        <f>'Class-9'!DE99</f>
        <v/>
      </c>
      <c r="AS93" s="486">
        <f t="shared" si="123"/>
        <v>0</v>
      </c>
      <c r="AT93" s="487">
        <f t="shared" si="124"/>
        <v>0</v>
      </c>
      <c r="AU93" s="487">
        <f t="shared" si="125"/>
        <v>0</v>
      </c>
      <c r="AV93" s="487">
        <f t="shared" si="126"/>
        <v>0</v>
      </c>
      <c r="AW93" s="487">
        <f t="shared" si="127"/>
        <v>0</v>
      </c>
      <c r="AX93" s="488">
        <f t="shared" si="128"/>
        <v>0</v>
      </c>
      <c r="AY93" s="486">
        <f t="shared" si="129"/>
        <v>0</v>
      </c>
      <c r="AZ93" s="487">
        <f t="shared" si="130"/>
        <v>0</v>
      </c>
      <c r="BA93" s="487">
        <f t="shared" si="131"/>
        <v>0</v>
      </c>
      <c r="BB93" s="487">
        <f t="shared" si="132"/>
        <v>0</v>
      </c>
      <c r="BC93" s="487">
        <f t="shared" si="133"/>
        <v>0</v>
      </c>
      <c r="BD93" s="489">
        <f t="shared" si="134"/>
        <v>0</v>
      </c>
      <c r="BE93" s="486">
        <f t="shared" si="135"/>
        <v>0</v>
      </c>
      <c r="BF93" s="487">
        <f t="shared" si="136"/>
        <v>0</v>
      </c>
      <c r="BG93" s="487">
        <f t="shared" si="137"/>
        <v>0</v>
      </c>
      <c r="BH93" s="487">
        <f t="shared" si="138"/>
        <v>0</v>
      </c>
      <c r="BI93" s="487">
        <f t="shared" si="139"/>
        <v>0</v>
      </c>
      <c r="BJ93" s="488">
        <f t="shared" si="140"/>
        <v>0</v>
      </c>
      <c r="BK93" s="486">
        <f t="shared" si="141"/>
        <v>0</v>
      </c>
      <c r="BL93" s="487">
        <f t="shared" si="142"/>
        <v>0</v>
      </c>
      <c r="BM93" s="487">
        <f t="shared" si="143"/>
        <v>0</v>
      </c>
      <c r="BN93" s="487">
        <f t="shared" si="144"/>
        <v>0</v>
      </c>
      <c r="BO93" s="487">
        <f t="shared" si="145"/>
        <v>0</v>
      </c>
      <c r="BP93" s="489">
        <f t="shared" si="146"/>
        <v>0</v>
      </c>
      <c r="BQ93" s="486">
        <f t="shared" si="147"/>
        <v>0</v>
      </c>
      <c r="BR93" s="487">
        <f t="shared" si="148"/>
        <v>0</v>
      </c>
      <c r="BS93" s="487">
        <f t="shared" si="149"/>
        <v>0</v>
      </c>
      <c r="BT93" s="487">
        <f t="shared" si="150"/>
        <v>0</v>
      </c>
      <c r="BU93" s="487">
        <f t="shared" si="151"/>
        <v>0</v>
      </c>
      <c r="BV93" s="489">
        <f t="shared" si="152"/>
        <v>0</v>
      </c>
      <c r="BW93" s="486">
        <f t="shared" si="153"/>
        <v>0</v>
      </c>
      <c r="BX93" s="487">
        <f t="shared" si="154"/>
        <v>0</v>
      </c>
      <c r="BY93" s="487">
        <f t="shared" si="155"/>
        <v>0</v>
      </c>
      <c r="BZ93" s="487">
        <f t="shared" si="156"/>
        <v>0</v>
      </c>
      <c r="CA93" s="487">
        <f t="shared" si="157"/>
        <v>0</v>
      </c>
      <c r="CB93" s="489">
        <f t="shared" si="158"/>
        <v>0</v>
      </c>
      <c r="CC93" s="486">
        <f t="shared" si="159"/>
        <v>0</v>
      </c>
      <c r="CD93" s="487">
        <f t="shared" si="160"/>
        <v>0</v>
      </c>
      <c r="CE93" s="487">
        <f t="shared" si="161"/>
        <v>0</v>
      </c>
      <c r="CF93" s="487">
        <f t="shared" si="162"/>
        <v>0</v>
      </c>
      <c r="CG93" s="487">
        <f t="shared" si="163"/>
        <v>0</v>
      </c>
      <c r="CH93" s="489">
        <f t="shared" si="164"/>
        <v>0</v>
      </c>
      <c r="CI93" s="490">
        <f>IF(AK93=CI$2,'Class-9'!G99,0)</f>
        <v>0</v>
      </c>
      <c r="CJ93" s="487">
        <f>IF(AK93=CJ$2,'Class-9'!G99,0)</f>
        <v>0</v>
      </c>
      <c r="CK93" s="487">
        <f>IF(AK93=CK$2,'Class-9'!G99,0)</f>
        <v>0</v>
      </c>
      <c r="CL93" s="487">
        <f>IF(AK93=CL$2,'Class-9'!G99,0)</f>
        <v>0</v>
      </c>
      <c r="CM93" s="487">
        <f>IF(AK93=CM$2,'Class-9'!G99,0)</f>
        <v>0</v>
      </c>
      <c r="CN93" s="487">
        <f>IF(AK93=CN$2,'Class-9'!G99,0)</f>
        <v>0</v>
      </c>
      <c r="CO93" s="491">
        <f>IF(AK93=CO$2,'Class-9'!FH99,0)</f>
        <v>0</v>
      </c>
      <c r="CP93" s="491">
        <f>IF(AK93=CP$2,'Class-9'!FH99,0)</f>
        <v>0</v>
      </c>
      <c r="CQ93" s="491">
        <f>IF(AK93=CQ$2,'Class-9'!FH99,0)</f>
        <v>0</v>
      </c>
      <c r="CR93" s="491">
        <f>IF(AK93=CR$2,'Class-9'!FH99,0)</f>
        <v>0</v>
      </c>
      <c r="CS93" s="491">
        <f>IF(AK93=CS$2,'Class-9'!FH99,0)</f>
        <v>0</v>
      </c>
      <c r="CT93" s="491">
        <f>IF(AK93=CT$2,'Class-9'!FH99,0)</f>
        <v>0</v>
      </c>
    </row>
    <row r="94" spans="36:98" hidden="1">
      <c r="AJ94" s="487">
        <f t="shared" si="165"/>
        <v>0</v>
      </c>
      <c r="AK94" s="487">
        <f>'Class-9'!F100</f>
        <v>0</v>
      </c>
      <c r="AL94" s="487" t="str">
        <f>'Class-9'!Y100</f>
        <v/>
      </c>
      <c r="AM94" s="487" t="str">
        <f>'Class-9'!AM100</f>
        <v/>
      </c>
      <c r="AN94" s="487" t="str">
        <f>'Class-9'!BA100</f>
        <v/>
      </c>
      <c r="AO94" s="487" t="str">
        <f>'Class-9'!BO100</f>
        <v/>
      </c>
      <c r="AP94" s="487" t="str">
        <f>'Class-9'!CC100</f>
        <v/>
      </c>
      <c r="AQ94" s="488" t="str">
        <f>'Class-9'!CQ100</f>
        <v/>
      </c>
      <c r="AR94" s="539" t="str">
        <f>'Class-9'!DE100</f>
        <v/>
      </c>
      <c r="AS94" s="486">
        <f t="shared" si="123"/>
        <v>0</v>
      </c>
      <c r="AT94" s="487">
        <f t="shared" si="124"/>
        <v>0</v>
      </c>
      <c r="AU94" s="487">
        <f t="shared" si="125"/>
        <v>0</v>
      </c>
      <c r="AV94" s="487">
        <f t="shared" si="126"/>
        <v>0</v>
      </c>
      <c r="AW94" s="487">
        <f t="shared" si="127"/>
        <v>0</v>
      </c>
      <c r="AX94" s="488">
        <f t="shared" si="128"/>
        <v>0</v>
      </c>
      <c r="AY94" s="486">
        <f t="shared" si="129"/>
        <v>0</v>
      </c>
      <c r="AZ94" s="487">
        <f t="shared" si="130"/>
        <v>0</v>
      </c>
      <c r="BA94" s="487">
        <f t="shared" si="131"/>
        <v>0</v>
      </c>
      <c r="BB94" s="487">
        <f t="shared" si="132"/>
        <v>0</v>
      </c>
      <c r="BC94" s="487">
        <f t="shared" si="133"/>
        <v>0</v>
      </c>
      <c r="BD94" s="489">
        <f t="shared" si="134"/>
        <v>0</v>
      </c>
      <c r="BE94" s="486">
        <f t="shared" si="135"/>
        <v>0</v>
      </c>
      <c r="BF94" s="487">
        <f t="shared" si="136"/>
        <v>0</v>
      </c>
      <c r="BG94" s="487">
        <f t="shared" si="137"/>
        <v>0</v>
      </c>
      <c r="BH94" s="487">
        <f t="shared" si="138"/>
        <v>0</v>
      </c>
      <c r="BI94" s="487">
        <f t="shared" si="139"/>
        <v>0</v>
      </c>
      <c r="BJ94" s="488">
        <f t="shared" si="140"/>
        <v>0</v>
      </c>
      <c r="BK94" s="486">
        <f t="shared" si="141"/>
        <v>0</v>
      </c>
      <c r="BL94" s="487">
        <f t="shared" si="142"/>
        <v>0</v>
      </c>
      <c r="BM94" s="487">
        <f t="shared" si="143"/>
        <v>0</v>
      </c>
      <c r="BN94" s="487">
        <f t="shared" si="144"/>
        <v>0</v>
      </c>
      <c r="BO94" s="487">
        <f t="shared" si="145"/>
        <v>0</v>
      </c>
      <c r="BP94" s="489">
        <f t="shared" si="146"/>
        <v>0</v>
      </c>
      <c r="BQ94" s="486">
        <f t="shared" si="147"/>
        <v>0</v>
      </c>
      <c r="BR94" s="487">
        <f t="shared" si="148"/>
        <v>0</v>
      </c>
      <c r="BS94" s="487">
        <f t="shared" si="149"/>
        <v>0</v>
      </c>
      <c r="BT94" s="487">
        <f t="shared" si="150"/>
        <v>0</v>
      </c>
      <c r="BU94" s="487">
        <f t="shared" si="151"/>
        <v>0</v>
      </c>
      <c r="BV94" s="489">
        <f t="shared" si="152"/>
        <v>0</v>
      </c>
      <c r="BW94" s="486">
        <f t="shared" si="153"/>
        <v>0</v>
      </c>
      <c r="BX94" s="487">
        <f t="shared" si="154"/>
        <v>0</v>
      </c>
      <c r="BY94" s="487">
        <f t="shared" si="155"/>
        <v>0</v>
      </c>
      <c r="BZ94" s="487">
        <f t="shared" si="156"/>
        <v>0</v>
      </c>
      <c r="CA94" s="487">
        <f t="shared" si="157"/>
        <v>0</v>
      </c>
      <c r="CB94" s="489">
        <f t="shared" si="158"/>
        <v>0</v>
      </c>
      <c r="CC94" s="486">
        <f t="shared" si="159"/>
        <v>0</v>
      </c>
      <c r="CD94" s="487">
        <f t="shared" si="160"/>
        <v>0</v>
      </c>
      <c r="CE94" s="487">
        <f t="shared" si="161"/>
        <v>0</v>
      </c>
      <c r="CF94" s="487">
        <f t="shared" si="162"/>
        <v>0</v>
      </c>
      <c r="CG94" s="487">
        <f t="shared" si="163"/>
        <v>0</v>
      </c>
      <c r="CH94" s="489">
        <f t="shared" si="164"/>
        <v>0</v>
      </c>
      <c r="CI94" s="490">
        <f>IF(AK94=CI$2,'Class-9'!G100,0)</f>
        <v>0</v>
      </c>
      <c r="CJ94" s="487">
        <f>IF(AK94=CJ$2,'Class-9'!G100,0)</f>
        <v>0</v>
      </c>
      <c r="CK94" s="487">
        <f>IF(AK94=CK$2,'Class-9'!G100,0)</f>
        <v>0</v>
      </c>
      <c r="CL94" s="487">
        <f>IF(AK94=CL$2,'Class-9'!G100,0)</f>
        <v>0</v>
      </c>
      <c r="CM94" s="487">
        <f>IF(AK94=CM$2,'Class-9'!G100,0)</f>
        <v>0</v>
      </c>
      <c r="CN94" s="487">
        <f>IF(AK94=CN$2,'Class-9'!G100,0)</f>
        <v>0</v>
      </c>
      <c r="CO94" s="491">
        <f>IF(AK94=CO$2,'Class-9'!FH100,0)</f>
        <v>0</v>
      </c>
      <c r="CP94" s="491">
        <f>IF(AK94=CP$2,'Class-9'!FH100,0)</f>
        <v>0</v>
      </c>
      <c r="CQ94" s="491">
        <f>IF(AK94=CQ$2,'Class-9'!FH100,0)</f>
        <v>0</v>
      </c>
      <c r="CR94" s="491">
        <f>IF(AK94=CR$2,'Class-9'!FH100,0)</f>
        <v>0</v>
      </c>
      <c r="CS94" s="491">
        <f>IF(AK94=CS$2,'Class-9'!FH100,0)</f>
        <v>0</v>
      </c>
      <c r="CT94" s="491">
        <f>IF(AK94=CT$2,'Class-9'!FH100,0)</f>
        <v>0</v>
      </c>
    </row>
    <row r="95" spans="36:98" hidden="1">
      <c r="AJ95" s="487">
        <f t="shared" si="165"/>
        <v>0</v>
      </c>
      <c r="AK95" s="487">
        <f>'Class-9'!F101</f>
        <v>0</v>
      </c>
      <c r="AL95" s="487" t="str">
        <f>'Class-9'!Y101</f>
        <v/>
      </c>
      <c r="AM95" s="487" t="str">
        <f>'Class-9'!AM101</f>
        <v/>
      </c>
      <c r="AN95" s="487" t="str">
        <f>'Class-9'!BA101</f>
        <v/>
      </c>
      <c r="AO95" s="487" t="str">
        <f>'Class-9'!BO101</f>
        <v/>
      </c>
      <c r="AP95" s="487" t="str">
        <f>'Class-9'!CC101</f>
        <v/>
      </c>
      <c r="AQ95" s="488" t="str">
        <f>'Class-9'!CQ101</f>
        <v/>
      </c>
      <c r="AR95" s="539" t="str">
        <f>'Class-9'!DE101</f>
        <v/>
      </c>
      <c r="AS95" s="486">
        <f t="shared" si="123"/>
        <v>0</v>
      </c>
      <c r="AT95" s="487">
        <f t="shared" si="124"/>
        <v>0</v>
      </c>
      <c r="AU95" s="487">
        <f t="shared" si="125"/>
        <v>0</v>
      </c>
      <c r="AV95" s="487">
        <f t="shared" si="126"/>
        <v>0</v>
      </c>
      <c r="AW95" s="487">
        <f t="shared" si="127"/>
        <v>0</v>
      </c>
      <c r="AX95" s="488">
        <f t="shared" si="128"/>
        <v>0</v>
      </c>
      <c r="AY95" s="486">
        <f t="shared" si="129"/>
        <v>0</v>
      </c>
      <c r="AZ95" s="487">
        <f t="shared" si="130"/>
        <v>0</v>
      </c>
      <c r="BA95" s="487">
        <f t="shared" si="131"/>
        <v>0</v>
      </c>
      <c r="BB95" s="487">
        <f t="shared" si="132"/>
        <v>0</v>
      </c>
      <c r="BC95" s="487">
        <f t="shared" si="133"/>
        <v>0</v>
      </c>
      <c r="BD95" s="489">
        <f t="shared" si="134"/>
        <v>0</v>
      </c>
      <c r="BE95" s="486">
        <f t="shared" si="135"/>
        <v>0</v>
      </c>
      <c r="BF95" s="487">
        <f t="shared" si="136"/>
        <v>0</v>
      </c>
      <c r="BG95" s="487">
        <f t="shared" si="137"/>
        <v>0</v>
      </c>
      <c r="BH95" s="487">
        <f t="shared" si="138"/>
        <v>0</v>
      </c>
      <c r="BI95" s="487">
        <f t="shared" si="139"/>
        <v>0</v>
      </c>
      <c r="BJ95" s="488">
        <f t="shared" si="140"/>
        <v>0</v>
      </c>
      <c r="BK95" s="486">
        <f t="shared" si="141"/>
        <v>0</v>
      </c>
      <c r="BL95" s="487">
        <f t="shared" si="142"/>
        <v>0</v>
      </c>
      <c r="BM95" s="487">
        <f t="shared" si="143"/>
        <v>0</v>
      </c>
      <c r="BN95" s="487">
        <f t="shared" si="144"/>
        <v>0</v>
      </c>
      <c r="BO95" s="487">
        <f t="shared" si="145"/>
        <v>0</v>
      </c>
      <c r="BP95" s="489">
        <f t="shared" si="146"/>
        <v>0</v>
      </c>
      <c r="BQ95" s="486">
        <f t="shared" si="147"/>
        <v>0</v>
      </c>
      <c r="BR95" s="487">
        <f t="shared" si="148"/>
        <v>0</v>
      </c>
      <c r="BS95" s="487">
        <f t="shared" si="149"/>
        <v>0</v>
      </c>
      <c r="BT95" s="487">
        <f t="shared" si="150"/>
        <v>0</v>
      </c>
      <c r="BU95" s="487">
        <f t="shared" si="151"/>
        <v>0</v>
      </c>
      <c r="BV95" s="489">
        <f t="shared" si="152"/>
        <v>0</v>
      </c>
      <c r="BW95" s="486">
        <f t="shared" si="153"/>
        <v>0</v>
      </c>
      <c r="BX95" s="487">
        <f t="shared" si="154"/>
        <v>0</v>
      </c>
      <c r="BY95" s="487">
        <f t="shared" si="155"/>
        <v>0</v>
      </c>
      <c r="BZ95" s="487">
        <f t="shared" si="156"/>
        <v>0</v>
      </c>
      <c r="CA95" s="487">
        <f t="shared" si="157"/>
        <v>0</v>
      </c>
      <c r="CB95" s="489">
        <f t="shared" si="158"/>
        <v>0</v>
      </c>
      <c r="CC95" s="486">
        <f t="shared" si="159"/>
        <v>0</v>
      </c>
      <c r="CD95" s="487">
        <f t="shared" si="160"/>
        <v>0</v>
      </c>
      <c r="CE95" s="487">
        <f t="shared" si="161"/>
        <v>0</v>
      </c>
      <c r="CF95" s="487">
        <f t="shared" si="162"/>
        <v>0</v>
      </c>
      <c r="CG95" s="487">
        <f t="shared" si="163"/>
        <v>0</v>
      </c>
      <c r="CH95" s="489">
        <f t="shared" si="164"/>
        <v>0</v>
      </c>
      <c r="CI95" s="490">
        <f>IF(AK95=CI$2,'Class-9'!G101,0)</f>
        <v>0</v>
      </c>
      <c r="CJ95" s="487">
        <f>IF(AK95=CJ$2,'Class-9'!G101,0)</f>
        <v>0</v>
      </c>
      <c r="CK95" s="487">
        <f>IF(AK95=CK$2,'Class-9'!G101,0)</f>
        <v>0</v>
      </c>
      <c r="CL95" s="487">
        <f>IF(AK95=CL$2,'Class-9'!G101,0)</f>
        <v>0</v>
      </c>
      <c r="CM95" s="487">
        <f>IF(AK95=CM$2,'Class-9'!G101,0)</f>
        <v>0</v>
      </c>
      <c r="CN95" s="487">
        <f>IF(AK95=CN$2,'Class-9'!G101,0)</f>
        <v>0</v>
      </c>
      <c r="CO95" s="491">
        <f>IF(AK95=CO$2,'Class-9'!FH101,0)</f>
        <v>0</v>
      </c>
      <c r="CP95" s="491">
        <f>IF(AK95=CP$2,'Class-9'!FH101,0)</f>
        <v>0</v>
      </c>
      <c r="CQ95" s="491">
        <f>IF(AK95=CQ$2,'Class-9'!FH101,0)</f>
        <v>0</v>
      </c>
      <c r="CR95" s="491">
        <f>IF(AK95=CR$2,'Class-9'!FH101,0)</f>
        <v>0</v>
      </c>
      <c r="CS95" s="491">
        <f>IF(AK95=CS$2,'Class-9'!FH101,0)</f>
        <v>0</v>
      </c>
      <c r="CT95" s="491">
        <f>IF(AK95=CT$2,'Class-9'!FH101,0)</f>
        <v>0</v>
      </c>
    </row>
    <row r="96" spans="36:98" hidden="1">
      <c r="AJ96" s="487">
        <f t="shared" si="165"/>
        <v>0</v>
      </c>
      <c r="AK96" s="487">
        <f>'Class-9'!F102</f>
        <v>0</v>
      </c>
      <c r="AL96" s="487" t="str">
        <f>'Class-9'!Y102</f>
        <v/>
      </c>
      <c r="AM96" s="487" t="str">
        <f>'Class-9'!AM102</f>
        <v/>
      </c>
      <c r="AN96" s="487" t="str">
        <f>'Class-9'!BA102</f>
        <v/>
      </c>
      <c r="AO96" s="487" t="str">
        <f>'Class-9'!BO102</f>
        <v/>
      </c>
      <c r="AP96" s="487" t="str">
        <f>'Class-9'!CC102</f>
        <v/>
      </c>
      <c r="AQ96" s="488" t="str">
        <f>'Class-9'!CQ102</f>
        <v/>
      </c>
      <c r="AR96" s="539" t="str">
        <f>'Class-9'!DE102</f>
        <v/>
      </c>
      <c r="AS96" s="486">
        <f t="shared" si="123"/>
        <v>0</v>
      </c>
      <c r="AT96" s="487">
        <f t="shared" si="124"/>
        <v>0</v>
      </c>
      <c r="AU96" s="487">
        <f t="shared" si="125"/>
        <v>0</v>
      </c>
      <c r="AV96" s="487">
        <f t="shared" si="126"/>
        <v>0</v>
      </c>
      <c r="AW96" s="487">
        <f t="shared" si="127"/>
        <v>0</v>
      </c>
      <c r="AX96" s="488">
        <f t="shared" si="128"/>
        <v>0</v>
      </c>
      <c r="AY96" s="486">
        <f t="shared" si="129"/>
        <v>0</v>
      </c>
      <c r="AZ96" s="487">
        <f t="shared" si="130"/>
        <v>0</v>
      </c>
      <c r="BA96" s="487">
        <f t="shared" si="131"/>
        <v>0</v>
      </c>
      <c r="BB96" s="487">
        <f t="shared" si="132"/>
        <v>0</v>
      </c>
      <c r="BC96" s="487">
        <f t="shared" si="133"/>
        <v>0</v>
      </c>
      <c r="BD96" s="489">
        <f t="shared" si="134"/>
        <v>0</v>
      </c>
      <c r="BE96" s="486">
        <f t="shared" si="135"/>
        <v>0</v>
      </c>
      <c r="BF96" s="487">
        <f t="shared" si="136"/>
        <v>0</v>
      </c>
      <c r="BG96" s="487">
        <f t="shared" si="137"/>
        <v>0</v>
      </c>
      <c r="BH96" s="487">
        <f t="shared" si="138"/>
        <v>0</v>
      </c>
      <c r="BI96" s="487">
        <f t="shared" si="139"/>
        <v>0</v>
      </c>
      <c r="BJ96" s="488">
        <f t="shared" si="140"/>
        <v>0</v>
      </c>
      <c r="BK96" s="486">
        <f t="shared" si="141"/>
        <v>0</v>
      </c>
      <c r="BL96" s="487">
        <f t="shared" si="142"/>
        <v>0</v>
      </c>
      <c r="BM96" s="487">
        <f t="shared" si="143"/>
        <v>0</v>
      </c>
      <c r="BN96" s="487">
        <f t="shared" si="144"/>
        <v>0</v>
      </c>
      <c r="BO96" s="487">
        <f t="shared" si="145"/>
        <v>0</v>
      </c>
      <c r="BP96" s="489">
        <f t="shared" si="146"/>
        <v>0</v>
      </c>
      <c r="BQ96" s="486">
        <f t="shared" si="147"/>
        <v>0</v>
      </c>
      <c r="BR96" s="487">
        <f t="shared" si="148"/>
        <v>0</v>
      </c>
      <c r="BS96" s="487">
        <f t="shared" si="149"/>
        <v>0</v>
      </c>
      <c r="BT96" s="487">
        <f t="shared" si="150"/>
        <v>0</v>
      </c>
      <c r="BU96" s="487">
        <f t="shared" si="151"/>
        <v>0</v>
      </c>
      <c r="BV96" s="489">
        <f t="shared" si="152"/>
        <v>0</v>
      </c>
      <c r="BW96" s="486">
        <f t="shared" si="153"/>
        <v>0</v>
      </c>
      <c r="BX96" s="487">
        <f t="shared" si="154"/>
        <v>0</v>
      </c>
      <c r="BY96" s="487">
        <f t="shared" si="155"/>
        <v>0</v>
      </c>
      <c r="BZ96" s="487">
        <f t="shared" si="156"/>
        <v>0</v>
      </c>
      <c r="CA96" s="487">
        <f t="shared" si="157"/>
        <v>0</v>
      </c>
      <c r="CB96" s="489">
        <f t="shared" si="158"/>
        <v>0</v>
      </c>
      <c r="CC96" s="486">
        <f t="shared" si="159"/>
        <v>0</v>
      </c>
      <c r="CD96" s="487">
        <f t="shared" si="160"/>
        <v>0</v>
      </c>
      <c r="CE96" s="487">
        <f t="shared" si="161"/>
        <v>0</v>
      </c>
      <c r="CF96" s="487">
        <f t="shared" si="162"/>
        <v>0</v>
      </c>
      <c r="CG96" s="487">
        <f t="shared" si="163"/>
        <v>0</v>
      </c>
      <c r="CH96" s="489">
        <f t="shared" si="164"/>
        <v>0</v>
      </c>
      <c r="CI96" s="490">
        <f>IF(AK96=CI$2,'Class-9'!G102,0)</f>
        <v>0</v>
      </c>
      <c r="CJ96" s="487">
        <f>IF(AK96=CJ$2,'Class-9'!G102,0)</f>
        <v>0</v>
      </c>
      <c r="CK96" s="487">
        <f>IF(AK96=CK$2,'Class-9'!G102,0)</f>
        <v>0</v>
      </c>
      <c r="CL96" s="487">
        <f>IF(AK96=CL$2,'Class-9'!G102,0)</f>
        <v>0</v>
      </c>
      <c r="CM96" s="487">
        <f>IF(AK96=CM$2,'Class-9'!G102,0)</f>
        <v>0</v>
      </c>
      <c r="CN96" s="487">
        <f>IF(AK96=CN$2,'Class-9'!G102,0)</f>
        <v>0</v>
      </c>
      <c r="CO96" s="491">
        <f>IF(AK96=CO$2,'Class-9'!FH102,0)</f>
        <v>0</v>
      </c>
      <c r="CP96" s="491">
        <f>IF(AK96=CP$2,'Class-9'!FH102,0)</f>
        <v>0</v>
      </c>
      <c r="CQ96" s="491">
        <f>IF(AK96=CQ$2,'Class-9'!FH102,0)</f>
        <v>0</v>
      </c>
      <c r="CR96" s="491">
        <f>IF(AK96=CR$2,'Class-9'!FH102,0)</f>
        <v>0</v>
      </c>
      <c r="CS96" s="491">
        <f>IF(AK96=CS$2,'Class-9'!FH102,0)</f>
        <v>0</v>
      </c>
      <c r="CT96" s="491">
        <f>IF(AK96=CT$2,'Class-9'!FH102,0)</f>
        <v>0</v>
      </c>
    </row>
    <row r="97" spans="36:98" hidden="1">
      <c r="AJ97" s="487">
        <f t="shared" si="165"/>
        <v>0</v>
      </c>
      <c r="AK97" s="487">
        <f>'Class-9'!F103</f>
        <v>0</v>
      </c>
      <c r="AL97" s="487" t="str">
        <f>'Class-9'!Y103</f>
        <v/>
      </c>
      <c r="AM97" s="487" t="str">
        <f>'Class-9'!AM103</f>
        <v/>
      </c>
      <c r="AN97" s="487" t="str">
        <f>'Class-9'!BA103</f>
        <v/>
      </c>
      <c r="AO97" s="487" t="str">
        <f>'Class-9'!BO103</f>
        <v/>
      </c>
      <c r="AP97" s="487" t="str">
        <f>'Class-9'!CC103</f>
        <v/>
      </c>
      <c r="AQ97" s="488" t="str">
        <f>'Class-9'!CQ103</f>
        <v/>
      </c>
      <c r="AR97" s="539" t="str">
        <f>'Class-9'!DE103</f>
        <v/>
      </c>
      <c r="AS97" s="486">
        <f t="shared" si="123"/>
        <v>0</v>
      </c>
      <c r="AT97" s="487">
        <f t="shared" si="124"/>
        <v>0</v>
      </c>
      <c r="AU97" s="487">
        <f t="shared" si="125"/>
        <v>0</v>
      </c>
      <c r="AV97" s="487">
        <f t="shared" si="126"/>
        <v>0</v>
      </c>
      <c r="AW97" s="487">
        <f t="shared" si="127"/>
        <v>0</v>
      </c>
      <c r="AX97" s="488">
        <f t="shared" si="128"/>
        <v>0</v>
      </c>
      <c r="AY97" s="486">
        <f t="shared" si="129"/>
        <v>0</v>
      </c>
      <c r="AZ97" s="487">
        <f t="shared" si="130"/>
        <v>0</v>
      </c>
      <c r="BA97" s="487">
        <f t="shared" si="131"/>
        <v>0</v>
      </c>
      <c r="BB97" s="487">
        <f t="shared" si="132"/>
        <v>0</v>
      </c>
      <c r="BC97" s="487">
        <f t="shared" si="133"/>
        <v>0</v>
      </c>
      <c r="BD97" s="489">
        <f t="shared" si="134"/>
        <v>0</v>
      </c>
      <c r="BE97" s="486">
        <f t="shared" si="135"/>
        <v>0</v>
      </c>
      <c r="BF97" s="487">
        <f t="shared" si="136"/>
        <v>0</v>
      </c>
      <c r="BG97" s="487">
        <f t="shared" si="137"/>
        <v>0</v>
      </c>
      <c r="BH97" s="487">
        <f t="shared" si="138"/>
        <v>0</v>
      </c>
      <c r="BI97" s="487">
        <f t="shared" si="139"/>
        <v>0</v>
      </c>
      <c r="BJ97" s="488">
        <f t="shared" si="140"/>
        <v>0</v>
      </c>
      <c r="BK97" s="486">
        <f t="shared" si="141"/>
        <v>0</v>
      </c>
      <c r="BL97" s="487">
        <f t="shared" si="142"/>
        <v>0</v>
      </c>
      <c r="BM97" s="487">
        <f t="shared" si="143"/>
        <v>0</v>
      </c>
      <c r="BN97" s="487">
        <f t="shared" si="144"/>
        <v>0</v>
      </c>
      <c r="BO97" s="487">
        <f t="shared" si="145"/>
        <v>0</v>
      </c>
      <c r="BP97" s="489">
        <f t="shared" si="146"/>
        <v>0</v>
      </c>
      <c r="BQ97" s="486">
        <f t="shared" si="147"/>
        <v>0</v>
      </c>
      <c r="BR97" s="487">
        <f t="shared" si="148"/>
        <v>0</v>
      </c>
      <c r="BS97" s="487">
        <f t="shared" si="149"/>
        <v>0</v>
      </c>
      <c r="BT97" s="487">
        <f t="shared" si="150"/>
        <v>0</v>
      </c>
      <c r="BU97" s="487">
        <f t="shared" si="151"/>
        <v>0</v>
      </c>
      <c r="BV97" s="489">
        <f t="shared" si="152"/>
        <v>0</v>
      </c>
      <c r="BW97" s="486">
        <f t="shared" si="153"/>
        <v>0</v>
      </c>
      <c r="BX97" s="487">
        <f t="shared" si="154"/>
        <v>0</v>
      </c>
      <c r="BY97" s="487">
        <f t="shared" si="155"/>
        <v>0</v>
      </c>
      <c r="BZ97" s="487">
        <f t="shared" si="156"/>
        <v>0</v>
      </c>
      <c r="CA97" s="487">
        <f t="shared" si="157"/>
        <v>0</v>
      </c>
      <c r="CB97" s="489">
        <f t="shared" si="158"/>
        <v>0</v>
      </c>
      <c r="CC97" s="486">
        <f t="shared" si="159"/>
        <v>0</v>
      </c>
      <c r="CD97" s="487">
        <f t="shared" si="160"/>
        <v>0</v>
      </c>
      <c r="CE97" s="487">
        <f t="shared" si="161"/>
        <v>0</v>
      </c>
      <c r="CF97" s="487">
        <f t="shared" si="162"/>
        <v>0</v>
      </c>
      <c r="CG97" s="487">
        <f t="shared" si="163"/>
        <v>0</v>
      </c>
      <c r="CH97" s="489">
        <f t="shared" si="164"/>
        <v>0</v>
      </c>
      <c r="CI97" s="490">
        <f>IF(AK97=CI$2,'Class-9'!G103,0)</f>
        <v>0</v>
      </c>
      <c r="CJ97" s="487">
        <f>IF(AK97=CJ$2,'Class-9'!G103,0)</f>
        <v>0</v>
      </c>
      <c r="CK97" s="487">
        <f>IF(AK97=CK$2,'Class-9'!G103,0)</f>
        <v>0</v>
      </c>
      <c r="CL97" s="487">
        <f>IF(AK97=CL$2,'Class-9'!G103,0)</f>
        <v>0</v>
      </c>
      <c r="CM97" s="487">
        <f>IF(AK97=CM$2,'Class-9'!G103,0)</f>
        <v>0</v>
      </c>
      <c r="CN97" s="487">
        <f>IF(AK97=CN$2,'Class-9'!G103,0)</f>
        <v>0</v>
      </c>
      <c r="CO97" s="491">
        <f>IF(AK97=CO$2,'Class-9'!FH103,0)</f>
        <v>0</v>
      </c>
      <c r="CP97" s="491">
        <f>IF(AK97=CP$2,'Class-9'!FH103,0)</f>
        <v>0</v>
      </c>
      <c r="CQ97" s="491">
        <f>IF(AK97=CQ$2,'Class-9'!FH103,0)</f>
        <v>0</v>
      </c>
      <c r="CR97" s="491">
        <f>IF(AK97=CR$2,'Class-9'!FH103,0)</f>
        <v>0</v>
      </c>
      <c r="CS97" s="491">
        <f>IF(AK97=CS$2,'Class-9'!FH103,0)</f>
        <v>0</v>
      </c>
      <c r="CT97" s="491">
        <f>IF(AK97=CT$2,'Class-9'!FH103,0)</f>
        <v>0</v>
      </c>
    </row>
    <row r="98" spans="36:98" hidden="1">
      <c r="AJ98" s="487">
        <f t="shared" si="165"/>
        <v>0</v>
      </c>
      <c r="AK98" s="487">
        <f>'Class-9'!F104</f>
        <v>0</v>
      </c>
      <c r="AL98" s="487" t="str">
        <f>'Class-9'!Y104</f>
        <v/>
      </c>
      <c r="AM98" s="487" t="str">
        <f>'Class-9'!AM104</f>
        <v/>
      </c>
      <c r="AN98" s="487" t="str">
        <f>'Class-9'!BA104</f>
        <v/>
      </c>
      <c r="AO98" s="487" t="str">
        <f>'Class-9'!BO104</f>
        <v/>
      </c>
      <c r="AP98" s="487" t="str">
        <f>'Class-9'!CC104</f>
        <v/>
      </c>
      <c r="AQ98" s="488" t="str">
        <f>'Class-9'!CQ104</f>
        <v/>
      </c>
      <c r="AR98" s="539" t="str">
        <f>'Class-9'!DE104</f>
        <v/>
      </c>
      <c r="AS98" s="486">
        <f t="shared" si="123"/>
        <v>0</v>
      </c>
      <c r="AT98" s="487">
        <f t="shared" si="124"/>
        <v>0</v>
      </c>
      <c r="AU98" s="487">
        <f t="shared" si="125"/>
        <v>0</v>
      </c>
      <c r="AV98" s="487">
        <f t="shared" si="126"/>
        <v>0</v>
      </c>
      <c r="AW98" s="487">
        <f t="shared" si="127"/>
        <v>0</v>
      </c>
      <c r="AX98" s="488">
        <f t="shared" si="128"/>
        <v>0</v>
      </c>
      <c r="AY98" s="486">
        <f t="shared" si="129"/>
        <v>0</v>
      </c>
      <c r="AZ98" s="487">
        <f t="shared" si="130"/>
        <v>0</v>
      </c>
      <c r="BA98" s="487">
        <f t="shared" si="131"/>
        <v>0</v>
      </c>
      <c r="BB98" s="487">
        <f t="shared" si="132"/>
        <v>0</v>
      </c>
      <c r="BC98" s="487">
        <f t="shared" si="133"/>
        <v>0</v>
      </c>
      <c r="BD98" s="489">
        <f t="shared" si="134"/>
        <v>0</v>
      </c>
      <c r="BE98" s="486">
        <f t="shared" si="135"/>
        <v>0</v>
      </c>
      <c r="BF98" s="487">
        <f t="shared" si="136"/>
        <v>0</v>
      </c>
      <c r="BG98" s="487">
        <f t="shared" si="137"/>
        <v>0</v>
      </c>
      <c r="BH98" s="487">
        <f t="shared" si="138"/>
        <v>0</v>
      </c>
      <c r="BI98" s="487">
        <f t="shared" si="139"/>
        <v>0</v>
      </c>
      <c r="BJ98" s="488">
        <f t="shared" si="140"/>
        <v>0</v>
      </c>
      <c r="BK98" s="486">
        <f t="shared" si="141"/>
        <v>0</v>
      </c>
      <c r="BL98" s="487">
        <f t="shared" si="142"/>
        <v>0</v>
      </c>
      <c r="BM98" s="487">
        <f t="shared" si="143"/>
        <v>0</v>
      </c>
      <c r="BN98" s="487">
        <f t="shared" si="144"/>
        <v>0</v>
      </c>
      <c r="BO98" s="487">
        <f t="shared" si="145"/>
        <v>0</v>
      </c>
      <c r="BP98" s="489">
        <f t="shared" si="146"/>
        <v>0</v>
      </c>
      <c r="BQ98" s="486">
        <f t="shared" si="147"/>
        <v>0</v>
      </c>
      <c r="BR98" s="487">
        <f t="shared" si="148"/>
        <v>0</v>
      </c>
      <c r="BS98" s="487">
        <f t="shared" si="149"/>
        <v>0</v>
      </c>
      <c r="BT98" s="487">
        <f t="shared" si="150"/>
        <v>0</v>
      </c>
      <c r="BU98" s="487">
        <f t="shared" si="151"/>
        <v>0</v>
      </c>
      <c r="BV98" s="489">
        <f t="shared" si="152"/>
        <v>0</v>
      </c>
      <c r="BW98" s="486">
        <f t="shared" si="153"/>
        <v>0</v>
      </c>
      <c r="BX98" s="487">
        <f t="shared" si="154"/>
        <v>0</v>
      </c>
      <c r="BY98" s="487">
        <f t="shared" si="155"/>
        <v>0</v>
      </c>
      <c r="BZ98" s="487">
        <f t="shared" si="156"/>
        <v>0</v>
      </c>
      <c r="CA98" s="487">
        <f t="shared" si="157"/>
        <v>0</v>
      </c>
      <c r="CB98" s="489">
        <f t="shared" si="158"/>
        <v>0</v>
      </c>
      <c r="CC98" s="486">
        <f t="shared" si="159"/>
        <v>0</v>
      </c>
      <c r="CD98" s="487">
        <f t="shared" si="160"/>
        <v>0</v>
      </c>
      <c r="CE98" s="487">
        <f t="shared" si="161"/>
        <v>0</v>
      </c>
      <c r="CF98" s="487">
        <f t="shared" si="162"/>
        <v>0</v>
      </c>
      <c r="CG98" s="487">
        <f t="shared" si="163"/>
        <v>0</v>
      </c>
      <c r="CH98" s="489">
        <f t="shared" si="164"/>
        <v>0</v>
      </c>
      <c r="CI98" s="490">
        <f>IF(AK98=CI$2,'Class-9'!G104,0)</f>
        <v>0</v>
      </c>
      <c r="CJ98" s="487">
        <f>IF(AK98=CJ$2,'Class-9'!G104,0)</f>
        <v>0</v>
      </c>
      <c r="CK98" s="487">
        <f>IF(AK98=CK$2,'Class-9'!G104,0)</f>
        <v>0</v>
      </c>
      <c r="CL98" s="487">
        <f>IF(AK98=CL$2,'Class-9'!G104,0)</f>
        <v>0</v>
      </c>
      <c r="CM98" s="487">
        <f>IF(AK98=CM$2,'Class-9'!G104,0)</f>
        <v>0</v>
      </c>
      <c r="CN98" s="487">
        <f>IF(AK98=CN$2,'Class-9'!G104,0)</f>
        <v>0</v>
      </c>
      <c r="CO98" s="491">
        <f>IF(AK98=CO$2,'Class-9'!FH104,0)</f>
        <v>0</v>
      </c>
      <c r="CP98" s="491">
        <f>IF(AK98=CP$2,'Class-9'!FH104,0)</f>
        <v>0</v>
      </c>
      <c r="CQ98" s="491">
        <f>IF(AK98=CQ$2,'Class-9'!FH104,0)</f>
        <v>0</v>
      </c>
      <c r="CR98" s="491">
        <f>IF(AK98=CR$2,'Class-9'!FH104,0)</f>
        <v>0</v>
      </c>
      <c r="CS98" s="491">
        <f>IF(AK98=CS$2,'Class-9'!FH104,0)</f>
        <v>0</v>
      </c>
      <c r="CT98" s="491">
        <f>IF(AK98=CT$2,'Class-9'!FH104,0)</f>
        <v>0</v>
      </c>
    </row>
    <row r="99" spans="36:98" hidden="1">
      <c r="AJ99" s="487">
        <f t="shared" si="165"/>
        <v>0</v>
      </c>
      <c r="AK99" s="487">
        <f>'Class-9'!F105</f>
        <v>0</v>
      </c>
      <c r="AL99" s="487" t="str">
        <f>'Class-9'!Y105</f>
        <v/>
      </c>
      <c r="AM99" s="487" t="str">
        <f>'Class-9'!AM105</f>
        <v/>
      </c>
      <c r="AN99" s="487" t="str">
        <f>'Class-9'!BA105</f>
        <v/>
      </c>
      <c r="AO99" s="487" t="str">
        <f>'Class-9'!BO105</f>
        <v/>
      </c>
      <c r="AP99" s="487" t="str">
        <f>'Class-9'!CC105</f>
        <v/>
      </c>
      <c r="AQ99" s="488" t="str">
        <f>'Class-9'!CQ105</f>
        <v/>
      </c>
      <c r="AR99" s="539" t="str">
        <f>'Class-9'!DE105</f>
        <v/>
      </c>
      <c r="AS99" s="486">
        <f t="shared" si="123"/>
        <v>0</v>
      </c>
      <c r="AT99" s="487">
        <f t="shared" si="124"/>
        <v>0</v>
      </c>
      <c r="AU99" s="487">
        <f t="shared" si="125"/>
        <v>0</v>
      </c>
      <c r="AV99" s="487">
        <f t="shared" si="126"/>
        <v>0</v>
      </c>
      <c r="AW99" s="487">
        <f t="shared" si="127"/>
        <v>0</v>
      </c>
      <c r="AX99" s="488">
        <f t="shared" si="128"/>
        <v>0</v>
      </c>
      <c r="AY99" s="486">
        <f t="shared" si="129"/>
        <v>0</v>
      </c>
      <c r="AZ99" s="487">
        <f t="shared" si="130"/>
        <v>0</v>
      </c>
      <c r="BA99" s="487">
        <f t="shared" si="131"/>
        <v>0</v>
      </c>
      <c r="BB99" s="487">
        <f t="shared" si="132"/>
        <v>0</v>
      </c>
      <c r="BC99" s="487">
        <f t="shared" si="133"/>
        <v>0</v>
      </c>
      <c r="BD99" s="489">
        <f t="shared" si="134"/>
        <v>0</v>
      </c>
      <c r="BE99" s="486">
        <f t="shared" si="135"/>
        <v>0</v>
      </c>
      <c r="BF99" s="487">
        <f t="shared" si="136"/>
        <v>0</v>
      </c>
      <c r="BG99" s="487">
        <f t="shared" si="137"/>
        <v>0</v>
      </c>
      <c r="BH99" s="487">
        <f t="shared" si="138"/>
        <v>0</v>
      </c>
      <c r="BI99" s="487">
        <f t="shared" si="139"/>
        <v>0</v>
      </c>
      <c r="BJ99" s="488">
        <f t="shared" si="140"/>
        <v>0</v>
      </c>
      <c r="BK99" s="486">
        <f t="shared" si="141"/>
        <v>0</v>
      </c>
      <c r="BL99" s="487">
        <f t="shared" si="142"/>
        <v>0</v>
      </c>
      <c r="BM99" s="487">
        <f t="shared" si="143"/>
        <v>0</v>
      </c>
      <c r="BN99" s="487">
        <f t="shared" si="144"/>
        <v>0</v>
      </c>
      <c r="BO99" s="487">
        <f t="shared" si="145"/>
        <v>0</v>
      </c>
      <c r="BP99" s="489">
        <f t="shared" si="146"/>
        <v>0</v>
      </c>
      <c r="BQ99" s="486">
        <f t="shared" si="147"/>
        <v>0</v>
      </c>
      <c r="BR99" s="487">
        <f t="shared" si="148"/>
        <v>0</v>
      </c>
      <c r="BS99" s="487">
        <f t="shared" si="149"/>
        <v>0</v>
      </c>
      <c r="BT99" s="487">
        <f t="shared" si="150"/>
        <v>0</v>
      </c>
      <c r="BU99" s="487">
        <f t="shared" si="151"/>
        <v>0</v>
      </c>
      <c r="BV99" s="489">
        <f t="shared" si="152"/>
        <v>0</v>
      </c>
      <c r="BW99" s="486">
        <f t="shared" si="153"/>
        <v>0</v>
      </c>
      <c r="BX99" s="487">
        <f t="shared" si="154"/>
        <v>0</v>
      </c>
      <c r="BY99" s="487">
        <f t="shared" si="155"/>
        <v>0</v>
      </c>
      <c r="BZ99" s="487">
        <f t="shared" si="156"/>
        <v>0</v>
      </c>
      <c r="CA99" s="487">
        <f t="shared" si="157"/>
        <v>0</v>
      </c>
      <c r="CB99" s="489">
        <f t="shared" si="158"/>
        <v>0</v>
      </c>
      <c r="CC99" s="486">
        <f t="shared" si="159"/>
        <v>0</v>
      </c>
      <c r="CD99" s="487">
        <f t="shared" si="160"/>
        <v>0</v>
      </c>
      <c r="CE99" s="487">
        <f t="shared" si="161"/>
        <v>0</v>
      </c>
      <c r="CF99" s="487">
        <f t="shared" si="162"/>
        <v>0</v>
      </c>
      <c r="CG99" s="487">
        <f t="shared" si="163"/>
        <v>0</v>
      </c>
      <c r="CH99" s="489">
        <f t="shared" si="164"/>
        <v>0</v>
      </c>
      <c r="CI99" s="490">
        <f>IF(AK99=CI$2,'Class-9'!G105,0)</f>
        <v>0</v>
      </c>
      <c r="CJ99" s="487">
        <f>IF(AK99=CJ$2,'Class-9'!G105,0)</f>
        <v>0</v>
      </c>
      <c r="CK99" s="487">
        <f>IF(AK99=CK$2,'Class-9'!G105,0)</f>
        <v>0</v>
      </c>
      <c r="CL99" s="487">
        <f>IF(AK99=CL$2,'Class-9'!G105,0)</f>
        <v>0</v>
      </c>
      <c r="CM99" s="487">
        <f>IF(AK99=CM$2,'Class-9'!G105,0)</f>
        <v>0</v>
      </c>
      <c r="CN99" s="487">
        <f>IF(AK99=CN$2,'Class-9'!G105,0)</f>
        <v>0</v>
      </c>
      <c r="CO99" s="491">
        <f>IF(AK99=CO$2,'Class-9'!FH105,0)</f>
        <v>0</v>
      </c>
      <c r="CP99" s="491">
        <f>IF(AK99=CP$2,'Class-9'!FH105,0)</f>
        <v>0</v>
      </c>
      <c r="CQ99" s="491">
        <f>IF(AK99=CQ$2,'Class-9'!FH105,0)</f>
        <v>0</v>
      </c>
      <c r="CR99" s="491">
        <f>IF(AK99=CR$2,'Class-9'!FH105,0)</f>
        <v>0</v>
      </c>
      <c r="CS99" s="491">
        <f>IF(AK99=CS$2,'Class-9'!FH105,0)</f>
        <v>0</v>
      </c>
      <c r="CT99" s="491">
        <f>IF(AK99=CT$2,'Class-9'!FH105,0)</f>
        <v>0</v>
      </c>
    </row>
    <row r="100" spans="36:98" hidden="1">
      <c r="AJ100" s="487">
        <f t="shared" si="165"/>
        <v>0</v>
      </c>
      <c r="AK100" s="487">
        <f>'Class-9'!F106</f>
        <v>0</v>
      </c>
      <c r="AL100" s="487" t="str">
        <f>'Class-9'!Y106</f>
        <v/>
      </c>
      <c r="AM100" s="487" t="str">
        <f>'Class-9'!AM106</f>
        <v/>
      </c>
      <c r="AN100" s="487" t="str">
        <f>'Class-9'!BA106</f>
        <v/>
      </c>
      <c r="AO100" s="487" t="str">
        <f>'Class-9'!BO106</f>
        <v/>
      </c>
      <c r="AP100" s="487" t="str">
        <f>'Class-9'!CC106</f>
        <v/>
      </c>
      <c r="AQ100" s="488" t="str">
        <f>'Class-9'!CQ106</f>
        <v/>
      </c>
      <c r="AR100" s="539" t="str">
        <f>'Class-9'!DE106</f>
        <v/>
      </c>
      <c r="AS100" s="486">
        <f t="shared" si="123"/>
        <v>0</v>
      </c>
      <c r="AT100" s="487">
        <f t="shared" si="124"/>
        <v>0</v>
      </c>
      <c r="AU100" s="487">
        <f t="shared" si="125"/>
        <v>0</v>
      </c>
      <c r="AV100" s="487">
        <f t="shared" si="126"/>
        <v>0</v>
      </c>
      <c r="AW100" s="487">
        <f t="shared" si="127"/>
        <v>0</v>
      </c>
      <c r="AX100" s="488">
        <f t="shared" si="128"/>
        <v>0</v>
      </c>
      <c r="AY100" s="486">
        <f t="shared" si="129"/>
        <v>0</v>
      </c>
      <c r="AZ100" s="487">
        <f t="shared" si="130"/>
        <v>0</v>
      </c>
      <c r="BA100" s="487">
        <f t="shared" si="131"/>
        <v>0</v>
      </c>
      <c r="BB100" s="487">
        <f t="shared" si="132"/>
        <v>0</v>
      </c>
      <c r="BC100" s="487">
        <f t="shared" si="133"/>
        <v>0</v>
      </c>
      <c r="BD100" s="489">
        <f t="shared" si="134"/>
        <v>0</v>
      </c>
      <c r="BE100" s="486">
        <f t="shared" si="135"/>
        <v>0</v>
      </c>
      <c r="BF100" s="487">
        <f t="shared" si="136"/>
        <v>0</v>
      </c>
      <c r="BG100" s="487">
        <f t="shared" si="137"/>
        <v>0</v>
      </c>
      <c r="BH100" s="487">
        <f t="shared" si="138"/>
        <v>0</v>
      </c>
      <c r="BI100" s="487">
        <f t="shared" si="139"/>
        <v>0</v>
      </c>
      <c r="BJ100" s="488">
        <f t="shared" si="140"/>
        <v>0</v>
      </c>
      <c r="BK100" s="486">
        <f t="shared" si="141"/>
        <v>0</v>
      </c>
      <c r="BL100" s="487">
        <f t="shared" si="142"/>
        <v>0</v>
      </c>
      <c r="BM100" s="487">
        <f t="shared" si="143"/>
        <v>0</v>
      </c>
      <c r="BN100" s="487">
        <f t="shared" si="144"/>
        <v>0</v>
      </c>
      <c r="BO100" s="487">
        <f t="shared" si="145"/>
        <v>0</v>
      </c>
      <c r="BP100" s="489">
        <f t="shared" si="146"/>
        <v>0</v>
      </c>
      <c r="BQ100" s="486">
        <f t="shared" si="147"/>
        <v>0</v>
      </c>
      <c r="BR100" s="487">
        <f t="shared" si="148"/>
        <v>0</v>
      </c>
      <c r="BS100" s="487">
        <f t="shared" si="149"/>
        <v>0</v>
      </c>
      <c r="BT100" s="487">
        <f t="shared" si="150"/>
        <v>0</v>
      </c>
      <c r="BU100" s="487">
        <f t="shared" si="151"/>
        <v>0</v>
      </c>
      <c r="BV100" s="489">
        <f t="shared" si="152"/>
        <v>0</v>
      </c>
      <c r="BW100" s="486">
        <f t="shared" si="153"/>
        <v>0</v>
      </c>
      <c r="BX100" s="487">
        <f t="shared" si="154"/>
        <v>0</v>
      </c>
      <c r="BY100" s="487">
        <f t="shared" si="155"/>
        <v>0</v>
      </c>
      <c r="BZ100" s="487">
        <f t="shared" si="156"/>
        <v>0</v>
      </c>
      <c r="CA100" s="487">
        <f t="shared" si="157"/>
        <v>0</v>
      </c>
      <c r="CB100" s="489">
        <f t="shared" si="158"/>
        <v>0</v>
      </c>
      <c r="CC100" s="486">
        <f t="shared" si="159"/>
        <v>0</v>
      </c>
      <c r="CD100" s="487">
        <f t="shared" si="160"/>
        <v>0</v>
      </c>
      <c r="CE100" s="487">
        <f t="shared" si="161"/>
        <v>0</v>
      </c>
      <c r="CF100" s="487">
        <f t="shared" si="162"/>
        <v>0</v>
      </c>
      <c r="CG100" s="487">
        <f t="shared" si="163"/>
        <v>0</v>
      </c>
      <c r="CH100" s="489">
        <f t="shared" si="164"/>
        <v>0</v>
      </c>
      <c r="CI100" s="490">
        <f>IF(AK100=CI$2,'Class-9'!G106,0)</f>
        <v>0</v>
      </c>
      <c r="CJ100" s="487">
        <f>IF(AK100=CJ$2,'Class-9'!G106,0)</f>
        <v>0</v>
      </c>
      <c r="CK100" s="487">
        <f>IF(AK100=CK$2,'Class-9'!G106,0)</f>
        <v>0</v>
      </c>
      <c r="CL100" s="487">
        <f>IF(AK100=CL$2,'Class-9'!G106,0)</f>
        <v>0</v>
      </c>
      <c r="CM100" s="487">
        <f>IF(AK100=CM$2,'Class-9'!G106,0)</f>
        <v>0</v>
      </c>
      <c r="CN100" s="487">
        <f>IF(AK100=CN$2,'Class-9'!G106,0)</f>
        <v>0</v>
      </c>
      <c r="CO100" s="491">
        <f>IF(AK100=CO$2,'Class-9'!FH106,0)</f>
        <v>0</v>
      </c>
      <c r="CP100" s="491">
        <f>IF(AK100=CP$2,'Class-9'!FH106,0)</f>
        <v>0</v>
      </c>
      <c r="CQ100" s="491">
        <f>IF(AK100=CQ$2,'Class-9'!FH106,0)</f>
        <v>0</v>
      </c>
      <c r="CR100" s="491">
        <f>IF(AK100=CR$2,'Class-9'!FH106,0)</f>
        <v>0</v>
      </c>
      <c r="CS100" s="491">
        <f>IF(AK100=CS$2,'Class-9'!FH106,0)</f>
        <v>0</v>
      </c>
      <c r="CT100" s="491">
        <f>IF(AK100=CT$2,'Class-9'!FH106,0)</f>
        <v>0</v>
      </c>
    </row>
    <row r="101" spans="36:98" hidden="1">
      <c r="AJ101" s="487">
        <f t="shared" si="165"/>
        <v>0</v>
      </c>
      <c r="AK101" s="487">
        <f>'Class-9'!F107</f>
        <v>0</v>
      </c>
      <c r="AL101" s="487" t="str">
        <f>'Class-9'!Y107</f>
        <v/>
      </c>
      <c r="AM101" s="487" t="str">
        <f>'Class-9'!AM107</f>
        <v/>
      </c>
      <c r="AN101" s="487" t="str">
        <f>'Class-9'!BA107</f>
        <v/>
      </c>
      <c r="AO101" s="487" t="str">
        <f>'Class-9'!BO107</f>
        <v/>
      </c>
      <c r="AP101" s="487" t="str">
        <f>'Class-9'!CC107</f>
        <v/>
      </c>
      <c r="AQ101" s="488" t="str">
        <f>'Class-9'!CQ107</f>
        <v/>
      </c>
      <c r="AR101" s="539" t="str">
        <f>'Class-9'!DE107</f>
        <v/>
      </c>
      <c r="AS101" s="486">
        <f t="shared" si="123"/>
        <v>0</v>
      </c>
      <c r="AT101" s="487">
        <f t="shared" si="124"/>
        <v>0</v>
      </c>
      <c r="AU101" s="487">
        <f t="shared" si="125"/>
        <v>0</v>
      </c>
      <c r="AV101" s="487">
        <f t="shared" si="126"/>
        <v>0</v>
      </c>
      <c r="AW101" s="487">
        <f t="shared" si="127"/>
        <v>0</v>
      </c>
      <c r="AX101" s="488">
        <f t="shared" si="128"/>
        <v>0</v>
      </c>
      <c r="AY101" s="486">
        <f t="shared" si="129"/>
        <v>0</v>
      </c>
      <c r="AZ101" s="487">
        <f t="shared" si="130"/>
        <v>0</v>
      </c>
      <c r="BA101" s="487">
        <f t="shared" si="131"/>
        <v>0</v>
      </c>
      <c r="BB101" s="487">
        <f t="shared" si="132"/>
        <v>0</v>
      </c>
      <c r="BC101" s="487">
        <f t="shared" si="133"/>
        <v>0</v>
      </c>
      <c r="BD101" s="489">
        <f t="shared" si="134"/>
        <v>0</v>
      </c>
      <c r="BE101" s="486">
        <f t="shared" si="135"/>
        <v>0</v>
      </c>
      <c r="BF101" s="487">
        <f t="shared" si="136"/>
        <v>0</v>
      </c>
      <c r="BG101" s="487">
        <f t="shared" si="137"/>
        <v>0</v>
      </c>
      <c r="BH101" s="487">
        <f t="shared" si="138"/>
        <v>0</v>
      </c>
      <c r="BI101" s="487">
        <f t="shared" si="139"/>
        <v>0</v>
      </c>
      <c r="BJ101" s="488">
        <f t="shared" si="140"/>
        <v>0</v>
      </c>
      <c r="BK101" s="486">
        <f t="shared" si="141"/>
        <v>0</v>
      </c>
      <c r="BL101" s="487">
        <f t="shared" si="142"/>
        <v>0</v>
      </c>
      <c r="BM101" s="487">
        <f t="shared" si="143"/>
        <v>0</v>
      </c>
      <c r="BN101" s="487">
        <f t="shared" si="144"/>
        <v>0</v>
      </c>
      <c r="BO101" s="487">
        <f t="shared" si="145"/>
        <v>0</v>
      </c>
      <c r="BP101" s="489">
        <f t="shared" si="146"/>
        <v>0</v>
      </c>
      <c r="BQ101" s="486">
        <f t="shared" si="147"/>
        <v>0</v>
      </c>
      <c r="BR101" s="487">
        <f t="shared" si="148"/>
        <v>0</v>
      </c>
      <c r="BS101" s="487">
        <f t="shared" si="149"/>
        <v>0</v>
      </c>
      <c r="BT101" s="487">
        <f t="shared" si="150"/>
        <v>0</v>
      </c>
      <c r="BU101" s="487">
        <f t="shared" si="151"/>
        <v>0</v>
      </c>
      <c r="BV101" s="489">
        <f t="shared" si="152"/>
        <v>0</v>
      </c>
      <c r="BW101" s="486">
        <f t="shared" si="153"/>
        <v>0</v>
      </c>
      <c r="BX101" s="487">
        <f t="shared" si="154"/>
        <v>0</v>
      </c>
      <c r="BY101" s="487">
        <f t="shared" si="155"/>
        <v>0</v>
      </c>
      <c r="BZ101" s="487">
        <f t="shared" si="156"/>
        <v>0</v>
      </c>
      <c r="CA101" s="487">
        <f t="shared" si="157"/>
        <v>0</v>
      </c>
      <c r="CB101" s="489">
        <f t="shared" si="158"/>
        <v>0</v>
      </c>
      <c r="CC101" s="486">
        <f t="shared" si="159"/>
        <v>0</v>
      </c>
      <c r="CD101" s="487">
        <f t="shared" si="160"/>
        <v>0</v>
      </c>
      <c r="CE101" s="487">
        <f t="shared" si="161"/>
        <v>0</v>
      </c>
      <c r="CF101" s="487">
        <f t="shared" si="162"/>
        <v>0</v>
      </c>
      <c r="CG101" s="487">
        <f t="shared" si="163"/>
        <v>0</v>
      </c>
      <c r="CH101" s="489">
        <f t="shared" si="164"/>
        <v>0</v>
      </c>
      <c r="CI101" s="490">
        <f>IF(AK101=CI$2,'Class-9'!G107,0)</f>
        <v>0</v>
      </c>
      <c r="CJ101" s="487">
        <f>IF(AK101=CJ$2,'Class-9'!G107,0)</f>
        <v>0</v>
      </c>
      <c r="CK101" s="487">
        <f>IF(AK101=CK$2,'Class-9'!G107,0)</f>
        <v>0</v>
      </c>
      <c r="CL101" s="487">
        <f>IF(AK101=CL$2,'Class-9'!G107,0)</f>
        <v>0</v>
      </c>
      <c r="CM101" s="487">
        <f>IF(AK101=CM$2,'Class-9'!G107,0)</f>
        <v>0</v>
      </c>
      <c r="CN101" s="487">
        <f>IF(AK101=CN$2,'Class-9'!G107,0)</f>
        <v>0</v>
      </c>
      <c r="CO101" s="491">
        <f>IF(AK101=CO$2,'Class-9'!FH107,0)</f>
        <v>0</v>
      </c>
      <c r="CP101" s="491">
        <f>IF(AK101=CP$2,'Class-9'!FH107,0)</f>
        <v>0</v>
      </c>
      <c r="CQ101" s="491">
        <f>IF(AK101=CQ$2,'Class-9'!FH107,0)</f>
        <v>0</v>
      </c>
      <c r="CR101" s="491">
        <f>IF(AK101=CR$2,'Class-9'!FH107,0)</f>
        <v>0</v>
      </c>
      <c r="CS101" s="491">
        <f>IF(AK101=CS$2,'Class-9'!FH107,0)</f>
        <v>0</v>
      </c>
      <c r="CT101" s="491">
        <f>IF(AK101=CT$2,'Class-9'!FH107,0)</f>
        <v>0</v>
      </c>
    </row>
    <row r="102" spans="36:98" ht="15.75" hidden="1" thickBot="1">
      <c r="AJ102" s="487">
        <f t="shared" si="165"/>
        <v>0</v>
      </c>
      <c r="AK102" s="487">
        <f>'Class-9'!F108</f>
        <v>0</v>
      </c>
      <c r="AL102" s="487" t="str">
        <f>'Class-9'!Y108</f>
        <v/>
      </c>
      <c r="AM102" s="487" t="str">
        <f>'Class-9'!AM108</f>
        <v/>
      </c>
      <c r="AN102" s="487" t="str">
        <f>'Class-9'!BA108</f>
        <v/>
      </c>
      <c r="AO102" s="487" t="str">
        <f>'Class-9'!BO108</f>
        <v/>
      </c>
      <c r="AP102" s="487" t="str">
        <f>'Class-9'!CC108</f>
        <v/>
      </c>
      <c r="AQ102" s="488" t="str">
        <f>'Class-9'!CQ108</f>
        <v/>
      </c>
      <c r="AR102" s="539" t="str">
        <f>'Class-9'!DE108</f>
        <v/>
      </c>
      <c r="AS102" s="527">
        <f t="shared" si="123"/>
        <v>0</v>
      </c>
      <c r="AT102" s="528">
        <f t="shared" si="124"/>
        <v>0</v>
      </c>
      <c r="AU102" s="528">
        <f t="shared" si="125"/>
        <v>0</v>
      </c>
      <c r="AV102" s="528">
        <f t="shared" si="126"/>
        <v>0</v>
      </c>
      <c r="AW102" s="528">
        <f t="shared" si="127"/>
        <v>0</v>
      </c>
      <c r="AX102" s="529">
        <f t="shared" si="128"/>
        <v>0</v>
      </c>
      <c r="AY102" s="527">
        <f t="shared" si="129"/>
        <v>0</v>
      </c>
      <c r="AZ102" s="528">
        <f t="shared" si="130"/>
        <v>0</v>
      </c>
      <c r="BA102" s="528">
        <f t="shared" si="131"/>
        <v>0</v>
      </c>
      <c r="BB102" s="528">
        <f t="shared" si="132"/>
        <v>0</v>
      </c>
      <c r="BC102" s="528">
        <f t="shared" si="133"/>
        <v>0</v>
      </c>
      <c r="BD102" s="530">
        <f t="shared" si="134"/>
        <v>0</v>
      </c>
      <c r="BE102" s="527">
        <f t="shared" si="135"/>
        <v>0</v>
      </c>
      <c r="BF102" s="528">
        <f t="shared" si="136"/>
        <v>0</v>
      </c>
      <c r="BG102" s="528">
        <f t="shared" si="137"/>
        <v>0</v>
      </c>
      <c r="BH102" s="528">
        <f t="shared" si="138"/>
        <v>0</v>
      </c>
      <c r="BI102" s="528">
        <f t="shared" si="139"/>
        <v>0</v>
      </c>
      <c r="BJ102" s="529">
        <f t="shared" si="140"/>
        <v>0</v>
      </c>
      <c r="BK102" s="527">
        <f t="shared" si="141"/>
        <v>0</v>
      </c>
      <c r="BL102" s="528">
        <f t="shared" si="142"/>
        <v>0</v>
      </c>
      <c r="BM102" s="528">
        <f t="shared" si="143"/>
        <v>0</v>
      </c>
      <c r="BN102" s="528">
        <f t="shared" si="144"/>
        <v>0</v>
      </c>
      <c r="BO102" s="528">
        <f t="shared" si="145"/>
        <v>0</v>
      </c>
      <c r="BP102" s="530">
        <f t="shared" si="146"/>
        <v>0</v>
      </c>
      <c r="BQ102" s="527">
        <f t="shared" si="147"/>
        <v>0</v>
      </c>
      <c r="BR102" s="528">
        <f t="shared" si="148"/>
        <v>0</v>
      </c>
      <c r="BS102" s="528">
        <f t="shared" si="149"/>
        <v>0</v>
      </c>
      <c r="BT102" s="528">
        <f t="shared" si="150"/>
        <v>0</v>
      </c>
      <c r="BU102" s="528">
        <f t="shared" si="151"/>
        <v>0</v>
      </c>
      <c r="BV102" s="530">
        <f t="shared" si="152"/>
        <v>0</v>
      </c>
      <c r="BW102" s="527">
        <f t="shared" si="153"/>
        <v>0</v>
      </c>
      <c r="BX102" s="528">
        <f t="shared" si="154"/>
        <v>0</v>
      </c>
      <c r="BY102" s="528">
        <f t="shared" si="155"/>
        <v>0</v>
      </c>
      <c r="BZ102" s="528">
        <f t="shared" si="156"/>
        <v>0</v>
      </c>
      <c r="CA102" s="528">
        <f t="shared" si="157"/>
        <v>0</v>
      </c>
      <c r="CB102" s="530">
        <f t="shared" si="158"/>
        <v>0</v>
      </c>
      <c r="CC102" s="486">
        <f t="shared" si="159"/>
        <v>0</v>
      </c>
      <c r="CD102" s="487">
        <f t="shared" si="160"/>
        <v>0</v>
      </c>
      <c r="CE102" s="487">
        <f t="shared" si="161"/>
        <v>0</v>
      </c>
      <c r="CF102" s="487">
        <f t="shared" si="162"/>
        <v>0</v>
      </c>
      <c r="CG102" s="487">
        <f t="shared" si="163"/>
        <v>0</v>
      </c>
      <c r="CH102" s="489">
        <f t="shared" si="164"/>
        <v>0</v>
      </c>
      <c r="CI102" s="490">
        <f>IF(AK102=CI$2,'Class-9'!G108,0)</f>
        <v>0</v>
      </c>
      <c r="CJ102" s="487">
        <f>IF(AK102=CJ$2,'Class-9'!G108,0)</f>
        <v>0</v>
      </c>
      <c r="CK102" s="487">
        <f>IF(AK102=CK$2,'Class-9'!G108,0)</f>
        <v>0</v>
      </c>
      <c r="CL102" s="487">
        <f>IF(AK102=CL$2,'Class-9'!G108,0)</f>
        <v>0</v>
      </c>
      <c r="CM102" s="487">
        <f>IF(AK102=CM$2,'Class-9'!G108,0)</f>
        <v>0</v>
      </c>
      <c r="CN102" s="487">
        <f>IF(AK102=CN$2,'Class-9'!G108,0)</f>
        <v>0</v>
      </c>
      <c r="CO102" s="491">
        <f>IF(AK102=CO$2,'Class-9'!FH108,0)</f>
        <v>0</v>
      </c>
      <c r="CP102" s="491">
        <f>IF(AK102=CP$2,'Class-9'!FH108,0)</f>
        <v>0</v>
      </c>
      <c r="CQ102" s="491">
        <f>IF(AK102=CQ$2,'Class-9'!FH108,0)</f>
        <v>0</v>
      </c>
      <c r="CR102" s="491">
        <f>IF(AK102=CR$2,'Class-9'!FH108,0)</f>
        <v>0</v>
      </c>
      <c r="CS102" s="491">
        <f>IF(AK102=CS$2,'Class-9'!FH108,0)</f>
        <v>0</v>
      </c>
      <c r="CT102" s="491">
        <f>IF(AK102=CT$2,'Class-9'!FH108,0)</f>
        <v>0</v>
      </c>
    </row>
    <row r="103" spans="36:98" hidden="1">
      <c r="AJ103" s="1301" t="s">
        <v>232</v>
      </c>
      <c r="AK103" s="1301"/>
      <c r="AL103" s="1301"/>
      <c r="AM103" s="1301"/>
      <c r="AN103" s="1301"/>
      <c r="AO103" s="1301"/>
      <c r="AP103" s="1301"/>
      <c r="AQ103" s="531"/>
      <c r="AR103" s="531"/>
      <c r="AS103" s="503">
        <f>COUNTIF(AS$3:AS$102,"d")</f>
        <v>0</v>
      </c>
      <c r="AT103" s="503">
        <f t="shared" ref="AT103:CH103" si="166">COUNTIF(AT$3:AT$102,"d")</f>
        <v>0</v>
      </c>
      <c r="AU103" s="503">
        <f t="shared" si="166"/>
        <v>0</v>
      </c>
      <c r="AV103" s="503">
        <f t="shared" si="166"/>
        <v>1</v>
      </c>
      <c r="AW103" s="503">
        <f t="shared" si="166"/>
        <v>0</v>
      </c>
      <c r="AX103" s="503">
        <f t="shared" si="166"/>
        <v>0</v>
      </c>
      <c r="AY103" s="503">
        <f t="shared" si="166"/>
        <v>0</v>
      </c>
      <c r="AZ103" s="503">
        <f t="shared" si="166"/>
        <v>0</v>
      </c>
      <c r="BA103" s="503">
        <f t="shared" si="166"/>
        <v>1</v>
      </c>
      <c r="BB103" s="503">
        <f t="shared" si="166"/>
        <v>1</v>
      </c>
      <c r="BC103" s="503">
        <f t="shared" si="166"/>
        <v>0</v>
      </c>
      <c r="BD103" s="503">
        <f t="shared" si="166"/>
        <v>0</v>
      </c>
      <c r="BE103" s="503">
        <f t="shared" si="166"/>
        <v>0</v>
      </c>
      <c r="BF103" s="503">
        <f t="shared" si="166"/>
        <v>0</v>
      </c>
      <c r="BG103" s="503">
        <f t="shared" si="166"/>
        <v>0</v>
      </c>
      <c r="BH103" s="503">
        <f t="shared" si="166"/>
        <v>1</v>
      </c>
      <c r="BI103" s="503">
        <f t="shared" si="166"/>
        <v>0</v>
      </c>
      <c r="BJ103" s="503">
        <f t="shared" si="166"/>
        <v>0</v>
      </c>
      <c r="BK103" s="503">
        <f t="shared" si="166"/>
        <v>0</v>
      </c>
      <c r="BL103" s="503">
        <f t="shared" si="166"/>
        <v>0</v>
      </c>
      <c r="BM103" s="503">
        <f t="shared" si="166"/>
        <v>1</v>
      </c>
      <c r="BN103" s="503">
        <f t="shared" si="166"/>
        <v>0</v>
      </c>
      <c r="BO103" s="503">
        <f t="shared" si="166"/>
        <v>0</v>
      </c>
      <c r="BP103" s="503">
        <f t="shared" si="166"/>
        <v>0</v>
      </c>
      <c r="BQ103" s="503">
        <f t="shared" si="166"/>
        <v>0</v>
      </c>
      <c r="BR103" s="503">
        <f t="shared" si="166"/>
        <v>0</v>
      </c>
      <c r="BS103" s="503">
        <f t="shared" si="166"/>
        <v>1</v>
      </c>
      <c r="BT103" s="503">
        <f t="shared" si="166"/>
        <v>0</v>
      </c>
      <c r="BU103" s="503">
        <f t="shared" si="166"/>
        <v>0</v>
      </c>
      <c r="BV103" s="503">
        <f t="shared" si="166"/>
        <v>0</v>
      </c>
      <c r="BW103" s="503">
        <f t="shared" si="166"/>
        <v>0</v>
      </c>
      <c r="BX103" s="503">
        <f t="shared" si="166"/>
        <v>0</v>
      </c>
      <c r="BY103" s="503">
        <f t="shared" si="166"/>
        <v>1</v>
      </c>
      <c r="BZ103" s="503">
        <f t="shared" si="166"/>
        <v>0</v>
      </c>
      <c r="CA103" s="503">
        <f t="shared" si="166"/>
        <v>0</v>
      </c>
      <c r="CB103" s="503">
        <f t="shared" si="166"/>
        <v>0</v>
      </c>
      <c r="CC103" s="503">
        <f t="shared" si="166"/>
        <v>0</v>
      </c>
      <c r="CD103" s="503">
        <f t="shared" si="166"/>
        <v>0</v>
      </c>
      <c r="CE103" s="503">
        <f t="shared" si="166"/>
        <v>0</v>
      </c>
      <c r="CF103" s="503">
        <f t="shared" si="166"/>
        <v>1</v>
      </c>
      <c r="CG103" s="503">
        <f t="shared" si="166"/>
        <v>0</v>
      </c>
      <c r="CH103" s="503">
        <f t="shared" si="166"/>
        <v>0</v>
      </c>
      <c r="CO103" s="1304"/>
      <c r="CP103" s="1305"/>
      <c r="CQ103" s="1305"/>
      <c r="CR103" s="1305"/>
      <c r="CS103" s="1305"/>
      <c r="CT103" s="1306"/>
    </row>
    <row r="104" spans="36:98" hidden="1">
      <c r="AJ104" s="1301" t="s">
        <v>233</v>
      </c>
      <c r="AK104" s="1301"/>
      <c r="AL104" s="1301"/>
      <c r="AM104" s="1301"/>
      <c r="AN104" s="1301"/>
      <c r="AO104" s="1301"/>
      <c r="AP104" s="1301"/>
      <c r="AQ104" s="531"/>
      <c r="AR104" s="531"/>
      <c r="AS104" s="503">
        <f>COUNTIF(AS$3:AS$102,"I")</f>
        <v>0</v>
      </c>
      <c r="AT104" s="503">
        <f t="shared" ref="AT104:CH104" si="167">COUNTIF(AT$3:AT$102,"I")</f>
        <v>0</v>
      </c>
      <c r="AU104" s="503">
        <f t="shared" si="167"/>
        <v>1</v>
      </c>
      <c r="AV104" s="503">
        <f t="shared" si="167"/>
        <v>0</v>
      </c>
      <c r="AW104" s="503">
        <f t="shared" si="167"/>
        <v>0</v>
      </c>
      <c r="AX104" s="503">
        <f t="shared" si="167"/>
        <v>0</v>
      </c>
      <c r="AY104" s="503">
        <f t="shared" si="167"/>
        <v>0</v>
      </c>
      <c r="AZ104" s="503">
        <f t="shared" si="167"/>
        <v>0</v>
      </c>
      <c r="BA104" s="503">
        <f t="shared" si="167"/>
        <v>0</v>
      </c>
      <c r="BB104" s="503">
        <f t="shared" si="167"/>
        <v>0</v>
      </c>
      <c r="BC104" s="503">
        <f t="shared" si="167"/>
        <v>0</v>
      </c>
      <c r="BD104" s="503">
        <f t="shared" si="167"/>
        <v>0</v>
      </c>
      <c r="BE104" s="503">
        <f t="shared" si="167"/>
        <v>0</v>
      </c>
      <c r="BF104" s="503">
        <f t="shared" si="167"/>
        <v>0</v>
      </c>
      <c r="BG104" s="503">
        <f t="shared" si="167"/>
        <v>0</v>
      </c>
      <c r="BH104" s="503">
        <f t="shared" si="167"/>
        <v>0</v>
      </c>
      <c r="BI104" s="503">
        <f t="shared" si="167"/>
        <v>0</v>
      </c>
      <c r="BJ104" s="503">
        <f t="shared" si="167"/>
        <v>0</v>
      </c>
      <c r="BK104" s="503">
        <f t="shared" si="167"/>
        <v>0</v>
      </c>
      <c r="BL104" s="503">
        <f t="shared" si="167"/>
        <v>0</v>
      </c>
      <c r="BM104" s="503">
        <f t="shared" si="167"/>
        <v>0</v>
      </c>
      <c r="BN104" s="503">
        <f t="shared" si="167"/>
        <v>1</v>
      </c>
      <c r="BO104" s="503">
        <f t="shared" si="167"/>
        <v>0</v>
      </c>
      <c r="BP104" s="503">
        <f t="shared" si="167"/>
        <v>0</v>
      </c>
      <c r="BQ104" s="503">
        <f t="shared" si="167"/>
        <v>0</v>
      </c>
      <c r="BR104" s="503">
        <f t="shared" si="167"/>
        <v>0</v>
      </c>
      <c r="BS104" s="503">
        <f t="shared" si="167"/>
        <v>0</v>
      </c>
      <c r="BT104" s="503">
        <f t="shared" si="167"/>
        <v>1</v>
      </c>
      <c r="BU104" s="503">
        <f t="shared" si="167"/>
        <v>0</v>
      </c>
      <c r="BV104" s="503">
        <f t="shared" si="167"/>
        <v>0</v>
      </c>
      <c r="BW104" s="503">
        <f t="shared" si="167"/>
        <v>0</v>
      </c>
      <c r="BX104" s="503">
        <f t="shared" si="167"/>
        <v>0</v>
      </c>
      <c r="BY104" s="503">
        <f t="shared" si="167"/>
        <v>0</v>
      </c>
      <c r="BZ104" s="503">
        <f t="shared" si="167"/>
        <v>1</v>
      </c>
      <c r="CA104" s="503">
        <f t="shared" si="167"/>
        <v>0</v>
      </c>
      <c r="CB104" s="503">
        <f t="shared" si="167"/>
        <v>0</v>
      </c>
      <c r="CC104" s="503">
        <f t="shared" si="167"/>
        <v>0</v>
      </c>
      <c r="CD104" s="503">
        <f t="shared" si="167"/>
        <v>0</v>
      </c>
      <c r="CE104" s="503">
        <f t="shared" si="167"/>
        <v>1</v>
      </c>
      <c r="CF104" s="503">
        <f t="shared" si="167"/>
        <v>0</v>
      </c>
      <c r="CG104" s="503">
        <f t="shared" si="167"/>
        <v>0</v>
      </c>
      <c r="CH104" s="503">
        <f t="shared" si="167"/>
        <v>0</v>
      </c>
      <c r="CO104" s="532">
        <f t="shared" ref="CO104:CT104" si="168">COUNTIF(CO$3:CO$102,"First")</f>
        <v>0</v>
      </c>
      <c r="CP104" s="532">
        <f t="shared" si="168"/>
        <v>0</v>
      </c>
      <c r="CQ104" s="532">
        <f t="shared" si="168"/>
        <v>1</v>
      </c>
      <c r="CR104" s="532">
        <f t="shared" si="168"/>
        <v>1</v>
      </c>
      <c r="CS104" s="532">
        <f t="shared" si="168"/>
        <v>0</v>
      </c>
      <c r="CT104" s="532">
        <f t="shared" si="168"/>
        <v>0</v>
      </c>
    </row>
    <row r="105" spans="36:98" hidden="1">
      <c r="AJ105" s="1301" t="s">
        <v>234</v>
      </c>
      <c r="AK105" s="1301"/>
      <c r="AL105" s="1301"/>
      <c r="AM105" s="1301"/>
      <c r="AN105" s="1301"/>
      <c r="AO105" s="1301"/>
      <c r="AP105" s="1301"/>
      <c r="AQ105" s="531"/>
      <c r="AR105" s="531"/>
      <c r="AS105" s="503">
        <f>COUNTIF(AS$3:AS$102,"II")</f>
        <v>0</v>
      </c>
      <c r="AT105" s="503">
        <f t="shared" ref="AT105:CH105" si="169">COUNTIF(AT$3:AT$102,"II")</f>
        <v>0</v>
      </c>
      <c r="AU105" s="503">
        <f t="shared" si="169"/>
        <v>0</v>
      </c>
      <c r="AV105" s="503">
        <f t="shared" si="169"/>
        <v>0</v>
      </c>
      <c r="AW105" s="503">
        <f t="shared" si="169"/>
        <v>0</v>
      </c>
      <c r="AX105" s="503">
        <f t="shared" si="169"/>
        <v>0</v>
      </c>
      <c r="AY105" s="503">
        <f t="shared" si="169"/>
        <v>0</v>
      </c>
      <c r="AZ105" s="503">
        <f t="shared" si="169"/>
        <v>0</v>
      </c>
      <c r="BA105" s="503">
        <f t="shared" si="169"/>
        <v>0</v>
      </c>
      <c r="BB105" s="503">
        <f t="shared" si="169"/>
        <v>0</v>
      </c>
      <c r="BC105" s="503">
        <f t="shared" si="169"/>
        <v>0</v>
      </c>
      <c r="BD105" s="503">
        <f t="shared" si="169"/>
        <v>0</v>
      </c>
      <c r="BE105" s="503">
        <f t="shared" si="169"/>
        <v>0</v>
      </c>
      <c r="BF105" s="503">
        <f t="shared" si="169"/>
        <v>0</v>
      </c>
      <c r="BG105" s="503">
        <f t="shared" si="169"/>
        <v>1</v>
      </c>
      <c r="BH105" s="503">
        <f t="shared" si="169"/>
        <v>0</v>
      </c>
      <c r="BI105" s="503">
        <f t="shared" si="169"/>
        <v>0</v>
      </c>
      <c r="BJ105" s="503">
        <f t="shared" si="169"/>
        <v>0</v>
      </c>
      <c r="BK105" s="503">
        <f t="shared" si="169"/>
        <v>0</v>
      </c>
      <c r="BL105" s="503">
        <f t="shared" si="169"/>
        <v>0</v>
      </c>
      <c r="BM105" s="503">
        <f t="shared" si="169"/>
        <v>0</v>
      </c>
      <c r="BN105" s="503">
        <f t="shared" si="169"/>
        <v>0</v>
      </c>
      <c r="BO105" s="503">
        <f t="shared" si="169"/>
        <v>0</v>
      </c>
      <c r="BP105" s="503">
        <f t="shared" si="169"/>
        <v>0</v>
      </c>
      <c r="BQ105" s="503">
        <f t="shared" si="169"/>
        <v>0</v>
      </c>
      <c r="BR105" s="503">
        <f t="shared" si="169"/>
        <v>0</v>
      </c>
      <c r="BS105" s="503">
        <f t="shared" si="169"/>
        <v>0</v>
      </c>
      <c r="BT105" s="503">
        <f t="shared" si="169"/>
        <v>0</v>
      </c>
      <c r="BU105" s="503">
        <f t="shared" si="169"/>
        <v>0</v>
      </c>
      <c r="BV105" s="503">
        <f t="shared" si="169"/>
        <v>0</v>
      </c>
      <c r="BW105" s="503">
        <f t="shared" si="169"/>
        <v>0</v>
      </c>
      <c r="BX105" s="503">
        <f t="shared" si="169"/>
        <v>0</v>
      </c>
      <c r="BY105" s="503">
        <f t="shared" si="169"/>
        <v>0</v>
      </c>
      <c r="BZ105" s="503">
        <f t="shared" si="169"/>
        <v>0</v>
      </c>
      <c r="CA105" s="503">
        <f t="shared" si="169"/>
        <v>0</v>
      </c>
      <c r="CB105" s="503">
        <f t="shared" si="169"/>
        <v>0</v>
      </c>
      <c r="CC105" s="503">
        <f t="shared" si="169"/>
        <v>0</v>
      </c>
      <c r="CD105" s="503">
        <f t="shared" si="169"/>
        <v>0</v>
      </c>
      <c r="CE105" s="503">
        <f t="shared" si="169"/>
        <v>0</v>
      </c>
      <c r="CF105" s="503">
        <f t="shared" si="169"/>
        <v>0</v>
      </c>
      <c r="CG105" s="503">
        <f t="shared" si="169"/>
        <v>0</v>
      </c>
      <c r="CH105" s="503">
        <f t="shared" si="169"/>
        <v>0</v>
      </c>
      <c r="CO105" s="532">
        <f t="shared" ref="CO105:CT105" si="170">COUNTIF(CO$3:CO$102,"Second")</f>
        <v>0</v>
      </c>
      <c r="CP105" s="532">
        <f t="shared" si="170"/>
        <v>0</v>
      </c>
      <c r="CQ105" s="532">
        <f t="shared" si="170"/>
        <v>0</v>
      </c>
      <c r="CR105" s="532">
        <f t="shared" si="170"/>
        <v>0</v>
      </c>
      <c r="CS105" s="532">
        <f t="shared" si="170"/>
        <v>0</v>
      </c>
      <c r="CT105" s="532">
        <f t="shared" si="170"/>
        <v>0</v>
      </c>
    </row>
    <row r="106" spans="36:98" hidden="1">
      <c r="AJ106" s="1301" t="s">
        <v>235</v>
      </c>
      <c r="AK106" s="1301"/>
      <c r="AL106" s="1301"/>
      <c r="AM106" s="1301"/>
      <c r="AN106" s="1301"/>
      <c r="AO106" s="1301"/>
      <c r="AP106" s="1301"/>
      <c r="AQ106" s="531"/>
      <c r="AR106" s="531"/>
      <c r="AS106" s="503">
        <f>COUNTIF(AS$3:AS$102,"III")</f>
        <v>0</v>
      </c>
      <c r="AT106" s="503">
        <f t="shared" ref="AT106:CH106" si="171">COUNTIF(AT$3:AT$102,"III")</f>
        <v>0</v>
      </c>
      <c r="AU106" s="503">
        <f t="shared" si="171"/>
        <v>0</v>
      </c>
      <c r="AV106" s="503">
        <f t="shared" si="171"/>
        <v>0</v>
      </c>
      <c r="AW106" s="503">
        <f t="shared" si="171"/>
        <v>0</v>
      </c>
      <c r="AX106" s="503">
        <f t="shared" si="171"/>
        <v>0</v>
      </c>
      <c r="AY106" s="503">
        <f t="shared" si="171"/>
        <v>0</v>
      </c>
      <c r="AZ106" s="503">
        <f t="shared" si="171"/>
        <v>0</v>
      </c>
      <c r="BA106" s="503">
        <f t="shared" si="171"/>
        <v>0</v>
      </c>
      <c r="BB106" s="503">
        <f t="shared" si="171"/>
        <v>0</v>
      </c>
      <c r="BC106" s="503">
        <f t="shared" si="171"/>
        <v>0</v>
      </c>
      <c r="BD106" s="503">
        <f t="shared" si="171"/>
        <v>0</v>
      </c>
      <c r="BE106" s="503">
        <f t="shared" si="171"/>
        <v>0</v>
      </c>
      <c r="BF106" s="503">
        <f t="shared" si="171"/>
        <v>0</v>
      </c>
      <c r="BG106" s="503">
        <f t="shared" si="171"/>
        <v>0</v>
      </c>
      <c r="BH106" s="503">
        <f t="shared" si="171"/>
        <v>0</v>
      </c>
      <c r="BI106" s="503">
        <f t="shared" si="171"/>
        <v>0</v>
      </c>
      <c r="BJ106" s="503">
        <f t="shared" si="171"/>
        <v>0</v>
      </c>
      <c r="BK106" s="503">
        <f t="shared" si="171"/>
        <v>0</v>
      </c>
      <c r="BL106" s="503">
        <f t="shared" si="171"/>
        <v>0</v>
      </c>
      <c r="BM106" s="503">
        <f t="shared" si="171"/>
        <v>0</v>
      </c>
      <c r="BN106" s="503">
        <f t="shared" si="171"/>
        <v>0</v>
      </c>
      <c r="BO106" s="503">
        <f t="shared" si="171"/>
        <v>0</v>
      </c>
      <c r="BP106" s="503">
        <f t="shared" si="171"/>
        <v>0</v>
      </c>
      <c r="BQ106" s="503">
        <f t="shared" si="171"/>
        <v>0</v>
      </c>
      <c r="BR106" s="503">
        <f t="shared" si="171"/>
        <v>0</v>
      </c>
      <c r="BS106" s="503">
        <f t="shared" si="171"/>
        <v>0</v>
      </c>
      <c r="BT106" s="503">
        <f t="shared" si="171"/>
        <v>0</v>
      </c>
      <c r="BU106" s="503">
        <f t="shared" si="171"/>
        <v>0</v>
      </c>
      <c r="BV106" s="503">
        <f t="shared" si="171"/>
        <v>0</v>
      </c>
      <c r="BW106" s="503">
        <f t="shared" si="171"/>
        <v>0</v>
      </c>
      <c r="BX106" s="503">
        <f t="shared" si="171"/>
        <v>0</v>
      </c>
      <c r="BY106" s="503">
        <f t="shared" si="171"/>
        <v>0</v>
      </c>
      <c r="BZ106" s="503">
        <f t="shared" si="171"/>
        <v>0</v>
      </c>
      <c r="CA106" s="503">
        <f t="shared" si="171"/>
        <v>0</v>
      </c>
      <c r="CB106" s="503">
        <f t="shared" si="171"/>
        <v>0</v>
      </c>
      <c r="CC106" s="503">
        <f t="shared" si="171"/>
        <v>0</v>
      </c>
      <c r="CD106" s="503">
        <f t="shared" si="171"/>
        <v>0</v>
      </c>
      <c r="CE106" s="503">
        <f t="shared" si="171"/>
        <v>0</v>
      </c>
      <c r="CF106" s="503">
        <f t="shared" si="171"/>
        <v>0</v>
      </c>
      <c r="CG106" s="503">
        <f t="shared" si="171"/>
        <v>0</v>
      </c>
      <c r="CH106" s="503">
        <f t="shared" si="171"/>
        <v>0</v>
      </c>
      <c r="CO106" s="532">
        <f t="shared" ref="CO106:CT106" si="172">COUNTIF(CO$3:CO$102,"Third")</f>
        <v>0</v>
      </c>
      <c r="CP106" s="532">
        <f t="shared" si="172"/>
        <v>0</v>
      </c>
      <c r="CQ106" s="532">
        <f t="shared" si="172"/>
        <v>0</v>
      </c>
      <c r="CR106" s="532">
        <f t="shared" si="172"/>
        <v>0</v>
      </c>
      <c r="CS106" s="532">
        <f t="shared" si="172"/>
        <v>0</v>
      </c>
      <c r="CT106" s="532">
        <f t="shared" si="172"/>
        <v>0</v>
      </c>
    </row>
    <row r="107" spans="36:98" hidden="1">
      <c r="AJ107" s="1301" t="s">
        <v>236</v>
      </c>
      <c r="AK107" s="1301"/>
      <c r="AL107" s="1301"/>
      <c r="AM107" s="1301"/>
      <c r="AN107" s="1301"/>
      <c r="AO107" s="1301"/>
      <c r="AP107" s="1301"/>
      <c r="AQ107" s="531"/>
      <c r="AR107" s="531"/>
      <c r="AS107" s="503">
        <f>COUNTIF(AS$3:AS$102,"S")</f>
        <v>0</v>
      </c>
      <c r="AT107" s="503">
        <f t="shared" ref="AT107:CH107" si="173">COUNTIF(AT$3:AT$102,"S")</f>
        <v>0</v>
      </c>
      <c r="AU107" s="503">
        <f t="shared" si="173"/>
        <v>0</v>
      </c>
      <c r="AV107" s="503">
        <f t="shared" si="173"/>
        <v>0</v>
      </c>
      <c r="AW107" s="503">
        <f t="shared" si="173"/>
        <v>0</v>
      </c>
      <c r="AX107" s="503">
        <f t="shared" si="173"/>
        <v>0</v>
      </c>
      <c r="AY107" s="503">
        <f t="shared" si="173"/>
        <v>0</v>
      </c>
      <c r="AZ107" s="503">
        <f t="shared" si="173"/>
        <v>0</v>
      </c>
      <c r="BA107" s="503">
        <f t="shared" si="173"/>
        <v>0</v>
      </c>
      <c r="BB107" s="503">
        <f t="shared" si="173"/>
        <v>0</v>
      </c>
      <c r="BC107" s="503">
        <f t="shared" si="173"/>
        <v>0</v>
      </c>
      <c r="BD107" s="503">
        <f t="shared" si="173"/>
        <v>0</v>
      </c>
      <c r="BE107" s="503">
        <f t="shared" si="173"/>
        <v>0</v>
      </c>
      <c r="BF107" s="503">
        <f t="shared" si="173"/>
        <v>0</v>
      </c>
      <c r="BG107" s="503">
        <f t="shared" si="173"/>
        <v>0</v>
      </c>
      <c r="BH107" s="503">
        <f t="shared" si="173"/>
        <v>0</v>
      </c>
      <c r="BI107" s="503">
        <f t="shared" si="173"/>
        <v>0</v>
      </c>
      <c r="BJ107" s="503">
        <f t="shared" si="173"/>
        <v>0</v>
      </c>
      <c r="BK107" s="503">
        <f t="shared" si="173"/>
        <v>0</v>
      </c>
      <c r="BL107" s="503">
        <f t="shared" si="173"/>
        <v>0</v>
      </c>
      <c r="BM107" s="503">
        <f t="shared" si="173"/>
        <v>0</v>
      </c>
      <c r="BN107" s="503">
        <f t="shared" si="173"/>
        <v>0</v>
      </c>
      <c r="BO107" s="503">
        <f t="shared" si="173"/>
        <v>0</v>
      </c>
      <c r="BP107" s="503">
        <f t="shared" si="173"/>
        <v>0</v>
      </c>
      <c r="BQ107" s="503">
        <f t="shared" si="173"/>
        <v>0</v>
      </c>
      <c r="BR107" s="503">
        <f t="shared" si="173"/>
        <v>0</v>
      </c>
      <c r="BS107" s="503">
        <f t="shared" si="173"/>
        <v>0</v>
      </c>
      <c r="BT107" s="503">
        <f t="shared" si="173"/>
        <v>0</v>
      </c>
      <c r="BU107" s="503">
        <f t="shared" si="173"/>
        <v>0</v>
      </c>
      <c r="BV107" s="503">
        <f t="shared" si="173"/>
        <v>0</v>
      </c>
      <c r="BW107" s="503">
        <f t="shared" si="173"/>
        <v>0</v>
      </c>
      <c r="BX107" s="503">
        <f t="shared" si="173"/>
        <v>0</v>
      </c>
      <c r="BY107" s="503">
        <f t="shared" si="173"/>
        <v>0</v>
      </c>
      <c r="BZ107" s="503">
        <f t="shared" si="173"/>
        <v>0</v>
      </c>
      <c r="CA107" s="503">
        <f t="shared" si="173"/>
        <v>0</v>
      </c>
      <c r="CB107" s="503">
        <f t="shared" si="173"/>
        <v>0</v>
      </c>
      <c r="CC107" s="503">
        <f t="shared" si="173"/>
        <v>0</v>
      </c>
      <c r="CD107" s="503">
        <f t="shared" si="173"/>
        <v>0</v>
      </c>
      <c r="CE107" s="503">
        <f t="shared" si="173"/>
        <v>0</v>
      </c>
      <c r="CF107" s="503">
        <f t="shared" si="173"/>
        <v>0</v>
      </c>
      <c r="CG107" s="503">
        <f t="shared" si="173"/>
        <v>0</v>
      </c>
      <c r="CH107" s="503">
        <f t="shared" si="173"/>
        <v>0</v>
      </c>
      <c r="CO107" s="532">
        <f t="shared" ref="CO107:CT107" si="174">COUNTIF(CO$3:CO$102,"supplementary")</f>
        <v>0</v>
      </c>
      <c r="CP107" s="532">
        <f t="shared" si="174"/>
        <v>0</v>
      </c>
      <c r="CQ107" s="532">
        <f t="shared" si="174"/>
        <v>0</v>
      </c>
      <c r="CR107" s="532">
        <f t="shared" si="174"/>
        <v>0</v>
      </c>
      <c r="CS107" s="532">
        <f t="shared" si="174"/>
        <v>0</v>
      </c>
      <c r="CT107" s="532">
        <f t="shared" si="174"/>
        <v>0</v>
      </c>
    </row>
    <row r="108" spans="36:98" hidden="1">
      <c r="AJ108" s="1301" t="s">
        <v>237</v>
      </c>
      <c r="AK108" s="1301"/>
      <c r="AL108" s="1301"/>
      <c r="AM108" s="1301"/>
      <c r="AN108" s="1301"/>
      <c r="AO108" s="1301"/>
      <c r="AP108" s="1301"/>
      <c r="AQ108" s="531"/>
      <c r="AR108" s="531"/>
      <c r="AS108" s="503">
        <f>COUNTIF(AS$3:AS$102,"F")+COUNTIF(AS$3:AS$102,"AB")</f>
        <v>0</v>
      </c>
      <c r="AT108" s="503">
        <f t="shared" ref="AT108:CH108" si="175">COUNTIF(AT$3:AT$102,"F")+COUNTIF(AT$3:AT$102,"AB")</f>
        <v>0</v>
      </c>
      <c r="AU108" s="503">
        <f t="shared" si="175"/>
        <v>0</v>
      </c>
      <c r="AV108" s="503">
        <f t="shared" si="175"/>
        <v>0</v>
      </c>
      <c r="AW108" s="503">
        <f t="shared" si="175"/>
        <v>0</v>
      </c>
      <c r="AX108" s="503">
        <f t="shared" si="175"/>
        <v>0</v>
      </c>
      <c r="AY108" s="503">
        <f t="shared" si="175"/>
        <v>0</v>
      </c>
      <c r="AZ108" s="503">
        <f t="shared" si="175"/>
        <v>0</v>
      </c>
      <c r="BA108" s="503">
        <f t="shared" si="175"/>
        <v>0</v>
      </c>
      <c r="BB108" s="503">
        <f t="shared" si="175"/>
        <v>0</v>
      </c>
      <c r="BC108" s="503">
        <f t="shared" si="175"/>
        <v>0</v>
      </c>
      <c r="BD108" s="503">
        <f t="shared" si="175"/>
        <v>0</v>
      </c>
      <c r="BE108" s="503">
        <f t="shared" si="175"/>
        <v>0</v>
      </c>
      <c r="BF108" s="503">
        <f t="shared" si="175"/>
        <v>0</v>
      </c>
      <c r="BG108" s="503">
        <f t="shared" si="175"/>
        <v>0</v>
      </c>
      <c r="BH108" s="503">
        <f t="shared" si="175"/>
        <v>0</v>
      </c>
      <c r="BI108" s="503">
        <f t="shared" si="175"/>
        <v>0</v>
      </c>
      <c r="BJ108" s="503">
        <f t="shared" si="175"/>
        <v>0</v>
      </c>
      <c r="BK108" s="503">
        <f t="shared" si="175"/>
        <v>0</v>
      </c>
      <c r="BL108" s="503">
        <f t="shared" si="175"/>
        <v>0</v>
      </c>
      <c r="BM108" s="503">
        <f t="shared" si="175"/>
        <v>0</v>
      </c>
      <c r="BN108" s="503">
        <f t="shared" si="175"/>
        <v>0</v>
      </c>
      <c r="BO108" s="503">
        <f t="shared" si="175"/>
        <v>0</v>
      </c>
      <c r="BP108" s="503">
        <f t="shared" si="175"/>
        <v>0</v>
      </c>
      <c r="BQ108" s="503">
        <f t="shared" si="175"/>
        <v>0</v>
      </c>
      <c r="BR108" s="503">
        <f t="shared" si="175"/>
        <v>0</v>
      </c>
      <c r="BS108" s="503">
        <f t="shared" si="175"/>
        <v>0</v>
      </c>
      <c r="BT108" s="503">
        <f t="shared" si="175"/>
        <v>0</v>
      </c>
      <c r="BU108" s="503">
        <f t="shared" si="175"/>
        <v>0</v>
      </c>
      <c r="BV108" s="503">
        <f t="shared" si="175"/>
        <v>0</v>
      </c>
      <c r="BW108" s="503">
        <f t="shared" si="175"/>
        <v>0</v>
      </c>
      <c r="BX108" s="503">
        <f t="shared" si="175"/>
        <v>0</v>
      </c>
      <c r="BY108" s="503">
        <f t="shared" si="175"/>
        <v>0</v>
      </c>
      <c r="BZ108" s="503">
        <f t="shared" si="175"/>
        <v>0</v>
      </c>
      <c r="CA108" s="503">
        <f t="shared" si="175"/>
        <v>0</v>
      </c>
      <c r="CB108" s="503">
        <f t="shared" si="175"/>
        <v>0</v>
      </c>
      <c r="CC108" s="503">
        <f t="shared" si="175"/>
        <v>0</v>
      </c>
      <c r="CD108" s="503">
        <f t="shared" si="175"/>
        <v>0</v>
      </c>
      <c r="CE108" s="503">
        <f t="shared" si="175"/>
        <v>0</v>
      </c>
      <c r="CF108" s="503">
        <f t="shared" si="175"/>
        <v>0</v>
      </c>
      <c r="CG108" s="503">
        <f t="shared" si="175"/>
        <v>0</v>
      </c>
      <c r="CH108" s="503">
        <f t="shared" si="175"/>
        <v>0</v>
      </c>
      <c r="CO108" s="532">
        <f t="shared" ref="CO108:CT108" si="176">COUNTIF(CO$3:CO$102,"Failed")</f>
        <v>0</v>
      </c>
      <c r="CP108" s="532">
        <f t="shared" si="176"/>
        <v>0</v>
      </c>
      <c r="CQ108" s="532">
        <f t="shared" si="176"/>
        <v>0</v>
      </c>
      <c r="CR108" s="532">
        <f t="shared" si="176"/>
        <v>0</v>
      </c>
      <c r="CS108" s="532">
        <f t="shared" si="176"/>
        <v>0</v>
      </c>
      <c r="CT108" s="532">
        <f t="shared" si="176"/>
        <v>0</v>
      </c>
    </row>
    <row r="109" spans="36:98" hidden="1">
      <c r="AJ109" s="1302" t="s">
        <v>170</v>
      </c>
      <c r="AK109" s="1302"/>
      <c r="AL109" s="1302"/>
      <c r="AM109" s="1302"/>
      <c r="AN109" s="1302"/>
      <c r="AO109" s="1302"/>
      <c r="AP109" s="1302"/>
      <c r="AQ109" s="533"/>
      <c r="AR109" s="533"/>
      <c r="AS109" s="534">
        <f>SUM(AS103:AS108)</f>
        <v>0</v>
      </c>
      <c r="AT109" s="534">
        <f t="shared" ref="AT109:CB109" si="177">SUM(AT103:AT108)</f>
        <v>0</v>
      </c>
      <c r="AU109" s="534">
        <f t="shared" si="177"/>
        <v>1</v>
      </c>
      <c r="AV109" s="534">
        <f t="shared" si="177"/>
        <v>1</v>
      </c>
      <c r="AW109" s="534">
        <f t="shared" si="177"/>
        <v>0</v>
      </c>
      <c r="AX109" s="534">
        <f t="shared" si="177"/>
        <v>0</v>
      </c>
      <c r="AY109" s="534">
        <f t="shared" si="177"/>
        <v>0</v>
      </c>
      <c r="AZ109" s="534">
        <f t="shared" si="177"/>
        <v>0</v>
      </c>
      <c r="BA109" s="534">
        <f t="shared" si="177"/>
        <v>1</v>
      </c>
      <c r="BB109" s="534">
        <f t="shared" si="177"/>
        <v>1</v>
      </c>
      <c r="BC109" s="534">
        <f t="shared" si="177"/>
        <v>0</v>
      </c>
      <c r="BD109" s="534">
        <f t="shared" si="177"/>
        <v>0</v>
      </c>
      <c r="BE109" s="534">
        <f t="shared" si="177"/>
        <v>0</v>
      </c>
      <c r="BF109" s="534">
        <f t="shared" si="177"/>
        <v>0</v>
      </c>
      <c r="BG109" s="534">
        <f t="shared" si="177"/>
        <v>1</v>
      </c>
      <c r="BH109" s="534">
        <f t="shared" si="177"/>
        <v>1</v>
      </c>
      <c r="BI109" s="534">
        <f t="shared" si="177"/>
        <v>0</v>
      </c>
      <c r="BJ109" s="534">
        <f t="shared" si="177"/>
        <v>0</v>
      </c>
      <c r="BK109" s="534">
        <f t="shared" si="177"/>
        <v>0</v>
      </c>
      <c r="BL109" s="534">
        <f t="shared" si="177"/>
        <v>0</v>
      </c>
      <c r="BM109" s="534">
        <f t="shared" si="177"/>
        <v>1</v>
      </c>
      <c r="BN109" s="534">
        <f t="shared" si="177"/>
        <v>1</v>
      </c>
      <c r="BO109" s="534">
        <f t="shared" si="177"/>
        <v>0</v>
      </c>
      <c r="BP109" s="534">
        <f t="shared" si="177"/>
        <v>0</v>
      </c>
      <c r="BQ109" s="534">
        <f t="shared" si="177"/>
        <v>0</v>
      </c>
      <c r="BR109" s="534">
        <f t="shared" si="177"/>
        <v>0</v>
      </c>
      <c r="BS109" s="534">
        <f t="shared" si="177"/>
        <v>1</v>
      </c>
      <c r="BT109" s="534">
        <f t="shared" si="177"/>
        <v>1</v>
      </c>
      <c r="BU109" s="534">
        <f t="shared" si="177"/>
        <v>0</v>
      </c>
      <c r="BV109" s="534">
        <f t="shared" si="177"/>
        <v>0</v>
      </c>
      <c r="BW109" s="534">
        <f t="shared" si="177"/>
        <v>0</v>
      </c>
      <c r="BX109" s="534">
        <f t="shared" si="177"/>
        <v>0</v>
      </c>
      <c r="BY109" s="534">
        <f t="shared" si="177"/>
        <v>1</v>
      </c>
      <c r="BZ109" s="534">
        <f t="shared" si="177"/>
        <v>1</v>
      </c>
      <c r="CA109" s="534">
        <f t="shared" si="177"/>
        <v>0</v>
      </c>
      <c r="CB109" s="534">
        <f t="shared" si="177"/>
        <v>0</v>
      </c>
      <c r="CC109" s="534">
        <f t="shared" ref="CC109" si="178">SUM(CC103:CC108)</f>
        <v>0</v>
      </c>
      <c r="CD109" s="534">
        <f t="shared" ref="CD109" si="179">SUM(CD103:CD108)</f>
        <v>0</v>
      </c>
      <c r="CE109" s="534">
        <f t="shared" ref="CE109" si="180">SUM(CE103:CE108)</f>
        <v>1</v>
      </c>
      <c r="CF109" s="534">
        <f t="shared" ref="CF109" si="181">SUM(CF103:CF108)</f>
        <v>1</v>
      </c>
      <c r="CG109" s="534">
        <f t="shared" ref="CG109" si="182">SUM(CG103:CG108)</f>
        <v>0</v>
      </c>
      <c r="CH109" s="534">
        <f t="shared" ref="CH109" si="183">SUM(CH103:CH108)</f>
        <v>0</v>
      </c>
      <c r="CI109" s="534"/>
      <c r="CJ109" s="534"/>
      <c r="CK109" s="534"/>
      <c r="CL109" s="534"/>
      <c r="CM109" s="534"/>
      <c r="CN109" s="534"/>
    </row>
    <row r="110" spans="36:98" hidden="1">
      <c r="AJ110" s="1301" t="s">
        <v>238</v>
      </c>
      <c r="AK110" s="1301"/>
      <c r="AL110" s="1301"/>
      <c r="AM110" s="1301"/>
      <c r="AN110" s="1301"/>
      <c r="AO110" s="1301"/>
      <c r="AP110" s="1301"/>
      <c r="AQ110" s="531"/>
      <c r="AR110" s="531"/>
      <c r="AS110" s="503">
        <f>CI$103</f>
        <v>0</v>
      </c>
      <c r="AT110" s="503">
        <f t="shared" ref="AT110:AX110" si="184">CJ$103</f>
        <v>0</v>
      </c>
      <c r="AU110" s="503">
        <f t="shared" si="184"/>
        <v>0</v>
      </c>
      <c r="AV110" s="503">
        <f t="shared" si="184"/>
        <v>0</v>
      </c>
      <c r="AW110" s="503">
        <f t="shared" si="184"/>
        <v>0</v>
      </c>
      <c r="AX110" s="503">
        <f t="shared" si="184"/>
        <v>0</v>
      </c>
      <c r="AY110" s="503">
        <f>CI$103</f>
        <v>0</v>
      </c>
      <c r="AZ110" s="503">
        <f t="shared" ref="AZ110:BD110" si="185">CJ$103</f>
        <v>0</v>
      </c>
      <c r="BA110" s="503">
        <f t="shared" si="185"/>
        <v>0</v>
      </c>
      <c r="BB110" s="503">
        <f t="shared" si="185"/>
        <v>0</v>
      </c>
      <c r="BC110" s="503">
        <f t="shared" si="185"/>
        <v>0</v>
      </c>
      <c r="BD110" s="503">
        <f t="shared" si="185"/>
        <v>0</v>
      </c>
      <c r="BE110" s="503">
        <f>CI$103</f>
        <v>0</v>
      </c>
      <c r="BF110" s="503">
        <f t="shared" ref="BF110:BJ110" si="186">CJ$103</f>
        <v>0</v>
      </c>
      <c r="BG110" s="503">
        <f t="shared" si="186"/>
        <v>0</v>
      </c>
      <c r="BH110" s="503">
        <f t="shared" si="186"/>
        <v>0</v>
      </c>
      <c r="BI110" s="503">
        <f t="shared" si="186"/>
        <v>0</v>
      </c>
      <c r="BJ110" s="503">
        <f t="shared" si="186"/>
        <v>0</v>
      </c>
      <c r="BK110" s="503">
        <f>CI$103</f>
        <v>0</v>
      </c>
      <c r="BL110" s="503">
        <f t="shared" ref="BL110:BP110" si="187">CJ$103</f>
        <v>0</v>
      </c>
      <c r="BM110" s="503">
        <f t="shared" si="187"/>
        <v>0</v>
      </c>
      <c r="BN110" s="503">
        <f t="shared" si="187"/>
        <v>0</v>
      </c>
      <c r="BO110" s="503">
        <f t="shared" si="187"/>
        <v>0</v>
      </c>
      <c r="BP110" s="503">
        <f t="shared" si="187"/>
        <v>0</v>
      </c>
      <c r="BQ110" s="503">
        <f>CI$103</f>
        <v>0</v>
      </c>
      <c r="BR110" s="503">
        <f t="shared" ref="BR110:BV110" si="188">CJ$103</f>
        <v>0</v>
      </c>
      <c r="BS110" s="503">
        <f t="shared" si="188"/>
        <v>0</v>
      </c>
      <c r="BT110" s="503">
        <f t="shared" si="188"/>
        <v>0</v>
      </c>
      <c r="BU110" s="503">
        <f t="shared" si="188"/>
        <v>0</v>
      </c>
      <c r="BV110" s="503">
        <f t="shared" si="188"/>
        <v>0</v>
      </c>
      <c r="BW110" s="503">
        <f t="shared" ref="BW110:CB110" si="189">CI$103</f>
        <v>0</v>
      </c>
      <c r="BX110" s="503">
        <f t="shared" si="189"/>
        <v>0</v>
      </c>
      <c r="BY110" s="503">
        <f t="shared" si="189"/>
        <v>0</v>
      </c>
      <c r="BZ110" s="503">
        <f t="shared" si="189"/>
        <v>0</v>
      </c>
      <c r="CA110" s="503">
        <f t="shared" si="189"/>
        <v>0</v>
      </c>
      <c r="CB110" s="503">
        <f t="shared" si="189"/>
        <v>0</v>
      </c>
      <c r="CC110" s="503">
        <f t="shared" ref="CC110:CH110" si="190">CO$103</f>
        <v>0</v>
      </c>
      <c r="CD110" s="503">
        <f t="shared" si="190"/>
        <v>0</v>
      </c>
      <c r="CE110" s="503">
        <f t="shared" si="190"/>
        <v>0</v>
      </c>
      <c r="CF110" s="503">
        <f t="shared" si="190"/>
        <v>0</v>
      </c>
      <c r="CG110" s="503">
        <f t="shared" si="190"/>
        <v>0</v>
      </c>
      <c r="CH110" s="503">
        <f t="shared" si="190"/>
        <v>0</v>
      </c>
      <c r="CO110" s="532">
        <f>COUNTIF(CO$3:CO$102,"NSO")</f>
        <v>0</v>
      </c>
      <c r="CP110" s="532">
        <f t="shared" ref="CP110:CT110" si="191">COUNTIF(CP$3:CP$102,"NSO")</f>
        <v>0</v>
      </c>
      <c r="CQ110" s="532">
        <f t="shared" si="191"/>
        <v>0</v>
      </c>
      <c r="CR110" s="532">
        <f t="shared" si="191"/>
        <v>0</v>
      </c>
      <c r="CS110" s="532">
        <f t="shared" si="191"/>
        <v>0</v>
      </c>
      <c r="CT110" s="532">
        <f t="shared" si="191"/>
        <v>0</v>
      </c>
    </row>
    <row r="111" spans="36:98" hidden="1">
      <c r="AJ111" s="1303"/>
      <c r="AK111" s="1303"/>
      <c r="AL111" s="1303"/>
      <c r="AM111" s="1303"/>
      <c r="AN111" s="1303"/>
      <c r="AO111" s="1303"/>
      <c r="AP111" s="1303"/>
      <c r="AQ111" s="531"/>
      <c r="AR111" s="531"/>
      <c r="AS111" s="503">
        <f>AS109+AS110</f>
        <v>0</v>
      </c>
      <c r="AT111" s="503">
        <f t="shared" ref="AT111:CB111" si="192">AT109+AT110</f>
        <v>0</v>
      </c>
      <c r="AU111" s="503">
        <f t="shared" si="192"/>
        <v>1</v>
      </c>
      <c r="AV111" s="503">
        <f t="shared" si="192"/>
        <v>1</v>
      </c>
      <c r="AW111" s="503">
        <f t="shared" si="192"/>
        <v>0</v>
      </c>
      <c r="AX111" s="503">
        <f t="shared" si="192"/>
        <v>0</v>
      </c>
      <c r="AY111" s="503">
        <f t="shared" si="192"/>
        <v>0</v>
      </c>
      <c r="AZ111" s="503">
        <f t="shared" si="192"/>
        <v>0</v>
      </c>
      <c r="BA111" s="503">
        <f t="shared" si="192"/>
        <v>1</v>
      </c>
      <c r="BB111" s="503">
        <f t="shared" si="192"/>
        <v>1</v>
      </c>
      <c r="BC111" s="503">
        <f t="shared" si="192"/>
        <v>0</v>
      </c>
      <c r="BD111" s="503">
        <f t="shared" si="192"/>
        <v>0</v>
      </c>
      <c r="BE111" s="503">
        <f t="shared" si="192"/>
        <v>0</v>
      </c>
      <c r="BF111" s="503">
        <f t="shared" si="192"/>
        <v>0</v>
      </c>
      <c r="BG111" s="503">
        <f t="shared" si="192"/>
        <v>1</v>
      </c>
      <c r="BH111" s="503">
        <f t="shared" si="192"/>
        <v>1</v>
      </c>
      <c r="BI111" s="503">
        <f t="shared" si="192"/>
        <v>0</v>
      </c>
      <c r="BJ111" s="503">
        <f t="shared" si="192"/>
        <v>0</v>
      </c>
      <c r="BK111" s="503">
        <f t="shared" si="192"/>
        <v>0</v>
      </c>
      <c r="BL111" s="503">
        <f t="shared" si="192"/>
        <v>0</v>
      </c>
      <c r="BM111" s="503">
        <f t="shared" si="192"/>
        <v>1</v>
      </c>
      <c r="BN111" s="503">
        <f t="shared" si="192"/>
        <v>1</v>
      </c>
      <c r="BO111" s="503">
        <f t="shared" si="192"/>
        <v>0</v>
      </c>
      <c r="BP111" s="503">
        <f t="shared" si="192"/>
        <v>0</v>
      </c>
      <c r="BQ111" s="503">
        <f t="shared" si="192"/>
        <v>0</v>
      </c>
      <c r="BR111" s="503">
        <f t="shared" si="192"/>
        <v>0</v>
      </c>
      <c r="BS111" s="503">
        <f t="shared" si="192"/>
        <v>1</v>
      </c>
      <c r="BT111" s="503">
        <f t="shared" si="192"/>
        <v>1</v>
      </c>
      <c r="BU111" s="503">
        <f t="shared" si="192"/>
        <v>0</v>
      </c>
      <c r="BV111" s="503">
        <f t="shared" si="192"/>
        <v>0</v>
      </c>
      <c r="BW111" s="503">
        <f t="shared" si="192"/>
        <v>0</v>
      </c>
      <c r="BX111" s="503">
        <f t="shared" si="192"/>
        <v>0</v>
      </c>
      <c r="BY111" s="503">
        <f t="shared" si="192"/>
        <v>1</v>
      </c>
      <c r="BZ111" s="503">
        <f t="shared" si="192"/>
        <v>1</v>
      </c>
      <c r="CA111" s="503">
        <f t="shared" si="192"/>
        <v>0</v>
      </c>
      <c r="CB111" s="503">
        <f t="shared" si="192"/>
        <v>0</v>
      </c>
      <c r="CC111" s="503">
        <f t="shared" ref="CC111" si="193">CC109+CC110</f>
        <v>0</v>
      </c>
      <c r="CD111" s="503">
        <f t="shared" ref="CD111" si="194">CD109+CD110</f>
        <v>0</v>
      </c>
      <c r="CE111" s="503">
        <f t="shared" ref="CE111" si="195">CE109+CE110</f>
        <v>1</v>
      </c>
      <c r="CF111" s="503">
        <f t="shared" ref="CF111" si="196">CF109+CF110</f>
        <v>1</v>
      </c>
      <c r="CG111" s="503">
        <f t="shared" ref="CG111" si="197">CG109+CG110</f>
        <v>0</v>
      </c>
      <c r="CH111" s="503">
        <f t="shared" ref="CH111" si="198">CH109+CH110</f>
        <v>0</v>
      </c>
      <c r="CO111" s="536">
        <f>SUM(CO104:CO110)</f>
        <v>0</v>
      </c>
      <c r="CP111" s="536">
        <f t="shared" ref="CP111:CT111" si="199">SUM(CP104:CP110)</f>
        <v>0</v>
      </c>
      <c r="CQ111" s="536">
        <f t="shared" si="199"/>
        <v>1</v>
      </c>
      <c r="CR111" s="536">
        <f t="shared" si="199"/>
        <v>1</v>
      </c>
      <c r="CS111" s="536">
        <f t="shared" si="199"/>
        <v>0</v>
      </c>
      <c r="CT111" s="536">
        <f t="shared" si="199"/>
        <v>0</v>
      </c>
    </row>
    <row r="112" spans="36:98" hidden="1">
      <c r="AS112" s="1300">
        <f>SUM(AS111:AX111)</f>
        <v>2</v>
      </c>
      <c r="AT112" s="1300"/>
      <c r="AU112" s="1300"/>
      <c r="AV112" s="1300"/>
      <c r="AW112" s="1300"/>
      <c r="AX112" s="1300"/>
      <c r="AY112" s="1300">
        <f t="shared" ref="AY112" si="200">SUM(AY111:BD111)</f>
        <v>2</v>
      </c>
      <c r="AZ112" s="1300"/>
      <c r="BA112" s="1300"/>
      <c r="BB112" s="1300"/>
      <c r="BC112" s="1300"/>
      <c r="BD112" s="1300"/>
      <c r="BE112" s="1300">
        <f t="shared" ref="BE112" si="201">SUM(BE111:BJ111)</f>
        <v>2</v>
      </c>
      <c r="BF112" s="1300"/>
      <c r="BG112" s="1300"/>
      <c r="BH112" s="1300"/>
      <c r="BI112" s="1300"/>
      <c r="BJ112" s="1300"/>
      <c r="BK112" s="1300">
        <f t="shared" ref="BK112" si="202">SUM(BK111:BP111)</f>
        <v>2</v>
      </c>
      <c r="BL112" s="1300"/>
      <c r="BM112" s="1300"/>
      <c r="BN112" s="1300"/>
      <c r="BO112" s="1300"/>
      <c r="BP112" s="1300"/>
      <c r="BQ112" s="1300">
        <f t="shared" ref="BQ112" si="203">SUM(BQ111:BV111)</f>
        <v>2</v>
      </c>
      <c r="BR112" s="1300"/>
      <c r="BS112" s="1300"/>
      <c r="BT112" s="1300"/>
      <c r="BU112" s="1300"/>
      <c r="BV112" s="1300"/>
      <c r="BW112" s="1300">
        <f t="shared" ref="BW112" si="204">SUM(BW111:CB111)</f>
        <v>2</v>
      </c>
      <c r="BX112" s="1300"/>
      <c r="BY112" s="1300"/>
      <c r="BZ112" s="1300"/>
      <c r="CA112" s="1300"/>
      <c r="CB112" s="1300"/>
      <c r="CC112" s="1300">
        <f t="shared" ref="CC112" si="205">SUM(CC111:CH111)</f>
        <v>2</v>
      </c>
      <c r="CD112" s="1300"/>
      <c r="CE112" s="1300"/>
      <c r="CF112" s="1300"/>
      <c r="CG112" s="1300"/>
      <c r="CH112" s="1300"/>
      <c r="CO112" s="1300">
        <f t="shared" ref="CO112" si="206">SUM(CO111:CT111)</f>
        <v>2</v>
      </c>
      <c r="CP112" s="1300"/>
      <c r="CQ112" s="1300"/>
      <c r="CR112" s="1300"/>
      <c r="CS112" s="1300"/>
      <c r="CT112" s="1300"/>
    </row>
  </sheetData>
  <sheetProtection password="C875" sheet="1" objects="1" scenarios="1" formatCells="0" formatColumns="0" formatRows="0" insertColumns="0" insertRows="0" deleteColumns="0" deleteRows="0"/>
  <mergeCells count="155">
    <mergeCell ref="W38:Z38"/>
    <mergeCell ref="AA38:AD38"/>
    <mergeCell ref="W36:Z36"/>
    <mergeCell ref="AA36:AD36"/>
    <mergeCell ref="G37:J37"/>
    <mergeCell ref="K37:N37"/>
    <mergeCell ref="O37:R37"/>
    <mergeCell ref="S37:V37"/>
    <mergeCell ref="W37:Z37"/>
    <mergeCell ref="AA37:AD37"/>
    <mergeCell ref="K32:N32"/>
    <mergeCell ref="O32:R32"/>
    <mergeCell ref="S32:V32"/>
    <mergeCell ref="W32:Z32"/>
    <mergeCell ref="AA32:AD32"/>
    <mergeCell ref="G33:J33"/>
    <mergeCell ref="K33:N33"/>
    <mergeCell ref="O33:R33"/>
    <mergeCell ref="S33:V33"/>
    <mergeCell ref="W33:Z33"/>
    <mergeCell ref="A38:B38"/>
    <mergeCell ref="G36:J36"/>
    <mergeCell ref="K36:N36"/>
    <mergeCell ref="O36:R36"/>
    <mergeCell ref="S36:V36"/>
    <mergeCell ref="G34:J34"/>
    <mergeCell ref="K34:N34"/>
    <mergeCell ref="O34:R34"/>
    <mergeCell ref="S34:V34"/>
    <mergeCell ref="C38:F38"/>
    <mergeCell ref="C37:F37"/>
    <mergeCell ref="C36:F36"/>
    <mergeCell ref="C35:F35"/>
    <mergeCell ref="C34:F34"/>
    <mergeCell ref="G35:J35"/>
    <mergeCell ref="K35:N35"/>
    <mergeCell ref="O35:R35"/>
    <mergeCell ref="S35:V35"/>
    <mergeCell ref="G38:J38"/>
    <mergeCell ref="K38:N38"/>
    <mergeCell ref="O38:R38"/>
    <mergeCell ref="S38:V38"/>
    <mergeCell ref="X4:AD4"/>
    <mergeCell ref="X16:AD26"/>
    <mergeCell ref="A28:E28"/>
    <mergeCell ref="F28:AD28"/>
    <mergeCell ref="A29:A31"/>
    <mergeCell ref="B29:B31"/>
    <mergeCell ref="V17:V18"/>
    <mergeCell ref="W17:W18"/>
    <mergeCell ref="P17:P18"/>
    <mergeCell ref="Q17:Q18"/>
    <mergeCell ref="R17:R18"/>
    <mergeCell ref="S17:S18"/>
    <mergeCell ref="T17:T18"/>
    <mergeCell ref="U17:U18"/>
    <mergeCell ref="J17:J18"/>
    <mergeCell ref="K17:K18"/>
    <mergeCell ref="L17:L18"/>
    <mergeCell ref="M17:M18"/>
    <mergeCell ref="N17:N18"/>
    <mergeCell ref="O17:O18"/>
    <mergeCell ref="A16:A18"/>
    <mergeCell ref="C16:I16"/>
    <mergeCell ref="J16:P16"/>
    <mergeCell ref="Q16:W16"/>
    <mergeCell ref="C17:C18"/>
    <mergeCell ref="D17:D18"/>
    <mergeCell ref="E17:E18"/>
    <mergeCell ref="F17:F18"/>
    <mergeCell ref="G17:G18"/>
    <mergeCell ref="H17:H18"/>
    <mergeCell ref="BE112:BJ112"/>
    <mergeCell ref="BK112:BP112"/>
    <mergeCell ref="BQ112:BV112"/>
    <mergeCell ref="W29:Z31"/>
    <mergeCell ref="AA29:AD31"/>
    <mergeCell ref="C32:F32"/>
    <mergeCell ref="C33:F33"/>
    <mergeCell ref="G32:J32"/>
    <mergeCell ref="C29:F31"/>
    <mergeCell ref="G29:J31"/>
    <mergeCell ref="AA33:AD33"/>
    <mergeCell ref="K29:N31"/>
    <mergeCell ref="O29:R31"/>
    <mergeCell ref="S29:V31"/>
    <mergeCell ref="W34:Z34"/>
    <mergeCell ref="AA34:AD34"/>
    <mergeCell ref="W35:Z35"/>
    <mergeCell ref="AA35:AD35"/>
    <mergeCell ref="BW112:CB112"/>
    <mergeCell ref="CO112:CT112"/>
    <mergeCell ref="CC1:CH1"/>
    <mergeCell ref="CC112:CH112"/>
    <mergeCell ref="AJ108:AP108"/>
    <mergeCell ref="AJ109:AP109"/>
    <mergeCell ref="AJ110:AP110"/>
    <mergeCell ref="AJ111:AP111"/>
    <mergeCell ref="AS112:AX112"/>
    <mergeCell ref="AY112:BD112"/>
    <mergeCell ref="AJ103:AP103"/>
    <mergeCell ref="CO103:CT103"/>
    <mergeCell ref="AJ104:AP104"/>
    <mergeCell ref="AJ105:AP105"/>
    <mergeCell ref="AJ106:AP106"/>
    <mergeCell ref="AJ107:AP107"/>
    <mergeCell ref="BQ1:BV1"/>
    <mergeCell ref="BW1:CB1"/>
    <mergeCell ref="CI1:CN1"/>
    <mergeCell ref="CO1:CT1"/>
    <mergeCell ref="A26:B26"/>
    <mergeCell ref="I17:I18"/>
    <mergeCell ref="A15:AD15"/>
    <mergeCell ref="A14:B14"/>
    <mergeCell ref="AA5:AA6"/>
    <mergeCell ref="Z5:Z6"/>
    <mergeCell ref="Y5:Y6"/>
    <mergeCell ref="X5:X6"/>
    <mergeCell ref="AB5:AB6"/>
    <mergeCell ref="AC5:AC6"/>
    <mergeCell ref="AD5:AD6"/>
    <mergeCell ref="V5:V6"/>
    <mergeCell ref="W5:W6"/>
    <mergeCell ref="P5:P6"/>
    <mergeCell ref="Q5:Q6"/>
    <mergeCell ref="R5:R6"/>
    <mergeCell ref="S5:S6"/>
    <mergeCell ref="T5:T6"/>
    <mergeCell ref="U5:U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A4:A6"/>
    <mergeCell ref="C4:I4"/>
    <mergeCell ref="J4:P4"/>
    <mergeCell ref="Q4:W4"/>
    <mergeCell ref="L5:L6"/>
    <mergeCell ref="M5:M6"/>
    <mergeCell ref="N5:N6"/>
    <mergeCell ref="O5:O6"/>
    <mergeCell ref="A2:AD2"/>
    <mergeCell ref="A3:E3"/>
    <mergeCell ref="F3:AD3"/>
    <mergeCell ref="A1:AD1"/>
    <mergeCell ref="AJ1:AP2"/>
    <mergeCell ref="AS1:AX1"/>
    <mergeCell ref="AY1:BD1"/>
    <mergeCell ref="BE1:BJ1"/>
    <mergeCell ref="BK1:BP1"/>
  </mergeCells>
  <conditionalFormatting sqref="C11:AD11 C23:W23">
    <cfRule type="cellIs" dxfId="1" priority="4" operator="greaterThan">
      <formula>0</formula>
    </cfRule>
  </conditionalFormatting>
  <conditionalFormatting sqref="C12:AD12 C24:W24">
    <cfRule type="cellIs" dxfId="0" priority="3" operator="greaterThan">
      <formula>0</formula>
    </cfRule>
  </conditionalFormatting>
  <pageMargins left="0.2" right="0.2" top="0.21" bottom="0.28999999999999998" header="0.2" footer="0.3"/>
  <pageSetup paperSize="9" scale="6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Help</vt:lpstr>
      <vt:lpstr>Master</vt:lpstr>
      <vt:lpstr>Class-9</vt:lpstr>
      <vt:lpstr>Result Sheet 9</vt:lpstr>
      <vt:lpstr>Statics</vt:lpstr>
      <vt:lpstr>Mark Sheets 2 in 1</vt:lpstr>
      <vt:lpstr>Mark Sheets 1 in 1</vt:lpstr>
      <vt:lpstr>Cat.Wise Result</vt:lpstr>
      <vt:lpstr>'Cat.Wise Result'!Print_Area</vt:lpstr>
      <vt:lpstr>'Result Sheet 9'!Print_Area</vt:lpstr>
      <vt:lpstr>Statics!Print_Area</vt:lpstr>
      <vt:lpstr>'Result Sheet 9'!Print_Titles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pc</cp:lastModifiedBy>
  <cp:lastPrinted>2011-04-20T22:12:14Z</cp:lastPrinted>
  <dcterms:created xsi:type="dcterms:W3CDTF">2020-04-10T15:51:31Z</dcterms:created>
  <dcterms:modified xsi:type="dcterms:W3CDTF">2022-05-14T06:37:25Z</dcterms:modified>
</cp:coreProperties>
</file>